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19.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2" ContentType="application/binary"/>
  <Override PartName="/xl/commentsmeta4" ContentType="application/binary"/>
  <Override PartName="/xl/commentsmeta5" ContentType="application/binary"/>
  <Override PartName="/xl/commentsmeta6" ContentType="application/binary"/>
  <Override PartName="/xl/commentsmeta7" ContentType="application/binary"/>
  <Override PartName="/xl/commentsmeta8" ContentType="application/binary"/>
  <Override PartName="/xl/commentsmeta9" ContentType="application/binary"/>
  <Override PartName="/xl/commentsmeta10" ContentType="application/binary"/>
  <Override PartName="/xl/commentsmeta11" ContentType="application/binary"/>
  <Override PartName="/xl/commentsmeta12" ContentType="application/binary"/>
  <Override PartName="/xl/commentsmeta14" ContentType="application/binary"/>
  <Override PartName="/xl/commentsmeta15" ContentType="application/binary"/>
  <Override PartName="/xl/commentsmeta16" ContentType="application/binary"/>
  <Override PartName="/xl/commentsmeta17" ContentType="application/binary"/>
  <Override PartName="/xl/commentsmeta18" ContentType="application/binary"/>
  <Override PartName="/xl/commentsmeta19"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jatui\Downloads\"/>
    </mc:Choice>
  </mc:AlternateContent>
  <xr:revisionPtr revIDLastSave="0" documentId="13_ncr:1_{E2CAD179-A0BD-433E-B23C-5797D79E267D}" xr6:coauthVersionLast="47" xr6:coauthVersionMax="47" xr10:uidLastSave="{00000000-0000-0000-0000-000000000000}"/>
  <bookViews>
    <workbookView xWindow="-120" yWindow="-120" windowWidth="29040" windowHeight="17520" tabRatio="913" xr2:uid="{00000000-000D-0000-FFFF-FFFF00000000}"/>
  </bookViews>
  <sheets>
    <sheet name="Read_Me" sheetId="1" r:id="rId1"/>
    <sheet name="Version History" sheetId="2" r:id="rId2"/>
    <sheet name="Rules Clarifications" sheetId="3" r:id="rId3"/>
    <sheet name="Cover Sheet" sheetId="4" r:id="rId4"/>
    <sheet name="Chassis Pics" sheetId="5" r:id="rId5"/>
    <sheet name="A2.2 First year vehicle" sheetId="7" r:id="rId6"/>
    <sheet name="MaterialData" sheetId="8" r:id="rId7"/>
    <sheet name="Metal Datasheets" sheetId="10" r:id="rId8"/>
    <sheet name="Composite Datasheets" sheetId="9" r:id="rId9"/>
    <sheet name="Laminate Table" sheetId="6" r:id="rId10"/>
    <sheet name="T3.6 Laminate Tests" sheetId="56" r:id="rId11"/>
    <sheet name="T3.6.10 Shear Tests" sheetId="57" r:id="rId12"/>
    <sheet name="T3.9 Main Hoop Tubing" sheetId="17" r:id="rId13"/>
    <sheet name="T3.10 Front Hoop Tubing" sheetId="18" r:id="rId14"/>
    <sheet name="T3.11 Main Hoop Bracing" sheetId="19" r:id="rId15"/>
    <sheet name="T3.11.5 T3.6 MHoop Brace Spt" sheetId="20" r:id="rId16"/>
    <sheet name="T3.12 T3.6 FHoop Bracing" sheetId="21" r:id="rId17"/>
    <sheet name="T3.14 T3.6 FBH Spt Structure" sheetId="22" r:id="rId18"/>
    <sheet name="T3.13 T3.6 Ft Bulkhead" sheetId="23" r:id="rId19"/>
    <sheet name="T3.17.3 IA AI Plate" sheetId="24" r:id="rId20"/>
    <sheet name="T3.15 T3.6 SIS" sheetId="25" r:id="rId21"/>
    <sheet name="T5.5 Shoulder Harness Bar" sheetId="26" r:id="rId22"/>
    <sheet name="EV5.5.1&amp;2 EV4.4 ACPS TSPS Side" sheetId="27" r:id="rId23"/>
    <sheet name="EV5.5.1&amp;2 EV4.4 ACPS TSPS Rear" sheetId="28" r:id="rId24"/>
    <sheet name="EV5.5.1&amp;2 EV4.4 ACPS TSPS rearx" sheetId="30" state="hidden" r:id="rId25"/>
    <sheet name="T4.5 Harness Attachments" sheetId="31" r:id="rId26"/>
    <sheet name="T3.16 MH &amp; MH Bing Attachments" sheetId="32" r:id="rId27"/>
    <sheet name="T3.16 FH &amp; FH Bing Attachments" sheetId="33" r:id="rId28"/>
    <sheet name="T3.16.6&amp;3.17.5 Prim.Struc.Att." sheetId="34" r:id="rId29"/>
    <sheet name="T3.16.7 Prim.Struct.Att. Blind" sheetId="35" r:id="rId30"/>
    <sheet name="EV5.5.8 TSAC attachments" sheetId="36" r:id="rId31"/>
    <sheet name="T1.2.1 T4.6 T4.8 Firewall" sheetId="37" r:id="rId32"/>
    <sheet name="Monocoque Lap Joints" sheetId="38" r:id="rId33"/>
    <sheet name="Welded Tube Inserts" sheetId="39" r:id="rId34"/>
    <sheet name="Steering Rack Collars" sheetId="40" r:id="rId35"/>
    <sheet name="Additional Info" sheetId="41" r:id="rId36"/>
    <sheet name="T1.1 Guidance Notes" sheetId="43" r:id="rId37"/>
    <sheet name="T3.6 Guidance Notes" sheetId="44" r:id="rId38"/>
    <sheet name="T3.11.5 T3.6 Guidance Notes" sheetId="45" r:id="rId39"/>
    <sheet name="T3.12 T3.6 Guidance Notes" sheetId="46" r:id="rId40"/>
    <sheet name="T3.14 T3.6 Guidance Notes" sheetId="47" r:id="rId41"/>
    <sheet name="T3.17.3 Guidance Notes" sheetId="48" r:id="rId42"/>
    <sheet name="T3.15 T3.6 Guidance Notes" sheetId="49" r:id="rId43"/>
    <sheet name="T3.6.11 Guidance Notes" sheetId="50" r:id="rId44"/>
    <sheet name="T4.5 Guidance Notes" sheetId="51" r:id="rId45"/>
    <sheet name="EV4.4 Guidance Notes" sheetId="52" r:id="rId46"/>
    <sheet name="EV5.5 TSAC Attachment Guidance" sheetId="53" r:id="rId47"/>
    <sheet name="Monocoque Attachments Guidance" sheetId="54" r:id="rId48"/>
    <sheet name="Front Hoop Attachment Guidance" sheetId="55" r:id="rId49"/>
  </sheets>
  <definedNames>
    <definedName name="AIP" localSheetId="15">MaterialData!$C$3:$F$3,MaterialData!$P$3</definedName>
    <definedName name="AIP" localSheetId="27">MaterialData!$C$3:$F$3,MaterialData!$P$3</definedName>
    <definedName name="AIP">MaterialData!$C$3:$F$3,MaterialData!$P$3</definedName>
    <definedName name="ConstructionType" localSheetId="30">MaterialData!$B$23:$B$25</definedName>
    <definedName name="ConstructionType" localSheetId="18">MaterialData!$B$23:$B$25</definedName>
    <definedName name="ConstructionType">MaterialData!$B$23:$B$25</definedName>
    <definedName name="Google_Sheet_Link_1490169726" hidden="1">Guidance_notes_IA_and_AIP</definedName>
    <definedName name="Google_Sheet_Link_657514849" hidden="1">Guidance_notes_FHB</definedName>
    <definedName name="Guidance_notes_FBHS" localSheetId="45">'EV4.4 Guidance Notes'!$A$1</definedName>
    <definedName name="Guidance_notes_FBHS" localSheetId="30">#REF!</definedName>
    <definedName name="Guidance_notes_FBHS">'T3.14 T3.6 Guidance Notes'!$A$1</definedName>
    <definedName name="Guidance_notes_FHB" localSheetId="30">#REF!</definedName>
    <definedName name="Guidance_notes_FHB">'T3.12 T3.6 Guidance Notes'!$A$1</definedName>
    <definedName name="Guidance_notes_IA_and_AIP" localSheetId="30">#REF!</definedName>
    <definedName name="Guidance_notes_IA_and_AIP">'T3.17.3 Guidance Notes'!$A$1</definedName>
    <definedName name="Guidance_notes_MHBS" localSheetId="30">#REF!</definedName>
    <definedName name="Guidance_notes_MHBS" localSheetId="36">'T1.1 Guidance Notes'!$A$1</definedName>
    <definedName name="Guidance_notes_MHBS" localSheetId="37">'T3.6 Guidance Notes'!$A$1</definedName>
    <definedName name="Guidance_notes_MHBS">'T3.11.5 T3.6 Guidance Notes'!$A$1</definedName>
    <definedName name="Guidance_notes_Monocoque_Attachments" localSheetId="30">#REF!</definedName>
    <definedName name="Guidance_notes_Monocoque_Attachments">'Monocoque Attachments Guidance'!$A$1</definedName>
    <definedName name="Guidance_notes_Perimeter_Shear" localSheetId="44">'T4.5 Guidance Notes'!$A$1</definedName>
    <definedName name="Guidance_notes_Perimeter_Shear">'T3.6.11 Guidance Notes'!$A$1</definedName>
    <definedName name="Guidance_notes_SIS" localSheetId="30">#REF!</definedName>
    <definedName name="Guidance_notes_SIS">'T3.15 T3.6 Guidance Notes'!$A$1</definedName>
    <definedName name="Guidance_notes_TSPS" localSheetId="30">#REF!</definedName>
    <definedName name="Guidance_notes_TSPS">'EV4.4 Guidance Notes'!$A$1</definedName>
    <definedName name="Innertable" localSheetId="30">MaterialData!$C$6:$V$11</definedName>
    <definedName name="Innertable" localSheetId="48">MaterialData!$C$6:$V$11</definedName>
    <definedName name="Innertable" localSheetId="31">MaterialData!$C$6:$V$11</definedName>
    <definedName name="Innertable" localSheetId="18">MaterialData!$C$6:$V$11</definedName>
    <definedName name="Innertable">MaterialData!$C$6:$V$11</definedName>
    <definedName name="Lijst" localSheetId="30">'T1.2.1 T4.6 T4.8 Firewall'!$K$6:$L$7</definedName>
    <definedName name="Lijst">'T1.2.1 T4.6 T4.8 Firewall'!$K$6:$L$7</definedName>
    <definedName name="Link_to_guidance_notes" localSheetId="30">#REF!</definedName>
    <definedName name="Link_to_guidance_notes">#REF!</definedName>
    <definedName name="Link_to_guidance_notes__Front_Hoop__FH__attachments" localSheetId="30">#REF!</definedName>
    <definedName name="Link_to_guidance_notes__Front_Hoop__FH__attachments">'Front Hoop Attachment Guidance'!$A$1:$S$1</definedName>
    <definedName name="Link_to_guidance_notes_cell_stacks" localSheetId="30">#REF!</definedName>
    <definedName name="Link_to_guidance_notes_cell_stacks">#REF!</definedName>
    <definedName name="Link_to_guidance_notes_TSAC_attachment">'EV5.5 TSAC Attachment Guidance'!$A$1</definedName>
    <definedName name="Material" localSheetId="30">MaterialData!$C$3:$V$3</definedName>
    <definedName name="Material" localSheetId="48">MaterialData!$C$3:$V$3</definedName>
    <definedName name="Material" localSheetId="31">MaterialData!$C$3:$V$3</definedName>
    <definedName name="Material" localSheetId="18">MaterialData!$C$3:$V$3</definedName>
    <definedName name="Material">MaterialData!$C$3:$V$3</definedName>
    <definedName name="Materialname" localSheetId="30">MaterialData!$C$4:$V$4</definedName>
    <definedName name="Materialname">MaterialData!$C$4:$V$4</definedName>
    <definedName name="Materials" localSheetId="30">MaterialData!$C$3:$V$3</definedName>
    <definedName name="Materials" localSheetId="48">MaterialData!$C$3:$V$3</definedName>
    <definedName name="Materials" localSheetId="31">MaterialData!$C$3:$V$3</definedName>
    <definedName name="Materials" localSheetId="18">MaterialData!$C$3:$V$3</definedName>
    <definedName name="Materials">MaterialData!$C$3:$V$3</definedName>
    <definedName name="Metallic_Mats" localSheetId="30">MaterialData!$C$3:$F$3</definedName>
    <definedName name="Metallic_Mats" localSheetId="48">MaterialData!$C$3:$F$3</definedName>
    <definedName name="Metallic_Mats" localSheetId="31">MaterialData!$C$3:$F$3</definedName>
    <definedName name="Metallic_Mats" localSheetId="18">MaterialData!$C$3:$F$3</definedName>
    <definedName name="Metallic_Mats">MaterialData!$C$3:$F$3</definedName>
    <definedName name="Table" localSheetId="30">MaterialData!$B$3:$V$11</definedName>
    <definedName name="Table">MaterialData!$B$3:$V$11</definedName>
    <definedName name="Tube_Type" localSheetId="30">MaterialData!$B$27:$B$28</definedName>
    <definedName name="Tube_Type" localSheetId="18">MaterialData!$B$27:$B$28</definedName>
    <definedName name="Tube_Type">MaterialData!$B$27:$B$28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9" roundtripDataChecksum="OwFxuP9jFhpPaod75FmwHBCemZ0Yo0ggH/jhxIAwb1I="/>
    </ext>
  </extLst>
</workbook>
</file>

<file path=xl/calcChain.xml><?xml version="1.0" encoding="utf-8"?>
<calcChain xmlns="http://schemas.openxmlformats.org/spreadsheetml/2006/main">
  <c r="ET24" i="10" l="1"/>
  <c r="EL28" i="10"/>
  <c r="DU28" i="10"/>
  <c r="ET26" i="10"/>
  <c r="EO35" i="10"/>
  <c r="EO36" i="10"/>
  <c r="EO37" i="10"/>
  <c r="EO38" i="10"/>
  <c r="EO39" i="10"/>
  <c r="EO40" i="10"/>
  <c r="EO41" i="10"/>
  <c r="EO42" i="10"/>
  <c r="EO43" i="10"/>
  <c r="EO44" i="10"/>
  <c r="EO45" i="10"/>
  <c r="EO46" i="10"/>
  <c r="EO47" i="10"/>
  <c r="EO48" i="10"/>
  <c r="EO49" i="10"/>
  <c r="EO50" i="10"/>
  <c r="EO51" i="10"/>
  <c r="EO52" i="10"/>
  <c r="EO53" i="10"/>
  <c r="EO54" i="10"/>
  <c r="EO55" i="10"/>
  <c r="EO56" i="10"/>
  <c r="EO57" i="10"/>
  <c r="EO58" i="10"/>
  <c r="EO59" i="10"/>
  <c r="EO60" i="10"/>
  <c r="EO61" i="10"/>
  <c r="EO62" i="10"/>
  <c r="EO63" i="10"/>
  <c r="EO64" i="10"/>
  <c r="EO65" i="10"/>
  <c r="EO66" i="10"/>
  <c r="EO67" i="10"/>
  <c r="EO68" i="10"/>
  <c r="EO69" i="10"/>
  <c r="EO70" i="10"/>
  <c r="EO71" i="10"/>
  <c r="EO72" i="10"/>
  <c r="EO73" i="10"/>
  <c r="EO74" i="10"/>
  <c r="EO75" i="10"/>
  <c r="EO76" i="10"/>
  <c r="EO77" i="10"/>
  <c r="EO78" i="10"/>
  <c r="EO79" i="10"/>
  <c r="EO80" i="10"/>
  <c r="EO81" i="10"/>
  <c r="EO82" i="10"/>
  <c r="EO83" i="10"/>
  <c r="EO84" i="10"/>
  <c r="EO85" i="10"/>
  <c r="EO86" i="10"/>
  <c r="EO87" i="10"/>
  <c r="EO88" i="10"/>
  <c r="EO89" i="10"/>
  <c r="EO90" i="10"/>
  <c r="EO91" i="10"/>
  <c r="EO92" i="10"/>
  <c r="EO93" i="10"/>
  <c r="EO94" i="10"/>
  <c r="EO95" i="10"/>
  <c r="EO96" i="10"/>
  <c r="EO97" i="10"/>
  <c r="EO98" i="10"/>
  <c r="EO99" i="10"/>
  <c r="EO100" i="10"/>
  <c r="EO101" i="10"/>
  <c r="EO102" i="10"/>
  <c r="EO103" i="10"/>
  <c r="EO104" i="10"/>
  <c r="EO105" i="10"/>
  <c r="EO106" i="10"/>
  <c r="EO107" i="10"/>
  <c r="EO108" i="10"/>
  <c r="EO109" i="10"/>
  <c r="EO110" i="10"/>
  <c r="EO111" i="10"/>
  <c r="EO112" i="10"/>
  <c r="EO113" i="10"/>
  <c r="EO114" i="10"/>
  <c r="EO115" i="10"/>
  <c r="EO116" i="10"/>
  <c r="EO117" i="10"/>
  <c r="EO118" i="10"/>
  <c r="EO119" i="10"/>
  <c r="EO120" i="10"/>
  <c r="EO121" i="10"/>
  <c r="EO122" i="10"/>
  <c r="EO123" i="10"/>
  <c r="EO124" i="10"/>
  <c r="EO125" i="10"/>
  <c r="EO126" i="10"/>
  <c r="EO127" i="10"/>
  <c r="EO128" i="10"/>
  <c r="EO129" i="10"/>
  <c r="EO130" i="10"/>
  <c r="EO131" i="10"/>
  <c r="EO132" i="10"/>
  <c r="EO133" i="10"/>
  <c r="EO134" i="10"/>
  <c r="EO135" i="10"/>
  <c r="EO136" i="10"/>
  <c r="EO137" i="10"/>
  <c r="EO138" i="10"/>
  <c r="EO139" i="10"/>
  <c r="EO140" i="10"/>
  <c r="EO141" i="10"/>
  <c r="EO142" i="10"/>
  <c r="EO143" i="10"/>
  <c r="EO144" i="10"/>
  <c r="EO145" i="10"/>
  <c r="EO146" i="10"/>
  <c r="EO147" i="10"/>
  <c r="EO148" i="10"/>
  <c r="EO149" i="10"/>
  <c r="EO150" i="10"/>
  <c r="EO151" i="10"/>
  <c r="EO152" i="10"/>
  <c r="EO153" i="10"/>
  <c r="EO154" i="10"/>
  <c r="EO155" i="10"/>
  <c r="EO156" i="10"/>
  <c r="EO157" i="10"/>
  <c r="EO158" i="10"/>
  <c r="EO159" i="10"/>
  <c r="EO160" i="10"/>
  <c r="EO161" i="10"/>
  <c r="EO162" i="10"/>
  <c r="EO163" i="10"/>
  <c r="EO164" i="10"/>
  <c r="EO165" i="10"/>
  <c r="EO166" i="10"/>
  <c r="EO167" i="10"/>
  <c r="EO168" i="10"/>
  <c r="EO169" i="10"/>
  <c r="EO170" i="10"/>
  <c r="EO171" i="10"/>
  <c r="EO172" i="10"/>
  <c r="EO173" i="10"/>
  <c r="EO174" i="10"/>
  <c r="EO175" i="10"/>
  <c r="EO176" i="10"/>
  <c r="EO177" i="10"/>
  <c r="EO178" i="10"/>
  <c r="EO179" i="10"/>
  <c r="EO180" i="10"/>
  <c r="EO181" i="10"/>
  <c r="EO182" i="10"/>
  <c r="EO183" i="10"/>
  <c r="EO184" i="10"/>
  <c r="EO185" i="10"/>
  <c r="EO186" i="10"/>
  <c r="EO187" i="10"/>
  <c r="EO188" i="10"/>
  <c r="EO189" i="10"/>
  <c r="EO190" i="10"/>
  <c r="EO191" i="10"/>
  <c r="EO192" i="10"/>
  <c r="EO193" i="10"/>
  <c r="EO194" i="10"/>
  <c r="EO195" i="10"/>
  <c r="EO196" i="10"/>
  <c r="EO197" i="10"/>
  <c r="EO198" i="10"/>
  <c r="EO199" i="10"/>
  <c r="EO200" i="10"/>
  <c r="EO201" i="10"/>
  <c r="EO202" i="10"/>
  <c r="EO203" i="10"/>
  <c r="EO204" i="10"/>
  <c r="EO205" i="10"/>
  <c r="EO206" i="10"/>
  <c r="EO207" i="10"/>
  <c r="EO208" i="10"/>
  <c r="EO209" i="10"/>
  <c r="EO210" i="10"/>
  <c r="EO211" i="10"/>
  <c r="EO212" i="10"/>
  <c r="EO213" i="10"/>
  <c r="EO214" i="10"/>
  <c r="EO215" i="10"/>
  <c r="EO216" i="10"/>
  <c r="EO217" i="10"/>
  <c r="EO218" i="10"/>
  <c r="EO219" i="10"/>
  <c r="EO220" i="10"/>
  <c r="EO221" i="10"/>
  <c r="EO222" i="10"/>
  <c r="EO223" i="10"/>
  <c r="EO224" i="10"/>
  <c r="EO225" i="10"/>
  <c r="EO226" i="10"/>
  <c r="EO227" i="10"/>
  <c r="EO228" i="10"/>
  <c r="EO229" i="10"/>
  <c r="EO230" i="10"/>
  <c r="EO231" i="10"/>
  <c r="EO232" i="10"/>
  <c r="EO233" i="10"/>
  <c r="EO234" i="10"/>
  <c r="EO235" i="10"/>
  <c r="EO236" i="10"/>
  <c r="EO237" i="10"/>
  <c r="EO238" i="10"/>
  <c r="EO239" i="10"/>
  <c r="EO240" i="10"/>
  <c r="EO241" i="10"/>
  <c r="EO242" i="10"/>
  <c r="EO243" i="10"/>
  <c r="EO244" i="10"/>
  <c r="EO245" i="10"/>
  <c r="EO246" i="10"/>
  <c r="EO247" i="10"/>
  <c r="EO248" i="10"/>
  <c r="EO249" i="10"/>
  <c r="EO250" i="10"/>
  <c r="EO251" i="10"/>
  <c r="EO252" i="10"/>
  <c r="EO253" i="10"/>
  <c r="EO254" i="10"/>
  <c r="EO255" i="10"/>
  <c r="EO256" i="10"/>
  <c r="EO257" i="10"/>
  <c r="EO258" i="10"/>
  <c r="EO259" i="10"/>
  <c r="EO260" i="10"/>
  <c r="EO261" i="10"/>
  <c r="EO262" i="10"/>
  <c r="EO263" i="10"/>
  <c r="EO264" i="10"/>
  <c r="EO265" i="10"/>
  <c r="EO266" i="10"/>
  <c r="EO267" i="10"/>
  <c r="EO268" i="10"/>
  <c r="EO269" i="10"/>
  <c r="EO270" i="10"/>
  <c r="EO271" i="10"/>
  <c r="EO272" i="10"/>
  <c r="EO273" i="10"/>
  <c r="EO274" i="10"/>
  <c r="EO275" i="10"/>
  <c r="EO276" i="10"/>
  <c r="EO277" i="10"/>
  <c r="EO278" i="10"/>
  <c r="EO279" i="10"/>
  <c r="EO280" i="10"/>
  <c r="EO281" i="10"/>
  <c r="EO282" i="10"/>
  <c r="EO283" i="10"/>
  <c r="EO284" i="10"/>
  <c r="EO285" i="10"/>
  <c r="EO286" i="10"/>
  <c r="EO287" i="10"/>
  <c r="EO288" i="10"/>
  <c r="EO289" i="10"/>
  <c r="EO290" i="10"/>
  <c r="EO291" i="10"/>
  <c r="EO292" i="10"/>
  <c r="EO293" i="10"/>
  <c r="EO294" i="10"/>
  <c r="EO295" i="10"/>
  <c r="EO296" i="10"/>
  <c r="EO297" i="10"/>
  <c r="EO298" i="10"/>
  <c r="EO299" i="10"/>
  <c r="EO300" i="10"/>
  <c r="EO301" i="10"/>
  <c r="EO302" i="10"/>
  <c r="EO303" i="10"/>
  <c r="EO304" i="10"/>
  <c r="EO305" i="10"/>
  <c r="EO306" i="10"/>
  <c r="EO307" i="10"/>
  <c r="EO308" i="10"/>
  <c r="EO309" i="10"/>
  <c r="EO310" i="10"/>
  <c r="EO311" i="10"/>
  <c r="EO312" i="10"/>
  <c r="EO313" i="10"/>
  <c r="EO314" i="10"/>
  <c r="EO315" i="10"/>
  <c r="EO316" i="10"/>
  <c r="EO317" i="10"/>
  <c r="EO318" i="10"/>
  <c r="EO319" i="10"/>
  <c r="EO320" i="10"/>
  <c r="EO321" i="10"/>
  <c r="EO322" i="10"/>
  <c r="EO323" i="10"/>
  <c r="EO324" i="10"/>
  <c r="EO325" i="10"/>
  <c r="EO326" i="10"/>
  <c r="EO327" i="10"/>
  <c r="EO328" i="10"/>
  <c r="EO329" i="10"/>
  <c r="EO330" i="10"/>
  <c r="EO331" i="10"/>
  <c r="EO332" i="10"/>
  <c r="DX35" i="10"/>
  <c r="DX36" i="10"/>
  <c r="DX37" i="10"/>
  <c r="DX38" i="10"/>
  <c r="DX39" i="10"/>
  <c r="DX40" i="10"/>
  <c r="DX41" i="10"/>
  <c r="DX42" i="10"/>
  <c r="DX43" i="10"/>
  <c r="DX44" i="10"/>
  <c r="DX45" i="10"/>
  <c r="DX46" i="10"/>
  <c r="DX47" i="10"/>
  <c r="DX48" i="10"/>
  <c r="DX49" i="10"/>
  <c r="DX50" i="10"/>
  <c r="DX51" i="10"/>
  <c r="DX52" i="10"/>
  <c r="DX53" i="10"/>
  <c r="DX54" i="10"/>
  <c r="DX55" i="10"/>
  <c r="DX56" i="10"/>
  <c r="DX57" i="10"/>
  <c r="DX58" i="10"/>
  <c r="DX59" i="10"/>
  <c r="DX60" i="10"/>
  <c r="DX61" i="10"/>
  <c r="DX62" i="10"/>
  <c r="DX63" i="10"/>
  <c r="DX64" i="10"/>
  <c r="DX65" i="10"/>
  <c r="DX66" i="10"/>
  <c r="DX67" i="10"/>
  <c r="DX68" i="10"/>
  <c r="DX69" i="10"/>
  <c r="DX70" i="10"/>
  <c r="DX71" i="10"/>
  <c r="DX72" i="10"/>
  <c r="DX73" i="10"/>
  <c r="DX74" i="10"/>
  <c r="DX75" i="10"/>
  <c r="DX76" i="10"/>
  <c r="DX77" i="10"/>
  <c r="DX78" i="10"/>
  <c r="DX79" i="10"/>
  <c r="DX80" i="10"/>
  <c r="DX81" i="10"/>
  <c r="DX82" i="10"/>
  <c r="DX83" i="10"/>
  <c r="DX84" i="10"/>
  <c r="DX85" i="10"/>
  <c r="DX86" i="10"/>
  <c r="DX87" i="10"/>
  <c r="DX88" i="10"/>
  <c r="DX89" i="10"/>
  <c r="DX90" i="10"/>
  <c r="DX91" i="10"/>
  <c r="DX92" i="10"/>
  <c r="DX93" i="10"/>
  <c r="DX94" i="10"/>
  <c r="DX95" i="10"/>
  <c r="DX96" i="10"/>
  <c r="DX97" i="10"/>
  <c r="DX98" i="10"/>
  <c r="DX99" i="10"/>
  <c r="DX100" i="10"/>
  <c r="DX101" i="10"/>
  <c r="DX102" i="10"/>
  <c r="DX103" i="10"/>
  <c r="DX104" i="10"/>
  <c r="DX105" i="10"/>
  <c r="DX106" i="10"/>
  <c r="DX107" i="10"/>
  <c r="DX108" i="10"/>
  <c r="DX109" i="10"/>
  <c r="DX110" i="10"/>
  <c r="DX111" i="10"/>
  <c r="DX112" i="10"/>
  <c r="DX113" i="10"/>
  <c r="DX114" i="10"/>
  <c r="DX115" i="10"/>
  <c r="DX116" i="10"/>
  <c r="DX117" i="10"/>
  <c r="DX118" i="10"/>
  <c r="DX119" i="10"/>
  <c r="DX120" i="10"/>
  <c r="DX121" i="10"/>
  <c r="DX122" i="10"/>
  <c r="DX123" i="10"/>
  <c r="DX124" i="10"/>
  <c r="DX125" i="10"/>
  <c r="DX126" i="10"/>
  <c r="DX127" i="10"/>
  <c r="DX128" i="10"/>
  <c r="DX129" i="10"/>
  <c r="DX130" i="10"/>
  <c r="DX131" i="10"/>
  <c r="DX132" i="10"/>
  <c r="DX133" i="10"/>
  <c r="DX134" i="10"/>
  <c r="DX135" i="10"/>
  <c r="DX136" i="10"/>
  <c r="DX137" i="10"/>
  <c r="DX138" i="10"/>
  <c r="DX139" i="10"/>
  <c r="DX140" i="10"/>
  <c r="DX141" i="10"/>
  <c r="DX142" i="10"/>
  <c r="DX143" i="10"/>
  <c r="DX144" i="10"/>
  <c r="DX145" i="10"/>
  <c r="DX146" i="10"/>
  <c r="DX147" i="10"/>
  <c r="DX148" i="10"/>
  <c r="DX149" i="10"/>
  <c r="DX150" i="10"/>
  <c r="DX151" i="10"/>
  <c r="DX152" i="10"/>
  <c r="DX153" i="10"/>
  <c r="DX154" i="10"/>
  <c r="DX155" i="10"/>
  <c r="DX156" i="10"/>
  <c r="DX157" i="10"/>
  <c r="DX158" i="10"/>
  <c r="DX159" i="10"/>
  <c r="DX160" i="10"/>
  <c r="DX161" i="10"/>
  <c r="DX162" i="10"/>
  <c r="DX163" i="10"/>
  <c r="DX164" i="10"/>
  <c r="DX165" i="10"/>
  <c r="DX166" i="10"/>
  <c r="DX167" i="10"/>
  <c r="DX168" i="10"/>
  <c r="DX169" i="10"/>
  <c r="DX170" i="10"/>
  <c r="DX171" i="10"/>
  <c r="DX172" i="10"/>
  <c r="DX173" i="10"/>
  <c r="DX174" i="10"/>
  <c r="DX175" i="10"/>
  <c r="DX176" i="10"/>
  <c r="DX177" i="10"/>
  <c r="DX178" i="10"/>
  <c r="DX179" i="10"/>
  <c r="DX180" i="10"/>
  <c r="DX181" i="10"/>
  <c r="DX182" i="10"/>
  <c r="DX183" i="10"/>
  <c r="DX184" i="10"/>
  <c r="DX185" i="10"/>
  <c r="DX186" i="10"/>
  <c r="DX187" i="10"/>
  <c r="DX188" i="10"/>
  <c r="DX189" i="10"/>
  <c r="DX190" i="10"/>
  <c r="DX191" i="10"/>
  <c r="DX192" i="10"/>
  <c r="DX193" i="10"/>
  <c r="DX194" i="10"/>
  <c r="DX195" i="10"/>
  <c r="DX196" i="10"/>
  <c r="DX197" i="10"/>
  <c r="DX198" i="10"/>
  <c r="DX199" i="10"/>
  <c r="DX200" i="10"/>
  <c r="DX201" i="10"/>
  <c r="DX202" i="10"/>
  <c r="DX203" i="10"/>
  <c r="DX204" i="10"/>
  <c r="DX205" i="10"/>
  <c r="DX206" i="10"/>
  <c r="DX207" i="10"/>
  <c r="DX208" i="10"/>
  <c r="DX209" i="10"/>
  <c r="DX210" i="10"/>
  <c r="DX211" i="10"/>
  <c r="DX212" i="10"/>
  <c r="DX213" i="10"/>
  <c r="DX214" i="10"/>
  <c r="DX215" i="10"/>
  <c r="DX216" i="10"/>
  <c r="DX217" i="10"/>
  <c r="DX218" i="10"/>
  <c r="DX219" i="10"/>
  <c r="DX220" i="10"/>
  <c r="DX221" i="10"/>
  <c r="DX222" i="10"/>
  <c r="DX223" i="10"/>
  <c r="DX224" i="10"/>
  <c r="DX225" i="10"/>
  <c r="DX226" i="10"/>
  <c r="DX227" i="10"/>
  <c r="DX228" i="10"/>
  <c r="DX229" i="10"/>
  <c r="DX230" i="10"/>
  <c r="DX231" i="10"/>
  <c r="DX232" i="10"/>
  <c r="DX233" i="10"/>
  <c r="DX234" i="10"/>
  <c r="DX235" i="10"/>
  <c r="DX236" i="10"/>
  <c r="DX237" i="10"/>
  <c r="DX238" i="10"/>
  <c r="DX239" i="10"/>
  <c r="DX240" i="10"/>
  <c r="DX241" i="10"/>
  <c r="DX242" i="10"/>
  <c r="DX243" i="10"/>
  <c r="DX244" i="10"/>
  <c r="DX245" i="10"/>
  <c r="DX246" i="10"/>
  <c r="DX247" i="10"/>
  <c r="DX248" i="10"/>
  <c r="DX249" i="10"/>
  <c r="DX250" i="10"/>
  <c r="DX251" i="10"/>
  <c r="DX252" i="10"/>
  <c r="DX253" i="10"/>
  <c r="DX254" i="10"/>
  <c r="DX255" i="10"/>
  <c r="DX256" i="10"/>
  <c r="DX257" i="10"/>
  <c r="DX258" i="10"/>
  <c r="DX259" i="10"/>
  <c r="DX260" i="10"/>
  <c r="DX261" i="10"/>
  <c r="DX262" i="10"/>
  <c r="DX263" i="10"/>
  <c r="DX264" i="10"/>
  <c r="DX265" i="10"/>
  <c r="DX266" i="10"/>
  <c r="DX267" i="10"/>
  <c r="DX268" i="10"/>
  <c r="DX269" i="10"/>
  <c r="DX270" i="10"/>
  <c r="DX271" i="10"/>
  <c r="DX272" i="10"/>
  <c r="DX273" i="10"/>
  <c r="DX274" i="10"/>
  <c r="DX275" i="10"/>
  <c r="DX276" i="10"/>
  <c r="DX277" i="10"/>
  <c r="DX278" i="10"/>
  <c r="DX279" i="10"/>
  <c r="DX280" i="10"/>
  <c r="DX281" i="10"/>
  <c r="DX282" i="10"/>
  <c r="DX283" i="10"/>
  <c r="DX284" i="10"/>
  <c r="DX285" i="10"/>
  <c r="DX286" i="10"/>
  <c r="DX287" i="10"/>
  <c r="DX288" i="10"/>
  <c r="DX289" i="10"/>
  <c r="DX290" i="10"/>
  <c r="DX291" i="10"/>
  <c r="DX292" i="10"/>
  <c r="DX293" i="10"/>
  <c r="DX294" i="10"/>
  <c r="DX295" i="10"/>
  <c r="DX296" i="10"/>
  <c r="DX297" i="10"/>
  <c r="DX298" i="10"/>
  <c r="DX299" i="10"/>
  <c r="DX300" i="10"/>
  <c r="DX301" i="10"/>
  <c r="DX302" i="10"/>
  <c r="DX303" i="10"/>
  <c r="DX304" i="10"/>
  <c r="DX305" i="10"/>
  <c r="DX306" i="10"/>
  <c r="DX307" i="10"/>
  <c r="DX308" i="10"/>
  <c r="DX309" i="10"/>
  <c r="DX310" i="10"/>
  <c r="DX311" i="10"/>
  <c r="DX312" i="10"/>
  <c r="DX313" i="10"/>
  <c r="DX314" i="10"/>
  <c r="DX315" i="10"/>
  <c r="DX316" i="10"/>
  <c r="DX317" i="10"/>
  <c r="DX318" i="10"/>
  <c r="DX319" i="10"/>
  <c r="DX320" i="10"/>
  <c r="DX321" i="10"/>
  <c r="DX322" i="10"/>
  <c r="DX323" i="10"/>
  <c r="DX324" i="10"/>
  <c r="DX325" i="10"/>
  <c r="DX326" i="10"/>
  <c r="DX327" i="10"/>
  <c r="DX328" i="10"/>
  <c r="DX329" i="10"/>
  <c r="DX330" i="10"/>
  <c r="DX331" i="10"/>
  <c r="DX332" i="10"/>
  <c r="EO34" i="10"/>
  <c r="EO33" i="10"/>
  <c r="DX34" i="10"/>
  <c r="DX33" i="10"/>
  <c r="CP35" i="10"/>
  <c r="CP36" i="10"/>
  <c r="CP37" i="10"/>
  <c r="CP38" i="10"/>
  <c r="CP39" i="10"/>
  <c r="CP40" i="10"/>
  <c r="CP41" i="10"/>
  <c r="CP42" i="10"/>
  <c r="CP43" i="10"/>
  <c r="CP44" i="10"/>
  <c r="CP45" i="10"/>
  <c r="CP46" i="10"/>
  <c r="CP47" i="10"/>
  <c r="CP48" i="10"/>
  <c r="CP49" i="10"/>
  <c r="CP50" i="10"/>
  <c r="CP51" i="10"/>
  <c r="CP52" i="10"/>
  <c r="CP53" i="10"/>
  <c r="CP54" i="10"/>
  <c r="CP55" i="10"/>
  <c r="CP56" i="10"/>
  <c r="CP57" i="10"/>
  <c r="CP58" i="10"/>
  <c r="CP59" i="10"/>
  <c r="CP60" i="10"/>
  <c r="CP61" i="10"/>
  <c r="CP62" i="10"/>
  <c r="CP63" i="10"/>
  <c r="CP64" i="10"/>
  <c r="CP65" i="10"/>
  <c r="CP66" i="10"/>
  <c r="CP67" i="10"/>
  <c r="CP68" i="10"/>
  <c r="CP69" i="10"/>
  <c r="CP70" i="10"/>
  <c r="CP71" i="10"/>
  <c r="CP72" i="10"/>
  <c r="CP73" i="10"/>
  <c r="CP74" i="10"/>
  <c r="CP75" i="10"/>
  <c r="CP76" i="10"/>
  <c r="CP77" i="10"/>
  <c r="CP78" i="10"/>
  <c r="CP79" i="10"/>
  <c r="CP80" i="10"/>
  <c r="CP81" i="10"/>
  <c r="CP82" i="10"/>
  <c r="CP83" i="10"/>
  <c r="CP84" i="10"/>
  <c r="CP85" i="10"/>
  <c r="CP86" i="10"/>
  <c r="CP87" i="10"/>
  <c r="CP88" i="10"/>
  <c r="CP89" i="10"/>
  <c r="CP90" i="10"/>
  <c r="CP91" i="10"/>
  <c r="CP92" i="10"/>
  <c r="CP93" i="10"/>
  <c r="CP94" i="10"/>
  <c r="CP95" i="10"/>
  <c r="CP96" i="10"/>
  <c r="CP97" i="10"/>
  <c r="CP98" i="10"/>
  <c r="CP99" i="10"/>
  <c r="CP100" i="10"/>
  <c r="CP101" i="10"/>
  <c r="CP102" i="10"/>
  <c r="CP103" i="10"/>
  <c r="CP104" i="10"/>
  <c r="CP105" i="10"/>
  <c r="CP106" i="10"/>
  <c r="CP107" i="10"/>
  <c r="CP108" i="10"/>
  <c r="CP109" i="10"/>
  <c r="CP110" i="10"/>
  <c r="CP111" i="10"/>
  <c r="CP112" i="10"/>
  <c r="CP113" i="10"/>
  <c r="CP114" i="10"/>
  <c r="CP115" i="10"/>
  <c r="CP116" i="10"/>
  <c r="CP117" i="10"/>
  <c r="CP118" i="10"/>
  <c r="CP119" i="10"/>
  <c r="CP120" i="10"/>
  <c r="CP121" i="10"/>
  <c r="CP122" i="10"/>
  <c r="CP123" i="10"/>
  <c r="CP124" i="10"/>
  <c r="CP125" i="10"/>
  <c r="CP126" i="10"/>
  <c r="CP127" i="10"/>
  <c r="CP128" i="10"/>
  <c r="CP129" i="10"/>
  <c r="CP130" i="10"/>
  <c r="CP131" i="10"/>
  <c r="CP132" i="10"/>
  <c r="CP133" i="10"/>
  <c r="CP134" i="10"/>
  <c r="CP135" i="10"/>
  <c r="CP136" i="10"/>
  <c r="CP137" i="10"/>
  <c r="CP138" i="10"/>
  <c r="CP139" i="10"/>
  <c r="CP140" i="10"/>
  <c r="CP141" i="10"/>
  <c r="CP142" i="10"/>
  <c r="CP143" i="10"/>
  <c r="CP144" i="10"/>
  <c r="CP145" i="10"/>
  <c r="CP146" i="10"/>
  <c r="CP147" i="10"/>
  <c r="CP148" i="10"/>
  <c r="CP149" i="10"/>
  <c r="CP150" i="10"/>
  <c r="CP151" i="10"/>
  <c r="CP152" i="10"/>
  <c r="CP153" i="10"/>
  <c r="CP154" i="10"/>
  <c r="CP155" i="10"/>
  <c r="CP156" i="10"/>
  <c r="CP157" i="10"/>
  <c r="CP158" i="10"/>
  <c r="CP159" i="10"/>
  <c r="CP160" i="10"/>
  <c r="CP161" i="10"/>
  <c r="CP162" i="10"/>
  <c r="CP163" i="10"/>
  <c r="CP164" i="10"/>
  <c r="CP165" i="10"/>
  <c r="CP166" i="10"/>
  <c r="CP167" i="10"/>
  <c r="CP168" i="10"/>
  <c r="CP169" i="10"/>
  <c r="CP170" i="10"/>
  <c r="CP171" i="10"/>
  <c r="CP172" i="10"/>
  <c r="CP173" i="10"/>
  <c r="CP174" i="10"/>
  <c r="CP175" i="10"/>
  <c r="CP176" i="10"/>
  <c r="CP177" i="10"/>
  <c r="CP178" i="10"/>
  <c r="CP179" i="10"/>
  <c r="CP180" i="10"/>
  <c r="CP181" i="10"/>
  <c r="CP182" i="10"/>
  <c r="CP183" i="10"/>
  <c r="CP184" i="10"/>
  <c r="CP185" i="10"/>
  <c r="CP186" i="10"/>
  <c r="CP187" i="10"/>
  <c r="CP188" i="10"/>
  <c r="CP189" i="10"/>
  <c r="CP190" i="10"/>
  <c r="CP191" i="10"/>
  <c r="CP192" i="10"/>
  <c r="CP193" i="10"/>
  <c r="CP194" i="10"/>
  <c r="CP195" i="10"/>
  <c r="CP196" i="10"/>
  <c r="CP197" i="10"/>
  <c r="CP198" i="10"/>
  <c r="CP199" i="10"/>
  <c r="CP200" i="10"/>
  <c r="CP201" i="10"/>
  <c r="CP202" i="10"/>
  <c r="CP203" i="10"/>
  <c r="CP204" i="10"/>
  <c r="CP205" i="10"/>
  <c r="CP206" i="10"/>
  <c r="CP207" i="10"/>
  <c r="CP208" i="10"/>
  <c r="CP209" i="10"/>
  <c r="CP210" i="10"/>
  <c r="CP211" i="10"/>
  <c r="CP212" i="10"/>
  <c r="CP213" i="10"/>
  <c r="CP214" i="10"/>
  <c r="CP215" i="10"/>
  <c r="CP216" i="10"/>
  <c r="CP217" i="10"/>
  <c r="CP218" i="10"/>
  <c r="CP219" i="10"/>
  <c r="CP220" i="10"/>
  <c r="CP221" i="10"/>
  <c r="CP222" i="10"/>
  <c r="CP223" i="10"/>
  <c r="CP224" i="10"/>
  <c r="CP225" i="10"/>
  <c r="CP226" i="10"/>
  <c r="CP227" i="10"/>
  <c r="CP228" i="10"/>
  <c r="CP229" i="10"/>
  <c r="CP230" i="10"/>
  <c r="CP231" i="10"/>
  <c r="CP232" i="10"/>
  <c r="CP233" i="10"/>
  <c r="CP234" i="10"/>
  <c r="CP235" i="10"/>
  <c r="CP236" i="10"/>
  <c r="CP237" i="10"/>
  <c r="CP238" i="10"/>
  <c r="CP239" i="10"/>
  <c r="CP240" i="10"/>
  <c r="CP241" i="10"/>
  <c r="CP242" i="10"/>
  <c r="CP243" i="10"/>
  <c r="CP244" i="10"/>
  <c r="CP245" i="10"/>
  <c r="CP246" i="10"/>
  <c r="CP247" i="10"/>
  <c r="CP248" i="10"/>
  <c r="CP249" i="10"/>
  <c r="CP250" i="10"/>
  <c r="CP251" i="10"/>
  <c r="CP252" i="10"/>
  <c r="CP253" i="10"/>
  <c r="CP254" i="10"/>
  <c r="CP255" i="10"/>
  <c r="CP256" i="10"/>
  <c r="CP257" i="10"/>
  <c r="CP258" i="10"/>
  <c r="CP259" i="10"/>
  <c r="CP260" i="10"/>
  <c r="CP261" i="10"/>
  <c r="CP262" i="10"/>
  <c r="CP263" i="10"/>
  <c r="CP264" i="10"/>
  <c r="CP265" i="10"/>
  <c r="CP266" i="10"/>
  <c r="CP267" i="10"/>
  <c r="CP268" i="10"/>
  <c r="CP269" i="10"/>
  <c r="CP270" i="10"/>
  <c r="CP271" i="10"/>
  <c r="CP272" i="10"/>
  <c r="CP273" i="10"/>
  <c r="CP274" i="10"/>
  <c r="CP275" i="10"/>
  <c r="CP276" i="10"/>
  <c r="CP277" i="10"/>
  <c r="CP278" i="10"/>
  <c r="CP279" i="10"/>
  <c r="CP280" i="10"/>
  <c r="CP281" i="10"/>
  <c r="CP282" i="10"/>
  <c r="CP283" i="10"/>
  <c r="CP284" i="10"/>
  <c r="CP285" i="10"/>
  <c r="CP286" i="10"/>
  <c r="CP287" i="10"/>
  <c r="CP288" i="10"/>
  <c r="CP289" i="10"/>
  <c r="CP290" i="10"/>
  <c r="CP291" i="10"/>
  <c r="CP292" i="10"/>
  <c r="CP293" i="10"/>
  <c r="CP294" i="10"/>
  <c r="CP295" i="10"/>
  <c r="CP296" i="10"/>
  <c r="CP297" i="10"/>
  <c r="CP298" i="10"/>
  <c r="CP299" i="10"/>
  <c r="CP300" i="10"/>
  <c r="CP301" i="10"/>
  <c r="CP302" i="10"/>
  <c r="CP303" i="10"/>
  <c r="CP304" i="10"/>
  <c r="CP305" i="10"/>
  <c r="CP306" i="10"/>
  <c r="CP307" i="10"/>
  <c r="CP308" i="10"/>
  <c r="CP309" i="10"/>
  <c r="CP310" i="10"/>
  <c r="CP311" i="10"/>
  <c r="CP312" i="10"/>
  <c r="CP313" i="10"/>
  <c r="CP314" i="10"/>
  <c r="CP315" i="10"/>
  <c r="CP316" i="10"/>
  <c r="CP317" i="10"/>
  <c r="CP318" i="10"/>
  <c r="CP319" i="10"/>
  <c r="CP320" i="10"/>
  <c r="CP321" i="10"/>
  <c r="CP322" i="10"/>
  <c r="CP323" i="10"/>
  <c r="CP324" i="10"/>
  <c r="CP325" i="10"/>
  <c r="CP326" i="10"/>
  <c r="CP327" i="10"/>
  <c r="CP328" i="10"/>
  <c r="CP329" i="10"/>
  <c r="CP330" i="10"/>
  <c r="CP331" i="10"/>
  <c r="CP332" i="10"/>
  <c r="CP34" i="10"/>
  <c r="CP33" i="10"/>
  <c r="BY35" i="10"/>
  <c r="BY36" i="10"/>
  <c r="BY37" i="10"/>
  <c r="BY38" i="10"/>
  <c r="BY39" i="10"/>
  <c r="BY40" i="10"/>
  <c r="BY41" i="10"/>
  <c r="BY42" i="10"/>
  <c r="BY43" i="10"/>
  <c r="BY44" i="10"/>
  <c r="BY45" i="10"/>
  <c r="BY46" i="10"/>
  <c r="BY47" i="10"/>
  <c r="BY48" i="10"/>
  <c r="BY49" i="10"/>
  <c r="BY50" i="10"/>
  <c r="BY51" i="10"/>
  <c r="BY52" i="10"/>
  <c r="BY53" i="10"/>
  <c r="BY54" i="10"/>
  <c r="BY55" i="10"/>
  <c r="BY56" i="10"/>
  <c r="BY57" i="10"/>
  <c r="BY58" i="10"/>
  <c r="BY59" i="10"/>
  <c r="BY60" i="10"/>
  <c r="BY61" i="10"/>
  <c r="BY62" i="10"/>
  <c r="BY63" i="10"/>
  <c r="BY64" i="10"/>
  <c r="BY65" i="10"/>
  <c r="BY66" i="10"/>
  <c r="BY67" i="10"/>
  <c r="BY68" i="10"/>
  <c r="BY69" i="10"/>
  <c r="BY70" i="10"/>
  <c r="BY71" i="10"/>
  <c r="BY72" i="10"/>
  <c r="BY73" i="10"/>
  <c r="BY74" i="10"/>
  <c r="BY75" i="10"/>
  <c r="BY76" i="10"/>
  <c r="BY77" i="10"/>
  <c r="BY78" i="10"/>
  <c r="BY79" i="10"/>
  <c r="BY80" i="10"/>
  <c r="BY81" i="10"/>
  <c r="BY82" i="10"/>
  <c r="BY83" i="10"/>
  <c r="BY84" i="10"/>
  <c r="BY85" i="10"/>
  <c r="BY86" i="10"/>
  <c r="BY87" i="10"/>
  <c r="BY88" i="10"/>
  <c r="BY89" i="10"/>
  <c r="BY90" i="10"/>
  <c r="BY91" i="10"/>
  <c r="BY92" i="10"/>
  <c r="BY93" i="10"/>
  <c r="BY94" i="10"/>
  <c r="BY95" i="10"/>
  <c r="BY96" i="10"/>
  <c r="BY97" i="10"/>
  <c r="BY98" i="10"/>
  <c r="BY99" i="10"/>
  <c r="BY100" i="10"/>
  <c r="BY101" i="10"/>
  <c r="BY102" i="10"/>
  <c r="BY103" i="10"/>
  <c r="BY104" i="10"/>
  <c r="BY105" i="10"/>
  <c r="BY106" i="10"/>
  <c r="BY107" i="10"/>
  <c r="BY108" i="10"/>
  <c r="BY109" i="10"/>
  <c r="BY110" i="10"/>
  <c r="BY111" i="10"/>
  <c r="BY112" i="10"/>
  <c r="BY113" i="10"/>
  <c r="BY114" i="10"/>
  <c r="BY115" i="10"/>
  <c r="BY116" i="10"/>
  <c r="BY117" i="10"/>
  <c r="BY118" i="10"/>
  <c r="BY119" i="10"/>
  <c r="BY120" i="10"/>
  <c r="BY121" i="10"/>
  <c r="BY122" i="10"/>
  <c r="BY123" i="10"/>
  <c r="BY124" i="10"/>
  <c r="BY125" i="10"/>
  <c r="BY126" i="10"/>
  <c r="BY127" i="10"/>
  <c r="BY128" i="10"/>
  <c r="BY129" i="10"/>
  <c r="BY130" i="10"/>
  <c r="BY131" i="10"/>
  <c r="BY132" i="10"/>
  <c r="BY133" i="10"/>
  <c r="BY134" i="10"/>
  <c r="BY135" i="10"/>
  <c r="BY136" i="10"/>
  <c r="BY137" i="10"/>
  <c r="BY138" i="10"/>
  <c r="BY139" i="10"/>
  <c r="BY140" i="10"/>
  <c r="BY141" i="10"/>
  <c r="BY142" i="10"/>
  <c r="BY143" i="10"/>
  <c r="BY144" i="10"/>
  <c r="BY145" i="10"/>
  <c r="BY146" i="10"/>
  <c r="BY147" i="10"/>
  <c r="BY148" i="10"/>
  <c r="BY149" i="10"/>
  <c r="BY150" i="10"/>
  <c r="BY151" i="10"/>
  <c r="BY152" i="10"/>
  <c r="BY153" i="10"/>
  <c r="BY154" i="10"/>
  <c r="BY155" i="10"/>
  <c r="BY156" i="10"/>
  <c r="BY157" i="10"/>
  <c r="BY158" i="10"/>
  <c r="BY159" i="10"/>
  <c r="BY160" i="10"/>
  <c r="BY161" i="10"/>
  <c r="BY162" i="10"/>
  <c r="BY163" i="10"/>
  <c r="BY164" i="10"/>
  <c r="BY165" i="10"/>
  <c r="BY166" i="10"/>
  <c r="BY167" i="10"/>
  <c r="BY168" i="10"/>
  <c r="BY169" i="10"/>
  <c r="BY170" i="10"/>
  <c r="BY171" i="10"/>
  <c r="BY172" i="10"/>
  <c r="BY173" i="10"/>
  <c r="BY174" i="10"/>
  <c r="BY175" i="10"/>
  <c r="BY176" i="10"/>
  <c r="BY177" i="10"/>
  <c r="BY178" i="10"/>
  <c r="BY179" i="10"/>
  <c r="BY180" i="10"/>
  <c r="BY181" i="10"/>
  <c r="BY182" i="10"/>
  <c r="BY183" i="10"/>
  <c r="BY184" i="10"/>
  <c r="BY185" i="10"/>
  <c r="BY186" i="10"/>
  <c r="BY187" i="10"/>
  <c r="BY188" i="10"/>
  <c r="BY189" i="10"/>
  <c r="BY190" i="10"/>
  <c r="BY191" i="10"/>
  <c r="BY192" i="10"/>
  <c r="BY193" i="10"/>
  <c r="BY194" i="10"/>
  <c r="BY195" i="10"/>
  <c r="BY196" i="10"/>
  <c r="BY197" i="10"/>
  <c r="BY198" i="10"/>
  <c r="BY199" i="10"/>
  <c r="BY200" i="10"/>
  <c r="BY201" i="10"/>
  <c r="BY202" i="10"/>
  <c r="BY203" i="10"/>
  <c r="BY204" i="10"/>
  <c r="BY205" i="10"/>
  <c r="BY206" i="10"/>
  <c r="BY207" i="10"/>
  <c r="BY208" i="10"/>
  <c r="BY209" i="10"/>
  <c r="BY210" i="10"/>
  <c r="BY211" i="10"/>
  <c r="BY212" i="10"/>
  <c r="BY213" i="10"/>
  <c r="BY214" i="10"/>
  <c r="BY215" i="10"/>
  <c r="BY216" i="10"/>
  <c r="BY217" i="10"/>
  <c r="BY218" i="10"/>
  <c r="BY219" i="10"/>
  <c r="BY220" i="10"/>
  <c r="BY221" i="10"/>
  <c r="BY222" i="10"/>
  <c r="BY223" i="10"/>
  <c r="BY224" i="10"/>
  <c r="BY225" i="10"/>
  <c r="BY226" i="10"/>
  <c r="BY227" i="10"/>
  <c r="BY228" i="10"/>
  <c r="BY229" i="10"/>
  <c r="BY230" i="10"/>
  <c r="BY231" i="10"/>
  <c r="BY232" i="10"/>
  <c r="BY233" i="10"/>
  <c r="BY234" i="10"/>
  <c r="BY235" i="10"/>
  <c r="BY236" i="10"/>
  <c r="BY237" i="10"/>
  <c r="BY238" i="10"/>
  <c r="BY239" i="10"/>
  <c r="BY240" i="10"/>
  <c r="BY241" i="10"/>
  <c r="BY242" i="10"/>
  <c r="BY243" i="10"/>
  <c r="BY244" i="10"/>
  <c r="BY245" i="10"/>
  <c r="BY246" i="10"/>
  <c r="BY247" i="10"/>
  <c r="BY248" i="10"/>
  <c r="BY249" i="10"/>
  <c r="BY250" i="10"/>
  <c r="BY251" i="10"/>
  <c r="BY252" i="10"/>
  <c r="BY253" i="10"/>
  <c r="BY254" i="10"/>
  <c r="BY255" i="10"/>
  <c r="BY256" i="10"/>
  <c r="BY257" i="10"/>
  <c r="BY258" i="10"/>
  <c r="BY259" i="10"/>
  <c r="BY260" i="10"/>
  <c r="BY261" i="10"/>
  <c r="BY262" i="10"/>
  <c r="BY263" i="10"/>
  <c r="BY264" i="10"/>
  <c r="BY265" i="10"/>
  <c r="BY266" i="10"/>
  <c r="BY267" i="10"/>
  <c r="BY268" i="10"/>
  <c r="BY269" i="10"/>
  <c r="BY270" i="10"/>
  <c r="BY271" i="10"/>
  <c r="BY272" i="10"/>
  <c r="BY273" i="10"/>
  <c r="BY274" i="10"/>
  <c r="BY275" i="10"/>
  <c r="BY276" i="10"/>
  <c r="BY277" i="10"/>
  <c r="BY278" i="10"/>
  <c r="BY279" i="10"/>
  <c r="BY280" i="10"/>
  <c r="BY281" i="10"/>
  <c r="BY282" i="10"/>
  <c r="BY283" i="10"/>
  <c r="BY284" i="10"/>
  <c r="BY285" i="10"/>
  <c r="BY286" i="10"/>
  <c r="BY287" i="10"/>
  <c r="BY288" i="10"/>
  <c r="BY289" i="10"/>
  <c r="BY290" i="10"/>
  <c r="BY291" i="10"/>
  <c r="BY292" i="10"/>
  <c r="BY293" i="10"/>
  <c r="BY294" i="10"/>
  <c r="BY295" i="10"/>
  <c r="BY296" i="10"/>
  <c r="BY297" i="10"/>
  <c r="BY298" i="10"/>
  <c r="BY299" i="10"/>
  <c r="BY300" i="10"/>
  <c r="BY301" i="10"/>
  <c r="BY302" i="10"/>
  <c r="BY303" i="10"/>
  <c r="BY304" i="10"/>
  <c r="BY305" i="10"/>
  <c r="BY306" i="10"/>
  <c r="BY307" i="10"/>
  <c r="BY308" i="10"/>
  <c r="BY309" i="10"/>
  <c r="BY310" i="10"/>
  <c r="BY311" i="10"/>
  <c r="BY312" i="10"/>
  <c r="BY313" i="10"/>
  <c r="BY314" i="10"/>
  <c r="BY315" i="10"/>
  <c r="BY316" i="10"/>
  <c r="BY317" i="10"/>
  <c r="BY318" i="10"/>
  <c r="BY319" i="10"/>
  <c r="BY320" i="10"/>
  <c r="BY321" i="10"/>
  <c r="BY322" i="10"/>
  <c r="BY323" i="10"/>
  <c r="BY324" i="10"/>
  <c r="BY325" i="10"/>
  <c r="BY326" i="10"/>
  <c r="BY327" i="10"/>
  <c r="BY328" i="10"/>
  <c r="BY329" i="10"/>
  <c r="BY330" i="10"/>
  <c r="BY331" i="10"/>
  <c r="BY332" i="10"/>
  <c r="BY34" i="10"/>
  <c r="BY33" i="10"/>
  <c r="AQ40" i="10"/>
  <c r="AQ35" i="10"/>
  <c r="AQ36" i="10"/>
  <c r="AQ37" i="10"/>
  <c r="AQ38" i="10"/>
  <c r="AQ39" i="10"/>
  <c r="AQ41" i="10"/>
  <c r="AQ42" i="10"/>
  <c r="AQ43" i="10"/>
  <c r="AQ44" i="10"/>
  <c r="AQ45" i="10"/>
  <c r="AQ46" i="10"/>
  <c r="AQ47" i="10"/>
  <c r="AQ48" i="10"/>
  <c r="AQ49" i="10"/>
  <c r="AQ50" i="10"/>
  <c r="AQ51" i="10"/>
  <c r="AQ52" i="10"/>
  <c r="AQ53" i="10"/>
  <c r="AQ54" i="10"/>
  <c r="AQ55" i="10"/>
  <c r="AQ56" i="10"/>
  <c r="AQ57" i="10"/>
  <c r="AQ58" i="10"/>
  <c r="AQ59" i="10"/>
  <c r="AQ60" i="10"/>
  <c r="AQ61" i="10"/>
  <c r="AQ62" i="10"/>
  <c r="AQ63" i="10"/>
  <c r="AQ64" i="10"/>
  <c r="AQ65" i="10"/>
  <c r="AQ66" i="10"/>
  <c r="AQ67" i="10"/>
  <c r="AQ68" i="10"/>
  <c r="AQ69" i="10"/>
  <c r="AQ70" i="10"/>
  <c r="AQ71" i="10"/>
  <c r="AQ72" i="10"/>
  <c r="AQ73" i="10"/>
  <c r="AQ74" i="10"/>
  <c r="AQ75" i="10"/>
  <c r="AQ76" i="10"/>
  <c r="AQ77" i="10"/>
  <c r="AQ78" i="10"/>
  <c r="AQ79" i="10"/>
  <c r="AQ80" i="10"/>
  <c r="AQ81" i="10"/>
  <c r="AQ82" i="10"/>
  <c r="AQ83" i="10"/>
  <c r="AQ84" i="10"/>
  <c r="AQ85" i="10"/>
  <c r="AQ86" i="10"/>
  <c r="AQ87" i="10"/>
  <c r="AQ88" i="10"/>
  <c r="AQ89" i="10"/>
  <c r="AQ90" i="10"/>
  <c r="AQ91" i="10"/>
  <c r="AQ92" i="10"/>
  <c r="AQ93" i="10"/>
  <c r="AQ94" i="10"/>
  <c r="AQ95" i="10"/>
  <c r="AQ96" i="10"/>
  <c r="AQ97" i="10"/>
  <c r="AQ98" i="10"/>
  <c r="AQ99" i="10"/>
  <c r="AQ100" i="10"/>
  <c r="AQ101" i="10"/>
  <c r="AQ102" i="10"/>
  <c r="AQ103" i="10"/>
  <c r="AQ104" i="10"/>
  <c r="AQ105" i="10"/>
  <c r="AQ106" i="10"/>
  <c r="AQ107" i="10"/>
  <c r="AQ108" i="10"/>
  <c r="AQ109" i="10"/>
  <c r="AQ110" i="10"/>
  <c r="AQ111" i="10"/>
  <c r="AQ112" i="10"/>
  <c r="AQ113" i="10"/>
  <c r="AQ114" i="10"/>
  <c r="AQ115" i="10"/>
  <c r="AQ116" i="10"/>
  <c r="AQ117" i="10"/>
  <c r="AQ118" i="10"/>
  <c r="AQ119" i="10"/>
  <c r="AQ120" i="10"/>
  <c r="AQ121" i="10"/>
  <c r="AQ122" i="10"/>
  <c r="AQ123" i="10"/>
  <c r="AQ124" i="10"/>
  <c r="AQ125" i="10"/>
  <c r="AQ126" i="10"/>
  <c r="AQ127" i="10"/>
  <c r="AQ128" i="10"/>
  <c r="AQ129" i="10"/>
  <c r="AQ130" i="10"/>
  <c r="AQ131" i="10"/>
  <c r="AQ132" i="10"/>
  <c r="AQ133" i="10"/>
  <c r="AQ134" i="10"/>
  <c r="AQ135" i="10"/>
  <c r="AQ136" i="10"/>
  <c r="AQ137" i="10"/>
  <c r="AQ138" i="10"/>
  <c r="AQ139" i="10"/>
  <c r="AQ140" i="10"/>
  <c r="AQ141" i="10"/>
  <c r="AQ142" i="10"/>
  <c r="AQ143" i="10"/>
  <c r="AQ144" i="10"/>
  <c r="AQ145" i="10"/>
  <c r="AQ146" i="10"/>
  <c r="AQ147" i="10"/>
  <c r="AQ148" i="10"/>
  <c r="AQ149" i="10"/>
  <c r="AQ150" i="10"/>
  <c r="AQ151" i="10"/>
  <c r="AQ152" i="10"/>
  <c r="AQ153" i="10"/>
  <c r="AQ154" i="10"/>
  <c r="AQ155" i="10"/>
  <c r="AQ156" i="10"/>
  <c r="AQ157" i="10"/>
  <c r="AQ158" i="10"/>
  <c r="AQ159" i="10"/>
  <c r="AQ160" i="10"/>
  <c r="AQ161" i="10"/>
  <c r="AQ162" i="10"/>
  <c r="AQ163" i="10"/>
  <c r="AQ164" i="10"/>
  <c r="AQ165" i="10"/>
  <c r="AQ166" i="10"/>
  <c r="AQ167" i="10"/>
  <c r="AQ168" i="10"/>
  <c r="AQ169" i="10"/>
  <c r="AQ170" i="10"/>
  <c r="AQ171" i="10"/>
  <c r="AQ172" i="10"/>
  <c r="AQ173" i="10"/>
  <c r="AQ174" i="10"/>
  <c r="AQ175" i="10"/>
  <c r="AQ176" i="10"/>
  <c r="AQ177" i="10"/>
  <c r="AQ178" i="10"/>
  <c r="AQ179" i="10"/>
  <c r="AQ180" i="10"/>
  <c r="AQ181" i="10"/>
  <c r="AQ182" i="10"/>
  <c r="AQ183" i="10"/>
  <c r="AQ184" i="10"/>
  <c r="AQ185" i="10"/>
  <c r="AQ186" i="10"/>
  <c r="AQ187" i="10"/>
  <c r="AQ188" i="10"/>
  <c r="AQ189" i="10"/>
  <c r="AQ190" i="10"/>
  <c r="AQ191" i="10"/>
  <c r="AQ192" i="10"/>
  <c r="AQ193" i="10"/>
  <c r="AQ194" i="10"/>
  <c r="AQ195" i="10"/>
  <c r="AQ196" i="10"/>
  <c r="AQ197" i="10"/>
  <c r="AQ198" i="10"/>
  <c r="AQ199" i="10"/>
  <c r="AQ200" i="10"/>
  <c r="AQ201" i="10"/>
  <c r="AQ202" i="10"/>
  <c r="AQ203" i="10"/>
  <c r="AQ204" i="10"/>
  <c r="AQ205" i="10"/>
  <c r="AQ206" i="10"/>
  <c r="AQ207" i="10"/>
  <c r="AQ208" i="10"/>
  <c r="AQ209" i="10"/>
  <c r="AQ210" i="10"/>
  <c r="AQ211" i="10"/>
  <c r="AQ212" i="10"/>
  <c r="AQ213" i="10"/>
  <c r="AQ214" i="10"/>
  <c r="AQ215" i="10"/>
  <c r="AQ216" i="10"/>
  <c r="AQ217" i="10"/>
  <c r="AQ218" i="10"/>
  <c r="AQ219" i="10"/>
  <c r="AQ220" i="10"/>
  <c r="AQ221" i="10"/>
  <c r="AQ222" i="10"/>
  <c r="AQ223" i="10"/>
  <c r="AQ224" i="10"/>
  <c r="AQ225" i="10"/>
  <c r="AQ226" i="10"/>
  <c r="AQ227" i="10"/>
  <c r="AQ228" i="10"/>
  <c r="AQ229" i="10"/>
  <c r="AQ230" i="10"/>
  <c r="AQ231" i="10"/>
  <c r="AQ232" i="10"/>
  <c r="AQ233" i="10"/>
  <c r="AQ234" i="10"/>
  <c r="AQ235" i="10"/>
  <c r="AQ236" i="10"/>
  <c r="AQ237" i="10"/>
  <c r="AQ238" i="10"/>
  <c r="AQ239" i="10"/>
  <c r="AQ240" i="10"/>
  <c r="AQ241" i="10"/>
  <c r="AQ242" i="10"/>
  <c r="AQ243" i="10"/>
  <c r="AQ244" i="10"/>
  <c r="AQ245" i="10"/>
  <c r="AQ246" i="10"/>
  <c r="AQ247" i="10"/>
  <c r="AQ248" i="10"/>
  <c r="AQ249" i="10"/>
  <c r="AQ250" i="10"/>
  <c r="AQ251" i="10"/>
  <c r="AQ252" i="10"/>
  <c r="AQ253" i="10"/>
  <c r="AQ254" i="10"/>
  <c r="AQ255" i="10"/>
  <c r="AQ256" i="10"/>
  <c r="AQ257" i="10"/>
  <c r="AQ258" i="10"/>
  <c r="AQ259" i="10"/>
  <c r="AQ260" i="10"/>
  <c r="AQ261" i="10"/>
  <c r="AQ262" i="10"/>
  <c r="AQ263" i="10"/>
  <c r="AQ264" i="10"/>
  <c r="AQ265" i="10"/>
  <c r="AQ266" i="10"/>
  <c r="AQ267" i="10"/>
  <c r="AQ268" i="10"/>
  <c r="AQ269" i="10"/>
  <c r="AQ270" i="10"/>
  <c r="AQ271" i="10"/>
  <c r="AQ272" i="10"/>
  <c r="AQ273" i="10"/>
  <c r="AQ274" i="10"/>
  <c r="AQ275" i="10"/>
  <c r="AQ276" i="10"/>
  <c r="AQ277" i="10"/>
  <c r="AQ278" i="10"/>
  <c r="AQ279" i="10"/>
  <c r="AQ280" i="10"/>
  <c r="AQ281" i="10"/>
  <c r="AQ282" i="10"/>
  <c r="AQ283" i="10"/>
  <c r="AQ284" i="10"/>
  <c r="AQ285" i="10"/>
  <c r="AQ286" i="10"/>
  <c r="AQ287" i="10"/>
  <c r="AQ288" i="10"/>
  <c r="AQ289" i="10"/>
  <c r="AQ290" i="10"/>
  <c r="AQ291" i="10"/>
  <c r="AQ292" i="10"/>
  <c r="AQ293" i="10"/>
  <c r="AQ294" i="10"/>
  <c r="AQ295" i="10"/>
  <c r="AQ296" i="10"/>
  <c r="AQ297" i="10"/>
  <c r="AQ298" i="10"/>
  <c r="AQ299" i="10"/>
  <c r="AQ300" i="10"/>
  <c r="AQ301" i="10"/>
  <c r="AQ302" i="10"/>
  <c r="AQ303" i="10"/>
  <c r="AQ304" i="10"/>
  <c r="AQ305" i="10"/>
  <c r="AQ306" i="10"/>
  <c r="AQ307" i="10"/>
  <c r="AQ308" i="10"/>
  <c r="AQ309" i="10"/>
  <c r="AQ310" i="10"/>
  <c r="AQ311" i="10"/>
  <c r="AQ312" i="10"/>
  <c r="AQ313" i="10"/>
  <c r="AQ314" i="10"/>
  <c r="AQ315" i="10"/>
  <c r="AQ316" i="10"/>
  <c r="AQ317" i="10"/>
  <c r="AQ318" i="10"/>
  <c r="AQ319" i="10"/>
  <c r="AQ320" i="10"/>
  <c r="AQ321" i="10"/>
  <c r="AQ322" i="10"/>
  <c r="AQ323" i="10"/>
  <c r="AQ324" i="10"/>
  <c r="AQ325" i="10"/>
  <c r="AQ326" i="10"/>
  <c r="AQ327" i="10"/>
  <c r="AQ328" i="10"/>
  <c r="AQ329" i="10"/>
  <c r="AQ330" i="10"/>
  <c r="AQ331" i="10"/>
  <c r="AQ332" i="10"/>
  <c r="AQ34" i="10"/>
  <c r="AQ33" i="10"/>
  <c r="Z33" i="10"/>
  <c r="DH61" i="56"/>
  <c r="DH60" i="56"/>
  <c r="DH59" i="56" a="1"/>
  <c r="DH59" i="56" s="1"/>
  <c r="IK69" i="6"/>
  <c r="IL69" i="6" s="1"/>
  <c r="IM248" i="6"/>
  <c r="IM247" i="6"/>
  <c r="IM246" i="6"/>
  <c r="IM245" i="6"/>
  <c r="IM244" i="6"/>
  <c r="IM243" i="6"/>
  <c r="IM242" i="6"/>
  <c r="IM241" i="6"/>
  <c r="IM240" i="6"/>
  <c r="IM239" i="6"/>
  <c r="IM238" i="6"/>
  <c r="IM237" i="6"/>
  <c r="IM236" i="6"/>
  <c r="IM235" i="6"/>
  <c r="IM234" i="6"/>
  <c r="IM233" i="6"/>
  <c r="IM232" i="6"/>
  <c r="IM231" i="6"/>
  <c r="IM230" i="6"/>
  <c r="IM229" i="6"/>
  <c r="HV248" i="6"/>
  <c r="HV247" i="6"/>
  <c r="HV246" i="6"/>
  <c r="HV245" i="6"/>
  <c r="HV244" i="6"/>
  <c r="HV243" i="6"/>
  <c r="HV242" i="6"/>
  <c r="HV241" i="6"/>
  <c r="HV240" i="6"/>
  <c r="HV239" i="6"/>
  <c r="HV238" i="6"/>
  <c r="HV237" i="6"/>
  <c r="HV236" i="6"/>
  <c r="HV235" i="6"/>
  <c r="HV234" i="6"/>
  <c r="HV233" i="6"/>
  <c r="HV232" i="6"/>
  <c r="HV231" i="6"/>
  <c r="HV230" i="6"/>
  <c r="HV229" i="6"/>
  <c r="HE248" i="6"/>
  <c r="HE247" i="6"/>
  <c r="HE246" i="6"/>
  <c r="HE245" i="6"/>
  <c r="HE244" i="6"/>
  <c r="HE243" i="6"/>
  <c r="HE242" i="6"/>
  <c r="HE241" i="6"/>
  <c r="HE240" i="6"/>
  <c r="HE239" i="6"/>
  <c r="HE238" i="6"/>
  <c r="HE237" i="6"/>
  <c r="HE236" i="6"/>
  <c r="HE235" i="6"/>
  <c r="HE234" i="6"/>
  <c r="HE233" i="6"/>
  <c r="HE232" i="6"/>
  <c r="HE231" i="6"/>
  <c r="HE230" i="6"/>
  <c r="HE229" i="6"/>
  <c r="GN248" i="6"/>
  <c r="GN247" i="6"/>
  <c r="GN246" i="6"/>
  <c r="GN245" i="6"/>
  <c r="GN244" i="6"/>
  <c r="GN243" i="6"/>
  <c r="GN242" i="6"/>
  <c r="GN241" i="6"/>
  <c r="GN240" i="6"/>
  <c r="GN239" i="6"/>
  <c r="GN238" i="6"/>
  <c r="GN237" i="6"/>
  <c r="GN236" i="6"/>
  <c r="GN235" i="6"/>
  <c r="GN234" i="6"/>
  <c r="GN233" i="6"/>
  <c r="GN232" i="6"/>
  <c r="GN231" i="6"/>
  <c r="GN230" i="6"/>
  <c r="GN229" i="6"/>
  <c r="FW248" i="6"/>
  <c r="FW247" i="6"/>
  <c r="FW246" i="6"/>
  <c r="FW245" i="6"/>
  <c r="FW244" i="6"/>
  <c r="FW243" i="6"/>
  <c r="FW242" i="6"/>
  <c r="FW241" i="6"/>
  <c r="FW240" i="6"/>
  <c r="FW239" i="6"/>
  <c r="FW238" i="6"/>
  <c r="FW237" i="6"/>
  <c r="FW236" i="6"/>
  <c r="FW235" i="6"/>
  <c r="FW234" i="6"/>
  <c r="FW233" i="6"/>
  <c r="FW232" i="6"/>
  <c r="FW231" i="6"/>
  <c r="FW230" i="6"/>
  <c r="FW229" i="6"/>
  <c r="FF248" i="6"/>
  <c r="FF247" i="6"/>
  <c r="FF246" i="6"/>
  <c r="FF245" i="6"/>
  <c r="FF244" i="6"/>
  <c r="FF243" i="6"/>
  <c r="FF242" i="6"/>
  <c r="FF241" i="6"/>
  <c r="FF240" i="6"/>
  <c r="FF239" i="6"/>
  <c r="FF238" i="6"/>
  <c r="FF237" i="6"/>
  <c r="FF236" i="6"/>
  <c r="FF235" i="6"/>
  <c r="FF234" i="6"/>
  <c r="FF233" i="6"/>
  <c r="FF232" i="6"/>
  <c r="FF231" i="6"/>
  <c r="FF230" i="6"/>
  <c r="FF229" i="6"/>
  <c r="EO248" i="6"/>
  <c r="EO247" i="6"/>
  <c r="EO246" i="6"/>
  <c r="EO245" i="6"/>
  <c r="EO244" i="6"/>
  <c r="EO243" i="6"/>
  <c r="EO242" i="6"/>
  <c r="EO241" i="6"/>
  <c r="EO240" i="6"/>
  <c r="EO239" i="6"/>
  <c r="EO238" i="6"/>
  <c r="EO237" i="6"/>
  <c r="EO236" i="6"/>
  <c r="EO235" i="6"/>
  <c r="EO234" i="6"/>
  <c r="EO233" i="6"/>
  <c r="EO232" i="6"/>
  <c r="EO231" i="6"/>
  <c r="EO230" i="6"/>
  <c r="EO229" i="6"/>
  <c r="DX248" i="6"/>
  <c r="DX247" i="6"/>
  <c r="DX246" i="6"/>
  <c r="DX245" i="6"/>
  <c r="DX244" i="6"/>
  <c r="DX243" i="6"/>
  <c r="DX242" i="6"/>
  <c r="DX241" i="6"/>
  <c r="DX240" i="6"/>
  <c r="DX239" i="6"/>
  <c r="DX238" i="6"/>
  <c r="DX237" i="6"/>
  <c r="DX236" i="6"/>
  <c r="DX235" i="6"/>
  <c r="DX234" i="6"/>
  <c r="DX233" i="6"/>
  <c r="DX232" i="6"/>
  <c r="DX231" i="6"/>
  <c r="DX230" i="6"/>
  <c r="DX229" i="6"/>
  <c r="DG248" i="6"/>
  <c r="DG247" i="6"/>
  <c r="DG246" i="6"/>
  <c r="DG245" i="6"/>
  <c r="DG244" i="6"/>
  <c r="DG243" i="6"/>
  <c r="DG242" i="6"/>
  <c r="DG241" i="6"/>
  <c r="DG240" i="6"/>
  <c r="DG239" i="6"/>
  <c r="DG238" i="6"/>
  <c r="DG237" i="6"/>
  <c r="DG236" i="6"/>
  <c r="DG235" i="6"/>
  <c r="DG234" i="6"/>
  <c r="DG233" i="6"/>
  <c r="DG232" i="6"/>
  <c r="DG231" i="6"/>
  <c r="DG230" i="6"/>
  <c r="DG229" i="6"/>
  <c r="CP248" i="6"/>
  <c r="CP247" i="6"/>
  <c r="CP246" i="6"/>
  <c r="CP245" i="6"/>
  <c r="CP244" i="6"/>
  <c r="CP243" i="6"/>
  <c r="CP242" i="6"/>
  <c r="CP241" i="6"/>
  <c r="CP240" i="6"/>
  <c r="CP239" i="6"/>
  <c r="CP238" i="6"/>
  <c r="CP237" i="6"/>
  <c r="CP236" i="6"/>
  <c r="CP235" i="6"/>
  <c r="CP234" i="6"/>
  <c r="CP233" i="6"/>
  <c r="CP232" i="6"/>
  <c r="CP231" i="6"/>
  <c r="CP230" i="6"/>
  <c r="CP229" i="6"/>
  <c r="BY248" i="6"/>
  <c r="BY247" i="6"/>
  <c r="BY246" i="6"/>
  <c r="BY245" i="6"/>
  <c r="BY244" i="6"/>
  <c r="BY243" i="6"/>
  <c r="BY242" i="6"/>
  <c r="BY241" i="6"/>
  <c r="BY240" i="6"/>
  <c r="BY239" i="6"/>
  <c r="BY238" i="6"/>
  <c r="BY237" i="6"/>
  <c r="BY236" i="6"/>
  <c r="BY235" i="6"/>
  <c r="BY234" i="6"/>
  <c r="BY233" i="6"/>
  <c r="BY232" i="6"/>
  <c r="BY231" i="6"/>
  <c r="BY230" i="6"/>
  <c r="BY229" i="6"/>
  <c r="BH248" i="6"/>
  <c r="BH247" i="6"/>
  <c r="BH246" i="6"/>
  <c r="BH245" i="6"/>
  <c r="BH244" i="6"/>
  <c r="BH243" i="6"/>
  <c r="BH242" i="6"/>
  <c r="BH241" i="6"/>
  <c r="BH240" i="6"/>
  <c r="BH239" i="6"/>
  <c r="BH238" i="6"/>
  <c r="BH237" i="6"/>
  <c r="BH236" i="6"/>
  <c r="BH235" i="6"/>
  <c r="BH234" i="6"/>
  <c r="BH233" i="6"/>
  <c r="BH232" i="6"/>
  <c r="BH231" i="6"/>
  <c r="BH230" i="6"/>
  <c r="BH229" i="6"/>
  <c r="AQ248" i="6"/>
  <c r="AQ247" i="6"/>
  <c r="AQ246" i="6"/>
  <c r="AQ245" i="6"/>
  <c r="AQ244" i="6"/>
  <c r="AQ243" i="6"/>
  <c r="AQ242" i="6"/>
  <c r="AQ241" i="6"/>
  <c r="AQ240" i="6"/>
  <c r="AQ239" i="6"/>
  <c r="AQ238" i="6"/>
  <c r="AQ237" i="6"/>
  <c r="AQ236" i="6"/>
  <c r="AQ235" i="6"/>
  <c r="AQ234" i="6"/>
  <c r="AQ233" i="6"/>
  <c r="AQ232" i="6"/>
  <c r="AQ231" i="6"/>
  <c r="AQ230" i="6"/>
  <c r="AQ229" i="6"/>
  <c r="Z248" i="6"/>
  <c r="Z247" i="6"/>
  <c r="Z246" i="6"/>
  <c r="Z245" i="6"/>
  <c r="Z244" i="6"/>
  <c r="Z243" i="6"/>
  <c r="Z242" i="6"/>
  <c r="Z241" i="6"/>
  <c r="Z240" i="6"/>
  <c r="Z239" i="6"/>
  <c r="Z238" i="6"/>
  <c r="Z237" i="6"/>
  <c r="Z236" i="6"/>
  <c r="Z235" i="6"/>
  <c r="Z234" i="6"/>
  <c r="Z233" i="6"/>
  <c r="Z232" i="6"/>
  <c r="Z231" i="6"/>
  <c r="Z230" i="6"/>
  <c r="Z229" i="6"/>
  <c r="I229" i="6"/>
  <c r="I230" i="6"/>
  <c r="I231" i="6"/>
  <c r="I232" i="6"/>
  <c r="I233" i="6"/>
  <c r="I234" i="6"/>
  <c r="I235" i="6"/>
  <c r="I236" i="6"/>
  <c r="I237" i="6"/>
  <c r="I238" i="6"/>
  <c r="I239" i="6"/>
  <c r="I240" i="6"/>
  <c r="I241" i="6"/>
  <c r="I242" i="6"/>
  <c r="I243" i="6"/>
  <c r="I244" i="6"/>
  <c r="I245" i="6"/>
  <c r="I246" i="6"/>
  <c r="I247" i="6"/>
  <c r="I248" i="6"/>
  <c r="M60" i="34" l="1"/>
  <c r="M59" i="34"/>
  <c r="L60" i="34"/>
  <c r="L59" i="34"/>
  <c r="R5" i="10"/>
  <c r="W53" i="56"/>
  <c r="MD11" i="9"/>
  <c r="MD10" i="9"/>
  <c r="I19" i="6"/>
  <c r="AC34" i="4"/>
  <c r="AD34" i="4"/>
  <c r="AE34" i="4"/>
  <c r="AF34" i="4"/>
  <c r="AC35" i="4"/>
  <c r="AD35" i="4"/>
  <c r="AE35" i="4"/>
  <c r="AF35" i="4"/>
  <c r="AC36" i="4"/>
  <c r="AD36" i="4"/>
  <c r="AE36" i="4"/>
  <c r="AF36" i="4"/>
  <c r="AC37" i="4"/>
  <c r="AD37" i="4"/>
  <c r="AE37" i="4"/>
  <c r="AF37" i="4"/>
  <c r="E38" i="35"/>
  <c r="Y38" i="35"/>
  <c r="JX54" i="57"/>
  <c r="JD54" i="57"/>
  <c r="KI3" i="57"/>
  <c r="JX3" i="57"/>
  <c r="JO3" i="57"/>
  <c r="JD3" i="57"/>
  <c r="IJ54" i="57"/>
  <c r="HP54" i="57"/>
  <c r="GV54" i="57"/>
  <c r="IU3" i="57"/>
  <c r="IJ3" i="57"/>
  <c r="IA3" i="57"/>
  <c r="HP3" i="57"/>
  <c r="HG3" i="57"/>
  <c r="GV3" i="57"/>
  <c r="IM21" i="6"/>
  <c r="IM20" i="6"/>
  <c r="IM19" i="6"/>
  <c r="IM18" i="6"/>
  <c r="IM17" i="6"/>
  <c r="HV21" i="6"/>
  <c r="HV20" i="6"/>
  <c r="HV19" i="6"/>
  <c r="HV18" i="6"/>
  <c r="HV17" i="6"/>
  <c r="HE21" i="6"/>
  <c r="HE20" i="6"/>
  <c r="HE19" i="6"/>
  <c r="HE18" i="6"/>
  <c r="HE17" i="6"/>
  <c r="GN21" i="6"/>
  <c r="GN20" i="6"/>
  <c r="GN19" i="6"/>
  <c r="GN18" i="6"/>
  <c r="GN17" i="6"/>
  <c r="FW21" i="6"/>
  <c r="FW20" i="6"/>
  <c r="FW19" i="6"/>
  <c r="FW18" i="6"/>
  <c r="FW17" i="6"/>
  <c r="FF21" i="6"/>
  <c r="FF20" i="6"/>
  <c r="FF19" i="6"/>
  <c r="FF18" i="6"/>
  <c r="FF17" i="6"/>
  <c r="EO21" i="6"/>
  <c r="EO20" i="6"/>
  <c r="EO19" i="6"/>
  <c r="EO18" i="6"/>
  <c r="EO17" i="6"/>
  <c r="DX21" i="6"/>
  <c r="DX20" i="6"/>
  <c r="DX19" i="6"/>
  <c r="DX18" i="6"/>
  <c r="DX17" i="6"/>
  <c r="DG21" i="6"/>
  <c r="DG20" i="6"/>
  <c r="DG19" i="6"/>
  <c r="DG18" i="6"/>
  <c r="DG17" i="6"/>
  <c r="CP21" i="6"/>
  <c r="CP20" i="6"/>
  <c r="CP19" i="6"/>
  <c r="CP18" i="6"/>
  <c r="CP17" i="6"/>
  <c r="BY21" i="6"/>
  <c r="BY20" i="6"/>
  <c r="BY19" i="6"/>
  <c r="BY18" i="6"/>
  <c r="BY17" i="6"/>
  <c r="BH21" i="6"/>
  <c r="BH20" i="6"/>
  <c r="BH19" i="6"/>
  <c r="BH18" i="6"/>
  <c r="BH17" i="6"/>
  <c r="AQ21" i="6"/>
  <c r="AQ20" i="6"/>
  <c r="AQ19" i="6"/>
  <c r="AQ18" i="6"/>
  <c r="AQ17" i="6"/>
  <c r="Z21" i="6"/>
  <c r="Z20" i="6"/>
  <c r="Z19" i="6"/>
  <c r="Z18" i="6"/>
  <c r="Z17" i="6"/>
  <c r="I17" i="6"/>
  <c r="I18" i="6"/>
  <c r="I20" i="6"/>
  <c r="I21" i="6"/>
  <c r="AE37" i="10"/>
  <c r="AD37" i="10"/>
  <c r="AD36" i="10"/>
  <c r="AF34" i="10"/>
  <c r="AG34" i="10"/>
  <c r="AE34" i="10"/>
  <c r="AD34" i="10"/>
  <c r="AG33" i="10"/>
  <c r="AF33" i="10"/>
  <c r="AE33" i="10"/>
  <c r="AD33" i="10"/>
  <c r="AG32" i="10"/>
  <c r="AF32" i="10"/>
  <c r="AE32" i="10"/>
  <c r="AD32" i="10"/>
  <c r="K22" i="32"/>
  <c r="I22" i="32"/>
  <c r="G22" i="32"/>
  <c r="E22" i="32"/>
  <c r="C22" i="32"/>
  <c r="K22" i="33"/>
  <c r="I22" i="33"/>
  <c r="G22" i="33"/>
  <c r="E22" i="33"/>
  <c r="C22" i="33"/>
  <c r="L25" i="33"/>
  <c r="J25" i="33"/>
  <c r="H25" i="33"/>
  <c r="F25" i="33"/>
  <c r="D25" i="33"/>
  <c r="L24" i="33"/>
  <c r="J24" i="33"/>
  <c r="H24" i="33"/>
  <c r="F24" i="33"/>
  <c r="D24" i="33"/>
  <c r="L18" i="33"/>
  <c r="J18" i="33"/>
  <c r="H18" i="33"/>
  <c r="F18" i="33"/>
  <c r="D18" i="33"/>
  <c r="L15" i="33"/>
  <c r="J15" i="33"/>
  <c r="H15" i="33"/>
  <c r="F15" i="33"/>
  <c r="D15" i="33"/>
  <c r="L14" i="33"/>
  <c r="J14" i="33"/>
  <c r="H14" i="33"/>
  <c r="F14" i="33"/>
  <c r="D14" i="33"/>
  <c r="F12" i="33"/>
  <c r="L11" i="33"/>
  <c r="J11" i="33"/>
  <c r="H11" i="33"/>
  <c r="F11" i="33"/>
  <c r="D11" i="33"/>
  <c r="L10" i="33"/>
  <c r="J10" i="33"/>
  <c r="H10" i="33"/>
  <c r="F10" i="33"/>
  <c r="D10" i="33"/>
  <c r="K8" i="33"/>
  <c r="I8" i="33"/>
  <c r="G8" i="33"/>
  <c r="E8" i="33"/>
  <c r="C8" i="33"/>
  <c r="L25" i="32"/>
  <c r="J25" i="32"/>
  <c r="H25" i="32"/>
  <c r="F25" i="32"/>
  <c r="D25" i="32"/>
  <c r="L24" i="32"/>
  <c r="J24" i="32"/>
  <c r="H24" i="32"/>
  <c r="F24" i="32"/>
  <c r="D24" i="32"/>
  <c r="L18" i="32"/>
  <c r="J18" i="32"/>
  <c r="H18" i="32"/>
  <c r="F18" i="32"/>
  <c r="D18" i="32"/>
  <c r="L15" i="32"/>
  <c r="J15" i="32"/>
  <c r="H15" i="32"/>
  <c r="F15" i="32"/>
  <c r="D15" i="32"/>
  <c r="L14" i="32"/>
  <c r="J14" i="32"/>
  <c r="H14" i="32"/>
  <c r="F14" i="32"/>
  <c r="D14" i="32"/>
  <c r="F12" i="32"/>
  <c r="L11" i="32"/>
  <c r="J11" i="32"/>
  <c r="H11" i="32"/>
  <c r="F11" i="32"/>
  <c r="D11" i="32"/>
  <c r="L10" i="32"/>
  <c r="J10" i="32"/>
  <c r="H10" i="32"/>
  <c r="F10" i="32"/>
  <c r="D10" i="32"/>
  <c r="K8" i="32"/>
  <c r="I8" i="32"/>
  <c r="E42" i="26"/>
  <c r="E41" i="26"/>
  <c r="E40" i="26"/>
  <c r="DG11" i="10"/>
  <c r="BH11" i="10"/>
  <c r="I11" i="10"/>
  <c r="AS48" i="4"/>
  <c r="AR48" i="4"/>
  <c r="AQ48" i="4"/>
  <c r="AP48" i="4"/>
  <c r="AO48" i="4"/>
  <c r="AN48" i="4"/>
  <c r="AM48" i="4"/>
  <c r="AL48" i="4"/>
  <c r="AK48" i="4"/>
  <c r="AJ48" i="4"/>
  <c r="AI48" i="4"/>
  <c r="AH48" i="4"/>
  <c r="AG48" i="4"/>
  <c r="AF48" i="4"/>
  <c r="AE48" i="4"/>
  <c r="AD48" i="4"/>
  <c r="AC48" i="4"/>
  <c r="AS47" i="4"/>
  <c r="AR47" i="4"/>
  <c r="AQ47" i="4"/>
  <c r="AP47" i="4"/>
  <c r="AO47" i="4"/>
  <c r="AN47" i="4"/>
  <c r="AM47" i="4"/>
  <c r="AL47" i="4"/>
  <c r="AK47" i="4"/>
  <c r="AJ47" i="4"/>
  <c r="AI47" i="4"/>
  <c r="AH47" i="4"/>
  <c r="AG47" i="4"/>
  <c r="AF47" i="4"/>
  <c r="AE47" i="4"/>
  <c r="AD47" i="4"/>
  <c r="AC47" i="4"/>
  <c r="T43" i="4"/>
  <c r="T42" i="4"/>
  <c r="T41" i="4"/>
  <c r="AS39" i="4"/>
  <c r="AR39" i="4"/>
  <c r="AQ39" i="4"/>
  <c r="AP39" i="4"/>
  <c r="AO39" i="4"/>
  <c r="AS38" i="4"/>
  <c r="AR38" i="4"/>
  <c r="AQ38" i="4"/>
  <c r="AO38" i="4"/>
  <c r="AS37" i="4"/>
  <c r="AR37" i="4"/>
  <c r="AQ37" i="4"/>
  <c r="AO37" i="4"/>
  <c r="AN37" i="4"/>
  <c r="AM37" i="4"/>
  <c r="AL37" i="4"/>
  <c r="AK37" i="4"/>
  <c r="AJ37" i="4"/>
  <c r="AI37" i="4"/>
  <c r="AH37" i="4"/>
  <c r="AG37" i="4"/>
  <c r="AS36" i="4"/>
  <c r="AR36" i="4"/>
  <c r="AQ36" i="4"/>
  <c r="AP36" i="4"/>
  <c r="AO36" i="4"/>
  <c r="AN36" i="4"/>
  <c r="AM36" i="4"/>
  <c r="AL36" i="4"/>
  <c r="AK36" i="4"/>
  <c r="AJ36" i="4"/>
  <c r="AI36" i="4"/>
  <c r="AH36" i="4"/>
  <c r="AG36" i="4"/>
  <c r="AB36" i="4"/>
  <c r="AA36" i="4"/>
  <c r="Z36" i="4"/>
  <c r="Y36" i="4"/>
  <c r="X36" i="4"/>
  <c r="W36" i="4"/>
  <c r="V36" i="4"/>
  <c r="U36" i="4"/>
  <c r="T36" i="4"/>
  <c r="AS35" i="4"/>
  <c r="AR35" i="4"/>
  <c r="AQ35" i="4"/>
  <c r="AP35" i="4"/>
  <c r="AO35" i="4"/>
  <c r="AB35" i="4"/>
  <c r="AA35" i="4"/>
  <c r="Z35" i="4"/>
  <c r="Y35" i="4"/>
  <c r="X35" i="4"/>
  <c r="W35" i="4"/>
  <c r="V35" i="4"/>
  <c r="U35" i="4"/>
  <c r="T35" i="4"/>
  <c r="AS34" i="4"/>
  <c r="AR34" i="4"/>
  <c r="AQ34" i="4"/>
  <c r="AP34" i="4"/>
  <c r="AO34" i="4"/>
  <c r="AB34" i="4"/>
  <c r="AA34" i="4"/>
  <c r="Z34" i="4"/>
  <c r="Y34" i="4"/>
  <c r="X34" i="4"/>
  <c r="W34" i="4"/>
  <c r="V34" i="4"/>
  <c r="U34" i="4"/>
  <c r="T34" i="4"/>
  <c r="T33" i="4"/>
  <c r="AS32" i="4"/>
  <c r="AR32" i="4"/>
  <c r="AQ32" i="4"/>
  <c r="AO32" i="4"/>
  <c r="AF32" i="4"/>
  <c r="AE32" i="4"/>
  <c r="AD32" i="4"/>
  <c r="AC32" i="4"/>
  <c r="AN31" i="4"/>
  <c r="AM31" i="4"/>
  <c r="AL31" i="4"/>
  <c r="AK31" i="4"/>
  <c r="AJ31" i="4"/>
  <c r="AI31" i="4"/>
  <c r="AH31" i="4"/>
  <c r="AG31" i="4"/>
  <c r="AF31" i="4"/>
  <c r="AE31" i="4"/>
  <c r="AD31" i="4"/>
  <c r="AC31" i="4"/>
  <c r="AN30" i="4"/>
  <c r="AM30" i="4"/>
  <c r="AL30" i="4"/>
  <c r="AK30" i="4"/>
  <c r="AJ30" i="4"/>
  <c r="AI30" i="4"/>
  <c r="AH30" i="4"/>
  <c r="AG30" i="4"/>
  <c r="AF30" i="4"/>
  <c r="AE30" i="4"/>
  <c r="AD30" i="4"/>
  <c r="AC30" i="4"/>
  <c r="AF29" i="4"/>
  <c r="AE29" i="4"/>
  <c r="AD29" i="4"/>
  <c r="AC29" i="4"/>
  <c r="AB29" i="4"/>
  <c r="AA29" i="4"/>
  <c r="Z29" i="4"/>
  <c r="Y29" i="4"/>
  <c r="X29" i="4"/>
  <c r="W29" i="4"/>
  <c r="V29" i="4"/>
  <c r="U29" i="4"/>
  <c r="T29" i="4"/>
  <c r="AF28" i="4"/>
  <c r="AE28" i="4"/>
  <c r="AD28" i="4"/>
  <c r="AC28" i="4"/>
  <c r="AB28" i="4"/>
  <c r="AA28" i="4"/>
  <c r="Z28" i="4"/>
  <c r="Y28" i="4"/>
  <c r="X28" i="4"/>
  <c r="W28" i="4"/>
  <c r="V28" i="4"/>
  <c r="U28" i="4"/>
  <c r="T28" i="4"/>
  <c r="AF26" i="4"/>
  <c r="AE26" i="4"/>
  <c r="AD26" i="4"/>
  <c r="AC26" i="4"/>
  <c r="AB26" i="4"/>
  <c r="AA26" i="4"/>
  <c r="Z26" i="4"/>
  <c r="Y26" i="4"/>
  <c r="X26" i="4"/>
  <c r="W26" i="4"/>
  <c r="V26" i="4"/>
  <c r="U26" i="4"/>
  <c r="T26" i="4"/>
  <c r="AF25" i="4"/>
  <c r="AE25" i="4"/>
  <c r="AD25" i="4"/>
  <c r="AC25" i="4"/>
  <c r="AB25" i="4"/>
  <c r="AA25" i="4"/>
  <c r="Z25" i="4"/>
  <c r="Y25" i="4"/>
  <c r="X25" i="4"/>
  <c r="W25" i="4"/>
  <c r="V25" i="4"/>
  <c r="U25" i="4"/>
  <c r="T25" i="4"/>
  <c r="AF24" i="4"/>
  <c r="AE24" i="4"/>
  <c r="AD24" i="4"/>
  <c r="AC24" i="4"/>
  <c r="AB24" i="4"/>
  <c r="AA24" i="4"/>
  <c r="Z24" i="4"/>
  <c r="Y24" i="4"/>
  <c r="X24" i="4"/>
  <c r="W24" i="4"/>
  <c r="V24" i="4"/>
  <c r="U24" i="4"/>
  <c r="T24" i="4"/>
  <c r="ET25" i="10"/>
  <c r="EC25" i="10"/>
  <c r="EC24" i="10"/>
  <c r="CU25" i="10"/>
  <c r="CU24" i="10"/>
  <c r="CD25" i="10"/>
  <c r="CD24" i="10"/>
  <c r="AV25" i="10"/>
  <c r="AV24" i="10"/>
  <c r="AE25" i="10" l="1"/>
  <c r="AE24" i="10"/>
  <c r="D3" i="10" l="1"/>
  <c r="D3" i="9"/>
  <c r="IH3" i="6"/>
  <c r="HQ3" i="6"/>
  <c r="GZ3" i="6"/>
  <c r="GI3" i="6"/>
  <c r="FR3" i="6"/>
  <c r="FA3" i="6"/>
  <c r="EJ3" i="6"/>
  <c r="DS3" i="6"/>
  <c r="DB3" i="6"/>
  <c r="CK3" i="6"/>
  <c r="BT3" i="6"/>
  <c r="BC3" i="6"/>
  <c r="AL3" i="6"/>
  <c r="U3" i="6"/>
  <c r="D3" i="6"/>
  <c r="AD3" i="6"/>
  <c r="M3" i="6"/>
  <c r="C37" i="37"/>
  <c r="B11" i="37"/>
  <c r="E37" i="37"/>
  <c r="E38" i="37" s="1"/>
  <c r="E31" i="37"/>
  <c r="E22" i="37"/>
  <c r="E23" i="37" s="1"/>
  <c r="D3" i="37" s="1"/>
  <c r="T46" i="4" s="1"/>
  <c r="C22" i="37"/>
  <c r="GK69" i="6" l="1"/>
  <c r="GI69" i="6"/>
  <c r="IJ248" i="6"/>
  <c r="IH248" i="6"/>
  <c r="IK247" i="6"/>
  <c r="IJ247" i="6"/>
  <c r="II247" i="6"/>
  <c r="IH247" i="6"/>
  <c r="IK246" i="6"/>
  <c r="IJ246" i="6"/>
  <c r="II246" i="6"/>
  <c r="IH246" i="6"/>
  <c r="IK245" i="6"/>
  <c r="IJ245" i="6"/>
  <c r="II245" i="6"/>
  <c r="IH245" i="6"/>
  <c r="IK244" i="6"/>
  <c r="IJ244" i="6"/>
  <c r="II244" i="6"/>
  <c r="IH244" i="6"/>
  <c r="IK243" i="6"/>
  <c r="IJ243" i="6"/>
  <c r="II243" i="6"/>
  <c r="IH243" i="6"/>
  <c r="IK242" i="6"/>
  <c r="IJ242" i="6"/>
  <c r="II242" i="6"/>
  <c r="IH242" i="6"/>
  <c r="IK241" i="6"/>
  <c r="IJ241" i="6"/>
  <c r="II241" i="6"/>
  <c r="IH241" i="6"/>
  <c r="IK240" i="6"/>
  <c r="IJ240" i="6"/>
  <c r="II240" i="6"/>
  <c r="IH240" i="6"/>
  <c r="IK239" i="6"/>
  <c r="IJ239" i="6"/>
  <c r="II239" i="6"/>
  <c r="IH239" i="6"/>
  <c r="IK238" i="6"/>
  <c r="IJ238" i="6"/>
  <c r="II238" i="6"/>
  <c r="IH238" i="6"/>
  <c r="IK237" i="6"/>
  <c r="IJ237" i="6"/>
  <c r="II237" i="6"/>
  <c r="IH237" i="6"/>
  <c r="IK236" i="6"/>
  <c r="IJ236" i="6"/>
  <c r="II236" i="6"/>
  <c r="IH236" i="6"/>
  <c r="IK235" i="6"/>
  <c r="IJ235" i="6"/>
  <c r="II235" i="6"/>
  <c r="IH235" i="6"/>
  <c r="IK234" i="6"/>
  <c r="IJ234" i="6"/>
  <c r="II234" i="6"/>
  <c r="IH234" i="6"/>
  <c r="IK233" i="6"/>
  <c r="IJ233" i="6"/>
  <c r="II233" i="6"/>
  <c r="IH233" i="6"/>
  <c r="IK232" i="6"/>
  <c r="IJ232" i="6"/>
  <c r="II232" i="6"/>
  <c r="IH232" i="6"/>
  <c r="IK231" i="6"/>
  <c r="IJ231" i="6"/>
  <c r="II231" i="6"/>
  <c r="IH231" i="6"/>
  <c r="IK230" i="6"/>
  <c r="IJ230" i="6"/>
  <c r="II230" i="6"/>
  <c r="IH230" i="6"/>
  <c r="IK229" i="6"/>
  <c r="IJ229" i="6"/>
  <c r="II229" i="6"/>
  <c r="IH229" i="6"/>
  <c r="IK228" i="6"/>
  <c r="IJ228" i="6"/>
  <c r="II228" i="6"/>
  <c r="IH228" i="6"/>
  <c r="IK227" i="6"/>
  <c r="IJ227" i="6"/>
  <c r="II227" i="6"/>
  <c r="IH227" i="6"/>
  <c r="IK226" i="6"/>
  <c r="IJ226" i="6"/>
  <c r="II226" i="6"/>
  <c r="IH226" i="6"/>
  <c r="IK225" i="6"/>
  <c r="IJ225" i="6"/>
  <c r="II225" i="6"/>
  <c r="IH225" i="6"/>
  <c r="IK224" i="6"/>
  <c r="IJ224" i="6"/>
  <c r="II224" i="6"/>
  <c r="IH224" i="6"/>
  <c r="IK223" i="6"/>
  <c r="IJ223" i="6"/>
  <c r="II223" i="6"/>
  <c r="IH223" i="6"/>
  <c r="IK222" i="6"/>
  <c r="IJ222" i="6"/>
  <c r="II222" i="6"/>
  <c r="IH222" i="6"/>
  <c r="IK221" i="6"/>
  <c r="IJ221" i="6"/>
  <c r="II221" i="6"/>
  <c r="IH221" i="6"/>
  <c r="IK220" i="6"/>
  <c r="IJ220" i="6"/>
  <c r="II220" i="6"/>
  <c r="IH220" i="6"/>
  <c r="IK219" i="6"/>
  <c r="IJ219" i="6"/>
  <c r="II219" i="6"/>
  <c r="IH219" i="6"/>
  <c r="IK217" i="6"/>
  <c r="IJ217" i="6"/>
  <c r="II217" i="6"/>
  <c r="IH217" i="6"/>
  <c r="IK216" i="6"/>
  <c r="IJ216" i="6"/>
  <c r="II216" i="6"/>
  <c r="IH216" i="6"/>
  <c r="IK215" i="6"/>
  <c r="IJ215" i="6"/>
  <c r="II215" i="6"/>
  <c r="IH215" i="6"/>
  <c r="IK214" i="6"/>
  <c r="IJ214" i="6"/>
  <c r="II214" i="6"/>
  <c r="IH214" i="6"/>
  <c r="IK213" i="6"/>
  <c r="IJ213" i="6"/>
  <c r="II213" i="6"/>
  <c r="IH213" i="6"/>
  <c r="IK212" i="6"/>
  <c r="IJ212" i="6"/>
  <c r="II212" i="6"/>
  <c r="IH212" i="6"/>
  <c r="IK211" i="6"/>
  <c r="IJ211" i="6"/>
  <c r="II211" i="6"/>
  <c r="IH211" i="6"/>
  <c r="IK210" i="6"/>
  <c r="IJ210" i="6"/>
  <c r="II210" i="6"/>
  <c r="IH210" i="6"/>
  <c r="IK209" i="6"/>
  <c r="IJ209" i="6"/>
  <c r="II209" i="6"/>
  <c r="IH209" i="6"/>
  <c r="IK208" i="6"/>
  <c r="IJ208" i="6"/>
  <c r="II208" i="6"/>
  <c r="IH208" i="6"/>
  <c r="IK207" i="6"/>
  <c r="IJ207" i="6"/>
  <c r="II207" i="6"/>
  <c r="IH207" i="6"/>
  <c r="IK206" i="6"/>
  <c r="IJ206" i="6"/>
  <c r="II206" i="6"/>
  <c r="IH206" i="6"/>
  <c r="IK205" i="6"/>
  <c r="IJ205" i="6"/>
  <c r="II205" i="6"/>
  <c r="IH205" i="6"/>
  <c r="IK204" i="6"/>
  <c r="IJ204" i="6"/>
  <c r="II204" i="6"/>
  <c r="IH204" i="6"/>
  <c r="IK202" i="6"/>
  <c r="IJ202" i="6"/>
  <c r="II202" i="6"/>
  <c r="IH202" i="6"/>
  <c r="IK201" i="6"/>
  <c r="IJ201" i="6"/>
  <c r="II201" i="6"/>
  <c r="IH201" i="6"/>
  <c r="IK200" i="6"/>
  <c r="IJ200" i="6"/>
  <c r="II200" i="6"/>
  <c r="IH200" i="6"/>
  <c r="IK199" i="6"/>
  <c r="IJ199" i="6"/>
  <c r="II199" i="6"/>
  <c r="IH199" i="6"/>
  <c r="IK198" i="6"/>
  <c r="IJ198" i="6"/>
  <c r="II198" i="6"/>
  <c r="IH198" i="6"/>
  <c r="IK197" i="6"/>
  <c r="IJ197" i="6"/>
  <c r="II197" i="6"/>
  <c r="IH197" i="6"/>
  <c r="IK196" i="6"/>
  <c r="IJ196" i="6"/>
  <c r="II196" i="6"/>
  <c r="IH196" i="6"/>
  <c r="IK195" i="6"/>
  <c r="IJ195" i="6"/>
  <c r="II195" i="6"/>
  <c r="IH195" i="6"/>
  <c r="IK194" i="6"/>
  <c r="IJ194" i="6"/>
  <c r="II194" i="6"/>
  <c r="IH194" i="6"/>
  <c r="IK193" i="6"/>
  <c r="IJ193" i="6"/>
  <c r="II193" i="6"/>
  <c r="IH193" i="6"/>
  <c r="IK192" i="6"/>
  <c r="IJ192" i="6"/>
  <c r="II192" i="6"/>
  <c r="IH192" i="6"/>
  <c r="IK191" i="6"/>
  <c r="IJ191" i="6"/>
  <c r="II191" i="6"/>
  <c r="IH191" i="6"/>
  <c r="IK190" i="6"/>
  <c r="IJ190" i="6"/>
  <c r="II190" i="6"/>
  <c r="IH190" i="6"/>
  <c r="IK189" i="6"/>
  <c r="IJ189" i="6"/>
  <c r="II189" i="6"/>
  <c r="IH189" i="6"/>
  <c r="IK188" i="6"/>
  <c r="IJ188" i="6"/>
  <c r="II188" i="6"/>
  <c r="IH188" i="6"/>
  <c r="IK187" i="6"/>
  <c r="IJ187" i="6"/>
  <c r="II187" i="6"/>
  <c r="IH187" i="6"/>
  <c r="IK186" i="6"/>
  <c r="IJ186" i="6"/>
  <c r="II186" i="6"/>
  <c r="IH186" i="6"/>
  <c r="IK185" i="6"/>
  <c r="IJ185" i="6"/>
  <c r="II185" i="6"/>
  <c r="IH185" i="6"/>
  <c r="IK184" i="6"/>
  <c r="IJ184" i="6"/>
  <c r="II184" i="6"/>
  <c r="IH184" i="6"/>
  <c r="IK183" i="6"/>
  <c r="IJ183" i="6"/>
  <c r="II183" i="6"/>
  <c r="IH183" i="6"/>
  <c r="IK182" i="6"/>
  <c r="IJ182" i="6"/>
  <c r="II182" i="6"/>
  <c r="IH182" i="6"/>
  <c r="IK181" i="6"/>
  <c r="IJ181" i="6"/>
  <c r="II181" i="6"/>
  <c r="IH181" i="6"/>
  <c r="IK180" i="6"/>
  <c r="IJ180" i="6"/>
  <c r="II180" i="6"/>
  <c r="IH180" i="6"/>
  <c r="IK179" i="6"/>
  <c r="IJ179" i="6"/>
  <c r="II179" i="6"/>
  <c r="IH179" i="6"/>
  <c r="IK178" i="6"/>
  <c r="IJ178" i="6"/>
  <c r="II178" i="6"/>
  <c r="IH178" i="6"/>
  <c r="IK177" i="6"/>
  <c r="IJ177" i="6"/>
  <c r="II177" i="6"/>
  <c r="IH177" i="6"/>
  <c r="IK176" i="6"/>
  <c r="IJ176" i="6"/>
  <c r="II176" i="6"/>
  <c r="IH176" i="6"/>
  <c r="IK175" i="6"/>
  <c r="IJ175" i="6"/>
  <c r="II175" i="6"/>
  <c r="IH175" i="6"/>
  <c r="IK174" i="6"/>
  <c r="IJ174" i="6"/>
  <c r="II174" i="6"/>
  <c r="IH174" i="6"/>
  <c r="IJ173" i="6"/>
  <c r="II173" i="6"/>
  <c r="IH173" i="6"/>
  <c r="IK172" i="6"/>
  <c r="IJ172" i="6"/>
  <c r="II172" i="6"/>
  <c r="IH172" i="6"/>
  <c r="IK171" i="6"/>
  <c r="IJ171" i="6"/>
  <c r="II171" i="6"/>
  <c r="IH171" i="6"/>
  <c r="IK170" i="6"/>
  <c r="IJ170" i="6"/>
  <c r="II170" i="6"/>
  <c r="IH170" i="6"/>
  <c r="IK169" i="6"/>
  <c r="IJ169" i="6"/>
  <c r="II169" i="6"/>
  <c r="IH169" i="6"/>
  <c r="IK168" i="6"/>
  <c r="IJ168" i="6"/>
  <c r="II168" i="6"/>
  <c r="IH168" i="6"/>
  <c r="IK167" i="6"/>
  <c r="IJ167" i="6"/>
  <c r="II167" i="6"/>
  <c r="IH167" i="6"/>
  <c r="IK166" i="6"/>
  <c r="IJ166" i="6"/>
  <c r="II166" i="6"/>
  <c r="IH166" i="6"/>
  <c r="IK165" i="6"/>
  <c r="IJ165" i="6"/>
  <c r="II165" i="6"/>
  <c r="IH165" i="6"/>
  <c r="IK164" i="6"/>
  <c r="IJ164" i="6"/>
  <c r="II164" i="6"/>
  <c r="IH164" i="6"/>
  <c r="IK163" i="6"/>
  <c r="IJ163" i="6"/>
  <c r="II163" i="6"/>
  <c r="IH163" i="6"/>
  <c r="IK162" i="6"/>
  <c r="IJ162" i="6"/>
  <c r="II162" i="6"/>
  <c r="IH162" i="6"/>
  <c r="IK161" i="6"/>
  <c r="IJ161" i="6"/>
  <c r="II161" i="6"/>
  <c r="IH161" i="6"/>
  <c r="IK160" i="6"/>
  <c r="IJ160" i="6"/>
  <c r="II160" i="6"/>
  <c r="IH160" i="6"/>
  <c r="IK159" i="6"/>
  <c r="IJ159" i="6"/>
  <c r="II159" i="6"/>
  <c r="IH159" i="6"/>
  <c r="IK157" i="6"/>
  <c r="IJ157" i="6"/>
  <c r="II157" i="6"/>
  <c r="IH157" i="6"/>
  <c r="IK156" i="6"/>
  <c r="IJ156" i="6"/>
  <c r="II156" i="6"/>
  <c r="IH156" i="6"/>
  <c r="IK155" i="6"/>
  <c r="IJ155" i="6"/>
  <c r="II155" i="6"/>
  <c r="IH155" i="6"/>
  <c r="IK154" i="6"/>
  <c r="IJ154" i="6"/>
  <c r="II154" i="6"/>
  <c r="IH154" i="6"/>
  <c r="IK153" i="6"/>
  <c r="IJ153" i="6"/>
  <c r="II153" i="6"/>
  <c r="IH153" i="6"/>
  <c r="IK152" i="6"/>
  <c r="IJ152" i="6"/>
  <c r="II152" i="6"/>
  <c r="IH152" i="6"/>
  <c r="IK151" i="6"/>
  <c r="IJ151" i="6"/>
  <c r="II151" i="6"/>
  <c r="IH151" i="6"/>
  <c r="IK150" i="6"/>
  <c r="IJ150" i="6"/>
  <c r="II150" i="6"/>
  <c r="IH150" i="6"/>
  <c r="IK149" i="6"/>
  <c r="IJ149" i="6"/>
  <c r="II149" i="6"/>
  <c r="IH149" i="6"/>
  <c r="IK148" i="6"/>
  <c r="IJ148" i="6"/>
  <c r="II148" i="6"/>
  <c r="IH148" i="6"/>
  <c r="IK147" i="6"/>
  <c r="IJ147" i="6"/>
  <c r="II147" i="6"/>
  <c r="IH147" i="6"/>
  <c r="IK146" i="6"/>
  <c r="IJ146" i="6"/>
  <c r="II146" i="6"/>
  <c r="IH146" i="6"/>
  <c r="IK145" i="6"/>
  <c r="IJ145" i="6"/>
  <c r="II145" i="6"/>
  <c r="IH145" i="6"/>
  <c r="IK144" i="6"/>
  <c r="IJ144" i="6"/>
  <c r="II144" i="6"/>
  <c r="IH144" i="6"/>
  <c r="IK143" i="6"/>
  <c r="II143" i="6"/>
  <c r="IH143" i="6"/>
  <c r="IK142" i="6"/>
  <c r="IJ142" i="6"/>
  <c r="II142" i="6"/>
  <c r="IH142" i="6"/>
  <c r="IK141" i="6"/>
  <c r="IJ141" i="6"/>
  <c r="II141" i="6"/>
  <c r="IH141" i="6"/>
  <c r="IK140" i="6"/>
  <c r="IJ140" i="6"/>
  <c r="II140" i="6"/>
  <c r="IH140" i="6"/>
  <c r="IK139" i="6"/>
  <c r="IJ139" i="6"/>
  <c r="II139" i="6"/>
  <c r="IH139" i="6"/>
  <c r="IK138" i="6"/>
  <c r="IJ138" i="6"/>
  <c r="II138" i="6"/>
  <c r="IH138" i="6"/>
  <c r="IK137" i="6"/>
  <c r="IJ137" i="6"/>
  <c r="II137" i="6"/>
  <c r="IH137" i="6"/>
  <c r="IK136" i="6"/>
  <c r="IJ136" i="6"/>
  <c r="II136" i="6"/>
  <c r="IH136" i="6"/>
  <c r="IK135" i="6"/>
  <c r="IJ135" i="6"/>
  <c r="II135" i="6"/>
  <c r="IH135" i="6"/>
  <c r="IK134" i="6"/>
  <c r="IJ134" i="6"/>
  <c r="II134" i="6"/>
  <c r="IH134" i="6"/>
  <c r="IK133" i="6"/>
  <c r="IJ133" i="6"/>
  <c r="II133" i="6"/>
  <c r="IH133" i="6"/>
  <c r="IK132" i="6"/>
  <c r="IJ132" i="6"/>
  <c r="II132" i="6"/>
  <c r="IH132" i="6"/>
  <c r="IK131" i="6"/>
  <c r="IJ131" i="6"/>
  <c r="II131" i="6"/>
  <c r="IH131" i="6"/>
  <c r="IK130" i="6"/>
  <c r="IJ130" i="6"/>
  <c r="II130" i="6"/>
  <c r="IH130" i="6"/>
  <c r="IK129" i="6"/>
  <c r="IJ129" i="6"/>
  <c r="II129" i="6"/>
  <c r="IH129" i="6"/>
  <c r="IJ128" i="6"/>
  <c r="IH128" i="6"/>
  <c r="IK127" i="6"/>
  <c r="IJ127" i="6"/>
  <c r="II127" i="6"/>
  <c r="IH127" i="6"/>
  <c r="IK126" i="6"/>
  <c r="IJ126" i="6"/>
  <c r="II126" i="6"/>
  <c r="IH126" i="6"/>
  <c r="IK125" i="6"/>
  <c r="IJ125" i="6"/>
  <c r="II125" i="6"/>
  <c r="IH125" i="6"/>
  <c r="IK124" i="6"/>
  <c r="IJ124" i="6"/>
  <c r="II124" i="6"/>
  <c r="IH124" i="6"/>
  <c r="IK123" i="6"/>
  <c r="IJ123" i="6"/>
  <c r="II123" i="6"/>
  <c r="IH123" i="6"/>
  <c r="IK122" i="6"/>
  <c r="IJ122" i="6"/>
  <c r="II122" i="6"/>
  <c r="IH122" i="6"/>
  <c r="IK121" i="6"/>
  <c r="IJ121" i="6"/>
  <c r="II121" i="6"/>
  <c r="IH121" i="6"/>
  <c r="IK120" i="6"/>
  <c r="IJ120" i="6"/>
  <c r="II120" i="6"/>
  <c r="IH120" i="6"/>
  <c r="IK119" i="6"/>
  <c r="IJ119" i="6"/>
  <c r="II119" i="6"/>
  <c r="IH119" i="6"/>
  <c r="IK118" i="6"/>
  <c r="IJ118" i="6"/>
  <c r="II118" i="6"/>
  <c r="IH118" i="6"/>
  <c r="IK117" i="6"/>
  <c r="IJ117" i="6"/>
  <c r="II117" i="6"/>
  <c r="IH117" i="6"/>
  <c r="IK116" i="6"/>
  <c r="IJ116" i="6"/>
  <c r="II116" i="6"/>
  <c r="IH116" i="6"/>
  <c r="IK115" i="6"/>
  <c r="IJ115" i="6"/>
  <c r="II115" i="6"/>
  <c r="IH115" i="6"/>
  <c r="IK114" i="6"/>
  <c r="IJ114" i="6"/>
  <c r="II114" i="6"/>
  <c r="IH114" i="6"/>
  <c r="IJ113" i="6"/>
  <c r="IH113" i="6"/>
  <c r="IK112" i="6"/>
  <c r="IJ112" i="6"/>
  <c r="II112" i="6"/>
  <c r="IH112" i="6"/>
  <c r="IK111" i="6"/>
  <c r="IJ111" i="6"/>
  <c r="II111" i="6"/>
  <c r="IH111" i="6"/>
  <c r="IK110" i="6"/>
  <c r="IJ110" i="6"/>
  <c r="II110" i="6"/>
  <c r="IH110" i="6"/>
  <c r="IK109" i="6"/>
  <c r="IJ109" i="6"/>
  <c r="II109" i="6"/>
  <c r="IH109" i="6"/>
  <c r="IK108" i="6"/>
  <c r="IJ108" i="6"/>
  <c r="II108" i="6"/>
  <c r="IH108" i="6"/>
  <c r="IK107" i="6"/>
  <c r="IJ107" i="6"/>
  <c r="II107" i="6"/>
  <c r="IH107" i="6"/>
  <c r="IK106" i="6"/>
  <c r="IJ106" i="6"/>
  <c r="II106" i="6"/>
  <c r="IH106" i="6"/>
  <c r="IK105" i="6"/>
  <c r="IJ105" i="6"/>
  <c r="II105" i="6"/>
  <c r="IH105" i="6"/>
  <c r="IK104" i="6"/>
  <c r="IJ104" i="6"/>
  <c r="II104" i="6"/>
  <c r="IH104" i="6"/>
  <c r="IK103" i="6"/>
  <c r="IJ103" i="6"/>
  <c r="II103" i="6"/>
  <c r="IH103" i="6"/>
  <c r="IK102" i="6"/>
  <c r="IJ102" i="6"/>
  <c r="II102" i="6"/>
  <c r="IH102" i="6"/>
  <c r="IK101" i="6"/>
  <c r="IJ101" i="6"/>
  <c r="II101" i="6"/>
  <c r="IH101" i="6"/>
  <c r="IK100" i="6"/>
  <c r="IJ100" i="6"/>
  <c r="II100" i="6"/>
  <c r="IH100" i="6"/>
  <c r="IK99" i="6"/>
  <c r="IJ99" i="6"/>
  <c r="II99" i="6"/>
  <c r="IH99" i="6"/>
  <c r="IK98" i="6"/>
  <c r="II98" i="6"/>
  <c r="IK97" i="6"/>
  <c r="IJ97" i="6"/>
  <c r="II97" i="6"/>
  <c r="IH97" i="6"/>
  <c r="IK96" i="6"/>
  <c r="IJ96" i="6"/>
  <c r="II96" i="6"/>
  <c r="IH96" i="6"/>
  <c r="IK95" i="6"/>
  <c r="IJ95" i="6"/>
  <c r="II95" i="6"/>
  <c r="IH95" i="6"/>
  <c r="IK94" i="6"/>
  <c r="IJ94" i="6"/>
  <c r="II94" i="6"/>
  <c r="IH94" i="6"/>
  <c r="IK93" i="6"/>
  <c r="IJ93" i="6"/>
  <c r="II93" i="6"/>
  <c r="IH93" i="6"/>
  <c r="IK92" i="6"/>
  <c r="IJ92" i="6"/>
  <c r="II92" i="6"/>
  <c r="IH92" i="6"/>
  <c r="IK91" i="6"/>
  <c r="IJ91" i="6"/>
  <c r="II91" i="6"/>
  <c r="IH91" i="6"/>
  <c r="IK90" i="6"/>
  <c r="IJ90" i="6"/>
  <c r="II90" i="6"/>
  <c r="IH90" i="6"/>
  <c r="IK89" i="6"/>
  <c r="IJ89" i="6"/>
  <c r="II89" i="6"/>
  <c r="IH89" i="6"/>
  <c r="IK88" i="6"/>
  <c r="IJ88" i="6"/>
  <c r="II88" i="6"/>
  <c r="IH88" i="6"/>
  <c r="IK87" i="6"/>
  <c r="IJ87" i="6"/>
  <c r="II87" i="6"/>
  <c r="IH87" i="6"/>
  <c r="IK86" i="6"/>
  <c r="IJ86" i="6"/>
  <c r="II86" i="6"/>
  <c r="IH86" i="6"/>
  <c r="IK85" i="6"/>
  <c r="IJ85" i="6"/>
  <c r="II85" i="6"/>
  <c r="IH85" i="6"/>
  <c r="IK84" i="6"/>
  <c r="IJ84" i="6"/>
  <c r="II84" i="6"/>
  <c r="IH84" i="6"/>
  <c r="II83" i="6"/>
  <c r="IH83" i="6"/>
  <c r="IK82" i="6"/>
  <c r="IJ82" i="6"/>
  <c r="II82" i="6"/>
  <c r="IH82" i="6"/>
  <c r="IK81" i="6"/>
  <c r="IJ81" i="6"/>
  <c r="II81" i="6"/>
  <c r="IH81" i="6"/>
  <c r="IK80" i="6"/>
  <c r="IJ80" i="6"/>
  <c r="II80" i="6"/>
  <c r="IH80" i="6"/>
  <c r="IK79" i="6"/>
  <c r="IJ79" i="6"/>
  <c r="II79" i="6"/>
  <c r="IH79" i="6"/>
  <c r="IK78" i="6"/>
  <c r="IJ78" i="6"/>
  <c r="II78" i="6"/>
  <c r="IH78" i="6"/>
  <c r="IK77" i="6"/>
  <c r="IJ77" i="6"/>
  <c r="II77" i="6"/>
  <c r="IH77" i="6"/>
  <c r="IK76" i="6"/>
  <c r="IJ76" i="6"/>
  <c r="II76" i="6"/>
  <c r="IH76" i="6"/>
  <c r="IK75" i="6"/>
  <c r="IJ75" i="6"/>
  <c r="II75" i="6"/>
  <c r="IH75" i="6"/>
  <c r="IK74" i="6"/>
  <c r="IJ74" i="6"/>
  <c r="II74" i="6"/>
  <c r="IH74" i="6"/>
  <c r="IK73" i="6"/>
  <c r="IJ73" i="6"/>
  <c r="II73" i="6"/>
  <c r="IH73" i="6"/>
  <c r="IK72" i="6"/>
  <c r="IJ72" i="6"/>
  <c r="II72" i="6"/>
  <c r="IH72" i="6"/>
  <c r="IK71" i="6"/>
  <c r="IJ71" i="6"/>
  <c r="II71" i="6"/>
  <c r="IH71" i="6"/>
  <c r="IK70" i="6"/>
  <c r="IJ70" i="6"/>
  <c r="II70" i="6"/>
  <c r="IH70" i="6"/>
  <c r="IJ69" i="6"/>
  <c r="II69" i="6"/>
  <c r="IH69" i="6"/>
  <c r="HS248" i="6"/>
  <c r="HQ248" i="6"/>
  <c r="HT247" i="6"/>
  <c r="HS247" i="6"/>
  <c r="HR247" i="6"/>
  <c r="HQ247" i="6"/>
  <c r="HT246" i="6"/>
  <c r="HS246" i="6"/>
  <c r="HR246" i="6"/>
  <c r="HQ246" i="6"/>
  <c r="HT245" i="6"/>
  <c r="HS245" i="6"/>
  <c r="HR245" i="6"/>
  <c r="HQ245" i="6"/>
  <c r="HT244" i="6"/>
  <c r="HS244" i="6"/>
  <c r="HR244" i="6"/>
  <c r="HQ244" i="6"/>
  <c r="HT243" i="6"/>
  <c r="HS243" i="6"/>
  <c r="HR243" i="6"/>
  <c r="HQ243" i="6"/>
  <c r="HT242" i="6"/>
  <c r="HS242" i="6"/>
  <c r="HR242" i="6"/>
  <c r="HQ242" i="6"/>
  <c r="HT241" i="6"/>
  <c r="HS241" i="6"/>
  <c r="HR241" i="6"/>
  <c r="HQ241" i="6"/>
  <c r="HT240" i="6"/>
  <c r="HS240" i="6"/>
  <c r="HR240" i="6"/>
  <c r="HQ240" i="6"/>
  <c r="HT239" i="6"/>
  <c r="HS239" i="6"/>
  <c r="HR239" i="6"/>
  <c r="HQ239" i="6"/>
  <c r="HT238" i="6"/>
  <c r="HS238" i="6"/>
  <c r="HR238" i="6"/>
  <c r="HQ238" i="6"/>
  <c r="HT237" i="6"/>
  <c r="HS237" i="6"/>
  <c r="HR237" i="6"/>
  <c r="HQ237" i="6"/>
  <c r="HT236" i="6"/>
  <c r="HS236" i="6"/>
  <c r="HR236" i="6"/>
  <c r="HQ236" i="6"/>
  <c r="HT235" i="6"/>
  <c r="HS235" i="6"/>
  <c r="HR235" i="6"/>
  <c r="HQ235" i="6"/>
  <c r="HT234" i="6"/>
  <c r="HS234" i="6"/>
  <c r="HR234" i="6"/>
  <c r="HQ234" i="6"/>
  <c r="HT233" i="6"/>
  <c r="HS233" i="6"/>
  <c r="HR233" i="6"/>
  <c r="HQ233" i="6"/>
  <c r="HT232" i="6"/>
  <c r="HS232" i="6"/>
  <c r="HR232" i="6"/>
  <c r="HQ232" i="6"/>
  <c r="HT231" i="6"/>
  <c r="HS231" i="6"/>
  <c r="HR231" i="6"/>
  <c r="HQ231" i="6"/>
  <c r="HT230" i="6"/>
  <c r="HS230" i="6"/>
  <c r="HR230" i="6"/>
  <c r="HQ230" i="6"/>
  <c r="HT229" i="6"/>
  <c r="HS229" i="6"/>
  <c r="HR229" i="6"/>
  <c r="HQ229" i="6"/>
  <c r="HT228" i="6"/>
  <c r="HS228" i="6"/>
  <c r="HR228" i="6"/>
  <c r="HQ228" i="6"/>
  <c r="HT227" i="6"/>
  <c r="HS227" i="6"/>
  <c r="HR227" i="6"/>
  <c r="HQ227" i="6"/>
  <c r="HT226" i="6"/>
  <c r="HS226" i="6"/>
  <c r="HR226" i="6"/>
  <c r="HQ226" i="6"/>
  <c r="HT225" i="6"/>
  <c r="HS225" i="6"/>
  <c r="HR225" i="6"/>
  <c r="HQ225" i="6"/>
  <c r="HT224" i="6"/>
  <c r="HS224" i="6"/>
  <c r="HR224" i="6"/>
  <c r="HQ224" i="6"/>
  <c r="HT223" i="6"/>
  <c r="HS223" i="6"/>
  <c r="HR223" i="6"/>
  <c r="HQ223" i="6"/>
  <c r="HT222" i="6"/>
  <c r="HS222" i="6"/>
  <c r="HR222" i="6"/>
  <c r="HQ222" i="6"/>
  <c r="HT221" i="6"/>
  <c r="HS221" i="6"/>
  <c r="HR221" i="6"/>
  <c r="HQ221" i="6"/>
  <c r="HT220" i="6"/>
  <c r="HS220" i="6"/>
  <c r="HR220" i="6"/>
  <c r="HQ220" i="6"/>
  <c r="HT219" i="6"/>
  <c r="HS219" i="6"/>
  <c r="HR219" i="6"/>
  <c r="HQ219" i="6"/>
  <c r="HT217" i="6"/>
  <c r="HS217" i="6"/>
  <c r="HR217" i="6"/>
  <c r="HQ217" i="6"/>
  <c r="HT216" i="6"/>
  <c r="HS216" i="6"/>
  <c r="HR216" i="6"/>
  <c r="HQ216" i="6"/>
  <c r="HT215" i="6"/>
  <c r="HS215" i="6"/>
  <c r="HR215" i="6"/>
  <c r="HQ215" i="6"/>
  <c r="HT214" i="6"/>
  <c r="HS214" i="6"/>
  <c r="HR214" i="6"/>
  <c r="HQ214" i="6"/>
  <c r="HT213" i="6"/>
  <c r="HS213" i="6"/>
  <c r="HR213" i="6"/>
  <c r="HQ213" i="6"/>
  <c r="HT212" i="6"/>
  <c r="HS212" i="6"/>
  <c r="HR212" i="6"/>
  <c r="HQ212" i="6"/>
  <c r="HT211" i="6"/>
  <c r="HS211" i="6"/>
  <c r="HR211" i="6"/>
  <c r="HQ211" i="6"/>
  <c r="HT210" i="6"/>
  <c r="HS210" i="6"/>
  <c r="HR210" i="6"/>
  <c r="HQ210" i="6"/>
  <c r="HT209" i="6"/>
  <c r="HS209" i="6"/>
  <c r="HR209" i="6"/>
  <c r="HQ209" i="6"/>
  <c r="HT208" i="6"/>
  <c r="HS208" i="6"/>
  <c r="HR208" i="6"/>
  <c r="HQ208" i="6"/>
  <c r="HT207" i="6"/>
  <c r="HS207" i="6"/>
  <c r="HR207" i="6"/>
  <c r="HQ207" i="6"/>
  <c r="HT206" i="6"/>
  <c r="HS206" i="6"/>
  <c r="HR206" i="6"/>
  <c r="HQ206" i="6"/>
  <c r="HT205" i="6"/>
  <c r="HS205" i="6"/>
  <c r="HR205" i="6"/>
  <c r="HQ205" i="6"/>
  <c r="HT204" i="6"/>
  <c r="HS204" i="6"/>
  <c r="HR204" i="6"/>
  <c r="HQ204" i="6"/>
  <c r="HT202" i="6"/>
  <c r="HS202" i="6"/>
  <c r="HR202" i="6"/>
  <c r="HQ202" i="6"/>
  <c r="HT201" i="6"/>
  <c r="HS201" i="6"/>
  <c r="HR201" i="6"/>
  <c r="HQ201" i="6"/>
  <c r="HT200" i="6"/>
  <c r="HS200" i="6"/>
  <c r="HR200" i="6"/>
  <c r="HQ200" i="6"/>
  <c r="HT199" i="6"/>
  <c r="HS199" i="6"/>
  <c r="HR199" i="6"/>
  <c r="HQ199" i="6"/>
  <c r="HT198" i="6"/>
  <c r="HS198" i="6"/>
  <c r="HR198" i="6"/>
  <c r="HQ198" i="6"/>
  <c r="HT197" i="6"/>
  <c r="HS197" i="6"/>
  <c r="HR197" i="6"/>
  <c r="HQ197" i="6"/>
  <c r="HT196" i="6"/>
  <c r="HS196" i="6"/>
  <c r="HR196" i="6"/>
  <c r="HQ196" i="6"/>
  <c r="HT195" i="6"/>
  <c r="HS195" i="6"/>
  <c r="HR195" i="6"/>
  <c r="HQ195" i="6"/>
  <c r="HT194" i="6"/>
  <c r="HS194" i="6"/>
  <c r="HR194" i="6"/>
  <c r="HQ194" i="6"/>
  <c r="HT193" i="6"/>
  <c r="HS193" i="6"/>
  <c r="HR193" i="6"/>
  <c r="HQ193" i="6"/>
  <c r="HT192" i="6"/>
  <c r="HS192" i="6"/>
  <c r="HR192" i="6"/>
  <c r="HQ192" i="6"/>
  <c r="HT191" i="6"/>
  <c r="HS191" i="6"/>
  <c r="HR191" i="6"/>
  <c r="HQ191" i="6"/>
  <c r="HT190" i="6"/>
  <c r="HS190" i="6"/>
  <c r="HR190" i="6"/>
  <c r="HQ190" i="6"/>
  <c r="HT189" i="6"/>
  <c r="HS189" i="6"/>
  <c r="HR189" i="6"/>
  <c r="HQ189" i="6"/>
  <c r="HT188" i="6"/>
  <c r="HS188" i="6"/>
  <c r="HR188" i="6"/>
  <c r="HQ188" i="6"/>
  <c r="HT187" i="6"/>
  <c r="HS187" i="6"/>
  <c r="HR187" i="6"/>
  <c r="HQ187" i="6"/>
  <c r="HT186" i="6"/>
  <c r="HS186" i="6"/>
  <c r="HR186" i="6"/>
  <c r="HQ186" i="6"/>
  <c r="HT185" i="6"/>
  <c r="HS185" i="6"/>
  <c r="HR185" i="6"/>
  <c r="HQ185" i="6"/>
  <c r="HT184" i="6"/>
  <c r="HS184" i="6"/>
  <c r="HR184" i="6"/>
  <c r="HQ184" i="6"/>
  <c r="HT183" i="6"/>
  <c r="HS183" i="6"/>
  <c r="HR183" i="6"/>
  <c r="HQ183" i="6"/>
  <c r="HT182" i="6"/>
  <c r="HS182" i="6"/>
  <c r="HR182" i="6"/>
  <c r="HQ182" i="6"/>
  <c r="HT181" i="6"/>
  <c r="HS181" i="6"/>
  <c r="HR181" i="6"/>
  <c r="HQ181" i="6"/>
  <c r="HT180" i="6"/>
  <c r="HS180" i="6"/>
  <c r="HR180" i="6"/>
  <c r="HQ180" i="6"/>
  <c r="HT179" i="6"/>
  <c r="HS179" i="6"/>
  <c r="HR179" i="6"/>
  <c r="HQ179" i="6"/>
  <c r="HT178" i="6"/>
  <c r="HS178" i="6"/>
  <c r="HR178" i="6"/>
  <c r="HQ178" i="6"/>
  <c r="HT177" i="6"/>
  <c r="HS177" i="6"/>
  <c r="HR177" i="6"/>
  <c r="HQ177" i="6"/>
  <c r="HT176" i="6"/>
  <c r="HS176" i="6"/>
  <c r="HR176" i="6"/>
  <c r="HQ176" i="6"/>
  <c r="HT175" i="6"/>
  <c r="HS175" i="6"/>
  <c r="HR175" i="6"/>
  <c r="HQ175" i="6"/>
  <c r="HT174" i="6"/>
  <c r="HS174" i="6"/>
  <c r="HR174" i="6"/>
  <c r="HQ174" i="6"/>
  <c r="HS173" i="6"/>
  <c r="HR173" i="6"/>
  <c r="HQ173" i="6"/>
  <c r="HT172" i="6"/>
  <c r="HS172" i="6"/>
  <c r="HR172" i="6"/>
  <c r="HQ172" i="6"/>
  <c r="HT171" i="6"/>
  <c r="HS171" i="6"/>
  <c r="HR171" i="6"/>
  <c r="HQ171" i="6"/>
  <c r="HT170" i="6"/>
  <c r="HS170" i="6"/>
  <c r="HR170" i="6"/>
  <c r="HQ170" i="6"/>
  <c r="HT169" i="6"/>
  <c r="HS169" i="6"/>
  <c r="HR169" i="6"/>
  <c r="HQ169" i="6"/>
  <c r="HT168" i="6"/>
  <c r="HS168" i="6"/>
  <c r="HR168" i="6"/>
  <c r="HQ168" i="6"/>
  <c r="HT167" i="6"/>
  <c r="HS167" i="6"/>
  <c r="HR167" i="6"/>
  <c r="HQ167" i="6"/>
  <c r="HT166" i="6"/>
  <c r="HS166" i="6"/>
  <c r="HR166" i="6"/>
  <c r="HQ166" i="6"/>
  <c r="HT165" i="6"/>
  <c r="HS165" i="6"/>
  <c r="HR165" i="6"/>
  <c r="HQ165" i="6"/>
  <c r="HT164" i="6"/>
  <c r="HS164" i="6"/>
  <c r="HR164" i="6"/>
  <c r="HQ164" i="6"/>
  <c r="HT163" i="6"/>
  <c r="HS163" i="6"/>
  <c r="HR163" i="6"/>
  <c r="HQ163" i="6"/>
  <c r="HT162" i="6"/>
  <c r="HS162" i="6"/>
  <c r="HR162" i="6"/>
  <c r="HQ162" i="6"/>
  <c r="HT161" i="6"/>
  <c r="HS161" i="6"/>
  <c r="HR161" i="6"/>
  <c r="HQ161" i="6"/>
  <c r="HT160" i="6"/>
  <c r="HS160" i="6"/>
  <c r="HR160" i="6"/>
  <c r="HQ160" i="6"/>
  <c r="HT159" i="6"/>
  <c r="HS159" i="6"/>
  <c r="HR159" i="6"/>
  <c r="HQ159" i="6"/>
  <c r="HT157" i="6"/>
  <c r="HS157" i="6"/>
  <c r="HR157" i="6"/>
  <c r="HQ157" i="6"/>
  <c r="HT156" i="6"/>
  <c r="HS156" i="6"/>
  <c r="HR156" i="6"/>
  <c r="HQ156" i="6"/>
  <c r="HT155" i="6"/>
  <c r="HS155" i="6"/>
  <c r="HR155" i="6"/>
  <c r="HQ155" i="6"/>
  <c r="HT154" i="6"/>
  <c r="HS154" i="6"/>
  <c r="HR154" i="6"/>
  <c r="HQ154" i="6"/>
  <c r="HT153" i="6"/>
  <c r="HS153" i="6"/>
  <c r="HR153" i="6"/>
  <c r="HQ153" i="6"/>
  <c r="HT152" i="6"/>
  <c r="HS152" i="6"/>
  <c r="HR152" i="6"/>
  <c r="HQ152" i="6"/>
  <c r="HT151" i="6"/>
  <c r="HS151" i="6"/>
  <c r="HR151" i="6"/>
  <c r="HQ151" i="6"/>
  <c r="HT150" i="6"/>
  <c r="HS150" i="6"/>
  <c r="HR150" i="6"/>
  <c r="HQ150" i="6"/>
  <c r="HT149" i="6"/>
  <c r="HS149" i="6"/>
  <c r="HR149" i="6"/>
  <c r="HQ149" i="6"/>
  <c r="HT148" i="6"/>
  <c r="HS148" i="6"/>
  <c r="HR148" i="6"/>
  <c r="HQ148" i="6"/>
  <c r="HT147" i="6"/>
  <c r="HS147" i="6"/>
  <c r="HR147" i="6"/>
  <c r="HQ147" i="6"/>
  <c r="HT146" i="6"/>
  <c r="HS146" i="6"/>
  <c r="HR146" i="6"/>
  <c r="HQ146" i="6"/>
  <c r="HT145" i="6"/>
  <c r="HS145" i="6"/>
  <c r="HR145" i="6"/>
  <c r="HQ145" i="6"/>
  <c r="HT144" i="6"/>
  <c r="HS144" i="6"/>
  <c r="HR144" i="6"/>
  <c r="HQ144" i="6"/>
  <c r="HT143" i="6"/>
  <c r="HR143" i="6"/>
  <c r="HQ143" i="6"/>
  <c r="HT142" i="6"/>
  <c r="HS142" i="6"/>
  <c r="HR142" i="6"/>
  <c r="HQ142" i="6"/>
  <c r="HT141" i="6"/>
  <c r="HS141" i="6"/>
  <c r="HR141" i="6"/>
  <c r="HQ141" i="6"/>
  <c r="HT140" i="6"/>
  <c r="HS140" i="6"/>
  <c r="HR140" i="6"/>
  <c r="HQ140" i="6"/>
  <c r="HT139" i="6"/>
  <c r="HS139" i="6"/>
  <c r="HR139" i="6"/>
  <c r="HQ139" i="6"/>
  <c r="HT138" i="6"/>
  <c r="HS138" i="6"/>
  <c r="HR138" i="6"/>
  <c r="HQ138" i="6"/>
  <c r="HT137" i="6"/>
  <c r="HS137" i="6"/>
  <c r="HR137" i="6"/>
  <c r="HQ137" i="6"/>
  <c r="HT136" i="6"/>
  <c r="HS136" i="6"/>
  <c r="HR136" i="6"/>
  <c r="HQ136" i="6"/>
  <c r="HT135" i="6"/>
  <c r="HS135" i="6"/>
  <c r="HR135" i="6"/>
  <c r="HQ135" i="6"/>
  <c r="HT134" i="6"/>
  <c r="HS134" i="6"/>
  <c r="HR134" i="6"/>
  <c r="HQ134" i="6"/>
  <c r="HT133" i="6"/>
  <c r="HS133" i="6"/>
  <c r="HR133" i="6"/>
  <c r="HQ133" i="6"/>
  <c r="HT132" i="6"/>
  <c r="HS132" i="6"/>
  <c r="HR132" i="6"/>
  <c r="HQ132" i="6"/>
  <c r="HT131" i="6"/>
  <c r="HS131" i="6"/>
  <c r="HR131" i="6"/>
  <c r="HQ131" i="6"/>
  <c r="HT130" i="6"/>
  <c r="HS130" i="6"/>
  <c r="HR130" i="6"/>
  <c r="HQ130" i="6"/>
  <c r="HT129" i="6"/>
  <c r="HS129" i="6"/>
  <c r="HR129" i="6"/>
  <c r="HQ129" i="6"/>
  <c r="HS128" i="6"/>
  <c r="HQ128" i="6"/>
  <c r="HT127" i="6"/>
  <c r="HS127" i="6"/>
  <c r="HR127" i="6"/>
  <c r="HQ127" i="6"/>
  <c r="HT126" i="6"/>
  <c r="HS126" i="6"/>
  <c r="HR126" i="6"/>
  <c r="HQ126" i="6"/>
  <c r="HT125" i="6"/>
  <c r="HS125" i="6"/>
  <c r="HR125" i="6"/>
  <c r="HQ125" i="6"/>
  <c r="HT124" i="6"/>
  <c r="HS124" i="6"/>
  <c r="HR124" i="6"/>
  <c r="HQ124" i="6"/>
  <c r="HT123" i="6"/>
  <c r="HS123" i="6"/>
  <c r="HR123" i="6"/>
  <c r="HQ123" i="6"/>
  <c r="HT122" i="6"/>
  <c r="HS122" i="6"/>
  <c r="HR122" i="6"/>
  <c r="HQ122" i="6"/>
  <c r="HT121" i="6"/>
  <c r="HS121" i="6"/>
  <c r="HR121" i="6"/>
  <c r="HQ121" i="6"/>
  <c r="HT120" i="6"/>
  <c r="HS120" i="6"/>
  <c r="HR120" i="6"/>
  <c r="HQ120" i="6"/>
  <c r="HT119" i="6"/>
  <c r="HS119" i="6"/>
  <c r="HR119" i="6"/>
  <c r="HQ119" i="6"/>
  <c r="HT118" i="6"/>
  <c r="HS118" i="6"/>
  <c r="HR118" i="6"/>
  <c r="HQ118" i="6"/>
  <c r="HT117" i="6"/>
  <c r="HS117" i="6"/>
  <c r="HR117" i="6"/>
  <c r="HQ117" i="6"/>
  <c r="HT116" i="6"/>
  <c r="HS116" i="6"/>
  <c r="HR116" i="6"/>
  <c r="HQ116" i="6"/>
  <c r="HT115" i="6"/>
  <c r="HS115" i="6"/>
  <c r="HR115" i="6"/>
  <c r="HQ115" i="6"/>
  <c r="HT114" i="6"/>
  <c r="HS114" i="6"/>
  <c r="HR114" i="6"/>
  <c r="HQ114" i="6"/>
  <c r="HS113" i="6"/>
  <c r="HQ113" i="6"/>
  <c r="HT112" i="6"/>
  <c r="HS112" i="6"/>
  <c r="HR112" i="6"/>
  <c r="HQ112" i="6"/>
  <c r="HT111" i="6"/>
  <c r="HS111" i="6"/>
  <c r="HR111" i="6"/>
  <c r="HQ111" i="6"/>
  <c r="HT110" i="6"/>
  <c r="HS110" i="6"/>
  <c r="HR110" i="6"/>
  <c r="HQ110" i="6"/>
  <c r="HT109" i="6"/>
  <c r="HS109" i="6"/>
  <c r="HR109" i="6"/>
  <c r="HQ109" i="6"/>
  <c r="HT108" i="6"/>
  <c r="HS108" i="6"/>
  <c r="HR108" i="6"/>
  <c r="HQ108" i="6"/>
  <c r="HT107" i="6"/>
  <c r="HS107" i="6"/>
  <c r="HR107" i="6"/>
  <c r="HQ107" i="6"/>
  <c r="HT106" i="6"/>
  <c r="HS106" i="6"/>
  <c r="HR106" i="6"/>
  <c r="HQ106" i="6"/>
  <c r="HT105" i="6"/>
  <c r="HS105" i="6"/>
  <c r="HR105" i="6"/>
  <c r="HQ105" i="6"/>
  <c r="HT104" i="6"/>
  <c r="HS104" i="6"/>
  <c r="HR104" i="6"/>
  <c r="HQ104" i="6"/>
  <c r="HT103" i="6"/>
  <c r="HS103" i="6"/>
  <c r="HR103" i="6"/>
  <c r="HQ103" i="6"/>
  <c r="HT102" i="6"/>
  <c r="HS102" i="6"/>
  <c r="HR102" i="6"/>
  <c r="HQ102" i="6"/>
  <c r="HT101" i="6"/>
  <c r="HS101" i="6"/>
  <c r="HR101" i="6"/>
  <c r="HQ101" i="6"/>
  <c r="HT100" i="6"/>
  <c r="HS100" i="6"/>
  <c r="HR100" i="6"/>
  <c r="HQ100" i="6"/>
  <c r="HT99" i="6"/>
  <c r="HS99" i="6"/>
  <c r="HR99" i="6"/>
  <c r="HQ99" i="6"/>
  <c r="HT98" i="6"/>
  <c r="HR98" i="6"/>
  <c r="HT97" i="6"/>
  <c r="HS97" i="6"/>
  <c r="HR97" i="6"/>
  <c r="HQ97" i="6"/>
  <c r="HT96" i="6"/>
  <c r="HS96" i="6"/>
  <c r="HR96" i="6"/>
  <c r="HQ96" i="6"/>
  <c r="HT95" i="6"/>
  <c r="HS95" i="6"/>
  <c r="HR95" i="6"/>
  <c r="HQ95" i="6"/>
  <c r="HT94" i="6"/>
  <c r="HS94" i="6"/>
  <c r="HR94" i="6"/>
  <c r="HQ94" i="6"/>
  <c r="HT93" i="6"/>
  <c r="HS93" i="6"/>
  <c r="HR93" i="6"/>
  <c r="HQ93" i="6"/>
  <c r="HT92" i="6"/>
  <c r="HS92" i="6"/>
  <c r="HR92" i="6"/>
  <c r="HQ92" i="6"/>
  <c r="HT91" i="6"/>
  <c r="HS91" i="6"/>
  <c r="HR91" i="6"/>
  <c r="HQ91" i="6"/>
  <c r="HT90" i="6"/>
  <c r="HS90" i="6"/>
  <c r="HR90" i="6"/>
  <c r="HQ90" i="6"/>
  <c r="HT89" i="6"/>
  <c r="HS89" i="6"/>
  <c r="HR89" i="6"/>
  <c r="HQ89" i="6"/>
  <c r="HT88" i="6"/>
  <c r="HS88" i="6"/>
  <c r="HR88" i="6"/>
  <c r="HQ88" i="6"/>
  <c r="HT87" i="6"/>
  <c r="HS87" i="6"/>
  <c r="HR87" i="6"/>
  <c r="HQ87" i="6"/>
  <c r="HT86" i="6"/>
  <c r="HS86" i="6"/>
  <c r="HR86" i="6"/>
  <c r="HQ86" i="6"/>
  <c r="HT85" i="6"/>
  <c r="HS85" i="6"/>
  <c r="HR85" i="6"/>
  <c r="HQ85" i="6"/>
  <c r="HT84" i="6"/>
  <c r="HS84" i="6"/>
  <c r="HR84" i="6"/>
  <c r="HQ84" i="6"/>
  <c r="HR83" i="6"/>
  <c r="HQ83" i="6"/>
  <c r="HT82" i="6"/>
  <c r="HS82" i="6"/>
  <c r="HR82" i="6"/>
  <c r="HQ82" i="6"/>
  <c r="HT81" i="6"/>
  <c r="HS81" i="6"/>
  <c r="HR81" i="6"/>
  <c r="HQ81" i="6"/>
  <c r="HT80" i="6"/>
  <c r="HS80" i="6"/>
  <c r="HR80" i="6"/>
  <c r="HQ80" i="6"/>
  <c r="HT79" i="6"/>
  <c r="HS79" i="6"/>
  <c r="HR79" i="6"/>
  <c r="HQ79" i="6"/>
  <c r="HT78" i="6"/>
  <c r="HS78" i="6"/>
  <c r="HR78" i="6"/>
  <c r="HQ78" i="6"/>
  <c r="HT77" i="6"/>
  <c r="HS77" i="6"/>
  <c r="HR77" i="6"/>
  <c r="HQ77" i="6"/>
  <c r="HT76" i="6"/>
  <c r="HS76" i="6"/>
  <c r="HR76" i="6"/>
  <c r="HQ76" i="6"/>
  <c r="HT75" i="6"/>
  <c r="HS75" i="6"/>
  <c r="HR75" i="6"/>
  <c r="HQ75" i="6"/>
  <c r="HT74" i="6"/>
  <c r="HS74" i="6"/>
  <c r="HR74" i="6"/>
  <c r="HQ74" i="6"/>
  <c r="HT73" i="6"/>
  <c r="HS73" i="6"/>
  <c r="HR73" i="6"/>
  <c r="HQ73" i="6"/>
  <c r="HT72" i="6"/>
  <c r="HS72" i="6"/>
  <c r="HR72" i="6"/>
  <c r="HQ72" i="6"/>
  <c r="HT71" i="6"/>
  <c r="HS71" i="6"/>
  <c r="HR71" i="6"/>
  <c r="HQ71" i="6"/>
  <c r="HT70" i="6"/>
  <c r="HS70" i="6"/>
  <c r="HR70" i="6"/>
  <c r="HQ70" i="6"/>
  <c r="HT69" i="6"/>
  <c r="HS69" i="6"/>
  <c r="HR69" i="6"/>
  <c r="HQ69" i="6"/>
  <c r="HB248" i="6"/>
  <c r="GZ248" i="6"/>
  <c r="HC247" i="6"/>
  <c r="HB247" i="6"/>
  <c r="HA247" i="6"/>
  <c r="GZ247" i="6"/>
  <c r="HC246" i="6"/>
  <c r="HB246" i="6"/>
  <c r="HA246" i="6"/>
  <c r="GZ246" i="6"/>
  <c r="HC245" i="6"/>
  <c r="HB245" i="6"/>
  <c r="HA245" i="6"/>
  <c r="GZ245" i="6"/>
  <c r="HC244" i="6"/>
  <c r="HB244" i="6"/>
  <c r="HA244" i="6"/>
  <c r="GZ244" i="6"/>
  <c r="HC243" i="6"/>
  <c r="HB243" i="6"/>
  <c r="HA243" i="6"/>
  <c r="GZ243" i="6"/>
  <c r="HC242" i="6"/>
  <c r="HB242" i="6"/>
  <c r="HA242" i="6"/>
  <c r="GZ242" i="6"/>
  <c r="HC241" i="6"/>
  <c r="HB241" i="6"/>
  <c r="HA241" i="6"/>
  <c r="GZ241" i="6"/>
  <c r="HC240" i="6"/>
  <c r="HB240" i="6"/>
  <c r="HA240" i="6"/>
  <c r="GZ240" i="6"/>
  <c r="HC239" i="6"/>
  <c r="HB239" i="6"/>
  <c r="HA239" i="6"/>
  <c r="GZ239" i="6"/>
  <c r="HC238" i="6"/>
  <c r="HB238" i="6"/>
  <c r="HA238" i="6"/>
  <c r="GZ238" i="6"/>
  <c r="HC237" i="6"/>
  <c r="HB237" i="6"/>
  <c r="HA237" i="6"/>
  <c r="GZ237" i="6"/>
  <c r="HC236" i="6"/>
  <c r="HB236" i="6"/>
  <c r="HA236" i="6"/>
  <c r="GZ236" i="6"/>
  <c r="HC235" i="6"/>
  <c r="HB235" i="6"/>
  <c r="HA235" i="6"/>
  <c r="GZ235" i="6"/>
  <c r="HC234" i="6"/>
  <c r="HB234" i="6"/>
  <c r="HA234" i="6"/>
  <c r="GZ234" i="6"/>
  <c r="HC233" i="6"/>
  <c r="HB233" i="6"/>
  <c r="HA233" i="6"/>
  <c r="GZ233" i="6"/>
  <c r="HC232" i="6"/>
  <c r="HB232" i="6"/>
  <c r="HA232" i="6"/>
  <c r="GZ232" i="6"/>
  <c r="HC231" i="6"/>
  <c r="HB231" i="6"/>
  <c r="HA231" i="6"/>
  <c r="GZ231" i="6"/>
  <c r="HC230" i="6"/>
  <c r="HB230" i="6"/>
  <c r="HA230" i="6"/>
  <c r="GZ230" i="6"/>
  <c r="HC229" i="6"/>
  <c r="HB229" i="6"/>
  <c r="HA229" i="6"/>
  <c r="GZ229" i="6"/>
  <c r="HC228" i="6"/>
  <c r="HB228" i="6"/>
  <c r="HA228" i="6"/>
  <c r="GZ228" i="6"/>
  <c r="HC227" i="6"/>
  <c r="HB227" i="6"/>
  <c r="HA227" i="6"/>
  <c r="GZ227" i="6"/>
  <c r="HC226" i="6"/>
  <c r="HB226" i="6"/>
  <c r="HA226" i="6"/>
  <c r="GZ226" i="6"/>
  <c r="HC225" i="6"/>
  <c r="HB225" i="6"/>
  <c r="HA225" i="6"/>
  <c r="GZ225" i="6"/>
  <c r="HC224" i="6"/>
  <c r="HB224" i="6"/>
  <c r="HA224" i="6"/>
  <c r="GZ224" i="6"/>
  <c r="HC223" i="6"/>
  <c r="HB223" i="6"/>
  <c r="HA223" i="6"/>
  <c r="GZ223" i="6"/>
  <c r="HC222" i="6"/>
  <c r="HB222" i="6"/>
  <c r="HA222" i="6"/>
  <c r="GZ222" i="6"/>
  <c r="HC221" i="6"/>
  <c r="HB221" i="6"/>
  <c r="HA221" i="6"/>
  <c r="GZ221" i="6"/>
  <c r="HC220" i="6"/>
  <c r="HB220" i="6"/>
  <c r="HA220" i="6"/>
  <c r="GZ220" i="6"/>
  <c r="HC219" i="6"/>
  <c r="HB219" i="6"/>
  <c r="HA219" i="6"/>
  <c r="GZ219" i="6"/>
  <c r="HC217" i="6"/>
  <c r="HB217" i="6"/>
  <c r="HA217" i="6"/>
  <c r="GZ217" i="6"/>
  <c r="HC216" i="6"/>
  <c r="HB216" i="6"/>
  <c r="HA216" i="6"/>
  <c r="GZ216" i="6"/>
  <c r="HC215" i="6"/>
  <c r="HB215" i="6"/>
  <c r="HA215" i="6"/>
  <c r="GZ215" i="6"/>
  <c r="HC214" i="6"/>
  <c r="HB214" i="6"/>
  <c r="HA214" i="6"/>
  <c r="GZ214" i="6"/>
  <c r="HC213" i="6"/>
  <c r="HB213" i="6"/>
  <c r="HA213" i="6"/>
  <c r="GZ213" i="6"/>
  <c r="HC212" i="6"/>
  <c r="HB212" i="6"/>
  <c r="HA212" i="6"/>
  <c r="GZ212" i="6"/>
  <c r="HC211" i="6"/>
  <c r="HB211" i="6"/>
  <c r="HA211" i="6"/>
  <c r="GZ211" i="6"/>
  <c r="HC210" i="6"/>
  <c r="HB210" i="6"/>
  <c r="HA210" i="6"/>
  <c r="GZ210" i="6"/>
  <c r="HC209" i="6"/>
  <c r="HB209" i="6"/>
  <c r="HA209" i="6"/>
  <c r="GZ209" i="6"/>
  <c r="HC208" i="6"/>
  <c r="HB208" i="6"/>
  <c r="HA208" i="6"/>
  <c r="GZ208" i="6"/>
  <c r="HC207" i="6"/>
  <c r="HB207" i="6"/>
  <c r="HA207" i="6"/>
  <c r="GZ207" i="6"/>
  <c r="HC206" i="6"/>
  <c r="HB206" i="6"/>
  <c r="HA206" i="6"/>
  <c r="GZ206" i="6"/>
  <c r="HC205" i="6"/>
  <c r="HB205" i="6"/>
  <c r="HA205" i="6"/>
  <c r="GZ205" i="6"/>
  <c r="HC204" i="6"/>
  <c r="HB204" i="6"/>
  <c r="HA204" i="6"/>
  <c r="GZ204" i="6"/>
  <c r="HC202" i="6"/>
  <c r="HB202" i="6"/>
  <c r="HA202" i="6"/>
  <c r="GZ202" i="6"/>
  <c r="HC201" i="6"/>
  <c r="HB201" i="6"/>
  <c r="HA201" i="6"/>
  <c r="GZ201" i="6"/>
  <c r="HC200" i="6"/>
  <c r="HB200" i="6"/>
  <c r="HA200" i="6"/>
  <c r="GZ200" i="6"/>
  <c r="HC199" i="6"/>
  <c r="HB199" i="6"/>
  <c r="HA199" i="6"/>
  <c r="GZ199" i="6"/>
  <c r="HC198" i="6"/>
  <c r="HB198" i="6"/>
  <c r="HA198" i="6"/>
  <c r="GZ198" i="6"/>
  <c r="HC197" i="6"/>
  <c r="HB197" i="6"/>
  <c r="HA197" i="6"/>
  <c r="GZ197" i="6"/>
  <c r="HC196" i="6"/>
  <c r="HB196" i="6"/>
  <c r="HA196" i="6"/>
  <c r="GZ196" i="6"/>
  <c r="HC195" i="6"/>
  <c r="HB195" i="6"/>
  <c r="HA195" i="6"/>
  <c r="GZ195" i="6"/>
  <c r="HC194" i="6"/>
  <c r="HB194" i="6"/>
  <c r="HA194" i="6"/>
  <c r="GZ194" i="6"/>
  <c r="HC193" i="6"/>
  <c r="HB193" i="6"/>
  <c r="HA193" i="6"/>
  <c r="GZ193" i="6"/>
  <c r="HC192" i="6"/>
  <c r="HB192" i="6"/>
  <c r="HA192" i="6"/>
  <c r="GZ192" i="6"/>
  <c r="HC191" i="6"/>
  <c r="HB191" i="6"/>
  <c r="HA191" i="6"/>
  <c r="GZ191" i="6"/>
  <c r="HC190" i="6"/>
  <c r="HB190" i="6"/>
  <c r="HA190" i="6"/>
  <c r="GZ190" i="6"/>
  <c r="HC189" i="6"/>
  <c r="HB189" i="6"/>
  <c r="HA189" i="6"/>
  <c r="GZ189" i="6"/>
  <c r="HC188" i="6"/>
  <c r="HB188" i="6"/>
  <c r="HA188" i="6"/>
  <c r="GZ188" i="6"/>
  <c r="HC187" i="6"/>
  <c r="HB187" i="6"/>
  <c r="HA187" i="6"/>
  <c r="GZ187" i="6"/>
  <c r="HC186" i="6"/>
  <c r="HB186" i="6"/>
  <c r="HA186" i="6"/>
  <c r="GZ186" i="6"/>
  <c r="HC185" i="6"/>
  <c r="HB185" i="6"/>
  <c r="HA185" i="6"/>
  <c r="GZ185" i="6"/>
  <c r="HC184" i="6"/>
  <c r="HB184" i="6"/>
  <c r="HA184" i="6"/>
  <c r="GZ184" i="6"/>
  <c r="HC183" i="6"/>
  <c r="HB183" i="6"/>
  <c r="HA183" i="6"/>
  <c r="GZ183" i="6"/>
  <c r="HC182" i="6"/>
  <c r="HB182" i="6"/>
  <c r="HA182" i="6"/>
  <c r="GZ182" i="6"/>
  <c r="HC181" i="6"/>
  <c r="HB181" i="6"/>
  <c r="HA181" i="6"/>
  <c r="GZ181" i="6"/>
  <c r="HC180" i="6"/>
  <c r="HB180" i="6"/>
  <c r="HA180" i="6"/>
  <c r="GZ180" i="6"/>
  <c r="HC179" i="6"/>
  <c r="HB179" i="6"/>
  <c r="HA179" i="6"/>
  <c r="GZ179" i="6"/>
  <c r="HC178" i="6"/>
  <c r="HB178" i="6"/>
  <c r="HA178" i="6"/>
  <c r="GZ178" i="6"/>
  <c r="HC177" i="6"/>
  <c r="HB177" i="6"/>
  <c r="HA177" i="6"/>
  <c r="GZ177" i="6"/>
  <c r="HC176" i="6"/>
  <c r="HB176" i="6"/>
  <c r="HA176" i="6"/>
  <c r="GZ176" i="6"/>
  <c r="HC175" i="6"/>
  <c r="HB175" i="6"/>
  <c r="HA175" i="6"/>
  <c r="GZ175" i="6"/>
  <c r="HC174" i="6"/>
  <c r="HB174" i="6"/>
  <c r="HA174" i="6"/>
  <c r="GZ174" i="6"/>
  <c r="HB173" i="6"/>
  <c r="HA173" i="6"/>
  <c r="GZ173" i="6"/>
  <c r="HC172" i="6"/>
  <c r="HB172" i="6"/>
  <c r="HA172" i="6"/>
  <c r="GZ172" i="6"/>
  <c r="HC171" i="6"/>
  <c r="HB171" i="6"/>
  <c r="HA171" i="6"/>
  <c r="GZ171" i="6"/>
  <c r="HC170" i="6"/>
  <c r="HB170" i="6"/>
  <c r="HA170" i="6"/>
  <c r="GZ170" i="6"/>
  <c r="HC169" i="6"/>
  <c r="HB169" i="6"/>
  <c r="HA169" i="6"/>
  <c r="GZ169" i="6"/>
  <c r="HC168" i="6"/>
  <c r="HB168" i="6"/>
  <c r="HA168" i="6"/>
  <c r="GZ168" i="6"/>
  <c r="HC167" i="6"/>
  <c r="HB167" i="6"/>
  <c r="HA167" i="6"/>
  <c r="GZ167" i="6"/>
  <c r="HC166" i="6"/>
  <c r="HB166" i="6"/>
  <c r="HA166" i="6"/>
  <c r="GZ166" i="6"/>
  <c r="HC165" i="6"/>
  <c r="HB165" i="6"/>
  <c r="HA165" i="6"/>
  <c r="GZ165" i="6"/>
  <c r="HC164" i="6"/>
  <c r="HB164" i="6"/>
  <c r="HA164" i="6"/>
  <c r="GZ164" i="6"/>
  <c r="HC163" i="6"/>
  <c r="HB163" i="6"/>
  <c r="HA163" i="6"/>
  <c r="GZ163" i="6"/>
  <c r="HC162" i="6"/>
  <c r="HB162" i="6"/>
  <c r="HA162" i="6"/>
  <c r="GZ162" i="6"/>
  <c r="HC161" i="6"/>
  <c r="HB161" i="6"/>
  <c r="HA161" i="6"/>
  <c r="GZ161" i="6"/>
  <c r="HC160" i="6"/>
  <c r="HB160" i="6"/>
  <c r="HA160" i="6"/>
  <c r="GZ160" i="6"/>
  <c r="HC159" i="6"/>
  <c r="HB159" i="6"/>
  <c r="HA159" i="6"/>
  <c r="GZ159" i="6"/>
  <c r="HC157" i="6"/>
  <c r="HB157" i="6"/>
  <c r="HA157" i="6"/>
  <c r="GZ157" i="6"/>
  <c r="HC156" i="6"/>
  <c r="HB156" i="6"/>
  <c r="HA156" i="6"/>
  <c r="GZ156" i="6"/>
  <c r="HC155" i="6"/>
  <c r="HB155" i="6"/>
  <c r="HA155" i="6"/>
  <c r="GZ155" i="6"/>
  <c r="HC154" i="6"/>
  <c r="HB154" i="6"/>
  <c r="HA154" i="6"/>
  <c r="GZ154" i="6"/>
  <c r="HC153" i="6"/>
  <c r="HB153" i="6"/>
  <c r="HA153" i="6"/>
  <c r="GZ153" i="6"/>
  <c r="HC152" i="6"/>
  <c r="HB152" i="6"/>
  <c r="HA152" i="6"/>
  <c r="GZ152" i="6"/>
  <c r="HC151" i="6"/>
  <c r="HB151" i="6"/>
  <c r="HA151" i="6"/>
  <c r="GZ151" i="6"/>
  <c r="HC150" i="6"/>
  <c r="HB150" i="6"/>
  <c r="HA150" i="6"/>
  <c r="GZ150" i="6"/>
  <c r="HC149" i="6"/>
  <c r="HB149" i="6"/>
  <c r="HA149" i="6"/>
  <c r="GZ149" i="6"/>
  <c r="HC148" i="6"/>
  <c r="HB148" i="6"/>
  <c r="HA148" i="6"/>
  <c r="GZ148" i="6"/>
  <c r="HC147" i="6"/>
  <c r="HB147" i="6"/>
  <c r="HA147" i="6"/>
  <c r="GZ147" i="6"/>
  <c r="HC146" i="6"/>
  <c r="HB146" i="6"/>
  <c r="HA146" i="6"/>
  <c r="GZ146" i="6"/>
  <c r="HC145" i="6"/>
  <c r="HB145" i="6"/>
  <c r="HA145" i="6"/>
  <c r="GZ145" i="6"/>
  <c r="HC144" i="6"/>
  <c r="HB144" i="6"/>
  <c r="HA144" i="6"/>
  <c r="GZ144" i="6"/>
  <c r="HC143" i="6"/>
  <c r="HA143" i="6"/>
  <c r="GZ143" i="6"/>
  <c r="HC142" i="6"/>
  <c r="HB142" i="6"/>
  <c r="HA142" i="6"/>
  <c r="GZ142" i="6"/>
  <c r="HC141" i="6"/>
  <c r="HB141" i="6"/>
  <c r="HA141" i="6"/>
  <c r="GZ141" i="6"/>
  <c r="HC140" i="6"/>
  <c r="HB140" i="6"/>
  <c r="HA140" i="6"/>
  <c r="GZ140" i="6"/>
  <c r="HC139" i="6"/>
  <c r="HB139" i="6"/>
  <c r="HA139" i="6"/>
  <c r="GZ139" i="6"/>
  <c r="HC138" i="6"/>
  <c r="HB138" i="6"/>
  <c r="HA138" i="6"/>
  <c r="GZ138" i="6"/>
  <c r="HC137" i="6"/>
  <c r="HB137" i="6"/>
  <c r="HA137" i="6"/>
  <c r="GZ137" i="6"/>
  <c r="HC136" i="6"/>
  <c r="HB136" i="6"/>
  <c r="HA136" i="6"/>
  <c r="GZ136" i="6"/>
  <c r="HC135" i="6"/>
  <c r="HB135" i="6"/>
  <c r="HA135" i="6"/>
  <c r="GZ135" i="6"/>
  <c r="HC134" i="6"/>
  <c r="HB134" i="6"/>
  <c r="HA134" i="6"/>
  <c r="GZ134" i="6"/>
  <c r="HC133" i="6"/>
  <c r="HB133" i="6"/>
  <c r="HA133" i="6"/>
  <c r="GZ133" i="6"/>
  <c r="HC132" i="6"/>
  <c r="HB132" i="6"/>
  <c r="HA132" i="6"/>
  <c r="GZ132" i="6"/>
  <c r="HC131" i="6"/>
  <c r="HB131" i="6"/>
  <c r="HA131" i="6"/>
  <c r="GZ131" i="6"/>
  <c r="HC130" i="6"/>
  <c r="HB130" i="6"/>
  <c r="HA130" i="6"/>
  <c r="GZ130" i="6"/>
  <c r="HC129" i="6"/>
  <c r="HB129" i="6"/>
  <c r="HA129" i="6"/>
  <c r="GZ129" i="6"/>
  <c r="HB128" i="6"/>
  <c r="GZ128" i="6"/>
  <c r="HC127" i="6"/>
  <c r="HB127" i="6"/>
  <c r="HA127" i="6"/>
  <c r="GZ127" i="6"/>
  <c r="HC126" i="6"/>
  <c r="HB126" i="6"/>
  <c r="HA126" i="6"/>
  <c r="GZ126" i="6"/>
  <c r="HC125" i="6"/>
  <c r="HB125" i="6"/>
  <c r="HA125" i="6"/>
  <c r="GZ125" i="6"/>
  <c r="HC124" i="6"/>
  <c r="HB124" i="6"/>
  <c r="HA124" i="6"/>
  <c r="GZ124" i="6"/>
  <c r="HC123" i="6"/>
  <c r="HB123" i="6"/>
  <c r="HA123" i="6"/>
  <c r="GZ123" i="6"/>
  <c r="HC122" i="6"/>
  <c r="HB122" i="6"/>
  <c r="HA122" i="6"/>
  <c r="GZ122" i="6"/>
  <c r="HC121" i="6"/>
  <c r="HB121" i="6"/>
  <c r="HA121" i="6"/>
  <c r="GZ121" i="6"/>
  <c r="HC120" i="6"/>
  <c r="HB120" i="6"/>
  <c r="HA120" i="6"/>
  <c r="GZ120" i="6"/>
  <c r="HC119" i="6"/>
  <c r="HB119" i="6"/>
  <c r="HA119" i="6"/>
  <c r="GZ119" i="6"/>
  <c r="HC118" i="6"/>
  <c r="HB118" i="6"/>
  <c r="HA118" i="6"/>
  <c r="GZ118" i="6"/>
  <c r="HC117" i="6"/>
  <c r="HB117" i="6"/>
  <c r="HA117" i="6"/>
  <c r="GZ117" i="6"/>
  <c r="HC116" i="6"/>
  <c r="HB116" i="6"/>
  <c r="HA116" i="6"/>
  <c r="GZ116" i="6"/>
  <c r="HC115" i="6"/>
  <c r="HB115" i="6"/>
  <c r="HA115" i="6"/>
  <c r="GZ115" i="6"/>
  <c r="HC114" i="6"/>
  <c r="HB114" i="6"/>
  <c r="HA114" i="6"/>
  <c r="GZ114" i="6"/>
  <c r="HB113" i="6"/>
  <c r="GZ113" i="6"/>
  <c r="HC112" i="6"/>
  <c r="HB112" i="6"/>
  <c r="HA112" i="6"/>
  <c r="GZ112" i="6"/>
  <c r="HC111" i="6"/>
  <c r="HB111" i="6"/>
  <c r="HA111" i="6"/>
  <c r="GZ111" i="6"/>
  <c r="HC110" i="6"/>
  <c r="HB110" i="6"/>
  <c r="HA110" i="6"/>
  <c r="GZ110" i="6"/>
  <c r="HC109" i="6"/>
  <c r="HB109" i="6"/>
  <c r="HA109" i="6"/>
  <c r="GZ109" i="6"/>
  <c r="HC108" i="6"/>
  <c r="HB108" i="6"/>
  <c r="HA108" i="6"/>
  <c r="GZ108" i="6"/>
  <c r="HC107" i="6"/>
  <c r="HB107" i="6"/>
  <c r="HA107" i="6"/>
  <c r="GZ107" i="6"/>
  <c r="HC106" i="6"/>
  <c r="HB106" i="6"/>
  <c r="HA106" i="6"/>
  <c r="GZ106" i="6"/>
  <c r="HC105" i="6"/>
  <c r="HB105" i="6"/>
  <c r="HA105" i="6"/>
  <c r="GZ105" i="6"/>
  <c r="HC104" i="6"/>
  <c r="HB104" i="6"/>
  <c r="HA104" i="6"/>
  <c r="GZ104" i="6"/>
  <c r="HC103" i="6"/>
  <c r="HB103" i="6"/>
  <c r="HA103" i="6"/>
  <c r="GZ103" i="6"/>
  <c r="HC102" i="6"/>
  <c r="HB102" i="6"/>
  <c r="HA102" i="6"/>
  <c r="GZ102" i="6"/>
  <c r="HC101" i="6"/>
  <c r="HB101" i="6"/>
  <c r="HA101" i="6"/>
  <c r="GZ101" i="6"/>
  <c r="HC100" i="6"/>
  <c r="HB100" i="6"/>
  <c r="HA100" i="6"/>
  <c r="GZ100" i="6"/>
  <c r="HC99" i="6"/>
  <c r="HB99" i="6"/>
  <c r="HA99" i="6"/>
  <c r="GZ99" i="6"/>
  <c r="HC98" i="6"/>
  <c r="HA98" i="6"/>
  <c r="HC97" i="6"/>
  <c r="HB97" i="6"/>
  <c r="HA97" i="6"/>
  <c r="GZ97" i="6"/>
  <c r="HC96" i="6"/>
  <c r="HB96" i="6"/>
  <c r="HA96" i="6"/>
  <c r="GZ96" i="6"/>
  <c r="HC95" i="6"/>
  <c r="HB95" i="6"/>
  <c r="HA95" i="6"/>
  <c r="GZ95" i="6"/>
  <c r="HC94" i="6"/>
  <c r="HB94" i="6"/>
  <c r="HA94" i="6"/>
  <c r="GZ94" i="6"/>
  <c r="HC93" i="6"/>
  <c r="HB93" i="6"/>
  <c r="HA93" i="6"/>
  <c r="GZ93" i="6"/>
  <c r="HC92" i="6"/>
  <c r="HB92" i="6"/>
  <c r="HA92" i="6"/>
  <c r="GZ92" i="6"/>
  <c r="HC91" i="6"/>
  <c r="HB91" i="6"/>
  <c r="HA91" i="6"/>
  <c r="GZ91" i="6"/>
  <c r="HC90" i="6"/>
  <c r="HB90" i="6"/>
  <c r="HA90" i="6"/>
  <c r="GZ90" i="6"/>
  <c r="HC89" i="6"/>
  <c r="HB89" i="6"/>
  <c r="HA89" i="6"/>
  <c r="GZ89" i="6"/>
  <c r="HC88" i="6"/>
  <c r="HB88" i="6"/>
  <c r="HA88" i="6"/>
  <c r="GZ88" i="6"/>
  <c r="HC87" i="6"/>
  <c r="HB87" i="6"/>
  <c r="HA87" i="6"/>
  <c r="GZ87" i="6"/>
  <c r="HC86" i="6"/>
  <c r="HB86" i="6"/>
  <c r="HA86" i="6"/>
  <c r="GZ86" i="6"/>
  <c r="HC85" i="6"/>
  <c r="HB85" i="6"/>
  <c r="HA85" i="6"/>
  <c r="GZ85" i="6"/>
  <c r="HC84" i="6"/>
  <c r="HB84" i="6"/>
  <c r="HA84" i="6"/>
  <c r="GZ84" i="6"/>
  <c r="HA83" i="6"/>
  <c r="GZ83" i="6"/>
  <c r="HC82" i="6"/>
  <c r="HB82" i="6"/>
  <c r="HA82" i="6"/>
  <c r="GZ82" i="6"/>
  <c r="HC81" i="6"/>
  <c r="HB81" i="6"/>
  <c r="HA81" i="6"/>
  <c r="GZ81" i="6"/>
  <c r="HC80" i="6"/>
  <c r="HB80" i="6"/>
  <c r="HA80" i="6"/>
  <c r="GZ80" i="6"/>
  <c r="HC79" i="6"/>
  <c r="HB79" i="6"/>
  <c r="HA79" i="6"/>
  <c r="GZ79" i="6"/>
  <c r="HC78" i="6"/>
  <c r="HB78" i="6"/>
  <c r="HA78" i="6"/>
  <c r="GZ78" i="6"/>
  <c r="HC77" i="6"/>
  <c r="HB77" i="6"/>
  <c r="HA77" i="6"/>
  <c r="GZ77" i="6"/>
  <c r="HC76" i="6"/>
  <c r="HB76" i="6"/>
  <c r="HA76" i="6"/>
  <c r="GZ76" i="6"/>
  <c r="HC75" i="6"/>
  <c r="HB75" i="6"/>
  <c r="HA75" i="6"/>
  <c r="GZ75" i="6"/>
  <c r="HC74" i="6"/>
  <c r="HB74" i="6"/>
  <c r="HA74" i="6"/>
  <c r="GZ74" i="6"/>
  <c r="HC73" i="6"/>
  <c r="HB73" i="6"/>
  <c r="HA73" i="6"/>
  <c r="GZ73" i="6"/>
  <c r="HC72" i="6"/>
  <c r="HB72" i="6"/>
  <c r="HA72" i="6"/>
  <c r="GZ72" i="6"/>
  <c r="HC71" i="6"/>
  <c r="HB71" i="6"/>
  <c r="HA71" i="6"/>
  <c r="GZ71" i="6"/>
  <c r="HC70" i="6"/>
  <c r="HB70" i="6"/>
  <c r="HA70" i="6"/>
  <c r="GZ70" i="6"/>
  <c r="HC69" i="6"/>
  <c r="HB69" i="6"/>
  <c r="HA69" i="6"/>
  <c r="GZ69" i="6"/>
  <c r="GK248" i="6"/>
  <c r="GI248" i="6"/>
  <c r="GL247" i="6"/>
  <c r="GK247" i="6"/>
  <c r="GJ247" i="6"/>
  <c r="GI247" i="6"/>
  <c r="GL246" i="6"/>
  <c r="GK246" i="6"/>
  <c r="GJ246" i="6"/>
  <c r="GI246" i="6"/>
  <c r="GL245" i="6"/>
  <c r="GK245" i="6"/>
  <c r="GJ245" i="6"/>
  <c r="GI245" i="6"/>
  <c r="GL244" i="6"/>
  <c r="GK244" i="6"/>
  <c r="GJ244" i="6"/>
  <c r="GI244" i="6"/>
  <c r="GL243" i="6"/>
  <c r="GK243" i="6"/>
  <c r="GJ243" i="6"/>
  <c r="GI243" i="6"/>
  <c r="GL242" i="6"/>
  <c r="GK242" i="6"/>
  <c r="GJ242" i="6"/>
  <c r="GI242" i="6"/>
  <c r="GL241" i="6"/>
  <c r="GK241" i="6"/>
  <c r="GJ241" i="6"/>
  <c r="GI241" i="6"/>
  <c r="GL240" i="6"/>
  <c r="GK240" i="6"/>
  <c r="GJ240" i="6"/>
  <c r="GI240" i="6"/>
  <c r="GL239" i="6"/>
  <c r="GK239" i="6"/>
  <c r="GJ239" i="6"/>
  <c r="GI239" i="6"/>
  <c r="GL238" i="6"/>
  <c r="GK238" i="6"/>
  <c r="GJ238" i="6"/>
  <c r="GI238" i="6"/>
  <c r="GL237" i="6"/>
  <c r="GK237" i="6"/>
  <c r="GJ237" i="6"/>
  <c r="GI237" i="6"/>
  <c r="GL236" i="6"/>
  <c r="GK236" i="6"/>
  <c r="GJ236" i="6"/>
  <c r="GI236" i="6"/>
  <c r="GL235" i="6"/>
  <c r="GK235" i="6"/>
  <c r="GJ235" i="6"/>
  <c r="GI235" i="6"/>
  <c r="GL234" i="6"/>
  <c r="GK234" i="6"/>
  <c r="GJ234" i="6"/>
  <c r="GI234" i="6"/>
  <c r="GL233" i="6"/>
  <c r="GK233" i="6"/>
  <c r="GJ233" i="6"/>
  <c r="GI233" i="6"/>
  <c r="GL232" i="6"/>
  <c r="GK232" i="6"/>
  <c r="GJ232" i="6"/>
  <c r="GI232" i="6"/>
  <c r="GL231" i="6"/>
  <c r="GK231" i="6"/>
  <c r="GJ231" i="6"/>
  <c r="GI231" i="6"/>
  <c r="GL230" i="6"/>
  <c r="GK230" i="6"/>
  <c r="GJ230" i="6"/>
  <c r="GI230" i="6"/>
  <c r="GL229" i="6"/>
  <c r="GK229" i="6"/>
  <c r="GJ229" i="6"/>
  <c r="GI229" i="6"/>
  <c r="GL228" i="6"/>
  <c r="GK228" i="6"/>
  <c r="GJ228" i="6"/>
  <c r="GI228" i="6"/>
  <c r="GL227" i="6"/>
  <c r="GK227" i="6"/>
  <c r="GJ227" i="6"/>
  <c r="GI227" i="6"/>
  <c r="GL226" i="6"/>
  <c r="GK226" i="6"/>
  <c r="GJ226" i="6"/>
  <c r="GI226" i="6"/>
  <c r="GL225" i="6"/>
  <c r="GK225" i="6"/>
  <c r="GJ225" i="6"/>
  <c r="GI225" i="6"/>
  <c r="GL224" i="6"/>
  <c r="GK224" i="6"/>
  <c r="GJ224" i="6"/>
  <c r="GI224" i="6"/>
  <c r="GL223" i="6"/>
  <c r="GK223" i="6"/>
  <c r="GJ223" i="6"/>
  <c r="GI223" i="6"/>
  <c r="GL222" i="6"/>
  <c r="GK222" i="6"/>
  <c r="GJ222" i="6"/>
  <c r="GI222" i="6"/>
  <c r="GL221" i="6"/>
  <c r="GK221" i="6"/>
  <c r="GJ221" i="6"/>
  <c r="GI221" i="6"/>
  <c r="GL220" i="6"/>
  <c r="GK220" i="6"/>
  <c r="GJ220" i="6"/>
  <c r="GI220" i="6"/>
  <c r="GL219" i="6"/>
  <c r="GK219" i="6"/>
  <c r="GJ219" i="6"/>
  <c r="GI219" i="6"/>
  <c r="GL217" i="6"/>
  <c r="GK217" i="6"/>
  <c r="GJ217" i="6"/>
  <c r="GI217" i="6"/>
  <c r="GL216" i="6"/>
  <c r="GK216" i="6"/>
  <c r="GJ216" i="6"/>
  <c r="GI216" i="6"/>
  <c r="GL215" i="6"/>
  <c r="GK215" i="6"/>
  <c r="GJ215" i="6"/>
  <c r="GI215" i="6"/>
  <c r="GL214" i="6"/>
  <c r="GK214" i="6"/>
  <c r="GJ214" i="6"/>
  <c r="GI214" i="6"/>
  <c r="GL213" i="6"/>
  <c r="GK213" i="6"/>
  <c r="GJ213" i="6"/>
  <c r="GI213" i="6"/>
  <c r="GL212" i="6"/>
  <c r="GK212" i="6"/>
  <c r="GJ212" i="6"/>
  <c r="GI212" i="6"/>
  <c r="GL211" i="6"/>
  <c r="GK211" i="6"/>
  <c r="GJ211" i="6"/>
  <c r="GI211" i="6"/>
  <c r="GL210" i="6"/>
  <c r="GK210" i="6"/>
  <c r="GJ210" i="6"/>
  <c r="GI210" i="6"/>
  <c r="GL209" i="6"/>
  <c r="GK209" i="6"/>
  <c r="GJ209" i="6"/>
  <c r="GI209" i="6"/>
  <c r="GL208" i="6"/>
  <c r="GK208" i="6"/>
  <c r="GJ208" i="6"/>
  <c r="GI208" i="6"/>
  <c r="GL207" i="6"/>
  <c r="GK207" i="6"/>
  <c r="GJ207" i="6"/>
  <c r="GI207" i="6"/>
  <c r="GL206" i="6"/>
  <c r="GK206" i="6"/>
  <c r="GJ206" i="6"/>
  <c r="GI206" i="6"/>
  <c r="GL205" i="6"/>
  <c r="GK205" i="6"/>
  <c r="GJ205" i="6"/>
  <c r="GI205" i="6"/>
  <c r="GL204" i="6"/>
  <c r="GK204" i="6"/>
  <c r="GJ204" i="6"/>
  <c r="GI204" i="6"/>
  <c r="GL202" i="6"/>
  <c r="GK202" i="6"/>
  <c r="GJ202" i="6"/>
  <c r="GI202" i="6"/>
  <c r="GL201" i="6"/>
  <c r="GK201" i="6"/>
  <c r="GJ201" i="6"/>
  <c r="GI201" i="6"/>
  <c r="GL200" i="6"/>
  <c r="GK200" i="6"/>
  <c r="GJ200" i="6"/>
  <c r="GI200" i="6"/>
  <c r="GL199" i="6"/>
  <c r="GK199" i="6"/>
  <c r="GJ199" i="6"/>
  <c r="GI199" i="6"/>
  <c r="GL198" i="6"/>
  <c r="GK198" i="6"/>
  <c r="GJ198" i="6"/>
  <c r="GI198" i="6"/>
  <c r="GL197" i="6"/>
  <c r="GK197" i="6"/>
  <c r="GJ197" i="6"/>
  <c r="GI197" i="6"/>
  <c r="GL196" i="6"/>
  <c r="GK196" i="6"/>
  <c r="GJ196" i="6"/>
  <c r="GI196" i="6"/>
  <c r="GL195" i="6"/>
  <c r="GK195" i="6"/>
  <c r="GJ195" i="6"/>
  <c r="GI195" i="6"/>
  <c r="GL194" i="6"/>
  <c r="GK194" i="6"/>
  <c r="GJ194" i="6"/>
  <c r="GI194" i="6"/>
  <c r="GL193" i="6"/>
  <c r="GK193" i="6"/>
  <c r="GJ193" i="6"/>
  <c r="GI193" i="6"/>
  <c r="GL192" i="6"/>
  <c r="GK192" i="6"/>
  <c r="GJ192" i="6"/>
  <c r="GI192" i="6"/>
  <c r="GL191" i="6"/>
  <c r="GK191" i="6"/>
  <c r="GJ191" i="6"/>
  <c r="GI191" i="6"/>
  <c r="GL190" i="6"/>
  <c r="GK190" i="6"/>
  <c r="GJ190" i="6"/>
  <c r="GI190" i="6"/>
  <c r="GL189" i="6"/>
  <c r="GK189" i="6"/>
  <c r="GJ189" i="6"/>
  <c r="GI189" i="6"/>
  <c r="GL188" i="6"/>
  <c r="GK188" i="6"/>
  <c r="GJ188" i="6"/>
  <c r="GI188" i="6"/>
  <c r="GL187" i="6"/>
  <c r="GK187" i="6"/>
  <c r="GJ187" i="6"/>
  <c r="GI187" i="6"/>
  <c r="GL186" i="6"/>
  <c r="GK186" i="6"/>
  <c r="GJ186" i="6"/>
  <c r="GI186" i="6"/>
  <c r="GL185" i="6"/>
  <c r="GK185" i="6"/>
  <c r="GJ185" i="6"/>
  <c r="GI185" i="6"/>
  <c r="GL184" i="6"/>
  <c r="GK184" i="6"/>
  <c r="GJ184" i="6"/>
  <c r="GI184" i="6"/>
  <c r="GL183" i="6"/>
  <c r="GK183" i="6"/>
  <c r="GJ183" i="6"/>
  <c r="GI183" i="6"/>
  <c r="GL182" i="6"/>
  <c r="GK182" i="6"/>
  <c r="GJ182" i="6"/>
  <c r="GI182" i="6"/>
  <c r="GL181" i="6"/>
  <c r="GK181" i="6"/>
  <c r="GJ181" i="6"/>
  <c r="GI181" i="6"/>
  <c r="GL180" i="6"/>
  <c r="GK180" i="6"/>
  <c r="GJ180" i="6"/>
  <c r="GI180" i="6"/>
  <c r="GL179" i="6"/>
  <c r="GK179" i="6"/>
  <c r="GJ179" i="6"/>
  <c r="GI179" i="6"/>
  <c r="GL178" i="6"/>
  <c r="GK178" i="6"/>
  <c r="GJ178" i="6"/>
  <c r="GI178" i="6"/>
  <c r="GL177" i="6"/>
  <c r="GK177" i="6"/>
  <c r="GJ177" i="6"/>
  <c r="GI177" i="6"/>
  <c r="GL176" i="6"/>
  <c r="GK176" i="6"/>
  <c r="GJ176" i="6"/>
  <c r="GI176" i="6"/>
  <c r="GL175" i="6"/>
  <c r="GK175" i="6"/>
  <c r="GJ175" i="6"/>
  <c r="GI175" i="6"/>
  <c r="GL174" i="6"/>
  <c r="GK174" i="6"/>
  <c r="GJ174" i="6"/>
  <c r="GI174" i="6"/>
  <c r="GK173" i="6"/>
  <c r="GJ173" i="6"/>
  <c r="GI173" i="6"/>
  <c r="GL172" i="6"/>
  <c r="GK172" i="6"/>
  <c r="GJ172" i="6"/>
  <c r="GI172" i="6"/>
  <c r="GL171" i="6"/>
  <c r="GK171" i="6"/>
  <c r="GJ171" i="6"/>
  <c r="GI171" i="6"/>
  <c r="GL170" i="6"/>
  <c r="GK170" i="6"/>
  <c r="GJ170" i="6"/>
  <c r="GI170" i="6"/>
  <c r="GL169" i="6"/>
  <c r="GK169" i="6"/>
  <c r="GJ169" i="6"/>
  <c r="GI169" i="6"/>
  <c r="GL168" i="6"/>
  <c r="GK168" i="6"/>
  <c r="GJ168" i="6"/>
  <c r="GI168" i="6"/>
  <c r="GL167" i="6"/>
  <c r="GK167" i="6"/>
  <c r="GJ167" i="6"/>
  <c r="GI167" i="6"/>
  <c r="GL166" i="6"/>
  <c r="GK166" i="6"/>
  <c r="GJ166" i="6"/>
  <c r="GI166" i="6"/>
  <c r="GL165" i="6"/>
  <c r="GK165" i="6"/>
  <c r="GJ165" i="6"/>
  <c r="GI165" i="6"/>
  <c r="GL164" i="6"/>
  <c r="GK164" i="6"/>
  <c r="GJ164" i="6"/>
  <c r="GI164" i="6"/>
  <c r="GL163" i="6"/>
  <c r="GK163" i="6"/>
  <c r="GJ163" i="6"/>
  <c r="GI163" i="6"/>
  <c r="GL162" i="6"/>
  <c r="GK162" i="6"/>
  <c r="GJ162" i="6"/>
  <c r="GI162" i="6"/>
  <c r="GL161" i="6"/>
  <c r="GK161" i="6"/>
  <c r="GJ161" i="6"/>
  <c r="GI161" i="6"/>
  <c r="GL160" i="6"/>
  <c r="GK160" i="6"/>
  <c r="GJ160" i="6"/>
  <c r="GI160" i="6"/>
  <c r="GL159" i="6"/>
  <c r="GK159" i="6"/>
  <c r="GJ159" i="6"/>
  <c r="GI159" i="6"/>
  <c r="GL157" i="6"/>
  <c r="GK157" i="6"/>
  <c r="GJ157" i="6"/>
  <c r="GI157" i="6"/>
  <c r="GL156" i="6"/>
  <c r="GK156" i="6"/>
  <c r="GJ156" i="6"/>
  <c r="GI156" i="6"/>
  <c r="GL155" i="6"/>
  <c r="GK155" i="6"/>
  <c r="GJ155" i="6"/>
  <c r="GI155" i="6"/>
  <c r="GL154" i="6"/>
  <c r="GK154" i="6"/>
  <c r="GJ154" i="6"/>
  <c r="GI154" i="6"/>
  <c r="GL153" i="6"/>
  <c r="GK153" i="6"/>
  <c r="GJ153" i="6"/>
  <c r="GI153" i="6"/>
  <c r="GL152" i="6"/>
  <c r="GK152" i="6"/>
  <c r="GJ152" i="6"/>
  <c r="GI152" i="6"/>
  <c r="GL151" i="6"/>
  <c r="GK151" i="6"/>
  <c r="GJ151" i="6"/>
  <c r="GI151" i="6"/>
  <c r="GL150" i="6"/>
  <c r="GK150" i="6"/>
  <c r="GJ150" i="6"/>
  <c r="GI150" i="6"/>
  <c r="GL149" i="6"/>
  <c r="GK149" i="6"/>
  <c r="GJ149" i="6"/>
  <c r="GI149" i="6"/>
  <c r="GL148" i="6"/>
  <c r="GK148" i="6"/>
  <c r="GJ148" i="6"/>
  <c r="GI148" i="6"/>
  <c r="GL147" i="6"/>
  <c r="GK147" i="6"/>
  <c r="GJ147" i="6"/>
  <c r="GI147" i="6"/>
  <c r="GL146" i="6"/>
  <c r="GK146" i="6"/>
  <c r="GJ146" i="6"/>
  <c r="GI146" i="6"/>
  <c r="GL145" i="6"/>
  <c r="GK145" i="6"/>
  <c r="GJ145" i="6"/>
  <c r="GI145" i="6"/>
  <c r="GL144" i="6"/>
  <c r="GK144" i="6"/>
  <c r="GJ144" i="6"/>
  <c r="GI144" i="6"/>
  <c r="GL143" i="6"/>
  <c r="GJ143" i="6"/>
  <c r="GI143" i="6"/>
  <c r="GL142" i="6"/>
  <c r="GK142" i="6"/>
  <c r="GJ142" i="6"/>
  <c r="GI142" i="6"/>
  <c r="GL141" i="6"/>
  <c r="GK141" i="6"/>
  <c r="GJ141" i="6"/>
  <c r="GI141" i="6"/>
  <c r="GL140" i="6"/>
  <c r="GK140" i="6"/>
  <c r="GJ140" i="6"/>
  <c r="GI140" i="6"/>
  <c r="GL139" i="6"/>
  <c r="GK139" i="6"/>
  <c r="GJ139" i="6"/>
  <c r="GI139" i="6"/>
  <c r="GL138" i="6"/>
  <c r="GK138" i="6"/>
  <c r="GJ138" i="6"/>
  <c r="GI138" i="6"/>
  <c r="GL137" i="6"/>
  <c r="GK137" i="6"/>
  <c r="GJ137" i="6"/>
  <c r="GI137" i="6"/>
  <c r="GL136" i="6"/>
  <c r="GK136" i="6"/>
  <c r="GJ136" i="6"/>
  <c r="GI136" i="6"/>
  <c r="GL135" i="6"/>
  <c r="GK135" i="6"/>
  <c r="GJ135" i="6"/>
  <c r="GI135" i="6"/>
  <c r="GL134" i="6"/>
  <c r="GK134" i="6"/>
  <c r="GJ134" i="6"/>
  <c r="GI134" i="6"/>
  <c r="GL133" i="6"/>
  <c r="GK133" i="6"/>
  <c r="GJ133" i="6"/>
  <c r="GI133" i="6"/>
  <c r="GL132" i="6"/>
  <c r="GK132" i="6"/>
  <c r="GJ132" i="6"/>
  <c r="GI132" i="6"/>
  <c r="GL131" i="6"/>
  <c r="GK131" i="6"/>
  <c r="GJ131" i="6"/>
  <c r="GI131" i="6"/>
  <c r="GL130" i="6"/>
  <c r="GK130" i="6"/>
  <c r="GJ130" i="6"/>
  <c r="GI130" i="6"/>
  <c r="GL129" i="6"/>
  <c r="GK129" i="6"/>
  <c r="GJ129" i="6"/>
  <c r="GI129" i="6"/>
  <c r="GK128" i="6"/>
  <c r="GI128" i="6"/>
  <c r="GL127" i="6"/>
  <c r="GK127" i="6"/>
  <c r="GJ127" i="6"/>
  <c r="GI127" i="6"/>
  <c r="GL126" i="6"/>
  <c r="GK126" i="6"/>
  <c r="GJ126" i="6"/>
  <c r="GI126" i="6"/>
  <c r="GL125" i="6"/>
  <c r="GK125" i="6"/>
  <c r="GJ125" i="6"/>
  <c r="GI125" i="6"/>
  <c r="GL124" i="6"/>
  <c r="GK124" i="6"/>
  <c r="GJ124" i="6"/>
  <c r="GI124" i="6"/>
  <c r="GL123" i="6"/>
  <c r="GK123" i="6"/>
  <c r="GJ123" i="6"/>
  <c r="GI123" i="6"/>
  <c r="GL122" i="6"/>
  <c r="GK122" i="6"/>
  <c r="GJ122" i="6"/>
  <c r="GI122" i="6"/>
  <c r="GL121" i="6"/>
  <c r="GK121" i="6"/>
  <c r="GJ121" i="6"/>
  <c r="GI121" i="6"/>
  <c r="GL120" i="6"/>
  <c r="GK120" i="6"/>
  <c r="GJ120" i="6"/>
  <c r="GI120" i="6"/>
  <c r="GL119" i="6"/>
  <c r="GK119" i="6"/>
  <c r="GJ119" i="6"/>
  <c r="GI119" i="6"/>
  <c r="GL118" i="6"/>
  <c r="GK118" i="6"/>
  <c r="GJ118" i="6"/>
  <c r="GI118" i="6"/>
  <c r="GL117" i="6"/>
  <c r="GK117" i="6"/>
  <c r="GJ117" i="6"/>
  <c r="GI117" i="6"/>
  <c r="GL116" i="6"/>
  <c r="GK116" i="6"/>
  <c r="GJ116" i="6"/>
  <c r="GI116" i="6"/>
  <c r="GL115" i="6"/>
  <c r="GK115" i="6"/>
  <c r="GJ115" i="6"/>
  <c r="GI115" i="6"/>
  <c r="GL114" i="6"/>
  <c r="GK114" i="6"/>
  <c r="GJ114" i="6"/>
  <c r="GI114" i="6"/>
  <c r="GK113" i="6"/>
  <c r="GI113" i="6"/>
  <c r="GL112" i="6"/>
  <c r="GK112" i="6"/>
  <c r="GJ112" i="6"/>
  <c r="GI112" i="6"/>
  <c r="GL111" i="6"/>
  <c r="GK111" i="6"/>
  <c r="GJ111" i="6"/>
  <c r="GI111" i="6"/>
  <c r="GL110" i="6"/>
  <c r="GK110" i="6"/>
  <c r="GJ110" i="6"/>
  <c r="GI110" i="6"/>
  <c r="GL109" i="6"/>
  <c r="GK109" i="6"/>
  <c r="GJ109" i="6"/>
  <c r="GI109" i="6"/>
  <c r="GL108" i="6"/>
  <c r="GK108" i="6"/>
  <c r="GJ108" i="6"/>
  <c r="GI108" i="6"/>
  <c r="GL107" i="6"/>
  <c r="GK107" i="6"/>
  <c r="GJ107" i="6"/>
  <c r="GI107" i="6"/>
  <c r="GL106" i="6"/>
  <c r="GK106" i="6"/>
  <c r="GJ106" i="6"/>
  <c r="GI106" i="6"/>
  <c r="GL105" i="6"/>
  <c r="GK105" i="6"/>
  <c r="GJ105" i="6"/>
  <c r="GI105" i="6"/>
  <c r="GL104" i="6"/>
  <c r="GK104" i="6"/>
  <c r="GJ104" i="6"/>
  <c r="GI104" i="6"/>
  <c r="GL103" i="6"/>
  <c r="GK103" i="6"/>
  <c r="GJ103" i="6"/>
  <c r="GI103" i="6"/>
  <c r="GL102" i="6"/>
  <c r="GK102" i="6"/>
  <c r="GJ102" i="6"/>
  <c r="GI102" i="6"/>
  <c r="GL101" i="6"/>
  <c r="GK101" i="6"/>
  <c r="GJ101" i="6"/>
  <c r="GI101" i="6"/>
  <c r="GL100" i="6"/>
  <c r="GK100" i="6"/>
  <c r="GJ100" i="6"/>
  <c r="GI100" i="6"/>
  <c r="GL99" i="6"/>
  <c r="GK99" i="6"/>
  <c r="GJ99" i="6"/>
  <c r="GI99" i="6"/>
  <c r="GL98" i="6"/>
  <c r="GJ98" i="6"/>
  <c r="GL97" i="6"/>
  <c r="GK97" i="6"/>
  <c r="GJ97" i="6"/>
  <c r="GI97" i="6"/>
  <c r="GL96" i="6"/>
  <c r="GK96" i="6"/>
  <c r="GJ96" i="6"/>
  <c r="GI96" i="6"/>
  <c r="GL95" i="6"/>
  <c r="GK95" i="6"/>
  <c r="GJ95" i="6"/>
  <c r="GI95" i="6"/>
  <c r="GL94" i="6"/>
  <c r="GK94" i="6"/>
  <c r="GJ94" i="6"/>
  <c r="GI94" i="6"/>
  <c r="GL93" i="6"/>
  <c r="GK93" i="6"/>
  <c r="GJ93" i="6"/>
  <c r="GI93" i="6"/>
  <c r="GL92" i="6"/>
  <c r="GK92" i="6"/>
  <c r="GJ92" i="6"/>
  <c r="GI92" i="6"/>
  <c r="GL91" i="6"/>
  <c r="GK91" i="6"/>
  <c r="GJ91" i="6"/>
  <c r="GI91" i="6"/>
  <c r="GL90" i="6"/>
  <c r="GK90" i="6"/>
  <c r="GJ90" i="6"/>
  <c r="GI90" i="6"/>
  <c r="GL89" i="6"/>
  <c r="GK89" i="6"/>
  <c r="GJ89" i="6"/>
  <c r="GI89" i="6"/>
  <c r="GL88" i="6"/>
  <c r="GK88" i="6"/>
  <c r="GJ88" i="6"/>
  <c r="GI88" i="6"/>
  <c r="GL87" i="6"/>
  <c r="GK87" i="6"/>
  <c r="GJ87" i="6"/>
  <c r="GI87" i="6"/>
  <c r="GL86" i="6"/>
  <c r="GK86" i="6"/>
  <c r="GJ86" i="6"/>
  <c r="GI86" i="6"/>
  <c r="GL85" i="6"/>
  <c r="GK85" i="6"/>
  <c r="GJ85" i="6"/>
  <c r="GI85" i="6"/>
  <c r="GL84" i="6"/>
  <c r="GK84" i="6"/>
  <c r="GJ84" i="6"/>
  <c r="GI84" i="6"/>
  <c r="GJ83" i="6"/>
  <c r="GI83" i="6"/>
  <c r="GL82" i="6"/>
  <c r="GK82" i="6"/>
  <c r="GJ82" i="6"/>
  <c r="GI82" i="6"/>
  <c r="GL81" i="6"/>
  <c r="GK81" i="6"/>
  <c r="GJ81" i="6"/>
  <c r="GI81" i="6"/>
  <c r="GL80" i="6"/>
  <c r="GK80" i="6"/>
  <c r="GJ80" i="6"/>
  <c r="GI80" i="6"/>
  <c r="GL79" i="6"/>
  <c r="GK79" i="6"/>
  <c r="GJ79" i="6"/>
  <c r="GI79" i="6"/>
  <c r="GL78" i="6"/>
  <c r="GK78" i="6"/>
  <c r="GJ78" i="6"/>
  <c r="GI78" i="6"/>
  <c r="GL77" i="6"/>
  <c r="GK77" i="6"/>
  <c r="GJ77" i="6"/>
  <c r="GI77" i="6"/>
  <c r="GL76" i="6"/>
  <c r="GK76" i="6"/>
  <c r="GJ76" i="6"/>
  <c r="GI76" i="6"/>
  <c r="GL75" i="6"/>
  <c r="GK75" i="6"/>
  <c r="GJ75" i="6"/>
  <c r="GI75" i="6"/>
  <c r="GL74" i="6"/>
  <c r="GK74" i="6"/>
  <c r="GJ74" i="6"/>
  <c r="GI74" i="6"/>
  <c r="GL73" i="6"/>
  <c r="GK73" i="6"/>
  <c r="GJ73" i="6"/>
  <c r="GI73" i="6"/>
  <c r="GL72" i="6"/>
  <c r="GK72" i="6"/>
  <c r="GJ72" i="6"/>
  <c r="GI72" i="6"/>
  <c r="GL71" i="6"/>
  <c r="GK71" i="6"/>
  <c r="GJ71" i="6"/>
  <c r="GI71" i="6"/>
  <c r="GL70" i="6"/>
  <c r="GK70" i="6"/>
  <c r="GJ70" i="6"/>
  <c r="GI70" i="6"/>
  <c r="GL69" i="6"/>
  <c r="GJ69" i="6"/>
  <c r="FT248" i="6"/>
  <c r="FR248" i="6"/>
  <c r="FU247" i="6"/>
  <c r="FT247" i="6"/>
  <c r="FS247" i="6"/>
  <c r="FR247" i="6"/>
  <c r="FU246" i="6"/>
  <c r="FT246" i="6"/>
  <c r="FS246" i="6"/>
  <c r="FR246" i="6"/>
  <c r="FU245" i="6"/>
  <c r="FT245" i="6"/>
  <c r="FS245" i="6"/>
  <c r="FR245" i="6"/>
  <c r="FU244" i="6"/>
  <c r="FT244" i="6"/>
  <c r="FS244" i="6"/>
  <c r="FR244" i="6"/>
  <c r="FU243" i="6"/>
  <c r="FT243" i="6"/>
  <c r="FS243" i="6"/>
  <c r="FR243" i="6"/>
  <c r="FU242" i="6"/>
  <c r="FT242" i="6"/>
  <c r="FS242" i="6"/>
  <c r="FR242" i="6"/>
  <c r="FU241" i="6"/>
  <c r="FT241" i="6"/>
  <c r="FS241" i="6"/>
  <c r="FR241" i="6"/>
  <c r="FU240" i="6"/>
  <c r="FT240" i="6"/>
  <c r="FS240" i="6"/>
  <c r="FR240" i="6"/>
  <c r="FU239" i="6"/>
  <c r="FT239" i="6"/>
  <c r="FS239" i="6"/>
  <c r="FR239" i="6"/>
  <c r="FU238" i="6"/>
  <c r="FT238" i="6"/>
  <c r="FS238" i="6"/>
  <c r="FR238" i="6"/>
  <c r="FU237" i="6"/>
  <c r="FT237" i="6"/>
  <c r="FS237" i="6"/>
  <c r="FR237" i="6"/>
  <c r="FU236" i="6"/>
  <c r="FT236" i="6"/>
  <c r="FS236" i="6"/>
  <c r="FR236" i="6"/>
  <c r="FU235" i="6"/>
  <c r="FT235" i="6"/>
  <c r="FS235" i="6"/>
  <c r="FR235" i="6"/>
  <c r="FU234" i="6"/>
  <c r="FT234" i="6"/>
  <c r="FS234" i="6"/>
  <c r="FR234" i="6"/>
  <c r="FU233" i="6"/>
  <c r="FT233" i="6"/>
  <c r="FS233" i="6"/>
  <c r="FR233" i="6"/>
  <c r="FU232" i="6"/>
  <c r="FT232" i="6"/>
  <c r="FS232" i="6"/>
  <c r="FR232" i="6"/>
  <c r="FU231" i="6"/>
  <c r="FT231" i="6"/>
  <c r="FS231" i="6"/>
  <c r="FR231" i="6"/>
  <c r="FU230" i="6"/>
  <c r="FT230" i="6"/>
  <c r="FS230" i="6"/>
  <c r="FR230" i="6"/>
  <c r="FU229" i="6"/>
  <c r="FT229" i="6"/>
  <c r="FS229" i="6"/>
  <c r="FR229" i="6"/>
  <c r="FU228" i="6"/>
  <c r="FT228" i="6"/>
  <c r="FS228" i="6"/>
  <c r="FR228" i="6"/>
  <c r="FU227" i="6"/>
  <c r="FT227" i="6"/>
  <c r="FS227" i="6"/>
  <c r="FR227" i="6"/>
  <c r="FU226" i="6"/>
  <c r="FT226" i="6"/>
  <c r="FS226" i="6"/>
  <c r="FR226" i="6"/>
  <c r="FU225" i="6"/>
  <c r="FT225" i="6"/>
  <c r="FS225" i="6"/>
  <c r="FR225" i="6"/>
  <c r="FU224" i="6"/>
  <c r="FT224" i="6"/>
  <c r="FS224" i="6"/>
  <c r="FR224" i="6"/>
  <c r="FU223" i="6"/>
  <c r="FT223" i="6"/>
  <c r="FS223" i="6"/>
  <c r="FR223" i="6"/>
  <c r="FU222" i="6"/>
  <c r="FT222" i="6"/>
  <c r="FS222" i="6"/>
  <c r="FR222" i="6"/>
  <c r="FU221" i="6"/>
  <c r="FT221" i="6"/>
  <c r="FS221" i="6"/>
  <c r="FR221" i="6"/>
  <c r="FU220" i="6"/>
  <c r="FT220" i="6"/>
  <c r="FS220" i="6"/>
  <c r="FR220" i="6"/>
  <c r="FU219" i="6"/>
  <c r="FT219" i="6"/>
  <c r="FS219" i="6"/>
  <c r="FR219" i="6"/>
  <c r="FU217" i="6"/>
  <c r="FT217" i="6"/>
  <c r="FS217" i="6"/>
  <c r="FR217" i="6"/>
  <c r="FU216" i="6"/>
  <c r="FT216" i="6"/>
  <c r="FS216" i="6"/>
  <c r="FR216" i="6"/>
  <c r="FU215" i="6"/>
  <c r="FT215" i="6"/>
  <c r="FS215" i="6"/>
  <c r="FR215" i="6"/>
  <c r="FU214" i="6"/>
  <c r="FT214" i="6"/>
  <c r="FS214" i="6"/>
  <c r="FR214" i="6"/>
  <c r="FU213" i="6"/>
  <c r="FT213" i="6"/>
  <c r="FS213" i="6"/>
  <c r="FR213" i="6"/>
  <c r="FU212" i="6"/>
  <c r="FT212" i="6"/>
  <c r="FS212" i="6"/>
  <c r="FR212" i="6"/>
  <c r="FU211" i="6"/>
  <c r="FT211" i="6"/>
  <c r="FS211" i="6"/>
  <c r="FR211" i="6"/>
  <c r="FU210" i="6"/>
  <c r="FT210" i="6"/>
  <c r="FS210" i="6"/>
  <c r="FR210" i="6"/>
  <c r="FU209" i="6"/>
  <c r="FT209" i="6"/>
  <c r="FS209" i="6"/>
  <c r="FR209" i="6"/>
  <c r="FU208" i="6"/>
  <c r="FT208" i="6"/>
  <c r="FS208" i="6"/>
  <c r="FR208" i="6"/>
  <c r="FU207" i="6"/>
  <c r="FT207" i="6"/>
  <c r="FS207" i="6"/>
  <c r="FR207" i="6"/>
  <c r="FU206" i="6"/>
  <c r="FT206" i="6"/>
  <c r="FS206" i="6"/>
  <c r="FR206" i="6"/>
  <c r="FU205" i="6"/>
  <c r="FT205" i="6"/>
  <c r="FS205" i="6"/>
  <c r="FR205" i="6"/>
  <c r="FU204" i="6"/>
  <c r="FT204" i="6"/>
  <c r="FS204" i="6"/>
  <c r="FR204" i="6"/>
  <c r="FU202" i="6"/>
  <c r="FT202" i="6"/>
  <c r="FS202" i="6"/>
  <c r="FR202" i="6"/>
  <c r="FU201" i="6"/>
  <c r="FT201" i="6"/>
  <c r="FS201" i="6"/>
  <c r="FR201" i="6"/>
  <c r="FU200" i="6"/>
  <c r="FT200" i="6"/>
  <c r="FS200" i="6"/>
  <c r="FR200" i="6"/>
  <c r="FU199" i="6"/>
  <c r="FT199" i="6"/>
  <c r="FS199" i="6"/>
  <c r="FR199" i="6"/>
  <c r="FU198" i="6"/>
  <c r="FT198" i="6"/>
  <c r="FS198" i="6"/>
  <c r="FR198" i="6"/>
  <c r="FU197" i="6"/>
  <c r="FT197" i="6"/>
  <c r="FS197" i="6"/>
  <c r="FR197" i="6"/>
  <c r="FU196" i="6"/>
  <c r="FT196" i="6"/>
  <c r="FS196" i="6"/>
  <c r="FR196" i="6"/>
  <c r="FU195" i="6"/>
  <c r="FT195" i="6"/>
  <c r="FS195" i="6"/>
  <c r="FR195" i="6"/>
  <c r="FU194" i="6"/>
  <c r="FT194" i="6"/>
  <c r="FS194" i="6"/>
  <c r="FR194" i="6"/>
  <c r="FU193" i="6"/>
  <c r="FT193" i="6"/>
  <c r="FS193" i="6"/>
  <c r="FR193" i="6"/>
  <c r="FU192" i="6"/>
  <c r="FT192" i="6"/>
  <c r="FS192" i="6"/>
  <c r="FR192" i="6"/>
  <c r="FU191" i="6"/>
  <c r="FT191" i="6"/>
  <c r="FS191" i="6"/>
  <c r="FR191" i="6"/>
  <c r="FU190" i="6"/>
  <c r="FT190" i="6"/>
  <c r="FS190" i="6"/>
  <c r="FR190" i="6"/>
  <c r="FU189" i="6"/>
  <c r="FT189" i="6"/>
  <c r="FS189" i="6"/>
  <c r="FR189" i="6"/>
  <c r="FU188" i="6"/>
  <c r="FT188" i="6"/>
  <c r="FS188" i="6"/>
  <c r="FR188" i="6"/>
  <c r="FU187" i="6"/>
  <c r="FT187" i="6"/>
  <c r="FS187" i="6"/>
  <c r="FR187" i="6"/>
  <c r="FU186" i="6"/>
  <c r="FT186" i="6"/>
  <c r="FS186" i="6"/>
  <c r="FR186" i="6"/>
  <c r="FU185" i="6"/>
  <c r="FT185" i="6"/>
  <c r="FS185" i="6"/>
  <c r="FR185" i="6"/>
  <c r="FU184" i="6"/>
  <c r="FT184" i="6"/>
  <c r="FS184" i="6"/>
  <c r="FR184" i="6"/>
  <c r="FU183" i="6"/>
  <c r="FT183" i="6"/>
  <c r="FS183" i="6"/>
  <c r="FR183" i="6"/>
  <c r="FU182" i="6"/>
  <c r="FT182" i="6"/>
  <c r="FS182" i="6"/>
  <c r="FR182" i="6"/>
  <c r="FU181" i="6"/>
  <c r="FT181" i="6"/>
  <c r="FS181" i="6"/>
  <c r="FR181" i="6"/>
  <c r="FU180" i="6"/>
  <c r="FT180" i="6"/>
  <c r="FS180" i="6"/>
  <c r="FR180" i="6"/>
  <c r="FU179" i="6"/>
  <c r="FT179" i="6"/>
  <c r="FS179" i="6"/>
  <c r="FR179" i="6"/>
  <c r="FU178" i="6"/>
  <c r="FT178" i="6"/>
  <c r="FS178" i="6"/>
  <c r="FR178" i="6"/>
  <c r="FU177" i="6"/>
  <c r="FT177" i="6"/>
  <c r="FS177" i="6"/>
  <c r="FR177" i="6"/>
  <c r="FU176" i="6"/>
  <c r="FT176" i="6"/>
  <c r="FS176" i="6"/>
  <c r="FR176" i="6"/>
  <c r="FU175" i="6"/>
  <c r="FT175" i="6"/>
  <c r="FS175" i="6"/>
  <c r="FR175" i="6"/>
  <c r="FU174" i="6"/>
  <c r="FT174" i="6"/>
  <c r="FS174" i="6"/>
  <c r="FR174" i="6"/>
  <c r="FT173" i="6"/>
  <c r="FS173" i="6"/>
  <c r="FR173" i="6"/>
  <c r="FU172" i="6"/>
  <c r="FT172" i="6"/>
  <c r="FS172" i="6"/>
  <c r="FR172" i="6"/>
  <c r="FU171" i="6"/>
  <c r="FT171" i="6"/>
  <c r="FS171" i="6"/>
  <c r="FR171" i="6"/>
  <c r="FU170" i="6"/>
  <c r="FT170" i="6"/>
  <c r="FS170" i="6"/>
  <c r="FR170" i="6"/>
  <c r="FU169" i="6"/>
  <c r="FT169" i="6"/>
  <c r="FS169" i="6"/>
  <c r="FR169" i="6"/>
  <c r="FU168" i="6"/>
  <c r="FT168" i="6"/>
  <c r="FS168" i="6"/>
  <c r="FR168" i="6"/>
  <c r="FU167" i="6"/>
  <c r="FT167" i="6"/>
  <c r="FS167" i="6"/>
  <c r="FR167" i="6"/>
  <c r="FU166" i="6"/>
  <c r="FT166" i="6"/>
  <c r="FS166" i="6"/>
  <c r="FR166" i="6"/>
  <c r="FU165" i="6"/>
  <c r="FT165" i="6"/>
  <c r="FS165" i="6"/>
  <c r="FR165" i="6"/>
  <c r="FU164" i="6"/>
  <c r="FT164" i="6"/>
  <c r="FS164" i="6"/>
  <c r="FR164" i="6"/>
  <c r="FU163" i="6"/>
  <c r="FT163" i="6"/>
  <c r="FS163" i="6"/>
  <c r="FR163" i="6"/>
  <c r="FU162" i="6"/>
  <c r="FT162" i="6"/>
  <c r="FS162" i="6"/>
  <c r="FR162" i="6"/>
  <c r="FU161" i="6"/>
  <c r="FT161" i="6"/>
  <c r="FS161" i="6"/>
  <c r="FR161" i="6"/>
  <c r="FU160" i="6"/>
  <c r="FT160" i="6"/>
  <c r="FS160" i="6"/>
  <c r="FR160" i="6"/>
  <c r="FU159" i="6"/>
  <c r="FT159" i="6"/>
  <c r="FS159" i="6"/>
  <c r="FR159" i="6"/>
  <c r="FU157" i="6"/>
  <c r="FT157" i="6"/>
  <c r="FS157" i="6"/>
  <c r="FR157" i="6"/>
  <c r="FU156" i="6"/>
  <c r="FT156" i="6"/>
  <c r="FS156" i="6"/>
  <c r="FR156" i="6"/>
  <c r="FU155" i="6"/>
  <c r="FT155" i="6"/>
  <c r="FS155" i="6"/>
  <c r="FR155" i="6"/>
  <c r="FU154" i="6"/>
  <c r="FT154" i="6"/>
  <c r="FS154" i="6"/>
  <c r="FR154" i="6"/>
  <c r="FU153" i="6"/>
  <c r="FT153" i="6"/>
  <c r="FS153" i="6"/>
  <c r="FR153" i="6"/>
  <c r="FU152" i="6"/>
  <c r="FT152" i="6"/>
  <c r="FS152" i="6"/>
  <c r="FR152" i="6"/>
  <c r="FU151" i="6"/>
  <c r="FT151" i="6"/>
  <c r="FS151" i="6"/>
  <c r="FR151" i="6"/>
  <c r="FU150" i="6"/>
  <c r="FT150" i="6"/>
  <c r="FS150" i="6"/>
  <c r="FR150" i="6"/>
  <c r="FU149" i="6"/>
  <c r="FT149" i="6"/>
  <c r="FS149" i="6"/>
  <c r="FR149" i="6"/>
  <c r="FU148" i="6"/>
  <c r="FT148" i="6"/>
  <c r="FS148" i="6"/>
  <c r="FR148" i="6"/>
  <c r="FU147" i="6"/>
  <c r="FT147" i="6"/>
  <c r="FS147" i="6"/>
  <c r="FR147" i="6"/>
  <c r="FU146" i="6"/>
  <c r="FT146" i="6"/>
  <c r="FS146" i="6"/>
  <c r="FR146" i="6"/>
  <c r="FU145" i="6"/>
  <c r="FT145" i="6"/>
  <c r="FS145" i="6"/>
  <c r="FR145" i="6"/>
  <c r="FU144" i="6"/>
  <c r="FT144" i="6"/>
  <c r="FS144" i="6"/>
  <c r="FR144" i="6"/>
  <c r="FU143" i="6"/>
  <c r="FS143" i="6"/>
  <c r="FR143" i="6"/>
  <c r="FU142" i="6"/>
  <c r="FT142" i="6"/>
  <c r="FS142" i="6"/>
  <c r="FR142" i="6"/>
  <c r="FU141" i="6"/>
  <c r="FT141" i="6"/>
  <c r="FS141" i="6"/>
  <c r="FR141" i="6"/>
  <c r="FU140" i="6"/>
  <c r="FT140" i="6"/>
  <c r="FS140" i="6"/>
  <c r="FR140" i="6"/>
  <c r="FU139" i="6"/>
  <c r="FT139" i="6"/>
  <c r="FS139" i="6"/>
  <c r="FR139" i="6"/>
  <c r="FU138" i="6"/>
  <c r="FT138" i="6"/>
  <c r="FS138" i="6"/>
  <c r="FR138" i="6"/>
  <c r="FU137" i="6"/>
  <c r="FT137" i="6"/>
  <c r="FS137" i="6"/>
  <c r="FR137" i="6"/>
  <c r="FU136" i="6"/>
  <c r="FT136" i="6"/>
  <c r="FS136" i="6"/>
  <c r="FR136" i="6"/>
  <c r="FU135" i="6"/>
  <c r="FT135" i="6"/>
  <c r="FS135" i="6"/>
  <c r="FR135" i="6"/>
  <c r="FU134" i="6"/>
  <c r="FT134" i="6"/>
  <c r="FS134" i="6"/>
  <c r="FR134" i="6"/>
  <c r="FU133" i="6"/>
  <c r="FT133" i="6"/>
  <c r="FS133" i="6"/>
  <c r="FR133" i="6"/>
  <c r="FU132" i="6"/>
  <c r="FT132" i="6"/>
  <c r="FS132" i="6"/>
  <c r="FR132" i="6"/>
  <c r="FU131" i="6"/>
  <c r="FT131" i="6"/>
  <c r="FS131" i="6"/>
  <c r="FR131" i="6"/>
  <c r="FU130" i="6"/>
  <c r="FT130" i="6"/>
  <c r="FS130" i="6"/>
  <c r="FR130" i="6"/>
  <c r="FU129" i="6"/>
  <c r="FT129" i="6"/>
  <c r="FS129" i="6"/>
  <c r="FR129" i="6"/>
  <c r="FT128" i="6"/>
  <c r="FR128" i="6"/>
  <c r="FU127" i="6"/>
  <c r="FT127" i="6"/>
  <c r="FS127" i="6"/>
  <c r="FR127" i="6"/>
  <c r="FU126" i="6"/>
  <c r="FT126" i="6"/>
  <c r="FS126" i="6"/>
  <c r="FR126" i="6"/>
  <c r="FU125" i="6"/>
  <c r="FT125" i="6"/>
  <c r="FS125" i="6"/>
  <c r="FR125" i="6"/>
  <c r="FU124" i="6"/>
  <c r="FT124" i="6"/>
  <c r="FS124" i="6"/>
  <c r="FR124" i="6"/>
  <c r="FU123" i="6"/>
  <c r="FT123" i="6"/>
  <c r="FS123" i="6"/>
  <c r="FR123" i="6"/>
  <c r="FU122" i="6"/>
  <c r="FT122" i="6"/>
  <c r="FS122" i="6"/>
  <c r="FR122" i="6"/>
  <c r="FU121" i="6"/>
  <c r="FT121" i="6"/>
  <c r="FS121" i="6"/>
  <c r="FR121" i="6"/>
  <c r="FU120" i="6"/>
  <c r="FT120" i="6"/>
  <c r="FS120" i="6"/>
  <c r="FR120" i="6"/>
  <c r="FU119" i="6"/>
  <c r="FT119" i="6"/>
  <c r="FS119" i="6"/>
  <c r="FR119" i="6"/>
  <c r="FU118" i="6"/>
  <c r="FT118" i="6"/>
  <c r="FS118" i="6"/>
  <c r="FR118" i="6"/>
  <c r="FU117" i="6"/>
  <c r="FT117" i="6"/>
  <c r="FS117" i="6"/>
  <c r="FR117" i="6"/>
  <c r="FU116" i="6"/>
  <c r="FT116" i="6"/>
  <c r="FS116" i="6"/>
  <c r="FR116" i="6"/>
  <c r="FU115" i="6"/>
  <c r="FT115" i="6"/>
  <c r="FS115" i="6"/>
  <c r="FR115" i="6"/>
  <c r="FU114" i="6"/>
  <c r="FT114" i="6"/>
  <c r="FS114" i="6"/>
  <c r="FR114" i="6"/>
  <c r="FT113" i="6"/>
  <c r="FR113" i="6"/>
  <c r="FU112" i="6"/>
  <c r="FT112" i="6"/>
  <c r="FS112" i="6"/>
  <c r="FR112" i="6"/>
  <c r="FU111" i="6"/>
  <c r="FT111" i="6"/>
  <c r="FS111" i="6"/>
  <c r="FR111" i="6"/>
  <c r="FU110" i="6"/>
  <c r="FT110" i="6"/>
  <c r="FS110" i="6"/>
  <c r="FR110" i="6"/>
  <c r="FU109" i="6"/>
  <c r="FT109" i="6"/>
  <c r="FS109" i="6"/>
  <c r="FR109" i="6"/>
  <c r="FU108" i="6"/>
  <c r="FT108" i="6"/>
  <c r="FS108" i="6"/>
  <c r="FR108" i="6"/>
  <c r="FU107" i="6"/>
  <c r="FT107" i="6"/>
  <c r="FS107" i="6"/>
  <c r="FR107" i="6"/>
  <c r="FU106" i="6"/>
  <c r="FT106" i="6"/>
  <c r="FS106" i="6"/>
  <c r="FR106" i="6"/>
  <c r="FU105" i="6"/>
  <c r="FT105" i="6"/>
  <c r="FS105" i="6"/>
  <c r="FR105" i="6"/>
  <c r="FU104" i="6"/>
  <c r="FT104" i="6"/>
  <c r="FS104" i="6"/>
  <c r="FR104" i="6"/>
  <c r="FU103" i="6"/>
  <c r="FT103" i="6"/>
  <c r="FS103" i="6"/>
  <c r="FR103" i="6"/>
  <c r="FU102" i="6"/>
  <c r="FT102" i="6"/>
  <c r="FS102" i="6"/>
  <c r="FR102" i="6"/>
  <c r="FU101" i="6"/>
  <c r="FT101" i="6"/>
  <c r="FS101" i="6"/>
  <c r="FR101" i="6"/>
  <c r="FU100" i="6"/>
  <c r="FT100" i="6"/>
  <c r="FS100" i="6"/>
  <c r="FR100" i="6"/>
  <c r="FU99" i="6"/>
  <c r="FT99" i="6"/>
  <c r="FS99" i="6"/>
  <c r="FR99" i="6"/>
  <c r="FU98" i="6"/>
  <c r="FS98" i="6"/>
  <c r="FU97" i="6"/>
  <c r="FT97" i="6"/>
  <c r="FS97" i="6"/>
  <c r="FR97" i="6"/>
  <c r="FU96" i="6"/>
  <c r="FT96" i="6"/>
  <c r="FS96" i="6"/>
  <c r="FR96" i="6"/>
  <c r="FU95" i="6"/>
  <c r="FT95" i="6"/>
  <c r="FS95" i="6"/>
  <c r="FR95" i="6"/>
  <c r="FU94" i="6"/>
  <c r="FT94" i="6"/>
  <c r="FS94" i="6"/>
  <c r="FR94" i="6"/>
  <c r="FU93" i="6"/>
  <c r="FT93" i="6"/>
  <c r="FS93" i="6"/>
  <c r="FR93" i="6"/>
  <c r="FU92" i="6"/>
  <c r="FT92" i="6"/>
  <c r="FS92" i="6"/>
  <c r="FR92" i="6"/>
  <c r="FU91" i="6"/>
  <c r="FT91" i="6"/>
  <c r="FS91" i="6"/>
  <c r="FR91" i="6"/>
  <c r="FU90" i="6"/>
  <c r="FT90" i="6"/>
  <c r="FS90" i="6"/>
  <c r="FR90" i="6"/>
  <c r="FU89" i="6"/>
  <c r="FT89" i="6"/>
  <c r="FS89" i="6"/>
  <c r="FR89" i="6"/>
  <c r="FU88" i="6"/>
  <c r="FT88" i="6"/>
  <c r="FS88" i="6"/>
  <c r="FR88" i="6"/>
  <c r="FU87" i="6"/>
  <c r="FT87" i="6"/>
  <c r="FS87" i="6"/>
  <c r="FR87" i="6"/>
  <c r="FU86" i="6"/>
  <c r="FT86" i="6"/>
  <c r="FS86" i="6"/>
  <c r="FR86" i="6"/>
  <c r="FU85" i="6"/>
  <c r="FT85" i="6"/>
  <c r="FS85" i="6"/>
  <c r="FR85" i="6"/>
  <c r="FU84" i="6"/>
  <c r="FT84" i="6"/>
  <c r="FS84" i="6"/>
  <c r="FR84" i="6"/>
  <c r="FS83" i="6"/>
  <c r="FR83" i="6"/>
  <c r="FU82" i="6"/>
  <c r="FT82" i="6"/>
  <c r="FS82" i="6"/>
  <c r="FR82" i="6"/>
  <c r="FU81" i="6"/>
  <c r="FT81" i="6"/>
  <c r="FS81" i="6"/>
  <c r="FR81" i="6"/>
  <c r="FU80" i="6"/>
  <c r="FT80" i="6"/>
  <c r="FS80" i="6"/>
  <c r="FR80" i="6"/>
  <c r="FU79" i="6"/>
  <c r="FT79" i="6"/>
  <c r="FS79" i="6"/>
  <c r="FR79" i="6"/>
  <c r="FU78" i="6"/>
  <c r="FT78" i="6"/>
  <c r="FS78" i="6"/>
  <c r="FR78" i="6"/>
  <c r="FU77" i="6"/>
  <c r="FT77" i="6"/>
  <c r="FS77" i="6"/>
  <c r="FR77" i="6"/>
  <c r="FU76" i="6"/>
  <c r="FT76" i="6"/>
  <c r="FS76" i="6"/>
  <c r="FR76" i="6"/>
  <c r="FU75" i="6"/>
  <c r="FT75" i="6"/>
  <c r="FS75" i="6"/>
  <c r="FR75" i="6"/>
  <c r="FU74" i="6"/>
  <c r="FT74" i="6"/>
  <c r="FS74" i="6"/>
  <c r="FR74" i="6"/>
  <c r="FU73" i="6"/>
  <c r="FT73" i="6"/>
  <c r="FS73" i="6"/>
  <c r="FR73" i="6"/>
  <c r="FU72" i="6"/>
  <c r="FT72" i="6"/>
  <c r="FS72" i="6"/>
  <c r="FR72" i="6"/>
  <c r="FU71" i="6"/>
  <c r="FT71" i="6"/>
  <c r="FS71" i="6"/>
  <c r="FR71" i="6"/>
  <c r="FU70" i="6"/>
  <c r="FT70" i="6"/>
  <c r="FS70" i="6"/>
  <c r="FR70" i="6"/>
  <c r="FU69" i="6"/>
  <c r="FT69" i="6"/>
  <c r="FS69" i="6"/>
  <c r="FR69" i="6"/>
  <c r="FC248" i="6"/>
  <c r="FA248" i="6"/>
  <c r="FD247" i="6"/>
  <c r="FC247" i="6"/>
  <c r="FB247" i="6"/>
  <c r="FA247" i="6"/>
  <c r="FD246" i="6"/>
  <c r="FC246" i="6"/>
  <c r="FB246" i="6"/>
  <c r="FA246" i="6"/>
  <c r="FD245" i="6"/>
  <c r="FC245" i="6"/>
  <c r="FB245" i="6"/>
  <c r="FA245" i="6"/>
  <c r="FD244" i="6"/>
  <c r="FC244" i="6"/>
  <c r="FB244" i="6"/>
  <c r="FA244" i="6"/>
  <c r="FD243" i="6"/>
  <c r="FC243" i="6"/>
  <c r="FB243" i="6"/>
  <c r="FA243" i="6"/>
  <c r="FD242" i="6"/>
  <c r="FC242" i="6"/>
  <c r="FB242" i="6"/>
  <c r="FA242" i="6"/>
  <c r="FD241" i="6"/>
  <c r="FC241" i="6"/>
  <c r="FB241" i="6"/>
  <c r="FA241" i="6"/>
  <c r="FD240" i="6"/>
  <c r="FC240" i="6"/>
  <c r="FB240" i="6"/>
  <c r="FA240" i="6"/>
  <c r="FD239" i="6"/>
  <c r="FC239" i="6"/>
  <c r="FB239" i="6"/>
  <c r="FA239" i="6"/>
  <c r="FD238" i="6"/>
  <c r="FC238" i="6"/>
  <c r="FB238" i="6"/>
  <c r="FA238" i="6"/>
  <c r="FD237" i="6"/>
  <c r="FC237" i="6"/>
  <c r="FB237" i="6"/>
  <c r="FA237" i="6"/>
  <c r="FD236" i="6"/>
  <c r="FC236" i="6"/>
  <c r="FB236" i="6"/>
  <c r="FA236" i="6"/>
  <c r="FD235" i="6"/>
  <c r="FC235" i="6"/>
  <c r="FB235" i="6"/>
  <c r="FA235" i="6"/>
  <c r="FD234" i="6"/>
  <c r="FC234" i="6"/>
  <c r="FB234" i="6"/>
  <c r="FA234" i="6"/>
  <c r="FD233" i="6"/>
  <c r="FC233" i="6"/>
  <c r="FB233" i="6"/>
  <c r="FA233" i="6"/>
  <c r="FD232" i="6"/>
  <c r="FC232" i="6"/>
  <c r="FB232" i="6"/>
  <c r="FA232" i="6"/>
  <c r="FD231" i="6"/>
  <c r="FC231" i="6"/>
  <c r="FB231" i="6"/>
  <c r="FA231" i="6"/>
  <c r="FD230" i="6"/>
  <c r="FC230" i="6"/>
  <c r="FB230" i="6"/>
  <c r="FA230" i="6"/>
  <c r="FD229" i="6"/>
  <c r="FC229" i="6"/>
  <c r="FB229" i="6"/>
  <c r="FA229" i="6"/>
  <c r="FD228" i="6"/>
  <c r="FC228" i="6"/>
  <c r="FB228" i="6"/>
  <c r="FA228" i="6"/>
  <c r="FD227" i="6"/>
  <c r="FC227" i="6"/>
  <c r="FB227" i="6"/>
  <c r="FA227" i="6"/>
  <c r="FD226" i="6"/>
  <c r="FC226" i="6"/>
  <c r="FB226" i="6"/>
  <c r="FA226" i="6"/>
  <c r="FD225" i="6"/>
  <c r="FC225" i="6"/>
  <c r="FB225" i="6"/>
  <c r="FA225" i="6"/>
  <c r="FD224" i="6"/>
  <c r="FC224" i="6"/>
  <c r="FB224" i="6"/>
  <c r="FA224" i="6"/>
  <c r="FD223" i="6"/>
  <c r="FC223" i="6"/>
  <c r="FB223" i="6"/>
  <c r="FA223" i="6"/>
  <c r="FD222" i="6"/>
  <c r="FC222" i="6"/>
  <c r="FB222" i="6"/>
  <c r="FA222" i="6"/>
  <c r="FD221" i="6"/>
  <c r="FC221" i="6"/>
  <c r="FB221" i="6"/>
  <c r="FA221" i="6"/>
  <c r="FD220" i="6"/>
  <c r="FC220" i="6"/>
  <c r="FB220" i="6"/>
  <c r="FA220" i="6"/>
  <c r="FD219" i="6"/>
  <c r="FC219" i="6"/>
  <c r="FB219" i="6"/>
  <c r="FA219" i="6"/>
  <c r="FD217" i="6"/>
  <c r="FC217" i="6"/>
  <c r="FB217" i="6"/>
  <c r="FA217" i="6"/>
  <c r="FD216" i="6"/>
  <c r="FC216" i="6"/>
  <c r="FB216" i="6"/>
  <c r="FA216" i="6"/>
  <c r="FD215" i="6"/>
  <c r="FC215" i="6"/>
  <c r="FB215" i="6"/>
  <c r="FA215" i="6"/>
  <c r="FD214" i="6"/>
  <c r="FC214" i="6"/>
  <c r="FB214" i="6"/>
  <c r="FA214" i="6"/>
  <c r="FD213" i="6"/>
  <c r="FC213" i="6"/>
  <c r="FB213" i="6"/>
  <c r="FA213" i="6"/>
  <c r="FD212" i="6"/>
  <c r="FC212" i="6"/>
  <c r="FB212" i="6"/>
  <c r="FA212" i="6"/>
  <c r="FD211" i="6"/>
  <c r="FC211" i="6"/>
  <c r="FB211" i="6"/>
  <c r="FA211" i="6"/>
  <c r="FD210" i="6"/>
  <c r="FC210" i="6"/>
  <c r="FB210" i="6"/>
  <c r="FA210" i="6"/>
  <c r="FD209" i="6"/>
  <c r="FC209" i="6"/>
  <c r="FB209" i="6"/>
  <c r="FA209" i="6"/>
  <c r="FD208" i="6"/>
  <c r="FC208" i="6"/>
  <c r="FB208" i="6"/>
  <c r="FA208" i="6"/>
  <c r="FD207" i="6"/>
  <c r="FC207" i="6"/>
  <c r="FB207" i="6"/>
  <c r="FA207" i="6"/>
  <c r="FD206" i="6"/>
  <c r="FC206" i="6"/>
  <c r="FB206" i="6"/>
  <c r="FA206" i="6"/>
  <c r="FD205" i="6"/>
  <c r="FC205" i="6"/>
  <c r="FB205" i="6"/>
  <c r="FA205" i="6"/>
  <c r="FD204" i="6"/>
  <c r="FC204" i="6"/>
  <c r="FB204" i="6"/>
  <c r="FA204" i="6"/>
  <c r="FD202" i="6"/>
  <c r="FC202" i="6"/>
  <c r="FB202" i="6"/>
  <c r="FA202" i="6"/>
  <c r="FD201" i="6"/>
  <c r="FC201" i="6"/>
  <c r="FB201" i="6"/>
  <c r="FA201" i="6"/>
  <c r="FD200" i="6"/>
  <c r="FC200" i="6"/>
  <c r="FB200" i="6"/>
  <c r="FA200" i="6"/>
  <c r="FD199" i="6"/>
  <c r="FC199" i="6"/>
  <c r="FB199" i="6"/>
  <c r="FA199" i="6"/>
  <c r="FD198" i="6"/>
  <c r="FC198" i="6"/>
  <c r="FB198" i="6"/>
  <c r="FA198" i="6"/>
  <c r="FD197" i="6"/>
  <c r="FC197" i="6"/>
  <c r="FB197" i="6"/>
  <c r="FA197" i="6"/>
  <c r="FD196" i="6"/>
  <c r="FC196" i="6"/>
  <c r="FB196" i="6"/>
  <c r="FA196" i="6"/>
  <c r="FD195" i="6"/>
  <c r="FC195" i="6"/>
  <c r="FB195" i="6"/>
  <c r="FA195" i="6"/>
  <c r="FD194" i="6"/>
  <c r="FC194" i="6"/>
  <c r="FB194" i="6"/>
  <c r="FA194" i="6"/>
  <c r="FD193" i="6"/>
  <c r="FC193" i="6"/>
  <c r="FB193" i="6"/>
  <c r="FA193" i="6"/>
  <c r="FD192" i="6"/>
  <c r="FC192" i="6"/>
  <c r="FB192" i="6"/>
  <c r="FA192" i="6"/>
  <c r="FD191" i="6"/>
  <c r="FC191" i="6"/>
  <c r="FB191" i="6"/>
  <c r="FA191" i="6"/>
  <c r="FD190" i="6"/>
  <c r="FC190" i="6"/>
  <c r="FB190" i="6"/>
  <c r="FA190" i="6"/>
  <c r="FD189" i="6"/>
  <c r="FC189" i="6"/>
  <c r="FB189" i="6"/>
  <c r="FA189" i="6"/>
  <c r="FD188" i="6"/>
  <c r="FC188" i="6"/>
  <c r="FB188" i="6"/>
  <c r="FA188" i="6"/>
  <c r="FD187" i="6"/>
  <c r="FC187" i="6"/>
  <c r="FB187" i="6"/>
  <c r="FA187" i="6"/>
  <c r="FD186" i="6"/>
  <c r="FC186" i="6"/>
  <c r="FB186" i="6"/>
  <c r="FA186" i="6"/>
  <c r="FD185" i="6"/>
  <c r="FC185" i="6"/>
  <c r="FB185" i="6"/>
  <c r="FA185" i="6"/>
  <c r="FD184" i="6"/>
  <c r="FC184" i="6"/>
  <c r="FB184" i="6"/>
  <c r="FA184" i="6"/>
  <c r="FD183" i="6"/>
  <c r="FC183" i="6"/>
  <c r="FB183" i="6"/>
  <c r="FA183" i="6"/>
  <c r="FD182" i="6"/>
  <c r="FC182" i="6"/>
  <c r="FB182" i="6"/>
  <c r="FA182" i="6"/>
  <c r="FD181" i="6"/>
  <c r="FC181" i="6"/>
  <c r="FB181" i="6"/>
  <c r="FA181" i="6"/>
  <c r="FD180" i="6"/>
  <c r="FC180" i="6"/>
  <c r="FB180" i="6"/>
  <c r="FA180" i="6"/>
  <c r="FD179" i="6"/>
  <c r="FC179" i="6"/>
  <c r="FB179" i="6"/>
  <c r="FA179" i="6"/>
  <c r="FD178" i="6"/>
  <c r="FC178" i="6"/>
  <c r="FB178" i="6"/>
  <c r="FA178" i="6"/>
  <c r="FD177" i="6"/>
  <c r="FC177" i="6"/>
  <c r="FB177" i="6"/>
  <c r="FA177" i="6"/>
  <c r="FD176" i="6"/>
  <c r="FC176" i="6"/>
  <c r="FB176" i="6"/>
  <c r="FA176" i="6"/>
  <c r="FD175" i="6"/>
  <c r="FC175" i="6"/>
  <c r="FB175" i="6"/>
  <c r="FA175" i="6"/>
  <c r="FD174" i="6"/>
  <c r="FC174" i="6"/>
  <c r="FB174" i="6"/>
  <c r="FA174" i="6"/>
  <c r="FC173" i="6"/>
  <c r="FB173" i="6"/>
  <c r="FA173" i="6"/>
  <c r="FD172" i="6"/>
  <c r="FC172" i="6"/>
  <c r="FB172" i="6"/>
  <c r="FA172" i="6"/>
  <c r="FD171" i="6"/>
  <c r="FC171" i="6"/>
  <c r="FB171" i="6"/>
  <c r="FA171" i="6"/>
  <c r="FD170" i="6"/>
  <c r="FC170" i="6"/>
  <c r="FB170" i="6"/>
  <c r="FA170" i="6"/>
  <c r="FD169" i="6"/>
  <c r="FC169" i="6"/>
  <c r="FB169" i="6"/>
  <c r="FA169" i="6"/>
  <c r="FD168" i="6"/>
  <c r="FC168" i="6"/>
  <c r="FB168" i="6"/>
  <c r="FA168" i="6"/>
  <c r="FD167" i="6"/>
  <c r="FC167" i="6"/>
  <c r="FB167" i="6"/>
  <c r="FA167" i="6"/>
  <c r="FD166" i="6"/>
  <c r="FC166" i="6"/>
  <c r="FB166" i="6"/>
  <c r="FA166" i="6"/>
  <c r="FD165" i="6"/>
  <c r="FC165" i="6"/>
  <c r="FB165" i="6"/>
  <c r="FA165" i="6"/>
  <c r="FD164" i="6"/>
  <c r="FC164" i="6"/>
  <c r="FB164" i="6"/>
  <c r="FA164" i="6"/>
  <c r="FD163" i="6"/>
  <c r="FC163" i="6"/>
  <c r="FB163" i="6"/>
  <c r="FA163" i="6"/>
  <c r="FD162" i="6"/>
  <c r="FC162" i="6"/>
  <c r="FB162" i="6"/>
  <c r="FA162" i="6"/>
  <c r="FD161" i="6"/>
  <c r="FC161" i="6"/>
  <c r="FB161" i="6"/>
  <c r="FA161" i="6"/>
  <c r="FD160" i="6"/>
  <c r="FC160" i="6"/>
  <c r="FB160" i="6"/>
  <c r="FA160" i="6"/>
  <c r="FD159" i="6"/>
  <c r="FC159" i="6"/>
  <c r="FB159" i="6"/>
  <c r="FA159" i="6"/>
  <c r="FD157" i="6"/>
  <c r="FC157" i="6"/>
  <c r="FB157" i="6"/>
  <c r="FA157" i="6"/>
  <c r="FD156" i="6"/>
  <c r="FC156" i="6"/>
  <c r="FB156" i="6"/>
  <c r="FA156" i="6"/>
  <c r="FD155" i="6"/>
  <c r="FC155" i="6"/>
  <c r="FB155" i="6"/>
  <c r="FA155" i="6"/>
  <c r="FD154" i="6"/>
  <c r="FC154" i="6"/>
  <c r="FB154" i="6"/>
  <c r="FA154" i="6"/>
  <c r="FD153" i="6"/>
  <c r="FC153" i="6"/>
  <c r="FB153" i="6"/>
  <c r="FA153" i="6"/>
  <c r="FD152" i="6"/>
  <c r="FC152" i="6"/>
  <c r="FB152" i="6"/>
  <c r="FA152" i="6"/>
  <c r="FD151" i="6"/>
  <c r="FC151" i="6"/>
  <c r="FB151" i="6"/>
  <c r="FA151" i="6"/>
  <c r="FD150" i="6"/>
  <c r="FC150" i="6"/>
  <c r="FB150" i="6"/>
  <c r="FA150" i="6"/>
  <c r="FD149" i="6"/>
  <c r="FC149" i="6"/>
  <c r="FB149" i="6"/>
  <c r="FA149" i="6"/>
  <c r="FD148" i="6"/>
  <c r="FC148" i="6"/>
  <c r="FB148" i="6"/>
  <c r="FA148" i="6"/>
  <c r="FD147" i="6"/>
  <c r="FC147" i="6"/>
  <c r="FB147" i="6"/>
  <c r="FA147" i="6"/>
  <c r="FD146" i="6"/>
  <c r="FC146" i="6"/>
  <c r="FB146" i="6"/>
  <c r="FA146" i="6"/>
  <c r="FD145" i="6"/>
  <c r="FC145" i="6"/>
  <c r="FB145" i="6"/>
  <c r="FA145" i="6"/>
  <c r="FD144" i="6"/>
  <c r="FC144" i="6"/>
  <c r="FB144" i="6"/>
  <c r="FA144" i="6"/>
  <c r="FD143" i="6"/>
  <c r="FB143" i="6"/>
  <c r="FA143" i="6"/>
  <c r="FD142" i="6"/>
  <c r="FC142" i="6"/>
  <c r="FB142" i="6"/>
  <c r="FA142" i="6"/>
  <c r="FD141" i="6"/>
  <c r="FC141" i="6"/>
  <c r="FB141" i="6"/>
  <c r="FA141" i="6"/>
  <c r="FD140" i="6"/>
  <c r="FC140" i="6"/>
  <c r="FB140" i="6"/>
  <c r="FA140" i="6"/>
  <c r="FD139" i="6"/>
  <c r="FC139" i="6"/>
  <c r="FB139" i="6"/>
  <c r="FA139" i="6"/>
  <c r="FD138" i="6"/>
  <c r="FC138" i="6"/>
  <c r="FB138" i="6"/>
  <c r="FA138" i="6"/>
  <c r="FD137" i="6"/>
  <c r="FC137" i="6"/>
  <c r="FB137" i="6"/>
  <c r="FA137" i="6"/>
  <c r="FD136" i="6"/>
  <c r="FC136" i="6"/>
  <c r="FB136" i="6"/>
  <c r="FA136" i="6"/>
  <c r="FD135" i="6"/>
  <c r="FC135" i="6"/>
  <c r="FB135" i="6"/>
  <c r="FA135" i="6"/>
  <c r="FD134" i="6"/>
  <c r="FC134" i="6"/>
  <c r="FB134" i="6"/>
  <c r="FA134" i="6"/>
  <c r="FD133" i="6"/>
  <c r="FC133" i="6"/>
  <c r="FB133" i="6"/>
  <c r="FA133" i="6"/>
  <c r="FD132" i="6"/>
  <c r="FC132" i="6"/>
  <c r="FB132" i="6"/>
  <c r="FA132" i="6"/>
  <c r="FD131" i="6"/>
  <c r="FC131" i="6"/>
  <c r="FB131" i="6"/>
  <c r="FA131" i="6"/>
  <c r="FD130" i="6"/>
  <c r="FC130" i="6"/>
  <c r="FB130" i="6"/>
  <c r="FA130" i="6"/>
  <c r="FD129" i="6"/>
  <c r="FC129" i="6"/>
  <c r="FB129" i="6"/>
  <c r="FA129" i="6"/>
  <c r="FC128" i="6"/>
  <c r="FA128" i="6"/>
  <c r="FD127" i="6"/>
  <c r="FC127" i="6"/>
  <c r="FB127" i="6"/>
  <c r="FA127" i="6"/>
  <c r="FD126" i="6"/>
  <c r="FC126" i="6"/>
  <c r="FB126" i="6"/>
  <c r="FA126" i="6"/>
  <c r="FD125" i="6"/>
  <c r="FC125" i="6"/>
  <c r="FB125" i="6"/>
  <c r="FA125" i="6"/>
  <c r="FD124" i="6"/>
  <c r="FC124" i="6"/>
  <c r="FB124" i="6"/>
  <c r="FA124" i="6"/>
  <c r="FD123" i="6"/>
  <c r="FC123" i="6"/>
  <c r="FB123" i="6"/>
  <c r="FA123" i="6"/>
  <c r="FD122" i="6"/>
  <c r="FC122" i="6"/>
  <c r="FB122" i="6"/>
  <c r="FA122" i="6"/>
  <c r="FD121" i="6"/>
  <c r="FC121" i="6"/>
  <c r="FB121" i="6"/>
  <c r="FA121" i="6"/>
  <c r="FD120" i="6"/>
  <c r="FC120" i="6"/>
  <c r="FB120" i="6"/>
  <c r="FA120" i="6"/>
  <c r="FD119" i="6"/>
  <c r="FC119" i="6"/>
  <c r="FB119" i="6"/>
  <c r="FA119" i="6"/>
  <c r="FD118" i="6"/>
  <c r="FC118" i="6"/>
  <c r="FB118" i="6"/>
  <c r="FA118" i="6"/>
  <c r="FD117" i="6"/>
  <c r="FC117" i="6"/>
  <c r="FB117" i="6"/>
  <c r="FA117" i="6"/>
  <c r="FD116" i="6"/>
  <c r="FC116" i="6"/>
  <c r="FB116" i="6"/>
  <c r="FA116" i="6"/>
  <c r="FD115" i="6"/>
  <c r="FC115" i="6"/>
  <c r="FB115" i="6"/>
  <c r="FA115" i="6"/>
  <c r="FD114" i="6"/>
  <c r="FC114" i="6"/>
  <c r="FB114" i="6"/>
  <c r="FA114" i="6"/>
  <c r="FC113" i="6"/>
  <c r="FA113" i="6"/>
  <c r="FD112" i="6"/>
  <c r="FC112" i="6"/>
  <c r="FB112" i="6"/>
  <c r="FA112" i="6"/>
  <c r="FD111" i="6"/>
  <c r="FC111" i="6"/>
  <c r="FB111" i="6"/>
  <c r="FA111" i="6"/>
  <c r="FD110" i="6"/>
  <c r="FC110" i="6"/>
  <c r="FB110" i="6"/>
  <c r="FA110" i="6"/>
  <c r="FD109" i="6"/>
  <c r="FC109" i="6"/>
  <c r="FB109" i="6"/>
  <c r="FA109" i="6"/>
  <c r="FD108" i="6"/>
  <c r="FC108" i="6"/>
  <c r="FB108" i="6"/>
  <c r="FA108" i="6"/>
  <c r="FD107" i="6"/>
  <c r="FC107" i="6"/>
  <c r="FB107" i="6"/>
  <c r="FA107" i="6"/>
  <c r="FD106" i="6"/>
  <c r="FC106" i="6"/>
  <c r="FB106" i="6"/>
  <c r="FA106" i="6"/>
  <c r="FD105" i="6"/>
  <c r="FC105" i="6"/>
  <c r="FB105" i="6"/>
  <c r="FA105" i="6"/>
  <c r="FD104" i="6"/>
  <c r="FC104" i="6"/>
  <c r="FB104" i="6"/>
  <c r="FA104" i="6"/>
  <c r="FD103" i="6"/>
  <c r="FC103" i="6"/>
  <c r="FB103" i="6"/>
  <c r="FA103" i="6"/>
  <c r="FD102" i="6"/>
  <c r="FC102" i="6"/>
  <c r="FB102" i="6"/>
  <c r="FA102" i="6"/>
  <c r="FD101" i="6"/>
  <c r="FC101" i="6"/>
  <c r="FB101" i="6"/>
  <c r="FA101" i="6"/>
  <c r="FD100" i="6"/>
  <c r="FC100" i="6"/>
  <c r="FB100" i="6"/>
  <c r="FA100" i="6"/>
  <c r="FD99" i="6"/>
  <c r="FC99" i="6"/>
  <c r="FB99" i="6"/>
  <c r="FA99" i="6"/>
  <c r="FD98" i="6"/>
  <c r="FB98" i="6"/>
  <c r="FD97" i="6"/>
  <c r="FC97" i="6"/>
  <c r="FB97" i="6"/>
  <c r="FA97" i="6"/>
  <c r="FD96" i="6"/>
  <c r="FC96" i="6"/>
  <c r="FB96" i="6"/>
  <c r="FA96" i="6"/>
  <c r="FD95" i="6"/>
  <c r="FC95" i="6"/>
  <c r="FB95" i="6"/>
  <c r="FA95" i="6"/>
  <c r="FD94" i="6"/>
  <c r="FC94" i="6"/>
  <c r="FB94" i="6"/>
  <c r="FA94" i="6"/>
  <c r="FD93" i="6"/>
  <c r="FC93" i="6"/>
  <c r="FB93" i="6"/>
  <c r="FA93" i="6"/>
  <c r="FD92" i="6"/>
  <c r="FC92" i="6"/>
  <c r="FB92" i="6"/>
  <c r="FA92" i="6"/>
  <c r="FD91" i="6"/>
  <c r="FC91" i="6"/>
  <c r="FB91" i="6"/>
  <c r="FA91" i="6"/>
  <c r="FD90" i="6"/>
  <c r="FC90" i="6"/>
  <c r="FB90" i="6"/>
  <c r="FA90" i="6"/>
  <c r="FD89" i="6"/>
  <c r="FC89" i="6"/>
  <c r="FB89" i="6"/>
  <c r="FA89" i="6"/>
  <c r="FD88" i="6"/>
  <c r="FC88" i="6"/>
  <c r="FB88" i="6"/>
  <c r="FA88" i="6"/>
  <c r="FD87" i="6"/>
  <c r="FC87" i="6"/>
  <c r="FB87" i="6"/>
  <c r="FA87" i="6"/>
  <c r="FD86" i="6"/>
  <c r="FC86" i="6"/>
  <c r="FB86" i="6"/>
  <c r="FA86" i="6"/>
  <c r="FD85" i="6"/>
  <c r="FC85" i="6"/>
  <c r="FB85" i="6"/>
  <c r="FA85" i="6"/>
  <c r="FD84" i="6"/>
  <c r="FC84" i="6"/>
  <c r="FB84" i="6"/>
  <c r="FA84" i="6"/>
  <c r="FB83" i="6"/>
  <c r="FA83" i="6"/>
  <c r="FD82" i="6"/>
  <c r="FC82" i="6"/>
  <c r="FB82" i="6"/>
  <c r="FA82" i="6"/>
  <c r="FD81" i="6"/>
  <c r="FC81" i="6"/>
  <c r="FB81" i="6"/>
  <c r="FA81" i="6"/>
  <c r="FD80" i="6"/>
  <c r="FC80" i="6"/>
  <c r="FB80" i="6"/>
  <c r="FA80" i="6"/>
  <c r="FD79" i="6"/>
  <c r="FC79" i="6"/>
  <c r="FB79" i="6"/>
  <c r="FA79" i="6"/>
  <c r="FD78" i="6"/>
  <c r="FC78" i="6"/>
  <c r="FB78" i="6"/>
  <c r="FA78" i="6"/>
  <c r="FD77" i="6"/>
  <c r="FC77" i="6"/>
  <c r="FB77" i="6"/>
  <c r="FA77" i="6"/>
  <c r="FD76" i="6"/>
  <c r="FC76" i="6"/>
  <c r="FB76" i="6"/>
  <c r="FA76" i="6"/>
  <c r="FD75" i="6"/>
  <c r="FC75" i="6"/>
  <c r="FB75" i="6"/>
  <c r="FA75" i="6"/>
  <c r="FD74" i="6"/>
  <c r="FC74" i="6"/>
  <c r="FB74" i="6"/>
  <c r="FA74" i="6"/>
  <c r="FD73" i="6"/>
  <c r="FC73" i="6"/>
  <c r="FB73" i="6"/>
  <c r="FA73" i="6"/>
  <c r="FD72" i="6"/>
  <c r="FC72" i="6"/>
  <c r="FB72" i="6"/>
  <c r="FA72" i="6"/>
  <c r="FD71" i="6"/>
  <c r="FC71" i="6"/>
  <c r="FB71" i="6"/>
  <c r="FA71" i="6"/>
  <c r="FD70" i="6"/>
  <c r="FC70" i="6"/>
  <c r="FB70" i="6"/>
  <c r="FA70" i="6"/>
  <c r="FD69" i="6"/>
  <c r="FC69" i="6"/>
  <c r="FB69" i="6"/>
  <c r="FA69" i="6"/>
  <c r="EL248" i="6"/>
  <c r="EJ248" i="6"/>
  <c r="EM247" i="6"/>
  <c r="EL247" i="6"/>
  <c r="EK247" i="6"/>
  <c r="EJ247" i="6"/>
  <c r="EM246" i="6"/>
  <c r="EL246" i="6"/>
  <c r="EK246" i="6"/>
  <c r="EJ246" i="6"/>
  <c r="EM245" i="6"/>
  <c r="EL245" i="6"/>
  <c r="EK245" i="6"/>
  <c r="EJ245" i="6"/>
  <c r="EM244" i="6"/>
  <c r="EL244" i="6"/>
  <c r="EK244" i="6"/>
  <c r="EJ244" i="6"/>
  <c r="EM243" i="6"/>
  <c r="EL243" i="6"/>
  <c r="EK243" i="6"/>
  <c r="EJ243" i="6"/>
  <c r="EM242" i="6"/>
  <c r="EL242" i="6"/>
  <c r="EK242" i="6"/>
  <c r="EJ242" i="6"/>
  <c r="EM241" i="6"/>
  <c r="EL241" i="6"/>
  <c r="EK241" i="6"/>
  <c r="EJ241" i="6"/>
  <c r="EM240" i="6"/>
  <c r="EL240" i="6"/>
  <c r="EK240" i="6"/>
  <c r="EJ240" i="6"/>
  <c r="EM239" i="6"/>
  <c r="EL239" i="6"/>
  <c r="EK239" i="6"/>
  <c r="EJ239" i="6"/>
  <c r="EM238" i="6"/>
  <c r="EL238" i="6"/>
  <c r="EK238" i="6"/>
  <c r="EJ238" i="6"/>
  <c r="EM237" i="6"/>
  <c r="EL237" i="6"/>
  <c r="EK237" i="6"/>
  <c r="EJ237" i="6"/>
  <c r="EM236" i="6"/>
  <c r="EL236" i="6"/>
  <c r="EK236" i="6"/>
  <c r="EJ236" i="6"/>
  <c r="EM235" i="6"/>
  <c r="EL235" i="6"/>
  <c r="EK235" i="6"/>
  <c r="EJ235" i="6"/>
  <c r="EM234" i="6"/>
  <c r="EL234" i="6"/>
  <c r="EK234" i="6"/>
  <c r="EJ234" i="6"/>
  <c r="EM233" i="6"/>
  <c r="EL233" i="6"/>
  <c r="EK233" i="6"/>
  <c r="EJ233" i="6"/>
  <c r="EM232" i="6"/>
  <c r="EL232" i="6"/>
  <c r="EK232" i="6"/>
  <c r="EJ232" i="6"/>
  <c r="EM231" i="6"/>
  <c r="EL231" i="6"/>
  <c r="EK231" i="6"/>
  <c r="EJ231" i="6"/>
  <c r="EM230" i="6"/>
  <c r="EL230" i="6"/>
  <c r="EK230" i="6"/>
  <c r="EJ230" i="6"/>
  <c r="EM229" i="6"/>
  <c r="EL229" i="6"/>
  <c r="EK229" i="6"/>
  <c r="EJ229" i="6"/>
  <c r="EM228" i="6"/>
  <c r="EL228" i="6"/>
  <c r="EK228" i="6"/>
  <c r="EJ228" i="6"/>
  <c r="EM227" i="6"/>
  <c r="EL227" i="6"/>
  <c r="EK227" i="6"/>
  <c r="EJ227" i="6"/>
  <c r="EM226" i="6"/>
  <c r="EL226" i="6"/>
  <c r="EK226" i="6"/>
  <c r="EJ226" i="6"/>
  <c r="EM225" i="6"/>
  <c r="EL225" i="6"/>
  <c r="EK225" i="6"/>
  <c r="EJ225" i="6"/>
  <c r="EM224" i="6"/>
  <c r="EL224" i="6"/>
  <c r="EK224" i="6"/>
  <c r="EJ224" i="6"/>
  <c r="EM223" i="6"/>
  <c r="EL223" i="6"/>
  <c r="EK223" i="6"/>
  <c r="EJ223" i="6"/>
  <c r="EM222" i="6"/>
  <c r="EL222" i="6"/>
  <c r="EK222" i="6"/>
  <c r="EJ222" i="6"/>
  <c r="EM221" i="6"/>
  <c r="EL221" i="6"/>
  <c r="EK221" i="6"/>
  <c r="EJ221" i="6"/>
  <c r="EM220" i="6"/>
  <c r="EL220" i="6"/>
  <c r="EK220" i="6"/>
  <c r="EJ220" i="6"/>
  <c r="EM219" i="6"/>
  <c r="EL219" i="6"/>
  <c r="EK219" i="6"/>
  <c r="EJ219" i="6"/>
  <c r="EM217" i="6"/>
  <c r="EL217" i="6"/>
  <c r="EK217" i="6"/>
  <c r="EJ217" i="6"/>
  <c r="EM216" i="6"/>
  <c r="EL216" i="6"/>
  <c r="EK216" i="6"/>
  <c r="EJ216" i="6"/>
  <c r="EM215" i="6"/>
  <c r="EL215" i="6"/>
  <c r="EK215" i="6"/>
  <c r="EJ215" i="6"/>
  <c r="EM214" i="6"/>
  <c r="EL214" i="6"/>
  <c r="EK214" i="6"/>
  <c r="EJ214" i="6"/>
  <c r="EM213" i="6"/>
  <c r="EL213" i="6"/>
  <c r="EK213" i="6"/>
  <c r="EJ213" i="6"/>
  <c r="EM212" i="6"/>
  <c r="EL212" i="6"/>
  <c r="EK212" i="6"/>
  <c r="EJ212" i="6"/>
  <c r="EM211" i="6"/>
  <c r="EL211" i="6"/>
  <c r="EK211" i="6"/>
  <c r="EJ211" i="6"/>
  <c r="EM210" i="6"/>
  <c r="EL210" i="6"/>
  <c r="EK210" i="6"/>
  <c r="EJ210" i="6"/>
  <c r="EM209" i="6"/>
  <c r="EL209" i="6"/>
  <c r="EK209" i="6"/>
  <c r="EJ209" i="6"/>
  <c r="EM208" i="6"/>
  <c r="EL208" i="6"/>
  <c r="EK208" i="6"/>
  <c r="EJ208" i="6"/>
  <c r="EM207" i="6"/>
  <c r="EL207" i="6"/>
  <c r="EK207" i="6"/>
  <c r="EJ207" i="6"/>
  <c r="EM206" i="6"/>
  <c r="EL206" i="6"/>
  <c r="EK206" i="6"/>
  <c r="EJ206" i="6"/>
  <c r="EM205" i="6"/>
  <c r="EL205" i="6"/>
  <c r="EK205" i="6"/>
  <c r="EJ205" i="6"/>
  <c r="EM204" i="6"/>
  <c r="EL204" i="6"/>
  <c r="EK204" i="6"/>
  <c r="EJ204" i="6"/>
  <c r="EM202" i="6"/>
  <c r="EL202" i="6"/>
  <c r="EK202" i="6"/>
  <c r="EJ202" i="6"/>
  <c r="EM201" i="6"/>
  <c r="EL201" i="6"/>
  <c r="EK201" i="6"/>
  <c r="EJ201" i="6"/>
  <c r="EM200" i="6"/>
  <c r="EL200" i="6"/>
  <c r="EK200" i="6"/>
  <c r="EJ200" i="6"/>
  <c r="EM199" i="6"/>
  <c r="EL199" i="6"/>
  <c r="EK199" i="6"/>
  <c r="EJ199" i="6"/>
  <c r="EM198" i="6"/>
  <c r="EL198" i="6"/>
  <c r="EK198" i="6"/>
  <c r="EJ198" i="6"/>
  <c r="EM197" i="6"/>
  <c r="EL197" i="6"/>
  <c r="EK197" i="6"/>
  <c r="EJ197" i="6"/>
  <c r="EM196" i="6"/>
  <c r="EL196" i="6"/>
  <c r="EK196" i="6"/>
  <c r="EJ196" i="6"/>
  <c r="EM195" i="6"/>
  <c r="EL195" i="6"/>
  <c r="EK195" i="6"/>
  <c r="EJ195" i="6"/>
  <c r="EM194" i="6"/>
  <c r="EL194" i="6"/>
  <c r="EK194" i="6"/>
  <c r="EJ194" i="6"/>
  <c r="EM193" i="6"/>
  <c r="EL193" i="6"/>
  <c r="EK193" i="6"/>
  <c r="EJ193" i="6"/>
  <c r="EM192" i="6"/>
  <c r="EL192" i="6"/>
  <c r="EK192" i="6"/>
  <c r="EJ192" i="6"/>
  <c r="EM191" i="6"/>
  <c r="EL191" i="6"/>
  <c r="EK191" i="6"/>
  <c r="EJ191" i="6"/>
  <c r="EM190" i="6"/>
  <c r="EL190" i="6"/>
  <c r="EK190" i="6"/>
  <c r="EJ190" i="6"/>
  <c r="EM189" i="6"/>
  <c r="EL189" i="6"/>
  <c r="EK189" i="6"/>
  <c r="EJ189" i="6"/>
  <c r="EM188" i="6"/>
  <c r="EL188" i="6"/>
  <c r="EK188" i="6"/>
  <c r="EJ188" i="6"/>
  <c r="EM187" i="6"/>
  <c r="EL187" i="6"/>
  <c r="EK187" i="6"/>
  <c r="EJ187" i="6"/>
  <c r="EM186" i="6"/>
  <c r="EL186" i="6"/>
  <c r="EK186" i="6"/>
  <c r="EJ186" i="6"/>
  <c r="EM185" i="6"/>
  <c r="EL185" i="6"/>
  <c r="EK185" i="6"/>
  <c r="EJ185" i="6"/>
  <c r="EM184" i="6"/>
  <c r="EL184" i="6"/>
  <c r="EK184" i="6"/>
  <c r="EJ184" i="6"/>
  <c r="EM183" i="6"/>
  <c r="EL183" i="6"/>
  <c r="EK183" i="6"/>
  <c r="EJ183" i="6"/>
  <c r="EM182" i="6"/>
  <c r="EL182" i="6"/>
  <c r="EK182" i="6"/>
  <c r="EJ182" i="6"/>
  <c r="EM181" i="6"/>
  <c r="EL181" i="6"/>
  <c r="EK181" i="6"/>
  <c r="EJ181" i="6"/>
  <c r="EM180" i="6"/>
  <c r="EL180" i="6"/>
  <c r="EK180" i="6"/>
  <c r="EJ180" i="6"/>
  <c r="EM179" i="6"/>
  <c r="EL179" i="6"/>
  <c r="EK179" i="6"/>
  <c r="EJ179" i="6"/>
  <c r="EM178" i="6"/>
  <c r="EL178" i="6"/>
  <c r="EK178" i="6"/>
  <c r="EJ178" i="6"/>
  <c r="EM177" i="6"/>
  <c r="EL177" i="6"/>
  <c r="EK177" i="6"/>
  <c r="EJ177" i="6"/>
  <c r="EM176" i="6"/>
  <c r="EL176" i="6"/>
  <c r="EK176" i="6"/>
  <c r="EJ176" i="6"/>
  <c r="EM175" i="6"/>
  <c r="EL175" i="6"/>
  <c r="EK175" i="6"/>
  <c r="EJ175" i="6"/>
  <c r="EM174" i="6"/>
  <c r="EL174" i="6"/>
  <c r="EK174" i="6"/>
  <c r="EJ174" i="6"/>
  <c r="EL173" i="6"/>
  <c r="EK173" i="6"/>
  <c r="EJ173" i="6"/>
  <c r="EM172" i="6"/>
  <c r="EL172" i="6"/>
  <c r="EK172" i="6"/>
  <c r="EJ172" i="6"/>
  <c r="EM171" i="6"/>
  <c r="EL171" i="6"/>
  <c r="EK171" i="6"/>
  <c r="EJ171" i="6"/>
  <c r="EM170" i="6"/>
  <c r="EL170" i="6"/>
  <c r="EK170" i="6"/>
  <c r="EJ170" i="6"/>
  <c r="EM169" i="6"/>
  <c r="EL169" i="6"/>
  <c r="EK169" i="6"/>
  <c r="EJ169" i="6"/>
  <c r="EM168" i="6"/>
  <c r="EL168" i="6"/>
  <c r="EK168" i="6"/>
  <c r="EJ168" i="6"/>
  <c r="EM167" i="6"/>
  <c r="EL167" i="6"/>
  <c r="EK167" i="6"/>
  <c r="EJ167" i="6"/>
  <c r="EM166" i="6"/>
  <c r="EL166" i="6"/>
  <c r="EK166" i="6"/>
  <c r="EJ166" i="6"/>
  <c r="EM165" i="6"/>
  <c r="EL165" i="6"/>
  <c r="EK165" i="6"/>
  <c r="EJ165" i="6"/>
  <c r="EM164" i="6"/>
  <c r="EL164" i="6"/>
  <c r="EK164" i="6"/>
  <c r="EJ164" i="6"/>
  <c r="EM163" i="6"/>
  <c r="EL163" i="6"/>
  <c r="EK163" i="6"/>
  <c r="EJ163" i="6"/>
  <c r="EM162" i="6"/>
  <c r="EL162" i="6"/>
  <c r="EK162" i="6"/>
  <c r="EJ162" i="6"/>
  <c r="EM161" i="6"/>
  <c r="EL161" i="6"/>
  <c r="EK161" i="6"/>
  <c r="EJ161" i="6"/>
  <c r="EM160" i="6"/>
  <c r="EL160" i="6"/>
  <c r="EK160" i="6"/>
  <c r="EJ160" i="6"/>
  <c r="EM159" i="6"/>
  <c r="EL159" i="6"/>
  <c r="EK159" i="6"/>
  <c r="EJ159" i="6"/>
  <c r="EM157" i="6"/>
  <c r="EL157" i="6"/>
  <c r="EK157" i="6"/>
  <c r="EJ157" i="6"/>
  <c r="EM156" i="6"/>
  <c r="EL156" i="6"/>
  <c r="EK156" i="6"/>
  <c r="EJ156" i="6"/>
  <c r="EM155" i="6"/>
  <c r="EL155" i="6"/>
  <c r="EK155" i="6"/>
  <c r="EJ155" i="6"/>
  <c r="EM154" i="6"/>
  <c r="EL154" i="6"/>
  <c r="EK154" i="6"/>
  <c r="EJ154" i="6"/>
  <c r="EM153" i="6"/>
  <c r="EL153" i="6"/>
  <c r="EK153" i="6"/>
  <c r="EJ153" i="6"/>
  <c r="EM152" i="6"/>
  <c r="EL152" i="6"/>
  <c r="EK152" i="6"/>
  <c r="EJ152" i="6"/>
  <c r="EM151" i="6"/>
  <c r="EL151" i="6"/>
  <c r="EK151" i="6"/>
  <c r="EJ151" i="6"/>
  <c r="EM150" i="6"/>
  <c r="EL150" i="6"/>
  <c r="EK150" i="6"/>
  <c r="EJ150" i="6"/>
  <c r="EM149" i="6"/>
  <c r="EL149" i="6"/>
  <c r="EK149" i="6"/>
  <c r="EJ149" i="6"/>
  <c r="EM148" i="6"/>
  <c r="EL148" i="6"/>
  <c r="EK148" i="6"/>
  <c r="EJ148" i="6"/>
  <c r="EM147" i="6"/>
  <c r="EL147" i="6"/>
  <c r="EK147" i="6"/>
  <c r="EJ147" i="6"/>
  <c r="EM146" i="6"/>
  <c r="EL146" i="6"/>
  <c r="EK146" i="6"/>
  <c r="EJ146" i="6"/>
  <c r="EM145" i="6"/>
  <c r="EL145" i="6"/>
  <c r="EK145" i="6"/>
  <c r="EJ145" i="6"/>
  <c r="EM144" i="6"/>
  <c r="EL144" i="6"/>
  <c r="EK144" i="6"/>
  <c r="EJ144" i="6"/>
  <c r="EM143" i="6"/>
  <c r="EK143" i="6"/>
  <c r="EJ143" i="6"/>
  <c r="EM142" i="6"/>
  <c r="EL142" i="6"/>
  <c r="EK142" i="6"/>
  <c r="EJ142" i="6"/>
  <c r="EM141" i="6"/>
  <c r="EL141" i="6"/>
  <c r="EK141" i="6"/>
  <c r="EJ141" i="6"/>
  <c r="EM140" i="6"/>
  <c r="EL140" i="6"/>
  <c r="EK140" i="6"/>
  <c r="EJ140" i="6"/>
  <c r="EM139" i="6"/>
  <c r="EL139" i="6"/>
  <c r="EK139" i="6"/>
  <c r="EJ139" i="6"/>
  <c r="EM138" i="6"/>
  <c r="EL138" i="6"/>
  <c r="EK138" i="6"/>
  <c r="EJ138" i="6"/>
  <c r="EM137" i="6"/>
  <c r="EL137" i="6"/>
  <c r="EK137" i="6"/>
  <c r="EJ137" i="6"/>
  <c r="EM136" i="6"/>
  <c r="EL136" i="6"/>
  <c r="EK136" i="6"/>
  <c r="EJ136" i="6"/>
  <c r="EM135" i="6"/>
  <c r="EL135" i="6"/>
  <c r="EK135" i="6"/>
  <c r="EJ135" i="6"/>
  <c r="EM134" i="6"/>
  <c r="EL134" i="6"/>
  <c r="EK134" i="6"/>
  <c r="EJ134" i="6"/>
  <c r="EM133" i="6"/>
  <c r="EL133" i="6"/>
  <c r="EK133" i="6"/>
  <c r="EJ133" i="6"/>
  <c r="EM132" i="6"/>
  <c r="EL132" i="6"/>
  <c r="EK132" i="6"/>
  <c r="EJ132" i="6"/>
  <c r="EM131" i="6"/>
  <c r="EL131" i="6"/>
  <c r="EK131" i="6"/>
  <c r="EJ131" i="6"/>
  <c r="EM130" i="6"/>
  <c r="EL130" i="6"/>
  <c r="EK130" i="6"/>
  <c r="EJ130" i="6"/>
  <c r="EM129" i="6"/>
  <c r="EL129" i="6"/>
  <c r="EK129" i="6"/>
  <c r="EJ129" i="6"/>
  <c r="EL128" i="6"/>
  <c r="EJ128" i="6"/>
  <c r="EM127" i="6"/>
  <c r="EL127" i="6"/>
  <c r="EK127" i="6"/>
  <c r="EJ127" i="6"/>
  <c r="EM126" i="6"/>
  <c r="EL126" i="6"/>
  <c r="EK126" i="6"/>
  <c r="EJ126" i="6"/>
  <c r="EM125" i="6"/>
  <c r="EL125" i="6"/>
  <c r="EK125" i="6"/>
  <c r="EJ125" i="6"/>
  <c r="EM124" i="6"/>
  <c r="EL124" i="6"/>
  <c r="EK124" i="6"/>
  <c r="EJ124" i="6"/>
  <c r="EM123" i="6"/>
  <c r="EL123" i="6"/>
  <c r="EK123" i="6"/>
  <c r="EJ123" i="6"/>
  <c r="EM122" i="6"/>
  <c r="EL122" i="6"/>
  <c r="EK122" i="6"/>
  <c r="EJ122" i="6"/>
  <c r="EM121" i="6"/>
  <c r="EL121" i="6"/>
  <c r="EK121" i="6"/>
  <c r="EJ121" i="6"/>
  <c r="EM120" i="6"/>
  <c r="EL120" i="6"/>
  <c r="EK120" i="6"/>
  <c r="EJ120" i="6"/>
  <c r="EM119" i="6"/>
  <c r="EL119" i="6"/>
  <c r="EK119" i="6"/>
  <c r="EJ119" i="6"/>
  <c r="EM118" i="6"/>
  <c r="EL118" i="6"/>
  <c r="EK118" i="6"/>
  <c r="EJ118" i="6"/>
  <c r="EM117" i="6"/>
  <c r="EL117" i="6"/>
  <c r="EK117" i="6"/>
  <c r="EJ117" i="6"/>
  <c r="EM116" i="6"/>
  <c r="EL116" i="6"/>
  <c r="EK116" i="6"/>
  <c r="EJ116" i="6"/>
  <c r="EM115" i="6"/>
  <c r="EL115" i="6"/>
  <c r="EK115" i="6"/>
  <c r="EJ115" i="6"/>
  <c r="EM114" i="6"/>
  <c r="EL114" i="6"/>
  <c r="EK114" i="6"/>
  <c r="EJ114" i="6"/>
  <c r="EL113" i="6"/>
  <c r="EJ113" i="6"/>
  <c r="EM112" i="6"/>
  <c r="EL112" i="6"/>
  <c r="EK112" i="6"/>
  <c r="EJ112" i="6"/>
  <c r="EM111" i="6"/>
  <c r="EL111" i="6"/>
  <c r="EK111" i="6"/>
  <c r="EJ111" i="6"/>
  <c r="EM110" i="6"/>
  <c r="EL110" i="6"/>
  <c r="EK110" i="6"/>
  <c r="EJ110" i="6"/>
  <c r="EM109" i="6"/>
  <c r="EL109" i="6"/>
  <c r="EK109" i="6"/>
  <c r="EJ109" i="6"/>
  <c r="EM108" i="6"/>
  <c r="EL108" i="6"/>
  <c r="EK108" i="6"/>
  <c r="EJ108" i="6"/>
  <c r="EM107" i="6"/>
  <c r="EL107" i="6"/>
  <c r="EK107" i="6"/>
  <c r="EJ107" i="6"/>
  <c r="EM106" i="6"/>
  <c r="EL106" i="6"/>
  <c r="EK106" i="6"/>
  <c r="EJ106" i="6"/>
  <c r="EM105" i="6"/>
  <c r="EL105" i="6"/>
  <c r="EK105" i="6"/>
  <c r="EJ105" i="6"/>
  <c r="EM104" i="6"/>
  <c r="EL104" i="6"/>
  <c r="EK104" i="6"/>
  <c r="EJ104" i="6"/>
  <c r="EM103" i="6"/>
  <c r="EL103" i="6"/>
  <c r="EK103" i="6"/>
  <c r="EJ103" i="6"/>
  <c r="EM102" i="6"/>
  <c r="EL102" i="6"/>
  <c r="EK102" i="6"/>
  <c r="EJ102" i="6"/>
  <c r="EM101" i="6"/>
  <c r="EL101" i="6"/>
  <c r="EK101" i="6"/>
  <c r="EJ101" i="6"/>
  <c r="EM100" i="6"/>
  <c r="EL100" i="6"/>
  <c r="EK100" i="6"/>
  <c r="EJ100" i="6"/>
  <c r="EM99" i="6"/>
  <c r="EL99" i="6"/>
  <c r="EK99" i="6"/>
  <c r="EJ99" i="6"/>
  <c r="EM98" i="6"/>
  <c r="EK98" i="6"/>
  <c r="EM97" i="6"/>
  <c r="EL97" i="6"/>
  <c r="EK97" i="6"/>
  <c r="EJ97" i="6"/>
  <c r="EM96" i="6"/>
  <c r="EL96" i="6"/>
  <c r="EK96" i="6"/>
  <c r="EJ96" i="6"/>
  <c r="EM95" i="6"/>
  <c r="EL95" i="6"/>
  <c r="EK95" i="6"/>
  <c r="EJ95" i="6"/>
  <c r="EM94" i="6"/>
  <c r="EL94" i="6"/>
  <c r="EK94" i="6"/>
  <c r="EJ94" i="6"/>
  <c r="EM93" i="6"/>
  <c r="EL93" i="6"/>
  <c r="EK93" i="6"/>
  <c r="EJ93" i="6"/>
  <c r="EM92" i="6"/>
  <c r="EL92" i="6"/>
  <c r="EK92" i="6"/>
  <c r="EJ92" i="6"/>
  <c r="EM91" i="6"/>
  <c r="EL91" i="6"/>
  <c r="EK91" i="6"/>
  <c r="EJ91" i="6"/>
  <c r="EM90" i="6"/>
  <c r="EL90" i="6"/>
  <c r="EK90" i="6"/>
  <c r="EJ90" i="6"/>
  <c r="EM89" i="6"/>
  <c r="EL89" i="6"/>
  <c r="EK89" i="6"/>
  <c r="EJ89" i="6"/>
  <c r="EM88" i="6"/>
  <c r="EL88" i="6"/>
  <c r="EK88" i="6"/>
  <c r="EJ88" i="6"/>
  <c r="EM87" i="6"/>
  <c r="EL87" i="6"/>
  <c r="EK87" i="6"/>
  <c r="EJ87" i="6"/>
  <c r="EM86" i="6"/>
  <c r="EL86" i="6"/>
  <c r="EK86" i="6"/>
  <c r="EJ86" i="6"/>
  <c r="EM85" i="6"/>
  <c r="EL85" i="6"/>
  <c r="EK85" i="6"/>
  <c r="EJ85" i="6"/>
  <c r="EM84" i="6"/>
  <c r="EL84" i="6"/>
  <c r="EK84" i="6"/>
  <c r="EJ84" i="6"/>
  <c r="EK83" i="6"/>
  <c r="EJ83" i="6"/>
  <c r="EM82" i="6"/>
  <c r="EL82" i="6"/>
  <c r="EK82" i="6"/>
  <c r="EJ82" i="6"/>
  <c r="EM81" i="6"/>
  <c r="EL81" i="6"/>
  <c r="EK81" i="6"/>
  <c r="EJ81" i="6"/>
  <c r="EM80" i="6"/>
  <c r="EL80" i="6"/>
  <c r="EK80" i="6"/>
  <c r="EJ80" i="6"/>
  <c r="EM79" i="6"/>
  <c r="EL79" i="6"/>
  <c r="EK79" i="6"/>
  <c r="EJ79" i="6"/>
  <c r="EM78" i="6"/>
  <c r="EL78" i="6"/>
  <c r="EK78" i="6"/>
  <c r="EJ78" i="6"/>
  <c r="EM77" i="6"/>
  <c r="EL77" i="6"/>
  <c r="EK77" i="6"/>
  <c r="EJ77" i="6"/>
  <c r="EM76" i="6"/>
  <c r="EL76" i="6"/>
  <c r="EK76" i="6"/>
  <c r="EJ76" i="6"/>
  <c r="EM75" i="6"/>
  <c r="EL75" i="6"/>
  <c r="EK75" i="6"/>
  <c r="EJ75" i="6"/>
  <c r="EM74" i="6"/>
  <c r="EL74" i="6"/>
  <c r="EK74" i="6"/>
  <c r="EJ74" i="6"/>
  <c r="EM73" i="6"/>
  <c r="EL73" i="6"/>
  <c r="EK73" i="6"/>
  <c r="EJ73" i="6"/>
  <c r="EM72" i="6"/>
  <c r="EL72" i="6"/>
  <c r="EK72" i="6"/>
  <c r="EJ72" i="6"/>
  <c r="EM71" i="6"/>
  <c r="EL71" i="6"/>
  <c r="EK71" i="6"/>
  <c r="EJ71" i="6"/>
  <c r="EM70" i="6"/>
  <c r="EL70" i="6"/>
  <c r="EK70" i="6"/>
  <c r="EJ70" i="6"/>
  <c r="EM69" i="6"/>
  <c r="EL69" i="6"/>
  <c r="EK69" i="6"/>
  <c r="EJ69" i="6"/>
  <c r="DU248" i="6"/>
  <c r="DS248" i="6"/>
  <c r="DV247" i="6"/>
  <c r="DU247" i="6"/>
  <c r="DT247" i="6"/>
  <c r="DS247" i="6"/>
  <c r="DV246" i="6"/>
  <c r="DU246" i="6"/>
  <c r="DT246" i="6"/>
  <c r="DS246" i="6"/>
  <c r="DV245" i="6"/>
  <c r="DU245" i="6"/>
  <c r="DT245" i="6"/>
  <c r="DS245" i="6"/>
  <c r="DV244" i="6"/>
  <c r="DU244" i="6"/>
  <c r="DT244" i="6"/>
  <c r="DS244" i="6"/>
  <c r="DV243" i="6"/>
  <c r="DU243" i="6"/>
  <c r="DT243" i="6"/>
  <c r="DS243" i="6"/>
  <c r="DV242" i="6"/>
  <c r="DU242" i="6"/>
  <c r="DT242" i="6"/>
  <c r="DS242" i="6"/>
  <c r="DV241" i="6"/>
  <c r="DU241" i="6"/>
  <c r="DT241" i="6"/>
  <c r="DS241" i="6"/>
  <c r="DV240" i="6"/>
  <c r="DU240" i="6"/>
  <c r="DT240" i="6"/>
  <c r="DS240" i="6"/>
  <c r="DV239" i="6"/>
  <c r="DU239" i="6"/>
  <c r="DT239" i="6"/>
  <c r="DS239" i="6"/>
  <c r="DV238" i="6"/>
  <c r="DU238" i="6"/>
  <c r="DT238" i="6"/>
  <c r="DS238" i="6"/>
  <c r="DV237" i="6"/>
  <c r="DU237" i="6"/>
  <c r="DT237" i="6"/>
  <c r="DS237" i="6"/>
  <c r="DV236" i="6"/>
  <c r="DU236" i="6"/>
  <c r="DT236" i="6"/>
  <c r="DS236" i="6"/>
  <c r="DV235" i="6"/>
  <c r="DU235" i="6"/>
  <c r="DT235" i="6"/>
  <c r="DS235" i="6"/>
  <c r="DV234" i="6"/>
  <c r="DU234" i="6"/>
  <c r="DT234" i="6"/>
  <c r="DS234" i="6"/>
  <c r="DV233" i="6"/>
  <c r="DU233" i="6"/>
  <c r="DT233" i="6"/>
  <c r="DS233" i="6"/>
  <c r="DV232" i="6"/>
  <c r="DU232" i="6"/>
  <c r="DT232" i="6"/>
  <c r="DS232" i="6"/>
  <c r="DV231" i="6"/>
  <c r="DU231" i="6"/>
  <c r="DT231" i="6"/>
  <c r="DS231" i="6"/>
  <c r="DV230" i="6"/>
  <c r="DU230" i="6"/>
  <c r="DT230" i="6"/>
  <c r="DS230" i="6"/>
  <c r="DV229" i="6"/>
  <c r="DU229" i="6"/>
  <c r="DT229" i="6"/>
  <c r="DS229" i="6"/>
  <c r="DV228" i="6"/>
  <c r="DU228" i="6"/>
  <c r="DT228" i="6"/>
  <c r="DS228" i="6"/>
  <c r="DV227" i="6"/>
  <c r="DU227" i="6"/>
  <c r="DT227" i="6"/>
  <c r="DS227" i="6"/>
  <c r="DV226" i="6"/>
  <c r="DU226" i="6"/>
  <c r="DT226" i="6"/>
  <c r="DS226" i="6"/>
  <c r="DV225" i="6"/>
  <c r="DU225" i="6"/>
  <c r="DT225" i="6"/>
  <c r="DS225" i="6"/>
  <c r="DV224" i="6"/>
  <c r="DU224" i="6"/>
  <c r="DT224" i="6"/>
  <c r="DS224" i="6"/>
  <c r="DV223" i="6"/>
  <c r="DU223" i="6"/>
  <c r="DT223" i="6"/>
  <c r="DS223" i="6"/>
  <c r="DV222" i="6"/>
  <c r="DU222" i="6"/>
  <c r="DT222" i="6"/>
  <c r="DS222" i="6"/>
  <c r="DV221" i="6"/>
  <c r="DU221" i="6"/>
  <c r="DT221" i="6"/>
  <c r="DS221" i="6"/>
  <c r="DV220" i="6"/>
  <c r="DU220" i="6"/>
  <c r="DT220" i="6"/>
  <c r="DS220" i="6"/>
  <c r="DV219" i="6"/>
  <c r="DU219" i="6"/>
  <c r="DT219" i="6"/>
  <c r="DS219" i="6"/>
  <c r="DV217" i="6"/>
  <c r="DU217" i="6"/>
  <c r="DT217" i="6"/>
  <c r="DS217" i="6"/>
  <c r="DV216" i="6"/>
  <c r="DU216" i="6"/>
  <c r="DT216" i="6"/>
  <c r="DS216" i="6"/>
  <c r="DV215" i="6"/>
  <c r="DU215" i="6"/>
  <c r="DT215" i="6"/>
  <c r="DS215" i="6"/>
  <c r="DV214" i="6"/>
  <c r="DU214" i="6"/>
  <c r="DT214" i="6"/>
  <c r="DS214" i="6"/>
  <c r="DV213" i="6"/>
  <c r="DU213" i="6"/>
  <c r="DT213" i="6"/>
  <c r="DS213" i="6"/>
  <c r="DV212" i="6"/>
  <c r="DU212" i="6"/>
  <c r="DT212" i="6"/>
  <c r="DS212" i="6"/>
  <c r="DV211" i="6"/>
  <c r="DU211" i="6"/>
  <c r="DT211" i="6"/>
  <c r="DS211" i="6"/>
  <c r="DV210" i="6"/>
  <c r="DU210" i="6"/>
  <c r="DT210" i="6"/>
  <c r="DS210" i="6"/>
  <c r="DV209" i="6"/>
  <c r="DU209" i="6"/>
  <c r="DT209" i="6"/>
  <c r="DS209" i="6"/>
  <c r="DV208" i="6"/>
  <c r="DU208" i="6"/>
  <c r="DT208" i="6"/>
  <c r="DS208" i="6"/>
  <c r="DV207" i="6"/>
  <c r="DU207" i="6"/>
  <c r="DT207" i="6"/>
  <c r="DS207" i="6"/>
  <c r="DV206" i="6"/>
  <c r="DU206" i="6"/>
  <c r="DT206" i="6"/>
  <c r="DS206" i="6"/>
  <c r="DV205" i="6"/>
  <c r="DU205" i="6"/>
  <c r="DT205" i="6"/>
  <c r="DS205" i="6"/>
  <c r="DV204" i="6"/>
  <c r="DU204" i="6"/>
  <c r="DT204" i="6"/>
  <c r="DS204" i="6"/>
  <c r="DV202" i="6"/>
  <c r="DU202" i="6"/>
  <c r="DT202" i="6"/>
  <c r="DS202" i="6"/>
  <c r="DV201" i="6"/>
  <c r="DU201" i="6"/>
  <c r="DT201" i="6"/>
  <c r="DS201" i="6"/>
  <c r="DV200" i="6"/>
  <c r="DU200" i="6"/>
  <c r="DT200" i="6"/>
  <c r="DS200" i="6"/>
  <c r="DV199" i="6"/>
  <c r="DU199" i="6"/>
  <c r="DT199" i="6"/>
  <c r="DS199" i="6"/>
  <c r="DV198" i="6"/>
  <c r="DU198" i="6"/>
  <c r="DT198" i="6"/>
  <c r="DS198" i="6"/>
  <c r="DV197" i="6"/>
  <c r="DU197" i="6"/>
  <c r="DT197" i="6"/>
  <c r="DS197" i="6"/>
  <c r="DV196" i="6"/>
  <c r="DU196" i="6"/>
  <c r="DT196" i="6"/>
  <c r="DS196" i="6"/>
  <c r="DV195" i="6"/>
  <c r="DU195" i="6"/>
  <c r="DT195" i="6"/>
  <c r="DS195" i="6"/>
  <c r="DV194" i="6"/>
  <c r="DU194" i="6"/>
  <c r="DT194" i="6"/>
  <c r="DS194" i="6"/>
  <c r="DV193" i="6"/>
  <c r="DU193" i="6"/>
  <c r="DT193" i="6"/>
  <c r="DS193" i="6"/>
  <c r="DV192" i="6"/>
  <c r="DU192" i="6"/>
  <c r="DT192" i="6"/>
  <c r="DS192" i="6"/>
  <c r="DV191" i="6"/>
  <c r="DU191" i="6"/>
  <c r="DT191" i="6"/>
  <c r="DS191" i="6"/>
  <c r="DV190" i="6"/>
  <c r="DU190" i="6"/>
  <c r="DT190" i="6"/>
  <c r="DS190" i="6"/>
  <c r="DV189" i="6"/>
  <c r="DU189" i="6"/>
  <c r="DT189" i="6"/>
  <c r="DS189" i="6"/>
  <c r="DV188" i="6"/>
  <c r="DU188" i="6"/>
  <c r="DT188" i="6"/>
  <c r="DS188" i="6"/>
  <c r="DV187" i="6"/>
  <c r="DU187" i="6"/>
  <c r="DT187" i="6"/>
  <c r="DS187" i="6"/>
  <c r="DV186" i="6"/>
  <c r="DU186" i="6"/>
  <c r="DT186" i="6"/>
  <c r="DS186" i="6"/>
  <c r="DV185" i="6"/>
  <c r="DU185" i="6"/>
  <c r="DT185" i="6"/>
  <c r="DS185" i="6"/>
  <c r="DV184" i="6"/>
  <c r="DU184" i="6"/>
  <c r="DT184" i="6"/>
  <c r="DS184" i="6"/>
  <c r="DV183" i="6"/>
  <c r="DU183" i="6"/>
  <c r="DT183" i="6"/>
  <c r="DS183" i="6"/>
  <c r="DV182" i="6"/>
  <c r="DU182" i="6"/>
  <c r="DT182" i="6"/>
  <c r="DS182" i="6"/>
  <c r="DV181" i="6"/>
  <c r="DU181" i="6"/>
  <c r="DT181" i="6"/>
  <c r="DS181" i="6"/>
  <c r="DV180" i="6"/>
  <c r="DU180" i="6"/>
  <c r="DT180" i="6"/>
  <c r="DS180" i="6"/>
  <c r="DV179" i="6"/>
  <c r="DU179" i="6"/>
  <c r="DT179" i="6"/>
  <c r="DS179" i="6"/>
  <c r="DV178" i="6"/>
  <c r="DU178" i="6"/>
  <c r="DT178" i="6"/>
  <c r="DS178" i="6"/>
  <c r="DV177" i="6"/>
  <c r="DU177" i="6"/>
  <c r="DT177" i="6"/>
  <c r="DS177" i="6"/>
  <c r="DV176" i="6"/>
  <c r="DU176" i="6"/>
  <c r="DT176" i="6"/>
  <c r="DS176" i="6"/>
  <c r="DV175" i="6"/>
  <c r="DU175" i="6"/>
  <c r="DT175" i="6"/>
  <c r="DS175" i="6"/>
  <c r="DV174" i="6"/>
  <c r="DU174" i="6"/>
  <c r="DT174" i="6"/>
  <c r="DS174" i="6"/>
  <c r="DU173" i="6"/>
  <c r="DT173" i="6"/>
  <c r="DS173" i="6"/>
  <c r="DV172" i="6"/>
  <c r="DU172" i="6"/>
  <c r="DT172" i="6"/>
  <c r="DS172" i="6"/>
  <c r="DV171" i="6"/>
  <c r="DU171" i="6"/>
  <c r="DT171" i="6"/>
  <c r="DS171" i="6"/>
  <c r="DV170" i="6"/>
  <c r="DU170" i="6"/>
  <c r="DT170" i="6"/>
  <c r="DS170" i="6"/>
  <c r="DV169" i="6"/>
  <c r="DU169" i="6"/>
  <c r="DT169" i="6"/>
  <c r="DS169" i="6"/>
  <c r="DV168" i="6"/>
  <c r="DU168" i="6"/>
  <c r="DT168" i="6"/>
  <c r="DS168" i="6"/>
  <c r="DV167" i="6"/>
  <c r="DU167" i="6"/>
  <c r="DT167" i="6"/>
  <c r="DS167" i="6"/>
  <c r="DV166" i="6"/>
  <c r="DU166" i="6"/>
  <c r="DT166" i="6"/>
  <c r="DS166" i="6"/>
  <c r="DV165" i="6"/>
  <c r="DU165" i="6"/>
  <c r="DT165" i="6"/>
  <c r="DS165" i="6"/>
  <c r="DV164" i="6"/>
  <c r="DU164" i="6"/>
  <c r="DT164" i="6"/>
  <c r="DS164" i="6"/>
  <c r="DV163" i="6"/>
  <c r="DU163" i="6"/>
  <c r="DT163" i="6"/>
  <c r="DS163" i="6"/>
  <c r="DV162" i="6"/>
  <c r="DU162" i="6"/>
  <c r="DT162" i="6"/>
  <c r="DS162" i="6"/>
  <c r="DV161" i="6"/>
  <c r="DU161" i="6"/>
  <c r="DT161" i="6"/>
  <c r="DS161" i="6"/>
  <c r="DV160" i="6"/>
  <c r="DU160" i="6"/>
  <c r="DT160" i="6"/>
  <c r="DS160" i="6"/>
  <c r="DV159" i="6"/>
  <c r="DU159" i="6"/>
  <c r="DT159" i="6"/>
  <c r="DS159" i="6"/>
  <c r="DV157" i="6"/>
  <c r="DU157" i="6"/>
  <c r="DT157" i="6"/>
  <c r="DS157" i="6"/>
  <c r="DV156" i="6"/>
  <c r="DU156" i="6"/>
  <c r="DT156" i="6"/>
  <c r="DS156" i="6"/>
  <c r="DV155" i="6"/>
  <c r="DU155" i="6"/>
  <c r="DT155" i="6"/>
  <c r="DS155" i="6"/>
  <c r="DV154" i="6"/>
  <c r="DU154" i="6"/>
  <c r="DT154" i="6"/>
  <c r="DS154" i="6"/>
  <c r="DV153" i="6"/>
  <c r="DU153" i="6"/>
  <c r="DT153" i="6"/>
  <c r="DS153" i="6"/>
  <c r="DV152" i="6"/>
  <c r="DU152" i="6"/>
  <c r="DT152" i="6"/>
  <c r="DS152" i="6"/>
  <c r="DV151" i="6"/>
  <c r="DU151" i="6"/>
  <c r="DT151" i="6"/>
  <c r="DS151" i="6"/>
  <c r="DV150" i="6"/>
  <c r="DU150" i="6"/>
  <c r="DT150" i="6"/>
  <c r="DS150" i="6"/>
  <c r="DV149" i="6"/>
  <c r="DU149" i="6"/>
  <c r="DT149" i="6"/>
  <c r="DS149" i="6"/>
  <c r="DV148" i="6"/>
  <c r="DU148" i="6"/>
  <c r="DT148" i="6"/>
  <c r="DS148" i="6"/>
  <c r="DV147" i="6"/>
  <c r="DU147" i="6"/>
  <c r="DT147" i="6"/>
  <c r="DS147" i="6"/>
  <c r="DV146" i="6"/>
  <c r="DU146" i="6"/>
  <c r="DT146" i="6"/>
  <c r="DS146" i="6"/>
  <c r="DV145" i="6"/>
  <c r="DU145" i="6"/>
  <c r="DT145" i="6"/>
  <c r="DS145" i="6"/>
  <c r="DV144" i="6"/>
  <c r="DU144" i="6"/>
  <c r="DT144" i="6"/>
  <c r="DS144" i="6"/>
  <c r="DV143" i="6"/>
  <c r="DT143" i="6"/>
  <c r="DS143" i="6"/>
  <c r="DV142" i="6"/>
  <c r="DU142" i="6"/>
  <c r="DT142" i="6"/>
  <c r="DS142" i="6"/>
  <c r="DV141" i="6"/>
  <c r="DU141" i="6"/>
  <c r="DT141" i="6"/>
  <c r="DS141" i="6"/>
  <c r="DV140" i="6"/>
  <c r="DU140" i="6"/>
  <c r="DT140" i="6"/>
  <c r="DS140" i="6"/>
  <c r="DV139" i="6"/>
  <c r="DU139" i="6"/>
  <c r="DT139" i="6"/>
  <c r="DS139" i="6"/>
  <c r="DV138" i="6"/>
  <c r="DU138" i="6"/>
  <c r="DT138" i="6"/>
  <c r="DS138" i="6"/>
  <c r="DV137" i="6"/>
  <c r="DU137" i="6"/>
  <c r="DT137" i="6"/>
  <c r="DS137" i="6"/>
  <c r="DV136" i="6"/>
  <c r="DU136" i="6"/>
  <c r="DT136" i="6"/>
  <c r="DS136" i="6"/>
  <c r="DV135" i="6"/>
  <c r="DU135" i="6"/>
  <c r="DT135" i="6"/>
  <c r="DS135" i="6"/>
  <c r="DV134" i="6"/>
  <c r="DU134" i="6"/>
  <c r="DT134" i="6"/>
  <c r="DS134" i="6"/>
  <c r="DV133" i="6"/>
  <c r="DU133" i="6"/>
  <c r="DT133" i="6"/>
  <c r="DS133" i="6"/>
  <c r="DV132" i="6"/>
  <c r="DU132" i="6"/>
  <c r="DT132" i="6"/>
  <c r="DS132" i="6"/>
  <c r="DV131" i="6"/>
  <c r="DU131" i="6"/>
  <c r="DT131" i="6"/>
  <c r="DS131" i="6"/>
  <c r="DV130" i="6"/>
  <c r="DU130" i="6"/>
  <c r="DT130" i="6"/>
  <c r="DS130" i="6"/>
  <c r="DV129" i="6"/>
  <c r="DU129" i="6"/>
  <c r="DT129" i="6"/>
  <c r="DS129" i="6"/>
  <c r="DU128" i="6"/>
  <c r="DS128" i="6"/>
  <c r="DV127" i="6"/>
  <c r="DU127" i="6"/>
  <c r="DT127" i="6"/>
  <c r="DS127" i="6"/>
  <c r="DV126" i="6"/>
  <c r="DU126" i="6"/>
  <c r="DT126" i="6"/>
  <c r="DS126" i="6"/>
  <c r="DV125" i="6"/>
  <c r="DU125" i="6"/>
  <c r="DT125" i="6"/>
  <c r="DS125" i="6"/>
  <c r="DV124" i="6"/>
  <c r="DU124" i="6"/>
  <c r="DT124" i="6"/>
  <c r="DS124" i="6"/>
  <c r="DV123" i="6"/>
  <c r="DU123" i="6"/>
  <c r="DT123" i="6"/>
  <c r="DS123" i="6"/>
  <c r="DV122" i="6"/>
  <c r="DU122" i="6"/>
  <c r="DT122" i="6"/>
  <c r="DS122" i="6"/>
  <c r="DV121" i="6"/>
  <c r="DU121" i="6"/>
  <c r="DT121" i="6"/>
  <c r="DS121" i="6"/>
  <c r="DV120" i="6"/>
  <c r="DU120" i="6"/>
  <c r="DT120" i="6"/>
  <c r="DS120" i="6"/>
  <c r="DV119" i="6"/>
  <c r="DU119" i="6"/>
  <c r="DT119" i="6"/>
  <c r="DS119" i="6"/>
  <c r="DV118" i="6"/>
  <c r="DU118" i="6"/>
  <c r="DT118" i="6"/>
  <c r="DS118" i="6"/>
  <c r="DV117" i="6"/>
  <c r="DU117" i="6"/>
  <c r="DT117" i="6"/>
  <c r="DS117" i="6"/>
  <c r="DV116" i="6"/>
  <c r="DU116" i="6"/>
  <c r="DT116" i="6"/>
  <c r="DS116" i="6"/>
  <c r="DV115" i="6"/>
  <c r="DU115" i="6"/>
  <c r="DT115" i="6"/>
  <c r="DS115" i="6"/>
  <c r="DV114" i="6"/>
  <c r="DU114" i="6"/>
  <c r="DT114" i="6"/>
  <c r="DS114" i="6"/>
  <c r="DU113" i="6"/>
  <c r="DS113" i="6"/>
  <c r="DV112" i="6"/>
  <c r="DU112" i="6"/>
  <c r="DT112" i="6"/>
  <c r="DS112" i="6"/>
  <c r="DV111" i="6"/>
  <c r="DU111" i="6"/>
  <c r="DT111" i="6"/>
  <c r="DS111" i="6"/>
  <c r="DV110" i="6"/>
  <c r="DU110" i="6"/>
  <c r="DT110" i="6"/>
  <c r="DS110" i="6"/>
  <c r="DV109" i="6"/>
  <c r="DU109" i="6"/>
  <c r="DT109" i="6"/>
  <c r="DS109" i="6"/>
  <c r="DV108" i="6"/>
  <c r="DU108" i="6"/>
  <c r="DT108" i="6"/>
  <c r="DS108" i="6"/>
  <c r="DV107" i="6"/>
  <c r="DU107" i="6"/>
  <c r="DT107" i="6"/>
  <c r="DS107" i="6"/>
  <c r="DV106" i="6"/>
  <c r="DU106" i="6"/>
  <c r="DT106" i="6"/>
  <c r="DS106" i="6"/>
  <c r="DV105" i="6"/>
  <c r="DU105" i="6"/>
  <c r="DT105" i="6"/>
  <c r="DS105" i="6"/>
  <c r="DV104" i="6"/>
  <c r="DU104" i="6"/>
  <c r="DT104" i="6"/>
  <c r="DS104" i="6"/>
  <c r="DV103" i="6"/>
  <c r="DU103" i="6"/>
  <c r="DT103" i="6"/>
  <c r="DS103" i="6"/>
  <c r="DV102" i="6"/>
  <c r="DU102" i="6"/>
  <c r="DT102" i="6"/>
  <c r="DS102" i="6"/>
  <c r="DV101" i="6"/>
  <c r="DU101" i="6"/>
  <c r="DT101" i="6"/>
  <c r="DS101" i="6"/>
  <c r="DV100" i="6"/>
  <c r="DU100" i="6"/>
  <c r="DT100" i="6"/>
  <c r="DS100" i="6"/>
  <c r="DV99" i="6"/>
  <c r="DU99" i="6"/>
  <c r="DT99" i="6"/>
  <c r="DS99" i="6"/>
  <c r="DV98" i="6"/>
  <c r="DT98" i="6"/>
  <c r="DV97" i="6"/>
  <c r="DU97" i="6"/>
  <c r="DT97" i="6"/>
  <c r="DS97" i="6"/>
  <c r="DV96" i="6"/>
  <c r="DU96" i="6"/>
  <c r="DT96" i="6"/>
  <c r="DS96" i="6"/>
  <c r="DV95" i="6"/>
  <c r="DU95" i="6"/>
  <c r="DT95" i="6"/>
  <c r="DS95" i="6"/>
  <c r="DV94" i="6"/>
  <c r="DU94" i="6"/>
  <c r="DT94" i="6"/>
  <c r="DS94" i="6"/>
  <c r="DV93" i="6"/>
  <c r="DU93" i="6"/>
  <c r="DT93" i="6"/>
  <c r="DS93" i="6"/>
  <c r="DV92" i="6"/>
  <c r="DU92" i="6"/>
  <c r="DT92" i="6"/>
  <c r="DS92" i="6"/>
  <c r="DV91" i="6"/>
  <c r="DU91" i="6"/>
  <c r="DT91" i="6"/>
  <c r="DS91" i="6"/>
  <c r="DV90" i="6"/>
  <c r="DU90" i="6"/>
  <c r="DT90" i="6"/>
  <c r="DS90" i="6"/>
  <c r="DV89" i="6"/>
  <c r="DU89" i="6"/>
  <c r="DT89" i="6"/>
  <c r="DS89" i="6"/>
  <c r="DV88" i="6"/>
  <c r="DU88" i="6"/>
  <c r="DT88" i="6"/>
  <c r="DS88" i="6"/>
  <c r="DV87" i="6"/>
  <c r="DU87" i="6"/>
  <c r="DT87" i="6"/>
  <c r="DS87" i="6"/>
  <c r="DV86" i="6"/>
  <c r="DU86" i="6"/>
  <c r="DT86" i="6"/>
  <c r="DS86" i="6"/>
  <c r="DV85" i="6"/>
  <c r="DU85" i="6"/>
  <c r="DT85" i="6"/>
  <c r="DS85" i="6"/>
  <c r="DV84" i="6"/>
  <c r="DU84" i="6"/>
  <c r="DT84" i="6"/>
  <c r="DS84" i="6"/>
  <c r="DT83" i="6"/>
  <c r="DS83" i="6"/>
  <c r="DV82" i="6"/>
  <c r="DU82" i="6"/>
  <c r="DT82" i="6"/>
  <c r="DS82" i="6"/>
  <c r="DV81" i="6"/>
  <c r="DU81" i="6"/>
  <c r="DT81" i="6"/>
  <c r="DS81" i="6"/>
  <c r="DV80" i="6"/>
  <c r="DU80" i="6"/>
  <c r="DT80" i="6"/>
  <c r="DS80" i="6"/>
  <c r="DV79" i="6"/>
  <c r="DU79" i="6"/>
  <c r="DT79" i="6"/>
  <c r="DS79" i="6"/>
  <c r="DV78" i="6"/>
  <c r="DU78" i="6"/>
  <c r="DT78" i="6"/>
  <c r="DS78" i="6"/>
  <c r="DV77" i="6"/>
  <c r="DU77" i="6"/>
  <c r="DT77" i="6"/>
  <c r="DS77" i="6"/>
  <c r="DV76" i="6"/>
  <c r="DU76" i="6"/>
  <c r="DT76" i="6"/>
  <c r="DS76" i="6"/>
  <c r="DV75" i="6"/>
  <c r="DU75" i="6"/>
  <c r="DT75" i="6"/>
  <c r="DS75" i="6"/>
  <c r="DV74" i="6"/>
  <c r="DU74" i="6"/>
  <c r="DT74" i="6"/>
  <c r="DS74" i="6"/>
  <c r="DV73" i="6"/>
  <c r="DU73" i="6"/>
  <c r="DT73" i="6"/>
  <c r="DS73" i="6"/>
  <c r="DV72" i="6"/>
  <c r="DU72" i="6"/>
  <c r="DT72" i="6"/>
  <c r="DS72" i="6"/>
  <c r="DV71" i="6"/>
  <c r="DU71" i="6"/>
  <c r="DT71" i="6"/>
  <c r="DS71" i="6"/>
  <c r="DV70" i="6"/>
  <c r="DU70" i="6"/>
  <c r="DT70" i="6"/>
  <c r="DS70" i="6"/>
  <c r="DV69" i="6"/>
  <c r="DU69" i="6"/>
  <c r="DT69" i="6"/>
  <c r="DS69" i="6"/>
  <c r="DD248" i="6"/>
  <c r="DB248" i="6"/>
  <c r="DE247" i="6"/>
  <c r="DD247" i="6"/>
  <c r="DC247" i="6"/>
  <c r="DB247" i="6"/>
  <c r="DE246" i="6"/>
  <c r="DD246" i="6"/>
  <c r="DC246" i="6"/>
  <c r="DB246" i="6"/>
  <c r="DE245" i="6"/>
  <c r="DD245" i="6"/>
  <c r="DC245" i="6"/>
  <c r="DB245" i="6"/>
  <c r="DE244" i="6"/>
  <c r="DD244" i="6"/>
  <c r="DC244" i="6"/>
  <c r="DB244" i="6"/>
  <c r="DE243" i="6"/>
  <c r="DD243" i="6"/>
  <c r="DC243" i="6"/>
  <c r="DB243" i="6"/>
  <c r="DE242" i="6"/>
  <c r="DD242" i="6"/>
  <c r="DC242" i="6"/>
  <c r="DB242" i="6"/>
  <c r="DE241" i="6"/>
  <c r="DD241" i="6"/>
  <c r="DC241" i="6"/>
  <c r="DB241" i="6"/>
  <c r="DE240" i="6"/>
  <c r="DD240" i="6"/>
  <c r="DC240" i="6"/>
  <c r="DB240" i="6"/>
  <c r="DE239" i="6"/>
  <c r="DD239" i="6"/>
  <c r="DC239" i="6"/>
  <c r="DB239" i="6"/>
  <c r="DE238" i="6"/>
  <c r="DD238" i="6"/>
  <c r="DC238" i="6"/>
  <c r="DB238" i="6"/>
  <c r="DE237" i="6"/>
  <c r="DD237" i="6"/>
  <c r="DC237" i="6"/>
  <c r="DB237" i="6"/>
  <c r="DE236" i="6"/>
  <c r="DD236" i="6"/>
  <c r="DC236" i="6"/>
  <c r="DB236" i="6"/>
  <c r="DE235" i="6"/>
  <c r="DD235" i="6"/>
  <c r="DC235" i="6"/>
  <c r="DB235" i="6"/>
  <c r="DE234" i="6"/>
  <c r="DD234" i="6"/>
  <c r="DC234" i="6"/>
  <c r="DB234" i="6"/>
  <c r="DE233" i="6"/>
  <c r="DD233" i="6"/>
  <c r="DC233" i="6"/>
  <c r="DB233" i="6"/>
  <c r="DE232" i="6"/>
  <c r="DD232" i="6"/>
  <c r="DC232" i="6"/>
  <c r="DB232" i="6"/>
  <c r="DE231" i="6"/>
  <c r="DD231" i="6"/>
  <c r="DC231" i="6"/>
  <c r="DB231" i="6"/>
  <c r="DE230" i="6"/>
  <c r="DD230" i="6"/>
  <c r="DC230" i="6"/>
  <c r="DB230" i="6"/>
  <c r="DE229" i="6"/>
  <c r="DD229" i="6"/>
  <c r="DC229" i="6"/>
  <c r="DB229" i="6"/>
  <c r="DE228" i="6"/>
  <c r="DD228" i="6"/>
  <c r="DC228" i="6"/>
  <c r="DB228" i="6"/>
  <c r="DE227" i="6"/>
  <c r="DD227" i="6"/>
  <c r="DC227" i="6"/>
  <c r="DB227" i="6"/>
  <c r="DE226" i="6"/>
  <c r="DD226" i="6"/>
  <c r="DC226" i="6"/>
  <c r="DB226" i="6"/>
  <c r="DE225" i="6"/>
  <c r="DD225" i="6"/>
  <c r="DC225" i="6"/>
  <c r="DB225" i="6"/>
  <c r="DE224" i="6"/>
  <c r="DD224" i="6"/>
  <c r="DC224" i="6"/>
  <c r="DB224" i="6"/>
  <c r="DE223" i="6"/>
  <c r="DD223" i="6"/>
  <c r="DC223" i="6"/>
  <c r="DB223" i="6"/>
  <c r="DE222" i="6"/>
  <c r="DD222" i="6"/>
  <c r="DC222" i="6"/>
  <c r="DB222" i="6"/>
  <c r="DE221" i="6"/>
  <c r="DD221" i="6"/>
  <c r="DC221" i="6"/>
  <c r="DB221" i="6"/>
  <c r="DE220" i="6"/>
  <c r="DD220" i="6"/>
  <c r="DC220" i="6"/>
  <c r="DB220" i="6"/>
  <c r="DE219" i="6"/>
  <c r="DD219" i="6"/>
  <c r="DC219" i="6"/>
  <c r="DB219" i="6"/>
  <c r="DE217" i="6"/>
  <c r="DD217" i="6"/>
  <c r="DC217" i="6"/>
  <c r="DB217" i="6"/>
  <c r="DE216" i="6"/>
  <c r="DD216" i="6"/>
  <c r="DC216" i="6"/>
  <c r="DB216" i="6"/>
  <c r="DE215" i="6"/>
  <c r="DD215" i="6"/>
  <c r="DC215" i="6"/>
  <c r="DB215" i="6"/>
  <c r="DE214" i="6"/>
  <c r="DD214" i="6"/>
  <c r="DC214" i="6"/>
  <c r="DB214" i="6"/>
  <c r="DE213" i="6"/>
  <c r="DD213" i="6"/>
  <c r="DC213" i="6"/>
  <c r="DB213" i="6"/>
  <c r="DE212" i="6"/>
  <c r="DD212" i="6"/>
  <c r="DC212" i="6"/>
  <c r="DB212" i="6"/>
  <c r="DE211" i="6"/>
  <c r="DD211" i="6"/>
  <c r="DC211" i="6"/>
  <c r="DB211" i="6"/>
  <c r="DE210" i="6"/>
  <c r="DD210" i="6"/>
  <c r="DC210" i="6"/>
  <c r="DB210" i="6"/>
  <c r="DE209" i="6"/>
  <c r="DD209" i="6"/>
  <c r="DC209" i="6"/>
  <c r="DB209" i="6"/>
  <c r="DE208" i="6"/>
  <c r="DD208" i="6"/>
  <c r="DC208" i="6"/>
  <c r="DB208" i="6"/>
  <c r="DE207" i="6"/>
  <c r="DD207" i="6"/>
  <c r="DC207" i="6"/>
  <c r="DB207" i="6"/>
  <c r="DE206" i="6"/>
  <c r="DD206" i="6"/>
  <c r="DC206" i="6"/>
  <c r="DB206" i="6"/>
  <c r="DE205" i="6"/>
  <c r="DD205" i="6"/>
  <c r="DC205" i="6"/>
  <c r="DB205" i="6"/>
  <c r="DE204" i="6"/>
  <c r="DD204" i="6"/>
  <c r="DC204" i="6"/>
  <c r="DB204" i="6"/>
  <c r="DE202" i="6"/>
  <c r="DD202" i="6"/>
  <c r="DC202" i="6"/>
  <c r="DB202" i="6"/>
  <c r="DE201" i="6"/>
  <c r="DD201" i="6"/>
  <c r="DC201" i="6"/>
  <c r="DB201" i="6"/>
  <c r="DE200" i="6"/>
  <c r="DD200" i="6"/>
  <c r="DC200" i="6"/>
  <c r="DB200" i="6"/>
  <c r="DE199" i="6"/>
  <c r="DD199" i="6"/>
  <c r="DC199" i="6"/>
  <c r="DB199" i="6"/>
  <c r="DE198" i="6"/>
  <c r="DD198" i="6"/>
  <c r="DC198" i="6"/>
  <c r="DB198" i="6"/>
  <c r="DE197" i="6"/>
  <c r="DD197" i="6"/>
  <c r="DC197" i="6"/>
  <c r="DB197" i="6"/>
  <c r="DE196" i="6"/>
  <c r="DD196" i="6"/>
  <c r="DC196" i="6"/>
  <c r="DB196" i="6"/>
  <c r="DE195" i="6"/>
  <c r="DD195" i="6"/>
  <c r="DC195" i="6"/>
  <c r="DB195" i="6"/>
  <c r="DE194" i="6"/>
  <c r="DD194" i="6"/>
  <c r="DC194" i="6"/>
  <c r="DB194" i="6"/>
  <c r="DE193" i="6"/>
  <c r="DD193" i="6"/>
  <c r="DC193" i="6"/>
  <c r="DB193" i="6"/>
  <c r="DE192" i="6"/>
  <c r="DD192" i="6"/>
  <c r="DC192" i="6"/>
  <c r="DB192" i="6"/>
  <c r="DE191" i="6"/>
  <c r="DD191" i="6"/>
  <c r="DC191" i="6"/>
  <c r="DB191" i="6"/>
  <c r="DE190" i="6"/>
  <c r="DD190" i="6"/>
  <c r="DC190" i="6"/>
  <c r="DB190" i="6"/>
  <c r="DE189" i="6"/>
  <c r="DD189" i="6"/>
  <c r="DC189" i="6"/>
  <c r="DB189" i="6"/>
  <c r="DE188" i="6"/>
  <c r="DD188" i="6"/>
  <c r="DC188" i="6"/>
  <c r="DB188" i="6"/>
  <c r="DE187" i="6"/>
  <c r="DD187" i="6"/>
  <c r="DC187" i="6"/>
  <c r="DB187" i="6"/>
  <c r="DE186" i="6"/>
  <c r="DD186" i="6"/>
  <c r="DC186" i="6"/>
  <c r="DB186" i="6"/>
  <c r="DE185" i="6"/>
  <c r="DD185" i="6"/>
  <c r="DC185" i="6"/>
  <c r="DB185" i="6"/>
  <c r="DE184" i="6"/>
  <c r="DD184" i="6"/>
  <c r="DC184" i="6"/>
  <c r="DB184" i="6"/>
  <c r="DE183" i="6"/>
  <c r="DD183" i="6"/>
  <c r="DC183" i="6"/>
  <c r="DB183" i="6"/>
  <c r="DE182" i="6"/>
  <c r="DD182" i="6"/>
  <c r="DC182" i="6"/>
  <c r="DB182" i="6"/>
  <c r="DE181" i="6"/>
  <c r="DD181" i="6"/>
  <c r="DC181" i="6"/>
  <c r="DB181" i="6"/>
  <c r="DE180" i="6"/>
  <c r="DD180" i="6"/>
  <c r="DC180" i="6"/>
  <c r="DB180" i="6"/>
  <c r="DE179" i="6"/>
  <c r="DD179" i="6"/>
  <c r="DC179" i="6"/>
  <c r="DB179" i="6"/>
  <c r="DE178" i="6"/>
  <c r="DD178" i="6"/>
  <c r="DC178" i="6"/>
  <c r="DB178" i="6"/>
  <c r="DE177" i="6"/>
  <c r="DD177" i="6"/>
  <c r="DC177" i="6"/>
  <c r="DB177" i="6"/>
  <c r="DE176" i="6"/>
  <c r="DD176" i="6"/>
  <c r="DC176" i="6"/>
  <c r="DB176" i="6"/>
  <c r="DE175" i="6"/>
  <c r="DD175" i="6"/>
  <c r="DC175" i="6"/>
  <c r="DB175" i="6"/>
  <c r="DE174" i="6"/>
  <c r="DD174" i="6"/>
  <c r="DC174" i="6"/>
  <c r="DB174" i="6"/>
  <c r="DD173" i="6"/>
  <c r="DC173" i="6"/>
  <c r="DB173" i="6"/>
  <c r="DE172" i="6"/>
  <c r="DD172" i="6"/>
  <c r="DC172" i="6"/>
  <c r="DB172" i="6"/>
  <c r="DE171" i="6"/>
  <c r="DD171" i="6"/>
  <c r="DC171" i="6"/>
  <c r="DB171" i="6"/>
  <c r="DE170" i="6"/>
  <c r="DD170" i="6"/>
  <c r="DC170" i="6"/>
  <c r="DB170" i="6"/>
  <c r="DE169" i="6"/>
  <c r="DD169" i="6"/>
  <c r="DC169" i="6"/>
  <c r="DB169" i="6"/>
  <c r="DE168" i="6"/>
  <c r="DD168" i="6"/>
  <c r="DC168" i="6"/>
  <c r="DB168" i="6"/>
  <c r="DE167" i="6"/>
  <c r="DD167" i="6"/>
  <c r="DC167" i="6"/>
  <c r="DB167" i="6"/>
  <c r="DE166" i="6"/>
  <c r="DD166" i="6"/>
  <c r="DC166" i="6"/>
  <c r="DB166" i="6"/>
  <c r="DE165" i="6"/>
  <c r="DD165" i="6"/>
  <c r="DC165" i="6"/>
  <c r="DB165" i="6"/>
  <c r="DE164" i="6"/>
  <c r="DD164" i="6"/>
  <c r="DC164" i="6"/>
  <c r="DB164" i="6"/>
  <c r="DE163" i="6"/>
  <c r="DD163" i="6"/>
  <c r="DC163" i="6"/>
  <c r="DB163" i="6"/>
  <c r="DE162" i="6"/>
  <c r="DD162" i="6"/>
  <c r="DC162" i="6"/>
  <c r="DB162" i="6"/>
  <c r="DE161" i="6"/>
  <c r="DD161" i="6"/>
  <c r="DC161" i="6"/>
  <c r="DB161" i="6"/>
  <c r="DE160" i="6"/>
  <c r="DD160" i="6"/>
  <c r="DC160" i="6"/>
  <c r="DB160" i="6"/>
  <c r="DE159" i="6"/>
  <c r="DD159" i="6"/>
  <c r="DC159" i="6"/>
  <c r="DB159" i="6"/>
  <c r="DE157" i="6"/>
  <c r="DD157" i="6"/>
  <c r="DC157" i="6"/>
  <c r="DB157" i="6"/>
  <c r="DE156" i="6"/>
  <c r="DD156" i="6"/>
  <c r="DC156" i="6"/>
  <c r="DB156" i="6"/>
  <c r="DE155" i="6"/>
  <c r="DD155" i="6"/>
  <c r="DC155" i="6"/>
  <c r="DB155" i="6"/>
  <c r="DE154" i="6"/>
  <c r="DD154" i="6"/>
  <c r="DC154" i="6"/>
  <c r="DB154" i="6"/>
  <c r="DE153" i="6"/>
  <c r="DD153" i="6"/>
  <c r="DC153" i="6"/>
  <c r="DB153" i="6"/>
  <c r="DE152" i="6"/>
  <c r="DD152" i="6"/>
  <c r="DC152" i="6"/>
  <c r="DB152" i="6"/>
  <c r="DE151" i="6"/>
  <c r="DD151" i="6"/>
  <c r="DC151" i="6"/>
  <c r="DB151" i="6"/>
  <c r="DE150" i="6"/>
  <c r="DD150" i="6"/>
  <c r="DC150" i="6"/>
  <c r="DB150" i="6"/>
  <c r="DE149" i="6"/>
  <c r="DD149" i="6"/>
  <c r="DC149" i="6"/>
  <c r="DB149" i="6"/>
  <c r="DE148" i="6"/>
  <c r="DD148" i="6"/>
  <c r="DC148" i="6"/>
  <c r="DB148" i="6"/>
  <c r="DE147" i="6"/>
  <c r="DD147" i="6"/>
  <c r="DC147" i="6"/>
  <c r="DB147" i="6"/>
  <c r="DE146" i="6"/>
  <c r="DD146" i="6"/>
  <c r="DC146" i="6"/>
  <c r="DB146" i="6"/>
  <c r="DE145" i="6"/>
  <c r="DD145" i="6"/>
  <c r="DC145" i="6"/>
  <c r="DB145" i="6"/>
  <c r="DE144" i="6"/>
  <c r="DD144" i="6"/>
  <c r="DC144" i="6"/>
  <c r="DB144" i="6"/>
  <c r="DE143" i="6"/>
  <c r="DC143" i="6"/>
  <c r="DB143" i="6"/>
  <c r="DE142" i="6"/>
  <c r="DD142" i="6"/>
  <c r="DC142" i="6"/>
  <c r="DB142" i="6"/>
  <c r="DE141" i="6"/>
  <c r="DD141" i="6"/>
  <c r="DC141" i="6"/>
  <c r="DB141" i="6"/>
  <c r="DE140" i="6"/>
  <c r="DD140" i="6"/>
  <c r="DC140" i="6"/>
  <c r="DB140" i="6"/>
  <c r="DE139" i="6"/>
  <c r="DD139" i="6"/>
  <c r="DC139" i="6"/>
  <c r="DB139" i="6"/>
  <c r="DE138" i="6"/>
  <c r="DD138" i="6"/>
  <c r="DC138" i="6"/>
  <c r="DB138" i="6"/>
  <c r="DE137" i="6"/>
  <c r="DD137" i="6"/>
  <c r="DC137" i="6"/>
  <c r="DB137" i="6"/>
  <c r="DE136" i="6"/>
  <c r="DD136" i="6"/>
  <c r="DC136" i="6"/>
  <c r="DB136" i="6"/>
  <c r="DE135" i="6"/>
  <c r="DD135" i="6"/>
  <c r="DC135" i="6"/>
  <c r="DB135" i="6"/>
  <c r="DE134" i="6"/>
  <c r="DD134" i="6"/>
  <c r="DC134" i="6"/>
  <c r="DB134" i="6"/>
  <c r="DE133" i="6"/>
  <c r="DD133" i="6"/>
  <c r="DC133" i="6"/>
  <c r="DB133" i="6"/>
  <c r="DE132" i="6"/>
  <c r="DD132" i="6"/>
  <c r="DC132" i="6"/>
  <c r="DB132" i="6"/>
  <c r="DE131" i="6"/>
  <c r="DD131" i="6"/>
  <c r="DC131" i="6"/>
  <c r="DB131" i="6"/>
  <c r="DE130" i="6"/>
  <c r="DD130" i="6"/>
  <c r="DC130" i="6"/>
  <c r="DB130" i="6"/>
  <c r="DE129" i="6"/>
  <c r="DD129" i="6"/>
  <c r="DC129" i="6"/>
  <c r="DB129" i="6"/>
  <c r="DD128" i="6"/>
  <c r="DB128" i="6"/>
  <c r="DE127" i="6"/>
  <c r="DD127" i="6"/>
  <c r="DC127" i="6"/>
  <c r="DB127" i="6"/>
  <c r="DE126" i="6"/>
  <c r="DD126" i="6"/>
  <c r="DC126" i="6"/>
  <c r="DB126" i="6"/>
  <c r="DE125" i="6"/>
  <c r="DD125" i="6"/>
  <c r="DC125" i="6"/>
  <c r="DB125" i="6"/>
  <c r="DE124" i="6"/>
  <c r="DD124" i="6"/>
  <c r="DC124" i="6"/>
  <c r="DB124" i="6"/>
  <c r="DE123" i="6"/>
  <c r="DD123" i="6"/>
  <c r="DC123" i="6"/>
  <c r="DB123" i="6"/>
  <c r="DE122" i="6"/>
  <c r="DD122" i="6"/>
  <c r="DC122" i="6"/>
  <c r="DB122" i="6"/>
  <c r="DE121" i="6"/>
  <c r="DD121" i="6"/>
  <c r="DC121" i="6"/>
  <c r="DB121" i="6"/>
  <c r="DE120" i="6"/>
  <c r="DD120" i="6"/>
  <c r="DC120" i="6"/>
  <c r="DB120" i="6"/>
  <c r="DE119" i="6"/>
  <c r="DD119" i="6"/>
  <c r="DC119" i="6"/>
  <c r="DB119" i="6"/>
  <c r="DE118" i="6"/>
  <c r="DD118" i="6"/>
  <c r="DC118" i="6"/>
  <c r="DB118" i="6"/>
  <c r="DE117" i="6"/>
  <c r="DD117" i="6"/>
  <c r="DC117" i="6"/>
  <c r="DB117" i="6"/>
  <c r="DE116" i="6"/>
  <c r="DD116" i="6"/>
  <c r="DC116" i="6"/>
  <c r="DB116" i="6"/>
  <c r="DE115" i="6"/>
  <c r="DD115" i="6"/>
  <c r="DC115" i="6"/>
  <c r="DB115" i="6"/>
  <c r="DE114" i="6"/>
  <c r="DD114" i="6"/>
  <c r="DC114" i="6"/>
  <c r="DB114" i="6"/>
  <c r="DD113" i="6"/>
  <c r="DB113" i="6"/>
  <c r="DE112" i="6"/>
  <c r="DD112" i="6"/>
  <c r="DC112" i="6"/>
  <c r="DB112" i="6"/>
  <c r="DE111" i="6"/>
  <c r="DD111" i="6"/>
  <c r="DC111" i="6"/>
  <c r="DB111" i="6"/>
  <c r="DE110" i="6"/>
  <c r="DD110" i="6"/>
  <c r="DC110" i="6"/>
  <c r="DB110" i="6"/>
  <c r="DE109" i="6"/>
  <c r="DD109" i="6"/>
  <c r="DC109" i="6"/>
  <c r="DB109" i="6"/>
  <c r="DE108" i="6"/>
  <c r="DD108" i="6"/>
  <c r="DC108" i="6"/>
  <c r="DB108" i="6"/>
  <c r="DE107" i="6"/>
  <c r="DD107" i="6"/>
  <c r="DC107" i="6"/>
  <c r="DB107" i="6"/>
  <c r="DE106" i="6"/>
  <c r="DD106" i="6"/>
  <c r="DC106" i="6"/>
  <c r="DB106" i="6"/>
  <c r="DE105" i="6"/>
  <c r="DD105" i="6"/>
  <c r="DC105" i="6"/>
  <c r="DB105" i="6"/>
  <c r="DE104" i="6"/>
  <c r="DD104" i="6"/>
  <c r="DC104" i="6"/>
  <c r="DB104" i="6"/>
  <c r="DE103" i="6"/>
  <c r="DD103" i="6"/>
  <c r="DC103" i="6"/>
  <c r="DB103" i="6"/>
  <c r="DE102" i="6"/>
  <c r="DD102" i="6"/>
  <c r="DC102" i="6"/>
  <c r="DB102" i="6"/>
  <c r="DE101" i="6"/>
  <c r="DD101" i="6"/>
  <c r="DC101" i="6"/>
  <c r="DB101" i="6"/>
  <c r="DE100" i="6"/>
  <c r="DD100" i="6"/>
  <c r="DC100" i="6"/>
  <c r="DB100" i="6"/>
  <c r="DE99" i="6"/>
  <c r="DD99" i="6"/>
  <c r="DC99" i="6"/>
  <c r="DB99" i="6"/>
  <c r="DE98" i="6"/>
  <c r="DC98" i="6"/>
  <c r="DE97" i="6"/>
  <c r="DD97" i="6"/>
  <c r="DC97" i="6"/>
  <c r="DB97" i="6"/>
  <c r="DE96" i="6"/>
  <c r="DD96" i="6"/>
  <c r="DC96" i="6"/>
  <c r="DB96" i="6"/>
  <c r="DE95" i="6"/>
  <c r="DD95" i="6"/>
  <c r="DC95" i="6"/>
  <c r="DB95" i="6"/>
  <c r="DE94" i="6"/>
  <c r="DD94" i="6"/>
  <c r="DC94" i="6"/>
  <c r="DB94" i="6"/>
  <c r="DE93" i="6"/>
  <c r="DD93" i="6"/>
  <c r="DC93" i="6"/>
  <c r="DB93" i="6"/>
  <c r="DE92" i="6"/>
  <c r="DD92" i="6"/>
  <c r="DC92" i="6"/>
  <c r="DB92" i="6"/>
  <c r="DE91" i="6"/>
  <c r="DD91" i="6"/>
  <c r="DC91" i="6"/>
  <c r="DB91" i="6"/>
  <c r="DE90" i="6"/>
  <c r="DD90" i="6"/>
  <c r="DC90" i="6"/>
  <c r="DB90" i="6"/>
  <c r="DE89" i="6"/>
  <c r="DD89" i="6"/>
  <c r="DC89" i="6"/>
  <c r="DB89" i="6"/>
  <c r="DE88" i="6"/>
  <c r="DD88" i="6"/>
  <c r="DC88" i="6"/>
  <c r="DB88" i="6"/>
  <c r="DE87" i="6"/>
  <c r="DD87" i="6"/>
  <c r="DC87" i="6"/>
  <c r="DB87" i="6"/>
  <c r="DE86" i="6"/>
  <c r="DD86" i="6"/>
  <c r="DC86" i="6"/>
  <c r="DB86" i="6"/>
  <c r="DE85" i="6"/>
  <c r="DD85" i="6"/>
  <c r="DC85" i="6"/>
  <c r="DB85" i="6"/>
  <c r="DE84" i="6"/>
  <c r="DD84" i="6"/>
  <c r="DC84" i="6"/>
  <c r="DB84" i="6"/>
  <c r="DC83" i="6"/>
  <c r="DB83" i="6"/>
  <c r="DE82" i="6"/>
  <c r="DD82" i="6"/>
  <c r="DC82" i="6"/>
  <c r="DB82" i="6"/>
  <c r="DE81" i="6"/>
  <c r="DD81" i="6"/>
  <c r="DC81" i="6"/>
  <c r="DB81" i="6"/>
  <c r="DE80" i="6"/>
  <c r="DD80" i="6"/>
  <c r="DC80" i="6"/>
  <c r="DB80" i="6"/>
  <c r="DE79" i="6"/>
  <c r="DD79" i="6"/>
  <c r="DC79" i="6"/>
  <c r="DB79" i="6"/>
  <c r="DE78" i="6"/>
  <c r="DD78" i="6"/>
  <c r="DC78" i="6"/>
  <c r="DB78" i="6"/>
  <c r="DE77" i="6"/>
  <c r="DD77" i="6"/>
  <c r="DC77" i="6"/>
  <c r="DB77" i="6"/>
  <c r="DE76" i="6"/>
  <c r="DD76" i="6"/>
  <c r="DC76" i="6"/>
  <c r="DB76" i="6"/>
  <c r="DE75" i="6"/>
  <c r="DD75" i="6"/>
  <c r="DC75" i="6"/>
  <c r="DB75" i="6"/>
  <c r="DE74" i="6"/>
  <c r="DD74" i="6"/>
  <c r="DC74" i="6"/>
  <c r="DB74" i="6"/>
  <c r="DE73" i="6"/>
  <c r="DD73" i="6"/>
  <c r="DC73" i="6"/>
  <c r="DB73" i="6"/>
  <c r="DE72" i="6"/>
  <c r="DD72" i="6"/>
  <c r="DC72" i="6"/>
  <c r="DB72" i="6"/>
  <c r="DE71" i="6"/>
  <c r="DD71" i="6"/>
  <c r="DC71" i="6"/>
  <c r="DB71" i="6"/>
  <c r="DE70" i="6"/>
  <c r="DD70" i="6"/>
  <c r="DC70" i="6"/>
  <c r="DB70" i="6"/>
  <c r="DE69" i="6"/>
  <c r="DD69" i="6"/>
  <c r="DC69" i="6"/>
  <c r="DB69" i="6"/>
  <c r="CM248" i="6"/>
  <c r="CK248" i="6"/>
  <c r="CN247" i="6"/>
  <c r="CM247" i="6"/>
  <c r="CL247" i="6"/>
  <c r="CK247" i="6"/>
  <c r="CN246" i="6"/>
  <c r="CM246" i="6"/>
  <c r="CL246" i="6"/>
  <c r="CK246" i="6"/>
  <c r="CN245" i="6"/>
  <c r="CM245" i="6"/>
  <c r="CL245" i="6"/>
  <c r="CK245" i="6"/>
  <c r="CN244" i="6"/>
  <c r="CM244" i="6"/>
  <c r="CL244" i="6"/>
  <c r="CK244" i="6"/>
  <c r="CN243" i="6"/>
  <c r="CM243" i="6"/>
  <c r="CL243" i="6"/>
  <c r="CK243" i="6"/>
  <c r="CN242" i="6"/>
  <c r="CM242" i="6"/>
  <c r="CL242" i="6"/>
  <c r="CK242" i="6"/>
  <c r="CN241" i="6"/>
  <c r="CM241" i="6"/>
  <c r="CL241" i="6"/>
  <c r="CK241" i="6"/>
  <c r="CN240" i="6"/>
  <c r="CM240" i="6"/>
  <c r="CL240" i="6"/>
  <c r="CK240" i="6"/>
  <c r="CN239" i="6"/>
  <c r="CM239" i="6"/>
  <c r="CL239" i="6"/>
  <c r="CK239" i="6"/>
  <c r="CN238" i="6"/>
  <c r="CM238" i="6"/>
  <c r="CL238" i="6"/>
  <c r="CK238" i="6"/>
  <c r="CN237" i="6"/>
  <c r="CM237" i="6"/>
  <c r="CL237" i="6"/>
  <c r="CK237" i="6"/>
  <c r="CN236" i="6"/>
  <c r="CM236" i="6"/>
  <c r="CL236" i="6"/>
  <c r="CK236" i="6"/>
  <c r="CN235" i="6"/>
  <c r="CM235" i="6"/>
  <c r="CL235" i="6"/>
  <c r="CK235" i="6"/>
  <c r="CN234" i="6"/>
  <c r="CM234" i="6"/>
  <c r="CL234" i="6"/>
  <c r="CK234" i="6"/>
  <c r="CN233" i="6"/>
  <c r="CM233" i="6"/>
  <c r="CL233" i="6"/>
  <c r="CK233" i="6"/>
  <c r="CN232" i="6"/>
  <c r="CM232" i="6"/>
  <c r="CL232" i="6"/>
  <c r="CK232" i="6"/>
  <c r="CN231" i="6"/>
  <c r="CM231" i="6"/>
  <c r="CL231" i="6"/>
  <c r="CK231" i="6"/>
  <c r="CN230" i="6"/>
  <c r="CM230" i="6"/>
  <c r="CL230" i="6"/>
  <c r="CK230" i="6"/>
  <c r="CN229" i="6"/>
  <c r="CM229" i="6"/>
  <c r="CL229" i="6"/>
  <c r="CK229" i="6"/>
  <c r="CN228" i="6"/>
  <c r="CM228" i="6"/>
  <c r="CL228" i="6"/>
  <c r="CK228" i="6"/>
  <c r="CN227" i="6"/>
  <c r="CM227" i="6"/>
  <c r="CL227" i="6"/>
  <c r="CK227" i="6"/>
  <c r="CN226" i="6"/>
  <c r="CM226" i="6"/>
  <c r="CL226" i="6"/>
  <c r="CK226" i="6"/>
  <c r="CN225" i="6"/>
  <c r="CM225" i="6"/>
  <c r="CL225" i="6"/>
  <c r="CK225" i="6"/>
  <c r="CN224" i="6"/>
  <c r="CM224" i="6"/>
  <c r="CL224" i="6"/>
  <c r="CK224" i="6"/>
  <c r="CN223" i="6"/>
  <c r="CM223" i="6"/>
  <c r="CL223" i="6"/>
  <c r="CK223" i="6"/>
  <c r="CN222" i="6"/>
  <c r="CM222" i="6"/>
  <c r="CL222" i="6"/>
  <c r="CK222" i="6"/>
  <c r="CN221" i="6"/>
  <c r="CM221" i="6"/>
  <c r="CL221" i="6"/>
  <c r="CK221" i="6"/>
  <c r="CN220" i="6"/>
  <c r="CM220" i="6"/>
  <c r="CL220" i="6"/>
  <c r="CK220" i="6"/>
  <c r="CN219" i="6"/>
  <c r="CM219" i="6"/>
  <c r="CL219" i="6"/>
  <c r="CK219" i="6"/>
  <c r="CN217" i="6"/>
  <c r="CM217" i="6"/>
  <c r="CL217" i="6"/>
  <c r="CK217" i="6"/>
  <c r="CN216" i="6"/>
  <c r="CM216" i="6"/>
  <c r="CL216" i="6"/>
  <c r="CK216" i="6"/>
  <c r="CN215" i="6"/>
  <c r="CM215" i="6"/>
  <c r="CL215" i="6"/>
  <c r="CK215" i="6"/>
  <c r="CN214" i="6"/>
  <c r="CM214" i="6"/>
  <c r="CL214" i="6"/>
  <c r="CK214" i="6"/>
  <c r="CN213" i="6"/>
  <c r="CM213" i="6"/>
  <c r="CL213" i="6"/>
  <c r="CK213" i="6"/>
  <c r="CN212" i="6"/>
  <c r="CM212" i="6"/>
  <c r="CL212" i="6"/>
  <c r="CK212" i="6"/>
  <c r="CN211" i="6"/>
  <c r="CM211" i="6"/>
  <c r="CL211" i="6"/>
  <c r="CK211" i="6"/>
  <c r="CN210" i="6"/>
  <c r="CM210" i="6"/>
  <c r="CL210" i="6"/>
  <c r="CK210" i="6"/>
  <c r="CN209" i="6"/>
  <c r="CM209" i="6"/>
  <c r="CL209" i="6"/>
  <c r="CK209" i="6"/>
  <c r="CN208" i="6"/>
  <c r="CM208" i="6"/>
  <c r="CL208" i="6"/>
  <c r="CK208" i="6"/>
  <c r="CN207" i="6"/>
  <c r="CM207" i="6"/>
  <c r="CL207" i="6"/>
  <c r="CK207" i="6"/>
  <c r="CN206" i="6"/>
  <c r="CM206" i="6"/>
  <c r="CL206" i="6"/>
  <c r="CK206" i="6"/>
  <c r="CN205" i="6"/>
  <c r="CM205" i="6"/>
  <c r="CL205" i="6"/>
  <c r="CK205" i="6"/>
  <c r="CN204" i="6"/>
  <c r="CM204" i="6"/>
  <c r="CL204" i="6"/>
  <c r="CK204" i="6"/>
  <c r="CN202" i="6"/>
  <c r="CM202" i="6"/>
  <c r="CL202" i="6"/>
  <c r="CK202" i="6"/>
  <c r="CN201" i="6"/>
  <c r="CM201" i="6"/>
  <c r="CL201" i="6"/>
  <c r="CK201" i="6"/>
  <c r="CN200" i="6"/>
  <c r="CM200" i="6"/>
  <c r="CL200" i="6"/>
  <c r="CK200" i="6"/>
  <c r="CN199" i="6"/>
  <c r="CM199" i="6"/>
  <c r="CL199" i="6"/>
  <c r="CK199" i="6"/>
  <c r="CN198" i="6"/>
  <c r="CM198" i="6"/>
  <c r="CL198" i="6"/>
  <c r="CK198" i="6"/>
  <c r="CN197" i="6"/>
  <c r="CM197" i="6"/>
  <c r="CL197" i="6"/>
  <c r="CK197" i="6"/>
  <c r="CN196" i="6"/>
  <c r="CM196" i="6"/>
  <c r="CL196" i="6"/>
  <c r="CK196" i="6"/>
  <c r="CN195" i="6"/>
  <c r="CM195" i="6"/>
  <c r="CL195" i="6"/>
  <c r="CK195" i="6"/>
  <c r="CN194" i="6"/>
  <c r="CM194" i="6"/>
  <c r="CL194" i="6"/>
  <c r="CK194" i="6"/>
  <c r="CN193" i="6"/>
  <c r="CM193" i="6"/>
  <c r="CL193" i="6"/>
  <c r="CK193" i="6"/>
  <c r="CN192" i="6"/>
  <c r="CM192" i="6"/>
  <c r="CL192" i="6"/>
  <c r="CK192" i="6"/>
  <c r="CN191" i="6"/>
  <c r="CM191" i="6"/>
  <c r="CL191" i="6"/>
  <c r="CK191" i="6"/>
  <c r="CN190" i="6"/>
  <c r="CM190" i="6"/>
  <c r="CL190" i="6"/>
  <c r="CK190" i="6"/>
  <c r="CN189" i="6"/>
  <c r="CM189" i="6"/>
  <c r="CL189" i="6"/>
  <c r="CK189" i="6"/>
  <c r="CN188" i="6"/>
  <c r="CM188" i="6"/>
  <c r="CL188" i="6"/>
  <c r="CK188" i="6"/>
  <c r="CN187" i="6"/>
  <c r="CM187" i="6"/>
  <c r="CL187" i="6"/>
  <c r="CK187" i="6"/>
  <c r="CN186" i="6"/>
  <c r="CM186" i="6"/>
  <c r="CL186" i="6"/>
  <c r="CK186" i="6"/>
  <c r="CN185" i="6"/>
  <c r="CM185" i="6"/>
  <c r="CL185" i="6"/>
  <c r="CK185" i="6"/>
  <c r="CN184" i="6"/>
  <c r="CM184" i="6"/>
  <c r="CL184" i="6"/>
  <c r="CK184" i="6"/>
  <c r="CN183" i="6"/>
  <c r="CM183" i="6"/>
  <c r="CL183" i="6"/>
  <c r="CK183" i="6"/>
  <c r="CN182" i="6"/>
  <c r="CM182" i="6"/>
  <c r="CL182" i="6"/>
  <c r="CK182" i="6"/>
  <c r="CN181" i="6"/>
  <c r="CM181" i="6"/>
  <c r="CL181" i="6"/>
  <c r="CK181" i="6"/>
  <c r="CN180" i="6"/>
  <c r="CM180" i="6"/>
  <c r="CL180" i="6"/>
  <c r="CK180" i="6"/>
  <c r="CN179" i="6"/>
  <c r="CM179" i="6"/>
  <c r="CL179" i="6"/>
  <c r="CK179" i="6"/>
  <c r="CN178" i="6"/>
  <c r="CM178" i="6"/>
  <c r="CL178" i="6"/>
  <c r="CK178" i="6"/>
  <c r="CN177" i="6"/>
  <c r="CM177" i="6"/>
  <c r="CL177" i="6"/>
  <c r="CK177" i="6"/>
  <c r="CN176" i="6"/>
  <c r="CM176" i="6"/>
  <c r="CL176" i="6"/>
  <c r="CK176" i="6"/>
  <c r="CN175" i="6"/>
  <c r="CM175" i="6"/>
  <c r="CL175" i="6"/>
  <c r="CK175" i="6"/>
  <c r="CN174" i="6"/>
  <c r="CM174" i="6"/>
  <c r="CL174" i="6"/>
  <c r="CK174" i="6"/>
  <c r="CM173" i="6"/>
  <c r="CL173" i="6"/>
  <c r="CK173" i="6"/>
  <c r="CN172" i="6"/>
  <c r="CM172" i="6"/>
  <c r="CL172" i="6"/>
  <c r="CK172" i="6"/>
  <c r="CN171" i="6"/>
  <c r="CM171" i="6"/>
  <c r="CL171" i="6"/>
  <c r="CK171" i="6"/>
  <c r="CN170" i="6"/>
  <c r="CM170" i="6"/>
  <c r="CL170" i="6"/>
  <c r="CK170" i="6"/>
  <c r="CN169" i="6"/>
  <c r="CM169" i="6"/>
  <c r="CL169" i="6"/>
  <c r="CK169" i="6"/>
  <c r="CN168" i="6"/>
  <c r="CM168" i="6"/>
  <c r="CL168" i="6"/>
  <c r="CK168" i="6"/>
  <c r="CN167" i="6"/>
  <c r="CM167" i="6"/>
  <c r="CL167" i="6"/>
  <c r="CK167" i="6"/>
  <c r="CN166" i="6"/>
  <c r="CM166" i="6"/>
  <c r="CL166" i="6"/>
  <c r="CK166" i="6"/>
  <c r="CN165" i="6"/>
  <c r="CM165" i="6"/>
  <c r="CL165" i="6"/>
  <c r="CK165" i="6"/>
  <c r="CN164" i="6"/>
  <c r="CM164" i="6"/>
  <c r="CL164" i="6"/>
  <c r="CK164" i="6"/>
  <c r="CN163" i="6"/>
  <c r="CM163" i="6"/>
  <c r="CL163" i="6"/>
  <c r="CK163" i="6"/>
  <c r="CN162" i="6"/>
  <c r="CM162" i="6"/>
  <c r="CL162" i="6"/>
  <c r="CK162" i="6"/>
  <c r="CN161" i="6"/>
  <c r="CM161" i="6"/>
  <c r="CL161" i="6"/>
  <c r="CK161" i="6"/>
  <c r="CN160" i="6"/>
  <c r="CM160" i="6"/>
  <c r="CL160" i="6"/>
  <c r="CK160" i="6"/>
  <c r="CN159" i="6"/>
  <c r="CM159" i="6"/>
  <c r="CL159" i="6"/>
  <c r="CK159" i="6"/>
  <c r="CN157" i="6"/>
  <c r="CM157" i="6"/>
  <c r="CL157" i="6"/>
  <c r="CK157" i="6"/>
  <c r="CN156" i="6"/>
  <c r="CM156" i="6"/>
  <c r="CL156" i="6"/>
  <c r="CK156" i="6"/>
  <c r="CN155" i="6"/>
  <c r="CM155" i="6"/>
  <c r="CL155" i="6"/>
  <c r="CK155" i="6"/>
  <c r="CN154" i="6"/>
  <c r="CM154" i="6"/>
  <c r="CL154" i="6"/>
  <c r="CK154" i="6"/>
  <c r="CN153" i="6"/>
  <c r="CM153" i="6"/>
  <c r="CL153" i="6"/>
  <c r="CK153" i="6"/>
  <c r="CN152" i="6"/>
  <c r="CM152" i="6"/>
  <c r="CL152" i="6"/>
  <c r="CK152" i="6"/>
  <c r="CN151" i="6"/>
  <c r="CM151" i="6"/>
  <c r="CL151" i="6"/>
  <c r="CK151" i="6"/>
  <c r="CN150" i="6"/>
  <c r="CM150" i="6"/>
  <c r="CL150" i="6"/>
  <c r="CK150" i="6"/>
  <c r="CN149" i="6"/>
  <c r="CM149" i="6"/>
  <c r="CL149" i="6"/>
  <c r="CK149" i="6"/>
  <c r="CN148" i="6"/>
  <c r="CM148" i="6"/>
  <c r="CL148" i="6"/>
  <c r="CK148" i="6"/>
  <c r="CN147" i="6"/>
  <c r="CM147" i="6"/>
  <c r="CL147" i="6"/>
  <c r="CK147" i="6"/>
  <c r="CN146" i="6"/>
  <c r="CM146" i="6"/>
  <c r="CL146" i="6"/>
  <c r="CK146" i="6"/>
  <c r="CN145" i="6"/>
  <c r="CM145" i="6"/>
  <c r="CL145" i="6"/>
  <c r="CK145" i="6"/>
  <c r="CN144" i="6"/>
  <c r="CM144" i="6"/>
  <c r="CL144" i="6"/>
  <c r="CK144" i="6"/>
  <c r="CN143" i="6"/>
  <c r="CL143" i="6"/>
  <c r="CK143" i="6"/>
  <c r="CN142" i="6"/>
  <c r="CM142" i="6"/>
  <c r="CL142" i="6"/>
  <c r="CK142" i="6"/>
  <c r="CN141" i="6"/>
  <c r="CM141" i="6"/>
  <c r="CL141" i="6"/>
  <c r="CK141" i="6"/>
  <c r="CN140" i="6"/>
  <c r="CM140" i="6"/>
  <c r="CL140" i="6"/>
  <c r="CK140" i="6"/>
  <c r="CN139" i="6"/>
  <c r="CM139" i="6"/>
  <c r="CL139" i="6"/>
  <c r="CK139" i="6"/>
  <c r="CN138" i="6"/>
  <c r="CM138" i="6"/>
  <c r="CL138" i="6"/>
  <c r="CK138" i="6"/>
  <c r="CN137" i="6"/>
  <c r="CM137" i="6"/>
  <c r="CL137" i="6"/>
  <c r="CK137" i="6"/>
  <c r="CN136" i="6"/>
  <c r="CM136" i="6"/>
  <c r="CL136" i="6"/>
  <c r="CK136" i="6"/>
  <c r="CN135" i="6"/>
  <c r="CM135" i="6"/>
  <c r="CL135" i="6"/>
  <c r="CK135" i="6"/>
  <c r="CN134" i="6"/>
  <c r="CM134" i="6"/>
  <c r="CL134" i="6"/>
  <c r="CK134" i="6"/>
  <c r="CN133" i="6"/>
  <c r="CM133" i="6"/>
  <c r="CL133" i="6"/>
  <c r="CK133" i="6"/>
  <c r="CN132" i="6"/>
  <c r="CM132" i="6"/>
  <c r="CL132" i="6"/>
  <c r="CK132" i="6"/>
  <c r="CN131" i="6"/>
  <c r="CM131" i="6"/>
  <c r="CL131" i="6"/>
  <c r="CK131" i="6"/>
  <c r="CN130" i="6"/>
  <c r="CM130" i="6"/>
  <c r="CL130" i="6"/>
  <c r="CK130" i="6"/>
  <c r="CN129" i="6"/>
  <c r="CM129" i="6"/>
  <c r="CL129" i="6"/>
  <c r="CK129" i="6"/>
  <c r="CM128" i="6"/>
  <c r="CK128" i="6"/>
  <c r="CN127" i="6"/>
  <c r="CM127" i="6"/>
  <c r="CL127" i="6"/>
  <c r="CK127" i="6"/>
  <c r="CN126" i="6"/>
  <c r="CM126" i="6"/>
  <c r="CL126" i="6"/>
  <c r="CK126" i="6"/>
  <c r="CN125" i="6"/>
  <c r="CM125" i="6"/>
  <c r="CL125" i="6"/>
  <c r="CK125" i="6"/>
  <c r="CN124" i="6"/>
  <c r="CM124" i="6"/>
  <c r="CL124" i="6"/>
  <c r="CK124" i="6"/>
  <c r="CN123" i="6"/>
  <c r="CM123" i="6"/>
  <c r="CL123" i="6"/>
  <c r="CK123" i="6"/>
  <c r="CN122" i="6"/>
  <c r="CM122" i="6"/>
  <c r="CL122" i="6"/>
  <c r="CK122" i="6"/>
  <c r="CN121" i="6"/>
  <c r="CM121" i="6"/>
  <c r="CL121" i="6"/>
  <c r="CK121" i="6"/>
  <c r="CN120" i="6"/>
  <c r="CM120" i="6"/>
  <c r="CL120" i="6"/>
  <c r="CK120" i="6"/>
  <c r="CN119" i="6"/>
  <c r="CM119" i="6"/>
  <c r="CL119" i="6"/>
  <c r="CK119" i="6"/>
  <c r="CN118" i="6"/>
  <c r="CM118" i="6"/>
  <c r="CL118" i="6"/>
  <c r="CK118" i="6"/>
  <c r="CN117" i="6"/>
  <c r="CM117" i="6"/>
  <c r="CL117" i="6"/>
  <c r="CK117" i="6"/>
  <c r="CN116" i="6"/>
  <c r="CM116" i="6"/>
  <c r="CL116" i="6"/>
  <c r="CK116" i="6"/>
  <c r="CN115" i="6"/>
  <c r="CM115" i="6"/>
  <c r="CL115" i="6"/>
  <c r="CK115" i="6"/>
  <c r="CN114" i="6"/>
  <c r="CM114" i="6"/>
  <c r="CL114" i="6"/>
  <c r="CK114" i="6"/>
  <c r="CM113" i="6"/>
  <c r="CK113" i="6"/>
  <c r="CN112" i="6"/>
  <c r="CM112" i="6"/>
  <c r="CL112" i="6"/>
  <c r="CK112" i="6"/>
  <c r="CN111" i="6"/>
  <c r="CM111" i="6"/>
  <c r="CL111" i="6"/>
  <c r="CK111" i="6"/>
  <c r="CN110" i="6"/>
  <c r="CM110" i="6"/>
  <c r="CL110" i="6"/>
  <c r="CK110" i="6"/>
  <c r="CN109" i="6"/>
  <c r="CM109" i="6"/>
  <c r="CL109" i="6"/>
  <c r="CK109" i="6"/>
  <c r="CN108" i="6"/>
  <c r="CM108" i="6"/>
  <c r="CL108" i="6"/>
  <c r="CK108" i="6"/>
  <c r="CN107" i="6"/>
  <c r="CM107" i="6"/>
  <c r="CL107" i="6"/>
  <c r="CK107" i="6"/>
  <c r="CN106" i="6"/>
  <c r="CM106" i="6"/>
  <c r="CL106" i="6"/>
  <c r="CK106" i="6"/>
  <c r="CN105" i="6"/>
  <c r="CM105" i="6"/>
  <c r="CL105" i="6"/>
  <c r="CK105" i="6"/>
  <c r="CN104" i="6"/>
  <c r="CM104" i="6"/>
  <c r="CL104" i="6"/>
  <c r="CK104" i="6"/>
  <c r="CN103" i="6"/>
  <c r="CM103" i="6"/>
  <c r="CL103" i="6"/>
  <c r="CK103" i="6"/>
  <c r="CN102" i="6"/>
  <c r="CM102" i="6"/>
  <c r="CL102" i="6"/>
  <c r="CK102" i="6"/>
  <c r="CN101" i="6"/>
  <c r="CM101" i="6"/>
  <c r="CL101" i="6"/>
  <c r="CK101" i="6"/>
  <c r="CN100" i="6"/>
  <c r="CM100" i="6"/>
  <c r="CL100" i="6"/>
  <c r="CK100" i="6"/>
  <c r="CN99" i="6"/>
  <c r="CM99" i="6"/>
  <c r="CL99" i="6"/>
  <c r="CK99" i="6"/>
  <c r="CN98" i="6"/>
  <c r="CL98" i="6"/>
  <c r="CN97" i="6"/>
  <c r="CM97" i="6"/>
  <c r="CL97" i="6"/>
  <c r="CK97" i="6"/>
  <c r="CN96" i="6"/>
  <c r="CM96" i="6"/>
  <c r="CL96" i="6"/>
  <c r="CK96" i="6"/>
  <c r="CN95" i="6"/>
  <c r="CM95" i="6"/>
  <c r="CL95" i="6"/>
  <c r="CK95" i="6"/>
  <c r="CN94" i="6"/>
  <c r="CM94" i="6"/>
  <c r="CL94" i="6"/>
  <c r="CK94" i="6"/>
  <c r="CN93" i="6"/>
  <c r="CM93" i="6"/>
  <c r="CL93" i="6"/>
  <c r="CK93" i="6"/>
  <c r="CN92" i="6"/>
  <c r="CM92" i="6"/>
  <c r="CL92" i="6"/>
  <c r="CK92" i="6"/>
  <c r="CN91" i="6"/>
  <c r="CM91" i="6"/>
  <c r="CL91" i="6"/>
  <c r="CK91" i="6"/>
  <c r="CN90" i="6"/>
  <c r="CM90" i="6"/>
  <c r="CL90" i="6"/>
  <c r="CK90" i="6"/>
  <c r="CN89" i="6"/>
  <c r="CM89" i="6"/>
  <c r="CL89" i="6"/>
  <c r="CK89" i="6"/>
  <c r="CN88" i="6"/>
  <c r="CM88" i="6"/>
  <c r="CL88" i="6"/>
  <c r="CK88" i="6"/>
  <c r="CN87" i="6"/>
  <c r="CM87" i="6"/>
  <c r="CL87" i="6"/>
  <c r="CK87" i="6"/>
  <c r="CN86" i="6"/>
  <c r="CM86" i="6"/>
  <c r="CL86" i="6"/>
  <c r="CK86" i="6"/>
  <c r="CN85" i="6"/>
  <c r="CM85" i="6"/>
  <c r="CL85" i="6"/>
  <c r="CK85" i="6"/>
  <c r="CN84" i="6"/>
  <c r="CM84" i="6"/>
  <c r="CL84" i="6"/>
  <c r="CK84" i="6"/>
  <c r="CL83" i="6"/>
  <c r="CK83" i="6"/>
  <c r="CN82" i="6"/>
  <c r="CM82" i="6"/>
  <c r="CL82" i="6"/>
  <c r="CK82" i="6"/>
  <c r="CN81" i="6"/>
  <c r="CM81" i="6"/>
  <c r="CL81" i="6"/>
  <c r="CK81" i="6"/>
  <c r="CN80" i="6"/>
  <c r="CM80" i="6"/>
  <c r="CL80" i="6"/>
  <c r="CK80" i="6"/>
  <c r="CN79" i="6"/>
  <c r="CM79" i="6"/>
  <c r="CL79" i="6"/>
  <c r="CK79" i="6"/>
  <c r="CN78" i="6"/>
  <c r="CM78" i="6"/>
  <c r="CL78" i="6"/>
  <c r="CK78" i="6"/>
  <c r="CN77" i="6"/>
  <c r="CM77" i="6"/>
  <c r="CL77" i="6"/>
  <c r="CK77" i="6"/>
  <c r="CN76" i="6"/>
  <c r="CM76" i="6"/>
  <c r="CL76" i="6"/>
  <c r="CK76" i="6"/>
  <c r="CN75" i="6"/>
  <c r="CM75" i="6"/>
  <c r="CL75" i="6"/>
  <c r="CK75" i="6"/>
  <c r="CN74" i="6"/>
  <c r="CM74" i="6"/>
  <c r="CL74" i="6"/>
  <c r="CK74" i="6"/>
  <c r="CN73" i="6"/>
  <c r="CM73" i="6"/>
  <c r="CL73" i="6"/>
  <c r="CK73" i="6"/>
  <c r="CN72" i="6"/>
  <c r="CM72" i="6"/>
  <c r="CL72" i="6"/>
  <c r="CK72" i="6"/>
  <c r="CN71" i="6"/>
  <c r="CM71" i="6"/>
  <c r="CL71" i="6"/>
  <c r="CK71" i="6"/>
  <c r="CN70" i="6"/>
  <c r="CM70" i="6"/>
  <c r="CL70" i="6"/>
  <c r="CK70" i="6"/>
  <c r="CN69" i="6"/>
  <c r="CM69" i="6"/>
  <c r="CL69" i="6"/>
  <c r="CK69" i="6"/>
  <c r="BV248" i="6"/>
  <c r="BT248" i="6"/>
  <c r="BW247" i="6"/>
  <c r="BV247" i="6"/>
  <c r="BU247" i="6"/>
  <c r="BT247" i="6"/>
  <c r="BW246" i="6"/>
  <c r="BV246" i="6"/>
  <c r="BU246" i="6"/>
  <c r="BT246" i="6"/>
  <c r="BW245" i="6"/>
  <c r="BV245" i="6"/>
  <c r="BU245" i="6"/>
  <c r="BT245" i="6"/>
  <c r="BW244" i="6"/>
  <c r="BV244" i="6"/>
  <c r="BU244" i="6"/>
  <c r="BT244" i="6"/>
  <c r="BW243" i="6"/>
  <c r="BV243" i="6"/>
  <c r="BU243" i="6"/>
  <c r="BT243" i="6"/>
  <c r="BW242" i="6"/>
  <c r="BV242" i="6"/>
  <c r="BU242" i="6"/>
  <c r="BT242" i="6"/>
  <c r="BW241" i="6"/>
  <c r="BV241" i="6"/>
  <c r="BU241" i="6"/>
  <c r="BT241" i="6"/>
  <c r="BW240" i="6"/>
  <c r="BV240" i="6"/>
  <c r="BU240" i="6"/>
  <c r="BT240" i="6"/>
  <c r="BW239" i="6"/>
  <c r="BV239" i="6"/>
  <c r="BU239" i="6"/>
  <c r="BT239" i="6"/>
  <c r="BW238" i="6"/>
  <c r="BV238" i="6"/>
  <c r="BU238" i="6"/>
  <c r="BT238" i="6"/>
  <c r="BW237" i="6"/>
  <c r="BV237" i="6"/>
  <c r="BU237" i="6"/>
  <c r="BT237" i="6"/>
  <c r="BW236" i="6"/>
  <c r="BV236" i="6"/>
  <c r="BU236" i="6"/>
  <c r="BT236" i="6"/>
  <c r="BW235" i="6"/>
  <c r="BV235" i="6"/>
  <c r="BU235" i="6"/>
  <c r="BT235" i="6"/>
  <c r="BW234" i="6"/>
  <c r="BV234" i="6"/>
  <c r="BU234" i="6"/>
  <c r="BT234" i="6"/>
  <c r="BW233" i="6"/>
  <c r="BV233" i="6"/>
  <c r="BU233" i="6"/>
  <c r="BT233" i="6"/>
  <c r="BW232" i="6"/>
  <c r="BV232" i="6"/>
  <c r="BU232" i="6"/>
  <c r="BT232" i="6"/>
  <c r="BW231" i="6"/>
  <c r="BV231" i="6"/>
  <c r="BU231" i="6"/>
  <c r="BT231" i="6"/>
  <c r="BW230" i="6"/>
  <c r="BV230" i="6"/>
  <c r="BU230" i="6"/>
  <c r="BT230" i="6"/>
  <c r="BW229" i="6"/>
  <c r="BV229" i="6"/>
  <c r="BU229" i="6"/>
  <c r="BT229" i="6"/>
  <c r="BW228" i="6"/>
  <c r="BV228" i="6"/>
  <c r="BU228" i="6"/>
  <c r="BT228" i="6"/>
  <c r="BW227" i="6"/>
  <c r="BV227" i="6"/>
  <c r="BU227" i="6"/>
  <c r="BT227" i="6"/>
  <c r="BW226" i="6"/>
  <c r="BV226" i="6"/>
  <c r="BU226" i="6"/>
  <c r="BT226" i="6"/>
  <c r="BW225" i="6"/>
  <c r="BV225" i="6"/>
  <c r="BU225" i="6"/>
  <c r="BT225" i="6"/>
  <c r="BW224" i="6"/>
  <c r="BV224" i="6"/>
  <c r="BU224" i="6"/>
  <c r="BT224" i="6"/>
  <c r="BW223" i="6"/>
  <c r="BV223" i="6"/>
  <c r="BU223" i="6"/>
  <c r="BT223" i="6"/>
  <c r="BW222" i="6"/>
  <c r="BV222" i="6"/>
  <c r="BU222" i="6"/>
  <c r="BT222" i="6"/>
  <c r="BW221" i="6"/>
  <c r="BV221" i="6"/>
  <c r="BU221" i="6"/>
  <c r="BT221" i="6"/>
  <c r="BW220" i="6"/>
  <c r="BV220" i="6"/>
  <c r="BU220" i="6"/>
  <c r="BT220" i="6"/>
  <c r="BW219" i="6"/>
  <c r="BV219" i="6"/>
  <c r="BU219" i="6"/>
  <c r="BT219" i="6"/>
  <c r="BW217" i="6"/>
  <c r="BV217" i="6"/>
  <c r="BU217" i="6"/>
  <c r="BT217" i="6"/>
  <c r="BW216" i="6"/>
  <c r="BV216" i="6"/>
  <c r="BU216" i="6"/>
  <c r="BT216" i="6"/>
  <c r="BW215" i="6"/>
  <c r="BV215" i="6"/>
  <c r="BU215" i="6"/>
  <c r="BT215" i="6"/>
  <c r="BW214" i="6"/>
  <c r="BV214" i="6"/>
  <c r="BU214" i="6"/>
  <c r="BT214" i="6"/>
  <c r="BW213" i="6"/>
  <c r="BV213" i="6"/>
  <c r="BU213" i="6"/>
  <c r="BT213" i="6"/>
  <c r="BW212" i="6"/>
  <c r="BV212" i="6"/>
  <c r="BU212" i="6"/>
  <c r="BT212" i="6"/>
  <c r="BW211" i="6"/>
  <c r="BV211" i="6"/>
  <c r="BU211" i="6"/>
  <c r="BT211" i="6"/>
  <c r="BW210" i="6"/>
  <c r="BV210" i="6"/>
  <c r="BU210" i="6"/>
  <c r="BT210" i="6"/>
  <c r="BW209" i="6"/>
  <c r="BV209" i="6"/>
  <c r="BU209" i="6"/>
  <c r="BT209" i="6"/>
  <c r="BW208" i="6"/>
  <c r="BV208" i="6"/>
  <c r="BU208" i="6"/>
  <c r="BT208" i="6"/>
  <c r="BW207" i="6"/>
  <c r="BV207" i="6"/>
  <c r="BU207" i="6"/>
  <c r="BT207" i="6"/>
  <c r="BW206" i="6"/>
  <c r="BV206" i="6"/>
  <c r="BU206" i="6"/>
  <c r="BT206" i="6"/>
  <c r="BW205" i="6"/>
  <c r="BV205" i="6"/>
  <c r="BU205" i="6"/>
  <c r="BT205" i="6"/>
  <c r="BW204" i="6"/>
  <c r="BV204" i="6"/>
  <c r="BU204" i="6"/>
  <c r="BT204" i="6"/>
  <c r="BW202" i="6"/>
  <c r="BV202" i="6"/>
  <c r="BU202" i="6"/>
  <c r="BT202" i="6"/>
  <c r="BW201" i="6"/>
  <c r="BV201" i="6"/>
  <c r="BU201" i="6"/>
  <c r="BT201" i="6"/>
  <c r="BW200" i="6"/>
  <c r="BV200" i="6"/>
  <c r="BU200" i="6"/>
  <c r="BT200" i="6"/>
  <c r="BW199" i="6"/>
  <c r="BV199" i="6"/>
  <c r="BU199" i="6"/>
  <c r="BT199" i="6"/>
  <c r="BW198" i="6"/>
  <c r="BV198" i="6"/>
  <c r="BU198" i="6"/>
  <c r="BT198" i="6"/>
  <c r="BW197" i="6"/>
  <c r="BV197" i="6"/>
  <c r="BU197" i="6"/>
  <c r="BT197" i="6"/>
  <c r="BW196" i="6"/>
  <c r="BV196" i="6"/>
  <c r="BU196" i="6"/>
  <c r="BT196" i="6"/>
  <c r="BW195" i="6"/>
  <c r="BV195" i="6"/>
  <c r="BU195" i="6"/>
  <c r="BT195" i="6"/>
  <c r="BW194" i="6"/>
  <c r="BV194" i="6"/>
  <c r="BU194" i="6"/>
  <c r="BT194" i="6"/>
  <c r="BW193" i="6"/>
  <c r="BV193" i="6"/>
  <c r="BU193" i="6"/>
  <c r="BT193" i="6"/>
  <c r="BW192" i="6"/>
  <c r="BV192" i="6"/>
  <c r="BU192" i="6"/>
  <c r="BT192" i="6"/>
  <c r="BW191" i="6"/>
  <c r="BV191" i="6"/>
  <c r="BU191" i="6"/>
  <c r="BT191" i="6"/>
  <c r="BW190" i="6"/>
  <c r="BV190" i="6"/>
  <c r="BU190" i="6"/>
  <c r="BT190" i="6"/>
  <c r="BW189" i="6"/>
  <c r="BV189" i="6"/>
  <c r="BU189" i="6"/>
  <c r="BT189" i="6"/>
  <c r="BW188" i="6"/>
  <c r="BV188" i="6"/>
  <c r="BU188" i="6"/>
  <c r="BT188" i="6"/>
  <c r="BW187" i="6"/>
  <c r="BV187" i="6"/>
  <c r="BU187" i="6"/>
  <c r="BT187" i="6"/>
  <c r="BW186" i="6"/>
  <c r="BV186" i="6"/>
  <c r="BU186" i="6"/>
  <c r="BT186" i="6"/>
  <c r="BW185" i="6"/>
  <c r="BV185" i="6"/>
  <c r="BU185" i="6"/>
  <c r="BT185" i="6"/>
  <c r="BW184" i="6"/>
  <c r="BV184" i="6"/>
  <c r="BU184" i="6"/>
  <c r="BT184" i="6"/>
  <c r="BW183" i="6"/>
  <c r="BV183" i="6"/>
  <c r="BU183" i="6"/>
  <c r="BT183" i="6"/>
  <c r="BW182" i="6"/>
  <c r="BV182" i="6"/>
  <c r="BU182" i="6"/>
  <c r="BT182" i="6"/>
  <c r="BW181" i="6"/>
  <c r="BV181" i="6"/>
  <c r="BU181" i="6"/>
  <c r="BT181" i="6"/>
  <c r="BW180" i="6"/>
  <c r="BV180" i="6"/>
  <c r="BU180" i="6"/>
  <c r="BT180" i="6"/>
  <c r="BW179" i="6"/>
  <c r="BV179" i="6"/>
  <c r="BU179" i="6"/>
  <c r="BT179" i="6"/>
  <c r="BW178" i="6"/>
  <c r="BV178" i="6"/>
  <c r="BU178" i="6"/>
  <c r="BT178" i="6"/>
  <c r="BW177" i="6"/>
  <c r="BV177" i="6"/>
  <c r="BU177" i="6"/>
  <c r="BT177" i="6"/>
  <c r="BW176" i="6"/>
  <c r="BV176" i="6"/>
  <c r="BU176" i="6"/>
  <c r="BT176" i="6"/>
  <c r="BW175" i="6"/>
  <c r="BV175" i="6"/>
  <c r="BU175" i="6"/>
  <c r="BT175" i="6"/>
  <c r="BW174" i="6"/>
  <c r="BV174" i="6"/>
  <c r="BU174" i="6"/>
  <c r="BT174" i="6"/>
  <c r="BV173" i="6"/>
  <c r="BU173" i="6"/>
  <c r="BT173" i="6"/>
  <c r="BW172" i="6"/>
  <c r="BV172" i="6"/>
  <c r="BU172" i="6"/>
  <c r="BT172" i="6"/>
  <c r="BW171" i="6"/>
  <c r="BV171" i="6"/>
  <c r="BU171" i="6"/>
  <c r="BT171" i="6"/>
  <c r="BW170" i="6"/>
  <c r="BV170" i="6"/>
  <c r="BU170" i="6"/>
  <c r="BT170" i="6"/>
  <c r="BW169" i="6"/>
  <c r="BV169" i="6"/>
  <c r="BU169" i="6"/>
  <c r="BT169" i="6"/>
  <c r="BW168" i="6"/>
  <c r="BV168" i="6"/>
  <c r="BU168" i="6"/>
  <c r="BT168" i="6"/>
  <c r="BW167" i="6"/>
  <c r="BV167" i="6"/>
  <c r="BU167" i="6"/>
  <c r="BT167" i="6"/>
  <c r="BW166" i="6"/>
  <c r="BV166" i="6"/>
  <c r="BU166" i="6"/>
  <c r="BT166" i="6"/>
  <c r="BW165" i="6"/>
  <c r="BV165" i="6"/>
  <c r="BU165" i="6"/>
  <c r="BT165" i="6"/>
  <c r="BW164" i="6"/>
  <c r="BV164" i="6"/>
  <c r="BU164" i="6"/>
  <c r="BT164" i="6"/>
  <c r="BW163" i="6"/>
  <c r="BV163" i="6"/>
  <c r="BU163" i="6"/>
  <c r="BT163" i="6"/>
  <c r="BW162" i="6"/>
  <c r="BV162" i="6"/>
  <c r="BU162" i="6"/>
  <c r="BT162" i="6"/>
  <c r="BW161" i="6"/>
  <c r="BV161" i="6"/>
  <c r="BU161" i="6"/>
  <c r="BT161" i="6"/>
  <c r="BW160" i="6"/>
  <c r="BV160" i="6"/>
  <c r="BU160" i="6"/>
  <c r="BT160" i="6"/>
  <c r="BW159" i="6"/>
  <c r="BV159" i="6"/>
  <c r="BU159" i="6"/>
  <c r="BT159" i="6"/>
  <c r="BW157" i="6"/>
  <c r="BV157" i="6"/>
  <c r="BU157" i="6"/>
  <c r="BT157" i="6"/>
  <c r="BW156" i="6"/>
  <c r="BV156" i="6"/>
  <c r="BU156" i="6"/>
  <c r="BT156" i="6"/>
  <c r="BW155" i="6"/>
  <c r="BV155" i="6"/>
  <c r="BU155" i="6"/>
  <c r="BT155" i="6"/>
  <c r="BW154" i="6"/>
  <c r="BV154" i="6"/>
  <c r="BU154" i="6"/>
  <c r="BT154" i="6"/>
  <c r="BW153" i="6"/>
  <c r="BV153" i="6"/>
  <c r="BU153" i="6"/>
  <c r="BT153" i="6"/>
  <c r="BW152" i="6"/>
  <c r="BV152" i="6"/>
  <c r="BU152" i="6"/>
  <c r="BT152" i="6"/>
  <c r="BW151" i="6"/>
  <c r="BV151" i="6"/>
  <c r="BU151" i="6"/>
  <c r="BT151" i="6"/>
  <c r="BW150" i="6"/>
  <c r="BV150" i="6"/>
  <c r="BU150" i="6"/>
  <c r="BT150" i="6"/>
  <c r="BW149" i="6"/>
  <c r="BV149" i="6"/>
  <c r="BU149" i="6"/>
  <c r="BT149" i="6"/>
  <c r="BW148" i="6"/>
  <c r="BV148" i="6"/>
  <c r="BU148" i="6"/>
  <c r="BT148" i="6"/>
  <c r="BW147" i="6"/>
  <c r="BV147" i="6"/>
  <c r="BU147" i="6"/>
  <c r="BT147" i="6"/>
  <c r="BW146" i="6"/>
  <c r="BV146" i="6"/>
  <c r="BU146" i="6"/>
  <c r="BT146" i="6"/>
  <c r="BW145" i="6"/>
  <c r="BV145" i="6"/>
  <c r="BU145" i="6"/>
  <c r="BT145" i="6"/>
  <c r="BW144" i="6"/>
  <c r="BV144" i="6"/>
  <c r="BU144" i="6"/>
  <c r="BT144" i="6"/>
  <c r="BW143" i="6"/>
  <c r="BU143" i="6"/>
  <c r="BT143" i="6"/>
  <c r="BW142" i="6"/>
  <c r="BV142" i="6"/>
  <c r="BU142" i="6"/>
  <c r="BT142" i="6"/>
  <c r="BW141" i="6"/>
  <c r="BV141" i="6"/>
  <c r="BU141" i="6"/>
  <c r="BT141" i="6"/>
  <c r="BW140" i="6"/>
  <c r="BV140" i="6"/>
  <c r="BU140" i="6"/>
  <c r="BT140" i="6"/>
  <c r="BW139" i="6"/>
  <c r="BV139" i="6"/>
  <c r="BU139" i="6"/>
  <c r="BT139" i="6"/>
  <c r="BW138" i="6"/>
  <c r="BV138" i="6"/>
  <c r="BU138" i="6"/>
  <c r="BT138" i="6"/>
  <c r="BW137" i="6"/>
  <c r="BV137" i="6"/>
  <c r="BU137" i="6"/>
  <c r="BT137" i="6"/>
  <c r="BW136" i="6"/>
  <c r="BV136" i="6"/>
  <c r="BU136" i="6"/>
  <c r="BT136" i="6"/>
  <c r="BW135" i="6"/>
  <c r="BV135" i="6"/>
  <c r="BU135" i="6"/>
  <c r="BT135" i="6"/>
  <c r="BW134" i="6"/>
  <c r="BV134" i="6"/>
  <c r="BU134" i="6"/>
  <c r="BT134" i="6"/>
  <c r="BW133" i="6"/>
  <c r="BV133" i="6"/>
  <c r="BU133" i="6"/>
  <c r="BT133" i="6"/>
  <c r="BW132" i="6"/>
  <c r="BV132" i="6"/>
  <c r="BU132" i="6"/>
  <c r="BT132" i="6"/>
  <c r="BW131" i="6"/>
  <c r="BV131" i="6"/>
  <c r="BU131" i="6"/>
  <c r="BT131" i="6"/>
  <c r="BW130" i="6"/>
  <c r="BV130" i="6"/>
  <c r="BU130" i="6"/>
  <c r="BT130" i="6"/>
  <c r="BW129" i="6"/>
  <c r="BV129" i="6"/>
  <c r="BU129" i="6"/>
  <c r="BT129" i="6"/>
  <c r="BV128" i="6"/>
  <c r="BT128" i="6"/>
  <c r="BW127" i="6"/>
  <c r="BV127" i="6"/>
  <c r="BU127" i="6"/>
  <c r="BT127" i="6"/>
  <c r="BW126" i="6"/>
  <c r="BV126" i="6"/>
  <c r="BU126" i="6"/>
  <c r="BT126" i="6"/>
  <c r="BW125" i="6"/>
  <c r="BV125" i="6"/>
  <c r="BU125" i="6"/>
  <c r="BT125" i="6"/>
  <c r="BW124" i="6"/>
  <c r="BV124" i="6"/>
  <c r="BU124" i="6"/>
  <c r="BT124" i="6"/>
  <c r="BW123" i="6"/>
  <c r="BV123" i="6"/>
  <c r="BU123" i="6"/>
  <c r="BT123" i="6"/>
  <c r="BW122" i="6"/>
  <c r="BV122" i="6"/>
  <c r="BU122" i="6"/>
  <c r="BT122" i="6"/>
  <c r="BW121" i="6"/>
  <c r="BV121" i="6"/>
  <c r="BU121" i="6"/>
  <c r="BT121" i="6"/>
  <c r="BW120" i="6"/>
  <c r="BV120" i="6"/>
  <c r="BU120" i="6"/>
  <c r="BT120" i="6"/>
  <c r="BW119" i="6"/>
  <c r="BV119" i="6"/>
  <c r="BU119" i="6"/>
  <c r="BT119" i="6"/>
  <c r="BW118" i="6"/>
  <c r="BV118" i="6"/>
  <c r="BU118" i="6"/>
  <c r="BT118" i="6"/>
  <c r="BW117" i="6"/>
  <c r="BV117" i="6"/>
  <c r="BU117" i="6"/>
  <c r="BT117" i="6"/>
  <c r="BW116" i="6"/>
  <c r="BV116" i="6"/>
  <c r="BU116" i="6"/>
  <c r="BT116" i="6"/>
  <c r="BW115" i="6"/>
  <c r="BV115" i="6"/>
  <c r="BU115" i="6"/>
  <c r="BT115" i="6"/>
  <c r="BW114" i="6"/>
  <c r="BV114" i="6"/>
  <c r="BU114" i="6"/>
  <c r="BT114" i="6"/>
  <c r="BV113" i="6"/>
  <c r="BT113" i="6"/>
  <c r="BW112" i="6"/>
  <c r="BV112" i="6"/>
  <c r="BU112" i="6"/>
  <c r="BT112" i="6"/>
  <c r="BW111" i="6"/>
  <c r="BV111" i="6"/>
  <c r="BU111" i="6"/>
  <c r="BT111" i="6"/>
  <c r="BW110" i="6"/>
  <c r="BV110" i="6"/>
  <c r="BU110" i="6"/>
  <c r="BT110" i="6"/>
  <c r="BW109" i="6"/>
  <c r="BV109" i="6"/>
  <c r="BU109" i="6"/>
  <c r="BT109" i="6"/>
  <c r="BW108" i="6"/>
  <c r="BV108" i="6"/>
  <c r="BU108" i="6"/>
  <c r="BT108" i="6"/>
  <c r="BW107" i="6"/>
  <c r="BV107" i="6"/>
  <c r="BU107" i="6"/>
  <c r="BT107" i="6"/>
  <c r="BW106" i="6"/>
  <c r="BV106" i="6"/>
  <c r="BU106" i="6"/>
  <c r="BT106" i="6"/>
  <c r="BW105" i="6"/>
  <c r="BV105" i="6"/>
  <c r="BU105" i="6"/>
  <c r="BT105" i="6"/>
  <c r="BW104" i="6"/>
  <c r="BV104" i="6"/>
  <c r="BU104" i="6"/>
  <c r="BT104" i="6"/>
  <c r="BW103" i="6"/>
  <c r="BV103" i="6"/>
  <c r="BU103" i="6"/>
  <c r="BT103" i="6"/>
  <c r="BW102" i="6"/>
  <c r="BV102" i="6"/>
  <c r="BU102" i="6"/>
  <c r="BT102" i="6"/>
  <c r="BW101" i="6"/>
  <c r="BV101" i="6"/>
  <c r="BU101" i="6"/>
  <c r="BT101" i="6"/>
  <c r="BW100" i="6"/>
  <c r="BV100" i="6"/>
  <c r="BU100" i="6"/>
  <c r="BT100" i="6"/>
  <c r="BW99" i="6"/>
  <c r="BV99" i="6"/>
  <c r="BU99" i="6"/>
  <c r="BT99" i="6"/>
  <c r="BW98" i="6"/>
  <c r="BU98" i="6"/>
  <c r="BW97" i="6"/>
  <c r="BV97" i="6"/>
  <c r="BU97" i="6"/>
  <c r="BT97" i="6"/>
  <c r="BW96" i="6"/>
  <c r="BV96" i="6"/>
  <c r="BU96" i="6"/>
  <c r="BT96" i="6"/>
  <c r="BW95" i="6"/>
  <c r="BV95" i="6"/>
  <c r="BU95" i="6"/>
  <c r="BT95" i="6"/>
  <c r="BW94" i="6"/>
  <c r="BV94" i="6"/>
  <c r="BU94" i="6"/>
  <c r="BT94" i="6"/>
  <c r="BW93" i="6"/>
  <c r="BV93" i="6"/>
  <c r="BU93" i="6"/>
  <c r="BT93" i="6"/>
  <c r="BW92" i="6"/>
  <c r="BV92" i="6"/>
  <c r="BU92" i="6"/>
  <c r="BT92" i="6"/>
  <c r="BW91" i="6"/>
  <c r="BV91" i="6"/>
  <c r="BU91" i="6"/>
  <c r="BT91" i="6"/>
  <c r="BW90" i="6"/>
  <c r="BV90" i="6"/>
  <c r="BU90" i="6"/>
  <c r="BT90" i="6"/>
  <c r="BW89" i="6"/>
  <c r="BV89" i="6"/>
  <c r="BU89" i="6"/>
  <c r="BT89" i="6"/>
  <c r="BW88" i="6"/>
  <c r="BV88" i="6"/>
  <c r="BU88" i="6"/>
  <c r="BT88" i="6"/>
  <c r="BW87" i="6"/>
  <c r="BV87" i="6"/>
  <c r="BU87" i="6"/>
  <c r="BT87" i="6"/>
  <c r="BW86" i="6"/>
  <c r="BV86" i="6"/>
  <c r="BU86" i="6"/>
  <c r="BT86" i="6"/>
  <c r="BW85" i="6"/>
  <c r="BV85" i="6"/>
  <c r="BU85" i="6"/>
  <c r="BT85" i="6"/>
  <c r="BW84" i="6"/>
  <c r="BV84" i="6"/>
  <c r="BU84" i="6"/>
  <c r="BT84" i="6"/>
  <c r="BU83" i="6"/>
  <c r="BT83" i="6"/>
  <c r="BW82" i="6"/>
  <c r="BV82" i="6"/>
  <c r="BU82" i="6"/>
  <c r="BT82" i="6"/>
  <c r="BW81" i="6"/>
  <c r="BV81" i="6"/>
  <c r="BU81" i="6"/>
  <c r="BT81" i="6"/>
  <c r="BW80" i="6"/>
  <c r="BV80" i="6"/>
  <c r="BU80" i="6"/>
  <c r="BT80" i="6"/>
  <c r="BW79" i="6"/>
  <c r="BV79" i="6"/>
  <c r="BU79" i="6"/>
  <c r="BT79" i="6"/>
  <c r="BW78" i="6"/>
  <c r="BV78" i="6"/>
  <c r="BU78" i="6"/>
  <c r="BT78" i="6"/>
  <c r="BW77" i="6"/>
  <c r="BV77" i="6"/>
  <c r="BU77" i="6"/>
  <c r="BT77" i="6"/>
  <c r="BW76" i="6"/>
  <c r="BV76" i="6"/>
  <c r="BU76" i="6"/>
  <c r="BT76" i="6"/>
  <c r="BW75" i="6"/>
  <c r="BV75" i="6"/>
  <c r="BU75" i="6"/>
  <c r="BT75" i="6"/>
  <c r="BW74" i="6"/>
  <c r="BV74" i="6"/>
  <c r="BU74" i="6"/>
  <c r="BT74" i="6"/>
  <c r="BW73" i="6"/>
  <c r="BV73" i="6"/>
  <c r="BU73" i="6"/>
  <c r="BT73" i="6"/>
  <c r="BW72" i="6"/>
  <c r="BV72" i="6"/>
  <c r="BU72" i="6"/>
  <c r="BT72" i="6"/>
  <c r="BW71" i="6"/>
  <c r="BV71" i="6"/>
  <c r="BU71" i="6"/>
  <c r="BT71" i="6"/>
  <c r="BW70" i="6"/>
  <c r="BV70" i="6"/>
  <c r="BU70" i="6"/>
  <c r="BT70" i="6"/>
  <c r="BW69" i="6"/>
  <c r="BV69" i="6"/>
  <c r="BU69" i="6"/>
  <c r="BT69" i="6"/>
  <c r="BE248" i="6"/>
  <c r="BC248" i="6"/>
  <c r="BF247" i="6"/>
  <c r="BE247" i="6"/>
  <c r="BD247" i="6"/>
  <c r="BC247" i="6"/>
  <c r="BF246" i="6"/>
  <c r="BE246" i="6"/>
  <c r="BD246" i="6"/>
  <c r="BC246" i="6"/>
  <c r="BF245" i="6"/>
  <c r="BE245" i="6"/>
  <c r="BD245" i="6"/>
  <c r="BC245" i="6"/>
  <c r="BF244" i="6"/>
  <c r="BE244" i="6"/>
  <c r="BD244" i="6"/>
  <c r="BC244" i="6"/>
  <c r="BF243" i="6"/>
  <c r="BE243" i="6"/>
  <c r="BD243" i="6"/>
  <c r="BC243" i="6"/>
  <c r="BF242" i="6"/>
  <c r="BE242" i="6"/>
  <c r="BD242" i="6"/>
  <c r="BC242" i="6"/>
  <c r="BF241" i="6"/>
  <c r="BE241" i="6"/>
  <c r="BD241" i="6"/>
  <c r="BC241" i="6"/>
  <c r="BF240" i="6"/>
  <c r="BE240" i="6"/>
  <c r="BD240" i="6"/>
  <c r="BC240" i="6"/>
  <c r="BF239" i="6"/>
  <c r="BE239" i="6"/>
  <c r="BD239" i="6"/>
  <c r="BC239" i="6"/>
  <c r="BF238" i="6"/>
  <c r="BE238" i="6"/>
  <c r="BD238" i="6"/>
  <c r="BC238" i="6"/>
  <c r="BF237" i="6"/>
  <c r="BE237" i="6"/>
  <c r="BD237" i="6"/>
  <c r="BC237" i="6"/>
  <c r="BF236" i="6"/>
  <c r="BE236" i="6"/>
  <c r="BD236" i="6"/>
  <c r="BC236" i="6"/>
  <c r="BF235" i="6"/>
  <c r="BE235" i="6"/>
  <c r="BD235" i="6"/>
  <c r="BC235" i="6"/>
  <c r="BF234" i="6"/>
  <c r="BE234" i="6"/>
  <c r="BD234" i="6"/>
  <c r="BC234" i="6"/>
  <c r="BF233" i="6"/>
  <c r="BE233" i="6"/>
  <c r="BD233" i="6"/>
  <c r="BC233" i="6"/>
  <c r="BF232" i="6"/>
  <c r="BE232" i="6"/>
  <c r="BD232" i="6"/>
  <c r="BC232" i="6"/>
  <c r="BF231" i="6"/>
  <c r="BE231" i="6"/>
  <c r="BD231" i="6"/>
  <c r="BC231" i="6"/>
  <c r="BF230" i="6"/>
  <c r="BE230" i="6"/>
  <c r="BD230" i="6"/>
  <c r="BC230" i="6"/>
  <c r="BF229" i="6"/>
  <c r="BE229" i="6"/>
  <c r="BD229" i="6"/>
  <c r="BC229" i="6"/>
  <c r="BF228" i="6"/>
  <c r="BE228" i="6"/>
  <c r="BD228" i="6"/>
  <c r="BC228" i="6"/>
  <c r="BF227" i="6"/>
  <c r="BE227" i="6"/>
  <c r="BD227" i="6"/>
  <c r="BC227" i="6"/>
  <c r="BF226" i="6"/>
  <c r="BE226" i="6"/>
  <c r="BD226" i="6"/>
  <c r="BC226" i="6"/>
  <c r="BF225" i="6"/>
  <c r="BE225" i="6"/>
  <c r="BD225" i="6"/>
  <c r="BC225" i="6"/>
  <c r="BF224" i="6"/>
  <c r="BE224" i="6"/>
  <c r="BD224" i="6"/>
  <c r="BC224" i="6"/>
  <c r="BF223" i="6"/>
  <c r="BE223" i="6"/>
  <c r="BD223" i="6"/>
  <c r="BC223" i="6"/>
  <c r="BF222" i="6"/>
  <c r="BE222" i="6"/>
  <c r="BD222" i="6"/>
  <c r="BC222" i="6"/>
  <c r="BF221" i="6"/>
  <c r="BE221" i="6"/>
  <c r="BD221" i="6"/>
  <c r="BC221" i="6"/>
  <c r="BF220" i="6"/>
  <c r="BE220" i="6"/>
  <c r="BD220" i="6"/>
  <c r="BC220" i="6"/>
  <c r="BF219" i="6"/>
  <c r="BE219" i="6"/>
  <c r="BD219" i="6"/>
  <c r="BC219" i="6"/>
  <c r="BF217" i="6"/>
  <c r="BE217" i="6"/>
  <c r="BD217" i="6"/>
  <c r="BC217" i="6"/>
  <c r="BF216" i="6"/>
  <c r="BE216" i="6"/>
  <c r="BD216" i="6"/>
  <c r="BC216" i="6"/>
  <c r="BF215" i="6"/>
  <c r="BE215" i="6"/>
  <c r="BD215" i="6"/>
  <c r="BC215" i="6"/>
  <c r="BF214" i="6"/>
  <c r="BE214" i="6"/>
  <c r="BD214" i="6"/>
  <c r="BC214" i="6"/>
  <c r="BF213" i="6"/>
  <c r="BE213" i="6"/>
  <c r="BD213" i="6"/>
  <c r="BC213" i="6"/>
  <c r="BF212" i="6"/>
  <c r="BE212" i="6"/>
  <c r="BD212" i="6"/>
  <c r="BC212" i="6"/>
  <c r="BF211" i="6"/>
  <c r="BE211" i="6"/>
  <c r="BD211" i="6"/>
  <c r="BC211" i="6"/>
  <c r="BF210" i="6"/>
  <c r="BE210" i="6"/>
  <c r="BD210" i="6"/>
  <c r="BC210" i="6"/>
  <c r="BF209" i="6"/>
  <c r="BE209" i="6"/>
  <c r="BD209" i="6"/>
  <c r="BC209" i="6"/>
  <c r="BF208" i="6"/>
  <c r="BE208" i="6"/>
  <c r="BD208" i="6"/>
  <c r="BC208" i="6"/>
  <c r="BF207" i="6"/>
  <c r="BE207" i="6"/>
  <c r="BD207" i="6"/>
  <c r="BC207" i="6"/>
  <c r="BF206" i="6"/>
  <c r="BE206" i="6"/>
  <c r="BD206" i="6"/>
  <c r="BC206" i="6"/>
  <c r="BF205" i="6"/>
  <c r="BE205" i="6"/>
  <c r="BD205" i="6"/>
  <c r="BC205" i="6"/>
  <c r="BF204" i="6"/>
  <c r="BE204" i="6"/>
  <c r="BD204" i="6"/>
  <c r="BC204" i="6"/>
  <c r="BF202" i="6"/>
  <c r="BE202" i="6"/>
  <c r="BD202" i="6"/>
  <c r="BC202" i="6"/>
  <c r="BF201" i="6"/>
  <c r="BE201" i="6"/>
  <c r="BD201" i="6"/>
  <c r="BC201" i="6"/>
  <c r="BF200" i="6"/>
  <c r="BE200" i="6"/>
  <c r="BD200" i="6"/>
  <c r="BC200" i="6"/>
  <c r="BF199" i="6"/>
  <c r="BE199" i="6"/>
  <c r="BD199" i="6"/>
  <c r="BC199" i="6"/>
  <c r="BF198" i="6"/>
  <c r="BE198" i="6"/>
  <c r="BD198" i="6"/>
  <c r="BC198" i="6"/>
  <c r="BF197" i="6"/>
  <c r="BE197" i="6"/>
  <c r="BD197" i="6"/>
  <c r="BC197" i="6"/>
  <c r="BF196" i="6"/>
  <c r="BE196" i="6"/>
  <c r="BD196" i="6"/>
  <c r="BC196" i="6"/>
  <c r="BF195" i="6"/>
  <c r="BE195" i="6"/>
  <c r="BD195" i="6"/>
  <c r="BC195" i="6"/>
  <c r="BF194" i="6"/>
  <c r="BE194" i="6"/>
  <c r="BD194" i="6"/>
  <c r="BC194" i="6"/>
  <c r="BF193" i="6"/>
  <c r="BE193" i="6"/>
  <c r="BD193" i="6"/>
  <c r="BC193" i="6"/>
  <c r="BF192" i="6"/>
  <c r="BE192" i="6"/>
  <c r="BD192" i="6"/>
  <c r="BC192" i="6"/>
  <c r="BF191" i="6"/>
  <c r="BE191" i="6"/>
  <c r="BD191" i="6"/>
  <c r="BC191" i="6"/>
  <c r="BF190" i="6"/>
  <c r="BE190" i="6"/>
  <c r="BD190" i="6"/>
  <c r="BC190" i="6"/>
  <c r="BF189" i="6"/>
  <c r="BE189" i="6"/>
  <c r="BD189" i="6"/>
  <c r="BC189" i="6"/>
  <c r="BF188" i="6"/>
  <c r="BE188" i="6"/>
  <c r="BD188" i="6"/>
  <c r="BC188" i="6"/>
  <c r="BF187" i="6"/>
  <c r="BE187" i="6"/>
  <c r="BD187" i="6"/>
  <c r="BC187" i="6"/>
  <c r="BF186" i="6"/>
  <c r="BE186" i="6"/>
  <c r="BD186" i="6"/>
  <c r="BC186" i="6"/>
  <c r="BF185" i="6"/>
  <c r="BE185" i="6"/>
  <c r="BD185" i="6"/>
  <c r="BC185" i="6"/>
  <c r="BF184" i="6"/>
  <c r="BE184" i="6"/>
  <c r="BD184" i="6"/>
  <c r="BC184" i="6"/>
  <c r="BF183" i="6"/>
  <c r="BE183" i="6"/>
  <c r="BD183" i="6"/>
  <c r="BC183" i="6"/>
  <c r="BF182" i="6"/>
  <c r="BE182" i="6"/>
  <c r="BD182" i="6"/>
  <c r="BC182" i="6"/>
  <c r="BF181" i="6"/>
  <c r="BE181" i="6"/>
  <c r="BD181" i="6"/>
  <c r="BC181" i="6"/>
  <c r="BF180" i="6"/>
  <c r="BE180" i="6"/>
  <c r="BD180" i="6"/>
  <c r="BC180" i="6"/>
  <c r="BF179" i="6"/>
  <c r="BE179" i="6"/>
  <c r="BD179" i="6"/>
  <c r="BC179" i="6"/>
  <c r="BF178" i="6"/>
  <c r="BE178" i="6"/>
  <c r="BD178" i="6"/>
  <c r="BC178" i="6"/>
  <c r="BF177" i="6"/>
  <c r="BE177" i="6"/>
  <c r="BD177" i="6"/>
  <c r="BC177" i="6"/>
  <c r="BF176" i="6"/>
  <c r="BE176" i="6"/>
  <c r="BD176" i="6"/>
  <c r="BC176" i="6"/>
  <c r="BF175" i="6"/>
  <c r="BE175" i="6"/>
  <c r="BD175" i="6"/>
  <c r="BC175" i="6"/>
  <c r="BF174" i="6"/>
  <c r="BE174" i="6"/>
  <c r="BD174" i="6"/>
  <c r="BC174" i="6"/>
  <c r="BE173" i="6"/>
  <c r="BD173" i="6"/>
  <c r="BC173" i="6"/>
  <c r="BF172" i="6"/>
  <c r="BE172" i="6"/>
  <c r="BD172" i="6"/>
  <c r="BC172" i="6"/>
  <c r="BF171" i="6"/>
  <c r="BE171" i="6"/>
  <c r="BD171" i="6"/>
  <c r="BC171" i="6"/>
  <c r="BF170" i="6"/>
  <c r="BE170" i="6"/>
  <c r="BD170" i="6"/>
  <c r="BC170" i="6"/>
  <c r="BF169" i="6"/>
  <c r="BE169" i="6"/>
  <c r="BD169" i="6"/>
  <c r="BC169" i="6"/>
  <c r="BF168" i="6"/>
  <c r="BE168" i="6"/>
  <c r="BD168" i="6"/>
  <c r="BC168" i="6"/>
  <c r="BF167" i="6"/>
  <c r="BE167" i="6"/>
  <c r="BD167" i="6"/>
  <c r="BC167" i="6"/>
  <c r="BF166" i="6"/>
  <c r="BE166" i="6"/>
  <c r="BD166" i="6"/>
  <c r="BC166" i="6"/>
  <c r="BF165" i="6"/>
  <c r="BE165" i="6"/>
  <c r="BD165" i="6"/>
  <c r="BC165" i="6"/>
  <c r="BF164" i="6"/>
  <c r="BE164" i="6"/>
  <c r="BD164" i="6"/>
  <c r="BC164" i="6"/>
  <c r="BF163" i="6"/>
  <c r="BE163" i="6"/>
  <c r="BD163" i="6"/>
  <c r="BC163" i="6"/>
  <c r="BF162" i="6"/>
  <c r="BE162" i="6"/>
  <c r="BD162" i="6"/>
  <c r="BC162" i="6"/>
  <c r="BF161" i="6"/>
  <c r="BE161" i="6"/>
  <c r="BD161" i="6"/>
  <c r="BC161" i="6"/>
  <c r="BF160" i="6"/>
  <c r="BE160" i="6"/>
  <c r="BD160" i="6"/>
  <c r="BC160" i="6"/>
  <c r="BF159" i="6"/>
  <c r="BE159" i="6"/>
  <c r="BD159" i="6"/>
  <c r="BC159" i="6"/>
  <c r="BF157" i="6"/>
  <c r="BE157" i="6"/>
  <c r="BD157" i="6"/>
  <c r="BC157" i="6"/>
  <c r="BF156" i="6"/>
  <c r="BE156" i="6"/>
  <c r="BD156" i="6"/>
  <c r="BC156" i="6"/>
  <c r="BF155" i="6"/>
  <c r="BE155" i="6"/>
  <c r="BD155" i="6"/>
  <c r="BC155" i="6"/>
  <c r="BF154" i="6"/>
  <c r="BE154" i="6"/>
  <c r="BD154" i="6"/>
  <c r="BC154" i="6"/>
  <c r="BF153" i="6"/>
  <c r="BE153" i="6"/>
  <c r="BD153" i="6"/>
  <c r="BC153" i="6"/>
  <c r="BF152" i="6"/>
  <c r="BE152" i="6"/>
  <c r="BD152" i="6"/>
  <c r="BC152" i="6"/>
  <c r="BF151" i="6"/>
  <c r="BE151" i="6"/>
  <c r="BD151" i="6"/>
  <c r="BC151" i="6"/>
  <c r="BF150" i="6"/>
  <c r="BE150" i="6"/>
  <c r="BD150" i="6"/>
  <c r="BC150" i="6"/>
  <c r="BF149" i="6"/>
  <c r="BE149" i="6"/>
  <c r="BD149" i="6"/>
  <c r="BC149" i="6"/>
  <c r="BF148" i="6"/>
  <c r="BE148" i="6"/>
  <c r="BD148" i="6"/>
  <c r="BC148" i="6"/>
  <c r="BF147" i="6"/>
  <c r="BE147" i="6"/>
  <c r="BD147" i="6"/>
  <c r="BC147" i="6"/>
  <c r="BF146" i="6"/>
  <c r="BE146" i="6"/>
  <c r="BD146" i="6"/>
  <c r="BC146" i="6"/>
  <c r="BF145" i="6"/>
  <c r="BE145" i="6"/>
  <c r="BD145" i="6"/>
  <c r="BC145" i="6"/>
  <c r="BF144" i="6"/>
  <c r="BE144" i="6"/>
  <c r="BD144" i="6"/>
  <c r="BC144" i="6"/>
  <c r="BF143" i="6"/>
  <c r="BD143" i="6"/>
  <c r="BC143" i="6"/>
  <c r="BF142" i="6"/>
  <c r="BE142" i="6"/>
  <c r="BD142" i="6"/>
  <c r="BC142" i="6"/>
  <c r="BF141" i="6"/>
  <c r="BE141" i="6"/>
  <c r="BD141" i="6"/>
  <c r="BC141" i="6"/>
  <c r="BF140" i="6"/>
  <c r="BE140" i="6"/>
  <c r="BD140" i="6"/>
  <c r="BC140" i="6"/>
  <c r="BF139" i="6"/>
  <c r="BE139" i="6"/>
  <c r="BD139" i="6"/>
  <c r="BC139" i="6"/>
  <c r="BF138" i="6"/>
  <c r="BE138" i="6"/>
  <c r="BD138" i="6"/>
  <c r="BC138" i="6"/>
  <c r="BF137" i="6"/>
  <c r="BE137" i="6"/>
  <c r="BD137" i="6"/>
  <c r="BC137" i="6"/>
  <c r="BF136" i="6"/>
  <c r="BE136" i="6"/>
  <c r="BD136" i="6"/>
  <c r="BC136" i="6"/>
  <c r="BF135" i="6"/>
  <c r="BE135" i="6"/>
  <c r="BD135" i="6"/>
  <c r="BC135" i="6"/>
  <c r="BF134" i="6"/>
  <c r="BE134" i="6"/>
  <c r="BD134" i="6"/>
  <c r="BC134" i="6"/>
  <c r="BF133" i="6"/>
  <c r="BE133" i="6"/>
  <c r="BD133" i="6"/>
  <c r="BC133" i="6"/>
  <c r="BF132" i="6"/>
  <c r="BE132" i="6"/>
  <c r="BD132" i="6"/>
  <c r="BC132" i="6"/>
  <c r="BF131" i="6"/>
  <c r="BE131" i="6"/>
  <c r="BD131" i="6"/>
  <c r="BC131" i="6"/>
  <c r="BF130" i="6"/>
  <c r="BE130" i="6"/>
  <c r="BD130" i="6"/>
  <c r="BC130" i="6"/>
  <c r="BF129" i="6"/>
  <c r="BE129" i="6"/>
  <c r="BD129" i="6"/>
  <c r="BC129" i="6"/>
  <c r="BE128" i="6"/>
  <c r="BC128" i="6"/>
  <c r="BF127" i="6"/>
  <c r="BE127" i="6"/>
  <c r="BD127" i="6"/>
  <c r="BC127" i="6"/>
  <c r="BF126" i="6"/>
  <c r="BE126" i="6"/>
  <c r="BD126" i="6"/>
  <c r="BC126" i="6"/>
  <c r="BF125" i="6"/>
  <c r="BE125" i="6"/>
  <c r="BD125" i="6"/>
  <c r="BC125" i="6"/>
  <c r="BF124" i="6"/>
  <c r="BE124" i="6"/>
  <c r="BD124" i="6"/>
  <c r="BC124" i="6"/>
  <c r="BF123" i="6"/>
  <c r="BE123" i="6"/>
  <c r="BD123" i="6"/>
  <c r="BC123" i="6"/>
  <c r="BF122" i="6"/>
  <c r="BE122" i="6"/>
  <c r="BD122" i="6"/>
  <c r="BC122" i="6"/>
  <c r="BF121" i="6"/>
  <c r="BE121" i="6"/>
  <c r="BD121" i="6"/>
  <c r="BC121" i="6"/>
  <c r="BF120" i="6"/>
  <c r="BE120" i="6"/>
  <c r="BD120" i="6"/>
  <c r="BC120" i="6"/>
  <c r="BF119" i="6"/>
  <c r="BE119" i="6"/>
  <c r="BD119" i="6"/>
  <c r="BC119" i="6"/>
  <c r="BF118" i="6"/>
  <c r="BE118" i="6"/>
  <c r="BD118" i="6"/>
  <c r="BC118" i="6"/>
  <c r="BF117" i="6"/>
  <c r="BE117" i="6"/>
  <c r="BD117" i="6"/>
  <c r="BC117" i="6"/>
  <c r="BF116" i="6"/>
  <c r="BE116" i="6"/>
  <c r="BD116" i="6"/>
  <c r="BC116" i="6"/>
  <c r="BF115" i="6"/>
  <c r="BE115" i="6"/>
  <c r="BD115" i="6"/>
  <c r="BC115" i="6"/>
  <c r="BF114" i="6"/>
  <c r="BE114" i="6"/>
  <c r="BD114" i="6"/>
  <c r="BC114" i="6"/>
  <c r="BE113" i="6"/>
  <c r="BC113" i="6"/>
  <c r="BF112" i="6"/>
  <c r="BE112" i="6"/>
  <c r="BD112" i="6"/>
  <c r="BC112" i="6"/>
  <c r="BF111" i="6"/>
  <c r="BE111" i="6"/>
  <c r="BD111" i="6"/>
  <c r="BC111" i="6"/>
  <c r="BF110" i="6"/>
  <c r="BE110" i="6"/>
  <c r="BD110" i="6"/>
  <c r="BC110" i="6"/>
  <c r="BF109" i="6"/>
  <c r="BE109" i="6"/>
  <c r="BD109" i="6"/>
  <c r="BC109" i="6"/>
  <c r="BF108" i="6"/>
  <c r="BE108" i="6"/>
  <c r="BD108" i="6"/>
  <c r="BC108" i="6"/>
  <c r="BF107" i="6"/>
  <c r="BE107" i="6"/>
  <c r="BD107" i="6"/>
  <c r="BC107" i="6"/>
  <c r="BF106" i="6"/>
  <c r="BE106" i="6"/>
  <c r="BD106" i="6"/>
  <c r="BC106" i="6"/>
  <c r="BF105" i="6"/>
  <c r="BE105" i="6"/>
  <c r="BD105" i="6"/>
  <c r="BC105" i="6"/>
  <c r="BF104" i="6"/>
  <c r="BE104" i="6"/>
  <c r="BD104" i="6"/>
  <c r="BC104" i="6"/>
  <c r="BF103" i="6"/>
  <c r="BE103" i="6"/>
  <c r="BD103" i="6"/>
  <c r="BC103" i="6"/>
  <c r="BF102" i="6"/>
  <c r="BE102" i="6"/>
  <c r="BD102" i="6"/>
  <c r="BC102" i="6"/>
  <c r="BF101" i="6"/>
  <c r="BE101" i="6"/>
  <c r="BD101" i="6"/>
  <c r="BC101" i="6"/>
  <c r="BF100" i="6"/>
  <c r="BE100" i="6"/>
  <c r="BD100" i="6"/>
  <c r="BC100" i="6"/>
  <c r="BF99" i="6"/>
  <c r="BE99" i="6"/>
  <c r="BD99" i="6"/>
  <c r="BC99" i="6"/>
  <c r="BF98" i="6"/>
  <c r="BD98" i="6"/>
  <c r="BF97" i="6"/>
  <c r="BE97" i="6"/>
  <c r="BD97" i="6"/>
  <c r="BC97" i="6"/>
  <c r="BF96" i="6"/>
  <c r="BE96" i="6"/>
  <c r="BD96" i="6"/>
  <c r="BC96" i="6"/>
  <c r="BF95" i="6"/>
  <c r="BE95" i="6"/>
  <c r="BD95" i="6"/>
  <c r="BC95" i="6"/>
  <c r="BF94" i="6"/>
  <c r="BE94" i="6"/>
  <c r="BD94" i="6"/>
  <c r="BC94" i="6"/>
  <c r="BF93" i="6"/>
  <c r="BE93" i="6"/>
  <c r="BD93" i="6"/>
  <c r="BC93" i="6"/>
  <c r="BF92" i="6"/>
  <c r="BE92" i="6"/>
  <c r="BD92" i="6"/>
  <c r="BC92" i="6"/>
  <c r="BF91" i="6"/>
  <c r="BE91" i="6"/>
  <c r="BD91" i="6"/>
  <c r="BC91" i="6"/>
  <c r="BF90" i="6"/>
  <c r="BE90" i="6"/>
  <c r="BD90" i="6"/>
  <c r="BC90" i="6"/>
  <c r="BF89" i="6"/>
  <c r="BE89" i="6"/>
  <c r="BD89" i="6"/>
  <c r="BC89" i="6"/>
  <c r="BF88" i="6"/>
  <c r="BE88" i="6"/>
  <c r="BD88" i="6"/>
  <c r="BC88" i="6"/>
  <c r="BF87" i="6"/>
  <c r="BE87" i="6"/>
  <c r="BD87" i="6"/>
  <c r="BC87" i="6"/>
  <c r="BF86" i="6"/>
  <c r="BE86" i="6"/>
  <c r="BD86" i="6"/>
  <c r="BC86" i="6"/>
  <c r="BF85" i="6"/>
  <c r="BE85" i="6"/>
  <c r="BD85" i="6"/>
  <c r="BC85" i="6"/>
  <c r="BF84" i="6"/>
  <c r="BE84" i="6"/>
  <c r="BD84" i="6"/>
  <c r="BC84" i="6"/>
  <c r="BD83" i="6"/>
  <c r="BC83" i="6"/>
  <c r="BF82" i="6"/>
  <c r="BE82" i="6"/>
  <c r="BD82" i="6"/>
  <c r="BC82" i="6"/>
  <c r="BF81" i="6"/>
  <c r="BE81" i="6"/>
  <c r="BD81" i="6"/>
  <c r="BC81" i="6"/>
  <c r="BF80" i="6"/>
  <c r="BE80" i="6"/>
  <c r="BD80" i="6"/>
  <c r="BC80" i="6"/>
  <c r="BF79" i="6"/>
  <c r="BE79" i="6"/>
  <c r="BD79" i="6"/>
  <c r="BC79" i="6"/>
  <c r="BF78" i="6"/>
  <c r="BE78" i="6"/>
  <c r="BD78" i="6"/>
  <c r="BC78" i="6"/>
  <c r="BF77" i="6"/>
  <c r="BE77" i="6"/>
  <c r="BD77" i="6"/>
  <c r="BC77" i="6"/>
  <c r="BF76" i="6"/>
  <c r="BE76" i="6"/>
  <c r="BD76" i="6"/>
  <c r="BC76" i="6"/>
  <c r="BF75" i="6"/>
  <c r="BE75" i="6"/>
  <c r="BD75" i="6"/>
  <c r="BC75" i="6"/>
  <c r="BF74" i="6"/>
  <c r="BE74" i="6"/>
  <c r="BD74" i="6"/>
  <c r="BC74" i="6"/>
  <c r="BF73" i="6"/>
  <c r="BE73" i="6"/>
  <c r="BD73" i="6"/>
  <c r="BC73" i="6"/>
  <c r="BF72" i="6"/>
  <c r="BE72" i="6"/>
  <c r="BD72" i="6"/>
  <c r="BC72" i="6"/>
  <c r="BF71" i="6"/>
  <c r="BE71" i="6"/>
  <c r="BD71" i="6"/>
  <c r="BC71" i="6"/>
  <c r="BF70" i="6"/>
  <c r="BE70" i="6"/>
  <c r="BD70" i="6"/>
  <c r="BC70" i="6"/>
  <c r="BF69" i="6"/>
  <c r="BE69" i="6"/>
  <c r="BD69" i="6"/>
  <c r="BC69" i="6"/>
  <c r="AN248" i="6"/>
  <c r="AL248" i="6"/>
  <c r="AO247" i="6"/>
  <c r="AN247" i="6"/>
  <c r="AM247" i="6"/>
  <c r="AL247" i="6"/>
  <c r="AO246" i="6"/>
  <c r="AN246" i="6"/>
  <c r="AM246" i="6"/>
  <c r="AL246" i="6"/>
  <c r="AO245" i="6"/>
  <c r="AN245" i="6"/>
  <c r="AM245" i="6"/>
  <c r="AL245" i="6"/>
  <c r="AO244" i="6"/>
  <c r="AN244" i="6"/>
  <c r="AM244" i="6"/>
  <c r="AL244" i="6"/>
  <c r="AO243" i="6"/>
  <c r="AN243" i="6"/>
  <c r="AM243" i="6"/>
  <c r="AL243" i="6"/>
  <c r="AO242" i="6"/>
  <c r="AN242" i="6"/>
  <c r="AM242" i="6"/>
  <c r="AL242" i="6"/>
  <c r="AO241" i="6"/>
  <c r="AN241" i="6"/>
  <c r="AM241" i="6"/>
  <c r="AL241" i="6"/>
  <c r="AO240" i="6"/>
  <c r="AN240" i="6"/>
  <c r="AM240" i="6"/>
  <c r="AL240" i="6"/>
  <c r="AO239" i="6"/>
  <c r="AN239" i="6"/>
  <c r="AM239" i="6"/>
  <c r="AL239" i="6"/>
  <c r="AO238" i="6"/>
  <c r="AN238" i="6"/>
  <c r="AM238" i="6"/>
  <c r="AL238" i="6"/>
  <c r="AO237" i="6"/>
  <c r="AN237" i="6"/>
  <c r="AM237" i="6"/>
  <c r="AL237" i="6"/>
  <c r="AO236" i="6"/>
  <c r="AN236" i="6"/>
  <c r="AM236" i="6"/>
  <c r="AL236" i="6"/>
  <c r="AO235" i="6"/>
  <c r="AN235" i="6"/>
  <c r="AM235" i="6"/>
  <c r="AL235" i="6"/>
  <c r="AO234" i="6"/>
  <c r="AN234" i="6"/>
  <c r="AM234" i="6"/>
  <c r="AL234" i="6"/>
  <c r="AO233" i="6"/>
  <c r="AN233" i="6"/>
  <c r="AM233" i="6"/>
  <c r="AL233" i="6"/>
  <c r="AO232" i="6"/>
  <c r="AN232" i="6"/>
  <c r="AM232" i="6"/>
  <c r="AL232" i="6"/>
  <c r="AO231" i="6"/>
  <c r="AN231" i="6"/>
  <c r="AM231" i="6"/>
  <c r="AL231" i="6"/>
  <c r="AO230" i="6"/>
  <c r="AN230" i="6"/>
  <c r="AM230" i="6"/>
  <c r="AL230" i="6"/>
  <c r="AO229" i="6"/>
  <c r="AN229" i="6"/>
  <c r="AM229" i="6"/>
  <c r="AL229" i="6"/>
  <c r="AO228" i="6"/>
  <c r="AN228" i="6"/>
  <c r="AM228" i="6"/>
  <c r="AL228" i="6"/>
  <c r="AO227" i="6"/>
  <c r="AN227" i="6"/>
  <c r="AM227" i="6"/>
  <c r="AL227" i="6"/>
  <c r="AO226" i="6"/>
  <c r="AN226" i="6"/>
  <c r="AM226" i="6"/>
  <c r="AL226" i="6"/>
  <c r="AO225" i="6"/>
  <c r="AN225" i="6"/>
  <c r="AM225" i="6"/>
  <c r="AL225" i="6"/>
  <c r="AO224" i="6"/>
  <c r="AN224" i="6"/>
  <c r="AM224" i="6"/>
  <c r="AL224" i="6"/>
  <c r="AO223" i="6"/>
  <c r="AN223" i="6"/>
  <c r="AM223" i="6"/>
  <c r="AL223" i="6"/>
  <c r="AO222" i="6"/>
  <c r="AN222" i="6"/>
  <c r="AM222" i="6"/>
  <c r="AL222" i="6"/>
  <c r="AO221" i="6"/>
  <c r="AN221" i="6"/>
  <c r="AM221" i="6"/>
  <c r="AL221" i="6"/>
  <c r="AO220" i="6"/>
  <c r="AN220" i="6"/>
  <c r="AM220" i="6"/>
  <c r="AL220" i="6"/>
  <c r="AO219" i="6"/>
  <c r="AN219" i="6"/>
  <c r="AM219" i="6"/>
  <c r="AL219" i="6"/>
  <c r="AO217" i="6"/>
  <c r="AN217" i="6"/>
  <c r="AM217" i="6"/>
  <c r="AL217" i="6"/>
  <c r="AO216" i="6"/>
  <c r="AN216" i="6"/>
  <c r="AM216" i="6"/>
  <c r="AL216" i="6"/>
  <c r="AO215" i="6"/>
  <c r="AN215" i="6"/>
  <c r="AM215" i="6"/>
  <c r="AL215" i="6"/>
  <c r="AO214" i="6"/>
  <c r="AN214" i="6"/>
  <c r="AM214" i="6"/>
  <c r="AL214" i="6"/>
  <c r="AO213" i="6"/>
  <c r="AN213" i="6"/>
  <c r="AM213" i="6"/>
  <c r="AL213" i="6"/>
  <c r="AO212" i="6"/>
  <c r="AN212" i="6"/>
  <c r="AM212" i="6"/>
  <c r="AL212" i="6"/>
  <c r="AO211" i="6"/>
  <c r="AN211" i="6"/>
  <c r="AM211" i="6"/>
  <c r="AL211" i="6"/>
  <c r="AO210" i="6"/>
  <c r="AN210" i="6"/>
  <c r="AM210" i="6"/>
  <c r="AL210" i="6"/>
  <c r="AO209" i="6"/>
  <c r="AN209" i="6"/>
  <c r="AM209" i="6"/>
  <c r="AL209" i="6"/>
  <c r="AO208" i="6"/>
  <c r="AN208" i="6"/>
  <c r="AM208" i="6"/>
  <c r="AL208" i="6"/>
  <c r="AO207" i="6"/>
  <c r="AN207" i="6"/>
  <c r="AM207" i="6"/>
  <c r="AL207" i="6"/>
  <c r="AO206" i="6"/>
  <c r="AN206" i="6"/>
  <c r="AM206" i="6"/>
  <c r="AL206" i="6"/>
  <c r="AO205" i="6"/>
  <c r="AN205" i="6"/>
  <c r="AM205" i="6"/>
  <c r="AL205" i="6"/>
  <c r="AO204" i="6"/>
  <c r="AN204" i="6"/>
  <c r="AM204" i="6"/>
  <c r="AL204" i="6"/>
  <c r="AO202" i="6"/>
  <c r="AN202" i="6"/>
  <c r="AM202" i="6"/>
  <c r="AL202" i="6"/>
  <c r="AO201" i="6"/>
  <c r="AN201" i="6"/>
  <c r="AM201" i="6"/>
  <c r="AL201" i="6"/>
  <c r="AO200" i="6"/>
  <c r="AN200" i="6"/>
  <c r="AM200" i="6"/>
  <c r="AL200" i="6"/>
  <c r="AO199" i="6"/>
  <c r="AN199" i="6"/>
  <c r="AM199" i="6"/>
  <c r="AL199" i="6"/>
  <c r="AO198" i="6"/>
  <c r="AN198" i="6"/>
  <c r="AM198" i="6"/>
  <c r="AL198" i="6"/>
  <c r="AO197" i="6"/>
  <c r="AN197" i="6"/>
  <c r="AM197" i="6"/>
  <c r="AL197" i="6"/>
  <c r="AO196" i="6"/>
  <c r="AN196" i="6"/>
  <c r="AM196" i="6"/>
  <c r="AL196" i="6"/>
  <c r="AO195" i="6"/>
  <c r="AN195" i="6"/>
  <c r="AM195" i="6"/>
  <c r="AL195" i="6"/>
  <c r="AO194" i="6"/>
  <c r="AN194" i="6"/>
  <c r="AM194" i="6"/>
  <c r="AL194" i="6"/>
  <c r="AO193" i="6"/>
  <c r="AN193" i="6"/>
  <c r="AM193" i="6"/>
  <c r="AL193" i="6"/>
  <c r="AO192" i="6"/>
  <c r="AN192" i="6"/>
  <c r="AM192" i="6"/>
  <c r="AL192" i="6"/>
  <c r="AO191" i="6"/>
  <c r="AN191" i="6"/>
  <c r="AM191" i="6"/>
  <c r="AL191" i="6"/>
  <c r="AO190" i="6"/>
  <c r="AN190" i="6"/>
  <c r="AM190" i="6"/>
  <c r="AL190" i="6"/>
  <c r="AO189" i="6"/>
  <c r="AN189" i="6"/>
  <c r="AM189" i="6"/>
  <c r="AL189" i="6"/>
  <c r="AO188" i="6"/>
  <c r="AN188" i="6"/>
  <c r="AM188" i="6"/>
  <c r="AL188" i="6"/>
  <c r="AO187" i="6"/>
  <c r="AN187" i="6"/>
  <c r="AM187" i="6"/>
  <c r="AL187" i="6"/>
  <c r="AO186" i="6"/>
  <c r="AN186" i="6"/>
  <c r="AM186" i="6"/>
  <c r="AL186" i="6"/>
  <c r="AO185" i="6"/>
  <c r="AN185" i="6"/>
  <c r="AM185" i="6"/>
  <c r="AL185" i="6"/>
  <c r="AO184" i="6"/>
  <c r="AN184" i="6"/>
  <c r="AM184" i="6"/>
  <c r="AL184" i="6"/>
  <c r="AO183" i="6"/>
  <c r="AN183" i="6"/>
  <c r="AM183" i="6"/>
  <c r="AL183" i="6"/>
  <c r="AO182" i="6"/>
  <c r="AN182" i="6"/>
  <c r="AM182" i="6"/>
  <c r="AL182" i="6"/>
  <c r="AO181" i="6"/>
  <c r="AN181" i="6"/>
  <c r="AM181" i="6"/>
  <c r="AL181" i="6"/>
  <c r="AO180" i="6"/>
  <c r="AN180" i="6"/>
  <c r="AM180" i="6"/>
  <c r="AL180" i="6"/>
  <c r="AO179" i="6"/>
  <c r="AN179" i="6"/>
  <c r="AM179" i="6"/>
  <c r="AL179" i="6"/>
  <c r="AO178" i="6"/>
  <c r="AN178" i="6"/>
  <c r="AM178" i="6"/>
  <c r="AL178" i="6"/>
  <c r="AO177" i="6"/>
  <c r="AN177" i="6"/>
  <c r="AM177" i="6"/>
  <c r="AL177" i="6"/>
  <c r="AO176" i="6"/>
  <c r="AN176" i="6"/>
  <c r="AM176" i="6"/>
  <c r="AL176" i="6"/>
  <c r="AO175" i="6"/>
  <c r="AN175" i="6"/>
  <c r="AM175" i="6"/>
  <c r="AL175" i="6"/>
  <c r="AO174" i="6"/>
  <c r="AN174" i="6"/>
  <c r="AM174" i="6"/>
  <c r="AL174" i="6"/>
  <c r="AN173" i="6"/>
  <c r="AM173" i="6"/>
  <c r="AL173" i="6"/>
  <c r="AO172" i="6"/>
  <c r="AN172" i="6"/>
  <c r="AM172" i="6"/>
  <c r="AL172" i="6"/>
  <c r="AO171" i="6"/>
  <c r="AN171" i="6"/>
  <c r="AM171" i="6"/>
  <c r="AL171" i="6"/>
  <c r="AO170" i="6"/>
  <c r="AN170" i="6"/>
  <c r="AM170" i="6"/>
  <c r="AL170" i="6"/>
  <c r="AO169" i="6"/>
  <c r="AN169" i="6"/>
  <c r="AM169" i="6"/>
  <c r="AL169" i="6"/>
  <c r="AO168" i="6"/>
  <c r="AN168" i="6"/>
  <c r="AM168" i="6"/>
  <c r="AL168" i="6"/>
  <c r="AO167" i="6"/>
  <c r="AN167" i="6"/>
  <c r="AM167" i="6"/>
  <c r="AL167" i="6"/>
  <c r="AO166" i="6"/>
  <c r="AN166" i="6"/>
  <c r="AM166" i="6"/>
  <c r="AL166" i="6"/>
  <c r="AO165" i="6"/>
  <c r="AN165" i="6"/>
  <c r="AM165" i="6"/>
  <c r="AL165" i="6"/>
  <c r="AO164" i="6"/>
  <c r="AN164" i="6"/>
  <c r="AM164" i="6"/>
  <c r="AL164" i="6"/>
  <c r="AO163" i="6"/>
  <c r="AN163" i="6"/>
  <c r="AM163" i="6"/>
  <c r="AL163" i="6"/>
  <c r="AO162" i="6"/>
  <c r="AN162" i="6"/>
  <c r="AM162" i="6"/>
  <c r="AL162" i="6"/>
  <c r="AO161" i="6"/>
  <c r="AN161" i="6"/>
  <c r="AM161" i="6"/>
  <c r="AL161" i="6"/>
  <c r="AO160" i="6"/>
  <c r="AN160" i="6"/>
  <c r="AM160" i="6"/>
  <c r="AL160" i="6"/>
  <c r="AO159" i="6"/>
  <c r="AN159" i="6"/>
  <c r="AM159" i="6"/>
  <c r="AL159" i="6"/>
  <c r="AO157" i="6"/>
  <c r="AN157" i="6"/>
  <c r="AM157" i="6"/>
  <c r="AL157" i="6"/>
  <c r="AO156" i="6"/>
  <c r="AN156" i="6"/>
  <c r="AM156" i="6"/>
  <c r="AL156" i="6"/>
  <c r="AO155" i="6"/>
  <c r="AN155" i="6"/>
  <c r="AM155" i="6"/>
  <c r="AL155" i="6"/>
  <c r="AO154" i="6"/>
  <c r="AN154" i="6"/>
  <c r="AM154" i="6"/>
  <c r="AL154" i="6"/>
  <c r="AO153" i="6"/>
  <c r="AN153" i="6"/>
  <c r="AM153" i="6"/>
  <c r="AL153" i="6"/>
  <c r="AO152" i="6"/>
  <c r="AN152" i="6"/>
  <c r="AM152" i="6"/>
  <c r="AL152" i="6"/>
  <c r="AO151" i="6"/>
  <c r="AN151" i="6"/>
  <c r="AM151" i="6"/>
  <c r="AL151" i="6"/>
  <c r="AO150" i="6"/>
  <c r="AN150" i="6"/>
  <c r="AM150" i="6"/>
  <c r="AL150" i="6"/>
  <c r="AO149" i="6"/>
  <c r="AN149" i="6"/>
  <c r="AM149" i="6"/>
  <c r="AL149" i="6"/>
  <c r="AO148" i="6"/>
  <c r="AN148" i="6"/>
  <c r="AM148" i="6"/>
  <c r="AL148" i="6"/>
  <c r="AO147" i="6"/>
  <c r="AN147" i="6"/>
  <c r="AM147" i="6"/>
  <c r="AL147" i="6"/>
  <c r="AO146" i="6"/>
  <c r="AN146" i="6"/>
  <c r="AM146" i="6"/>
  <c r="AL146" i="6"/>
  <c r="AO145" i="6"/>
  <c r="AN145" i="6"/>
  <c r="AM145" i="6"/>
  <c r="AL145" i="6"/>
  <c r="AO144" i="6"/>
  <c r="AN144" i="6"/>
  <c r="AM144" i="6"/>
  <c r="AL144" i="6"/>
  <c r="AO143" i="6"/>
  <c r="AM143" i="6"/>
  <c r="AL143" i="6"/>
  <c r="AO142" i="6"/>
  <c r="AN142" i="6"/>
  <c r="AM142" i="6"/>
  <c r="AL142" i="6"/>
  <c r="AO141" i="6"/>
  <c r="AN141" i="6"/>
  <c r="AM141" i="6"/>
  <c r="AL141" i="6"/>
  <c r="AO140" i="6"/>
  <c r="AN140" i="6"/>
  <c r="AM140" i="6"/>
  <c r="AL140" i="6"/>
  <c r="AO139" i="6"/>
  <c r="AN139" i="6"/>
  <c r="AM139" i="6"/>
  <c r="AL139" i="6"/>
  <c r="AO138" i="6"/>
  <c r="AN138" i="6"/>
  <c r="AM138" i="6"/>
  <c r="AL138" i="6"/>
  <c r="AO137" i="6"/>
  <c r="AN137" i="6"/>
  <c r="AM137" i="6"/>
  <c r="AL137" i="6"/>
  <c r="AO136" i="6"/>
  <c r="AN136" i="6"/>
  <c r="AM136" i="6"/>
  <c r="AL136" i="6"/>
  <c r="AO135" i="6"/>
  <c r="AN135" i="6"/>
  <c r="AM135" i="6"/>
  <c r="AL135" i="6"/>
  <c r="AO134" i="6"/>
  <c r="AN134" i="6"/>
  <c r="AM134" i="6"/>
  <c r="AL134" i="6"/>
  <c r="AO133" i="6"/>
  <c r="AN133" i="6"/>
  <c r="AM133" i="6"/>
  <c r="AL133" i="6"/>
  <c r="AO132" i="6"/>
  <c r="AN132" i="6"/>
  <c r="AM132" i="6"/>
  <c r="AL132" i="6"/>
  <c r="AO131" i="6"/>
  <c r="AN131" i="6"/>
  <c r="AM131" i="6"/>
  <c r="AL131" i="6"/>
  <c r="AO130" i="6"/>
  <c r="AN130" i="6"/>
  <c r="AM130" i="6"/>
  <c r="AL130" i="6"/>
  <c r="AO129" i="6"/>
  <c r="AN129" i="6"/>
  <c r="AM129" i="6"/>
  <c r="AL129" i="6"/>
  <c r="AN128" i="6"/>
  <c r="AL128" i="6"/>
  <c r="AO127" i="6"/>
  <c r="AN127" i="6"/>
  <c r="AM127" i="6"/>
  <c r="AL127" i="6"/>
  <c r="AO126" i="6"/>
  <c r="AN126" i="6"/>
  <c r="AM126" i="6"/>
  <c r="AL126" i="6"/>
  <c r="AO125" i="6"/>
  <c r="AN125" i="6"/>
  <c r="AM125" i="6"/>
  <c r="AL125" i="6"/>
  <c r="AO124" i="6"/>
  <c r="AN124" i="6"/>
  <c r="AM124" i="6"/>
  <c r="AL124" i="6"/>
  <c r="AO123" i="6"/>
  <c r="AN123" i="6"/>
  <c r="AM123" i="6"/>
  <c r="AL123" i="6"/>
  <c r="AO122" i="6"/>
  <c r="AN122" i="6"/>
  <c r="AM122" i="6"/>
  <c r="AL122" i="6"/>
  <c r="AO121" i="6"/>
  <c r="AN121" i="6"/>
  <c r="AM121" i="6"/>
  <c r="AL121" i="6"/>
  <c r="AO120" i="6"/>
  <c r="AN120" i="6"/>
  <c r="AM120" i="6"/>
  <c r="AL120" i="6"/>
  <c r="AO119" i="6"/>
  <c r="AN119" i="6"/>
  <c r="AM119" i="6"/>
  <c r="AL119" i="6"/>
  <c r="AO118" i="6"/>
  <c r="AN118" i="6"/>
  <c r="AM118" i="6"/>
  <c r="AL118" i="6"/>
  <c r="AO117" i="6"/>
  <c r="AN117" i="6"/>
  <c r="AM117" i="6"/>
  <c r="AL117" i="6"/>
  <c r="AO116" i="6"/>
  <c r="AN116" i="6"/>
  <c r="AM116" i="6"/>
  <c r="AL116" i="6"/>
  <c r="AO115" i="6"/>
  <c r="AN115" i="6"/>
  <c r="AM115" i="6"/>
  <c r="AL115" i="6"/>
  <c r="AO114" i="6"/>
  <c r="AN114" i="6"/>
  <c r="AM114" i="6"/>
  <c r="AL114" i="6"/>
  <c r="AN113" i="6"/>
  <c r="AL113" i="6"/>
  <c r="AO112" i="6"/>
  <c r="AN112" i="6"/>
  <c r="AM112" i="6"/>
  <c r="AL112" i="6"/>
  <c r="AO111" i="6"/>
  <c r="AN111" i="6"/>
  <c r="AM111" i="6"/>
  <c r="AL111" i="6"/>
  <c r="AO110" i="6"/>
  <c r="AN110" i="6"/>
  <c r="AM110" i="6"/>
  <c r="AL110" i="6"/>
  <c r="AO109" i="6"/>
  <c r="AN109" i="6"/>
  <c r="AM109" i="6"/>
  <c r="AL109" i="6"/>
  <c r="AO108" i="6"/>
  <c r="AN108" i="6"/>
  <c r="AM108" i="6"/>
  <c r="AL108" i="6"/>
  <c r="AO107" i="6"/>
  <c r="AN107" i="6"/>
  <c r="AM107" i="6"/>
  <c r="AL107" i="6"/>
  <c r="AO106" i="6"/>
  <c r="AN106" i="6"/>
  <c r="AM106" i="6"/>
  <c r="AL106" i="6"/>
  <c r="AO105" i="6"/>
  <c r="AN105" i="6"/>
  <c r="AM105" i="6"/>
  <c r="AL105" i="6"/>
  <c r="AO104" i="6"/>
  <c r="AN104" i="6"/>
  <c r="AM104" i="6"/>
  <c r="AL104" i="6"/>
  <c r="AO103" i="6"/>
  <c r="AN103" i="6"/>
  <c r="AM103" i="6"/>
  <c r="AL103" i="6"/>
  <c r="AO102" i="6"/>
  <c r="AN102" i="6"/>
  <c r="AM102" i="6"/>
  <c r="AL102" i="6"/>
  <c r="AO101" i="6"/>
  <c r="AN101" i="6"/>
  <c r="AM101" i="6"/>
  <c r="AL101" i="6"/>
  <c r="AO100" i="6"/>
  <c r="AN100" i="6"/>
  <c r="AM100" i="6"/>
  <c r="AL100" i="6"/>
  <c r="AO99" i="6"/>
  <c r="AN99" i="6"/>
  <c r="AM99" i="6"/>
  <c r="AL99" i="6"/>
  <c r="AO98" i="6"/>
  <c r="AM98" i="6"/>
  <c r="AO97" i="6"/>
  <c r="AN97" i="6"/>
  <c r="AM97" i="6"/>
  <c r="AL97" i="6"/>
  <c r="AO96" i="6"/>
  <c r="AN96" i="6"/>
  <c r="AM96" i="6"/>
  <c r="AL96" i="6"/>
  <c r="AO95" i="6"/>
  <c r="AN95" i="6"/>
  <c r="AM95" i="6"/>
  <c r="AL95" i="6"/>
  <c r="AO94" i="6"/>
  <c r="AN94" i="6"/>
  <c r="AM94" i="6"/>
  <c r="AL94" i="6"/>
  <c r="AO93" i="6"/>
  <c r="AN93" i="6"/>
  <c r="AM93" i="6"/>
  <c r="AL93" i="6"/>
  <c r="AO92" i="6"/>
  <c r="AN92" i="6"/>
  <c r="AM92" i="6"/>
  <c r="AL92" i="6"/>
  <c r="AO91" i="6"/>
  <c r="AN91" i="6"/>
  <c r="AM91" i="6"/>
  <c r="AL91" i="6"/>
  <c r="AO90" i="6"/>
  <c r="AN90" i="6"/>
  <c r="AM90" i="6"/>
  <c r="AL90" i="6"/>
  <c r="AO89" i="6"/>
  <c r="AN89" i="6"/>
  <c r="AM89" i="6"/>
  <c r="AL89" i="6"/>
  <c r="AO88" i="6"/>
  <c r="AN88" i="6"/>
  <c r="AM88" i="6"/>
  <c r="AL88" i="6"/>
  <c r="AO87" i="6"/>
  <c r="AN87" i="6"/>
  <c r="AM87" i="6"/>
  <c r="AL87" i="6"/>
  <c r="AO86" i="6"/>
  <c r="AN86" i="6"/>
  <c r="AM86" i="6"/>
  <c r="AL86" i="6"/>
  <c r="AO85" i="6"/>
  <c r="AN85" i="6"/>
  <c r="AM85" i="6"/>
  <c r="AL85" i="6"/>
  <c r="AO84" i="6"/>
  <c r="AN84" i="6"/>
  <c r="AM84" i="6"/>
  <c r="AL84" i="6"/>
  <c r="AM83" i="6"/>
  <c r="AL83" i="6"/>
  <c r="AO82" i="6"/>
  <c r="AN82" i="6"/>
  <c r="AM82" i="6"/>
  <c r="AL82" i="6"/>
  <c r="AO81" i="6"/>
  <c r="AN81" i="6"/>
  <c r="AM81" i="6"/>
  <c r="AL81" i="6"/>
  <c r="AO80" i="6"/>
  <c r="AN80" i="6"/>
  <c r="AM80" i="6"/>
  <c r="AL80" i="6"/>
  <c r="AO79" i="6"/>
  <c r="AN79" i="6"/>
  <c r="AM79" i="6"/>
  <c r="AL79" i="6"/>
  <c r="AO78" i="6"/>
  <c r="AN78" i="6"/>
  <c r="AM78" i="6"/>
  <c r="AL78" i="6"/>
  <c r="AO77" i="6"/>
  <c r="AN77" i="6"/>
  <c r="AM77" i="6"/>
  <c r="AL77" i="6"/>
  <c r="AO76" i="6"/>
  <c r="AN76" i="6"/>
  <c r="AM76" i="6"/>
  <c r="AL76" i="6"/>
  <c r="AO75" i="6"/>
  <c r="AN75" i="6"/>
  <c r="AM75" i="6"/>
  <c r="AL75" i="6"/>
  <c r="AO74" i="6"/>
  <c r="AN74" i="6"/>
  <c r="AM74" i="6"/>
  <c r="AL74" i="6"/>
  <c r="AO73" i="6"/>
  <c r="AN73" i="6"/>
  <c r="AM73" i="6"/>
  <c r="AL73" i="6"/>
  <c r="AO72" i="6"/>
  <c r="AN72" i="6"/>
  <c r="AM72" i="6"/>
  <c r="AL72" i="6"/>
  <c r="AO71" i="6"/>
  <c r="AN71" i="6"/>
  <c r="AM71" i="6"/>
  <c r="AL71" i="6"/>
  <c r="AO70" i="6"/>
  <c r="AN70" i="6"/>
  <c r="AM70" i="6"/>
  <c r="AL70" i="6"/>
  <c r="AO69" i="6"/>
  <c r="AN69" i="6"/>
  <c r="AM69" i="6"/>
  <c r="AL69" i="6"/>
  <c r="W248" i="6"/>
  <c r="U248" i="6"/>
  <c r="X247" i="6"/>
  <c r="W247" i="6"/>
  <c r="V247" i="6"/>
  <c r="U247" i="6"/>
  <c r="X246" i="6"/>
  <c r="W246" i="6"/>
  <c r="V246" i="6"/>
  <c r="U246" i="6"/>
  <c r="X245" i="6"/>
  <c r="W245" i="6"/>
  <c r="V245" i="6"/>
  <c r="U245" i="6"/>
  <c r="X244" i="6"/>
  <c r="W244" i="6"/>
  <c r="V244" i="6"/>
  <c r="U244" i="6"/>
  <c r="X243" i="6"/>
  <c r="W243" i="6"/>
  <c r="V243" i="6"/>
  <c r="U243" i="6"/>
  <c r="X242" i="6"/>
  <c r="W242" i="6"/>
  <c r="V242" i="6"/>
  <c r="U242" i="6"/>
  <c r="X241" i="6"/>
  <c r="W241" i="6"/>
  <c r="V241" i="6"/>
  <c r="U241" i="6"/>
  <c r="X240" i="6"/>
  <c r="W240" i="6"/>
  <c r="V240" i="6"/>
  <c r="U240" i="6"/>
  <c r="X239" i="6"/>
  <c r="W239" i="6"/>
  <c r="V239" i="6"/>
  <c r="U239" i="6"/>
  <c r="X238" i="6"/>
  <c r="W238" i="6"/>
  <c r="V238" i="6"/>
  <c r="U238" i="6"/>
  <c r="X237" i="6"/>
  <c r="W237" i="6"/>
  <c r="V237" i="6"/>
  <c r="U237" i="6"/>
  <c r="X236" i="6"/>
  <c r="W236" i="6"/>
  <c r="V236" i="6"/>
  <c r="U236" i="6"/>
  <c r="X235" i="6"/>
  <c r="W235" i="6"/>
  <c r="V235" i="6"/>
  <c r="U235" i="6"/>
  <c r="X234" i="6"/>
  <c r="W234" i="6"/>
  <c r="V234" i="6"/>
  <c r="U234" i="6"/>
  <c r="X233" i="6"/>
  <c r="W233" i="6"/>
  <c r="V233" i="6"/>
  <c r="U233" i="6"/>
  <c r="X232" i="6"/>
  <c r="W232" i="6"/>
  <c r="V232" i="6"/>
  <c r="U232" i="6"/>
  <c r="X231" i="6"/>
  <c r="W231" i="6"/>
  <c r="V231" i="6"/>
  <c r="U231" i="6"/>
  <c r="X230" i="6"/>
  <c r="W230" i="6"/>
  <c r="V230" i="6"/>
  <c r="U230" i="6"/>
  <c r="X229" i="6"/>
  <c r="W229" i="6"/>
  <c r="V229" i="6"/>
  <c r="U229" i="6"/>
  <c r="X228" i="6"/>
  <c r="W228" i="6"/>
  <c r="V228" i="6"/>
  <c r="U228" i="6"/>
  <c r="X227" i="6"/>
  <c r="W227" i="6"/>
  <c r="V227" i="6"/>
  <c r="U227" i="6"/>
  <c r="X226" i="6"/>
  <c r="W226" i="6"/>
  <c r="V226" i="6"/>
  <c r="U226" i="6"/>
  <c r="X225" i="6"/>
  <c r="W225" i="6"/>
  <c r="V225" i="6"/>
  <c r="U225" i="6"/>
  <c r="X224" i="6"/>
  <c r="W224" i="6"/>
  <c r="V224" i="6"/>
  <c r="U224" i="6"/>
  <c r="X223" i="6"/>
  <c r="W223" i="6"/>
  <c r="V223" i="6"/>
  <c r="U223" i="6"/>
  <c r="X222" i="6"/>
  <c r="W222" i="6"/>
  <c r="V222" i="6"/>
  <c r="U222" i="6"/>
  <c r="X221" i="6"/>
  <c r="W221" i="6"/>
  <c r="V221" i="6"/>
  <c r="U221" i="6"/>
  <c r="X220" i="6"/>
  <c r="W220" i="6"/>
  <c r="V220" i="6"/>
  <c r="U220" i="6"/>
  <c r="X219" i="6"/>
  <c r="W219" i="6"/>
  <c r="V219" i="6"/>
  <c r="U219" i="6"/>
  <c r="X217" i="6"/>
  <c r="W217" i="6"/>
  <c r="V217" i="6"/>
  <c r="U217" i="6"/>
  <c r="X216" i="6"/>
  <c r="W216" i="6"/>
  <c r="V216" i="6"/>
  <c r="U216" i="6"/>
  <c r="X215" i="6"/>
  <c r="W215" i="6"/>
  <c r="V215" i="6"/>
  <c r="U215" i="6"/>
  <c r="X214" i="6"/>
  <c r="W214" i="6"/>
  <c r="V214" i="6"/>
  <c r="U214" i="6"/>
  <c r="X213" i="6"/>
  <c r="W213" i="6"/>
  <c r="V213" i="6"/>
  <c r="U213" i="6"/>
  <c r="X212" i="6"/>
  <c r="W212" i="6"/>
  <c r="V212" i="6"/>
  <c r="U212" i="6"/>
  <c r="X211" i="6"/>
  <c r="W211" i="6"/>
  <c r="V211" i="6"/>
  <c r="U211" i="6"/>
  <c r="X210" i="6"/>
  <c r="W210" i="6"/>
  <c r="V210" i="6"/>
  <c r="U210" i="6"/>
  <c r="X209" i="6"/>
  <c r="W209" i="6"/>
  <c r="V209" i="6"/>
  <c r="U209" i="6"/>
  <c r="X208" i="6"/>
  <c r="W208" i="6"/>
  <c r="V208" i="6"/>
  <c r="U208" i="6"/>
  <c r="X207" i="6"/>
  <c r="W207" i="6"/>
  <c r="V207" i="6"/>
  <c r="U207" i="6"/>
  <c r="X206" i="6"/>
  <c r="W206" i="6"/>
  <c r="V206" i="6"/>
  <c r="U206" i="6"/>
  <c r="X205" i="6"/>
  <c r="W205" i="6"/>
  <c r="V205" i="6"/>
  <c r="U205" i="6"/>
  <c r="X204" i="6"/>
  <c r="W204" i="6"/>
  <c r="V204" i="6"/>
  <c r="U204" i="6"/>
  <c r="X202" i="6"/>
  <c r="W202" i="6"/>
  <c r="V202" i="6"/>
  <c r="U202" i="6"/>
  <c r="X201" i="6"/>
  <c r="W201" i="6"/>
  <c r="V201" i="6"/>
  <c r="U201" i="6"/>
  <c r="X200" i="6"/>
  <c r="W200" i="6"/>
  <c r="V200" i="6"/>
  <c r="U200" i="6"/>
  <c r="X199" i="6"/>
  <c r="W199" i="6"/>
  <c r="V199" i="6"/>
  <c r="U199" i="6"/>
  <c r="X198" i="6"/>
  <c r="W198" i="6"/>
  <c r="V198" i="6"/>
  <c r="U198" i="6"/>
  <c r="X197" i="6"/>
  <c r="W197" i="6"/>
  <c r="V197" i="6"/>
  <c r="U197" i="6"/>
  <c r="X196" i="6"/>
  <c r="W196" i="6"/>
  <c r="V196" i="6"/>
  <c r="U196" i="6"/>
  <c r="X195" i="6"/>
  <c r="W195" i="6"/>
  <c r="V195" i="6"/>
  <c r="U195" i="6"/>
  <c r="X194" i="6"/>
  <c r="W194" i="6"/>
  <c r="V194" i="6"/>
  <c r="U194" i="6"/>
  <c r="X193" i="6"/>
  <c r="W193" i="6"/>
  <c r="V193" i="6"/>
  <c r="U193" i="6"/>
  <c r="X192" i="6"/>
  <c r="W192" i="6"/>
  <c r="V192" i="6"/>
  <c r="U192" i="6"/>
  <c r="X191" i="6"/>
  <c r="W191" i="6"/>
  <c r="V191" i="6"/>
  <c r="U191" i="6"/>
  <c r="X190" i="6"/>
  <c r="W190" i="6"/>
  <c r="V190" i="6"/>
  <c r="U190" i="6"/>
  <c r="X189" i="6"/>
  <c r="W189" i="6"/>
  <c r="V189" i="6"/>
  <c r="U189" i="6"/>
  <c r="X188" i="6"/>
  <c r="W188" i="6"/>
  <c r="V188" i="6"/>
  <c r="U188" i="6"/>
  <c r="X187" i="6"/>
  <c r="W187" i="6"/>
  <c r="V187" i="6"/>
  <c r="U187" i="6"/>
  <c r="X186" i="6"/>
  <c r="W186" i="6"/>
  <c r="V186" i="6"/>
  <c r="U186" i="6"/>
  <c r="X185" i="6"/>
  <c r="W185" i="6"/>
  <c r="V185" i="6"/>
  <c r="U185" i="6"/>
  <c r="X184" i="6"/>
  <c r="W184" i="6"/>
  <c r="V184" i="6"/>
  <c r="U184" i="6"/>
  <c r="X183" i="6"/>
  <c r="W183" i="6"/>
  <c r="V183" i="6"/>
  <c r="U183" i="6"/>
  <c r="X182" i="6"/>
  <c r="W182" i="6"/>
  <c r="V182" i="6"/>
  <c r="U182" i="6"/>
  <c r="X181" i="6"/>
  <c r="W181" i="6"/>
  <c r="V181" i="6"/>
  <c r="U181" i="6"/>
  <c r="X180" i="6"/>
  <c r="W180" i="6"/>
  <c r="V180" i="6"/>
  <c r="U180" i="6"/>
  <c r="X179" i="6"/>
  <c r="W179" i="6"/>
  <c r="V179" i="6"/>
  <c r="U179" i="6"/>
  <c r="X178" i="6"/>
  <c r="W178" i="6"/>
  <c r="V178" i="6"/>
  <c r="U178" i="6"/>
  <c r="X177" i="6"/>
  <c r="W177" i="6"/>
  <c r="V177" i="6"/>
  <c r="U177" i="6"/>
  <c r="X176" i="6"/>
  <c r="W176" i="6"/>
  <c r="V176" i="6"/>
  <c r="U176" i="6"/>
  <c r="X175" i="6"/>
  <c r="W175" i="6"/>
  <c r="V175" i="6"/>
  <c r="U175" i="6"/>
  <c r="X174" i="6"/>
  <c r="W174" i="6"/>
  <c r="V174" i="6"/>
  <c r="U174" i="6"/>
  <c r="W173" i="6"/>
  <c r="V173" i="6"/>
  <c r="U173" i="6"/>
  <c r="X172" i="6"/>
  <c r="W172" i="6"/>
  <c r="V172" i="6"/>
  <c r="U172" i="6"/>
  <c r="X171" i="6"/>
  <c r="W171" i="6"/>
  <c r="V171" i="6"/>
  <c r="U171" i="6"/>
  <c r="X170" i="6"/>
  <c r="W170" i="6"/>
  <c r="V170" i="6"/>
  <c r="U170" i="6"/>
  <c r="X169" i="6"/>
  <c r="W169" i="6"/>
  <c r="V169" i="6"/>
  <c r="U169" i="6"/>
  <c r="X168" i="6"/>
  <c r="W168" i="6"/>
  <c r="V168" i="6"/>
  <c r="U168" i="6"/>
  <c r="X167" i="6"/>
  <c r="W167" i="6"/>
  <c r="V167" i="6"/>
  <c r="U167" i="6"/>
  <c r="X166" i="6"/>
  <c r="W166" i="6"/>
  <c r="V166" i="6"/>
  <c r="U166" i="6"/>
  <c r="X165" i="6"/>
  <c r="W165" i="6"/>
  <c r="V165" i="6"/>
  <c r="U165" i="6"/>
  <c r="X164" i="6"/>
  <c r="W164" i="6"/>
  <c r="V164" i="6"/>
  <c r="U164" i="6"/>
  <c r="X163" i="6"/>
  <c r="W163" i="6"/>
  <c r="V163" i="6"/>
  <c r="U163" i="6"/>
  <c r="X162" i="6"/>
  <c r="W162" i="6"/>
  <c r="V162" i="6"/>
  <c r="U162" i="6"/>
  <c r="X161" i="6"/>
  <c r="W161" i="6"/>
  <c r="V161" i="6"/>
  <c r="U161" i="6"/>
  <c r="X160" i="6"/>
  <c r="W160" i="6"/>
  <c r="V160" i="6"/>
  <c r="U160" i="6"/>
  <c r="X159" i="6"/>
  <c r="W159" i="6"/>
  <c r="V159" i="6"/>
  <c r="U159" i="6"/>
  <c r="X157" i="6"/>
  <c r="W157" i="6"/>
  <c r="V157" i="6"/>
  <c r="U157" i="6"/>
  <c r="X156" i="6"/>
  <c r="W156" i="6"/>
  <c r="V156" i="6"/>
  <c r="U156" i="6"/>
  <c r="X155" i="6"/>
  <c r="W155" i="6"/>
  <c r="V155" i="6"/>
  <c r="U155" i="6"/>
  <c r="X154" i="6"/>
  <c r="W154" i="6"/>
  <c r="V154" i="6"/>
  <c r="U154" i="6"/>
  <c r="X153" i="6"/>
  <c r="W153" i="6"/>
  <c r="V153" i="6"/>
  <c r="U153" i="6"/>
  <c r="X152" i="6"/>
  <c r="W152" i="6"/>
  <c r="V152" i="6"/>
  <c r="U152" i="6"/>
  <c r="X151" i="6"/>
  <c r="W151" i="6"/>
  <c r="V151" i="6"/>
  <c r="U151" i="6"/>
  <c r="X150" i="6"/>
  <c r="W150" i="6"/>
  <c r="V150" i="6"/>
  <c r="U150" i="6"/>
  <c r="X149" i="6"/>
  <c r="W149" i="6"/>
  <c r="V149" i="6"/>
  <c r="U149" i="6"/>
  <c r="X148" i="6"/>
  <c r="W148" i="6"/>
  <c r="V148" i="6"/>
  <c r="U148" i="6"/>
  <c r="X147" i="6"/>
  <c r="W147" i="6"/>
  <c r="V147" i="6"/>
  <c r="U147" i="6"/>
  <c r="X146" i="6"/>
  <c r="W146" i="6"/>
  <c r="V146" i="6"/>
  <c r="U146" i="6"/>
  <c r="X145" i="6"/>
  <c r="W145" i="6"/>
  <c r="V145" i="6"/>
  <c r="U145" i="6"/>
  <c r="X144" i="6"/>
  <c r="W144" i="6"/>
  <c r="V144" i="6"/>
  <c r="U144" i="6"/>
  <c r="X143" i="6"/>
  <c r="V143" i="6"/>
  <c r="U143" i="6"/>
  <c r="X142" i="6"/>
  <c r="W142" i="6"/>
  <c r="V142" i="6"/>
  <c r="U142" i="6"/>
  <c r="X141" i="6"/>
  <c r="W141" i="6"/>
  <c r="V141" i="6"/>
  <c r="U141" i="6"/>
  <c r="X140" i="6"/>
  <c r="W140" i="6"/>
  <c r="V140" i="6"/>
  <c r="U140" i="6"/>
  <c r="X139" i="6"/>
  <c r="W139" i="6"/>
  <c r="V139" i="6"/>
  <c r="U139" i="6"/>
  <c r="X138" i="6"/>
  <c r="W138" i="6"/>
  <c r="V138" i="6"/>
  <c r="U138" i="6"/>
  <c r="X137" i="6"/>
  <c r="W137" i="6"/>
  <c r="V137" i="6"/>
  <c r="U137" i="6"/>
  <c r="X136" i="6"/>
  <c r="W136" i="6"/>
  <c r="V136" i="6"/>
  <c r="U136" i="6"/>
  <c r="X135" i="6"/>
  <c r="W135" i="6"/>
  <c r="V135" i="6"/>
  <c r="U135" i="6"/>
  <c r="X134" i="6"/>
  <c r="W134" i="6"/>
  <c r="V134" i="6"/>
  <c r="U134" i="6"/>
  <c r="X133" i="6"/>
  <c r="W133" i="6"/>
  <c r="V133" i="6"/>
  <c r="U133" i="6"/>
  <c r="X132" i="6"/>
  <c r="W132" i="6"/>
  <c r="V132" i="6"/>
  <c r="U132" i="6"/>
  <c r="X131" i="6"/>
  <c r="W131" i="6"/>
  <c r="V131" i="6"/>
  <c r="U131" i="6"/>
  <c r="X130" i="6"/>
  <c r="W130" i="6"/>
  <c r="V130" i="6"/>
  <c r="U130" i="6"/>
  <c r="X129" i="6"/>
  <c r="W129" i="6"/>
  <c r="V129" i="6"/>
  <c r="U129" i="6"/>
  <c r="W128" i="6"/>
  <c r="U128" i="6"/>
  <c r="X127" i="6"/>
  <c r="W127" i="6"/>
  <c r="V127" i="6"/>
  <c r="U127" i="6"/>
  <c r="X126" i="6"/>
  <c r="W126" i="6"/>
  <c r="V126" i="6"/>
  <c r="U126" i="6"/>
  <c r="X125" i="6"/>
  <c r="W125" i="6"/>
  <c r="V125" i="6"/>
  <c r="U125" i="6"/>
  <c r="X124" i="6"/>
  <c r="W124" i="6"/>
  <c r="V124" i="6"/>
  <c r="U124" i="6"/>
  <c r="X123" i="6"/>
  <c r="W123" i="6"/>
  <c r="V123" i="6"/>
  <c r="U123" i="6"/>
  <c r="X122" i="6"/>
  <c r="W122" i="6"/>
  <c r="V122" i="6"/>
  <c r="U122" i="6"/>
  <c r="X121" i="6"/>
  <c r="W121" i="6"/>
  <c r="V121" i="6"/>
  <c r="U121" i="6"/>
  <c r="X120" i="6"/>
  <c r="W120" i="6"/>
  <c r="V120" i="6"/>
  <c r="U120" i="6"/>
  <c r="X119" i="6"/>
  <c r="W119" i="6"/>
  <c r="V119" i="6"/>
  <c r="U119" i="6"/>
  <c r="X118" i="6"/>
  <c r="W118" i="6"/>
  <c r="V118" i="6"/>
  <c r="U118" i="6"/>
  <c r="X117" i="6"/>
  <c r="W117" i="6"/>
  <c r="V117" i="6"/>
  <c r="U117" i="6"/>
  <c r="X116" i="6"/>
  <c r="W116" i="6"/>
  <c r="V116" i="6"/>
  <c r="U116" i="6"/>
  <c r="X115" i="6"/>
  <c r="W115" i="6"/>
  <c r="V115" i="6"/>
  <c r="U115" i="6"/>
  <c r="X114" i="6"/>
  <c r="W114" i="6"/>
  <c r="V114" i="6"/>
  <c r="U114" i="6"/>
  <c r="W113" i="6"/>
  <c r="U113" i="6"/>
  <c r="X112" i="6"/>
  <c r="W112" i="6"/>
  <c r="V112" i="6"/>
  <c r="U112" i="6"/>
  <c r="X111" i="6"/>
  <c r="W111" i="6"/>
  <c r="V111" i="6"/>
  <c r="U111" i="6"/>
  <c r="X110" i="6"/>
  <c r="W110" i="6"/>
  <c r="V110" i="6"/>
  <c r="U110" i="6"/>
  <c r="X109" i="6"/>
  <c r="W109" i="6"/>
  <c r="V109" i="6"/>
  <c r="U109" i="6"/>
  <c r="X108" i="6"/>
  <c r="W108" i="6"/>
  <c r="V108" i="6"/>
  <c r="U108" i="6"/>
  <c r="X107" i="6"/>
  <c r="W107" i="6"/>
  <c r="V107" i="6"/>
  <c r="U107" i="6"/>
  <c r="X106" i="6"/>
  <c r="W106" i="6"/>
  <c r="V106" i="6"/>
  <c r="U106" i="6"/>
  <c r="X105" i="6"/>
  <c r="W105" i="6"/>
  <c r="V105" i="6"/>
  <c r="U105" i="6"/>
  <c r="X104" i="6"/>
  <c r="W104" i="6"/>
  <c r="V104" i="6"/>
  <c r="U104" i="6"/>
  <c r="X103" i="6"/>
  <c r="W103" i="6"/>
  <c r="V103" i="6"/>
  <c r="U103" i="6"/>
  <c r="X102" i="6"/>
  <c r="W102" i="6"/>
  <c r="V102" i="6"/>
  <c r="U102" i="6"/>
  <c r="X101" i="6"/>
  <c r="W101" i="6"/>
  <c r="V101" i="6"/>
  <c r="U101" i="6"/>
  <c r="X100" i="6"/>
  <c r="W100" i="6"/>
  <c r="V100" i="6"/>
  <c r="U100" i="6"/>
  <c r="X99" i="6"/>
  <c r="W99" i="6"/>
  <c r="V99" i="6"/>
  <c r="U99" i="6"/>
  <c r="X98" i="6"/>
  <c r="V98" i="6"/>
  <c r="X97" i="6"/>
  <c r="W97" i="6"/>
  <c r="V97" i="6"/>
  <c r="U97" i="6"/>
  <c r="X96" i="6"/>
  <c r="W96" i="6"/>
  <c r="V96" i="6"/>
  <c r="U96" i="6"/>
  <c r="X95" i="6"/>
  <c r="W95" i="6"/>
  <c r="V95" i="6"/>
  <c r="U95" i="6"/>
  <c r="X94" i="6"/>
  <c r="W94" i="6"/>
  <c r="V94" i="6"/>
  <c r="U94" i="6"/>
  <c r="X93" i="6"/>
  <c r="W93" i="6"/>
  <c r="V93" i="6"/>
  <c r="U93" i="6"/>
  <c r="X92" i="6"/>
  <c r="W92" i="6"/>
  <c r="V92" i="6"/>
  <c r="U92" i="6"/>
  <c r="X91" i="6"/>
  <c r="W91" i="6"/>
  <c r="V91" i="6"/>
  <c r="U91" i="6"/>
  <c r="X90" i="6"/>
  <c r="W90" i="6"/>
  <c r="V90" i="6"/>
  <c r="U90" i="6"/>
  <c r="X89" i="6"/>
  <c r="W89" i="6"/>
  <c r="V89" i="6"/>
  <c r="U89" i="6"/>
  <c r="X88" i="6"/>
  <c r="W88" i="6"/>
  <c r="V88" i="6"/>
  <c r="U88" i="6"/>
  <c r="X87" i="6"/>
  <c r="W87" i="6"/>
  <c r="V87" i="6"/>
  <c r="U87" i="6"/>
  <c r="X86" i="6"/>
  <c r="W86" i="6"/>
  <c r="V86" i="6"/>
  <c r="U86" i="6"/>
  <c r="X85" i="6"/>
  <c r="W85" i="6"/>
  <c r="V85" i="6"/>
  <c r="U85" i="6"/>
  <c r="X84" i="6"/>
  <c r="W84" i="6"/>
  <c r="V84" i="6"/>
  <c r="U84" i="6"/>
  <c r="V83" i="6"/>
  <c r="U83" i="6"/>
  <c r="X82" i="6"/>
  <c r="W82" i="6"/>
  <c r="V82" i="6"/>
  <c r="U82" i="6"/>
  <c r="X81" i="6"/>
  <c r="W81" i="6"/>
  <c r="V81" i="6"/>
  <c r="U81" i="6"/>
  <c r="X80" i="6"/>
  <c r="W80" i="6"/>
  <c r="V80" i="6"/>
  <c r="U80" i="6"/>
  <c r="X79" i="6"/>
  <c r="W79" i="6"/>
  <c r="V79" i="6"/>
  <c r="U79" i="6"/>
  <c r="X78" i="6"/>
  <c r="W78" i="6"/>
  <c r="V78" i="6"/>
  <c r="U78" i="6"/>
  <c r="X77" i="6"/>
  <c r="W77" i="6"/>
  <c r="V77" i="6"/>
  <c r="U77" i="6"/>
  <c r="X76" i="6"/>
  <c r="W76" i="6"/>
  <c r="V76" i="6"/>
  <c r="U76" i="6"/>
  <c r="X75" i="6"/>
  <c r="W75" i="6"/>
  <c r="V75" i="6"/>
  <c r="U75" i="6"/>
  <c r="X74" i="6"/>
  <c r="W74" i="6"/>
  <c r="V74" i="6"/>
  <c r="U74" i="6"/>
  <c r="X73" i="6"/>
  <c r="W73" i="6"/>
  <c r="V73" i="6"/>
  <c r="U73" i="6"/>
  <c r="X72" i="6"/>
  <c r="W72" i="6"/>
  <c r="V72" i="6"/>
  <c r="U72" i="6"/>
  <c r="X71" i="6"/>
  <c r="W71" i="6"/>
  <c r="V71" i="6"/>
  <c r="U71" i="6"/>
  <c r="X70" i="6"/>
  <c r="W70" i="6"/>
  <c r="V70" i="6"/>
  <c r="U70" i="6"/>
  <c r="X69" i="6"/>
  <c r="W69" i="6"/>
  <c r="V69" i="6"/>
  <c r="U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9" i="6"/>
  <c r="D100" i="6"/>
  <c r="D101" i="6"/>
  <c r="D102" i="6"/>
  <c r="D103" i="6"/>
  <c r="D104" i="6"/>
  <c r="D105" i="6"/>
  <c r="D106" i="6"/>
  <c r="D107" i="6"/>
  <c r="D108" i="6"/>
  <c r="D109" i="6"/>
  <c r="D110" i="6"/>
  <c r="D111" i="6"/>
  <c r="D112" i="6"/>
  <c r="D114" i="6"/>
  <c r="D115" i="6"/>
  <c r="D116" i="6"/>
  <c r="D117" i="6"/>
  <c r="D118" i="6"/>
  <c r="D119" i="6"/>
  <c r="D120" i="6"/>
  <c r="D121" i="6"/>
  <c r="D122" i="6"/>
  <c r="D123" i="6"/>
  <c r="D124" i="6"/>
  <c r="D125" i="6"/>
  <c r="D126" i="6"/>
  <c r="D127" i="6"/>
  <c r="D128" i="6"/>
  <c r="D129" i="6"/>
  <c r="D130" i="6"/>
  <c r="D131" i="6"/>
  <c r="D132" i="6"/>
  <c r="D133" i="6"/>
  <c r="D134" i="6"/>
  <c r="D135" i="6"/>
  <c r="D136" i="6"/>
  <c r="D138" i="6"/>
  <c r="D139" i="6"/>
  <c r="D140" i="6"/>
  <c r="D141" i="6"/>
  <c r="D142" i="6"/>
  <c r="D143" i="6"/>
  <c r="D144" i="6"/>
  <c r="D145" i="6"/>
  <c r="D147" i="6"/>
  <c r="D150" i="6"/>
  <c r="D151" i="6"/>
  <c r="D152" i="6"/>
  <c r="D153" i="6"/>
  <c r="D154" i="6"/>
  <c r="D155" i="6"/>
  <c r="D156" i="6"/>
  <c r="D157" i="6"/>
  <c r="D159" i="6"/>
  <c r="D160" i="6"/>
  <c r="D161" i="6"/>
  <c r="D162" i="6"/>
  <c r="D163" i="6"/>
  <c r="D164" i="6"/>
  <c r="D165" i="6"/>
  <c r="D166" i="6"/>
  <c r="D167" i="6"/>
  <c r="D169" i="6"/>
  <c r="D171" i="6"/>
  <c r="D172" i="6"/>
  <c r="D173" i="6"/>
  <c r="D174" i="6"/>
  <c r="D175" i="6"/>
  <c r="D176" i="6"/>
  <c r="D177" i="6"/>
  <c r="D180" i="6"/>
  <c r="D181" i="6"/>
  <c r="D182" i="6"/>
  <c r="D183" i="6"/>
  <c r="D184" i="6"/>
  <c r="D185" i="6"/>
  <c r="D186" i="6"/>
  <c r="D187" i="6"/>
  <c r="D188" i="6"/>
  <c r="D189" i="6"/>
  <c r="D190" i="6"/>
  <c r="D191" i="6"/>
  <c r="D192" i="6"/>
  <c r="D193" i="6"/>
  <c r="D194" i="6"/>
  <c r="D195" i="6"/>
  <c r="D196" i="6"/>
  <c r="D197" i="6"/>
  <c r="D199" i="6"/>
  <c r="D200" i="6"/>
  <c r="D201" i="6"/>
  <c r="D202" i="6"/>
  <c r="D204" i="6"/>
  <c r="D205" i="6"/>
  <c r="D206" i="6"/>
  <c r="D207" i="6"/>
  <c r="D208" i="6"/>
  <c r="D209" i="6"/>
  <c r="D210" i="6"/>
  <c r="D211" i="6"/>
  <c r="D212" i="6"/>
  <c r="D213" i="6"/>
  <c r="D214" i="6"/>
  <c r="D215" i="6"/>
  <c r="D216" i="6"/>
  <c r="D217"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E70" i="6"/>
  <c r="E71" i="6"/>
  <c r="E72" i="6"/>
  <c r="E73" i="6"/>
  <c r="E74" i="6"/>
  <c r="E75" i="6"/>
  <c r="E76" i="6"/>
  <c r="E77" i="6"/>
  <c r="E78" i="6"/>
  <c r="E79"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4" i="6"/>
  <c r="E115" i="6"/>
  <c r="E116" i="6"/>
  <c r="E117" i="6"/>
  <c r="E118" i="6"/>
  <c r="E119" i="6"/>
  <c r="E120" i="6"/>
  <c r="E121" i="6"/>
  <c r="E122" i="6"/>
  <c r="E123" i="6"/>
  <c r="E124" i="6"/>
  <c r="E125" i="6"/>
  <c r="E126" i="6"/>
  <c r="E127" i="6"/>
  <c r="E129" i="6"/>
  <c r="E130" i="6"/>
  <c r="E131" i="6"/>
  <c r="E132" i="6"/>
  <c r="E133" i="6"/>
  <c r="E134" i="6"/>
  <c r="E135" i="6"/>
  <c r="E136" i="6"/>
  <c r="E137" i="6"/>
  <c r="E138" i="6"/>
  <c r="E139" i="6"/>
  <c r="E140" i="6"/>
  <c r="E141" i="6"/>
  <c r="E142" i="6"/>
  <c r="E143" i="6"/>
  <c r="E144" i="6"/>
  <c r="E145" i="6"/>
  <c r="E147" i="6"/>
  <c r="E148" i="6"/>
  <c r="E149" i="6"/>
  <c r="E150" i="6"/>
  <c r="E151" i="6"/>
  <c r="E152" i="6"/>
  <c r="E153" i="6"/>
  <c r="E154" i="6"/>
  <c r="E155" i="6"/>
  <c r="E156" i="6"/>
  <c r="E157" i="6"/>
  <c r="E159" i="6"/>
  <c r="E160" i="6"/>
  <c r="E161" i="6"/>
  <c r="E162" i="6"/>
  <c r="E163" i="6"/>
  <c r="E164" i="6"/>
  <c r="E165" i="6"/>
  <c r="E166" i="6"/>
  <c r="E167" i="6"/>
  <c r="E168" i="6"/>
  <c r="E169"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4" i="6"/>
  <c r="E205" i="6"/>
  <c r="E206" i="6"/>
  <c r="E207" i="6"/>
  <c r="E208" i="6"/>
  <c r="E209" i="6"/>
  <c r="E210" i="6"/>
  <c r="E211" i="6"/>
  <c r="E212" i="6"/>
  <c r="E213" i="6"/>
  <c r="E214" i="6"/>
  <c r="E215" i="6"/>
  <c r="E216" i="6"/>
  <c r="E217" i="6"/>
  <c r="E219" i="6"/>
  <c r="E220" i="6"/>
  <c r="E221" i="6"/>
  <c r="E222" i="6"/>
  <c r="E223" i="6"/>
  <c r="E224" i="6"/>
  <c r="E225" i="6"/>
  <c r="E226" i="6"/>
  <c r="E227" i="6"/>
  <c r="E228" i="6"/>
  <c r="E229" i="6"/>
  <c r="E230" i="6"/>
  <c r="E231" i="6"/>
  <c r="E232" i="6"/>
  <c r="E233" i="6"/>
  <c r="E234" i="6"/>
  <c r="E235" i="6"/>
  <c r="E237" i="6"/>
  <c r="E238" i="6"/>
  <c r="E239" i="6"/>
  <c r="E240" i="6"/>
  <c r="E241" i="6"/>
  <c r="E242" i="6"/>
  <c r="E243" i="6"/>
  <c r="E244" i="6"/>
  <c r="E245" i="6"/>
  <c r="E246" i="6"/>
  <c r="E247" i="6"/>
  <c r="F70" i="6"/>
  <c r="F71" i="6"/>
  <c r="F72" i="6"/>
  <c r="F73" i="6"/>
  <c r="F74" i="6"/>
  <c r="F75" i="6"/>
  <c r="F76" i="6"/>
  <c r="F77" i="6"/>
  <c r="F78" i="6"/>
  <c r="F79" i="6"/>
  <c r="F80" i="6"/>
  <c r="F81" i="6"/>
  <c r="F82" i="6"/>
  <c r="F84" i="6"/>
  <c r="F85" i="6"/>
  <c r="F87" i="6"/>
  <c r="F88" i="6"/>
  <c r="F89" i="6"/>
  <c r="F90" i="6"/>
  <c r="F91" i="6"/>
  <c r="F92" i="6"/>
  <c r="F93" i="6"/>
  <c r="F94" i="6"/>
  <c r="F95" i="6"/>
  <c r="F96" i="6"/>
  <c r="F97" i="6"/>
  <c r="F99" i="6"/>
  <c r="F100" i="6"/>
  <c r="F101" i="6"/>
  <c r="F102" i="6"/>
  <c r="F103" i="6"/>
  <c r="F104" i="6"/>
  <c r="F105" i="6"/>
  <c r="F106" i="6"/>
  <c r="F107" i="6"/>
  <c r="F108" i="6"/>
  <c r="F109"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4" i="6"/>
  <c r="F145" i="6"/>
  <c r="F147" i="6"/>
  <c r="F148" i="6"/>
  <c r="F149" i="6"/>
  <c r="F150" i="6"/>
  <c r="F151" i="6"/>
  <c r="F152" i="6"/>
  <c r="F153" i="6"/>
  <c r="F154" i="6"/>
  <c r="F155" i="6"/>
  <c r="F156" i="6"/>
  <c r="F157" i="6"/>
  <c r="F159" i="6"/>
  <c r="F160" i="6"/>
  <c r="F161" i="6"/>
  <c r="F162" i="6"/>
  <c r="F163" i="6"/>
  <c r="F164" i="6"/>
  <c r="F165" i="6"/>
  <c r="F166" i="6"/>
  <c r="F167" i="6"/>
  <c r="F168" i="6"/>
  <c r="F169"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4" i="6"/>
  <c r="F205" i="6"/>
  <c r="F207" i="6"/>
  <c r="F208" i="6"/>
  <c r="F209" i="6"/>
  <c r="F210" i="6"/>
  <c r="F211" i="6"/>
  <c r="F212" i="6"/>
  <c r="F213" i="6"/>
  <c r="F214" i="6"/>
  <c r="F215" i="6"/>
  <c r="F216" i="6"/>
  <c r="F217" i="6"/>
  <c r="F219" i="6"/>
  <c r="F220" i="6"/>
  <c r="F221" i="6"/>
  <c r="F222" i="6"/>
  <c r="F223" i="6"/>
  <c r="F224" i="6"/>
  <c r="F225" i="6"/>
  <c r="F226" i="6"/>
  <c r="F227" i="6"/>
  <c r="F228" i="6"/>
  <c r="F229" i="6"/>
  <c r="F231" i="6"/>
  <c r="F232" i="6"/>
  <c r="F233" i="6"/>
  <c r="F234" i="6"/>
  <c r="F235" i="6"/>
  <c r="F236" i="6"/>
  <c r="F237" i="6"/>
  <c r="F238" i="6"/>
  <c r="F239" i="6"/>
  <c r="F240" i="6"/>
  <c r="F241" i="6"/>
  <c r="F242" i="6"/>
  <c r="F243" i="6"/>
  <c r="F244" i="6"/>
  <c r="F245" i="6"/>
  <c r="F246" i="6"/>
  <c r="F247" i="6"/>
  <c r="F248" i="6"/>
  <c r="G70" i="6"/>
  <c r="G71" i="6"/>
  <c r="G72" i="6"/>
  <c r="G73" i="6"/>
  <c r="G74" i="6"/>
  <c r="G75" i="6"/>
  <c r="G76" i="6"/>
  <c r="G77" i="6"/>
  <c r="G78" i="6"/>
  <c r="G79" i="6"/>
  <c r="G81" i="6"/>
  <c r="G82" i="6"/>
  <c r="G84" i="6"/>
  <c r="G85" i="6"/>
  <c r="G86" i="6"/>
  <c r="G87" i="6"/>
  <c r="G88" i="6"/>
  <c r="G89" i="6"/>
  <c r="G90" i="6"/>
  <c r="G91" i="6"/>
  <c r="G92" i="6"/>
  <c r="G93" i="6"/>
  <c r="G94" i="6"/>
  <c r="G95" i="6"/>
  <c r="G96" i="6"/>
  <c r="G97" i="6"/>
  <c r="G98" i="6"/>
  <c r="G99" i="6"/>
  <c r="G100" i="6"/>
  <c r="G102" i="6"/>
  <c r="G103" i="6"/>
  <c r="G104" i="6"/>
  <c r="G105" i="6"/>
  <c r="G106" i="6"/>
  <c r="G107" i="6"/>
  <c r="G108" i="6"/>
  <c r="G109" i="6"/>
  <c r="G110" i="6"/>
  <c r="G111" i="6"/>
  <c r="G112" i="6"/>
  <c r="G114" i="6"/>
  <c r="G115" i="6"/>
  <c r="G116" i="6"/>
  <c r="G117" i="6"/>
  <c r="G118" i="6"/>
  <c r="G119" i="6"/>
  <c r="G120" i="6"/>
  <c r="G121" i="6"/>
  <c r="G122" i="6"/>
  <c r="G123" i="6"/>
  <c r="G124" i="6"/>
  <c r="G126" i="6"/>
  <c r="G127" i="6"/>
  <c r="G129" i="6"/>
  <c r="G130" i="6"/>
  <c r="G131" i="6"/>
  <c r="G132" i="6"/>
  <c r="G133" i="6"/>
  <c r="G134" i="6"/>
  <c r="G135" i="6"/>
  <c r="G136" i="6"/>
  <c r="G137" i="6"/>
  <c r="G138" i="6"/>
  <c r="G139" i="6"/>
  <c r="G140" i="6"/>
  <c r="G141" i="6"/>
  <c r="G142" i="6"/>
  <c r="G143" i="6"/>
  <c r="G144" i="6"/>
  <c r="G145" i="6"/>
  <c r="G147" i="6"/>
  <c r="G148" i="6"/>
  <c r="G149" i="6"/>
  <c r="G150" i="6"/>
  <c r="G151" i="6"/>
  <c r="G152" i="6"/>
  <c r="G153" i="6"/>
  <c r="G154" i="6"/>
  <c r="G155" i="6"/>
  <c r="G156" i="6"/>
  <c r="G157" i="6"/>
  <c r="G159" i="6"/>
  <c r="G160" i="6"/>
  <c r="G161" i="6"/>
  <c r="G162" i="6"/>
  <c r="G163" i="6"/>
  <c r="G164" i="6"/>
  <c r="G165" i="6"/>
  <c r="G166" i="6"/>
  <c r="G167" i="6"/>
  <c r="G168" i="6"/>
  <c r="G169" i="6"/>
  <c r="G171" i="6"/>
  <c r="G172" i="6"/>
  <c r="G174" i="6"/>
  <c r="G175" i="6"/>
  <c r="G176" i="6"/>
  <c r="G177" i="6"/>
  <c r="G178" i="6"/>
  <c r="G179" i="6"/>
  <c r="G180" i="6"/>
  <c r="G181" i="6"/>
  <c r="G182" i="6"/>
  <c r="G183" i="6"/>
  <c r="G184" i="6"/>
  <c r="G185" i="6"/>
  <c r="G186" i="6"/>
  <c r="G187" i="6"/>
  <c r="G188" i="6"/>
  <c r="G189" i="6"/>
  <c r="G190" i="6"/>
  <c r="G192" i="6"/>
  <c r="G193" i="6"/>
  <c r="G194" i="6"/>
  <c r="G195" i="6"/>
  <c r="G196" i="6"/>
  <c r="G197" i="6"/>
  <c r="G198" i="6"/>
  <c r="G199" i="6"/>
  <c r="G200" i="6"/>
  <c r="G201" i="6"/>
  <c r="G202" i="6"/>
  <c r="G204" i="6"/>
  <c r="G205" i="6"/>
  <c r="G206" i="6"/>
  <c r="G207" i="6"/>
  <c r="G208" i="6"/>
  <c r="G209" i="6"/>
  <c r="G210" i="6"/>
  <c r="G211" i="6"/>
  <c r="G212" i="6"/>
  <c r="G213" i="6"/>
  <c r="G214" i="6"/>
  <c r="G216" i="6"/>
  <c r="G217" i="6"/>
  <c r="G219" i="6"/>
  <c r="G220" i="6"/>
  <c r="G221" i="6"/>
  <c r="G222" i="6"/>
  <c r="G223" i="6"/>
  <c r="G224" i="6"/>
  <c r="G225" i="6"/>
  <c r="G226" i="6"/>
  <c r="G227" i="6"/>
  <c r="G228" i="6"/>
  <c r="G229" i="6"/>
  <c r="G230" i="6"/>
  <c r="G231" i="6"/>
  <c r="G232" i="6"/>
  <c r="G233" i="6"/>
  <c r="G234" i="6"/>
  <c r="G235" i="6"/>
  <c r="G237" i="6"/>
  <c r="G238" i="6"/>
  <c r="G239" i="6"/>
  <c r="G240" i="6"/>
  <c r="G241" i="6"/>
  <c r="G242" i="6"/>
  <c r="G243" i="6"/>
  <c r="G244" i="6"/>
  <c r="G245" i="6"/>
  <c r="G246" i="6"/>
  <c r="G247" i="6"/>
  <c r="G69" i="6"/>
  <c r="F69" i="6"/>
  <c r="E69" i="6"/>
  <c r="D69" i="6"/>
  <c r="IL89" i="6" l="1"/>
  <c r="DF114" i="6"/>
  <c r="DF117" i="6"/>
  <c r="DF71" i="6"/>
  <c r="DF74" i="6"/>
  <c r="DF80" i="6"/>
  <c r="HU179" i="6"/>
  <c r="HU185" i="6"/>
  <c r="HU188" i="6"/>
  <c r="HU191" i="6"/>
  <c r="AP71" i="6"/>
  <c r="AP77" i="6"/>
  <c r="DF85" i="6"/>
  <c r="Y155" i="6"/>
  <c r="CO73" i="6"/>
  <c r="Y177" i="6"/>
  <c r="DW74" i="6"/>
  <c r="Y175" i="6"/>
  <c r="FV101" i="6"/>
  <c r="FV110" i="6"/>
  <c r="FV129" i="6"/>
  <c r="FV141" i="6"/>
  <c r="BG155" i="6"/>
  <c r="BG107" i="6"/>
  <c r="DW70" i="6"/>
  <c r="EN121" i="6"/>
  <c r="EN124" i="6"/>
  <c r="EN127" i="6"/>
  <c r="FE93" i="6"/>
  <c r="HU237" i="6"/>
  <c r="CO146" i="6"/>
  <c r="CO149" i="6"/>
  <c r="CO152" i="6"/>
  <c r="DF157" i="6"/>
  <c r="GM117" i="6"/>
  <c r="IL101" i="6"/>
  <c r="IL107" i="6"/>
  <c r="IL119" i="6"/>
  <c r="IL150" i="6"/>
  <c r="IL156" i="6"/>
  <c r="IL160" i="6"/>
  <c r="IL169" i="6"/>
  <c r="IL222" i="6"/>
  <c r="IL240" i="6"/>
  <c r="BG129" i="6"/>
  <c r="DF87" i="6"/>
  <c r="DF90" i="6"/>
  <c r="DF93" i="6"/>
  <c r="DF133" i="6"/>
  <c r="EN159" i="6"/>
  <c r="EN175" i="6"/>
  <c r="EN187" i="6"/>
  <c r="EN190" i="6"/>
  <c r="GM239" i="6"/>
  <c r="HD84" i="6"/>
  <c r="HD93" i="6"/>
  <c r="HU157" i="6"/>
  <c r="HU161" i="6"/>
  <c r="HU164" i="6"/>
  <c r="HU167" i="6"/>
  <c r="IL120" i="6"/>
  <c r="IL126" i="6"/>
  <c r="IL238" i="6"/>
  <c r="AP69" i="6"/>
  <c r="AP75" i="6"/>
  <c r="AP81" i="6"/>
  <c r="BG179" i="6"/>
  <c r="BG191" i="6"/>
  <c r="EN119" i="6"/>
  <c r="GM217" i="6"/>
  <c r="HU111" i="6"/>
  <c r="Y165" i="6"/>
  <c r="Y107" i="6"/>
  <c r="Y163" i="6"/>
  <c r="Y169" i="6"/>
  <c r="Y172" i="6"/>
  <c r="BG149" i="6"/>
  <c r="FV206" i="6"/>
  <c r="FV209" i="6"/>
  <c r="GM97" i="6"/>
  <c r="GM119" i="6"/>
  <c r="GM122" i="6"/>
  <c r="GM125" i="6"/>
  <c r="GM193" i="6"/>
  <c r="GM215" i="6"/>
  <c r="Y95" i="6"/>
  <c r="EN191" i="6"/>
  <c r="EN197" i="6"/>
  <c r="EN207" i="6"/>
  <c r="EN229" i="6"/>
  <c r="EN241" i="6"/>
  <c r="FE89" i="6"/>
  <c r="FV153" i="6"/>
  <c r="GM169" i="6"/>
  <c r="HU78" i="6"/>
  <c r="HU177" i="6"/>
  <c r="HU245" i="6"/>
  <c r="EN164" i="6"/>
  <c r="EN167" i="6"/>
  <c r="Y123" i="6"/>
  <c r="DW78" i="6"/>
  <c r="EN136" i="6"/>
  <c r="Y213" i="6"/>
  <c r="BG177" i="6"/>
  <c r="BG201" i="6"/>
  <c r="EN87" i="6"/>
  <c r="GM241" i="6"/>
  <c r="GM244" i="6"/>
  <c r="GM247" i="6"/>
  <c r="HD70" i="6"/>
  <c r="HD76" i="6"/>
  <c r="Y119" i="6"/>
  <c r="DF101" i="6"/>
  <c r="DF135" i="6"/>
  <c r="DF138" i="6"/>
  <c r="DF141" i="6"/>
  <c r="DF178" i="6"/>
  <c r="DF181" i="6"/>
  <c r="EN117" i="6"/>
  <c r="FE70" i="6"/>
  <c r="FE76" i="6"/>
  <c r="GM85" i="6"/>
  <c r="GM91" i="6"/>
  <c r="GM94" i="6"/>
  <c r="GM171" i="6"/>
  <c r="HD179" i="6"/>
  <c r="HD191" i="6"/>
  <c r="HD210" i="6"/>
  <c r="HD223" i="6"/>
  <c r="HD229" i="6"/>
  <c r="HD241" i="6"/>
  <c r="HU95" i="6"/>
  <c r="IL163" i="6"/>
  <c r="IL178" i="6"/>
  <c r="IL184" i="6"/>
  <c r="IL190" i="6"/>
  <c r="IL196" i="6"/>
  <c r="IL202" i="6"/>
  <c r="IL246" i="6"/>
  <c r="BG207" i="6"/>
  <c r="BG213" i="6"/>
  <c r="BG216" i="6"/>
  <c r="BG220" i="6"/>
  <c r="HU123" i="6"/>
  <c r="DF107" i="6"/>
  <c r="EN157" i="6"/>
  <c r="Y129" i="6"/>
  <c r="BG167" i="6"/>
  <c r="BG223" i="6"/>
  <c r="CO72" i="6"/>
  <c r="EN133" i="6"/>
  <c r="FE95" i="6"/>
  <c r="GM101" i="6"/>
  <c r="GM219" i="6"/>
  <c r="GM225" i="6"/>
  <c r="GM231" i="6"/>
  <c r="GM234" i="6"/>
  <c r="HU99" i="6"/>
  <c r="HU235" i="6"/>
  <c r="IL167" i="6"/>
  <c r="IL241" i="6"/>
  <c r="IL244" i="6"/>
  <c r="DF69" i="6"/>
  <c r="DF72" i="6"/>
  <c r="DF78" i="6"/>
  <c r="EN111" i="6"/>
  <c r="FV213" i="6"/>
  <c r="GM89" i="6"/>
  <c r="GM95" i="6"/>
  <c r="HU93" i="6"/>
  <c r="HU205" i="6"/>
  <c r="HU211" i="6"/>
  <c r="IL95" i="6"/>
  <c r="IL111" i="6"/>
  <c r="IL161" i="6"/>
  <c r="IL164" i="6"/>
  <c r="Y153" i="6"/>
  <c r="Y105" i="6"/>
  <c r="Y111" i="6"/>
  <c r="Y167" i="6"/>
  <c r="Y170" i="6"/>
  <c r="Y179" i="6"/>
  <c r="Y191" i="6"/>
  <c r="BG81" i="6"/>
  <c r="BG131" i="6"/>
  <c r="BG221" i="6"/>
  <c r="BX102" i="6"/>
  <c r="BX130" i="6"/>
  <c r="BX142" i="6"/>
  <c r="BX182" i="6"/>
  <c r="BX185" i="6"/>
  <c r="BX194" i="6"/>
  <c r="BX197" i="6"/>
  <c r="CO175" i="6"/>
  <c r="CO187" i="6"/>
  <c r="CO199" i="6"/>
  <c r="CO206" i="6"/>
  <c r="CO209" i="6"/>
  <c r="CO212" i="6"/>
  <c r="EN93" i="6"/>
  <c r="EN100" i="6"/>
  <c r="EN103" i="6"/>
  <c r="EN109" i="6"/>
  <c r="FV105" i="6"/>
  <c r="FV161" i="6"/>
  <c r="FV170" i="6"/>
  <c r="FV223" i="6"/>
  <c r="FV226" i="6"/>
  <c r="FV235" i="6"/>
  <c r="FV238" i="6"/>
  <c r="FV244" i="6"/>
  <c r="GM71" i="6"/>
  <c r="GM74" i="6"/>
  <c r="GM77" i="6"/>
  <c r="HD85" i="6"/>
  <c r="HD97" i="6"/>
  <c r="HD131" i="6"/>
  <c r="HU69" i="6"/>
  <c r="HU72" i="6"/>
  <c r="HU75" i="6"/>
  <c r="IL232" i="6"/>
  <c r="Y199" i="6"/>
  <c r="AP101" i="6"/>
  <c r="AP110" i="6"/>
  <c r="AP129" i="6"/>
  <c r="AP138" i="6"/>
  <c r="AP141" i="6"/>
  <c r="BG70" i="6"/>
  <c r="BG76" i="6"/>
  <c r="BG82" i="6"/>
  <c r="BG97" i="6"/>
  <c r="BG125" i="6"/>
  <c r="BG239" i="6"/>
  <c r="CO101" i="6"/>
  <c r="CO104" i="6"/>
  <c r="CO110" i="6"/>
  <c r="CO163" i="6"/>
  <c r="DF149" i="6"/>
  <c r="DF152" i="6"/>
  <c r="EN85" i="6"/>
  <c r="EN88" i="6"/>
  <c r="EN91" i="6"/>
  <c r="FV93" i="6"/>
  <c r="GM141" i="6"/>
  <c r="GM145" i="6"/>
  <c r="GM167" i="6"/>
  <c r="GM191" i="6"/>
  <c r="HU131" i="6"/>
  <c r="HU134" i="6"/>
  <c r="HU137" i="6"/>
  <c r="HU140" i="6"/>
  <c r="HU149" i="6"/>
  <c r="IL99" i="6"/>
  <c r="IL121" i="6"/>
  <c r="IL227" i="6"/>
  <c r="IL233" i="6"/>
  <c r="Y81" i="6"/>
  <c r="Y223" i="6"/>
  <c r="Y229" i="6"/>
  <c r="Y247" i="6"/>
  <c r="AP92" i="6"/>
  <c r="AP95" i="6"/>
  <c r="BG101" i="6"/>
  <c r="CO76" i="6"/>
  <c r="DF109" i="6"/>
  <c r="DF137" i="6"/>
  <c r="DW120" i="6"/>
  <c r="DW123" i="6"/>
  <c r="EN70" i="6"/>
  <c r="EN73" i="6"/>
  <c r="EN76" i="6"/>
  <c r="EN79" i="6"/>
  <c r="FE72" i="6"/>
  <c r="FE78" i="6"/>
  <c r="FV69" i="6"/>
  <c r="FV72" i="6"/>
  <c r="FV75" i="6"/>
  <c r="FV78" i="6"/>
  <c r="FV81" i="6"/>
  <c r="GM161" i="6"/>
  <c r="IL87" i="6"/>
  <c r="IL174" i="6"/>
  <c r="IL180" i="6"/>
  <c r="IL186" i="6"/>
  <c r="IL192" i="6"/>
  <c r="IL198" i="6"/>
  <c r="IL242" i="6"/>
  <c r="HU116" i="6"/>
  <c r="HU119" i="6"/>
  <c r="HU215" i="6"/>
  <c r="HU240" i="6"/>
  <c r="HU243" i="6"/>
  <c r="IL75" i="6"/>
  <c r="IL81" i="6"/>
  <c r="IL109" i="6"/>
  <c r="IL115" i="6"/>
  <c r="IL165" i="6"/>
  <c r="IL168" i="6"/>
  <c r="IL236" i="6"/>
  <c r="Y131" i="6"/>
  <c r="Y195" i="6"/>
  <c r="BG181" i="6"/>
  <c r="BG196" i="6"/>
  <c r="BG246" i="6"/>
  <c r="BX106" i="6"/>
  <c r="BX134" i="6"/>
  <c r="BX137" i="6"/>
  <c r="BX183" i="6"/>
  <c r="BX195" i="6"/>
  <c r="DF119" i="6"/>
  <c r="DF125" i="6"/>
  <c r="EN160" i="6"/>
  <c r="EN163" i="6"/>
  <c r="FE97" i="6"/>
  <c r="GM121" i="6"/>
  <c r="GM213" i="6"/>
  <c r="HU246" i="6"/>
  <c r="Y217" i="6"/>
  <c r="BG74" i="6"/>
  <c r="BG163" i="6"/>
  <c r="BG172" i="6"/>
  <c r="BX94" i="6"/>
  <c r="BX159" i="6"/>
  <c r="BX171" i="6"/>
  <c r="BX214" i="6"/>
  <c r="BX224" i="6"/>
  <c r="BX236" i="6"/>
  <c r="DF153" i="6"/>
  <c r="DW72" i="6"/>
  <c r="EN141" i="6"/>
  <c r="GM195" i="6"/>
  <c r="GM201" i="6"/>
  <c r="GM205" i="6"/>
  <c r="GM211" i="6"/>
  <c r="GM214" i="6"/>
  <c r="HD114" i="6"/>
  <c r="HD126" i="6"/>
  <c r="IL234" i="6"/>
  <c r="Y117" i="6"/>
  <c r="Y197" i="6"/>
  <c r="Y207" i="6"/>
  <c r="Y216" i="6"/>
  <c r="AP73" i="6"/>
  <c r="AP79" i="6"/>
  <c r="BG69" i="6"/>
  <c r="BG75" i="6"/>
  <c r="BG100" i="6"/>
  <c r="Y168" i="6"/>
  <c r="Y87" i="6"/>
  <c r="Y144" i="6"/>
  <c r="Y171" i="6"/>
  <c r="AP91" i="6"/>
  <c r="Y69" i="6"/>
  <c r="Y72" i="6"/>
  <c r="Y75" i="6"/>
  <c r="Y78" i="6"/>
  <c r="Y96" i="6"/>
  <c r="Y99" i="6"/>
  <c r="Y120" i="6"/>
  <c r="Y135" i="6"/>
  <c r="Y147" i="6"/>
  <c r="Y183" i="6"/>
  <c r="Y192" i="6"/>
  <c r="Y232" i="6"/>
  <c r="Y238" i="6"/>
  <c r="Y244" i="6"/>
  <c r="AP70" i="6"/>
  <c r="AP76" i="6"/>
  <c r="AP150" i="6"/>
  <c r="AP153" i="6"/>
  <c r="AP169" i="6"/>
  <c r="BG227" i="6"/>
  <c r="BG245" i="6"/>
  <c r="DW76" i="6"/>
  <c r="BG73" i="6"/>
  <c r="Y85" i="6"/>
  <c r="Y91" i="6"/>
  <c r="Y100" i="6"/>
  <c r="Y103" i="6"/>
  <c r="Y115" i="6"/>
  <c r="Y141" i="6"/>
  <c r="Y145" i="6"/>
  <c r="Y148" i="6"/>
  <c r="Y151" i="6"/>
  <c r="CO74" i="6"/>
  <c r="Y189" i="6"/>
  <c r="AP89" i="6"/>
  <c r="Y70" i="6"/>
  <c r="Y73" i="6"/>
  <c r="Y76" i="6"/>
  <c r="Y79" i="6"/>
  <c r="Y97" i="6"/>
  <c r="Y121" i="6"/>
  <c r="Y124" i="6"/>
  <c r="Y127" i="6"/>
  <c r="Y133" i="6"/>
  <c r="Y139" i="6"/>
  <c r="Y181" i="6"/>
  <c r="Y201" i="6"/>
  <c r="Y211" i="6"/>
  <c r="Y221" i="6"/>
  <c r="Y236" i="6"/>
  <c r="Y242" i="6"/>
  <c r="AP74" i="6"/>
  <c r="AP145" i="6"/>
  <c r="AP157" i="6"/>
  <c r="BG79" i="6"/>
  <c r="Y109" i="6"/>
  <c r="Y157" i="6"/>
  <c r="Y161" i="6"/>
  <c r="Y187" i="6"/>
  <c r="Y193" i="6"/>
  <c r="Y196" i="6"/>
  <c r="Y227" i="6"/>
  <c r="AP87" i="6"/>
  <c r="AP90" i="6"/>
  <c r="AP99" i="6"/>
  <c r="AP105" i="6"/>
  <c r="AP133" i="6"/>
  <c r="BG243" i="6"/>
  <c r="Y93" i="6"/>
  <c r="Y205" i="6"/>
  <c r="Y86" i="6"/>
  <c r="Y89" i="6"/>
  <c r="Y101" i="6"/>
  <c r="Y146" i="6"/>
  <c r="Y149" i="6"/>
  <c r="Y182" i="6"/>
  <c r="Y209" i="6"/>
  <c r="AP121" i="6"/>
  <c r="AP174" i="6"/>
  <c r="AP177" i="6"/>
  <c r="AP186" i="6"/>
  <c r="AP189" i="6"/>
  <c r="AP198" i="6"/>
  <c r="AP201" i="6"/>
  <c r="AP205" i="6"/>
  <c r="AP217" i="6"/>
  <c r="AP230" i="6"/>
  <c r="AP239" i="6"/>
  <c r="AP242" i="6"/>
  <c r="Y71" i="6"/>
  <c r="Y74" i="6"/>
  <c r="Y77" i="6"/>
  <c r="Y122" i="6"/>
  <c r="Y125" i="6"/>
  <c r="Y134" i="6"/>
  <c r="Y137" i="6"/>
  <c r="Y185" i="6"/>
  <c r="Y194" i="6"/>
  <c r="Y215" i="6"/>
  <c r="Y219" i="6"/>
  <c r="Y228" i="6"/>
  <c r="Y240" i="6"/>
  <c r="Y246" i="6"/>
  <c r="AP72" i="6"/>
  <c r="AP78" i="6"/>
  <c r="AP93" i="6"/>
  <c r="AP146" i="6"/>
  <c r="AP162" i="6"/>
  <c r="AP165" i="6"/>
  <c r="BG185" i="6"/>
  <c r="BG197" i="6"/>
  <c r="CO78" i="6"/>
  <c r="Y110" i="6"/>
  <c r="Y159" i="6"/>
  <c r="Y225" i="6"/>
  <c r="Y237" i="6"/>
  <c r="Y243" i="6"/>
  <c r="AP85" i="6"/>
  <c r="AP88" i="6"/>
  <c r="AP100" i="6"/>
  <c r="AP103" i="6"/>
  <c r="AP109" i="6"/>
  <c r="AP131" i="6"/>
  <c r="AP134" i="6"/>
  <c r="BG72" i="6"/>
  <c r="BG78" i="6"/>
  <c r="BG161" i="6"/>
  <c r="EN95" i="6"/>
  <c r="EN135" i="6"/>
  <c r="DF75" i="6"/>
  <c r="DF129" i="6"/>
  <c r="DF171" i="6"/>
  <c r="DW69" i="6"/>
  <c r="DW77" i="6"/>
  <c r="EN161" i="6"/>
  <c r="EN179" i="6"/>
  <c r="EN185" i="6"/>
  <c r="GM107" i="6"/>
  <c r="GM165" i="6"/>
  <c r="HD91" i="6"/>
  <c r="HU81" i="6"/>
  <c r="HU105" i="6"/>
  <c r="HU141" i="6"/>
  <c r="HU145" i="6"/>
  <c r="HU148" i="6"/>
  <c r="HU151" i="6"/>
  <c r="HU219" i="6"/>
  <c r="IL93" i="6"/>
  <c r="IL105" i="6"/>
  <c r="IL205" i="6"/>
  <c r="IL211" i="6"/>
  <c r="IL217" i="6"/>
  <c r="IL221" i="6"/>
  <c r="AP114" i="6"/>
  <c r="AP117" i="6"/>
  <c r="AP126" i="6"/>
  <c r="AP182" i="6"/>
  <c r="AP210" i="6"/>
  <c r="AP213" i="6"/>
  <c r="AP229" i="6"/>
  <c r="AP241" i="6"/>
  <c r="BG89" i="6"/>
  <c r="BG119" i="6"/>
  <c r="BG137" i="6"/>
  <c r="BG226" i="6"/>
  <c r="BX70" i="6"/>
  <c r="BX73" i="6"/>
  <c r="BX76" i="6"/>
  <c r="BX82" i="6"/>
  <c r="BX122" i="6"/>
  <c r="BX125" i="6"/>
  <c r="CO77" i="6"/>
  <c r="CO86" i="6"/>
  <c r="CO89" i="6"/>
  <c r="CO92" i="6"/>
  <c r="CO228" i="6"/>
  <c r="CO240" i="6"/>
  <c r="CO243" i="6"/>
  <c r="CO246" i="6"/>
  <c r="DF81" i="6"/>
  <c r="DF111" i="6"/>
  <c r="DF147" i="6"/>
  <c r="DF163" i="6"/>
  <c r="DF169" i="6"/>
  <c r="DF175" i="6"/>
  <c r="DF187" i="6"/>
  <c r="DF193" i="6"/>
  <c r="DF202" i="6"/>
  <c r="DF206" i="6"/>
  <c r="DF215" i="6"/>
  <c r="DF222" i="6"/>
  <c r="DF234" i="6"/>
  <c r="DF246" i="6"/>
  <c r="DW145" i="6"/>
  <c r="DW157" i="6"/>
  <c r="DW176" i="6"/>
  <c r="DW188" i="6"/>
  <c r="DW200" i="6"/>
  <c r="DW204" i="6"/>
  <c r="DW216" i="6"/>
  <c r="EN97" i="6"/>
  <c r="EN112" i="6"/>
  <c r="EN115" i="6"/>
  <c r="EN139" i="6"/>
  <c r="FE190" i="6"/>
  <c r="FE202" i="6"/>
  <c r="GM129" i="6"/>
  <c r="GM135" i="6"/>
  <c r="GM147" i="6"/>
  <c r="GM153" i="6"/>
  <c r="GM160" i="6"/>
  <c r="GM163" i="6"/>
  <c r="GM166" i="6"/>
  <c r="GM189" i="6"/>
  <c r="HD175" i="6"/>
  <c r="HD181" i="6"/>
  <c r="HD187" i="6"/>
  <c r="HD193" i="6"/>
  <c r="HD199" i="6"/>
  <c r="HD222" i="6"/>
  <c r="HD234" i="6"/>
  <c r="HD246" i="6"/>
  <c r="HU115" i="6"/>
  <c r="HU133" i="6"/>
  <c r="HU139" i="6"/>
  <c r="HU170" i="6"/>
  <c r="HU194" i="6"/>
  <c r="HU207" i="6"/>
  <c r="IL85" i="6"/>
  <c r="IL88" i="6"/>
  <c r="IL100" i="6"/>
  <c r="IL117" i="6"/>
  <c r="IL208" i="6"/>
  <c r="AP170" i="6"/>
  <c r="BG95" i="6"/>
  <c r="BG174" i="6"/>
  <c r="BG229" i="6"/>
  <c r="BG235" i="6"/>
  <c r="BG238" i="6"/>
  <c r="BX147" i="6"/>
  <c r="CO69" i="6"/>
  <c r="CO80" i="6"/>
  <c r="CO120" i="6"/>
  <c r="DF99" i="6"/>
  <c r="DF105" i="6"/>
  <c r="DF123" i="6"/>
  <c r="DF130" i="6"/>
  <c r="DF145" i="6"/>
  <c r="DW84" i="6"/>
  <c r="DW87" i="6"/>
  <c r="DW96" i="6"/>
  <c r="DW99" i="6"/>
  <c r="DW108" i="6"/>
  <c r="DW111" i="6"/>
  <c r="DW133" i="6"/>
  <c r="DW229" i="6"/>
  <c r="DW241" i="6"/>
  <c r="DW244" i="6"/>
  <c r="EN149" i="6"/>
  <c r="EN155" i="6"/>
  <c r="FE71" i="6"/>
  <c r="FE77" i="6"/>
  <c r="FE101" i="6"/>
  <c r="FE129" i="6"/>
  <c r="FE141" i="6"/>
  <c r="FE153" i="6"/>
  <c r="FE206" i="6"/>
  <c r="FE225" i="6"/>
  <c r="FE237" i="6"/>
  <c r="FE246" i="6"/>
  <c r="FV177" i="6"/>
  <c r="FV189" i="6"/>
  <c r="FV201" i="6"/>
  <c r="GM87" i="6"/>
  <c r="GM181" i="6"/>
  <c r="GM187" i="6"/>
  <c r="GM190" i="6"/>
  <c r="GM221" i="6"/>
  <c r="HD71" i="6"/>
  <c r="HD77" i="6"/>
  <c r="HD86" i="6"/>
  <c r="HD150" i="6"/>
  <c r="HD163" i="6"/>
  <c r="HD169" i="6"/>
  <c r="HU85" i="6"/>
  <c r="HU91" i="6"/>
  <c r="HU121" i="6"/>
  <c r="HU197" i="6"/>
  <c r="HU229" i="6"/>
  <c r="IL70" i="6"/>
  <c r="IL73" i="6"/>
  <c r="IL76" i="6"/>
  <c r="IL79" i="6"/>
  <c r="IL91" i="6"/>
  <c r="IL97" i="6"/>
  <c r="IL103" i="6"/>
  <c r="IL123" i="6"/>
  <c r="IL133" i="6"/>
  <c r="IL136" i="6"/>
  <c r="IL139" i="6"/>
  <c r="IL145" i="6"/>
  <c r="IL151" i="6"/>
  <c r="IL157" i="6"/>
  <c r="IL166" i="6"/>
  <c r="IL175" i="6"/>
  <c r="IL193" i="6"/>
  <c r="IL199" i="6"/>
  <c r="IL214" i="6"/>
  <c r="IL224" i="6"/>
  <c r="BG159" i="6"/>
  <c r="BG165" i="6"/>
  <c r="BG168" i="6"/>
  <c r="BG171" i="6"/>
  <c r="BG183" i="6"/>
  <c r="BG189" i="6"/>
  <c r="BG192" i="6"/>
  <c r="BG195" i="6"/>
  <c r="BX101" i="6"/>
  <c r="BX110" i="6"/>
  <c r="BX178" i="6"/>
  <c r="BX190" i="6"/>
  <c r="BX202" i="6"/>
  <c r="CO151" i="6"/>
  <c r="CO176" i="6"/>
  <c r="CO182" i="6"/>
  <c r="CO185" i="6"/>
  <c r="CO188" i="6"/>
  <c r="CO194" i="6"/>
  <c r="CO197" i="6"/>
  <c r="CO200" i="6"/>
  <c r="DF70" i="6"/>
  <c r="DF73" i="6"/>
  <c r="DF76" i="6"/>
  <c r="DF82" i="6"/>
  <c r="DF115" i="6"/>
  <c r="DF121" i="6"/>
  <c r="DF139" i="6"/>
  <c r="DF154" i="6"/>
  <c r="DW75" i="6"/>
  <c r="EN116" i="6"/>
  <c r="EN131" i="6"/>
  <c r="EN140" i="6"/>
  <c r="EN165" i="6"/>
  <c r="EN177" i="6"/>
  <c r="EN183" i="6"/>
  <c r="EN189" i="6"/>
  <c r="FE74" i="6"/>
  <c r="FE107" i="6"/>
  <c r="FV100" i="6"/>
  <c r="FV112" i="6"/>
  <c r="FV134" i="6"/>
  <c r="FV137" i="6"/>
  <c r="FV146" i="6"/>
  <c r="FV149" i="6"/>
  <c r="FV165" i="6"/>
  <c r="GM99" i="6"/>
  <c r="GM105" i="6"/>
  <c r="GM111" i="6"/>
  <c r="GM123" i="6"/>
  <c r="GM172" i="6"/>
  <c r="GM175" i="6"/>
  <c r="GM227" i="6"/>
  <c r="GM233" i="6"/>
  <c r="GM242" i="6"/>
  <c r="GM245" i="6"/>
  <c r="HD74" i="6"/>
  <c r="HD89" i="6"/>
  <c r="HD95" i="6"/>
  <c r="HD138" i="6"/>
  <c r="HU70" i="6"/>
  <c r="HU73" i="6"/>
  <c r="HU76" i="6"/>
  <c r="HU79" i="6"/>
  <c r="HU97" i="6"/>
  <c r="HU100" i="6"/>
  <c r="HU103" i="6"/>
  <c r="HU109" i="6"/>
  <c r="HU124" i="6"/>
  <c r="HU127" i="6"/>
  <c r="HU223" i="6"/>
  <c r="HU238" i="6"/>
  <c r="HU241" i="6"/>
  <c r="HU244" i="6"/>
  <c r="IL118" i="6"/>
  <c r="IL154" i="6"/>
  <c r="IL230" i="6"/>
  <c r="BG71" i="6"/>
  <c r="BG77" i="6"/>
  <c r="BG99" i="6"/>
  <c r="BG117" i="6"/>
  <c r="BG120" i="6"/>
  <c r="BG123" i="6"/>
  <c r="BG144" i="6"/>
  <c r="BG147" i="6"/>
  <c r="BG198" i="6"/>
  <c r="BG205" i="6"/>
  <c r="BG241" i="6"/>
  <c r="BG247" i="6"/>
  <c r="BX86" i="6"/>
  <c r="BX89" i="6"/>
  <c r="BX166" i="6"/>
  <c r="BX206" i="6"/>
  <c r="BX209" i="6"/>
  <c r="BX219" i="6"/>
  <c r="BX231" i="6"/>
  <c r="BX246" i="6"/>
  <c r="CO75" i="6"/>
  <c r="CO108" i="6"/>
  <c r="CO139" i="6"/>
  <c r="CO161" i="6"/>
  <c r="CO164" i="6"/>
  <c r="CO170" i="6"/>
  <c r="CO216" i="6"/>
  <c r="DF79" i="6"/>
  <c r="DF91" i="6"/>
  <c r="DF97" i="6"/>
  <c r="DF106" i="6"/>
  <c r="DF151" i="6"/>
  <c r="DF176" i="6"/>
  <c r="DW121" i="6"/>
  <c r="EN71" i="6"/>
  <c r="EN74" i="6"/>
  <c r="EN77" i="6"/>
  <c r="EN92" i="6"/>
  <c r="EN101" i="6"/>
  <c r="EN125" i="6"/>
  <c r="EN137" i="6"/>
  <c r="EN171" i="6"/>
  <c r="EN195" i="6"/>
  <c r="EN201" i="6"/>
  <c r="EN214" i="6"/>
  <c r="EN217" i="6"/>
  <c r="FE87" i="6"/>
  <c r="FE117" i="6"/>
  <c r="FV70" i="6"/>
  <c r="FV73" i="6"/>
  <c r="FV76" i="6"/>
  <c r="FV79" i="6"/>
  <c r="FV88" i="6"/>
  <c r="FV230" i="6"/>
  <c r="FV242" i="6"/>
  <c r="GM72" i="6"/>
  <c r="GM75" i="6"/>
  <c r="GM78" i="6"/>
  <c r="GM81" i="6"/>
  <c r="GM196" i="6"/>
  <c r="HU146" i="6"/>
  <c r="HU155" i="6"/>
  <c r="HU159" i="6"/>
  <c r="HU183" i="6"/>
  <c r="HU213" i="6"/>
  <c r="HU247" i="6"/>
  <c r="IL172" i="6"/>
  <c r="BG87" i="6"/>
  <c r="BG93" i="6"/>
  <c r="BG96" i="6"/>
  <c r="BG102" i="6"/>
  <c r="BG126" i="6"/>
  <c r="BG135" i="6"/>
  <c r="BG141" i="6"/>
  <c r="BG150" i="6"/>
  <c r="BG211" i="6"/>
  <c r="BX71" i="6"/>
  <c r="BX74" i="6"/>
  <c r="BX77" i="6"/>
  <c r="BX114" i="6"/>
  <c r="BX126" i="6"/>
  <c r="CO235" i="6"/>
  <c r="CO244" i="6"/>
  <c r="DF103" i="6"/>
  <c r="DF127" i="6"/>
  <c r="DF161" i="6"/>
  <c r="DF167" i="6"/>
  <c r="DF179" i="6"/>
  <c r="DF191" i="6"/>
  <c r="DF210" i="6"/>
  <c r="DF226" i="6"/>
  <c r="DF238" i="6"/>
  <c r="DW180" i="6"/>
  <c r="DW192" i="6"/>
  <c r="EN89" i="6"/>
  <c r="EN107" i="6"/>
  <c r="EN205" i="6"/>
  <c r="FV122" i="6"/>
  <c r="FV125" i="6"/>
  <c r="GM93" i="6"/>
  <c r="GM115" i="6"/>
  <c r="GM118" i="6"/>
  <c r="GM133" i="6"/>
  <c r="GM136" i="6"/>
  <c r="GM139" i="6"/>
  <c r="GM142" i="6"/>
  <c r="GM148" i="6"/>
  <c r="GM151" i="6"/>
  <c r="GM157" i="6"/>
  <c r="GM199" i="6"/>
  <c r="GM209" i="6"/>
  <c r="IL206" i="6"/>
  <c r="IL212" i="6"/>
  <c r="BG111" i="6"/>
  <c r="BG178" i="6"/>
  <c r="BG217" i="6"/>
  <c r="BG233" i="6"/>
  <c r="BX154" i="6"/>
  <c r="CO115" i="6"/>
  <c r="CO127" i="6"/>
  <c r="DF185" i="6"/>
  <c r="DW73" i="6"/>
  <c r="DW85" i="6"/>
  <c r="DW97" i="6"/>
  <c r="DW109" i="6"/>
  <c r="DW159" i="6"/>
  <c r="DW168" i="6"/>
  <c r="DW171" i="6"/>
  <c r="DW221" i="6"/>
  <c r="DW233" i="6"/>
  <c r="DW242" i="6"/>
  <c r="EN129" i="6"/>
  <c r="EN147" i="6"/>
  <c r="EN153" i="6"/>
  <c r="FE69" i="6"/>
  <c r="FE75" i="6"/>
  <c r="FE81" i="6"/>
  <c r="FE99" i="6"/>
  <c r="FE105" i="6"/>
  <c r="FE130" i="6"/>
  <c r="FE213" i="6"/>
  <c r="FE226" i="6"/>
  <c r="FE238" i="6"/>
  <c r="HD69" i="6"/>
  <c r="HD75" i="6"/>
  <c r="HD87" i="6"/>
  <c r="HD102" i="6"/>
  <c r="HD145" i="6"/>
  <c r="HD151" i="6"/>
  <c r="HD157" i="6"/>
  <c r="HD167" i="6"/>
  <c r="HU89" i="6"/>
  <c r="HU92" i="6"/>
  <c r="HU122" i="6"/>
  <c r="HU171" i="6"/>
  <c r="HU195" i="6"/>
  <c r="HU201" i="6"/>
  <c r="HU217" i="6"/>
  <c r="HU221" i="6"/>
  <c r="HU227" i="6"/>
  <c r="IL92" i="6"/>
  <c r="IL104" i="6"/>
  <c r="IL127" i="6"/>
  <c r="IL131" i="6"/>
  <c r="IL137" i="6"/>
  <c r="IL149" i="6"/>
  <c r="IL155" i="6"/>
  <c r="IL159" i="6"/>
  <c r="GM100" i="6"/>
  <c r="GM103" i="6"/>
  <c r="GM109" i="6"/>
  <c r="GM112" i="6"/>
  <c r="GM124" i="6"/>
  <c r="GM127" i="6"/>
  <c r="GM170" i="6"/>
  <c r="GM179" i="6"/>
  <c r="GM185" i="6"/>
  <c r="GM243" i="6"/>
  <c r="GM246" i="6"/>
  <c r="HD72" i="6"/>
  <c r="HD78" i="6"/>
  <c r="HD81" i="6"/>
  <c r="HD133" i="6"/>
  <c r="HD139" i="6"/>
  <c r="HU71" i="6"/>
  <c r="HU74" i="6"/>
  <c r="HU77" i="6"/>
  <c r="HU107" i="6"/>
  <c r="HU165" i="6"/>
  <c r="HU189" i="6"/>
  <c r="HU233" i="6"/>
  <c r="HU239" i="6"/>
  <c r="HU242" i="6"/>
  <c r="IL71" i="6"/>
  <c r="IL77" i="6"/>
  <c r="IL152" i="6"/>
  <c r="IL176" i="6"/>
  <c r="IL182" i="6"/>
  <c r="IL188" i="6"/>
  <c r="IL194" i="6"/>
  <c r="IL200" i="6"/>
  <c r="IL228" i="6"/>
  <c r="BG105" i="6"/>
  <c r="BG124" i="6"/>
  <c r="BG130" i="6"/>
  <c r="BG148" i="6"/>
  <c r="BG153" i="6"/>
  <c r="BG175" i="6"/>
  <c r="BG187" i="6"/>
  <c r="BG202" i="6"/>
  <c r="BG209" i="6"/>
  <c r="BG219" i="6"/>
  <c r="BX90" i="6"/>
  <c r="BX161" i="6"/>
  <c r="BX170" i="6"/>
  <c r="BX207" i="6"/>
  <c r="BX226" i="6"/>
  <c r="BX238" i="6"/>
  <c r="BX244" i="6"/>
  <c r="CO103" i="6"/>
  <c r="CO134" i="6"/>
  <c r="CO137" i="6"/>
  <c r="CO140" i="6"/>
  <c r="CO211" i="6"/>
  <c r="DF77" i="6"/>
  <c r="DF89" i="6"/>
  <c r="DF95" i="6"/>
  <c r="DF104" i="6"/>
  <c r="DF177" i="6"/>
  <c r="EN69" i="6"/>
  <c r="EN72" i="6"/>
  <c r="EN75" i="6"/>
  <c r="EN78" i="6"/>
  <c r="EN81" i="6"/>
  <c r="EN99" i="6"/>
  <c r="EN105" i="6"/>
  <c r="EN123" i="6"/>
  <c r="EN169" i="6"/>
  <c r="EN172" i="6"/>
  <c r="EN181" i="6"/>
  <c r="EN193" i="6"/>
  <c r="EN196" i="6"/>
  <c r="EN222" i="6"/>
  <c r="EN228" i="6"/>
  <c r="EN234" i="6"/>
  <c r="EN240" i="6"/>
  <c r="EN246" i="6"/>
  <c r="FE85" i="6"/>
  <c r="FE88" i="6"/>
  <c r="FV71" i="6"/>
  <c r="FV74" i="6"/>
  <c r="FV77" i="6"/>
  <c r="FV86" i="6"/>
  <c r="FV89" i="6"/>
  <c r="FV240" i="6"/>
  <c r="FV243" i="6"/>
  <c r="FV246" i="6"/>
  <c r="GM70" i="6"/>
  <c r="GM73" i="6"/>
  <c r="GM76" i="6"/>
  <c r="GM79" i="6"/>
  <c r="GM194" i="6"/>
  <c r="GM197" i="6"/>
  <c r="GM207" i="6"/>
  <c r="GM210" i="6"/>
  <c r="HD115" i="6"/>
  <c r="HD121" i="6"/>
  <c r="HD127" i="6"/>
  <c r="HU101" i="6"/>
  <c r="HU125" i="6"/>
  <c r="HU147" i="6"/>
  <c r="HU163" i="6"/>
  <c r="HU175" i="6"/>
  <c r="HU181" i="6"/>
  <c r="HU187" i="6"/>
  <c r="IL162" i="6"/>
  <c r="IL170" i="6"/>
  <c r="AP97" i="6"/>
  <c r="AP122" i="6"/>
  <c r="AP181" i="6"/>
  <c r="AP193" i="6"/>
  <c r="AP206" i="6"/>
  <c r="AP222" i="6"/>
  <c r="AP225" i="6"/>
  <c r="AP234" i="6"/>
  <c r="AP240" i="6"/>
  <c r="AP246" i="6"/>
  <c r="BG85" i="6"/>
  <c r="BG106" i="6"/>
  <c r="BG115" i="6"/>
  <c r="BG133" i="6"/>
  <c r="BG154" i="6"/>
  <c r="BG169" i="6"/>
  <c r="BG193" i="6"/>
  <c r="BG215" i="6"/>
  <c r="BG222" i="6"/>
  <c r="BG225" i="6"/>
  <c r="BX69" i="6"/>
  <c r="BX72" i="6"/>
  <c r="BX75" i="6"/>
  <c r="BX78" i="6"/>
  <c r="BX118" i="6"/>
  <c r="CO70" i="6"/>
  <c r="CO91" i="6"/>
  <c r="CO221" i="6"/>
  <c r="CO233" i="6"/>
  <c r="CO242" i="6"/>
  <c r="CO245" i="6"/>
  <c r="DF131" i="6"/>
  <c r="DF159" i="6"/>
  <c r="DF162" i="6"/>
  <c r="DF165" i="6"/>
  <c r="DF183" i="6"/>
  <c r="DF186" i="6"/>
  <c r="DF189" i="6"/>
  <c r="DF198" i="6"/>
  <c r="DF214" i="6"/>
  <c r="DF227" i="6"/>
  <c r="DF239" i="6"/>
  <c r="DW71" i="6"/>
  <c r="DW144" i="6"/>
  <c r="DW147" i="6"/>
  <c r="DW156" i="6"/>
  <c r="DW212" i="6"/>
  <c r="FE177" i="6"/>
  <c r="FE189" i="6"/>
  <c r="FE201" i="6"/>
  <c r="FV117" i="6"/>
  <c r="GM146" i="6"/>
  <c r="GM149" i="6"/>
  <c r="GM159" i="6"/>
  <c r="GM237" i="6"/>
  <c r="HD82" i="6"/>
  <c r="HD174" i="6"/>
  <c r="HD186" i="6"/>
  <c r="HD198" i="6"/>
  <c r="HD205" i="6"/>
  <c r="HD211" i="6"/>
  <c r="HD217" i="6"/>
  <c r="HD230" i="6"/>
  <c r="HU135" i="6"/>
  <c r="HU153" i="6"/>
  <c r="HU169" i="6"/>
  <c r="HU172" i="6"/>
  <c r="HU193" i="6"/>
  <c r="HU196" i="6"/>
  <c r="HU199" i="6"/>
  <c r="HU209" i="6"/>
  <c r="HU212" i="6"/>
  <c r="IL204" i="6"/>
  <c r="IL210" i="6"/>
  <c r="BG91" i="6"/>
  <c r="BG103" i="6"/>
  <c r="BG109" i="6"/>
  <c r="BG121" i="6"/>
  <c r="BG127" i="6"/>
  <c r="BG139" i="6"/>
  <c r="BG145" i="6"/>
  <c r="BG151" i="6"/>
  <c r="BG157" i="6"/>
  <c r="BG199" i="6"/>
  <c r="BG231" i="6"/>
  <c r="BG237" i="6"/>
  <c r="BX146" i="6"/>
  <c r="BX149" i="6"/>
  <c r="CO71" i="6"/>
  <c r="CO79" i="6"/>
  <c r="CO116" i="6"/>
  <c r="CO122" i="6"/>
  <c r="CO125" i="6"/>
  <c r="DF155" i="6"/>
  <c r="DW132" i="6"/>
  <c r="DW135" i="6"/>
  <c r="DW240" i="6"/>
  <c r="DW243" i="6"/>
  <c r="DW246" i="6"/>
  <c r="EN145" i="6"/>
  <c r="EN148" i="6"/>
  <c r="EN151" i="6"/>
  <c r="EN199" i="6"/>
  <c r="FE73" i="6"/>
  <c r="FE79" i="6"/>
  <c r="FE91" i="6"/>
  <c r="FE94" i="6"/>
  <c r="FE103" i="6"/>
  <c r="FE109" i="6"/>
  <c r="FE165" i="6"/>
  <c r="FE214" i="6"/>
  <c r="FV182" i="6"/>
  <c r="FV185" i="6"/>
  <c r="FV194" i="6"/>
  <c r="FV197" i="6"/>
  <c r="GM131" i="6"/>
  <c r="GM137" i="6"/>
  <c r="GM155" i="6"/>
  <c r="GM177" i="6"/>
  <c r="GM183" i="6"/>
  <c r="GM220" i="6"/>
  <c r="GM223" i="6"/>
  <c r="GM229" i="6"/>
  <c r="GM235" i="6"/>
  <c r="GM238" i="6"/>
  <c r="HD73" i="6"/>
  <c r="HD79" i="6"/>
  <c r="HD103" i="6"/>
  <c r="HD109" i="6"/>
  <c r="HD155" i="6"/>
  <c r="HD162" i="6"/>
  <c r="HU87" i="6"/>
  <c r="HU117" i="6"/>
  <c r="HU129" i="6"/>
  <c r="HU225" i="6"/>
  <c r="HU231" i="6"/>
  <c r="IL125" i="6"/>
  <c r="IL129" i="6"/>
  <c r="IL135" i="6"/>
  <c r="IL141" i="6"/>
  <c r="IL144" i="6"/>
  <c r="IL147" i="6"/>
  <c r="IL153" i="6"/>
  <c r="IL216" i="6"/>
  <c r="IL220" i="6"/>
  <c r="IL226" i="6"/>
  <c r="GM69" i="6"/>
  <c r="IL82" i="6"/>
  <c r="IL122" i="6"/>
  <c r="IL94" i="6"/>
  <c r="IL114" i="6"/>
  <c r="IL177" i="6"/>
  <c r="IL183" i="6"/>
  <c r="IL189" i="6"/>
  <c r="IL195" i="6"/>
  <c r="IL201" i="6"/>
  <c r="IL235" i="6"/>
  <c r="IL243" i="6"/>
  <c r="IL106" i="6"/>
  <c r="IL80" i="6"/>
  <c r="IL78" i="6"/>
  <c r="IL90" i="6"/>
  <c r="IL102" i="6"/>
  <c r="IL112" i="6"/>
  <c r="IL181" i="6"/>
  <c r="IL187" i="6"/>
  <c r="IL134" i="6"/>
  <c r="IL142" i="6"/>
  <c r="IL239" i="6"/>
  <c r="IL247" i="6"/>
  <c r="IL110" i="6"/>
  <c r="IL209" i="6"/>
  <c r="IL215" i="6"/>
  <c r="IL219" i="6"/>
  <c r="IL225" i="6"/>
  <c r="IL231" i="6"/>
  <c r="IL74" i="6"/>
  <c r="IL86" i="6"/>
  <c r="IL132" i="6"/>
  <c r="IL140" i="6"/>
  <c r="IL179" i="6"/>
  <c r="IL185" i="6"/>
  <c r="IL191" i="6"/>
  <c r="IL197" i="6"/>
  <c r="IL116" i="6"/>
  <c r="IL124" i="6"/>
  <c r="IL148" i="6"/>
  <c r="IL237" i="6"/>
  <c r="IL245" i="6"/>
  <c r="IL72" i="6"/>
  <c r="IL84" i="6"/>
  <c r="IL96" i="6"/>
  <c r="IL108" i="6"/>
  <c r="IL130" i="6"/>
  <c r="IL138" i="6"/>
  <c r="IL146" i="6"/>
  <c r="IL171" i="6"/>
  <c r="IL207" i="6"/>
  <c r="IL213" i="6"/>
  <c r="IL223" i="6"/>
  <c r="IL229" i="6"/>
  <c r="HU96" i="6"/>
  <c r="HU120" i="6"/>
  <c r="HU144" i="6"/>
  <c r="HU168" i="6"/>
  <c r="HU192" i="6"/>
  <c r="HU216" i="6"/>
  <c r="HU94" i="6"/>
  <c r="HU118" i="6"/>
  <c r="HU142" i="6"/>
  <c r="HU166" i="6"/>
  <c r="HU190" i="6"/>
  <c r="HU214" i="6"/>
  <c r="HU236" i="6"/>
  <c r="HU234" i="6"/>
  <c r="HU90" i="6"/>
  <c r="HU114" i="6"/>
  <c r="HU138" i="6"/>
  <c r="HU162" i="6"/>
  <c r="HU186" i="6"/>
  <c r="HU210" i="6"/>
  <c r="HU232" i="6"/>
  <c r="HU88" i="6"/>
  <c r="HU112" i="6"/>
  <c r="HU136" i="6"/>
  <c r="HU160" i="6"/>
  <c r="HU184" i="6"/>
  <c r="HU208" i="6"/>
  <c r="HU230" i="6"/>
  <c r="HU86" i="6"/>
  <c r="HU110" i="6"/>
  <c r="HU182" i="6"/>
  <c r="HU206" i="6"/>
  <c r="HU228" i="6"/>
  <c r="HU84" i="6"/>
  <c r="HU108" i="6"/>
  <c r="HU132" i="6"/>
  <c r="HU156" i="6"/>
  <c r="HU180" i="6"/>
  <c r="HU204" i="6"/>
  <c r="HU226" i="6"/>
  <c r="HU82" i="6"/>
  <c r="HU106" i="6"/>
  <c r="HU130" i="6"/>
  <c r="HU154" i="6"/>
  <c r="HU178" i="6"/>
  <c r="HU202" i="6"/>
  <c r="HU224" i="6"/>
  <c r="HU80" i="6"/>
  <c r="HU104" i="6"/>
  <c r="HU152" i="6"/>
  <c r="HU176" i="6"/>
  <c r="HU200" i="6"/>
  <c r="HU222" i="6"/>
  <c r="HU102" i="6"/>
  <c r="HU126" i="6"/>
  <c r="HU150" i="6"/>
  <c r="HU174" i="6"/>
  <c r="HU198" i="6"/>
  <c r="HU220" i="6"/>
  <c r="HD92" i="6"/>
  <c r="HD106" i="6"/>
  <c r="HD118" i="6"/>
  <c r="HD130" i="6"/>
  <c r="HD142" i="6"/>
  <c r="HD154" i="6"/>
  <c r="HD166" i="6"/>
  <c r="HD178" i="6"/>
  <c r="HD190" i="6"/>
  <c r="HD202" i="6"/>
  <c r="HD214" i="6"/>
  <c r="HD226" i="6"/>
  <c r="HD238" i="6"/>
  <c r="HD90" i="6"/>
  <c r="HD99" i="6"/>
  <c r="HD123" i="6"/>
  <c r="HD135" i="6"/>
  <c r="HD147" i="6"/>
  <c r="HD159" i="6"/>
  <c r="HD171" i="6"/>
  <c r="HD183" i="6"/>
  <c r="HD195" i="6"/>
  <c r="HD207" i="6"/>
  <c r="HD219" i="6"/>
  <c r="HD231" i="6"/>
  <c r="HD243" i="6"/>
  <c r="HD111" i="6"/>
  <c r="HD88" i="6"/>
  <c r="HD104" i="6"/>
  <c r="HD116" i="6"/>
  <c r="HD140" i="6"/>
  <c r="HD152" i="6"/>
  <c r="HD164" i="6"/>
  <c r="HD176" i="6"/>
  <c r="HD188" i="6"/>
  <c r="HD200" i="6"/>
  <c r="HD212" i="6"/>
  <c r="HD224" i="6"/>
  <c r="HD236" i="6"/>
  <c r="HD107" i="6"/>
  <c r="HD119" i="6"/>
  <c r="HD215" i="6"/>
  <c r="HD227" i="6"/>
  <c r="HD239" i="6"/>
  <c r="HD80" i="6"/>
  <c r="HD100" i="6"/>
  <c r="HD112" i="6"/>
  <c r="HD124" i="6"/>
  <c r="HD136" i="6"/>
  <c r="HD148" i="6"/>
  <c r="HD160" i="6"/>
  <c r="HD172" i="6"/>
  <c r="HD184" i="6"/>
  <c r="HD196" i="6"/>
  <c r="HD208" i="6"/>
  <c r="HD220" i="6"/>
  <c r="HD232" i="6"/>
  <c r="HD244" i="6"/>
  <c r="HD247" i="6"/>
  <c r="HD105" i="6"/>
  <c r="HD117" i="6"/>
  <c r="HD129" i="6"/>
  <c r="HD141" i="6"/>
  <c r="HD153" i="6"/>
  <c r="HD165" i="6"/>
  <c r="HD177" i="6"/>
  <c r="HD189" i="6"/>
  <c r="HD201" i="6"/>
  <c r="HD213" i="6"/>
  <c r="HD225" i="6"/>
  <c r="HD237" i="6"/>
  <c r="HD110" i="6"/>
  <c r="HD122" i="6"/>
  <c r="HD134" i="6"/>
  <c r="HD146" i="6"/>
  <c r="HD170" i="6"/>
  <c r="HD182" i="6"/>
  <c r="HD194" i="6"/>
  <c r="HD206" i="6"/>
  <c r="HD242" i="6"/>
  <c r="HD235" i="6"/>
  <c r="HD96" i="6"/>
  <c r="HD108" i="6"/>
  <c r="HD120" i="6"/>
  <c r="HD132" i="6"/>
  <c r="HD144" i="6"/>
  <c r="HD156" i="6"/>
  <c r="HD168" i="6"/>
  <c r="HD180" i="6"/>
  <c r="HD192" i="6"/>
  <c r="HD204" i="6"/>
  <c r="HD216" i="6"/>
  <c r="HD228" i="6"/>
  <c r="HD240" i="6"/>
  <c r="HD245" i="6"/>
  <c r="HD94" i="6"/>
  <c r="HD101" i="6"/>
  <c r="HD125" i="6"/>
  <c r="HD137" i="6"/>
  <c r="HD149" i="6"/>
  <c r="HD161" i="6"/>
  <c r="HD185" i="6"/>
  <c r="HD197" i="6"/>
  <c r="HD209" i="6"/>
  <c r="HD221" i="6"/>
  <c r="HD233" i="6"/>
  <c r="GM96" i="6"/>
  <c r="GM120" i="6"/>
  <c r="GM144" i="6"/>
  <c r="GM168" i="6"/>
  <c r="GM192" i="6"/>
  <c r="GM216" i="6"/>
  <c r="GM240" i="6"/>
  <c r="GM92" i="6"/>
  <c r="GM116" i="6"/>
  <c r="GM140" i="6"/>
  <c r="GM164" i="6"/>
  <c r="GM188" i="6"/>
  <c r="GM212" i="6"/>
  <c r="GM236" i="6"/>
  <c r="GM90" i="6"/>
  <c r="GM114" i="6"/>
  <c r="GM138" i="6"/>
  <c r="GM162" i="6"/>
  <c r="GM186" i="6"/>
  <c r="GM88" i="6"/>
  <c r="GM184" i="6"/>
  <c r="GM208" i="6"/>
  <c r="GM232" i="6"/>
  <c r="GM86" i="6"/>
  <c r="GM110" i="6"/>
  <c r="GM134" i="6"/>
  <c r="GM182" i="6"/>
  <c r="GM206" i="6"/>
  <c r="GM230" i="6"/>
  <c r="GM84" i="6"/>
  <c r="GM108" i="6"/>
  <c r="GM132" i="6"/>
  <c r="GM156" i="6"/>
  <c r="GM180" i="6"/>
  <c r="GM204" i="6"/>
  <c r="GM228" i="6"/>
  <c r="GM82" i="6"/>
  <c r="GM106" i="6"/>
  <c r="GM130" i="6"/>
  <c r="GM154" i="6"/>
  <c r="GM178" i="6"/>
  <c r="GM202" i="6"/>
  <c r="GM226" i="6"/>
  <c r="GM80" i="6"/>
  <c r="GM104" i="6"/>
  <c r="GM152" i="6"/>
  <c r="GM176" i="6"/>
  <c r="GM200" i="6"/>
  <c r="GM224" i="6"/>
  <c r="GM102" i="6"/>
  <c r="GM126" i="6"/>
  <c r="GM150" i="6"/>
  <c r="GM174" i="6"/>
  <c r="GM198" i="6"/>
  <c r="GM222" i="6"/>
  <c r="FV124" i="6"/>
  <c r="FV136" i="6"/>
  <c r="FV148" i="6"/>
  <c r="FV160" i="6"/>
  <c r="FV172" i="6"/>
  <c r="FV184" i="6"/>
  <c r="FV196" i="6"/>
  <c r="FV208" i="6"/>
  <c r="FV225" i="6"/>
  <c r="FV237" i="6"/>
  <c r="FV91" i="6"/>
  <c r="FV103" i="6"/>
  <c r="FV115" i="6"/>
  <c r="FV127" i="6"/>
  <c r="FV139" i="6"/>
  <c r="FV151" i="6"/>
  <c r="FV163" i="6"/>
  <c r="FV175" i="6"/>
  <c r="FV187" i="6"/>
  <c r="FV199" i="6"/>
  <c r="FV211" i="6"/>
  <c r="FV228" i="6"/>
  <c r="FV84" i="6"/>
  <c r="FV96" i="6"/>
  <c r="FV108" i="6"/>
  <c r="FV120" i="6"/>
  <c r="FV132" i="6"/>
  <c r="FV144" i="6"/>
  <c r="FV156" i="6"/>
  <c r="FV168" i="6"/>
  <c r="FV180" i="6"/>
  <c r="FV192" i="6"/>
  <c r="FV204" i="6"/>
  <c r="FV216" i="6"/>
  <c r="FV221" i="6"/>
  <c r="FV233" i="6"/>
  <c r="FV82" i="6"/>
  <c r="FV94" i="6"/>
  <c r="FV106" i="6"/>
  <c r="FV118" i="6"/>
  <c r="FV130" i="6"/>
  <c r="FV142" i="6"/>
  <c r="FV154" i="6"/>
  <c r="FV166" i="6"/>
  <c r="FV178" i="6"/>
  <c r="FV190" i="6"/>
  <c r="FV202" i="6"/>
  <c r="FV214" i="6"/>
  <c r="FV219" i="6"/>
  <c r="FV231" i="6"/>
  <c r="FV241" i="6"/>
  <c r="FV247" i="6"/>
  <c r="FV80" i="6"/>
  <c r="FV87" i="6"/>
  <c r="FV99" i="6"/>
  <c r="FV111" i="6"/>
  <c r="FV123" i="6"/>
  <c r="FV135" i="6"/>
  <c r="FV147" i="6"/>
  <c r="FV159" i="6"/>
  <c r="FV171" i="6"/>
  <c r="FV183" i="6"/>
  <c r="FV195" i="6"/>
  <c r="FV207" i="6"/>
  <c r="FV224" i="6"/>
  <c r="FV236" i="6"/>
  <c r="FV92" i="6"/>
  <c r="FV104" i="6"/>
  <c r="FV116" i="6"/>
  <c r="FV140" i="6"/>
  <c r="FV152" i="6"/>
  <c r="FV164" i="6"/>
  <c r="FV176" i="6"/>
  <c r="FV188" i="6"/>
  <c r="FV200" i="6"/>
  <c r="FV212" i="6"/>
  <c r="FV229" i="6"/>
  <c r="FV85" i="6"/>
  <c r="FV97" i="6"/>
  <c r="FV109" i="6"/>
  <c r="FV121" i="6"/>
  <c r="FV133" i="6"/>
  <c r="FV145" i="6"/>
  <c r="FV157" i="6"/>
  <c r="FV169" i="6"/>
  <c r="FV181" i="6"/>
  <c r="FV193" i="6"/>
  <c r="FV205" i="6"/>
  <c r="FV217" i="6"/>
  <c r="FV222" i="6"/>
  <c r="FV234" i="6"/>
  <c r="FV90" i="6"/>
  <c r="FV102" i="6"/>
  <c r="FV114" i="6"/>
  <c r="FV126" i="6"/>
  <c r="FV138" i="6"/>
  <c r="FV150" i="6"/>
  <c r="FV162" i="6"/>
  <c r="FV174" i="6"/>
  <c r="FV186" i="6"/>
  <c r="FV198" i="6"/>
  <c r="FV210" i="6"/>
  <c r="FV227" i="6"/>
  <c r="FV239" i="6"/>
  <c r="FV245" i="6"/>
  <c r="FV95" i="6"/>
  <c r="FV107" i="6"/>
  <c r="FV119" i="6"/>
  <c r="FV131" i="6"/>
  <c r="FV155" i="6"/>
  <c r="FV167" i="6"/>
  <c r="FV179" i="6"/>
  <c r="FV191" i="6"/>
  <c r="FV215" i="6"/>
  <c r="FV220" i="6"/>
  <c r="FV232" i="6"/>
  <c r="FE114" i="6"/>
  <c r="FE126" i="6"/>
  <c r="FE186" i="6"/>
  <c r="FE210" i="6"/>
  <c r="FE222" i="6"/>
  <c r="FE234" i="6"/>
  <c r="FE162" i="6"/>
  <c r="FE174" i="6"/>
  <c r="FE92" i="6"/>
  <c r="FE119" i="6"/>
  <c r="FE131" i="6"/>
  <c r="FE155" i="6"/>
  <c r="FE167" i="6"/>
  <c r="FE179" i="6"/>
  <c r="FE191" i="6"/>
  <c r="FE215" i="6"/>
  <c r="FE227" i="6"/>
  <c r="FE239" i="6"/>
  <c r="FE138" i="6"/>
  <c r="FE150" i="6"/>
  <c r="FE198" i="6"/>
  <c r="FE90" i="6"/>
  <c r="FE112" i="6"/>
  <c r="FE124" i="6"/>
  <c r="FE136" i="6"/>
  <c r="FE148" i="6"/>
  <c r="FE160" i="6"/>
  <c r="FE172" i="6"/>
  <c r="FE184" i="6"/>
  <c r="FE196" i="6"/>
  <c r="FE208" i="6"/>
  <c r="FE220" i="6"/>
  <c r="FE232" i="6"/>
  <c r="FE244" i="6"/>
  <c r="FE86" i="6"/>
  <c r="FE110" i="6"/>
  <c r="FE122" i="6"/>
  <c r="FE134" i="6"/>
  <c r="FE146" i="6"/>
  <c r="FE170" i="6"/>
  <c r="FE182" i="6"/>
  <c r="FE194" i="6"/>
  <c r="FE230" i="6"/>
  <c r="FE242" i="6"/>
  <c r="FE84" i="6"/>
  <c r="FE108" i="6"/>
  <c r="FE115" i="6"/>
  <c r="FE127" i="6"/>
  <c r="FE139" i="6"/>
  <c r="FE151" i="6"/>
  <c r="FE163" i="6"/>
  <c r="FE175" i="6"/>
  <c r="FE187" i="6"/>
  <c r="FE199" i="6"/>
  <c r="FE211" i="6"/>
  <c r="FE223" i="6"/>
  <c r="FE235" i="6"/>
  <c r="FE247" i="6"/>
  <c r="FE82" i="6"/>
  <c r="FE106" i="6"/>
  <c r="FE120" i="6"/>
  <c r="FE132" i="6"/>
  <c r="FE144" i="6"/>
  <c r="FE156" i="6"/>
  <c r="FE168" i="6"/>
  <c r="FE180" i="6"/>
  <c r="FE192" i="6"/>
  <c r="FE204" i="6"/>
  <c r="FE216" i="6"/>
  <c r="FE228" i="6"/>
  <c r="FE240" i="6"/>
  <c r="FE80" i="6"/>
  <c r="FE104" i="6"/>
  <c r="FE125" i="6"/>
  <c r="FE137" i="6"/>
  <c r="FE149" i="6"/>
  <c r="FE161" i="6"/>
  <c r="FE185" i="6"/>
  <c r="FE197" i="6"/>
  <c r="FE209" i="6"/>
  <c r="FE221" i="6"/>
  <c r="FE233" i="6"/>
  <c r="FE245" i="6"/>
  <c r="FE102" i="6"/>
  <c r="FE118" i="6"/>
  <c r="FE142" i="6"/>
  <c r="FE154" i="6"/>
  <c r="FE166" i="6"/>
  <c r="FE178" i="6"/>
  <c r="FE100" i="6"/>
  <c r="FE111" i="6"/>
  <c r="FE123" i="6"/>
  <c r="FE135" i="6"/>
  <c r="FE147" i="6"/>
  <c r="FE159" i="6"/>
  <c r="FE171" i="6"/>
  <c r="FE183" i="6"/>
  <c r="FE195" i="6"/>
  <c r="FE207" i="6"/>
  <c r="FE219" i="6"/>
  <c r="FE231" i="6"/>
  <c r="FE243" i="6"/>
  <c r="FE116" i="6"/>
  <c r="FE140" i="6"/>
  <c r="FE152" i="6"/>
  <c r="FE164" i="6"/>
  <c r="FE176" i="6"/>
  <c r="FE188" i="6"/>
  <c r="FE200" i="6"/>
  <c r="FE212" i="6"/>
  <c r="FE224" i="6"/>
  <c r="FE236" i="6"/>
  <c r="FE96" i="6"/>
  <c r="FE121" i="6"/>
  <c r="FE133" i="6"/>
  <c r="FE145" i="6"/>
  <c r="FE157" i="6"/>
  <c r="FE169" i="6"/>
  <c r="FE181" i="6"/>
  <c r="FE193" i="6"/>
  <c r="FE205" i="6"/>
  <c r="FE217" i="6"/>
  <c r="FE229" i="6"/>
  <c r="FE241" i="6"/>
  <c r="EN94" i="6"/>
  <c r="EN118" i="6"/>
  <c r="EN142" i="6"/>
  <c r="EN166" i="6"/>
  <c r="EN188" i="6"/>
  <c r="EN210" i="6"/>
  <c r="EN90" i="6"/>
  <c r="EN114" i="6"/>
  <c r="EN138" i="6"/>
  <c r="EN162" i="6"/>
  <c r="EN186" i="6"/>
  <c r="EN215" i="6"/>
  <c r="EN227" i="6"/>
  <c r="EN239" i="6"/>
  <c r="EN184" i="6"/>
  <c r="EN208" i="6"/>
  <c r="EN220" i="6"/>
  <c r="EN232" i="6"/>
  <c r="EN244" i="6"/>
  <c r="EN86" i="6"/>
  <c r="EN110" i="6"/>
  <c r="EN134" i="6"/>
  <c r="EN182" i="6"/>
  <c r="EN206" i="6"/>
  <c r="EN213" i="6"/>
  <c r="EN225" i="6"/>
  <c r="EN237" i="6"/>
  <c r="EN84" i="6"/>
  <c r="EN108" i="6"/>
  <c r="EN132" i="6"/>
  <c r="EN156" i="6"/>
  <c r="EN180" i="6"/>
  <c r="EN204" i="6"/>
  <c r="EN230" i="6"/>
  <c r="EN242" i="6"/>
  <c r="EN82" i="6"/>
  <c r="EN106" i="6"/>
  <c r="EN130" i="6"/>
  <c r="EN154" i="6"/>
  <c r="EN178" i="6"/>
  <c r="EN202" i="6"/>
  <c r="EN211" i="6"/>
  <c r="EN223" i="6"/>
  <c r="EN235" i="6"/>
  <c r="EN247" i="6"/>
  <c r="EN80" i="6"/>
  <c r="EN104" i="6"/>
  <c r="EN152" i="6"/>
  <c r="EN176" i="6"/>
  <c r="EN200" i="6"/>
  <c r="EN216" i="6"/>
  <c r="EN102" i="6"/>
  <c r="EN126" i="6"/>
  <c r="EN150" i="6"/>
  <c r="EN174" i="6"/>
  <c r="EN198" i="6"/>
  <c r="EN209" i="6"/>
  <c r="EN221" i="6"/>
  <c r="EN233" i="6"/>
  <c r="EN245" i="6"/>
  <c r="EN226" i="6"/>
  <c r="EN238" i="6"/>
  <c r="EN122" i="6"/>
  <c r="EN146" i="6"/>
  <c r="EN170" i="6"/>
  <c r="EN194" i="6"/>
  <c r="EN219" i="6"/>
  <c r="EN231" i="6"/>
  <c r="EN243" i="6"/>
  <c r="EN96" i="6"/>
  <c r="EN120" i="6"/>
  <c r="EN144" i="6"/>
  <c r="EN168" i="6"/>
  <c r="EN192" i="6"/>
  <c r="EN212" i="6"/>
  <c r="EN224" i="6"/>
  <c r="EN236" i="6"/>
  <c r="DW105" i="6"/>
  <c r="DW79" i="6"/>
  <c r="DW91" i="6"/>
  <c r="DW103" i="6"/>
  <c r="DW115" i="6"/>
  <c r="DW127" i="6"/>
  <c r="DW139" i="6"/>
  <c r="DW151" i="6"/>
  <c r="DW163" i="6"/>
  <c r="DW175" i="6"/>
  <c r="DW187" i="6"/>
  <c r="DW199" i="6"/>
  <c r="DW211" i="6"/>
  <c r="DW228" i="6"/>
  <c r="DW89" i="6"/>
  <c r="DW101" i="6"/>
  <c r="DW125" i="6"/>
  <c r="DW137" i="6"/>
  <c r="DW149" i="6"/>
  <c r="DW161" i="6"/>
  <c r="DW185" i="6"/>
  <c r="DW197" i="6"/>
  <c r="DW209" i="6"/>
  <c r="DW226" i="6"/>
  <c r="DW238" i="6"/>
  <c r="DW82" i="6"/>
  <c r="DW94" i="6"/>
  <c r="DW106" i="6"/>
  <c r="DW118" i="6"/>
  <c r="DW130" i="6"/>
  <c r="DW142" i="6"/>
  <c r="DW154" i="6"/>
  <c r="DW166" i="6"/>
  <c r="DW178" i="6"/>
  <c r="DW190" i="6"/>
  <c r="DW202" i="6"/>
  <c r="DW214" i="6"/>
  <c r="DW219" i="6"/>
  <c r="DW231" i="6"/>
  <c r="DW183" i="6"/>
  <c r="DW195" i="6"/>
  <c r="DW207" i="6"/>
  <c r="DW224" i="6"/>
  <c r="DW236" i="6"/>
  <c r="DW80" i="6"/>
  <c r="DW92" i="6"/>
  <c r="DW104" i="6"/>
  <c r="DW116" i="6"/>
  <c r="DW140" i="6"/>
  <c r="DW152" i="6"/>
  <c r="DW164" i="6"/>
  <c r="DW169" i="6"/>
  <c r="DW181" i="6"/>
  <c r="DW193" i="6"/>
  <c r="DW205" i="6"/>
  <c r="DW217" i="6"/>
  <c r="DW222" i="6"/>
  <c r="DW234" i="6"/>
  <c r="DW247" i="6"/>
  <c r="DW90" i="6"/>
  <c r="DW102" i="6"/>
  <c r="DW114" i="6"/>
  <c r="DW126" i="6"/>
  <c r="DW138" i="6"/>
  <c r="DW150" i="6"/>
  <c r="DW162" i="6"/>
  <c r="DW174" i="6"/>
  <c r="DW186" i="6"/>
  <c r="DW198" i="6"/>
  <c r="DW210" i="6"/>
  <c r="DW227" i="6"/>
  <c r="DW239" i="6"/>
  <c r="DW95" i="6"/>
  <c r="DW107" i="6"/>
  <c r="DW119" i="6"/>
  <c r="DW131" i="6"/>
  <c r="DW155" i="6"/>
  <c r="DW167" i="6"/>
  <c r="DW179" i="6"/>
  <c r="DW191" i="6"/>
  <c r="DW215" i="6"/>
  <c r="DW220" i="6"/>
  <c r="DW232" i="6"/>
  <c r="DW88" i="6"/>
  <c r="DW100" i="6"/>
  <c r="DW112" i="6"/>
  <c r="DW124" i="6"/>
  <c r="DW136" i="6"/>
  <c r="DW148" i="6"/>
  <c r="DW160" i="6"/>
  <c r="DW172" i="6"/>
  <c r="DW184" i="6"/>
  <c r="DW196" i="6"/>
  <c r="DW208" i="6"/>
  <c r="DW225" i="6"/>
  <c r="DW237" i="6"/>
  <c r="DW81" i="6"/>
  <c r="DW117" i="6"/>
  <c r="DW129" i="6"/>
  <c r="DW141" i="6"/>
  <c r="DW153" i="6"/>
  <c r="DW165" i="6"/>
  <c r="DW177" i="6"/>
  <c r="DW189" i="6"/>
  <c r="DW201" i="6"/>
  <c r="DW213" i="6"/>
  <c r="DW230" i="6"/>
  <c r="DW245" i="6"/>
  <c r="DW93" i="6"/>
  <c r="DW86" i="6"/>
  <c r="DW110" i="6"/>
  <c r="DW122" i="6"/>
  <c r="DW134" i="6"/>
  <c r="DW146" i="6"/>
  <c r="DW170" i="6"/>
  <c r="DW182" i="6"/>
  <c r="DW194" i="6"/>
  <c r="DW206" i="6"/>
  <c r="DW223" i="6"/>
  <c r="DW235" i="6"/>
  <c r="DF84" i="6"/>
  <c r="DF108" i="6"/>
  <c r="DF132" i="6"/>
  <c r="DF156" i="6"/>
  <c r="DF180" i="6"/>
  <c r="DF205" i="6"/>
  <c r="DF217" i="6"/>
  <c r="DF229" i="6"/>
  <c r="DF241" i="6"/>
  <c r="DF102" i="6"/>
  <c r="DF126" i="6"/>
  <c r="DF150" i="6"/>
  <c r="DF174" i="6"/>
  <c r="DF196" i="6"/>
  <c r="DF208" i="6"/>
  <c r="DF220" i="6"/>
  <c r="DF232" i="6"/>
  <c r="DF244" i="6"/>
  <c r="DF100" i="6"/>
  <c r="DF124" i="6"/>
  <c r="DF148" i="6"/>
  <c r="DF172" i="6"/>
  <c r="DF201" i="6"/>
  <c r="DF213" i="6"/>
  <c r="DF225" i="6"/>
  <c r="DF237" i="6"/>
  <c r="DF122" i="6"/>
  <c r="DF146" i="6"/>
  <c r="DF170" i="6"/>
  <c r="DF194" i="6"/>
  <c r="DF230" i="6"/>
  <c r="DF242" i="6"/>
  <c r="DF96" i="6"/>
  <c r="DF120" i="6"/>
  <c r="DF144" i="6"/>
  <c r="DF168" i="6"/>
  <c r="DF192" i="6"/>
  <c r="DF199" i="6"/>
  <c r="DF211" i="6"/>
  <c r="DF223" i="6"/>
  <c r="DF235" i="6"/>
  <c r="DF247" i="6"/>
  <c r="DF94" i="6"/>
  <c r="DF118" i="6"/>
  <c r="DF142" i="6"/>
  <c r="DF166" i="6"/>
  <c r="DF190" i="6"/>
  <c r="DF204" i="6"/>
  <c r="DF216" i="6"/>
  <c r="DF228" i="6"/>
  <c r="DF240" i="6"/>
  <c r="DF92" i="6"/>
  <c r="DF116" i="6"/>
  <c r="DF140" i="6"/>
  <c r="DF164" i="6"/>
  <c r="DF188" i="6"/>
  <c r="DF197" i="6"/>
  <c r="DF209" i="6"/>
  <c r="DF221" i="6"/>
  <c r="DF233" i="6"/>
  <c r="DF245" i="6"/>
  <c r="DF88" i="6"/>
  <c r="DF112" i="6"/>
  <c r="DF136" i="6"/>
  <c r="DF160" i="6"/>
  <c r="DF184" i="6"/>
  <c r="DF195" i="6"/>
  <c r="DF207" i="6"/>
  <c r="DF219" i="6"/>
  <c r="DF231" i="6"/>
  <c r="DF243" i="6"/>
  <c r="DF86" i="6"/>
  <c r="DF110" i="6"/>
  <c r="DF134" i="6"/>
  <c r="DF182" i="6"/>
  <c r="DF200" i="6"/>
  <c r="DF212" i="6"/>
  <c r="DF224" i="6"/>
  <c r="DF236" i="6"/>
  <c r="CO223" i="6"/>
  <c r="CO84" i="6"/>
  <c r="CO96" i="6"/>
  <c r="CO132" i="6"/>
  <c r="CO144" i="6"/>
  <c r="CO156" i="6"/>
  <c r="CO168" i="6"/>
  <c r="CO180" i="6"/>
  <c r="CO192" i="6"/>
  <c r="CO204" i="6"/>
  <c r="CO226" i="6"/>
  <c r="CO238" i="6"/>
  <c r="CO82" i="6"/>
  <c r="CO94" i="6"/>
  <c r="CO106" i="6"/>
  <c r="CO118" i="6"/>
  <c r="CO130" i="6"/>
  <c r="CO142" i="6"/>
  <c r="CO154" i="6"/>
  <c r="CO166" i="6"/>
  <c r="CO178" i="6"/>
  <c r="CO190" i="6"/>
  <c r="CO202" i="6"/>
  <c r="CO214" i="6"/>
  <c r="CO219" i="6"/>
  <c r="CO231" i="6"/>
  <c r="CO87" i="6"/>
  <c r="CO99" i="6"/>
  <c r="CO111" i="6"/>
  <c r="CO123" i="6"/>
  <c r="CO135" i="6"/>
  <c r="CO147" i="6"/>
  <c r="CO159" i="6"/>
  <c r="CO171" i="6"/>
  <c r="CO183" i="6"/>
  <c r="CO195" i="6"/>
  <c r="CO207" i="6"/>
  <c r="CO224" i="6"/>
  <c r="CO236" i="6"/>
  <c r="CO229" i="6"/>
  <c r="CO241" i="6"/>
  <c r="CO247" i="6"/>
  <c r="CO85" i="6"/>
  <c r="CO97" i="6"/>
  <c r="CO109" i="6"/>
  <c r="CO121" i="6"/>
  <c r="CO133" i="6"/>
  <c r="CO145" i="6"/>
  <c r="CO157" i="6"/>
  <c r="CO169" i="6"/>
  <c r="CO181" i="6"/>
  <c r="CO193" i="6"/>
  <c r="CO205" i="6"/>
  <c r="CO217" i="6"/>
  <c r="CO222" i="6"/>
  <c r="CO234" i="6"/>
  <c r="CO90" i="6"/>
  <c r="CO102" i="6"/>
  <c r="CO114" i="6"/>
  <c r="CO126" i="6"/>
  <c r="CO138" i="6"/>
  <c r="CO150" i="6"/>
  <c r="CO162" i="6"/>
  <c r="CO174" i="6"/>
  <c r="CO186" i="6"/>
  <c r="CO198" i="6"/>
  <c r="CO210" i="6"/>
  <c r="CO227" i="6"/>
  <c r="CO239" i="6"/>
  <c r="CO95" i="6"/>
  <c r="CO107" i="6"/>
  <c r="CO119" i="6"/>
  <c r="CO131" i="6"/>
  <c r="CO155" i="6"/>
  <c r="CO167" i="6"/>
  <c r="CO179" i="6"/>
  <c r="CO191" i="6"/>
  <c r="CO215" i="6"/>
  <c r="CO220" i="6"/>
  <c r="CO232" i="6"/>
  <c r="CO88" i="6"/>
  <c r="CO100" i="6"/>
  <c r="CO112" i="6"/>
  <c r="CO124" i="6"/>
  <c r="CO136" i="6"/>
  <c r="CO148" i="6"/>
  <c r="CO160" i="6"/>
  <c r="CO172" i="6"/>
  <c r="CO184" i="6"/>
  <c r="CO196" i="6"/>
  <c r="CO208" i="6"/>
  <c r="CO225" i="6"/>
  <c r="CO237" i="6"/>
  <c r="CO81" i="6"/>
  <c r="CO93" i="6"/>
  <c r="CO105" i="6"/>
  <c r="CO117" i="6"/>
  <c r="CO129" i="6"/>
  <c r="CO141" i="6"/>
  <c r="CO153" i="6"/>
  <c r="CO165" i="6"/>
  <c r="CO177" i="6"/>
  <c r="CO189" i="6"/>
  <c r="CO201" i="6"/>
  <c r="CO213" i="6"/>
  <c r="CO230" i="6"/>
  <c r="BX235" i="6"/>
  <c r="BX79" i="6"/>
  <c r="BX91" i="6"/>
  <c r="BX103" i="6"/>
  <c r="BX115" i="6"/>
  <c r="BX127" i="6"/>
  <c r="BX139" i="6"/>
  <c r="BX151" i="6"/>
  <c r="BX163" i="6"/>
  <c r="BX175" i="6"/>
  <c r="BX187" i="6"/>
  <c r="BX199" i="6"/>
  <c r="BX211" i="6"/>
  <c r="BX228" i="6"/>
  <c r="BX240" i="6"/>
  <c r="BX223" i="6"/>
  <c r="BX84" i="6"/>
  <c r="BX96" i="6"/>
  <c r="BX108" i="6"/>
  <c r="BX120" i="6"/>
  <c r="BX132" i="6"/>
  <c r="BX144" i="6"/>
  <c r="BX156" i="6"/>
  <c r="BX168" i="6"/>
  <c r="BX180" i="6"/>
  <c r="BX192" i="6"/>
  <c r="BX204" i="6"/>
  <c r="BX216" i="6"/>
  <c r="BX221" i="6"/>
  <c r="BX233" i="6"/>
  <c r="BX243" i="6"/>
  <c r="BX87" i="6"/>
  <c r="BX99" i="6"/>
  <c r="BX111" i="6"/>
  <c r="BX123" i="6"/>
  <c r="BX135" i="6"/>
  <c r="BX80" i="6"/>
  <c r="BX92" i="6"/>
  <c r="BX104" i="6"/>
  <c r="BX116" i="6"/>
  <c r="BX140" i="6"/>
  <c r="BX152" i="6"/>
  <c r="BX164" i="6"/>
  <c r="BX176" i="6"/>
  <c r="BX188" i="6"/>
  <c r="BX200" i="6"/>
  <c r="BX212" i="6"/>
  <c r="BX229" i="6"/>
  <c r="BX241" i="6"/>
  <c r="BX247" i="6"/>
  <c r="BX85" i="6"/>
  <c r="BX97" i="6"/>
  <c r="BX109" i="6"/>
  <c r="BX121" i="6"/>
  <c r="BX133" i="6"/>
  <c r="BX145" i="6"/>
  <c r="BX157" i="6"/>
  <c r="BX169" i="6"/>
  <c r="BX181" i="6"/>
  <c r="BX193" i="6"/>
  <c r="BX205" i="6"/>
  <c r="BX217" i="6"/>
  <c r="BX222" i="6"/>
  <c r="BX234" i="6"/>
  <c r="BX138" i="6"/>
  <c r="BX150" i="6"/>
  <c r="BX162" i="6"/>
  <c r="BX174" i="6"/>
  <c r="BX186" i="6"/>
  <c r="BX198" i="6"/>
  <c r="BX210" i="6"/>
  <c r="BX227" i="6"/>
  <c r="BX239" i="6"/>
  <c r="BX95" i="6"/>
  <c r="BX107" i="6"/>
  <c r="BX119" i="6"/>
  <c r="BX131" i="6"/>
  <c r="BX155" i="6"/>
  <c r="BX167" i="6"/>
  <c r="BX179" i="6"/>
  <c r="BX191" i="6"/>
  <c r="BX215" i="6"/>
  <c r="BX220" i="6"/>
  <c r="BX232" i="6"/>
  <c r="BX88" i="6"/>
  <c r="BX100" i="6"/>
  <c r="BX112" i="6"/>
  <c r="BX124" i="6"/>
  <c r="BX136" i="6"/>
  <c r="BX148" i="6"/>
  <c r="BX160" i="6"/>
  <c r="BX172" i="6"/>
  <c r="BX184" i="6"/>
  <c r="BX196" i="6"/>
  <c r="BX208" i="6"/>
  <c r="BX225" i="6"/>
  <c r="BX237" i="6"/>
  <c r="BX242" i="6"/>
  <c r="BX245" i="6"/>
  <c r="BX81" i="6"/>
  <c r="BX93" i="6"/>
  <c r="BX105" i="6"/>
  <c r="BX117" i="6"/>
  <c r="BX129" i="6"/>
  <c r="BX141" i="6"/>
  <c r="BX153" i="6"/>
  <c r="BX165" i="6"/>
  <c r="BX177" i="6"/>
  <c r="BX189" i="6"/>
  <c r="BX201" i="6"/>
  <c r="BX213" i="6"/>
  <c r="BX230" i="6"/>
  <c r="BG84" i="6"/>
  <c r="BG108" i="6"/>
  <c r="BG132" i="6"/>
  <c r="BG156" i="6"/>
  <c r="BG180" i="6"/>
  <c r="BG204" i="6"/>
  <c r="BG228" i="6"/>
  <c r="BG80" i="6"/>
  <c r="BG104" i="6"/>
  <c r="BG152" i="6"/>
  <c r="BG176" i="6"/>
  <c r="BG200" i="6"/>
  <c r="BG224" i="6"/>
  <c r="BG244" i="6"/>
  <c r="BG122" i="6"/>
  <c r="BG146" i="6"/>
  <c r="BG170" i="6"/>
  <c r="BG194" i="6"/>
  <c r="BG242" i="6"/>
  <c r="BG240" i="6"/>
  <c r="BG94" i="6"/>
  <c r="BG118" i="6"/>
  <c r="BG142" i="6"/>
  <c r="BG166" i="6"/>
  <c r="BG190" i="6"/>
  <c r="BG214" i="6"/>
  <c r="BG92" i="6"/>
  <c r="BG116" i="6"/>
  <c r="BG140" i="6"/>
  <c r="BG164" i="6"/>
  <c r="BG188" i="6"/>
  <c r="BG212" i="6"/>
  <c r="BG236" i="6"/>
  <c r="BG90" i="6"/>
  <c r="BG114" i="6"/>
  <c r="BG138" i="6"/>
  <c r="BG162" i="6"/>
  <c r="BG186" i="6"/>
  <c r="BG210" i="6"/>
  <c r="BG234" i="6"/>
  <c r="BG88" i="6"/>
  <c r="BG112" i="6"/>
  <c r="BG136" i="6"/>
  <c r="BG160" i="6"/>
  <c r="BG184" i="6"/>
  <c r="BG208" i="6"/>
  <c r="BG232" i="6"/>
  <c r="BG86" i="6"/>
  <c r="BG110" i="6"/>
  <c r="BG134" i="6"/>
  <c r="BG182" i="6"/>
  <c r="BG206" i="6"/>
  <c r="BG230" i="6"/>
  <c r="AP96" i="6"/>
  <c r="AP107" i="6"/>
  <c r="AP119" i="6"/>
  <c r="AP155" i="6"/>
  <c r="AP167" i="6"/>
  <c r="AP179" i="6"/>
  <c r="AP191" i="6"/>
  <c r="AP215" i="6"/>
  <c r="AP227" i="6"/>
  <c r="AP94" i="6"/>
  <c r="AP112" i="6"/>
  <c r="AP124" i="6"/>
  <c r="AP136" i="6"/>
  <c r="AP148" i="6"/>
  <c r="AP160" i="6"/>
  <c r="AP172" i="6"/>
  <c r="AP184" i="6"/>
  <c r="AP196" i="6"/>
  <c r="AP208" i="6"/>
  <c r="AP220" i="6"/>
  <c r="AP232" i="6"/>
  <c r="AP244" i="6"/>
  <c r="AP237" i="6"/>
  <c r="AP194" i="6"/>
  <c r="AP115" i="6"/>
  <c r="AP127" i="6"/>
  <c r="AP139" i="6"/>
  <c r="AP151" i="6"/>
  <c r="AP163" i="6"/>
  <c r="AP175" i="6"/>
  <c r="AP187" i="6"/>
  <c r="AP199" i="6"/>
  <c r="AP211" i="6"/>
  <c r="AP223" i="6"/>
  <c r="AP235" i="6"/>
  <c r="AP247" i="6"/>
  <c r="AP86" i="6"/>
  <c r="AP108" i="6"/>
  <c r="AP120" i="6"/>
  <c r="AP132" i="6"/>
  <c r="AP144" i="6"/>
  <c r="AP156" i="6"/>
  <c r="AP168" i="6"/>
  <c r="AP180" i="6"/>
  <c r="AP192" i="6"/>
  <c r="AP204" i="6"/>
  <c r="AP216" i="6"/>
  <c r="AP228" i="6"/>
  <c r="AP84" i="6"/>
  <c r="AP125" i="6"/>
  <c r="AP137" i="6"/>
  <c r="AP149" i="6"/>
  <c r="AP161" i="6"/>
  <c r="AP185" i="6"/>
  <c r="AP197" i="6"/>
  <c r="AP209" i="6"/>
  <c r="AP221" i="6"/>
  <c r="AP233" i="6"/>
  <c r="AP245" i="6"/>
  <c r="AP82" i="6"/>
  <c r="AP106" i="6"/>
  <c r="AP118" i="6"/>
  <c r="AP130" i="6"/>
  <c r="AP142" i="6"/>
  <c r="AP154" i="6"/>
  <c r="AP166" i="6"/>
  <c r="AP178" i="6"/>
  <c r="AP190" i="6"/>
  <c r="AP202" i="6"/>
  <c r="AP214" i="6"/>
  <c r="AP226" i="6"/>
  <c r="AP238" i="6"/>
  <c r="AP80" i="6"/>
  <c r="AP104" i="6"/>
  <c r="AP111" i="6"/>
  <c r="AP123" i="6"/>
  <c r="AP135" i="6"/>
  <c r="AP147" i="6"/>
  <c r="AP159" i="6"/>
  <c r="AP171" i="6"/>
  <c r="AP183" i="6"/>
  <c r="AP195" i="6"/>
  <c r="AP207" i="6"/>
  <c r="AP219" i="6"/>
  <c r="AP231" i="6"/>
  <c r="AP243" i="6"/>
  <c r="AP102" i="6"/>
  <c r="AP116" i="6"/>
  <c r="AP140" i="6"/>
  <c r="AP152" i="6"/>
  <c r="AP164" i="6"/>
  <c r="AP176" i="6"/>
  <c r="AP188" i="6"/>
  <c r="AP200" i="6"/>
  <c r="AP212" i="6"/>
  <c r="AP224" i="6"/>
  <c r="AP236" i="6"/>
  <c r="Y82" i="6"/>
  <c r="Y106" i="6"/>
  <c r="Y130" i="6"/>
  <c r="Y154" i="6"/>
  <c r="Y178" i="6"/>
  <c r="Y202" i="6"/>
  <c r="Y222" i="6"/>
  <c r="Y80" i="6"/>
  <c r="Y104" i="6"/>
  <c r="Y152" i="6"/>
  <c r="Y176" i="6"/>
  <c r="Y200" i="6"/>
  <c r="Y220" i="6"/>
  <c r="Y231" i="6"/>
  <c r="Y102" i="6"/>
  <c r="Y126" i="6"/>
  <c r="Y150" i="6"/>
  <c r="Y174" i="6"/>
  <c r="Y198" i="6"/>
  <c r="Y234" i="6"/>
  <c r="Y214" i="6"/>
  <c r="Y94" i="6"/>
  <c r="Y118" i="6"/>
  <c r="Y142" i="6"/>
  <c r="Y166" i="6"/>
  <c r="Y190" i="6"/>
  <c r="Y212" i="6"/>
  <c r="Y92" i="6"/>
  <c r="Y116" i="6"/>
  <c r="Y140" i="6"/>
  <c r="Y164" i="6"/>
  <c r="Y188" i="6"/>
  <c r="Y210" i="6"/>
  <c r="Y230" i="6"/>
  <c r="Y235" i="6"/>
  <c r="Y241" i="6"/>
  <c r="Y90" i="6"/>
  <c r="Y114" i="6"/>
  <c r="Y138" i="6"/>
  <c r="Y162" i="6"/>
  <c r="Y186" i="6"/>
  <c r="Y208" i="6"/>
  <c r="Y88" i="6"/>
  <c r="Y112" i="6"/>
  <c r="Y136" i="6"/>
  <c r="Y160" i="6"/>
  <c r="Y184" i="6"/>
  <c r="Y206" i="6"/>
  <c r="Y204" i="6"/>
  <c r="Y226" i="6"/>
  <c r="Y84" i="6"/>
  <c r="Y108" i="6"/>
  <c r="Y132" i="6"/>
  <c r="Y156" i="6"/>
  <c r="Y180" i="6"/>
  <c r="Y224" i="6"/>
  <c r="Y233" i="6"/>
  <c r="Y239" i="6"/>
  <c r="Y245" i="6"/>
  <c r="H69" i="6"/>
  <c r="H139" i="6"/>
  <c r="H127" i="6"/>
  <c r="H115" i="6"/>
  <c r="H102" i="6"/>
  <c r="H89" i="6"/>
  <c r="H77" i="6"/>
  <c r="H225" i="6"/>
  <c r="H151" i="6"/>
  <c r="H106" i="6"/>
  <c r="H200" i="6"/>
  <c r="H176" i="6"/>
  <c r="H81" i="6"/>
  <c r="H165" i="6"/>
  <c r="H189" i="6"/>
  <c r="H152" i="6"/>
  <c r="H237" i="6"/>
  <c r="H226" i="6"/>
  <c r="H201" i="6"/>
  <c r="H177" i="6"/>
  <c r="H140" i="6"/>
  <c r="H116" i="6"/>
  <c r="H90" i="6"/>
  <c r="H150" i="6"/>
  <c r="H126" i="6"/>
  <c r="H114" i="6"/>
  <c r="H76" i="6"/>
  <c r="H105" i="6"/>
  <c r="H92" i="6"/>
  <c r="H214" i="6"/>
  <c r="H167" i="6"/>
  <c r="H212" i="6"/>
  <c r="H199" i="6"/>
  <c r="H187" i="6"/>
  <c r="H175" i="6"/>
  <c r="H247" i="6"/>
  <c r="H235" i="6"/>
  <c r="H211" i="6"/>
  <c r="H186" i="6"/>
  <c r="H174" i="6"/>
  <c r="H162" i="6"/>
  <c r="H112" i="6"/>
  <c r="H100" i="6"/>
  <c r="H87" i="6"/>
  <c r="H75" i="6"/>
  <c r="H192" i="6"/>
  <c r="H180" i="6"/>
  <c r="H241" i="6"/>
  <c r="H239" i="6"/>
  <c r="H227" i="6"/>
  <c r="H202" i="6"/>
  <c r="H190" i="6"/>
  <c r="H166" i="6"/>
  <c r="H153" i="6"/>
  <c r="H141" i="6"/>
  <c r="H129" i="6"/>
  <c r="H117" i="6"/>
  <c r="H91" i="6"/>
  <c r="H79" i="6"/>
  <c r="H205" i="6"/>
  <c r="H217" i="6"/>
  <c r="H155" i="6"/>
  <c r="H216" i="6"/>
  <c r="H204" i="6"/>
  <c r="H240" i="6"/>
  <c r="H154" i="6"/>
  <c r="H142" i="6"/>
  <c r="H130" i="6"/>
  <c r="H131" i="6"/>
  <c r="H246" i="6"/>
  <c r="H234" i="6"/>
  <c r="H222" i="6"/>
  <c r="H210" i="6"/>
  <c r="H197" i="6"/>
  <c r="H185" i="6"/>
  <c r="H161" i="6"/>
  <c r="H136" i="6"/>
  <c r="H124" i="6"/>
  <c r="H111" i="6"/>
  <c r="H99" i="6"/>
  <c r="H245" i="6"/>
  <c r="H221" i="6"/>
  <c r="H196" i="6"/>
  <c r="H184" i="6"/>
  <c r="H172" i="6"/>
  <c r="H160" i="6"/>
  <c r="H147" i="6"/>
  <c r="H135" i="6"/>
  <c r="H97" i="6"/>
  <c r="H85" i="6"/>
  <c r="H244" i="6"/>
  <c r="H220" i="6"/>
  <c r="H195" i="6"/>
  <c r="H171" i="6"/>
  <c r="H159" i="6"/>
  <c r="H134" i="6"/>
  <c r="H122" i="6"/>
  <c r="H109" i="6"/>
  <c r="H96" i="6"/>
  <c r="H84" i="6"/>
  <c r="H72" i="6"/>
  <c r="H229" i="6"/>
  <c r="H232" i="6"/>
  <c r="H243" i="6"/>
  <c r="H231" i="6"/>
  <c r="H219" i="6"/>
  <c r="H207" i="6"/>
  <c r="H194" i="6"/>
  <c r="H182" i="6"/>
  <c r="H157" i="6"/>
  <c r="H145" i="6"/>
  <c r="H121" i="6"/>
  <c r="H95" i="6"/>
  <c r="H70" i="6"/>
  <c r="H242" i="6"/>
  <c r="H181" i="6"/>
  <c r="H169" i="6"/>
  <c r="H156" i="6"/>
  <c r="H144" i="6"/>
  <c r="H132" i="6"/>
  <c r="H120" i="6"/>
  <c r="H107" i="6"/>
  <c r="H94" i="6"/>
  <c r="H82" i="6"/>
  <c r="H71" i="6"/>
  <c r="J7" i="28" l="1"/>
  <c r="I7" i="28"/>
  <c r="J7" i="27"/>
  <c r="I7" i="27"/>
  <c r="J7" i="25"/>
  <c r="I7" i="25"/>
  <c r="E27" i="24" a="1"/>
  <c r="E27" i="24" s="1"/>
  <c r="F7" i="23"/>
  <c r="I7" i="22"/>
  <c r="X14" i="5"/>
  <c r="LW68" i="56" a="1"/>
  <c r="LW68" i="56" s="1"/>
  <c r="LW69" i="56" s="1" a="1"/>
  <c r="LW69" i="56" s="1"/>
  <c r="LN51" i="56" s="1"/>
  <c r="LT61" i="56"/>
  <c r="LT60" i="56"/>
  <c r="MA57" i="56"/>
  <c r="MA56" i="56"/>
  <c r="MA58" i="56" s="1"/>
  <c r="LN48" i="56"/>
  <c r="LT47" i="56"/>
  <c r="MA46" i="56"/>
  <c r="LZ3" i="56"/>
  <c r="LO3" i="56"/>
  <c r="LC68" i="56" a="1"/>
  <c r="LC68" i="56" s="1"/>
  <c r="LC69" i="56" s="1" a="1"/>
  <c r="LC69" i="56" s="1"/>
  <c r="KT51" i="56" s="1"/>
  <c r="KI68" i="56" a="1"/>
  <c r="KI68" i="56" s="1"/>
  <c r="KI69" i="56" s="1" a="1"/>
  <c r="KI69" i="56" s="1"/>
  <c r="JZ51" i="56" s="1"/>
  <c r="KZ61" i="56"/>
  <c r="KF61" i="56"/>
  <c r="KZ60" i="56"/>
  <c r="KF60" i="56"/>
  <c r="LG57" i="56"/>
  <c r="KM57" i="56"/>
  <c r="LG56" i="56"/>
  <c r="LG58" i="56" s="1"/>
  <c r="KM56" i="56"/>
  <c r="KM58" i="56" s="1"/>
  <c r="KT48" i="56"/>
  <c r="JZ48" i="56"/>
  <c r="LG46" i="56"/>
  <c r="KZ47" i="56" s="1"/>
  <c r="KM46" i="56"/>
  <c r="KF47" i="56" s="1"/>
  <c r="LF3" i="56"/>
  <c r="KU3" i="56"/>
  <c r="KL3" i="56"/>
  <c r="KA3" i="56"/>
  <c r="JO68" i="56" a="1"/>
  <c r="JO68" i="56" s="1"/>
  <c r="JO69" i="56" s="1" a="1"/>
  <c r="JO69" i="56" s="1"/>
  <c r="JF51" i="56" s="1"/>
  <c r="IU68" i="56" a="1"/>
  <c r="IU68" i="56" s="1"/>
  <c r="IU69" i="56" s="1" a="1"/>
  <c r="IU69" i="56" s="1"/>
  <c r="IL51" i="56" s="1"/>
  <c r="JL61" i="56"/>
  <c r="IR61" i="56"/>
  <c r="JL60" i="56"/>
  <c r="IR60" i="56"/>
  <c r="JS57" i="56"/>
  <c r="IY57" i="56"/>
  <c r="JS56" i="56"/>
  <c r="JS58" i="56" s="1"/>
  <c r="IY56" i="56"/>
  <c r="IY58" i="56" s="1"/>
  <c r="JF48" i="56"/>
  <c r="IL48" i="56"/>
  <c r="JS46" i="56"/>
  <c r="JL47" i="56" s="1"/>
  <c r="IY46" i="56"/>
  <c r="IR47" i="56" s="1"/>
  <c r="JR3" i="56"/>
  <c r="JG3" i="56"/>
  <c r="IX3" i="56"/>
  <c r="IM3" i="56"/>
  <c r="D50" i="57"/>
  <c r="EV61" i="56"/>
  <c r="EV60" i="56"/>
  <c r="FP61" i="56"/>
  <c r="FP60" i="56"/>
  <c r="HX61" i="56"/>
  <c r="HX60" i="56"/>
  <c r="HD61" i="56"/>
  <c r="HD60" i="56"/>
  <c r="GJ61" i="56"/>
  <c r="GJ60" i="56"/>
  <c r="EB61" i="56"/>
  <c r="EB60" i="56"/>
  <c r="CN61" i="56"/>
  <c r="CN60" i="56"/>
  <c r="BT61" i="56"/>
  <c r="BT60" i="56"/>
  <c r="AW60" i="56"/>
  <c r="AW61" i="56"/>
  <c r="A1" i="6"/>
  <c r="ME25" i="9"/>
  <c r="ME24" i="9"/>
  <c r="ME23" i="9"/>
  <c r="ME22" i="9"/>
  <c r="ME21" i="9"/>
  <c r="MD25" i="9"/>
  <c r="MD24" i="9"/>
  <c r="MD23" i="9"/>
  <c r="MD22" i="9"/>
  <c r="MD21" i="9"/>
  <c r="MC25" i="9"/>
  <c r="MC24" i="9"/>
  <c r="MC23" i="9"/>
  <c r="MC22" i="9"/>
  <c r="MC21" i="9"/>
  <c r="A1" i="9"/>
  <c r="IQ3" i="6"/>
  <c r="HZ3" i="6"/>
  <c r="HI3" i="6"/>
  <c r="GR3" i="6"/>
  <c r="GA3" i="6"/>
  <c r="ME17" i="9"/>
  <c r="ME16" i="9"/>
  <c r="MD16" i="9"/>
  <c r="ME15" i="9"/>
  <c r="ME14" i="9"/>
  <c r="MD15" i="9"/>
  <c r="MD14" i="9"/>
  <c r="MD17" i="9"/>
  <c r="MD18" i="9"/>
  <c r="ME18" i="9"/>
  <c r="ME19" i="9"/>
  <c r="MD19" i="9"/>
  <c r="ME20" i="9"/>
  <c r="MD20" i="9"/>
  <c r="MC20" i="9"/>
  <c r="MC19" i="9"/>
  <c r="MC18" i="9"/>
  <c r="MC17" i="9"/>
  <c r="MC16" i="9"/>
  <c r="MC15" i="9"/>
  <c r="MC14" i="9"/>
  <c r="MC13" i="9"/>
  <c r="MF20" i="9" a="1"/>
  <c r="MF24" i="9" a="1"/>
  <c r="MF10" i="9" a="1"/>
  <c r="MF6" i="9" a="1"/>
  <c r="MF12" i="9" a="1"/>
  <c r="MF11" i="9" a="1"/>
  <c r="MF15" i="9" a="1"/>
  <c r="MF21" i="9" a="1"/>
  <c r="MF17" i="9" a="1"/>
  <c r="MF16" i="9" a="1"/>
  <c r="MF25" i="9" a="1"/>
  <c r="MF22" i="9" a="1"/>
  <c r="MF13" i="9" a="1"/>
  <c r="MF23" i="9" a="1"/>
  <c r="MF9" i="9" a="1"/>
  <c r="MF18" i="9" a="1"/>
  <c r="MF19" i="9" a="1"/>
  <c r="MF14" i="9" a="1"/>
  <c r="IP61" i="6" l="1"/>
  <c r="IP55" i="6"/>
  <c r="IP49" i="6"/>
  <c r="IP43" i="6"/>
  <c r="IP37" i="6"/>
  <c r="IP31" i="6"/>
  <c r="IP25" i="6"/>
  <c r="HV61" i="6"/>
  <c r="HV55" i="6"/>
  <c r="HV49" i="6"/>
  <c r="HV43" i="6"/>
  <c r="HV37" i="6"/>
  <c r="HV31" i="6"/>
  <c r="HV25" i="6"/>
  <c r="HH66" i="6"/>
  <c r="HH60" i="6"/>
  <c r="HH54" i="6"/>
  <c r="HH48" i="6"/>
  <c r="HH42" i="6"/>
  <c r="HH36" i="6"/>
  <c r="HH30" i="6"/>
  <c r="HH24" i="6"/>
  <c r="GN66" i="6"/>
  <c r="GN60" i="6"/>
  <c r="GN54" i="6"/>
  <c r="GN48" i="6"/>
  <c r="GN42" i="6"/>
  <c r="GN36" i="6"/>
  <c r="GN30" i="6"/>
  <c r="GN24" i="6"/>
  <c r="FZ65" i="6"/>
  <c r="FZ59" i="6"/>
  <c r="FZ53" i="6"/>
  <c r="FZ47" i="6"/>
  <c r="FZ41" i="6"/>
  <c r="FZ35" i="6"/>
  <c r="FZ29" i="6"/>
  <c r="FZ23" i="6"/>
  <c r="FF65" i="6"/>
  <c r="FF59" i="6"/>
  <c r="FF53" i="6"/>
  <c r="FF47" i="6"/>
  <c r="FF41" i="6"/>
  <c r="FF35" i="6"/>
  <c r="FF29" i="6"/>
  <c r="FF23" i="6"/>
  <c r="ER64" i="6"/>
  <c r="ER58" i="6"/>
  <c r="ER52" i="6"/>
  <c r="ER46" i="6"/>
  <c r="ER40" i="6"/>
  <c r="ER34" i="6"/>
  <c r="ER28" i="6"/>
  <c r="ER22" i="6"/>
  <c r="DX64" i="6"/>
  <c r="DX58" i="6"/>
  <c r="DX52" i="6"/>
  <c r="DX46" i="6"/>
  <c r="DX40" i="6"/>
  <c r="DX34" i="6"/>
  <c r="DX28" i="6"/>
  <c r="DX22" i="6"/>
  <c r="DJ63" i="6"/>
  <c r="DJ57" i="6"/>
  <c r="DJ51" i="6"/>
  <c r="DJ45" i="6"/>
  <c r="DJ39" i="6"/>
  <c r="DJ33" i="6"/>
  <c r="DJ27" i="6"/>
  <c r="CP63" i="6"/>
  <c r="CP57" i="6"/>
  <c r="CP51" i="6"/>
  <c r="CP45" i="6"/>
  <c r="CP39" i="6"/>
  <c r="CP33" i="6"/>
  <c r="CP27" i="6"/>
  <c r="IM61" i="6"/>
  <c r="IM55" i="6"/>
  <c r="IM49" i="6"/>
  <c r="IM43" i="6"/>
  <c r="IM37" i="6"/>
  <c r="IM31" i="6"/>
  <c r="IM25" i="6"/>
  <c r="HY66" i="6"/>
  <c r="HY60" i="6"/>
  <c r="HY54" i="6"/>
  <c r="HY48" i="6"/>
  <c r="HY42" i="6"/>
  <c r="HY36" i="6"/>
  <c r="HY30" i="6"/>
  <c r="HY24" i="6"/>
  <c r="HE66" i="6"/>
  <c r="HE60" i="6"/>
  <c r="HE54" i="6"/>
  <c r="HE48" i="6"/>
  <c r="HE42" i="6"/>
  <c r="HE36" i="6"/>
  <c r="HE30" i="6"/>
  <c r="HE24" i="6"/>
  <c r="GQ65" i="6"/>
  <c r="GQ59" i="6"/>
  <c r="GQ53" i="6"/>
  <c r="GQ47" i="6"/>
  <c r="GQ41" i="6"/>
  <c r="GQ35" i="6"/>
  <c r="GQ29" i="6"/>
  <c r="GQ23" i="6"/>
  <c r="FW65" i="6"/>
  <c r="FW59" i="6"/>
  <c r="FW53" i="6"/>
  <c r="FW47" i="6"/>
  <c r="FW41" i="6"/>
  <c r="FW35" i="6"/>
  <c r="FW29" i="6"/>
  <c r="FW23" i="6"/>
  <c r="FI64" i="6"/>
  <c r="FI58" i="6"/>
  <c r="FI52" i="6"/>
  <c r="FI46" i="6"/>
  <c r="FI40" i="6"/>
  <c r="FI34" i="6"/>
  <c r="FI28" i="6"/>
  <c r="FI22" i="6"/>
  <c r="EO64" i="6"/>
  <c r="EO58" i="6"/>
  <c r="EO52" i="6"/>
  <c r="EO46" i="6"/>
  <c r="EO40" i="6"/>
  <c r="EO34" i="6"/>
  <c r="EO28" i="6"/>
  <c r="EO22" i="6"/>
  <c r="EA63" i="6"/>
  <c r="EA57" i="6"/>
  <c r="EA51" i="6"/>
  <c r="EA45" i="6"/>
  <c r="EA39" i="6"/>
  <c r="EA33" i="6"/>
  <c r="EA27" i="6"/>
  <c r="DG63" i="6"/>
  <c r="DG57" i="6"/>
  <c r="DG51" i="6"/>
  <c r="DG45" i="6"/>
  <c r="DG39" i="6"/>
  <c r="DG33" i="6"/>
  <c r="DG27" i="6"/>
  <c r="CS62" i="6"/>
  <c r="CS56" i="6"/>
  <c r="CS50" i="6"/>
  <c r="CS44" i="6"/>
  <c r="CS38" i="6"/>
  <c r="IP66" i="6"/>
  <c r="IP60" i="6"/>
  <c r="IP54" i="6"/>
  <c r="IP48" i="6"/>
  <c r="IP42" i="6"/>
  <c r="IP36" i="6"/>
  <c r="IP30" i="6"/>
  <c r="IP24" i="6"/>
  <c r="HV66" i="6"/>
  <c r="HV60" i="6"/>
  <c r="HV54" i="6"/>
  <c r="HV48" i="6"/>
  <c r="HV42" i="6"/>
  <c r="HV36" i="6"/>
  <c r="HV30" i="6"/>
  <c r="HV24" i="6"/>
  <c r="HH65" i="6"/>
  <c r="HH59" i="6"/>
  <c r="HH53" i="6"/>
  <c r="HH47" i="6"/>
  <c r="HH41" i="6"/>
  <c r="HH35" i="6"/>
  <c r="HH29" i="6"/>
  <c r="HH23" i="6"/>
  <c r="GN65" i="6"/>
  <c r="GN59" i="6"/>
  <c r="GN53" i="6"/>
  <c r="GN47" i="6"/>
  <c r="GN41" i="6"/>
  <c r="GN35" i="6"/>
  <c r="GN29" i="6"/>
  <c r="GN23" i="6"/>
  <c r="FZ64" i="6"/>
  <c r="FZ58" i="6"/>
  <c r="FZ52" i="6"/>
  <c r="FZ46" i="6"/>
  <c r="FZ40" i="6"/>
  <c r="FZ34" i="6"/>
  <c r="FZ28" i="6"/>
  <c r="FZ22" i="6"/>
  <c r="FF64" i="6"/>
  <c r="FF58" i="6"/>
  <c r="FF52" i="6"/>
  <c r="FF46" i="6"/>
  <c r="FF40" i="6"/>
  <c r="FF34" i="6"/>
  <c r="FF28" i="6"/>
  <c r="FF22" i="6"/>
  <c r="ER63" i="6"/>
  <c r="ER57" i="6"/>
  <c r="ER51" i="6"/>
  <c r="ER45" i="6"/>
  <c r="ER39" i="6"/>
  <c r="ER33" i="6"/>
  <c r="ER27" i="6"/>
  <c r="DX63" i="6"/>
  <c r="DX57" i="6"/>
  <c r="DX51" i="6"/>
  <c r="DX45" i="6"/>
  <c r="DX39" i="6"/>
  <c r="DX33" i="6"/>
  <c r="DX27" i="6"/>
  <c r="DJ62" i="6"/>
  <c r="DJ56" i="6"/>
  <c r="DJ50" i="6"/>
  <c r="DJ44" i="6"/>
  <c r="DJ38" i="6"/>
  <c r="DJ32" i="6"/>
  <c r="DJ26" i="6"/>
  <c r="CP62" i="6"/>
  <c r="CP56" i="6"/>
  <c r="IM66" i="6"/>
  <c r="IM60" i="6"/>
  <c r="IM54" i="6"/>
  <c r="IM48" i="6"/>
  <c r="IM42" i="6"/>
  <c r="IM36" i="6"/>
  <c r="IM30" i="6"/>
  <c r="IM24" i="6"/>
  <c r="HY65" i="6"/>
  <c r="HY59" i="6"/>
  <c r="HY53" i="6"/>
  <c r="HY47" i="6"/>
  <c r="HY41" i="6"/>
  <c r="HY35" i="6"/>
  <c r="HY29" i="6"/>
  <c r="HY23" i="6"/>
  <c r="HE65" i="6"/>
  <c r="HE59" i="6"/>
  <c r="HE53" i="6"/>
  <c r="HE47" i="6"/>
  <c r="HE41" i="6"/>
  <c r="HE35" i="6"/>
  <c r="HE29" i="6"/>
  <c r="HE23" i="6"/>
  <c r="GQ64" i="6"/>
  <c r="GQ58" i="6"/>
  <c r="GQ52" i="6"/>
  <c r="GQ46" i="6"/>
  <c r="GQ40" i="6"/>
  <c r="GQ34" i="6"/>
  <c r="GQ28" i="6"/>
  <c r="GQ22" i="6"/>
  <c r="FW64" i="6"/>
  <c r="FW58" i="6"/>
  <c r="FW52" i="6"/>
  <c r="FW46" i="6"/>
  <c r="FW40" i="6"/>
  <c r="FW34" i="6"/>
  <c r="FW28" i="6"/>
  <c r="FW22" i="6"/>
  <c r="FI63" i="6"/>
  <c r="FI57" i="6"/>
  <c r="FI51" i="6"/>
  <c r="FI45" i="6"/>
  <c r="FI39" i="6"/>
  <c r="FI33" i="6"/>
  <c r="FI27" i="6"/>
  <c r="EO63" i="6"/>
  <c r="EO57" i="6"/>
  <c r="EO51" i="6"/>
  <c r="EO45" i="6"/>
  <c r="EO39" i="6"/>
  <c r="EO33" i="6"/>
  <c r="EO27" i="6"/>
  <c r="EA62" i="6"/>
  <c r="EA56" i="6"/>
  <c r="EA50" i="6"/>
  <c r="EA44" i="6"/>
  <c r="EA38" i="6"/>
  <c r="EA32" i="6"/>
  <c r="EA26" i="6"/>
  <c r="DG62" i="6"/>
  <c r="DG56" i="6"/>
  <c r="DG50" i="6"/>
  <c r="DG44" i="6"/>
  <c r="DG38" i="6"/>
  <c r="DG32" i="6"/>
  <c r="DG26" i="6"/>
  <c r="CS61" i="6"/>
  <c r="CS55" i="6"/>
  <c r="CS49" i="6"/>
  <c r="CS43" i="6"/>
  <c r="CS37" i="6"/>
  <c r="CS31" i="6"/>
  <c r="CS25" i="6"/>
  <c r="BY61" i="6"/>
  <c r="IP65" i="6"/>
  <c r="IP59" i="6"/>
  <c r="IP53" i="6"/>
  <c r="IP47" i="6"/>
  <c r="IP41" i="6"/>
  <c r="IP35" i="6"/>
  <c r="IP29" i="6"/>
  <c r="IP23" i="6"/>
  <c r="HV65" i="6"/>
  <c r="HV59" i="6"/>
  <c r="HV53" i="6"/>
  <c r="HV47" i="6"/>
  <c r="HV41" i="6"/>
  <c r="HV35" i="6"/>
  <c r="HV29" i="6"/>
  <c r="HV23" i="6"/>
  <c r="HH64" i="6"/>
  <c r="HH58" i="6"/>
  <c r="HH52" i="6"/>
  <c r="HH46" i="6"/>
  <c r="HH40" i="6"/>
  <c r="HH34" i="6"/>
  <c r="HH28" i="6"/>
  <c r="HH22" i="6"/>
  <c r="GN64" i="6"/>
  <c r="GN58" i="6"/>
  <c r="GN52" i="6"/>
  <c r="GN46" i="6"/>
  <c r="GN40" i="6"/>
  <c r="GN34" i="6"/>
  <c r="GN28" i="6"/>
  <c r="GN22" i="6"/>
  <c r="FZ63" i="6"/>
  <c r="FZ57" i="6"/>
  <c r="FZ51" i="6"/>
  <c r="FZ45" i="6"/>
  <c r="FZ39" i="6"/>
  <c r="FZ33" i="6"/>
  <c r="FZ27" i="6"/>
  <c r="FF63" i="6"/>
  <c r="FF57" i="6"/>
  <c r="FF51" i="6"/>
  <c r="FF45" i="6"/>
  <c r="FF39" i="6"/>
  <c r="FF33" i="6"/>
  <c r="FF27" i="6"/>
  <c r="ER62" i="6"/>
  <c r="ER56" i="6"/>
  <c r="ER50" i="6"/>
  <c r="ER44" i="6"/>
  <c r="ER38" i="6"/>
  <c r="ER32" i="6"/>
  <c r="ER26" i="6"/>
  <c r="DX62" i="6"/>
  <c r="DX56" i="6"/>
  <c r="DX50" i="6"/>
  <c r="DX44" i="6"/>
  <c r="DX38" i="6"/>
  <c r="DX32" i="6"/>
  <c r="DX26" i="6"/>
  <c r="DJ61" i="6"/>
  <c r="DJ55" i="6"/>
  <c r="DJ49" i="6"/>
  <c r="DJ43" i="6"/>
  <c r="DJ37" i="6"/>
  <c r="DJ31" i="6"/>
  <c r="DJ25" i="6"/>
  <c r="CP61" i="6"/>
  <c r="CP55" i="6"/>
  <c r="CP49" i="6"/>
  <c r="CP43" i="6"/>
  <c r="CP37" i="6"/>
  <c r="CP31" i="6"/>
  <c r="CP25" i="6"/>
  <c r="CB66" i="6"/>
  <c r="CB60" i="6"/>
  <c r="CB54" i="6"/>
  <c r="CB48" i="6"/>
  <c r="CB42" i="6"/>
  <c r="CB36" i="6"/>
  <c r="CB30" i="6"/>
  <c r="CB24" i="6"/>
  <c r="BH66" i="6"/>
  <c r="BH60" i="6"/>
  <c r="BH54" i="6"/>
  <c r="IM65" i="6"/>
  <c r="IM59" i="6"/>
  <c r="IM53" i="6"/>
  <c r="IM47" i="6"/>
  <c r="IM41" i="6"/>
  <c r="IM35" i="6"/>
  <c r="IM29" i="6"/>
  <c r="IM23" i="6"/>
  <c r="HY64" i="6"/>
  <c r="HY58" i="6"/>
  <c r="HY52" i="6"/>
  <c r="HY46" i="6"/>
  <c r="HY40" i="6"/>
  <c r="HY34" i="6"/>
  <c r="HY28" i="6"/>
  <c r="HY22" i="6"/>
  <c r="HE64" i="6"/>
  <c r="HE58" i="6"/>
  <c r="HE52" i="6"/>
  <c r="HE46" i="6"/>
  <c r="HE40" i="6"/>
  <c r="HE34" i="6"/>
  <c r="HE28" i="6"/>
  <c r="HE22" i="6"/>
  <c r="GQ63" i="6"/>
  <c r="GQ57" i="6"/>
  <c r="GQ51" i="6"/>
  <c r="GQ45" i="6"/>
  <c r="GQ39" i="6"/>
  <c r="GQ33" i="6"/>
  <c r="GQ27" i="6"/>
  <c r="FW63" i="6"/>
  <c r="FW57" i="6"/>
  <c r="FW51" i="6"/>
  <c r="FW45" i="6"/>
  <c r="FW39" i="6"/>
  <c r="FW33" i="6"/>
  <c r="FW27" i="6"/>
  <c r="FI62" i="6"/>
  <c r="FI56" i="6"/>
  <c r="FI50" i="6"/>
  <c r="FI44" i="6"/>
  <c r="FI38" i="6"/>
  <c r="FI32" i="6"/>
  <c r="FI26" i="6"/>
  <c r="EO62" i="6"/>
  <c r="EO56" i="6"/>
  <c r="EO50" i="6"/>
  <c r="EO44" i="6"/>
  <c r="EO38" i="6"/>
  <c r="EO32" i="6"/>
  <c r="EO26" i="6"/>
  <c r="EA61" i="6"/>
  <c r="EA55" i="6"/>
  <c r="EA49" i="6"/>
  <c r="EA43" i="6"/>
  <c r="EA37" i="6"/>
  <c r="EA31" i="6"/>
  <c r="EA25" i="6"/>
  <c r="DG61" i="6"/>
  <c r="DG55" i="6"/>
  <c r="DG49" i="6"/>
  <c r="DG43" i="6"/>
  <c r="DG37" i="6"/>
  <c r="DG31" i="6"/>
  <c r="DG25" i="6"/>
  <c r="CS66" i="6"/>
  <c r="CS60" i="6"/>
  <c r="CS54" i="6"/>
  <c r="CS48" i="6"/>
  <c r="CS42" i="6"/>
  <c r="CS36" i="6"/>
  <c r="IP64" i="6"/>
  <c r="IP58" i="6"/>
  <c r="IP52" i="6"/>
  <c r="IP46" i="6"/>
  <c r="IP40" i="6"/>
  <c r="IP34" i="6"/>
  <c r="IP28" i="6"/>
  <c r="IP22" i="6"/>
  <c r="HV64" i="6"/>
  <c r="HV58" i="6"/>
  <c r="HV52" i="6"/>
  <c r="HV46" i="6"/>
  <c r="HV40" i="6"/>
  <c r="HV34" i="6"/>
  <c r="HV28" i="6"/>
  <c r="HV22" i="6"/>
  <c r="HH63" i="6"/>
  <c r="HH57" i="6"/>
  <c r="HH51" i="6"/>
  <c r="HH45" i="6"/>
  <c r="HH39" i="6"/>
  <c r="HH33" i="6"/>
  <c r="HH27" i="6"/>
  <c r="GN63" i="6"/>
  <c r="GN57" i="6"/>
  <c r="GN51" i="6"/>
  <c r="GN45" i="6"/>
  <c r="GN39" i="6"/>
  <c r="GN33" i="6"/>
  <c r="GN27" i="6"/>
  <c r="FZ62" i="6"/>
  <c r="FZ56" i="6"/>
  <c r="FZ50" i="6"/>
  <c r="FZ44" i="6"/>
  <c r="FZ38" i="6"/>
  <c r="FZ32" i="6"/>
  <c r="FZ26" i="6"/>
  <c r="FF62" i="6"/>
  <c r="FF56" i="6"/>
  <c r="FF50" i="6"/>
  <c r="FF44" i="6"/>
  <c r="FF38" i="6"/>
  <c r="FF32" i="6"/>
  <c r="FF26" i="6"/>
  <c r="ER61" i="6"/>
  <c r="ER55" i="6"/>
  <c r="ER49" i="6"/>
  <c r="ER43" i="6"/>
  <c r="ER37" i="6"/>
  <c r="ER31" i="6"/>
  <c r="ER25" i="6"/>
  <c r="DX61" i="6"/>
  <c r="DX55" i="6"/>
  <c r="DX49" i="6"/>
  <c r="DX43" i="6"/>
  <c r="DX37" i="6"/>
  <c r="DX31" i="6"/>
  <c r="DX25" i="6"/>
  <c r="DJ66" i="6"/>
  <c r="DJ60" i="6"/>
  <c r="DJ54" i="6"/>
  <c r="DJ48" i="6"/>
  <c r="DJ42" i="6"/>
  <c r="DJ36" i="6"/>
  <c r="DJ30" i="6"/>
  <c r="DJ24" i="6"/>
  <c r="CP66" i="6"/>
  <c r="CP60" i="6"/>
  <c r="CP54" i="6"/>
  <c r="CP48" i="6"/>
  <c r="CP42" i="6"/>
  <c r="CP36" i="6"/>
  <c r="IM64" i="6"/>
  <c r="IM58" i="6"/>
  <c r="IM52" i="6"/>
  <c r="IM46" i="6"/>
  <c r="IM40" i="6"/>
  <c r="IM34" i="6"/>
  <c r="IM28" i="6"/>
  <c r="IM22" i="6"/>
  <c r="HY63" i="6"/>
  <c r="HY57" i="6"/>
  <c r="HY51" i="6"/>
  <c r="HY45" i="6"/>
  <c r="HY39" i="6"/>
  <c r="HY33" i="6"/>
  <c r="HY27" i="6"/>
  <c r="HE63" i="6"/>
  <c r="HE57" i="6"/>
  <c r="HE51" i="6"/>
  <c r="HE45" i="6"/>
  <c r="HE39" i="6"/>
  <c r="HE33" i="6"/>
  <c r="HE27" i="6"/>
  <c r="GQ62" i="6"/>
  <c r="GQ56" i="6"/>
  <c r="GQ50" i="6"/>
  <c r="GQ44" i="6"/>
  <c r="GQ38" i="6"/>
  <c r="GQ32" i="6"/>
  <c r="GQ26" i="6"/>
  <c r="FW62" i="6"/>
  <c r="FW56" i="6"/>
  <c r="FW50" i="6"/>
  <c r="FW44" i="6"/>
  <c r="FW38" i="6"/>
  <c r="FW32" i="6"/>
  <c r="FW26" i="6"/>
  <c r="FI61" i="6"/>
  <c r="FI55" i="6"/>
  <c r="FI49" i="6"/>
  <c r="FI43" i="6"/>
  <c r="FI37" i="6"/>
  <c r="FI31" i="6"/>
  <c r="FI25" i="6"/>
  <c r="EO61" i="6"/>
  <c r="EO55" i="6"/>
  <c r="EO49" i="6"/>
  <c r="EO43" i="6"/>
  <c r="EO37" i="6"/>
  <c r="EO31" i="6"/>
  <c r="EO25" i="6"/>
  <c r="EA66" i="6"/>
  <c r="EA60" i="6"/>
  <c r="EA54" i="6"/>
  <c r="EA48" i="6"/>
  <c r="EA42" i="6"/>
  <c r="EA36" i="6"/>
  <c r="EA30" i="6"/>
  <c r="EA24" i="6"/>
  <c r="DG66" i="6"/>
  <c r="DG60" i="6"/>
  <c r="DG54" i="6"/>
  <c r="DG48" i="6"/>
  <c r="DG42" i="6"/>
  <c r="DG36" i="6"/>
  <c r="DG30" i="6"/>
  <c r="DG24" i="6"/>
  <c r="CS65" i="6"/>
  <c r="CS59" i="6"/>
  <c r="CS53" i="6"/>
  <c r="IP63" i="6"/>
  <c r="IP57" i="6"/>
  <c r="IP51" i="6"/>
  <c r="IP45" i="6"/>
  <c r="IP39" i="6"/>
  <c r="IP33" i="6"/>
  <c r="IP27" i="6"/>
  <c r="HV63" i="6"/>
  <c r="HV57" i="6"/>
  <c r="HV51" i="6"/>
  <c r="HV45" i="6"/>
  <c r="HV39" i="6"/>
  <c r="HV33" i="6"/>
  <c r="HV27" i="6"/>
  <c r="HH62" i="6"/>
  <c r="HH56" i="6"/>
  <c r="HH50" i="6"/>
  <c r="HH44" i="6"/>
  <c r="HH38" i="6"/>
  <c r="HH32" i="6"/>
  <c r="HH26" i="6"/>
  <c r="GN62" i="6"/>
  <c r="GN56" i="6"/>
  <c r="GN50" i="6"/>
  <c r="GN44" i="6"/>
  <c r="GN38" i="6"/>
  <c r="GN32" i="6"/>
  <c r="GN26" i="6"/>
  <c r="FZ61" i="6"/>
  <c r="FZ55" i="6"/>
  <c r="FZ49" i="6"/>
  <c r="FZ43" i="6"/>
  <c r="FZ37" i="6"/>
  <c r="FZ31" i="6"/>
  <c r="FZ25" i="6"/>
  <c r="FF61" i="6"/>
  <c r="FF55" i="6"/>
  <c r="FF49" i="6"/>
  <c r="FF43" i="6"/>
  <c r="FF37" i="6"/>
  <c r="FF31" i="6"/>
  <c r="FF25" i="6"/>
  <c r="ER66" i="6"/>
  <c r="ER60" i="6"/>
  <c r="ER54" i="6"/>
  <c r="ER48" i="6"/>
  <c r="ER42" i="6"/>
  <c r="ER36" i="6"/>
  <c r="ER30" i="6"/>
  <c r="ER24" i="6"/>
  <c r="DX66" i="6"/>
  <c r="DX60" i="6"/>
  <c r="DX54" i="6"/>
  <c r="DX48" i="6"/>
  <c r="DX42" i="6"/>
  <c r="DX36" i="6"/>
  <c r="DX30" i="6"/>
  <c r="DX24" i="6"/>
  <c r="DJ65" i="6"/>
  <c r="DJ59" i="6"/>
  <c r="DJ53" i="6"/>
  <c r="DJ47" i="6"/>
  <c r="IM63" i="6"/>
  <c r="IM57" i="6"/>
  <c r="IM51" i="6"/>
  <c r="IM45" i="6"/>
  <c r="IM39" i="6"/>
  <c r="IM33" i="6"/>
  <c r="IM27" i="6"/>
  <c r="HY62" i="6"/>
  <c r="HY56" i="6"/>
  <c r="HY50" i="6"/>
  <c r="HY44" i="6"/>
  <c r="HY38" i="6"/>
  <c r="HY32" i="6"/>
  <c r="HY26" i="6"/>
  <c r="HE62" i="6"/>
  <c r="HE56" i="6"/>
  <c r="HE50" i="6"/>
  <c r="HE44" i="6"/>
  <c r="HE38" i="6"/>
  <c r="HE32" i="6"/>
  <c r="HE26" i="6"/>
  <c r="GQ61" i="6"/>
  <c r="GQ55" i="6"/>
  <c r="GQ49" i="6"/>
  <c r="GQ43" i="6"/>
  <c r="GQ37" i="6"/>
  <c r="GQ31" i="6"/>
  <c r="GQ25" i="6"/>
  <c r="FW61" i="6"/>
  <c r="FW55" i="6"/>
  <c r="FW49" i="6"/>
  <c r="FW43" i="6"/>
  <c r="FW37" i="6"/>
  <c r="FW31" i="6"/>
  <c r="FW25" i="6"/>
  <c r="FI66" i="6"/>
  <c r="FI60" i="6"/>
  <c r="FI54" i="6"/>
  <c r="FI48" i="6"/>
  <c r="FI42" i="6"/>
  <c r="FI36" i="6"/>
  <c r="FI30" i="6"/>
  <c r="FI24" i="6"/>
  <c r="EO66" i="6"/>
  <c r="EO60" i="6"/>
  <c r="EO54" i="6"/>
  <c r="EO48" i="6"/>
  <c r="EO42" i="6"/>
  <c r="EO36" i="6"/>
  <c r="EO30" i="6"/>
  <c r="EO24" i="6"/>
  <c r="EA65" i="6"/>
  <c r="EA59" i="6"/>
  <c r="EA53" i="6"/>
  <c r="EA47" i="6"/>
  <c r="EA41" i="6"/>
  <c r="EA35" i="6"/>
  <c r="EA29" i="6"/>
  <c r="EA23" i="6"/>
  <c r="DG65" i="6"/>
  <c r="DG59" i="6"/>
  <c r="DG53" i="6"/>
  <c r="DG47" i="6"/>
  <c r="DG41" i="6"/>
  <c r="DG35" i="6"/>
  <c r="DG29" i="6"/>
  <c r="DG23" i="6"/>
  <c r="CS64" i="6"/>
  <c r="CS58" i="6"/>
  <c r="CS52" i="6"/>
  <c r="CS46" i="6"/>
  <c r="CS40" i="6"/>
  <c r="CS34" i="6"/>
  <c r="CS28" i="6"/>
  <c r="CS22" i="6"/>
  <c r="BY64" i="6"/>
  <c r="BY58" i="6"/>
  <c r="BY52" i="6"/>
  <c r="BY46" i="6"/>
  <c r="BY40" i="6"/>
  <c r="BY34" i="6"/>
  <c r="BY28" i="6"/>
  <c r="BY22" i="6"/>
  <c r="BK63" i="6"/>
  <c r="BK57" i="6"/>
  <c r="IP32" i="6"/>
  <c r="HY55" i="6"/>
  <c r="HH37" i="6"/>
  <c r="GN61" i="6"/>
  <c r="GN25" i="6"/>
  <c r="FW54" i="6"/>
  <c r="FF42" i="6"/>
  <c r="EO35" i="6"/>
  <c r="DX59" i="6"/>
  <c r="DX23" i="6"/>
  <c r="DG52" i="6"/>
  <c r="DJ23" i="6"/>
  <c r="CP58" i="6"/>
  <c r="CP41" i="6"/>
  <c r="CS29" i="6"/>
  <c r="CB61" i="6"/>
  <c r="CB53" i="6"/>
  <c r="CB46" i="6"/>
  <c r="BY39" i="6"/>
  <c r="BY32" i="6"/>
  <c r="BY25" i="6"/>
  <c r="BH65" i="6"/>
  <c r="BH58" i="6"/>
  <c r="BH51" i="6"/>
  <c r="BH45" i="6"/>
  <c r="BH39" i="6"/>
  <c r="BH33" i="6"/>
  <c r="BH27" i="6"/>
  <c r="AT62" i="6"/>
  <c r="AT56" i="6"/>
  <c r="AT50" i="6"/>
  <c r="AT44" i="6"/>
  <c r="AT38" i="6"/>
  <c r="AT32" i="6"/>
  <c r="AT26" i="6"/>
  <c r="Z62" i="6"/>
  <c r="Z56" i="6"/>
  <c r="Z50" i="6"/>
  <c r="Z44" i="6"/>
  <c r="Z38" i="6"/>
  <c r="Z32" i="6"/>
  <c r="Z26" i="6"/>
  <c r="I44" i="6"/>
  <c r="I56" i="6"/>
  <c r="I23" i="6"/>
  <c r="HY37" i="6"/>
  <c r="CS47" i="6"/>
  <c r="BK61" i="6"/>
  <c r="AT59" i="6"/>
  <c r="AT23" i="6"/>
  <c r="I38" i="6"/>
  <c r="AT51" i="6"/>
  <c r="I54" i="6"/>
  <c r="EA28" i="6"/>
  <c r="CB39" i="6"/>
  <c r="AC44" i="6"/>
  <c r="IM32" i="6"/>
  <c r="HV50" i="6"/>
  <c r="HE37" i="6"/>
  <c r="GQ60" i="6"/>
  <c r="GQ24" i="6"/>
  <c r="FZ48" i="6"/>
  <c r="FI41" i="6"/>
  <c r="ER65" i="6"/>
  <c r="ER29" i="6"/>
  <c r="EA58" i="6"/>
  <c r="EA22" i="6"/>
  <c r="DJ46" i="6"/>
  <c r="DJ22" i="6"/>
  <c r="CS57" i="6"/>
  <c r="CP40" i="6"/>
  <c r="CP29" i="6"/>
  <c r="BY60" i="6"/>
  <c r="BY53" i="6"/>
  <c r="CB45" i="6"/>
  <c r="CB38" i="6"/>
  <c r="CB31" i="6"/>
  <c r="BY24" i="6"/>
  <c r="BK64" i="6"/>
  <c r="BH57" i="6"/>
  <c r="BK50" i="6"/>
  <c r="BK44" i="6"/>
  <c r="BK38" i="6"/>
  <c r="BK32" i="6"/>
  <c r="BK26" i="6"/>
  <c r="AQ62" i="6"/>
  <c r="AQ56" i="6"/>
  <c r="AQ50" i="6"/>
  <c r="AQ44" i="6"/>
  <c r="AQ38" i="6"/>
  <c r="AQ32" i="6"/>
  <c r="AQ26" i="6"/>
  <c r="AC61" i="6"/>
  <c r="AC55" i="6"/>
  <c r="AC49" i="6"/>
  <c r="AC43" i="6"/>
  <c r="AC37" i="6"/>
  <c r="AC31" i="6"/>
  <c r="AC25" i="6"/>
  <c r="I33" i="6"/>
  <c r="I45" i="6"/>
  <c r="I57" i="6"/>
  <c r="I24" i="6"/>
  <c r="IP50" i="6"/>
  <c r="FF24" i="6"/>
  <c r="DJ35" i="6"/>
  <c r="BY43" i="6"/>
  <c r="BH42" i="6"/>
  <c r="AT65" i="6"/>
  <c r="AT29" i="6"/>
  <c r="Z65" i="6"/>
  <c r="Z35" i="6"/>
  <c r="I50" i="6"/>
  <c r="BH40" i="6"/>
  <c r="Z51" i="6"/>
  <c r="Z27" i="6"/>
  <c r="GQ66" i="6"/>
  <c r="EA64" i="6"/>
  <c r="CP59" i="6"/>
  <c r="CB25" i="6"/>
  <c r="AQ63" i="6"/>
  <c r="AQ39" i="6"/>
  <c r="AC56" i="6"/>
  <c r="I43" i="6"/>
  <c r="IP62" i="6"/>
  <c r="IP26" i="6"/>
  <c r="HY49" i="6"/>
  <c r="HH31" i="6"/>
  <c r="GN55" i="6"/>
  <c r="FW48" i="6"/>
  <c r="FF36" i="6"/>
  <c r="EO65" i="6"/>
  <c r="EO29" i="6"/>
  <c r="DX53" i="6"/>
  <c r="DG46" i="6"/>
  <c r="DG22" i="6"/>
  <c r="CP53" i="6"/>
  <c r="CS39" i="6"/>
  <c r="CP28" i="6"/>
  <c r="CB59" i="6"/>
  <c r="CB52" i="6"/>
  <c r="BY45" i="6"/>
  <c r="BY38" i="6"/>
  <c r="BY31" i="6"/>
  <c r="CB23" i="6"/>
  <c r="BH64" i="6"/>
  <c r="BK56" i="6"/>
  <c r="BH50" i="6"/>
  <c r="BH44" i="6"/>
  <c r="BH38" i="6"/>
  <c r="BH32" i="6"/>
  <c r="BH26" i="6"/>
  <c r="AT61" i="6"/>
  <c r="AT55" i="6"/>
  <c r="AT49" i="6"/>
  <c r="AT43" i="6"/>
  <c r="AT37" i="6"/>
  <c r="AT31" i="6"/>
  <c r="AT25" i="6"/>
  <c r="Z61" i="6"/>
  <c r="Z55" i="6"/>
  <c r="Z49" i="6"/>
  <c r="Z43" i="6"/>
  <c r="Z37" i="6"/>
  <c r="Z31" i="6"/>
  <c r="Z25" i="6"/>
  <c r="I34" i="6"/>
  <c r="I46" i="6"/>
  <c r="I58" i="6"/>
  <c r="I25" i="6"/>
  <c r="FF60" i="6"/>
  <c r="CS24" i="6"/>
  <c r="BK54" i="6"/>
  <c r="AT53" i="6"/>
  <c r="Z53" i="6"/>
  <c r="I29" i="6"/>
  <c r="AT27" i="6"/>
  <c r="IM38" i="6"/>
  <c r="DJ52" i="6"/>
  <c r="CB32" i="6"/>
  <c r="AQ57" i="6"/>
  <c r="AC50" i="6"/>
  <c r="I22" i="6"/>
  <c r="IM62" i="6"/>
  <c r="IM26" i="6"/>
  <c r="HV44" i="6"/>
  <c r="HE31" i="6"/>
  <c r="GQ54" i="6"/>
  <c r="FZ42" i="6"/>
  <c r="FI35" i="6"/>
  <c r="ER59" i="6"/>
  <c r="ER23" i="6"/>
  <c r="EA52" i="6"/>
  <c r="DJ41" i="6"/>
  <c r="CP52" i="6"/>
  <c r="CP38" i="6"/>
  <c r="CS27" i="6"/>
  <c r="BY59" i="6"/>
  <c r="CB51" i="6"/>
  <c r="CB44" i="6"/>
  <c r="CB37" i="6"/>
  <c r="BY30" i="6"/>
  <c r="BY23" i="6"/>
  <c r="BH63" i="6"/>
  <c r="BH56" i="6"/>
  <c r="BK49" i="6"/>
  <c r="BK43" i="6"/>
  <c r="BK37" i="6"/>
  <c r="BK31" i="6"/>
  <c r="BK25" i="6"/>
  <c r="AQ61" i="6"/>
  <c r="AQ55" i="6"/>
  <c r="AQ49" i="6"/>
  <c r="AQ43" i="6"/>
  <c r="AQ37" i="6"/>
  <c r="AQ31" i="6"/>
  <c r="AQ25" i="6"/>
  <c r="AC66" i="6"/>
  <c r="AC60" i="6"/>
  <c r="AC54" i="6"/>
  <c r="AC48" i="6"/>
  <c r="AC42" i="6"/>
  <c r="AC36" i="6"/>
  <c r="AC30" i="6"/>
  <c r="AC24" i="6"/>
  <c r="I35" i="6"/>
  <c r="I47" i="6"/>
  <c r="I59" i="6"/>
  <c r="I26" i="6"/>
  <c r="HH55" i="6"/>
  <c r="DX41" i="6"/>
  <c r="BY50" i="6"/>
  <c r="BH48" i="6"/>
  <c r="BH30" i="6"/>
  <c r="AT41" i="6"/>
  <c r="Z59" i="6"/>
  <c r="Z29" i="6"/>
  <c r="AT63" i="6"/>
  <c r="FZ54" i="6"/>
  <c r="BK51" i="6"/>
  <c r="AQ45" i="6"/>
  <c r="AC32" i="6"/>
  <c r="IP56" i="6"/>
  <c r="HY43" i="6"/>
  <c r="HH61" i="6"/>
  <c r="HH25" i="6"/>
  <c r="GN49" i="6"/>
  <c r="FW42" i="6"/>
  <c r="FF66" i="6"/>
  <c r="FF30" i="6"/>
  <c r="EO59" i="6"/>
  <c r="EO23" i="6"/>
  <c r="DX47" i="6"/>
  <c r="DJ40" i="6"/>
  <c r="CS51" i="6"/>
  <c r="CS35" i="6"/>
  <c r="CS26" i="6"/>
  <c r="BY66" i="6"/>
  <c r="CB58" i="6"/>
  <c r="BY51" i="6"/>
  <c r="BY44" i="6"/>
  <c r="BY37" i="6"/>
  <c r="CB29" i="6"/>
  <c r="CB22" i="6"/>
  <c r="BK62" i="6"/>
  <c r="BK55" i="6"/>
  <c r="BH49" i="6"/>
  <c r="BH43" i="6"/>
  <c r="BH37" i="6"/>
  <c r="BH31" i="6"/>
  <c r="BH25" i="6"/>
  <c r="AT66" i="6"/>
  <c r="AT60" i="6"/>
  <c r="AT54" i="6"/>
  <c r="AT48" i="6"/>
  <c r="AT42" i="6"/>
  <c r="AT36" i="6"/>
  <c r="AT30" i="6"/>
  <c r="AT24" i="6"/>
  <c r="Z66" i="6"/>
  <c r="Z60" i="6"/>
  <c r="Z54" i="6"/>
  <c r="Z48" i="6"/>
  <c r="Z42" i="6"/>
  <c r="Z36" i="6"/>
  <c r="Z30" i="6"/>
  <c r="Z24" i="6"/>
  <c r="I36" i="6"/>
  <c r="I48" i="6"/>
  <c r="I60" i="6"/>
  <c r="I27" i="6"/>
  <c r="GN43" i="6"/>
  <c r="EO53" i="6"/>
  <c r="BY65" i="6"/>
  <c r="CB35" i="6"/>
  <c r="BH36" i="6"/>
  <c r="AT47" i="6"/>
  <c r="Z41" i="6"/>
  <c r="I62" i="6"/>
  <c r="AT45" i="6"/>
  <c r="CS41" i="6"/>
  <c r="BK39" i="6"/>
  <c r="AQ33" i="6"/>
  <c r="AC26" i="6"/>
  <c r="IM56" i="6"/>
  <c r="HV38" i="6"/>
  <c r="HE61" i="6"/>
  <c r="HE25" i="6"/>
  <c r="GQ48" i="6"/>
  <c r="FZ36" i="6"/>
  <c r="FI65" i="6"/>
  <c r="FI29" i="6"/>
  <c r="ER53" i="6"/>
  <c r="EA46" i="6"/>
  <c r="DG40" i="6"/>
  <c r="CP50" i="6"/>
  <c r="CP35" i="6"/>
  <c r="CP26" i="6"/>
  <c r="CB65" i="6"/>
  <c r="CB57" i="6"/>
  <c r="CB50" i="6"/>
  <c r="CB43" i="6"/>
  <c r="BY36" i="6"/>
  <c r="BY29" i="6"/>
  <c r="BH62" i="6"/>
  <c r="BH55" i="6"/>
  <c r="BK48" i="6"/>
  <c r="BK42" i="6"/>
  <c r="BK36" i="6"/>
  <c r="BK30" i="6"/>
  <c r="BK24" i="6"/>
  <c r="AQ66" i="6"/>
  <c r="AQ60" i="6"/>
  <c r="AQ54" i="6"/>
  <c r="AQ48" i="6"/>
  <c r="AQ42" i="6"/>
  <c r="AQ36" i="6"/>
  <c r="AQ30" i="6"/>
  <c r="AQ24" i="6"/>
  <c r="AC65" i="6"/>
  <c r="AC59" i="6"/>
  <c r="AC53" i="6"/>
  <c r="AC47" i="6"/>
  <c r="AC41" i="6"/>
  <c r="AC35" i="6"/>
  <c r="AC29" i="6"/>
  <c r="AC23" i="6"/>
  <c r="I37" i="6"/>
  <c r="I49" i="6"/>
  <c r="I61" i="6"/>
  <c r="I28" i="6"/>
  <c r="FW36" i="6"/>
  <c r="CP34" i="6"/>
  <c r="BY57" i="6"/>
  <c r="CB28" i="6"/>
  <c r="BH24" i="6"/>
  <c r="AT35" i="6"/>
  <c r="Z47" i="6"/>
  <c r="Z23" i="6"/>
  <c r="AT57" i="6"/>
  <c r="I42" i="6"/>
  <c r="HE43" i="6"/>
  <c r="CP30" i="6"/>
  <c r="BK58" i="6"/>
  <c r="AQ27" i="6"/>
  <c r="I55" i="6"/>
  <c r="IM50" i="6"/>
  <c r="HV32" i="6"/>
  <c r="HE55" i="6"/>
  <c r="GQ42" i="6"/>
  <c r="FZ66" i="6"/>
  <c r="FZ30" i="6"/>
  <c r="FI59" i="6"/>
  <c r="FI23" i="6"/>
  <c r="ER47" i="6"/>
  <c r="EA40" i="6"/>
  <c r="DJ64" i="6"/>
  <c r="DJ34" i="6"/>
  <c r="CP47" i="6"/>
  <c r="CS33" i="6"/>
  <c r="CP24" i="6"/>
  <c r="CB64" i="6"/>
  <c r="CB56" i="6"/>
  <c r="CB49" i="6"/>
  <c r="BY42" i="6"/>
  <c r="BY35" i="6"/>
  <c r="CB27" i="6"/>
  <c r="BH61" i="6"/>
  <c r="BK53" i="6"/>
  <c r="BK47" i="6"/>
  <c r="BK41" i="6"/>
  <c r="BK35" i="6"/>
  <c r="BK29" i="6"/>
  <c r="BK23" i="6"/>
  <c r="AQ65" i="6"/>
  <c r="AQ59" i="6"/>
  <c r="AQ53" i="6"/>
  <c r="AQ47" i="6"/>
  <c r="AQ41" i="6"/>
  <c r="AQ35" i="6"/>
  <c r="AQ29" i="6"/>
  <c r="AQ23" i="6"/>
  <c r="AC64" i="6"/>
  <c r="AC58" i="6"/>
  <c r="AC52" i="6"/>
  <c r="AC46" i="6"/>
  <c r="AC40" i="6"/>
  <c r="AC34" i="6"/>
  <c r="AC28" i="6"/>
  <c r="Z22" i="6"/>
  <c r="I39" i="6"/>
  <c r="I51" i="6"/>
  <c r="I63" i="6"/>
  <c r="I30" i="6"/>
  <c r="I32" i="6"/>
  <c r="HY25" i="6"/>
  <c r="FF48" i="6"/>
  <c r="DX29" i="6"/>
  <c r="DJ28" i="6"/>
  <c r="CP22" i="6"/>
  <c r="CB47" i="6"/>
  <c r="BH59" i="6"/>
  <c r="BH34" i="6"/>
  <c r="AT33" i="6"/>
  <c r="Z45" i="6"/>
  <c r="FI47" i="6"/>
  <c r="BY47" i="6"/>
  <c r="BK33" i="6"/>
  <c r="AC62" i="6"/>
  <c r="IP44" i="6"/>
  <c r="HY31" i="6"/>
  <c r="HH49" i="6"/>
  <c r="GN37" i="6"/>
  <c r="FW66" i="6"/>
  <c r="FW30" i="6"/>
  <c r="FF54" i="6"/>
  <c r="EO47" i="6"/>
  <c r="DX35" i="6"/>
  <c r="DG64" i="6"/>
  <c r="DG34" i="6"/>
  <c r="CP65" i="6"/>
  <c r="CP46" i="6"/>
  <c r="CS32" i="6"/>
  <c r="CS23" i="6"/>
  <c r="CB63" i="6"/>
  <c r="BY56" i="6"/>
  <c r="BY49" i="6"/>
  <c r="CB41" i="6"/>
  <c r="CB34" i="6"/>
  <c r="BY27" i="6"/>
  <c r="BK60" i="6"/>
  <c r="BH53" i="6"/>
  <c r="BH47" i="6"/>
  <c r="BH41" i="6"/>
  <c r="BH35" i="6"/>
  <c r="BH29" i="6"/>
  <c r="BH23" i="6"/>
  <c r="AT64" i="6"/>
  <c r="AT58" i="6"/>
  <c r="AT52" i="6"/>
  <c r="AT46" i="6"/>
  <c r="AT40" i="6"/>
  <c r="AT34" i="6"/>
  <c r="AT28" i="6"/>
  <c r="AT22" i="6"/>
  <c r="Z64" i="6"/>
  <c r="Z58" i="6"/>
  <c r="Z52" i="6"/>
  <c r="Z46" i="6"/>
  <c r="Z40" i="6"/>
  <c r="Z34" i="6"/>
  <c r="Z28" i="6"/>
  <c r="I40" i="6"/>
  <c r="I52" i="6"/>
  <c r="I64" i="6"/>
  <c r="I31" i="6"/>
  <c r="I65" i="6"/>
  <c r="IP38" i="6"/>
  <c r="HH43" i="6"/>
  <c r="GN31" i="6"/>
  <c r="FW60" i="6"/>
  <c r="FW24" i="6"/>
  <c r="EO41" i="6"/>
  <c r="DG58" i="6"/>
  <c r="CP44" i="6"/>
  <c r="CS30" i="6"/>
  <c r="BY55" i="6"/>
  <c r="CB40" i="6"/>
  <c r="BY26" i="6"/>
  <c r="BH52" i="6"/>
  <c r="BH46" i="6"/>
  <c r="BH28" i="6"/>
  <c r="AT39" i="6"/>
  <c r="Z57" i="6"/>
  <c r="Z39" i="6"/>
  <c r="I66" i="6"/>
  <c r="GQ30" i="6"/>
  <c r="ER35" i="6"/>
  <c r="BY62" i="6"/>
  <c r="BK65" i="6"/>
  <c r="BK27" i="6"/>
  <c r="IM44" i="6"/>
  <c r="HV62" i="6"/>
  <c r="HV26" i="6"/>
  <c r="HE49" i="6"/>
  <c r="GQ36" i="6"/>
  <c r="FZ60" i="6"/>
  <c r="FZ24" i="6"/>
  <c r="FI53" i="6"/>
  <c r="ER41" i="6"/>
  <c r="EA34" i="6"/>
  <c r="DJ58" i="6"/>
  <c r="DJ29" i="6"/>
  <c r="CP64" i="6"/>
  <c r="CS45" i="6"/>
  <c r="CP32" i="6"/>
  <c r="CP23" i="6"/>
  <c r="BY63" i="6"/>
  <c r="CB55" i="6"/>
  <c r="BY48" i="6"/>
  <c r="BY41" i="6"/>
  <c r="CB33" i="6"/>
  <c r="CB26" i="6"/>
  <c r="BK59" i="6"/>
  <c r="BK52" i="6"/>
  <c r="BK46" i="6"/>
  <c r="BK40" i="6"/>
  <c r="BK34" i="6"/>
  <c r="BK28" i="6"/>
  <c r="BK22" i="6"/>
  <c r="AQ64" i="6"/>
  <c r="AQ58" i="6"/>
  <c r="AQ52" i="6"/>
  <c r="AQ46" i="6"/>
  <c r="AQ40" i="6"/>
  <c r="AQ34" i="6"/>
  <c r="AQ28" i="6"/>
  <c r="AQ22" i="6"/>
  <c r="AC63" i="6"/>
  <c r="AC57" i="6"/>
  <c r="AC51" i="6"/>
  <c r="AC45" i="6"/>
  <c r="AC39" i="6"/>
  <c r="AC33" i="6"/>
  <c r="AC27" i="6"/>
  <c r="I41" i="6"/>
  <c r="I53" i="6"/>
  <c r="HY61" i="6"/>
  <c r="DX65" i="6"/>
  <c r="CS63" i="6"/>
  <c r="CB62" i="6"/>
  <c r="BY33" i="6"/>
  <c r="BK66" i="6"/>
  <c r="BH22" i="6"/>
  <c r="Z63" i="6"/>
  <c r="Z33" i="6"/>
  <c r="HV56" i="6"/>
  <c r="DG28" i="6"/>
  <c r="BY54" i="6"/>
  <c r="BK45" i="6"/>
  <c r="AQ51" i="6"/>
  <c r="AC38" i="6"/>
  <c r="MF24" i="9"/>
  <c r="MF18" i="9"/>
  <c r="MF12" i="9"/>
  <c r="MF22" i="9"/>
  <c r="MF16" i="9"/>
  <c r="MF10" i="9"/>
  <c r="MF23" i="9"/>
  <c r="MF21" i="9"/>
  <c r="MF15" i="9"/>
  <c r="MF9" i="9"/>
  <c r="MF11" i="9"/>
  <c r="MF17" i="9"/>
  <c r="MF20" i="9"/>
  <c r="MF14" i="9"/>
  <c r="MF25" i="9"/>
  <c r="MF19" i="9"/>
  <c r="MF13" i="9"/>
  <c r="MF6" i="9"/>
  <c r="F17" i="24"/>
  <c r="GB54" i="57"/>
  <c r="AR54" i="57"/>
  <c r="AC17" i="6" l="1"/>
  <c r="BK17" i="6"/>
  <c r="F206" i="6"/>
  <c r="H206" i="6" s="1"/>
  <c r="G146" i="6"/>
  <c r="G236" i="6"/>
  <c r="G101" i="6"/>
  <c r="H101" i="6" s="1"/>
  <c r="F86" i="6"/>
  <c r="H86" i="6" s="1"/>
  <c r="G191" i="6"/>
  <c r="H191" i="6" s="1"/>
  <c r="E236" i="6"/>
  <c r="F146" i="6"/>
  <c r="E146" i="6"/>
  <c r="G170" i="6"/>
  <c r="G80" i="6"/>
  <c r="F170" i="6"/>
  <c r="G215" i="6"/>
  <c r="H215" i="6" s="1"/>
  <c r="G125" i="6"/>
  <c r="H125" i="6" s="1"/>
  <c r="F110" i="6"/>
  <c r="H110" i="6" s="1"/>
  <c r="F230" i="6"/>
  <c r="H230" i="6" s="1"/>
  <c r="IP17" i="6"/>
  <c r="IP21" i="6"/>
  <c r="IH98" i="6" s="1"/>
  <c r="HY17" i="6"/>
  <c r="HY21" i="6"/>
  <c r="HQ98" i="6" s="1"/>
  <c r="HH17" i="6"/>
  <c r="HH21" i="6"/>
  <c r="GZ98" i="6" s="1"/>
  <c r="GQ21" i="6"/>
  <c r="GI98" i="6" s="1"/>
  <c r="GQ17" i="6"/>
  <c r="FZ17" i="6"/>
  <c r="FZ21" i="6"/>
  <c r="FR98" i="6" s="1"/>
  <c r="FI17" i="6"/>
  <c r="FI21" i="6"/>
  <c r="FA98" i="6" s="1"/>
  <c r="ER17" i="6"/>
  <c r="ER21" i="6"/>
  <c r="EJ98" i="6" s="1"/>
  <c r="EA17" i="6"/>
  <c r="EA21" i="6"/>
  <c r="DS98" i="6" s="1"/>
  <c r="DJ17" i="6"/>
  <c r="DJ21" i="6"/>
  <c r="DB98" i="6" s="1"/>
  <c r="CS17" i="6"/>
  <c r="CS21" i="6"/>
  <c r="CK98" i="6" s="1"/>
  <c r="CB17" i="6"/>
  <c r="CB21" i="6"/>
  <c r="BT98" i="6" s="1"/>
  <c r="BK21" i="6"/>
  <c r="BC98" i="6" s="1"/>
  <c r="AT17" i="6"/>
  <c r="AT21" i="6"/>
  <c r="AL98" i="6" s="1"/>
  <c r="AC21" i="6"/>
  <c r="U98" i="6" s="1"/>
  <c r="L21" i="6"/>
  <c r="AA38" i="35" a="1"/>
  <c r="AA38" i="35" s="1"/>
  <c r="H236" i="6" l="1"/>
  <c r="D248" i="6"/>
  <c r="I11" i="8"/>
  <c r="FJ3" i="6"/>
  <c r="ES3" i="6"/>
  <c r="EB3" i="6"/>
  <c r="DK3" i="6"/>
  <c r="CT3" i="6"/>
  <c r="CC3" i="6"/>
  <c r="BL3" i="6"/>
  <c r="AU3" i="6"/>
  <c r="ME7" i="9"/>
  <c r="ME8" i="9"/>
  <c r="ME9" i="9"/>
  <c r="ME10" i="9"/>
  <c r="ME11" i="9"/>
  <c r="ME12" i="9"/>
  <c r="ME13" i="9"/>
  <c r="MC10" i="9"/>
  <c r="MD12" i="9"/>
  <c r="MD13" i="9"/>
  <c r="MD9" i="9"/>
  <c r="MD8" i="9"/>
  <c r="MD7" i="9"/>
  <c r="MD6" i="9"/>
  <c r="O3" i="56"/>
  <c r="D3" i="56"/>
  <c r="BC3" i="56"/>
  <c r="AR3" i="56"/>
  <c r="ET37" i="10"/>
  <c r="EV33" i="10"/>
  <c r="EU33" i="10"/>
  <c r="ET33" i="10"/>
  <c r="ES33" i="10"/>
  <c r="EV32" i="10"/>
  <c r="EU32" i="10"/>
  <c r="ET32" i="10"/>
  <c r="ES32" i="10"/>
  <c r="EC37" i="10"/>
  <c r="EE33" i="10"/>
  <c r="ED33" i="10"/>
  <c r="EC33" i="10"/>
  <c r="EB33" i="10"/>
  <c r="EE32" i="10"/>
  <c r="ED32" i="10"/>
  <c r="EC32" i="10"/>
  <c r="EB32" i="10"/>
  <c r="CU37" i="10"/>
  <c r="CW33" i="10"/>
  <c r="CV33" i="10"/>
  <c r="CU33" i="10"/>
  <c r="CT33" i="10"/>
  <c r="CW32" i="10"/>
  <c r="CV32" i="10"/>
  <c r="CU32" i="10"/>
  <c r="CT32" i="10"/>
  <c r="CD37" i="10"/>
  <c r="CF33" i="10"/>
  <c r="CE33" i="10"/>
  <c r="CD33" i="10"/>
  <c r="CC33" i="10"/>
  <c r="CF32" i="10"/>
  <c r="CE32" i="10"/>
  <c r="CD32" i="10"/>
  <c r="CC32" i="10"/>
  <c r="AV37" i="10"/>
  <c r="AX33" i="10"/>
  <c r="AW33" i="10"/>
  <c r="AV33" i="10"/>
  <c r="AU33" i="10"/>
  <c r="AX32" i="10"/>
  <c r="AW32" i="10"/>
  <c r="AV32" i="10"/>
  <c r="AU32" i="10"/>
  <c r="EG5" i="10"/>
  <c r="DP5" i="10"/>
  <c r="CH5" i="10"/>
  <c r="BQ5" i="10"/>
  <c r="AI5" i="10"/>
  <c r="A1" i="10"/>
  <c r="W28" i="10"/>
  <c r="CY22" i="10"/>
  <c r="AZ22" i="10"/>
  <c r="A22" i="10"/>
  <c r="M3" i="9"/>
  <c r="M3" i="10"/>
  <c r="A54" i="4"/>
  <c r="A53" i="4"/>
  <c r="A52" i="4"/>
  <c r="A51" i="4"/>
  <c r="A50" i="4"/>
  <c r="ID3" i="56"/>
  <c r="HS3" i="56"/>
  <c r="HJ3" i="56"/>
  <c r="GY3" i="56"/>
  <c r="GP3" i="56"/>
  <c r="GE3" i="56"/>
  <c r="FV3" i="56"/>
  <c r="FK3" i="56"/>
  <c r="FB3" i="56"/>
  <c r="EQ3" i="56"/>
  <c r="EH3" i="56"/>
  <c r="DW3" i="56"/>
  <c r="DN3" i="56"/>
  <c r="DC3" i="56"/>
  <c r="CT3" i="56"/>
  <c r="CI3" i="56"/>
  <c r="BZ3" i="56"/>
  <c r="BO3" i="56"/>
  <c r="GM3" i="57"/>
  <c r="GB3" i="57"/>
  <c r="FS3" i="57"/>
  <c r="FH3" i="57"/>
  <c r="EY3" i="57"/>
  <c r="EN3" i="57"/>
  <c r="EE3" i="57"/>
  <c r="DT3" i="57"/>
  <c r="DK3" i="57"/>
  <c r="CZ3" i="57"/>
  <c r="CQ3" i="57"/>
  <c r="CF3" i="57"/>
  <c r="BW3" i="57"/>
  <c r="BL3" i="57"/>
  <c r="BC3" i="57"/>
  <c r="AR3" i="57"/>
  <c r="AI3" i="57"/>
  <c r="X3" i="57"/>
  <c r="O3" i="57"/>
  <c r="D3" i="57"/>
  <c r="MF8" i="9" a="1"/>
  <c r="MF7" i="9" a="1"/>
  <c r="MF8" i="9" l="1"/>
  <c r="F83" i="6"/>
  <c r="H224" i="6"/>
  <c r="H104" i="6"/>
  <c r="H209" i="6"/>
  <c r="H119" i="6"/>
  <c r="MF7" i="9"/>
  <c r="L17" i="6" s="1"/>
  <c r="IP19" i="6" l="1"/>
  <c r="AC22" i="6"/>
  <c r="IP18" i="6"/>
  <c r="IP20" i="6"/>
  <c r="HY18" i="6"/>
  <c r="HY20" i="6"/>
  <c r="HH19" i="6"/>
  <c r="HY19" i="6"/>
  <c r="HH18" i="6"/>
  <c r="HH20" i="6"/>
  <c r="GQ18" i="6"/>
  <c r="GQ20" i="6"/>
  <c r="FZ19" i="6"/>
  <c r="GQ19" i="6"/>
  <c r="FZ18" i="6"/>
  <c r="FZ20" i="6"/>
  <c r="FI20" i="6"/>
  <c r="FI18" i="6"/>
  <c r="ER19" i="6"/>
  <c r="FI19" i="6"/>
  <c r="ER18" i="6"/>
  <c r="ER20" i="6"/>
  <c r="DJ19" i="6"/>
  <c r="EA19" i="6"/>
  <c r="EA18" i="6"/>
  <c r="EA20" i="6"/>
  <c r="DJ18" i="6"/>
  <c r="DJ20" i="6"/>
  <c r="CS18" i="6"/>
  <c r="CS20" i="6"/>
  <c r="CB19" i="6"/>
  <c r="CS19" i="6"/>
  <c r="CB18" i="6"/>
  <c r="CB20" i="6"/>
  <c r="AT19" i="6"/>
  <c r="BK19" i="6"/>
  <c r="BK18" i="6"/>
  <c r="BK20" i="6"/>
  <c r="AT18" i="6"/>
  <c r="AT20" i="6"/>
  <c r="L19" i="6"/>
  <c r="D158" i="6" s="1"/>
  <c r="AC19" i="6"/>
  <c r="AC18" i="6"/>
  <c r="AC20" i="6"/>
  <c r="L18" i="6"/>
  <c r="L20" i="6"/>
  <c r="G113" i="6"/>
  <c r="F143" i="6"/>
  <c r="G248" i="6"/>
  <c r="F203" i="6"/>
  <c r="G203" i="6"/>
  <c r="HS83" i="6"/>
  <c r="HS143" i="6"/>
  <c r="HU143" i="6" s="1"/>
  <c r="HT248" i="6"/>
  <c r="HT203" i="6"/>
  <c r="HS203" i="6"/>
  <c r="FU113" i="6"/>
  <c r="FU158" i="6"/>
  <c r="DV248" i="6"/>
  <c r="DV203" i="6"/>
  <c r="DU143" i="6"/>
  <c r="DW143" i="6" s="1"/>
  <c r="DU83" i="6"/>
  <c r="DU203" i="6"/>
  <c r="IJ143" i="6"/>
  <c r="IL143" i="6" s="1"/>
  <c r="IK248" i="6"/>
  <c r="IJ203" i="6"/>
  <c r="IK203" i="6"/>
  <c r="IJ83" i="6"/>
  <c r="BF158" i="6"/>
  <c r="BF113" i="6"/>
  <c r="DV158" i="6"/>
  <c r="DV113" i="6"/>
  <c r="BW158" i="6"/>
  <c r="BV203" i="6"/>
  <c r="BV143" i="6"/>
  <c r="BX143" i="6" s="1"/>
  <c r="BW203" i="6"/>
  <c r="BW248" i="6"/>
  <c r="BV83" i="6"/>
  <c r="EL143" i="6"/>
  <c r="EN143" i="6" s="1"/>
  <c r="EM203" i="6"/>
  <c r="EL203" i="6"/>
  <c r="EM248" i="6"/>
  <c r="EL83" i="6"/>
  <c r="IK113" i="6"/>
  <c r="IK158" i="6"/>
  <c r="W143" i="6"/>
  <c r="Y143" i="6" s="1"/>
  <c r="X203" i="6"/>
  <c r="W83" i="6"/>
  <c r="X248" i="6"/>
  <c r="W203" i="6"/>
  <c r="HT158" i="6"/>
  <c r="HT113" i="6"/>
  <c r="GK83" i="6"/>
  <c r="GL248" i="6"/>
  <c r="GL203" i="6"/>
  <c r="GK203" i="6"/>
  <c r="GK143" i="6"/>
  <c r="GM143" i="6" s="1"/>
  <c r="HC158" i="6"/>
  <c r="HC113" i="6"/>
  <c r="DE113" i="6"/>
  <c r="DE158" i="6"/>
  <c r="HC203" i="6"/>
  <c r="HB203" i="6"/>
  <c r="HC248" i="6"/>
  <c r="HB83" i="6"/>
  <c r="HB143" i="6"/>
  <c r="HD143" i="6" s="1"/>
  <c r="DE203" i="6"/>
  <c r="DD143" i="6"/>
  <c r="DF143" i="6" s="1"/>
  <c r="DD83" i="6"/>
  <c r="DD203" i="6"/>
  <c r="DE248" i="6"/>
  <c r="CN203" i="6"/>
  <c r="CM143" i="6"/>
  <c r="CO143" i="6" s="1"/>
  <c r="CN248" i="6"/>
  <c r="CM83" i="6"/>
  <c r="CM203" i="6"/>
  <c r="AN83" i="6"/>
  <c r="AO203" i="6"/>
  <c r="AO248" i="6"/>
  <c r="AN143" i="6"/>
  <c r="AP143" i="6" s="1"/>
  <c r="AN203" i="6"/>
  <c r="GL113" i="6"/>
  <c r="GL158" i="6"/>
  <c r="X113" i="6"/>
  <c r="X158" i="6"/>
  <c r="FC83" i="6"/>
  <c r="FD203" i="6"/>
  <c r="FC143" i="6"/>
  <c r="FE143" i="6" s="1"/>
  <c r="FC203" i="6"/>
  <c r="FD248" i="6"/>
  <c r="CN158" i="6"/>
  <c r="CN113" i="6"/>
  <c r="FD158" i="6"/>
  <c r="FD113" i="6"/>
  <c r="AO113" i="6"/>
  <c r="AO158" i="6"/>
  <c r="BW113" i="6"/>
  <c r="EM158" i="6"/>
  <c r="EM113" i="6"/>
  <c r="G158" i="6"/>
  <c r="FT203" i="6"/>
  <c r="FT143" i="6"/>
  <c r="FV143" i="6" s="1"/>
  <c r="FT83" i="6"/>
  <c r="FU248" i="6"/>
  <c r="FU203" i="6"/>
  <c r="BF248" i="6"/>
  <c r="BF203" i="6"/>
  <c r="BE203" i="6"/>
  <c r="BE83" i="6"/>
  <c r="BE143" i="6"/>
  <c r="BG143" i="6" s="1"/>
  <c r="IH158" i="6"/>
  <c r="IH203" i="6"/>
  <c r="HQ158" i="6"/>
  <c r="HQ203" i="6"/>
  <c r="GZ203" i="6"/>
  <c r="GZ158" i="6"/>
  <c r="GI203" i="6"/>
  <c r="GI158" i="6"/>
  <c r="FR158" i="6"/>
  <c r="FR203" i="6"/>
  <c r="FA158" i="6"/>
  <c r="FA203" i="6"/>
  <c r="EJ158" i="6"/>
  <c r="EJ203" i="6"/>
  <c r="DS203" i="6"/>
  <c r="DS158" i="6"/>
  <c r="DB158" i="6"/>
  <c r="DB203" i="6"/>
  <c r="CK203" i="6"/>
  <c r="CK158" i="6"/>
  <c r="BT203" i="6"/>
  <c r="BT158" i="6"/>
  <c r="BC158" i="6"/>
  <c r="BC203" i="6"/>
  <c r="AL158" i="6"/>
  <c r="AL203" i="6"/>
  <c r="U158" i="6"/>
  <c r="U203" i="6"/>
  <c r="H74" i="6"/>
  <c r="H164" i="6"/>
  <c r="A1" i="4"/>
  <c r="I11" i="6" l="1"/>
  <c r="D137" i="6"/>
  <c r="H137" i="6" s="1"/>
  <c r="D198" i="6"/>
  <c r="H198" i="6" s="1"/>
  <c r="D113" i="6"/>
  <c r="D179" i="6"/>
  <c r="H179" i="6" s="1"/>
  <c r="D203" i="6"/>
  <c r="D178" i="6"/>
  <c r="H178" i="6" s="1"/>
  <c r="Z11" i="6"/>
  <c r="AQ11" i="6"/>
  <c r="II113" i="6"/>
  <c r="IL113" i="6" s="1"/>
  <c r="II203" i="6"/>
  <c r="IL203" i="6" s="1"/>
  <c r="II248" i="6"/>
  <c r="IL248" i="6" s="1"/>
  <c r="II158" i="6"/>
  <c r="HR113" i="6"/>
  <c r="HU113" i="6" s="1"/>
  <c r="HR203" i="6"/>
  <c r="HU203" i="6" s="1"/>
  <c r="HR248" i="6"/>
  <c r="HU248" i="6" s="1"/>
  <c r="HR158" i="6"/>
  <c r="HA248" i="6"/>
  <c r="HD248" i="6" s="1"/>
  <c r="HA158" i="6"/>
  <c r="HA203" i="6"/>
  <c r="HD203" i="6" s="1"/>
  <c r="HA113" i="6"/>
  <c r="HD113" i="6" s="1"/>
  <c r="GJ158" i="6"/>
  <c r="GJ248" i="6"/>
  <c r="GM248" i="6" s="1"/>
  <c r="GJ113" i="6"/>
  <c r="GM113" i="6" s="1"/>
  <c r="GJ203" i="6"/>
  <c r="GM203" i="6" s="1"/>
  <c r="FS203" i="6"/>
  <c r="FV203" i="6" s="1"/>
  <c r="FS113" i="6"/>
  <c r="FV113" i="6" s="1"/>
  <c r="FS248" i="6"/>
  <c r="FV248" i="6" s="1"/>
  <c r="FS158" i="6"/>
  <c r="FB203" i="6"/>
  <c r="FE203" i="6" s="1"/>
  <c r="FB113" i="6"/>
  <c r="FE113" i="6" s="1"/>
  <c r="FB158" i="6"/>
  <c r="FB248" i="6"/>
  <c r="FE248" i="6" s="1"/>
  <c r="EK113" i="6"/>
  <c r="EN113" i="6" s="1"/>
  <c r="EK203" i="6"/>
  <c r="EN203" i="6" s="1"/>
  <c r="EK158" i="6"/>
  <c r="EK248" i="6"/>
  <c r="EN248" i="6" s="1"/>
  <c r="DT248" i="6"/>
  <c r="DW248" i="6" s="1"/>
  <c r="DT158" i="6"/>
  <c r="DT203" i="6"/>
  <c r="DW203" i="6" s="1"/>
  <c r="DT113" i="6"/>
  <c r="DW113" i="6" s="1"/>
  <c r="DC113" i="6"/>
  <c r="DF113" i="6" s="1"/>
  <c r="DC203" i="6"/>
  <c r="DF203" i="6" s="1"/>
  <c r="DC158" i="6"/>
  <c r="DC248" i="6"/>
  <c r="DF248" i="6" s="1"/>
  <c r="CL248" i="6"/>
  <c r="CO248" i="6" s="1"/>
  <c r="CL158" i="6"/>
  <c r="CL203" i="6"/>
  <c r="CO203" i="6" s="1"/>
  <c r="CL113" i="6"/>
  <c r="CO113" i="6" s="1"/>
  <c r="BU248" i="6"/>
  <c r="BX248" i="6" s="1"/>
  <c r="BU158" i="6"/>
  <c r="BU113" i="6"/>
  <c r="BX113" i="6" s="1"/>
  <c r="BU203" i="6"/>
  <c r="BX203" i="6" s="1"/>
  <c r="BD203" i="6"/>
  <c r="BG203" i="6" s="1"/>
  <c r="BD113" i="6"/>
  <c r="BG113" i="6" s="1"/>
  <c r="BD158" i="6"/>
  <c r="BD248" i="6"/>
  <c r="BG248" i="6" s="1"/>
  <c r="AM113" i="6"/>
  <c r="AP113" i="6" s="1"/>
  <c r="AM203" i="6"/>
  <c r="AP203" i="6" s="1"/>
  <c r="AM248" i="6"/>
  <c r="AP248" i="6" s="1"/>
  <c r="AM158" i="6"/>
  <c r="V113" i="6"/>
  <c r="Y113" i="6" s="1"/>
  <c r="V203" i="6"/>
  <c r="Y203" i="6" s="1"/>
  <c r="V248" i="6"/>
  <c r="Y248" i="6" s="1"/>
  <c r="V158" i="6"/>
  <c r="E203" i="6"/>
  <c r="E113" i="6"/>
  <c r="H108" i="6"/>
  <c r="H103" i="6"/>
  <c r="H238" i="6"/>
  <c r="H193" i="6"/>
  <c r="H183" i="6"/>
  <c r="H93" i="6"/>
  <c r="H223" i="6"/>
  <c r="H88" i="6"/>
  <c r="H133" i="6"/>
  <c r="H118" i="6"/>
  <c r="H73" i="6"/>
  <c r="H163" i="6"/>
  <c r="H208" i="6"/>
  <c r="H123" i="6"/>
  <c r="H213" i="6"/>
  <c r="CF54" i="57"/>
  <c r="BL54" i="57"/>
  <c r="X51" i="57"/>
  <c r="X50" i="57"/>
  <c r="Z47" i="57"/>
  <c r="F47" i="57"/>
  <c r="D51" i="57"/>
  <c r="FH54" i="57"/>
  <c r="EN54" i="57"/>
  <c r="DT54" i="57"/>
  <c r="CZ54" i="57"/>
  <c r="IA68" i="56" a="1"/>
  <c r="IA68" i="56" s="1"/>
  <c r="IA69" i="56" s="1" a="1"/>
  <c r="IA69" i="56" s="1"/>
  <c r="HR51" i="56" s="1"/>
  <c r="IE56" i="56"/>
  <c r="IE58" i="56" s="1"/>
  <c r="HR48" i="56"/>
  <c r="IE46" i="56"/>
  <c r="HX47" i="56" s="1"/>
  <c r="HG68" i="56" a="1"/>
  <c r="HG68" i="56" s="1"/>
  <c r="HG69" i="56" s="1" a="1"/>
  <c r="HG69" i="56" s="1"/>
  <c r="GX51" i="56" s="1"/>
  <c r="HK56" i="56"/>
  <c r="HK58" i="56" s="1"/>
  <c r="GX48" i="56"/>
  <c r="HK46" i="56"/>
  <c r="HD47" i="56" s="1"/>
  <c r="GM68" i="56" a="1"/>
  <c r="GM68" i="56" s="1"/>
  <c r="GM69" i="56" s="1" a="1"/>
  <c r="GM69" i="56" s="1"/>
  <c r="GD51" i="56" s="1"/>
  <c r="GQ56" i="56"/>
  <c r="GQ58" i="56" s="1"/>
  <c r="GD48" i="56"/>
  <c r="GQ46" i="56"/>
  <c r="GJ47" i="56" s="1"/>
  <c r="FS68" i="56" a="1"/>
  <c r="FS68" i="56" s="1"/>
  <c r="FS69" i="56" s="1" a="1"/>
  <c r="FS69" i="56" s="1"/>
  <c r="FJ51" i="56" s="1"/>
  <c r="FW56" i="56"/>
  <c r="FW58" i="56" s="1"/>
  <c r="FJ48" i="56"/>
  <c r="FW46" i="56"/>
  <c r="FP47" i="56" s="1"/>
  <c r="EY68" i="56" a="1"/>
  <c r="EY68" i="56" s="1"/>
  <c r="EY69" i="56" s="1" a="1"/>
  <c r="EY69" i="56" s="1"/>
  <c r="EP51" i="56" s="1"/>
  <c r="FC56" i="56"/>
  <c r="FC58" i="56" s="1"/>
  <c r="EP48" i="56"/>
  <c r="FC46" i="56"/>
  <c r="EV47" i="56" s="1"/>
  <c r="EE68" i="56" a="1"/>
  <c r="EE68" i="56" s="1"/>
  <c r="EE69" i="56" s="1" a="1"/>
  <c r="EE69" i="56" s="1"/>
  <c r="DV51" i="56" s="1"/>
  <c r="EI56" i="56"/>
  <c r="EI58" i="56" s="1"/>
  <c r="DV48" i="56"/>
  <c r="EI46" i="56"/>
  <c r="EB47" i="56" s="1"/>
  <c r="BD56" i="56"/>
  <c r="BD58" i="56" s="1"/>
  <c r="G8" i="8" s="1"/>
  <c r="G7" i="8" s="1"/>
  <c r="BN48" i="56"/>
  <c r="AQ48" i="56"/>
  <c r="C48" i="56"/>
  <c r="CQ69" i="56" a="1"/>
  <c r="CQ69" i="56" s="1"/>
  <c r="CQ70" i="56" s="1" a="1"/>
  <c r="CQ70" i="56" s="1"/>
  <c r="CH51" i="56" s="1"/>
  <c r="CU56" i="56"/>
  <c r="CU58" i="56" s="1"/>
  <c r="I8" i="8" s="1"/>
  <c r="CH48" i="56"/>
  <c r="CU46" i="56"/>
  <c r="CN47" i="56" s="1"/>
  <c r="BW69" i="56" a="1"/>
  <c r="BW69" i="56" s="1"/>
  <c r="BW70" i="56" s="1" a="1"/>
  <c r="BW70" i="56" s="1"/>
  <c r="BN51" i="56" s="1"/>
  <c r="CA56" i="56"/>
  <c r="CA58" i="56" s="1"/>
  <c r="H8" i="8" s="1"/>
  <c r="CA46" i="56"/>
  <c r="BT47" i="56" s="1"/>
  <c r="DK68" i="56" a="1"/>
  <c r="DK68" i="56" s="1"/>
  <c r="DK69" i="56" s="1" a="1"/>
  <c r="DK69" i="56" s="1"/>
  <c r="DB51" i="56" s="1"/>
  <c r="DO56" i="56"/>
  <c r="DO58" i="56" s="1"/>
  <c r="DB48" i="56"/>
  <c r="DO46" i="56"/>
  <c r="DH47" i="56" s="1"/>
  <c r="AH53" i="56"/>
  <c r="W48" i="56"/>
  <c r="AH46" i="56"/>
  <c r="F367" i="56"/>
  <c r="AT367" i="56"/>
  <c r="F366" i="56"/>
  <c r="AT366" i="56"/>
  <c r="F365" i="56"/>
  <c r="AT365" i="56"/>
  <c r="F364" i="56"/>
  <c r="AT364" i="56"/>
  <c r="F363" i="56"/>
  <c r="AT363" i="56"/>
  <c r="F362" i="56"/>
  <c r="AT362" i="56"/>
  <c r="F361" i="56"/>
  <c r="AT361" i="56"/>
  <c r="F360" i="56"/>
  <c r="AT360" i="56"/>
  <c r="F359" i="56"/>
  <c r="AT359" i="56"/>
  <c r="F358" i="56"/>
  <c r="AT358" i="56"/>
  <c r="F357" i="56"/>
  <c r="AT357" i="56"/>
  <c r="F356" i="56"/>
  <c r="AT356" i="56"/>
  <c r="F355" i="56"/>
  <c r="AT355" i="56"/>
  <c r="F354" i="56"/>
  <c r="AT354" i="56"/>
  <c r="F353" i="56"/>
  <c r="AT353" i="56"/>
  <c r="F352" i="56"/>
  <c r="AT352" i="56"/>
  <c r="F351" i="56"/>
  <c r="AT351" i="56"/>
  <c r="F350" i="56"/>
  <c r="AT350" i="56"/>
  <c r="F349" i="56"/>
  <c r="AT349" i="56"/>
  <c r="F348" i="56"/>
  <c r="AT348" i="56"/>
  <c r="F347" i="56"/>
  <c r="AT347" i="56"/>
  <c r="F346" i="56"/>
  <c r="AT346" i="56"/>
  <c r="F345" i="56"/>
  <c r="AT345" i="56"/>
  <c r="F344" i="56"/>
  <c r="AT344" i="56"/>
  <c r="F343" i="56"/>
  <c r="AT343" i="56"/>
  <c r="F342" i="56"/>
  <c r="AT342" i="56"/>
  <c r="F341" i="56"/>
  <c r="AT341" i="56"/>
  <c r="F340" i="56"/>
  <c r="AT340" i="56"/>
  <c r="F339" i="56"/>
  <c r="AT339" i="56"/>
  <c r="F338" i="56"/>
  <c r="AT338" i="56"/>
  <c r="F337" i="56"/>
  <c r="AT337" i="56"/>
  <c r="F336" i="56"/>
  <c r="AT336" i="56"/>
  <c r="F335" i="56"/>
  <c r="AT335" i="56"/>
  <c r="F334" i="56"/>
  <c r="AT334" i="56"/>
  <c r="F333" i="56"/>
  <c r="AT333" i="56"/>
  <c r="F332" i="56"/>
  <c r="AT332" i="56"/>
  <c r="F331" i="56"/>
  <c r="AT331" i="56"/>
  <c r="F330" i="56"/>
  <c r="AT330" i="56"/>
  <c r="F329" i="56"/>
  <c r="AT329" i="56"/>
  <c r="F328" i="56"/>
  <c r="AT328" i="56"/>
  <c r="F327" i="56"/>
  <c r="AT327" i="56"/>
  <c r="F326" i="56"/>
  <c r="AT326" i="56"/>
  <c r="F325" i="56"/>
  <c r="AT325" i="56"/>
  <c r="F324" i="56"/>
  <c r="AT324" i="56"/>
  <c r="F323" i="56"/>
  <c r="AT323" i="56"/>
  <c r="F322" i="56"/>
  <c r="AT322" i="56"/>
  <c r="F321" i="56"/>
  <c r="AT321" i="56"/>
  <c r="F320" i="56"/>
  <c r="AT320" i="56"/>
  <c r="F319" i="56"/>
  <c r="AT319" i="56"/>
  <c r="F318" i="56"/>
  <c r="AT318" i="56"/>
  <c r="F317" i="56"/>
  <c r="AT317" i="56"/>
  <c r="F316" i="56"/>
  <c r="AT316" i="56"/>
  <c r="F315" i="56"/>
  <c r="AT315" i="56"/>
  <c r="F314" i="56"/>
  <c r="AT314" i="56"/>
  <c r="F313" i="56"/>
  <c r="AT313" i="56"/>
  <c r="F312" i="56"/>
  <c r="AT312" i="56"/>
  <c r="F311" i="56"/>
  <c r="AT311" i="56"/>
  <c r="F310" i="56"/>
  <c r="AT310" i="56"/>
  <c r="F309" i="56"/>
  <c r="AT309" i="56"/>
  <c r="F308" i="56"/>
  <c r="AT308" i="56"/>
  <c r="F307" i="56"/>
  <c r="AT307" i="56"/>
  <c r="F306" i="56"/>
  <c r="AT306" i="56"/>
  <c r="F305" i="56"/>
  <c r="AT305" i="56"/>
  <c r="F304" i="56"/>
  <c r="AT304" i="56"/>
  <c r="F303" i="56"/>
  <c r="AT303" i="56"/>
  <c r="F302" i="56"/>
  <c r="AT302" i="56"/>
  <c r="F301" i="56"/>
  <c r="AT301" i="56"/>
  <c r="F300" i="56"/>
  <c r="AT300" i="56"/>
  <c r="F299" i="56"/>
  <c r="AT299" i="56"/>
  <c r="F298" i="56"/>
  <c r="AT298" i="56"/>
  <c r="F297" i="56"/>
  <c r="AT297" i="56"/>
  <c r="F296" i="56"/>
  <c r="AT296" i="56"/>
  <c r="F295" i="56"/>
  <c r="AT295" i="56"/>
  <c r="F294" i="56"/>
  <c r="AT294" i="56"/>
  <c r="F293" i="56"/>
  <c r="AT293" i="56"/>
  <c r="F292" i="56"/>
  <c r="AT292" i="56"/>
  <c r="F291" i="56"/>
  <c r="AT291" i="56"/>
  <c r="F290" i="56"/>
  <c r="AT290" i="56"/>
  <c r="F289" i="56"/>
  <c r="AT289" i="56"/>
  <c r="F288" i="56"/>
  <c r="AT288" i="56"/>
  <c r="F287" i="56"/>
  <c r="AT287" i="56"/>
  <c r="F286" i="56"/>
  <c r="AT286" i="56"/>
  <c r="F285" i="56"/>
  <c r="AT285" i="56"/>
  <c r="F284" i="56"/>
  <c r="AT284" i="56"/>
  <c r="F283" i="56"/>
  <c r="AT283" i="56"/>
  <c r="F282" i="56"/>
  <c r="AT282" i="56"/>
  <c r="F281" i="56"/>
  <c r="AT281" i="56"/>
  <c r="F280" i="56"/>
  <c r="AT280" i="56"/>
  <c r="F279" i="56"/>
  <c r="AT279" i="56"/>
  <c r="F278" i="56"/>
  <c r="AT278" i="56"/>
  <c r="F277" i="56"/>
  <c r="AT277" i="56"/>
  <c r="F276" i="56"/>
  <c r="AT276" i="56"/>
  <c r="F275" i="56"/>
  <c r="AT275" i="56"/>
  <c r="F274" i="56"/>
  <c r="AT274" i="56"/>
  <c r="F273" i="56"/>
  <c r="AT273" i="56"/>
  <c r="F272" i="56"/>
  <c r="AT272" i="56"/>
  <c r="F271" i="56"/>
  <c r="AT271" i="56"/>
  <c r="F270" i="56"/>
  <c r="AT270" i="56"/>
  <c r="F269" i="56"/>
  <c r="AT269" i="56"/>
  <c r="F268" i="56"/>
  <c r="AT268" i="56"/>
  <c r="F267" i="56"/>
  <c r="AT267" i="56"/>
  <c r="F266" i="56"/>
  <c r="AT266" i="56"/>
  <c r="F265" i="56"/>
  <c r="AT265" i="56"/>
  <c r="F264" i="56"/>
  <c r="AT264" i="56"/>
  <c r="F263" i="56"/>
  <c r="AT263" i="56"/>
  <c r="F262" i="56"/>
  <c r="AT262" i="56"/>
  <c r="F261" i="56"/>
  <c r="AT261" i="56"/>
  <c r="F260" i="56"/>
  <c r="AT260" i="56"/>
  <c r="F259" i="56"/>
  <c r="AT259" i="56"/>
  <c r="F258" i="56"/>
  <c r="AT258" i="56"/>
  <c r="F257" i="56"/>
  <c r="AT257" i="56"/>
  <c r="F256" i="56"/>
  <c r="AT256" i="56"/>
  <c r="F255" i="56"/>
  <c r="AT255" i="56"/>
  <c r="F254" i="56"/>
  <c r="AT254" i="56"/>
  <c r="F253" i="56"/>
  <c r="AT253" i="56"/>
  <c r="F252" i="56"/>
  <c r="AT252" i="56"/>
  <c r="F251" i="56"/>
  <c r="AT251" i="56"/>
  <c r="F250" i="56"/>
  <c r="AT250" i="56"/>
  <c r="F249" i="56"/>
  <c r="AT249" i="56"/>
  <c r="F248" i="56"/>
  <c r="AT248" i="56"/>
  <c r="F247" i="56"/>
  <c r="AT247" i="56"/>
  <c r="F246" i="56"/>
  <c r="AT246" i="56"/>
  <c r="F245" i="56"/>
  <c r="AT245" i="56"/>
  <c r="F244" i="56"/>
  <c r="AT244" i="56"/>
  <c r="F243" i="56"/>
  <c r="AT243" i="56"/>
  <c r="F242" i="56"/>
  <c r="AT242" i="56"/>
  <c r="F241" i="56"/>
  <c r="AT241" i="56"/>
  <c r="F240" i="56"/>
  <c r="AT240" i="56"/>
  <c r="F239" i="56"/>
  <c r="AT239" i="56"/>
  <c r="F238" i="56"/>
  <c r="AT238" i="56"/>
  <c r="F237" i="56"/>
  <c r="AT237" i="56"/>
  <c r="F236" i="56"/>
  <c r="AT236" i="56"/>
  <c r="F235" i="56"/>
  <c r="AT235" i="56"/>
  <c r="F234" i="56"/>
  <c r="AT234" i="56"/>
  <c r="F233" i="56"/>
  <c r="AT233" i="56"/>
  <c r="F232" i="56"/>
  <c r="AT232" i="56"/>
  <c r="F231" i="56"/>
  <c r="AT231" i="56"/>
  <c r="F230" i="56"/>
  <c r="AT230" i="56"/>
  <c r="F229" i="56"/>
  <c r="AT229" i="56"/>
  <c r="F228" i="56"/>
  <c r="AT228" i="56"/>
  <c r="F227" i="56"/>
  <c r="AT227" i="56"/>
  <c r="F226" i="56"/>
  <c r="AT226" i="56"/>
  <c r="F225" i="56"/>
  <c r="AT225" i="56"/>
  <c r="F224" i="56"/>
  <c r="AT224" i="56"/>
  <c r="F223" i="56"/>
  <c r="AT223" i="56"/>
  <c r="F222" i="56"/>
  <c r="AT222" i="56"/>
  <c r="F221" i="56"/>
  <c r="AT221" i="56"/>
  <c r="F220" i="56"/>
  <c r="AT220" i="56"/>
  <c r="F219" i="56"/>
  <c r="AT219" i="56"/>
  <c r="F218" i="56"/>
  <c r="AT218" i="56"/>
  <c r="F217" i="56"/>
  <c r="AT217" i="56"/>
  <c r="F216" i="56"/>
  <c r="AT216" i="56"/>
  <c r="F215" i="56"/>
  <c r="AT215" i="56"/>
  <c r="F214" i="56"/>
  <c r="AT214" i="56"/>
  <c r="F213" i="56"/>
  <c r="AT213" i="56"/>
  <c r="F212" i="56"/>
  <c r="AT212" i="56"/>
  <c r="F211" i="56"/>
  <c r="AT211" i="56"/>
  <c r="F210" i="56"/>
  <c r="AT210" i="56"/>
  <c r="F209" i="56"/>
  <c r="AT209" i="56"/>
  <c r="F208" i="56"/>
  <c r="AT208" i="56"/>
  <c r="F207" i="56"/>
  <c r="AT207" i="56"/>
  <c r="F206" i="56"/>
  <c r="AT206" i="56"/>
  <c r="F205" i="56"/>
  <c r="AT205" i="56"/>
  <c r="F204" i="56"/>
  <c r="AT204" i="56"/>
  <c r="F203" i="56"/>
  <c r="AT203" i="56"/>
  <c r="F202" i="56"/>
  <c r="AT202" i="56"/>
  <c r="F201" i="56"/>
  <c r="AT201" i="56"/>
  <c r="F200" i="56"/>
  <c r="AT200" i="56"/>
  <c r="F199" i="56"/>
  <c r="AT199" i="56"/>
  <c r="F198" i="56"/>
  <c r="AT198" i="56"/>
  <c r="F197" i="56"/>
  <c r="AT197" i="56"/>
  <c r="F196" i="56"/>
  <c r="AT196" i="56"/>
  <c r="F195" i="56"/>
  <c r="AT195" i="56"/>
  <c r="F194" i="56"/>
  <c r="AT194" i="56"/>
  <c r="F193" i="56"/>
  <c r="AT193" i="56"/>
  <c r="F192" i="56"/>
  <c r="AT192" i="56"/>
  <c r="F191" i="56"/>
  <c r="AT191" i="56"/>
  <c r="F190" i="56"/>
  <c r="AT190" i="56"/>
  <c r="F189" i="56"/>
  <c r="AT189" i="56"/>
  <c r="F188" i="56"/>
  <c r="AT188" i="56"/>
  <c r="F187" i="56"/>
  <c r="AT187" i="56"/>
  <c r="F186" i="56"/>
  <c r="AT186" i="56"/>
  <c r="F185" i="56"/>
  <c r="AT185" i="56"/>
  <c r="F184" i="56"/>
  <c r="AT184" i="56"/>
  <c r="F183" i="56"/>
  <c r="AT183" i="56"/>
  <c r="F182" i="56"/>
  <c r="AT182" i="56"/>
  <c r="F181" i="56"/>
  <c r="AT181" i="56"/>
  <c r="F180" i="56"/>
  <c r="AT180" i="56"/>
  <c r="F179" i="56"/>
  <c r="AT179" i="56"/>
  <c r="F178" i="56"/>
  <c r="AT178" i="56"/>
  <c r="F177" i="56"/>
  <c r="AT177" i="56"/>
  <c r="F176" i="56"/>
  <c r="AT176" i="56"/>
  <c r="F175" i="56"/>
  <c r="AT175" i="56"/>
  <c r="F174" i="56"/>
  <c r="AT174" i="56"/>
  <c r="F173" i="56"/>
  <c r="AT173" i="56"/>
  <c r="F172" i="56"/>
  <c r="AT172" i="56"/>
  <c r="F171" i="56"/>
  <c r="AT171" i="56"/>
  <c r="F170" i="56"/>
  <c r="AT170" i="56"/>
  <c r="F169" i="56"/>
  <c r="AT169" i="56"/>
  <c r="F168" i="56"/>
  <c r="AT168" i="56"/>
  <c r="F167" i="56"/>
  <c r="AT167" i="56"/>
  <c r="F166" i="56"/>
  <c r="AT166" i="56"/>
  <c r="F165" i="56"/>
  <c r="AT165" i="56"/>
  <c r="F164" i="56"/>
  <c r="AT164" i="56"/>
  <c r="F163" i="56"/>
  <c r="AT163" i="56"/>
  <c r="F162" i="56"/>
  <c r="AT162" i="56"/>
  <c r="F161" i="56"/>
  <c r="AT161" i="56"/>
  <c r="F160" i="56"/>
  <c r="AT160" i="56"/>
  <c r="F159" i="56"/>
  <c r="AT159" i="56"/>
  <c r="F158" i="56"/>
  <c r="AT158" i="56"/>
  <c r="F157" i="56"/>
  <c r="AT157" i="56"/>
  <c r="F156" i="56"/>
  <c r="AT156" i="56"/>
  <c r="F155" i="56"/>
  <c r="AT155" i="56"/>
  <c r="F154" i="56"/>
  <c r="AT154" i="56"/>
  <c r="F153" i="56"/>
  <c r="AT153" i="56"/>
  <c r="F152" i="56"/>
  <c r="AT152" i="56"/>
  <c r="F151" i="56"/>
  <c r="AT151" i="56"/>
  <c r="F150" i="56"/>
  <c r="AT150" i="56"/>
  <c r="F149" i="56"/>
  <c r="AT149" i="56"/>
  <c r="F148" i="56"/>
  <c r="AT148" i="56"/>
  <c r="F147" i="56"/>
  <c r="AT147" i="56"/>
  <c r="F146" i="56"/>
  <c r="AT146" i="56"/>
  <c r="F145" i="56"/>
  <c r="AT145" i="56"/>
  <c r="F144" i="56"/>
  <c r="AT144" i="56"/>
  <c r="F143" i="56"/>
  <c r="AT143" i="56"/>
  <c r="F142" i="56"/>
  <c r="AT142" i="56"/>
  <c r="F141" i="56"/>
  <c r="AT141" i="56"/>
  <c r="F140" i="56"/>
  <c r="AT140" i="56"/>
  <c r="F139" i="56"/>
  <c r="AT139" i="56"/>
  <c r="F138" i="56"/>
  <c r="AT138" i="56"/>
  <c r="F137" i="56"/>
  <c r="AT137" i="56"/>
  <c r="F136" i="56"/>
  <c r="AT136" i="56"/>
  <c r="F135" i="56"/>
  <c r="AT135" i="56"/>
  <c r="F134" i="56"/>
  <c r="AT134" i="56"/>
  <c r="F133" i="56"/>
  <c r="AT133" i="56"/>
  <c r="F132" i="56"/>
  <c r="AT132" i="56"/>
  <c r="F131" i="56"/>
  <c r="AT131" i="56"/>
  <c r="F130" i="56"/>
  <c r="AT130" i="56"/>
  <c r="F129" i="56"/>
  <c r="AT129" i="56"/>
  <c r="F128" i="56"/>
  <c r="AT128" i="56"/>
  <c r="F127" i="56"/>
  <c r="AT127" i="56"/>
  <c r="F126" i="56"/>
  <c r="AT126" i="56"/>
  <c r="F125" i="56"/>
  <c r="AT125" i="56"/>
  <c r="F124" i="56"/>
  <c r="AT124" i="56"/>
  <c r="F123" i="56"/>
  <c r="AT123" i="56"/>
  <c r="F122" i="56"/>
  <c r="AT122" i="56"/>
  <c r="F121" i="56"/>
  <c r="AT121" i="56"/>
  <c r="F120" i="56"/>
  <c r="AT120" i="56"/>
  <c r="F119" i="56"/>
  <c r="AT119" i="56"/>
  <c r="F118" i="56"/>
  <c r="AT118" i="56"/>
  <c r="F117" i="56"/>
  <c r="AT117" i="56"/>
  <c r="F116" i="56"/>
  <c r="AT116" i="56"/>
  <c r="F115" i="56"/>
  <c r="AT115" i="56"/>
  <c r="F114" i="56"/>
  <c r="AT114" i="56"/>
  <c r="F113" i="56"/>
  <c r="AT113" i="56"/>
  <c r="F112" i="56"/>
  <c r="AT112" i="56"/>
  <c r="F111" i="56"/>
  <c r="AT111" i="56"/>
  <c r="F110" i="56"/>
  <c r="AT110" i="56"/>
  <c r="F109" i="56"/>
  <c r="AT109" i="56"/>
  <c r="F108" i="56"/>
  <c r="AT108" i="56"/>
  <c r="F107" i="56"/>
  <c r="AT107" i="56"/>
  <c r="F106" i="56"/>
  <c r="AT106" i="56"/>
  <c r="F105" i="56"/>
  <c r="AT105" i="56"/>
  <c r="F104" i="56"/>
  <c r="AT104" i="56"/>
  <c r="F103" i="56"/>
  <c r="AT103" i="56"/>
  <c r="F102" i="56"/>
  <c r="AT102" i="56"/>
  <c r="F101" i="56"/>
  <c r="AT101" i="56"/>
  <c r="F100" i="56"/>
  <c r="AT100" i="56"/>
  <c r="F99" i="56"/>
  <c r="AT99" i="56"/>
  <c r="F98" i="56"/>
  <c r="AT98" i="56"/>
  <c r="F97" i="56"/>
  <c r="AT97" i="56"/>
  <c r="F96" i="56"/>
  <c r="AT96" i="56"/>
  <c r="F95" i="56"/>
  <c r="AT95" i="56"/>
  <c r="F94" i="56"/>
  <c r="AT94" i="56"/>
  <c r="F93" i="56"/>
  <c r="AT93" i="56"/>
  <c r="F92" i="56"/>
  <c r="AT92" i="56"/>
  <c r="F91" i="56"/>
  <c r="AT91" i="56"/>
  <c r="F90" i="56"/>
  <c r="AT90" i="56"/>
  <c r="F89" i="56"/>
  <c r="AT89" i="56"/>
  <c r="F88" i="56"/>
  <c r="AT88" i="56"/>
  <c r="F87" i="56"/>
  <c r="AT87" i="56"/>
  <c r="F86" i="56"/>
  <c r="AT86" i="56"/>
  <c r="F85" i="56"/>
  <c r="AZ85" i="56" a="1"/>
  <c r="AZ85" i="56" s="1"/>
  <c r="AT85" i="56"/>
  <c r="F84" i="56"/>
  <c r="AT84" i="56"/>
  <c r="F83" i="56"/>
  <c r="AZ83" i="56" a="1"/>
  <c r="AZ83" i="56" s="1"/>
  <c r="AZ84" i="56" s="1" a="1"/>
  <c r="AZ84" i="56" s="1"/>
  <c r="AS51" i="56" s="1"/>
  <c r="AT83" i="56"/>
  <c r="F82" i="56"/>
  <c r="AT82" i="56"/>
  <c r="F81" i="56"/>
  <c r="AT81" i="56"/>
  <c r="F80" i="56"/>
  <c r="AT80" i="56"/>
  <c r="F79" i="56"/>
  <c r="AT79" i="56"/>
  <c r="F78" i="56"/>
  <c r="AT78" i="56"/>
  <c r="F77" i="56"/>
  <c r="AT77" i="56"/>
  <c r="F76" i="56"/>
  <c r="AT76" i="56"/>
  <c r="F75" i="56"/>
  <c r="AT75" i="56"/>
  <c r="F74" i="56"/>
  <c r="AT74" i="56"/>
  <c r="F73" i="56"/>
  <c r="AT73" i="56"/>
  <c r="F72" i="56"/>
  <c r="AT72" i="56"/>
  <c r="F71" i="56"/>
  <c r="AT71" i="56"/>
  <c r="F70" i="56"/>
  <c r="AT70" i="56"/>
  <c r="F69" i="56"/>
  <c r="AT69" i="56"/>
  <c r="K68" i="56" a="1"/>
  <c r="K68" i="56" s="1"/>
  <c r="C50" i="56" s="1"/>
  <c r="AU54" i="56"/>
  <c r="N53" i="56"/>
  <c r="C53" i="56"/>
  <c r="AQ51" i="56"/>
  <c r="N46" i="56"/>
  <c r="BD46" i="56"/>
  <c r="AW47" i="56" s="1"/>
  <c r="AQ53" i="56" l="1"/>
  <c r="H228" i="6"/>
  <c r="H138" i="6"/>
  <c r="H78" i="6"/>
  <c r="X54" i="57" a="1"/>
  <c r="X54" i="57" s="1"/>
  <c r="H11" i="8" s="1"/>
  <c r="AE51" i="57"/>
  <c r="AE50" i="57"/>
  <c r="K51" i="57"/>
  <c r="K50" i="57"/>
  <c r="CA57" i="56"/>
  <c r="H6" i="8" s="1"/>
  <c r="IE57" i="56"/>
  <c r="HK57" i="56"/>
  <c r="GQ57" i="56"/>
  <c r="FW57" i="56"/>
  <c r="FC57" i="56"/>
  <c r="EI57" i="56"/>
  <c r="DO57" i="56"/>
  <c r="CU57" i="56"/>
  <c r="I6" i="8" s="1"/>
  <c r="D54" i="57" a="1"/>
  <c r="D54" i="57" s="1"/>
  <c r="BD57" i="56"/>
  <c r="G6" i="8" s="1"/>
  <c r="J8" i="28" s="1"/>
  <c r="AJ53" i="56"/>
  <c r="AH54" i="56"/>
  <c r="AK54" i="56" s="1"/>
  <c r="N54" i="56"/>
  <c r="Q54" i="56" s="1"/>
  <c r="P53" i="56"/>
  <c r="K69" i="56" a="1"/>
  <c r="K69" i="56" s="1"/>
  <c r="F50" i="56"/>
  <c r="L22" i="25" l="1"/>
  <c r="I35" i="25"/>
  <c r="G11" i="8"/>
  <c r="I23" i="33"/>
  <c r="K23" i="32"/>
  <c r="G23" i="33"/>
  <c r="I23" i="32"/>
  <c r="E23" i="33"/>
  <c r="G23" i="32"/>
  <c r="C23" i="33"/>
  <c r="E23" i="32"/>
  <c r="C23" i="32"/>
  <c r="K23" i="33"/>
  <c r="P54" i="56"/>
  <c r="N55" i="56" s="1"/>
  <c r="AJ54" i="56"/>
  <c r="AH55" i="56" s="1"/>
  <c r="V58" i="56"/>
  <c r="B58" i="56"/>
  <c r="E26" i="32" l="1"/>
  <c r="F26" i="32" s="1"/>
  <c r="E27" i="32"/>
  <c r="F27" i="32" s="1"/>
  <c r="E8" i="32" s="1"/>
  <c r="E28" i="32"/>
  <c r="F28" i="32" s="1"/>
  <c r="K26" i="32"/>
  <c r="L26" i="32" s="1"/>
  <c r="K28" i="32"/>
  <c r="L28" i="32" s="1"/>
  <c r="K27" i="32"/>
  <c r="L27" i="32" s="1"/>
  <c r="C26" i="32"/>
  <c r="D26" i="32" s="1"/>
  <c r="C28" i="32"/>
  <c r="D28" i="32" s="1"/>
  <c r="C27" i="32"/>
  <c r="D27" i="32" s="1"/>
  <c r="C8" i="32" s="1"/>
  <c r="E26" i="33"/>
  <c r="F26" i="33" s="1"/>
  <c r="E28" i="33"/>
  <c r="F28" i="33" s="1"/>
  <c r="E27" i="33"/>
  <c r="F27" i="33" s="1"/>
  <c r="I26" i="33"/>
  <c r="J26" i="33" s="1"/>
  <c r="I27" i="33"/>
  <c r="J27" i="33" s="1"/>
  <c r="I28" i="33"/>
  <c r="J28" i="33" s="1"/>
  <c r="K26" i="33"/>
  <c r="L26" i="33" s="1"/>
  <c r="K27" i="33"/>
  <c r="L27" i="33" s="1"/>
  <c r="K28" i="33"/>
  <c r="L28" i="33" s="1"/>
  <c r="C26" i="33"/>
  <c r="D26" i="33" s="1"/>
  <c r="C28" i="33"/>
  <c r="D28" i="33" s="1"/>
  <c r="C27" i="33"/>
  <c r="D27" i="33" s="1"/>
  <c r="G26" i="32"/>
  <c r="H26" i="32" s="1"/>
  <c r="G28" i="32"/>
  <c r="H28" i="32" s="1"/>
  <c r="G27" i="32"/>
  <c r="H27" i="32" s="1"/>
  <c r="I26" i="32"/>
  <c r="J26" i="32" s="1"/>
  <c r="I27" i="32"/>
  <c r="J27" i="32" s="1"/>
  <c r="I28" i="32"/>
  <c r="J28" i="32" s="1"/>
  <c r="G26" i="33"/>
  <c r="H26" i="33" s="1"/>
  <c r="G28" i="33"/>
  <c r="H28" i="33" s="1"/>
  <c r="G27" i="33"/>
  <c r="H27" i="33" s="1"/>
  <c r="O3" i="41"/>
  <c r="D3" i="41"/>
  <c r="C25" i="40"/>
  <c r="C23" i="40"/>
  <c r="D22" i="40"/>
  <c r="D20" i="40"/>
  <c r="D21" i="40" s="1"/>
  <c r="D23" i="40" s="1"/>
  <c r="C20" i="40"/>
  <c r="C21" i="40" s="1"/>
  <c r="D19" i="40"/>
  <c r="C19" i="40"/>
  <c r="C11" i="40"/>
  <c r="C26" i="40" s="1"/>
  <c r="D10" i="40"/>
  <c r="C10" i="40"/>
  <c r="D9" i="40"/>
  <c r="C9" i="40"/>
  <c r="C8" i="40"/>
  <c r="D7" i="40"/>
  <c r="C7" i="40"/>
  <c r="C6" i="40"/>
  <c r="D6" i="40" s="1"/>
  <c r="D4" i="40"/>
  <c r="D8" i="40" s="1"/>
  <c r="D27" i="39"/>
  <c r="D26" i="39"/>
  <c r="E26" i="39" s="1"/>
  <c r="C21" i="39"/>
  <c r="C19" i="39"/>
  <c r="C18" i="39"/>
  <c r="C17" i="39"/>
  <c r="D9" i="39"/>
  <c r="D25" i="39" s="1"/>
  <c r="C9" i="39"/>
  <c r="C25" i="39" s="1"/>
  <c r="D8" i="39"/>
  <c r="C8" i="39"/>
  <c r="C23" i="39" s="1"/>
  <c r="D7" i="39"/>
  <c r="D20" i="39" s="1"/>
  <c r="C7" i="39"/>
  <c r="C20" i="39" s="1"/>
  <c r="C6" i="39"/>
  <c r="D6" i="39" s="1"/>
  <c r="D4" i="39"/>
  <c r="D11" i="39" s="1"/>
  <c r="C14" i="38"/>
  <c r="C16" i="38" s="1"/>
  <c r="C17" i="38" s="1"/>
  <c r="C10" i="38"/>
  <c r="B6" i="38"/>
  <c r="C3" i="38"/>
  <c r="C11" i="37"/>
  <c r="N3" i="36"/>
  <c r="D3" i="36"/>
  <c r="G38" i="35" a="1"/>
  <c r="G38" i="35" s="1"/>
  <c r="T44" i="4" s="1" a="1"/>
  <c r="T44" i="4" s="1"/>
  <c r="Z37" i="35"/>
  <c r="F37" i="35" a="1"/>
  <c r="F37" i="35" s="1"/>
  <c r="AJ3" i="35"/>
  <c r="Y3" i="35"/>
  <c r="P3" i="35"/>
  <c r="E3" i="35"/>
  <c r="V60" i="34"/>
  <c r="U60" i="34"/>
  <c r="V59" i="34"/>
  <c r="U59" i="34"/>
  <c r="U58" i="34"/>
  <c r="V58" i="34" s="1"/>
  <c r="M58" i="34"/>
  <c r="L58" i="34"/>
  <c r="V57" i="34"/>
  <c r="U57" i="34"/>
  <c r="L57" i="34"/>
  <c r="M57" i="34" s="1"/>
  <c r="V54" i="34"/>
  <c r="M54" i="34"/>
  <c r="V53" i="34"/>
  <c r="M53" i="34"/>
  <c r="V50" i="34"/>
  <c r="M50" i="34"/>
  <c r="V44" i="34"/>
  <c r="M44" i="34"/>
  <c r="D44" i="34"/>
  <c r="V43" i="34"/>
  <c r="M43" i="34"/>
  <c r="C43" i="34"/>
  <c r="C41" i="34"/>
  <c r="V40" i="34"/>
  <c r="M40" i="34"/>
  <c r="D31" i="34"/>
  <c r="V30" i="34"/>
  <c r="M30" i="34"/>
  <c r="D30" i="34"/>
  <c r="V29" i="34"/>
  <c r="M29" i="34"/>
  <c r="D29" i="34"/>
  <c r="B33" i="34" s="1"/>
  <c r="U27" i="34"/>
  <c r="V31" i="34" s="1"/>
  <c r="L27" i="34"/>
  <c r="M31" i="34" s="1"/>
  <c r="C27" i="34"/>
  <c r="C24" i="34"/>
  <c r="F3" i="34"/>
  <c r="F52" i="31"/>
  <c r="F48" i="31"/>
  <c r="F44" i="31"/>
  <c r="E43" i="31"/>
  <c r="F40" i="31"/>
  <c r="E39" i="31" a="1"/>
  <c r="E39" i="31" s="1"/>
  <c r="AD17" i="31"/>
  <c r="Z17" i="31"/>
  <c r="AD16" i="31"/>
  <c r="Z16" i="31"/>
  <c r="AD15" i="31"/>
  <c r="Z15" i="31"/>
  <c r="AD13" i="31"/>
  <c r="Z13" i="31"/>
  <c r="AD5" i="31"/>
  <c r="AD8" i="31" s="1" a="1"/>
  <c r="AD8" i="31" s="1"/>
  <c r="Z5" i="31"/>
  <c r="Z8" i="31" s="1" a="1"/>
  <c r="Z8" i="31" s="1"/>
  <c r="O3" i="31"/>
  <c r="D3" i="31"/>
  <c r="G36" i="30"/>
  <c r="F36" i="30"/>
  <c r="I34" i="30"/>
  <c r="G34" i="30"/>
  <c r="F33" i="30"/>
  <c r="I30" i="30"/>
  <c r="G30" i="30"/>
  <c r="F29" i="30"/>
  <c r="I26" i="30"/>
  <c r="I35" i="30" s="1"/>
  <c r="G26" i="30"/>
  <c r="F25" i="30"/>
  <c r="C25" i="30"/>
  <c r="G24" i="30"/>
  <c r="G25" i="30" s="1"/>
  <c r="F24" i="30"/>
  <c r="F34" i="30" s="1"/>
  <c r="E24" i="30"/>
  <c r="C24" i="30"/>
  <c r="C26" i="30" s="1"/>
  <c r="I18" i="30"/>
  <c r="M11" i="30" s="1"/>
  <c r="G18" i="30"/>
  <c r="F18" i="30"/>
  <c r="E18" i="30"/>
  <c r="I12" i="30" a="1"/>
  <c r="I12" i="30" s="1"/>
  <c r="I11" i="30" a="1"/>
  <c r="I11" i="30" s="1"/>
  <c r="G7" i="30"/>
  <c r="G12" i="30" s="1" a="1"/>
  <c r="G12" i="30" s="1"/>
  <c r="F7" i="30"/>
  <c r="F12" i="30" s="1" a="1"/>
  <c r="F12" i="30" s="1"/>
  <c r="E7" i="30"/>
  <c r="E12" i="30" s="1" a="1"/>
  <c r="E12" i="30" s="1"/>
  <c r="C7" i="30"/>
  <c r="C12" i="30" s="1" a="1"/>
  <c r="C12" i="30" s="1"/>
  <c r="N6" i="30"/>
  <c r="M6" i="30"/>
  <c r="M10" i="30" s="1"/>
  <c r="M5" i="30"/>
  <c r="G36" i="28"/>
  <c r="F36" i="28"/>
  <c r="I35" i="28"/>
  <c r="K34" i="28"/>
  <c r="J34" i="28"/>
  <c r="I34" i="28"/>
  <c r="J26" i="28"/>
  <c r="J30" i="28" s="1"/>
  <c r="I26" i="28"/>
  <c r="I31" i="28" s="1"/>
  <c r="G26" i="28"/>
  <c r="F26" i="28"/>
  <c r="G25" i="28"/>
  <c r="C25" i="28"/>
  <c r="G24" i="28"/>
  <c r="G35" i="28" s="1"/>
  <c r="F24" i="28"/>
  <c r="F34" i="28" s="1"/>
  <c r="E24" i="28"/>
  <c r="E28" i="28" s="1"/>
  <c r="C24" i="28"/>
  <c r="C28" i="28" s="1"/>
  <c r="M21" i="28"/>
  <c r="T20" i="28"/>
  <c r="M20" i="28"/>
  <c r="T18" i="28"/>
  <c r="J18" i="28"/>
  <c r="T21" i="28" s="1"/>
  <c r="I18" i="28"/>
  <c r="G18" i="28"/>
  <c r="F18" i="28"/>
  <c r="E18" i="28"/>
  <c r="U16" i="28"/>
  <c r="T16" i="28"/>
  <c r="U15" i="28"/>
  <c r="T15" i="28"/>
  <c r="V18" i="28" s="1"/>
  <c r="J12" i="28" a="1"/>
  <c r="J12" i="28" s="1"/>
  <c r="I12" i="28" a="1"/>
  <c r="I12" i="28" s="1"/>
  <c r="T11" i="28"/>
  <c r="J11" i="28" a="1"/>
  <c r="J11" i="28" s="1"/>
  <c r="I11" i="28" a="1"/>
  <c r="I11" i="28" s="1"/>
  <c r="V9" i="28"/>
  <c r="V8" i="28"/>
  <c r="E8" i="28" a="1"/>
  <c r="E8" i="28" s="1"/>
  <c r="C8" i="28" a="1"/>
  <c r="C8" i="28" s="1"/>
  <c r="G7" i="28"/>
  <c r="G10" i="28" s="1" a="1"/>
  <c r="G10" i="28" s="1"/>
  <c r="F7" i="28"/>
  <c r="F8" i="28" s="1" a="1"/>
  <c r="F8" i="28" s="1"/>
  <c r="E7" i="28"/>
  <c r="E12" i="28" s="1" a="1"/>
  <c r="E12" i="28" s="1"/>
  <c r="C7" i="28"/>
  <c r="C12" i="28" s="1" a="1"/>
  <c r="C12" i="28" s="1"/>
  <c r="U6" i="28"/>
  <c r="T6" i="28"/>
  <c r="T8" i="28" s="1"/>
  <c r="U5" i="28"/>
  <c r="T9" i="28" s="1"/>
  <c r="T5" i="28"/>
  <c r="G36" i="27"/>
  <c r="F36" i="27"/>
  <c r="K34" i="27"/>
  <c r="J34" i="27"/>
  <c r="I34" i="27"/>
  <c r="C28" i="27"/>
  <c r="J26" i="27"/>
  <c r="J33" i="27" s="1"/>
  <c r="I26" i="27"/>
  <c r="C25" i="27"/>
  <c r="C26" i="27" s="1"/>
  <c r="G24" i="27"/>
  <c r="G32" i="27" s="1"/>
  <c r="F24" i="27"/>
  <c r="F31" i="27" s="1"/>
  <c r="E24" i="27"/>
  <c r="C24" i="27"/>
  <c r="M21" i="27"/>
  <c r="T20" i="27"/>
  <c r="M20" i="27"/>
  <c r="V18" i="27"/>
  <c r="J18" i="27"/>
  <c r="T21" i="27" s="1"/>
  <c r="I18" i="27"/>
  <c r="G18" i="27"/>
  <c r="F18" i="27"/>
  <c r="E18" i="27"/>
  <c r="U16" i="27"/>
  <c r="T16" i="27"/>
  <c r="U15" i="27"/>
  <c r="V19" i="27" s="1"/>
  <c r="T15" i="27"/>
  <c r="T18" i="27" s="1"/>
  <c r="J12" i="27" a="1"/>
  <c r="J12" i="27" s="1"/>
  <c r="I12" i="27" a="1"/>
  <c r="I12" i="27" s="1"/>
  <c r="T11" i="27"/>
  <c r="J11" i="27" a="1"/>
  <c r="J11" i="27" s="1"/>
  <c r="I11" i="27" a="1"/>
  <c r="I11" i="27" s="1"/>
  <c r="V8" i="27"/>
  <c r="T8" i="27"/>
  <c r="C8" i="27" a="1"/>
  <c r="C8" i="27" s="1"/>
  <c r="C27" i="27" s="1"/>
  <c r="C36" i="27" s="1"/>
  <c r="G7" i="27"/>
  <c r="G9" i="27" s="1" a="1"/>
  <c r="G9" i="27" s="1"/>
  <c r="F7" i="27"/>
  <c r="F10" i="27" s="1" a="1"/>
  <c r="F10" i="27" s="1"/>
  <c r="E7" i="27"/>
  <c r="E11" i="27" s="1" a="1"/>
  <c r="E11" i="27" s="1"/>
  <c r="C7" i="27"/>
  <c r="C11" i="27" s="1" a="1"/>
  <c r="C11" i="27" s="1"/>
  <c r="U6" i="27"/>
  <c r="T6" i="27"/>
  <c r="T10" i="27" s="1"/>
  <c r="U5" i="27"/>
  <c r="T5" i="27"/>
  <c r="E27" i="26"/>
  <c r="E28" i="26" s="1"/>
  <c r="E26" i="26"/>
  <c r="E30" i="26" s="1"/>
  <c r="C26" i="26"/>
  <c r="I23" i="26"/>
  <c r="I22" i="26"/>
  <c r="F20" i="26"/>
  <c r="AP32" i="4" s="1"/>
  <c r="C16" i="26"/>
  <c r="C27" i="26" s="1"/>
  <c r="C15" i="26"/>
  <c r="F7" i="26"/>
  <c r="E7" i="26"/>
  <c r="E12" i="26" s="1" a="1"/>
  <c r="E12" i="26" s="1"/>
  <c r="C7" i="26"/>
  <c r="C10" i="26" s="1" a="1"/>
  <c r="C10" i="26" s="1"/>
  <c r="K6" i="26"/>
  <c r="J6" i="26"/>
  <c r="J10" i="26" s="1"/>
  <c r="J5" i="26"/>
  <c r="G36" i="25"/>
  <c r="F36" i="25"/>
  <c r="K34" i="25"/>
  <c r="J34" i="25"/>
  <c r="I34" i="25"/>
  <c r="C25" i="25"/>
  <c r="G24" i="25"/>
  <c r="G34" i="25" s="1"/>
  <c r="F24" i="25"/>
  <c r="F32" i="25" s="1"/>
  <c r="E24" i="25"/>
  <c r="C24" i="25"/>
  <c r="C28" i="25" s="1"/>
  <c r="M21" i="25"/>
  <c r="T20" i="25"/>
  <c r="M20" i="25"/>
  <c r="J18" i="25"/>
  <c r="I18" i="25"/>
  <c r="G18" i="25"/>
  <c r="F18" i="25"/>
  <c r="E18" i="25"/>
  <c r="U16" i="25"/>
  <c r="T16" i="25"/>
  <c r="U15" i="25"/>
  <c r="T15" i="25"/>
  <c r="J12" i="25" a="1"/>
  <c r="J12" i="25" s="1"/>
  <c r="I12" i="25" a="1"/>
  <c r="I12" i="25" s="1"/>
  <c r="J11" i="25" a="1"/>
  <c r="J11" i="25" s="1"/>
  <c r="I11" i="25" a="1"/>
  <c r="I11" i="25" s="1"/>
  <c r="G7" i="25"/>
  <c r="G9" i="25" s="1" a="1"/>
  <c r="G9" i="25" s="1"/>
  <c r="F7" i="25"/>
  <c r="F9" i="25" s="1" a="1"/>
  <c r="F9" i="25" s="1"/>
  <c r="E7" i="25"/>
  <c r="E12" i="25" s="1" a="1"/>
  <c r="E12" i="25" s="1"/>
  <c r="C7" i="25"/>
  <c r="C12" i="25" s="1" a="1"/>
  <c r="C12" i="25" s="1"/>
  <c r="U6" i="25"/>
  <c r="T6" i="25"/>
  <c r="T10" i="25" s="1"/>
  <c r="T5" i="25"/>
  <c r="U5" i="25" s="1"/>
  <c r="E26" i="24"/>
  <c r="D23" i="24"/>
  <c r="D21" i="24"/>
  <c r="D20" i="24"/>
  <c r="F20" i="24" s="1"/>
  <c r="D19" i="24"/>
  <c r="C39" i="34" s="1"/>
  <c r="D9" i="24"/>
  <c r="D13" i="24" s="1" a="1"/>
  <c r="D13" i="24" s="1"/>
  <c r="C9" i="24"/>
  <c r="C13" i="24" s="1" a="1"/>
  <c r="C13" i="24" s="1"/>
  <c r="H39" i="23"/>
  <c r="G39" i="23"/>
  <c r="F37" i="23"/>
  <c r="F29" i="23"/>
  <c r="F38" i="23" s="1"/>
  <c r="E28" i="23"/>
  <c r="C28" i="23"/>
  <c r="E27" i="23"/>
  <c r="E29" i="23" s="1"/>
  <c r="G29" i="23" s="1"/>
  <c r="C27" i="23"/>
  <c r="C29" i="23" s="1"/>
  <c r="F25" i="23"/>
  <c r="Q5" i="23" s="1"/>
  <c r="I24" i="23"/>
  <c r="I23" i="23"/>
  <c r="F21" i="23"/>
  <c r="Q14" i="23" s="1"/>
  <c r="Q15" i="23" s="1"/>
  <c r="Q13" i="23"/>
  <c r="F12" i="23" a="1"/>
  <c r="F12" i="23" s="1"/>
  <c r="F11" i="23" a="1"/>
  <c r="F11" i="23" s="1"/>
  <c r="S8" i="23"/>
  <c r="R7" i="23"/>
  <c r="Q7" i="23"/>
  <c r="E7" i="23"/>
  <c r="E11" i="23" s="1" a="1"/>
  <c r="E11" i="23" s="1"/>
  <c r="C7" i="23"/>
  <c r="C11" i="23" s="1" a="1"/>
  <c r="C11" i="23" s="1"/>
  <c r="R6" i="23"/>
  <c r="Q11" i="23" s="1"/>
  <c r="Q6" i="23"/>
  <c r="Q12" i="23" s="1"/>
  <c r="R5" i="23"/>
  <c r="S10" i="23" s="1"/>
  <c r="G36" i="22"/>
  <c r="F36" i="22"/>
  <c r="C25" i="22"/>
  <c r="G24" i="22"/>
  <c r="G32" i="22" s="1"/>
  <c r="F24" i="22"/>
  <c r="F32" i="22" s="1"/>
  <c r="E24" i="22"/>
  <c r="E25" i="22" s="1"/>
  <c r="E26" i="22" s="1"/>
  <c r="C24" i="22"/>
  <c r="C28" i="22" s="1"/>
  <c r="L21" i="22"/>
  <c r="L20" i="22"/>
  <c r="I18" i="22"/>
  <c r="M11" i="22" s="1"/>
  <c r="G18" i="22"/>
  <c r="F18" i="22"/>
  <c r="E18" i="22"/>
  <c r="I12" i="22" a="1"/>
  <c r="I12" i="22" s="1"/>
  <c r="I11" i="22" a="1"/>
  <c r="I11" i="22" s="1"/>
  <c r="G7" i="22"/>
  <c r="G8" i="22" s="1" a="1"/>
  <c r="G8" i="22" s="1"/>
  <c r="F7" i="22"/>
  <c r="F12" i="22" s="1" a="1"/>
  <c r="F12" i="22" s="1"/>
  <c r="E7" i="22"/>
  <c r="E9" i="22" s="1" a="1"/>
  <c r="E9" i="22" s="1"/>
  <c r="C7" i="22"/>
  <c r="C12" i="22" s="1" a="1"/>
  <c r="C12" i="22" s="1"/>
  <c r="N6" i="22"/>
  <c r="M6" i="22"/>
  <c r="M10" i="22" s="1"/>
  <c r="M5" i="22"/>
  <c r="F35" i="21"/>
  <c r="F34" i="21"/>
  <c r="F33" i="21"/>
  <c r="F31" i="21"/>
  <c r="F29" i="21"/>
  <c r="F27" i="21"/>
  <c r="F26" i="21"/>
  <c r="F32" i="21" s="1"/>
  <c r="E26" i="21"/>
  <c r="G26" i="21" s="1"/>
  <c r="E25" i="21"/>
  <c r="C25" i="21"/>
  <c r="E24" i="21"/>
  <c r="C24" i="21"/>
  <c r="I21" i="21"/>
  <c r="I20" i="21"/>
  <c r="F18" i="21"/>
  <c r="J11" i="21"/>
  <c r="L8" i="21"/>
  <c r="F7" i="21"/>
  <c r="F12" i="21" s="1" a="1"/>
  <c r="F12" i="21" s="1"/>
  <c r="E7" i="21"/>
  <c r="E11" i="21" s="1" a="1"/>
  <c r="E11" i="21" s="1"/>
  <c r="C7" i="21"/>
  <c r="C11" i="21" s="1" a="1"/>
  <c r="C11" i="21" s="1"/>
  <c r="K6" i="21"/>
  <c r="J6" i="21"/>
  <c r="J10" i="21" s="1"/>
  <c r="J5" i="21"/>
  <c r="C28" i="20"/>
  <c r="F26" i="20"/>
  <c r="F35" i="20" s="1"/>
  <c r="C26" i="20"/>
  <c r="E25" i="20"/>
  <c r="C25" i="20"/>
  <c r="E24" i="20"/>
  <c r="E28" i="20" s="1"/>
  <c r="C24" i="20"/>
  <c r="I21" i="20"/>
  <c r="I20" i="20"/>
  <c r="F18" i="20"/>
  <c r="J11" i="20" s="1"/>
  <c r="L9" i="20"/>
  <c r="J9" i="20"/>
  <c r="F7" i="20"/>
  <c r="E7" i="20"/>
  <c r="E8" i="20" s="1" a="1"/>
  <c r="E8" i="20" s="1"/>
  <c r="C7" i="20"/>
  <c r="K6" i="20"/>
  <c r="J6" i="20"/>
  <c r="L8" i="20" s="1"/>
  <c r="K5" i="20"/>
  <c r="J5" i="20"/>
  <c r="E21" i="19"/>
  <c r="D21" i="19"/>
  <c r="C21" i="19"/>
  <c r="C19" i="19"/>
  <c r="D18" i="19"/>
  <c r="C18" i="19"/>
  <c r="D17" i="19"/>
  <c r="C17" i="19"/>
  <c r="C8" i="19" a="1"/>
  <c r="C8" i="19" s="1"/>
  <c r="D6" i="19"/>
  <c r="D9" i="19" s="1" a="1"/>
  <c r="D9" i="19" s="1"/>
  <c r="D23" i="19" s="1"/>
  <c r="C6" i="19"/>
  <c r="C11" i="19" s="1" a="1"/>
  <c r="C11" i="19" s="1"/>
  <c r="D21" i="18"/>
  <c r="D18" i="18"/>
  <c r="D17" i="18"/>
  <c r="D19" i="18" s="1"/>
  <c r="C14" i="18"/>
  <c r="C18" i="18" s="1"/>
  <c r="C13" i="18"/>
  <c r="D6" i="18"/>
  <c r="D9" i="18" s="1" a="1"/>
  <c r="D9" i="18" s="1"/>
  <c r="C6" i="18"/>
  <c r="C11" i="18" s="1" a="1"/>
  <c r="C11" i="18" s="1"/>
  <c r="D21" i="17"/>
  <c r="C21" i="17"/>
  <c r="D19" i="17"/>
  <c r="D18" i="17"/>
  <c r="C18" i="17"/>
  <c r="D17" i="17"/>
  <c r="C17" i="17"/>
  <c r="C19" i="17" s="1"/>
  <c r="C14" i="17"/>
  <c r="C13" i="17"/>
  <c r="D6" i="17"/>
  <c r="D9" i="17" s="1" a="1"/>
  <c r="D9" i="17" s="1"/>
  <c r="D26" i="17" s="1"/>
  <c r="C6" i="17"/>
  <c r="C10" i="17" s="1" a="1"/>
  <c r="C10" i="17" s="1"/>
  <c r="CM28" i="10"/>
  <c r="BV28" i="10"/>
  <c r="AN28" i="10"/>
  <c r="MC12" i="9"/>
  <c r="MC11" i="9"/>
  <c r="MC9" i="9"/>
  <c r="MC8" i="9"/>
  <c r="MC7" i="9"/>
  <c r="ME6" i="9"/>
  <c r="MC6" i="9"/>
  <c r="F13" i="23" a="1"/>
  <c r="F13" i="23" s="1"/>
  <c r="C47" i="34" s="1"/>
  <c r="C50" i="34" s="1"/>
  <c r="D50" i="34" s="1"/>
  <c r="C11" i="8"/>
  <c r="F10" i="23" a="1"/>
  <c r="F10" i="23" s="1"/>
  <c r="F8" i="23" a="1"/>
  <c r="F8" i="23" s="1"/>
  <c r="I8" i="22" a="1"/>
  <c r="I8" i="22" s="1"/>
  <c r="S19" i="23" s="1"/>
  <c r="A8" i="7"/>
  <c r="Y14" i="5"/>
  <c r="W14" i="5"/>
  <c r="Y13" i="5"/>
  <c r="X13" i="5"/>
  <c r="W13" i="5"/>
  <c r="Y12" i="5"/>
  <c r="X12" i="5"/>
  <c r="W12" i="5"/>
  <c r="Y11" i="5"/>
  <c r="X11" i="5"/>
  <c r="W11" i="5"/>
  <c r="Y10" i="5"/>
  <c r="X10" i="5"/>
  <c r="W10" i="5"/>
  <c r="Y9" i="5"/>
  <c r="X9" i="5"/>
  <c r="W9" i="5"/>
  <c r="Y8" i="5"/>
  <c r="X8" i="5"/>
  <c r="W8" i="5"/>
  <c r="O3" i="5"/>
  <c r="D3" i="5"/>
  <c r="A1" i="5"/>
  <c r="G48" i="4"/>
  <c r="G47" i="4"/>
  <c r="A42" i="4"/>
  <c r="A39" i="4"/>
  <c r="A38" i="4"/>
  <c r="C38" i="4" s="1"/>
  <c r="A37" i="4"/>
  <c r="A36" i="4"/>
  <c r="C36" i="4" s="1"/>
  <c r="A35" i="4"/>
  <c r="A34" i="4"/>
  <c r="A33" i="4"/>
  <c r="A32" i="4"/>
  <c r="C32" i="4" s="1"/>
  <c r="A29" i="4"/>
  <c r="A28" i="4"/>
  <c r="A27" i="4"/>
  <c r="A26" i="4"/>
  <c r="A25" i="4"/>
  <c r="A24" i="4"/>
  <c r="D10" i="17" l="1" a="1"/>
  <c r="D10" i="17" s="1"/>
  <c r="D24" i="17" s="1"/>
  <c r="G9" i="22" a="1"/>
  <c r="G9" i="22" s="1"/>
  <c r="C11" i="17" a="1"/>
  <c r="C11" i="17" s="1"/>
  <c r="C8" i="30" a="1"/>
  <c r="C8" i="30" s="1"/>
  <c r="C27" i="30" s="1"/>
  <c r="C36" i="30" s="1"/>
  <c r="G12" i="22" a="1"/>
  <c r="G12" i="22" s="1"/>
  <c r="C9" i="30" a="1"/>
  <c r="C9" i="30" s="1"/>
  <c r="C9" i="19" a="1"/>
  <c r="C9" i="19" s="1"/>
  <c r="C26" i="19" s="1"/>
  <c r="F8" i="21" a="1"/>
  <c r="F8" i="21" s="1"/>
  <c r="C9" i="28" a="1"/>
  <c r="C9" i="28" s="1"/>
  <c r="C10" i="25" a="1"/>
  <c r="C10" i="25" s="1"/>
  <c r="C11" i="24" a="1"/>
  <c r="C11" i="24" s="1"/>
  <c r="C12" i="24" a="1"/>
  <c r="C12" i="24" s="1"/>
  <c r="AF39" i="4"/>
  <c r="AC39" i="4"/>
  <c r="AD39" i="4"/>
  <c r="AE39" i="4"/>
  <c r="U27" i="4"/>
  <c r="T27" i="4"/>
  <c r="AB27" i="4"/>
  <c r="Z27" i="4"/>
  <c r="Y27" i="4"/>
  <c r="AE27" i="4"/>
  <c r="X27" i="4"/>
  <c r="AF27" i="4"/>
  <c r="W27" i="4"/>
  <c r="AD27" i="4"/>
  <c r="AC27" i="4"/>
  <c r="AA27" i="4"/>
  <c r="V27" i="4"/>
  <c r="T21" i="25"/>
  <c r="AP38" i="4"/>
  <c r="T11" i="25"/>
  <c r="AP37" i="4"/>
  <c r="G27" i="28"/>
  <c r="I29" i="28"/>
  <c r="F30" i="28"/>
  <c r="F31" i="28"/>
  <c r="J32" i="28"/>
  <c r="E25" i="28"/>
  <c r="E26" i="28" s="1"/>
  <c r="E27" i="28" s="1"/>
  <c r="E36" i="28" s="1"/>
  <c r="J30" i="27"/>
  <c r="G31" i="27"/>
  <c r="F34" i="27"/>
  <c r="F25" i="27"/>
  <c r="F26" i="27"/>
  <c r="G26" i="27"/>
  <c r="I30" i="28"/>
  <c r="I32" i="28"/>
  <c r="I27" i="28"/>
  <c r="G33" i="28"/>
  <c r="J27" i="28"/>
  <c r="J33" i="28"/>
  <c r="G34" i="28"/>
  <c r="G28" i="28"/>
  <c r="I28" i="28"/>
  <c r="H26" i="28"/>
  <c r="K26" i="28" s="1"/>
  <c r="J28" i="28"/>
  <c r="F33" i="27"/>
  <c r="G34" i="27"/>
  <c r="F27" i="27"/>
  <c r="J27" i="27"/>
  <c r="F28" i="27"/>
  <c r="J35" i="27"/>
  <c r="G28" i="27"/>
  <c r="J29" i="27"/>
  <c r="G30" i="27"/>
  <c r="G8" i="32"/>
  <c r="E10" i="26" a="1"/>
  <c r="E10" i="26" s="1"/>
  <c r="E35" i="26" s="1"/>
  <c r="L8" i="26"/>
  <c r="J11" i="26"/>
  <c r="C33" i="4"/>
  <c r="C34" i="4"/>
  <c r="Z18" i="31"/>
  <c r="AA18" i="31" s="1"/>
  <c r="AD18" i="31"/>
  <c r="AE18" i="31" s="1"/>
  <c r="E128" i="6"/>
  <c r="G128" i="6"/>
  <c r="E218" i="6"/>
  <c r="G83" i="6"/>
  <c r="H83" i="6" s="1"/>
  <c r="G218" i="6"/>
  <c r="F218" i="6"/>
  <c r="G173" i="6"/>
  <c r="H173" i="6" s="1"/>
  <c r="F158" i="6"/>
  <c r="F98" i="6"/>
  <c r="E32" i="28"/>
  <c r="C28" i="26"/>
  <c r="C28" i="4"/>
  <c r="F30" i="22"/>
  <c r="O8" i="22"/>
  <c r="F35" i="23"/>
  <c r="S11" i="23"/>
  <c r="F30" i="23"/>
  <c r="F31" i="23"/>
  <c r="F33" i="23"/>
  <c r="G29" i="22"/>
  <c r="F31" i="22"/>
  <c r="G33" i="22"/>
  <c r="G25" i="22"/>
  <c r="F34" i="22"/>
  <c r="F26" i="22"/>
  <c r="F35" i="22"/>
  <c r="F27" i="22"/>
  <c r="A35" i="31"/>
  <c r="C42" i="4"/>
  <c r="H113" i="6"/>
  <c r="H203" i="6"/>
  <c r="H233" i="6"/>
  <c r="H143" i="6"/>
  <c r="E10" i="27" a="1"/>
  <c r="E10" i="27" s="1"/>
  <c r="KF59" i="56" a="1"/>
  <c r="KF59" i="56" s="1"/>
  <c r="EV59" i="56" a="1"/>
  <c r="EV59" i="56" s="1"/>
  <c r="GJ59" i="56" a="1"/>
  <c r="GJ59" i="56" s="1"/>
  <c r="AW59" i="56" a="1"/>
  <c r="AW59" i="56" s="1"/>
  <c r="FP59" i="56" a="1"/>
  <c r="FP59" i="56" s="1"/>
  <c r="EB59" i="56" a="1"/>
  <c r="EB59" i="56" s="1"/>
  <c r="HX59" i="56" a="1"/>
  <c r="HX59" i="56" s="1"/>
  <c r="CN59" i="56" a="1"/>
  <c r="CN59" i="56" s="1"/>
  <c r="JL59" i="56" a="1"/>
  <c r="JL59" i="56" s="1"/>
  <c r="IR59" i="56" a="1"/>
  <c r="IR59" i="56" s="1"/>
  <c r="LT59" i="56" a="1"/>
  <c r="LT59" i="56" s="1"/>
  <c r="HD59" i="56" a="1"/>
  <c r="HD59" i="56" s="1"/>
  <c r="BT59" i="56" a="1"/>
  <c r="BT59" i="56" s="1"/>
  <c r="KZ59" i="56" a="1"/>
  <c r="KZ59" i="56" s="1"/>
  <c r="T19" i="25"/>
  <c r="C29" i="4"/>
  <c r="G10" i="22" a="1"/>
  <c r="G10" i="22" s="1"/>
  <c r="F10" i="25" a="1"/>
  <c r="F10" i="25" s="1"/>
  <c r="F11" i="27" a="1"/>
  <c r="F11" i="27" s="1"/>
  <c r="E9" i="28" a="1"/>
  <c r="E9" i="28" s="1"/>
  <c r="G11" i="22" a="1"/>
  <c r="G11" i="22" s="1"/>
  <c r="G8" i="30" a="1"/>
  <c r="G8" i="30" s="1"/>
  <c r="F12" i="28" a="1"/>
  <c r="F12" i="28" s="1"/>
  <c r="F9" i="30" a="1"/>
  <c r="F9" i="30" s="1"/>
  <c r="C7" i="19" a="1"/>
  <c r="C7" i="19" s="1"/>
  <c r="C20" i="19" s="1"/>
  <c r="C10" i="24" a="1"/>
  <c r="C10" i="24" s="1"/>
  <c r="G12" i="28" a="1"/>
  <c r="G12" i="28" s="1"/>
  <c r="G9" i="30" a="1"/>
  <c r="G9" i="30" s="1"/>
  <c r="C10" i="30" a="1"/>
  <c r="C10" i="30" s="1"/>
  <c r="C33" i="30" s="1"/>
  <c r="F8" i="27" a="1"/>
  <c r="F8" i="27" s="1"/>
  <c r="C10" i="19" a="1"/>
  <c r="C10" i="19" s="1"/>
  <c r="C24" i="19" s="1"/>
  <c r="C14" i="24" a="1"/>
  <c r="C14" i="24" s="1"/>
  <c r="E8" i="26" a="1"/>
  <c r="E8" i="26" s="1"/>
  <c r="E43" i="26" s="1"/>
  <c r="G8" i="28" a="1"/>
  <c r="G8" i="28" s="1"/>
  <c r="D11" i="17" a="1"/>
  <c r="D11" i="17" s="1"/>
  <c r="D25" i="17" s="1"/>
  <c r="D10" i="18" a="1"/>
  <c r="D10" i="18" s="1"/>
  <c r="D24" i="18" s="1"/>
  <c r="C10" i="21" a="1"/>
  <c r="C10" i="21" s="1"/>
  <c r="C9" i="25" a="1"/>
  <c r="C9" i="25" s="1"/>
  <c r="C29" i="25" s="1"/>
  <c r="E9" i="26" a="1"/>
  <c r="E9" i="26" s="1"/>
  <c r="E31" i="26" s="1"/>
  <c r="E10" i="21" a="1"/>
  <c r="E10" i="21" s="1"/>
  <c r="E33" i="21" s="1"/>
  <c r="G33" i="21" s="1"/>
  <c r="C11" i="25" a="1"/>
  <c r="C11" i="25" s="1"/>
  <c r="C31" i="25" s="1"/>
  <c r="E11" i="26" a="1"/>
  <c r="E11" i="26" s="1"/>
  <c r="E33" i="26" s="1"/>
  <c r="D7" i="17" a="1"/>
  <c r="D7" i="17" s="1"/>
  <c r="D20" i="17" s="1"/>
  <c r="F10" i="21" a="1"/>
  <c r="F10" i="21" s="1"/>
  <c r="C9" i="27" a="1"/>
  <c r="C9" i="27" s="1"/>
  <c r="C29" i="27" s="1"/>
  <c r="C12" i="27" a="1"/>
  <c r="C12" i="27" s="1"/>
  <c r="C32" i="27" s="1"/>
  <c r="F9" i="28" a="1"/>
  <c r="F9" i="28" s="1"/>
  <c r="C8" i="17" a="1"/>
  <c r="C8" i="17" s="1"/>
  <c r="C22" i="17" s="1"/>
  <c r="F11" i="21" a="1"/>
  <c r="F11" i="21" s="1"/>
  <c r="C8" i="22" a="1"/>
  <c r="C8" i="22" s="1"/>
  <c r="E9" i="27" a="1"/>
  <c r="E9" i="27" s="1"/>
  <c r="F12" i="27" a="1"/>
  <c r="F12" i="27" s="1"/>
  <c r="G10" i="30" a="1"/>
  <c r="G10" i="30" s="1"/>
  <c r="D8" i="17" a="1"/>
  <c r="D8" i="17" s="1"/>
  <c r="C9" i="23" a="1"/>
  <c r="C9" i="23" s="1"/>
  <c r="F9" i="27" a="1"/>
  <c r="F9" i="27" s="1"/>
  <c r="E10" i="28" a="1"/>
  <c r="E10" i="28" s="1"/>
  <c r="E30" i="28" s="1"/>
  <c r="G11" i="30" a="1"/>
  <c r="G11" i="30" s="1"/>
  <c r="C9" i="22" a="1"/>
  <c r="C9" i="22" s="1"/>
  <c r="C29" i="22" s="1"/>
  <c r="C10" i="23" a="1"/>
  <c r="C10" i="23" s="1"/>
  <c r="C36" i="23" s="1"/>
  <c r="C10" i="27" a="1"/>
  <c r="C10" i="27" s="1"/>
  <c r="C33" i="27" s="1"/>
  <c r="C34" i="27" s="1"/>
  <c r="F10" i="28" a="1"/>
  <c r="F10" i="28" s="1"/>
  <c r="E10" i="23" a="1"/>
  <c r="E10" i="23" s="1"/>
  <c r="E36" i="23" s="1"/>
  <c r="F11" i="28" a="1"/>
  <c r="F11" i="28" s="1"/>
  <c r="C7" i="18" a="1"/>
  <c r="C7" i="18" s="1"/>
  <c r="E10" i="22" a="1"/>
  <c r="E10" i="22" s="1"/>
  <c r="G11" i="28" a="1"/>
  <c r="G11" i="28" s="1"/>
  <c r="Z7" i="31" a="1"/>
  <c r="Z7" i="31" s="1"/>
  <c r="Z14" i="31" s="1"/>
  <c r="AA14" i="31" s="1"/>
  <c r="D7" i="18" a="1"/>
  <c r="D7" i="18" s="1"/>
  <c r="D20" i="18" s="1"/>
  <c r="AD7" i="31" a="1"/>
  <c r="AD7" i="31" s="1"/>
  <c r="AD14" i="31" s="1"/>
  <c r="AE14" i="31" s="1"/>
  <c r="C10" i="18" a="1"/>
  <c r="C10" i="18" s="1"/>
  <c r="E8" i="21" a="1"/>
  <c r="E8" i="21" s="1"/>
  <c r="E27" i="21" s="1"/>
  <c r="G27" i="21" s="1"/>
  <c r="C8" i="25" a="1"/>
  <c r="C8" i="25" s="1"/>
  <c r="C27" i="25" s="1"/>
  <c r="F8" i="30" a="1"/>
  <c r="F8" i="30" s="1"/>
  <c r="L36" i="6"/>
  <c r="L48" i="6"/>
  <c r="L60" i="6"/>
  <c r="L22" i="6"/>
  <c r="L37" i="6"/>
  <c r="L49" i="6"/>
  <c r="L61" i="6"/>
  <c r="L38" i="6"/>
  <c r="L50" i="6"/>
  <c r="L62" i="6"/>
  <c r="L39" i="6"/>
  <c r="L51" i="6"/>
  <c r="L63" i="6"/>
  <c r="L28" i="6"/>
  <c r="L40" i="6"/>
  <c r="L52" i="6"/>
  <c r="L64" i="6"/>
  <c r="L29" i="6"/>
  <c r="L41" i="6"/>
  <c r="L53" i="6"/>
  <c r="L65" i="6"/>
  <c r="L30" i="6"/>
  <c r="L42" i="6"/>
  <c r="L54" i="6"/>
  <c r="L66" i="6"/>
  <c r="L31" i="6"/>
  <c r="L43" i="6"/>
  <c r="L55" i="6"/>
  <c r="L27" i="6"/>
  <c r="L32" i="6"/>
  <c r="L44" i="6"/>
  <c r="L56" i="6"/>
  <c r="L26" i="6"/>
  <c r="L33" i="6"/>
  <c r="L45" i="6"/>
  <c r="L57" i="6"/>
  <c r="L25" i="6"/>
  <c r="L24" i="6"/>
  <c r="L34" i="6"/>
  <c r="L35" i="6"/>
  <c r="L46" i="6"/>
  <c r="L47" i="6"/>
  <c r="L58" i="6"/>
  <c r="L23" i="6"/>
  <c r="L59" i="6"/>
  <c r="G33" i="25"/>
  <c r="G25" i="25"/>
  <c r="G30" i="25"/>
  <c r="F34" i="25"/>
  <c r="F26" i="25"/>
  <c r="G29" i="25"/>
  <c r="G26" i="25"/>
  <c r="G31" i="25"/>
  <c r="G27" i="25"/>
  <c r="E28" i="25"/>
  <c r="G28" i="25"/>
  <c r="G35" i="25"/>
  <c r="G32" i="25"/>
  <c r="V18" i="25"/>
  <c r="V19" i="25"/>
  <c r="V8" i="25"/>
  <c r="C27" i="39"/>
  <c r="E27" i="39" s="1"/>
  <c r="W26" i="10"/>
  <c r="E26" i="20"/>
  <c r="G26" i="20" s="1"/>
  <c r="F28" i="20"/>
  <c r="F30" i="20"/>
  <c r="F32" i="20"/>
  <c r="E9" i="20" a="1"/>
  <c r="E9" i="20" s="1"/>
  <c r="E29" i="20" s="1"/>
  <c r="G29" i="20" s="1"/>
  <c r="E10" i="20" a="1"/>
  <c r="E10" i="20" s="1"/>
  <c r="E30" i="20" s="1"/>
  <c r="G30" i="20" s="1"/>
  <c r="E11" i="20" a="1"/>
  <c r="E11" i="20" s="1"/>
  <c r="E31" i="20" s="1"/>
  <c r="E12" i="20" a="1"/>
  <c r="E12" i="20" s="1"/>
  <c r="E32" i="20" s="1"/>
  <c r="G32" i="20" s="1"/>
  <c r="C27" i="4"/>
  <c r="E12" i="22" a="1"/>
  <c r="E12" i="22" s="1"/>
  <c r="E11" i="22" a="1"/>
  <c r="E11" i="22" s="1"/>
  <c r="E8" i="22" a="1"/>
  <c r="E8" i="22" s="1"/>
  <c r="E27" i="22" s="1"/>
  <c r="E20" i="39"/>
  <c r="C26" i="39"/>
  <c r="C24" i="40"/>
  <c r="C24" i="39"/>
  <c r="C30" i="25"/>
  <c r="C22" i="19"/>
  <c r="I9" i="28" a="1"/>
  <c r="I9" i="28" s="1"/>
  <c r="I9" i="30" a="1"/>
  <c r="I9" i="30" s="1"/>
  <c r="I9" i="27" a="1"/>
  <c r="I9" i="27" s="1"/>
  <c r="J9" i="27" a="1"/>
  <c r="J9" i="27" s="1"/>
  <c r="I9" i="25" a="1"/>
  <c r="I9" i="25" s="1"/>
  <c r="J9" i="25" a="1"/>
  <c r="J9" i="25" s="1"/>
  <c r="J9" i="28" a="1"/>
  <c r="J9" i="28" s="1"/>
  <c r="C26" i="4"/>
  <c r="I10" i="22" a="1"/>
  <c r="I10" i="22" s="1"/>
  <c r="H7" i="8"/>
  <c r="I9" i="22" s="1" a="1"/>
  <c r="I9" i="22" s="1"/>
  <c r="C39" i="4"/>
  <c r="A40" i="4"/>
  <c r="T40" i="4" s="1"/>
  <c r="C35" i="4"/>
  <c r="C37" i="4"/>
  <c r="A41" i="4"/>
  <c r="C41" i="4" s="1"/>
  <c r="C25" i="4"/>
  <c r="C13" i="23"/>
  <c r="C39" i="23" s="1"/>
  <c r="C15" i="24" a="1"/>
  <c r="C15" i="24" s="1"/>
  <c r="I8" i="28" a="1"/>
  <c r="I8" i="28" s="1"/>
  <c r="I8" i="30" a="1"/>
  <c r="I8" i="30" s="1"/>
  <c r="J8" i="27" a="1"/>
  <c r="J8" i="27" s="1"/>
  <c r="I8" i="25" a="1"/>
  <c r="I8" i="25" s="1"/>
  <c r="J8" i="25" a="1"/>
  <c r="J8" i="25" s="1"/>
  <c r="I8" i="27" a="1"/>
  <c r="I8" i="27" s="1"/>
  <c r="I7" i="8"/>
  <c r="F9" i="23" s="1" a="1"/>
  <c r="F9" i="23" s="1"/>
  <c r="J10" i="27" a="1"/>
  <c r="J10" i="27" s="1"/>
  <c r="I10" i="30" a="1"/>
  <c r="I10" i="30" s="1"/>
  <c r="I10" i="27" a="1"/>
  <c r="I10" i="27" s="1"/>
  <c r="J10" i="28" a="1"/>
  <c r="J10" i="28" s="1"/>
  <c r="I10" i="28" a="1"/>
  <c r="I10" i="28" s="1"/>
  <c r="J10" i="25" a="1"/>
  <c r="J10" i="25" s="1"/>
  <c r="I10" i="25" a="1"/>
  <c r="I10" i="25" s="1"/>
  <c r="F11" i="20" a="1"/>
  <c r="F11" i="20" s="1"/>
  <c r="F8" i="20" a="1"/>
  <c r="F8" i="20" s="1"/>
  <c r="F12" i="20" a="1"/>
  <c r="F12" i="20" s="1"/>
  <c r="F9" i="20" a="1"/>
  <c r="F9" i="20" s="1"/>
  <c r="F10" i="20" a="1"/>
  <c r="F10" i="20" s="1"/>
  <c r="C34" i="30"/>
  <c r="C35" i="30"/>
  <c r="L10" i="20"/>
  <c r="L12" i="20" s="1"/>
  <c r="S9" i="23"/>
  <c r="Q9" i="23"/>
  <c r="Q8" i="23"/>
  <c r="D23" i="17"/>
  <c r="D11" i="19" a="1"/>
  <c r="D11" i="19" s="1"/>
  <c r="D25" i="19" s="1"/>
  <c r="D8" i="19" a="1"/>
  <c r="D8" i="19" s="1"/>
  <c r="D22" i="19" s="1"/>
  <c r="D10" i="19" a="1"/>
  <c r="D10" i="19" s="1"/>
  <c r="D24" i="19" s="1"/>
  <c r="D7" i="19" a="1"/>
  <c r="D7" i="19" s="1"/>
  <c r="C10" i="20" a="1"/>
  <c r="C10" i="20" s="1"/>
  <c r="C11" i="20" a="1"/>
  <c r="C11" i="20" s="1"/>
  <c r="C31" i="20" s="1"/>
  <c r="C8" i="20" a="1"/>
  <c r="C8" i="20" s="1"/>
  <c r="C27" i="20" s="1"/>
  <c r="C17" i="18"/>
  <c r="C19" i="18" s="1"/>
  <c r="C21" i="18"/>
  <c r="C12" i="20" a="1"/>
  <c r="C12" i="20" s="1"/>
  <c r="C32" i="20" s="1"/>
  <c r="C9" i="20" a="1"/>
  <c r="C9" i="20" s="1"/>
  <c r="C29" i="20" s="1"/>
  <c r="C26" i="21"/>
  <c r="C28" i="21"/>
  <c r="D26" i="18"/>
  <c r="C23" i="19"/>
  <c r="E23" i="19" s="1"/>
  <c r="D23" i="18"/>
  <c r="G28" i="20"/>
  <c r="H28" i="20" s="1"/>
  <c r="I28" i="20" s="1"/>
  <c r="C32" i="22"/>
  <c r="D19" i="19"/>
  <c r="J8" i="21"/>
  <c r="K5" i="21"/>
  <c r="V9" i="25"/>
  <c r="T9" i="25"/>
  <c r="G10" i="25" a="1"/>
  <c r="G10" i="25" s="1"/>
  <c r="F11" i="26" a="1"/>
  <c r="F11" i="26" s="1"/>
  <c r="F8" i="26" a="1"/>
  <c r="F8" i="26" s="1"/>
  <c r="C24" i="17"/>
  <c r="E24" i="17" s="1"/>
  <c r="D8" i="18" a="1"/>
  <c r="D8" i="18" s="1"/>
  <c r="D22" i="18" s="1"/>
  <c r="D11" i="18" a="1"/>
  <c r="D11" i="18" s="1"/>
  <c r="D25" i="18" s="1"/>
  <c r="J10" i="20"/>
  <c r="C10" i="22" a="1"/>
  <c r="C10" i="22" s="1"/>
  <c r="C30" i="22" s="1"/>
  <c r="C11" i="22" a="1"/>
  <c r="C11" i="22" s="1"/>
  <c r="C31" i="22" s="1"/>
  <c r="F25" i="22"/>
  <c r="G27" i="22"/>
  <c r="G31" i="22"/>
  <c r="G35" i="22"/>
  <c r="F32" i="23"/>
  <c r="F34" i="23"/>
  <c r="F36" i="23"/>
  <c r="T8" i="25"/>
  <c r="G11" i="25" a="1"/>
  <c r="G11" i="25" s="1"/>
  <c r="G12" i="25" a="1"/>
  <c r="G12" i="25" s="1"/>
  <c r="C8" i="26" a="1"/>
  <c r="C8" i="26" s="1"/>
  <c r="C29" i="26" s="1"/>
  <c r="C11" i="26" a="1"/>
  <c r="C11" i="26" s="1"/>
  <c r="C30" i="26"/>
  <c r="G8" i="27" a="1"/>
  <c r="G8" i="27" s="1"/>
  <c r="I33" i="27"/>
  <c r="I27" i="27"/>
  <c r="I28" i="27"/>
  <c r="I35" i="27"/>
  <c r="I29" i="27"/>
  <c r="I30" i="27"/>
  <c r="C9" i="18" a="1"/>
  <c r="C9" i="18" s="1"/>
  <c r="C26" i="18" s="1"/>
  <c r="C26" i="22"/>
  <c r="F39" i="23"/>
  <c r="D11" i="24" a="1"/>
  <c r="D11" i="24" s="1"/>
  <c r="D14" i="24" a="1"/>
  <c r="D14" i="24" s="1"/>
  <c r="C32" i="25"/>
  <c r="C25" i="17"/>
  <c r="C9" i="21" a="1"/>
  <c r="C9" i="21" s="1"/>
  <c r="C12" i="21" a="1"/>
  <c r="C12" i="21" s="1"/>
  <c r="G30" i="22"/>
  <c r="G34" i="22"/>
  <c r="C12" i="23" a="1"/>
  <c r="C12" i="23" s="1"/>
  <c r="E8" i="25" a="1"/>
  <c r="E8" i="25" s="1"/>
  <c r="V9" i="27"/>
  <c r="T9" i="27"/>
  <c r="T12" i="27" s="1"/>
  <c r="V10" i="27" s="1"/>
  <c r="V12" i="27" s="1"/>
  <c r="E25" i="39"/>
  <c r="E28" i="21"/>
  <c r="N5" i="22"/>
  <c r="F8" i="22" a="1"/>
  <c r="F8" i="22" s="1"/>
  <c r="F9" i="22" a="1"/>
  <c r="F9" i="22" s="1"/>
  <c r="F10" i="22" a="1"/>
  <c r="F10" i="22" s="1"/>
  <c r="F11" i="22" a="1"/>
  <c r="F11" i="22" s="1"/>
  <c r="E33" i="22"/>
  <c r="Q10" i="23"/>
  <c r="C31" i="23"/>
  <c r="T18" i="25"/>
  <c r="F29" i="25"/>
  <c r="F35" i="25"/>
  <c r="F30" i="25"/>
  <c r="F33" i="25"/>
  <c r="F28" i="25"/>
  <c r="F27" i="25"/>
  <c r="C9" i="26" a="1"/>
  <c r="C9" i="26" s="1"/>
  <c r="I31" i="27"/>
  <c r="C49" i="34"/>
  <c r="D49" i="34" s="1"/>
  <c r="C9" i="17" a="1"/>
  <c r="C9" i="17" s="1"/>
  <c r="C26" i="17" s="1"/>
  <c r="E26" i="17" s="1"/>
  <c r="E21" i="17"/>
  <c r="E9" i="21" a="1"/>
  <c r="E9" i="21" s="1"/>
  <c r="E12" i="21" a="1"/>
  <c r="E12" i="21" s="1"/>
  <c r="F28" i="21"/>
  <c r="F30" i="21"/>
  <c r="G26" i="22"/>
  <c r="F29" i="22"/>
  <c r="F33" i="22"/>
  <c r="E9" i="23" a="1"/>
  <c r="E9" i="23" s="1"/>
  <c r="E12" i="23" a="1"/>
  <c r="E12" i="23" s="1"/>
  <c r="E31" i="23"/>
  <c r="F8" i="25" a="1"/>
  <c r="F8" i="25" s="1"/>
  <c r="E9" i="25" a="1"/>
  <c r="E9" i="25" s="1"/>
  <c r="C12" i="26" a="1"/>
  <c r="C12" i="26" s="1"/>
  <c r="E25" i="27"/>
  <c r="E26" i="27" s="1"/>
  <c r="E28" i="27"/>
  <c r="E31" i="27" s="1"/>
  <c r="I32" i="27"/>
  <c r="D12" i="24" a="1"/>
  <c r="D12" i="24" s="1"/>
  <c r="D15" i="24" a="1"/>
  <c r="D15" i="24" s="1"/>
  <c r="C48" i="34" s="1"/>
  <c r="D48" i="34" s="1"/>
  <c r="J8" i="26"/>
  <c r="K5" i="26"/>
  <c r="F9" i="26" a="1"/>
  <c r="F9" i="26" s="1"/>
  <c r="D26" i="40"/>
  <c r="E26" i="40" s="1"/>
  <c r="D22" i="17"/>
  <c r="C25" i="19"/>
  <c r="F27" i="20"/>
  <c r="F34" i="20" s="1"/>
  <c r="F29" i="20"/>
  <c r="F31" i="20"/>
  <c r="F33" i="20"/>
  <c r="C8" i="21" a="1"/>
  <c r="C8" i="21" s="1"/>
  <c r="C27" i="21" s="1"/>
  <c r="F9" i="21" a="1"/>
  <c r="F9" i="21" s="1"/>
  <c r="E28" i="22"/>
  <c r="C8" i="23" a="1"/>
  <c r="C8" i="23" s="1"/>
  <c r="C30" i="23" s="1"/>
  <c r="G8" i="25" a="1"/>
  <c r="G8" i="25" s="1"/>
  <c r="E10" i="25" a="1"/>
  <c r="E10" i="25" s="1"/>
  <c r="F25" i="25"/>
  <c r="F12" i="26" a="1"/>
  <c r="F12" i="26" s="1"/>
  <c r="E8" i="27" a="1"/>
  <c r="E8" i="27" s="1"/>
  <c r="E12" i="27" a="1"/>
  <c r="E12" i="27" s="1"/>
  <c r="V19" i="28"/>
  <c r="C29" i="28"/>
  <c r="C32" i="28"/>
  <c r="J8" i="20"/>
  <c r="J12" i="20" s="1"/>
  <c r="L11" i="20" s="1"/>
  <c r="F28" i="22"/>
  <c r="F31" i="25"/>
  <c r="O8" i="30"/>
  <c r="M8" i="30"/>
  <c r="N5" i="30"/>
  <c r="K33" i="34"/>
  <c r="C7" i="17" a="1"/>
  <c r="C7" i="17" s="1"/>
  <c r="C20" i="17" s="1"/>
  <c r="M8" i="22"/>
  <c r="G28" i="22"/>
  <c r="E8" i="23" a="1"/>
  <c r="E8" i="23" s="1"/>
  <c r="E30" i="23" s="1"/>
  <c r="G30" i="23" s="1"/>
  <c r="E11" i="25" a="1"/>
  <c r="E11" i="25" s="1"/>
  <c r="C26" i="25"/>
  <c r="C33" i="25" s="1"/>
  <c r="C35" i="26"/>
  <c r="G12" i="27" a="1"/>
  <c r="G12" i="27" s="1"/>
  <c r="G11" i="27" a="1"/>
  <c r="G11" i="27" s="1"/>
  <c r="G10" i="27" a="1"/>
  <c r="G10" i="27" s="1"/>
  <c r="T33" i="34"/>
  <c r="U24" i="34"/>
  <c r="C8" i="18" a="1"/>
  <c r="C8" i="18" s="1"/>
  <c r="D10" i="24" a="1"/>
  <c r="D10" i="24" s="1"/>
  <c r="F12" i="25" a="1"/>
  <c r="F12" i="25" s="1"/>
  <c r="F11" i="25" a="1"/>
  <c r="F11" i="25" s="1"/>
  <c r="F10" i="26" a="1"/>
  <c r="F10" i="26" s="1"/>
  <c r="F30" i="27"/>
  <c r="J32" i="27"/>
  <c r="F25" i="28"/>
  <c r="F27" i="28"/>
  <c r="J29" i="28"/>
  <c r="F33" i="28"/>
  <c r="J35" i="28"/>
  <c r="E8" i="30" a="1"/>
  <c r="E8" i="30" s="1"/>
  <c r="E9" i="30" a="1"/>
  <c r="E9" i="30" s="1"/>
  <c r="E10" i="30" a="1"/>
  <c r="E10" i="30" s="1"/>
  <c r="E30" i="30" s="1"/>
  <c r="E11" i="30" a="1"/>
  <c r="E11" i="30" s="1"/>
  <c r="E31" i="30" s="1"/>
  <c r="F26" i="30"/>
  <c r="E25" i="25"/>
  <c r="E26" i="25" s="1"/>
  <c r="E32" i="26"/>
  <c r="E34" i="26"/>
  <c r="T19" i="27"/>
  <c r="T22" i="27" s="1"/>
  <c r="V20" i="27" s="1"/>
  <c r="V22" i="27" s="1"/>
  <c r="F29" i="27"/>
  <c r="J31" i="27"/>
  <c r="F35" i="27"/>
  <c r="T10" i="28"/>
  <c r="T12" i="28" s="1"/>
  <c r="C26" i="28"/>
  <c r="C27" i="28" s="1"/>
  <c r="F32" i="28"/>
  <c r="F10" i="30" a="1"/>
  <c r="F10" i="30" s="1"/>
  <c r="F11" i="30" a="1"/>
  <c r="F11" i="30" s="1"/>
  <c r="C28" i="30"/>
  <c r="G29" i="30"/>
  <c r="G33" i="30"/>
  <c r="G29" i="27"/>
  <c r="G35" i="27"/>
  <c r="C10" i="28" a="1"/>
  <c r="C10" i="28" s="1"/>
  <c r="C33" i="28" s="1"/>
  <c r="G32" i="28"/>
  <c r="I33" i="28"/>
  <c r="E28" i="30"/>
  <c r="H28" i="30" s="1"/>
  <c r="J28" i="30" s="1"/>
  <c r="K28" i="30" s="1"/>
  <c r="L28" i="30" s="1"/>
  <c r="E32" i="30"/>
  <c r="F28" i="30"/>
  <c r="I29" i="30"/>
  <c r="F32" i="30"/>
  <c r="I33" i="30"/>
  <c r="L24" i="34"/>
  <c r="D10" i="39"/>
  <c r="D23" i="39" s="1"/>
  <c r="E23" i="39" s="1"/>
  <c r="D11" i="40"/>
  <c r="C11" i="28" a="1"/>
  <c r="C11" i="28" s="1"/>
  <c r="C31" i="28" s="1"/>
  <c r="G31" i="28"/>
  <c r="G28" i="30"/>
  <c r="G32" i="30"/>
  <c r="D24" i="39"/>
  <c r="G25" i="27"/>
  <c r="G27" i="27"/>
  <c r="G33" i="27"/>
  <c r="G9" i="28" a="1"/>
  <c r="G9" i="28" s="1"/>
  <c r="E11" i="28" a="1"/>
  <c r="E11" i="28" s="1"/>
  <c r="E31" i="28" s="1"/>
  <c r="E29" i="28"/>
  <c r="G30" i="28"/>
  <c r="E25" i="30"/>
  <c r="E26" i="30" s="1"/>
  <c r="H26" i="30" s="1"/>
  <c r="J26" i="30" s="1"/>
  <c r="F27" i="30"/>
  <c r="I28" i="30"/>
  <c r="F31" i="30"/>
  <c r="I32" i="30"/>
  <c r="F35" i="30"/>
  <c r="J28" i="27"/>
  <c r="C31" i="27"/>
  <c r="F32" i="27"/>
  <c r="T19" i="28"/>
  <c r="T22" i="28" s="1"/>
  <c r="V20" i="28" s="1"/>
  <c r="V22" i="28" s="1"/>
  <c r="F29" i="28"/>
  <c r="J31" i="28"/>
  <c r="F35" i="28"/>
  <c r="G27" i="30"/>
  <c r="G31" i="30"/>
  <c r="G35" i="30"/>
  <c r="G29" i="28"/>
  <c r="F28" i="28"/>
  <c r="H28" i="28" s="1"/>
  <c r="K28" i="28" s="1"/>
  <c r="L28" i="28" s="1"/>
  <c r="C11" i="30" a="1"/>
  <c r="C11" i="30" s="1"/>
  <c r="I27" i="30"/>
  <c r="F30" i="30"/>
  <c r="I31" i="30"/>
  <c r="U39" i="4" l="1"/>
  <c r="D149" i="6"/>
  <c r="H149" i="6" s="1"/>
  <c r="D168" i="6"/>
  <c r="H168" i="6" s="1"/>
  <c r="D148" i="6"/>
  <c r="H148" i="6" s="1"/>
  <c r="D170" i="6"/>
  <c r="E170" i="6"/>
  <c r="E80" i="6"/>
  <c r="H80" i="6" s="1"/>
  <c r="D146" i="6"/>
  <c r="H146" i="6" s="1"/>
  <c r="E158" i="6"/>
  <c r="H158" i="6" s="1"/>
  <c r="E248" i="6"/>
  <c r="H248" i="6" s="1"/>
  <c r="T22" i="25"/>
  <c r="C20" i="18"/>
  <c r="E20" i="18" s="1"/>
  <c r="E33" i="28"/>
  <c r="E34" i="28"/>
  <c r="H27" i="28"/>
  <c r="K27" i="28" s="1"/>
  <c r="E35" i="28"/>
  <c r="M28" i="28"/>
  <c r="E29" i="25"/>
  <c r="H29" i="25" s="1"/>
  <c r="K29" i="25" s="1"/>
  <c r="E39" i="26"/>
  <c r="D98" i="6"/>
  <c r="H98" i="6" s="1"/>
  <c r="D218" i="6"/>
  <c r="H218" i="6" s="1"/>
  <c r="I113" i="6" s="1"/>
  <c r="AM128" i="6"/>
  <c r="AM218" i="6"/>
  <c r="AO83" i="6"/>
  <c r="AP83" i="6" s="1"/>
  <c r="AO218" i="6"/>
  <c r="AO173" i="6"/>
  <c r="AP173" i="6" s="1"/>
  <c r="AO128" i="6"/>
  <c r="AL218" i="6"/>
  <c r="AN98" i="6"/>
  <c r="AP98" i="6" s="1"/>
  <c r="AN218" i="6"/>
  <c r="AN158" i="6"/>
  <c r="AP158" i="6" s="1"/>
  <c r="DV173" i="6"/>
  <c r="DW173" i="6" s="1"/>
  <c r="DV83" i="6"/>
  <c r="DW83" i="6" s="1"/>
  <c r="DT128" i="6"/>
  <c r="DV128" i="6"/>
  <c r="DV218" i="6"/>
  <c r="DT218" i="6"/>
  <c r="DS218" i="6"/>
  <c r="DU158" i="6"/>
  <c r="DW158" i="6" s="1"/>
  <c r="DU98" i="6"/>
  <c r="DW98" i="6" s="1"/>
  <c r="DU218" i="6"/>
  <c r="DC128" i="6"/>
  <c r="DE173" i="6"/>
  <c r="DF173" i="6" s="1"/>
  <c r="DE218" i="6"/>
  <c r="DE83" i="6"/>
  <c r="DF83" i="6" s="1"/>
  <c r="DE128" i="6"/>
  <c r="DC218" i="6"/>
  <c r="DB218" i="6"/>
  <c r="DD158" i="6"/>
  <c r="DF158" i="6" s="1"/>
  <c r="DD98" i="6"/>
  <c r="DF98" i="6" s="1"/>
  <c r="DD218" i="6"/>
  <c r="BF173" i="6"/>
  <c r="BG173" i="6" s="1"/>
  <c r="BF128" i="6"/>
  <c r="BF218" i="6"/>
  <c r="BD128" i="6"/>
  <c r="BD218" i="6"/>
  <c r="BF83" i="6"/>
  <c r="BG83" i="6" s="1"/>
  <c r="BC218" i="6"/>
  <c r="BE98" i="6"/>
  <c r="BG98" i="6" s="1"/>
  <c r="BE158" i="6"/>
  <c r="BG158" i="6" s="1"/>
  <c r="BE218" i="6"/>
  <c r="CL218" i="6"/>
  <c r="CL128" i="6"/>
  <c r="CN128" i="6"/>
  <c r="CN173" i="6"/>
  <c r="CO173" i="6" s="1"/>
  <c r="CN83" i="6"/>
  <c r="CO83" i="6" s="1"/>
  <c r="CN218" i="6"/>
  <c r="CK218" i="6"/>
  <c r="CM218" i="6"/>
  <c r="CM98" i="6"/>
  <c r="CO98" i="6" s="1"/>
  <c r="CM158" i="6"/>
  <c r="CO158" i="6" s="1"/>
  <c r="GL173" i="6"/>
  <c r="GM173" i="6" s="1"/>
  <c r="GL83" i="6"/>
  <c r="GM83" i="6" s="1"/>
  <c r="GJ128" i="6"/>
  <c r="GL218" i="6"/>
  <c r="GJ218" i="6"/>
  <c r="GL128" i="6"/>
  <c r="GI218" i="6"/>
  <c r="GK158" i="6"/>
  <c r="GM158" i="6" s="1"/>
  <c r="GK98" i="6"/>
  <c r="GM98" i="6" s="1"/>
  <c r="GK218" i="6"/>
  <c r="HR218" i="6"/>
  <c r="HT83" i="6"/>
  <c r="HU83" i="6" s="1"/>
  <c r="HT173" i="6"/>
  <c r="HU173" i="6" s="1"/>
  <c r="HR128" i="6"/>
  <c r="HT128" i="6"/>
  <c r="HT218" i="6"/>
  <c r="HQ218" i="6"/>
  <c r="HS158" i="6"/>
  <c r="HU158" i="6" s="1"/>
  <c r="HS98" i="6"/>
  <c r="HU98" i="6" s="1"/>
  <c r="HS218" i="6"/>
  <c r="FU173" i="6"/>
  <c r="FV173" i="6" s="1"/>
  <c r="FU83" i="6"/>
  <c r="FV83" i="6" s="1"/>
  <c r="FU218" i="6"/>
  <c r="FS128" i="6"/>
  <c r="FU128" i="6"/>
  <c r="FS218" i="6"/>
  <c r="FR218" i="6"/>
  <c r="FT158" i="6"/>
  <c r="FV158" i="6" s="1"/>
  <c r="FT218" i="6"/>
  <c r="FT98" i="6"/>
  <c r="FV98" i="6" s="1"/>
  <c r="BU218" i="6"/>
  <c r="BW218" i="6"/>
  <c r="BW83" i="6"/>
  <c r="BX83" i="6" s="1"/>
  <c r="BU128" i="6"/>
  <c r="BW173" i="6"/>
  <c r="BX173" i="6" s="1"/>
  <c r="BW128" i="6"/>
  <c r="BT218" i="6"/>
  <c r="BV218" i="6"/>
  <c r="BV98" i="6"/>
  <c r="BX98" i="6" s="1"/>
  <c r="BV158" i="6"/>
  <c r="BX158" i="6" s="1"/>
  <c r="HA218" i="6"/>
  <c r="HC83" i="6"/>
  <c r="HD83" i="6" s="1"/>
  <c r="HA128" i="6"/>
  <c r="HC218" i="6"/>
  <c r="HC128" i="6"/>
  <c r="HC173" i="6"/>
  <c r="HD173" i="6" s="1"/>
  <c r="GZ218" i="6"/>
  <c r="HB218" i="6"/>
  <c r="HB158" i="6"/>
  <c r="HD158" i="6" s="1"/>
  <c r="HB98" i="6"/>
  <c r="HD98" i="6" s="1"/>
  <c r="FB218" i="6"/>
  <c r="FD128" i="6"/>
  <c r="FD83" i="6"/>
  <c r="FE83" i="6" s="1"/>
  <c r="FD218" i="6"/>
  <c r="FB128" i="6"/>
  <c r="FD173" i="6"/>
  <c r="FE173" i="6" s="1"/>
  <c r="FA218" i="6"/>
  <c r="FC218" i="6"/>
  <c r="FC98" i="6"/>
  <c r="FE98" i="6" s="1"/>
  <c r="FC158" i="6"/>
  <c r="FE158" i="6" s="1"/>
  <c r="IK173" i="6"/>
  <c r="IL173" i="6" s="1"/>
  <c r="IK128" i="6"/>
  <c r="IK218" i="6"/>
  <c r="IK83" i="6"/>
  <c r="IL83" i="6" s="1"/>
  <c r="II218" i="6"/>
  <c r="II128" i="6"/>
  <c r="IH218" i="6"/>
  <c r="IJ218" i="6"/>
  <c r="IJ158" i="6"/>
  <c r="IL158" i="6" s="1"/>
  <c r="IJ98" i="6"/>
  <c r="IL98" i="6" s="1"/>
  <c r="X128" i="6"/>
  <c r="X83" i="6"/>
  <c r="Y83" i="6" s="1"/>
  <c r="V128" i="6"/>
  <c r="V218" i="6"/>
  <c r="X218" i="6"/>
  <c r="X173" i="6"/>
  <c r="Y173" i="6" s="1"/>
  <c r="U218" i="6"/>
  <c r="W98" i="6"/>
  <c r="Y98" i="6" s="1"/>
  <c r="W218" i="6"/>
  <c r="W158" i="6"/>
  <c r="Y158" i="6" s="1"/>
  <c r="EM218" i="6"/>
  <c r="EM83" i="6"/>
  <c r="EN83" i="6" s="1"/>
  <c r="EM173" i="6"/>
  <c r="EN173" i="6" s="1"/>
  <c r="EK218" i="6"/>
  <c r="EK128" i="6"/>
  <c r="EM128" i="6"/>
  <c r="EJ218" i="6"/>
  <c r="EL158" i="6"/>
  <c r="EN158" i="6" s="1"/>
  <c r="EL218" i="6"/>
  <c r="EL98" i="6"/>
  <c r="EN98" i="6" s="1"/>
  <c r="E29" i="26"/>
  <c r="E36" i="26" s="1"/>
  <c r="H43" i="26"/>
  <c r="H39" i="26"/>
  <c r="H128" i="6"/>
  <c r="E27" i="27"/>
  <c r="H27" i="27" s="1"/>
  <c r="H30" i="28"/>
  <c r="K30" i="28" s="1"/>
  <c r="H26" i="22"/>
  <c r="E31" i="22"/>
  <c r="E32" i="22"/>
  <c r="H32" i="22" s="1"/>
  <c r="H188" i="6"/>
  <c r="E22" i="17"/>
  <c r="C35" i="27"/>
  <c r="C38" i="23"/>
  <c r="H27" i="21"/>
  <c r="V21" i="25"/>
  <c r="C33" i="21"/>
  <c r="G34" i="21" s="1"/>
  <c r="C28" i="19"/>
  <c r="C27" i="19"/>
  <c r="E24" i="19"/>
  <c r="E24" i="39"/>
  <c r="E20" i="17"/>
  <c r="D28" i="17"/>
  <c r="E35" i="21"/>
  <c r="G35" i="21" s="1"/>
  <c r="C27" i="22"/>
  <c r="C36" i="22" s="1"/>
  <c r="C30" i="27"/>
  <c r="FW11" i="6"/>
  <c r="CP11" i="6"/>
  <c r="DX11" i="6"/>
  <c r="BY11" i="6"/>
  <c r="FF11" i="6"/>
  <c r="GN11" i="6"/>
  <c r="IM11" i="6"/>
  <c r="DG11" i="6"/>
  <c r="BH11" i="6"/>
  <c r="EO11" i="6"/>
  <c r="HE11" i="6"/>
  <c r="HV11" i="6"/>
  <c r="E31" i="25"/>
  <c r="H31" i="25" s="1"/>
  <c r="K31" i="25" s="1"/>
  <c r="E30" i="25"/>
  <c r="H30" i="25" s="1"/>
  <c r="K30" i="25" s="1"/>
  <c r="E32" i="25"/>
  <c r="H32" i="25" s="1"/>
  <c r="K32" i="25" s="1"/>
  <c r="H28" i="25"/>
  <c r="H26" i="25"/>
  <c r="E33" i="25"/>
  <c r="E27" i="25"/>
  <c r="H27" i="25" s="1"/>
  <c r="H34" i="25" s="1"/>
  <c r="H33" i="28"/>
  <c r="K33" i="28" s="1"/>
  <c r="E22" i="19"/>
  <c r="H30" i="23"/>
  <c r="E33" i="20"/>
  <c r="E27" i="20"/>
  <c r="G27" i="20" s="1"/>
  <c r="H27" i="20" s="1"/>
  <c r="T39" i="4" s="1"/>
  <c r="G31" i="20"/>
  <c r="H31" i="20" s="1"/>
  <c r="X39" i="4" s="1"/>
  <c r="E37" i="26"/>
  <c r="D27" i="19"/>
  <c r="E27" i="19" s="1"/>
  <c r="BF46" i="56"/>
  <c r="H32" i="28"/>
  <c r="K32" i="28" s="1"/>
  <c r="CM26" i="10"/>
  <c r="CT36" i="10" s="1"/>
  <c r="CT37" i="10" s="1"/>
  <c r="E25" i="17"/>
  <c r="E25" i="19"/>
  <c r="EL26" i="10"/>
  <c r="ES36" i="10" s="1"/>
  <c r="ES37" i="10" s="1"/>
  <c r="BV26" i="10"/>
  <c r="CC36" i="10" s="1"/>
  <c r="CC37" i="10" s="1"/>
  <c r="AN26" i="10"/>
  <c r="AU36" i="10" s="1"/>
  <c r="AU37" i="10" s="1"/>
  <c r="DU26" i="10"/>
  <c r="EB36" i="10" s="1"/>
  <c r="EB37" i="10" s="1"/>
  <c r="H26" i="27"/>
  <c r="K26" i="27" s="1"/>
  <c r="E33" i="27"/>
  <c r="H30" i="30"/>
  <c r="J30" i="30" s="1"/>
  <c r="C36" i="28"/>
  <c r="L27" i="28"/>
  <c r="V11" i="28"/>
  <c r="V10" i="28"/>
  <c r="V12" i="28" s="1"/>
  <c r="C35" i="25"/>
  <c r="C34" i="25"/>
  <c r="C35" i="21"/>
  <c r="H28" i="27"/>
  <c r="K28" i="27" s="1"/>
  <c r="L28" i="27" s="1"/>
  <c r="E29" i="27"/>
  <c r="E30" i="27"/>
  <c r="G31" i="23"/>
  <c r="H31" i="23" s="1"/>
  <c r="I31" i="23" s="1"/>
  <c r="E35" i="23"/>
  <c r="G35" i="23" s="1"/>
  <c r="E33" i="23"/>
  <c r="G33" i="23" s="1"/>
  <c r="E34" i="23"/>
  <c r="G34" i="23" s="1"/>
  <c r="E32" i="23"/>
  <c r="G32" i="23" s="1"/>
  <c r="D27" i="17"/>
  <c r="C27" i="17"/>
  <c r="C28" i="17"/>
  <c r="C28" i="18"/>
  <c r="D27" i="18"/>
  <c r="C27" i="18"/>
  <c r="H29" i="20"/>
  <c r="V39" i="4" s="1"/>
  <c r="O9" i="30"/>
  <c r="M9" i="30"/>
  <c r="M12" i="30" s="1"/>
  <c r="O10" i="30" s="1"/>
  <c r="C34" i="23"/>
  <c r="C32" i="23"/>
  <c r="C35" i="23"/>
  <c r="C33" i="23"/>
  <c r="C33" i="22"/>
  <c r="C31" i="21"/>
  <c r="C29" i="21"/>
  <c r="C32" i="21"/>
  <c r="C30" i="21"/>
  <c r="E27" i="30"/>
  <c r="H35" i="28"/>
  <c r="K35" i="28" s="1"/>
  <c r="C24" i="18"/>
  <c r="E24" i="18" s="1"/>
  <c r="C23" i="18"/>
  <c r="E23" i="18" s="1"/>
  <c r="C22" i="18"/>
  <c r="E22" i="18" s="1"/>
  <c r="C25" i="18"/>
  <c r="E25" i="18" s="1"/>
  <c r="C33" i="20"/>
  <c r="C30" i="20"/>
  <c r="H30" i="20" s="1"/>
  <c r="W39" i="4" s="1"/>
  <c r="C30" i="28"/>
  <c r="H33" i="22"/>
  <c r="Q16" i="23"/>
  <c r="S15" i="23" s="1"/>
  <c r="C33" i="26"/>
  <c r="C31" i="26"/>
  <c r="C32" i="26"/>
  <c r="C34" i="26"/>
  <c r="C36" i="25"/>
  <c r="C40" i="4"/>
  <c r="C34" i="28"/>
  <c r="C35" i="28"/>
  <c r="H34" i="28"/>
  <c r="E33" i="30"/>
  <c r="H28" i="22"/>
  <c r="E30" i="22"/>
  <c r="E29" i="22"/>
  <c r="V21" i="27"/>
  <c r="T12" i="25"/>
  <c r="V10" i="25" s="1"/>
  <c r="H31" i="28"/>
  <c r="K31" i="28" s="1"/>
  <c r="H29" i="28"/>
  <c r="K29" i="28" s="1"/>
  <c r="E29" i="30"/>
  <c r="C37" i="26"/>
  <c r="C36" i="26"/>
  <c r="V21" i="28"/>
  <c r="E32" i="27"/>
  <c r="E35" i="22"/>
  <c r="H35" i="22" s="1"/>
  <c r="D26" i="19"/>
  <c r="C37" i="23"/>
  <c r="H31" i="30"/>
  <c r="J31" i="30" s="1"/>
  <c r="E21" i="18"/>
  <c r="E37" i="23"/>
  <c r="H31" i="27"/>
  <c r="K31" i="27" s="1"/>
  <c r="V11" i="27"/>
  <c r="L9" i="21"/>
  <c r="J9" i="21"/>
  <c r="D28" i="18"/>
  <c r="E26" i="18"/>
  <c r="G37" i="23"/>
  <c r="C23" i="17"/>
  <c r="E23" i="17" s="1"/>
  <c r="H32" i="30"/>
  <c r="J32" i="30" s="1"/>
  <c r="H31" i="22"/>
  <c r="J12" i="21"/>
  <c r="L10" i="21" s="1"/>
  <c r="L12" i="21" s="1"/>
  <c r="E36" i="22"/>
  <c r="H27" i="22"/>
  <c r="L9" i="26"/>
  <c r="J9" i="26"/>
  <c r="O9" i="22"/>
  <c r="M9" i="22"/>
  <c r="E38" i="23"/>
  <c r="G38" i="23" s="1"/>
  <c r="H38" i="23" s="1"/>
  <c r="G36" i="23"/>
  <c r="H36" i="23" s="1"/>
  <c r="V20" i="25"/>
  <c r="V22" i="25" s="1"/>
  <c r="J26" i="25" s="1"/>
  <c r="C30" i="30"/>
  <c r="C31" i="30"/>
  <c r="C32" i="30"/>
  <c r="C29" i="30"/>
  <c r="M12" i="22"/>
  <c r="O10" i="22" s="1"/>
  <c r="J12" i="26"/>
  <c r="L10" i="26" s="1"/>
  <c r="E31" i="21"/>
  <c r="G31" i="21" s="1"/>
  <c r="E29" i="21"/>
  <c r="G29" i="21" s="1"/>
  <c r="G28" i="21"/>
  <c r="H28" i="21" s="1"/>
  <c r="E32" i="21"/>
  <c r="G32" i="21" s="1"/>
  <c r="E30" i="21"/>
  <c r="G30" i="21" s="1"/>
  <c r="H32" i="20"/>
  <c r="Y39" i="4" s="1"/>
  <c r="D20" i="19"/>
  <c r="E20" i="19" s="1"/>
  <c r="I143" i="6" l="1"/>
  <c r="I177" i="6"/>
  <c r="I206" i="6"/>
  <c r="I126" i="6"/>
  <c r="I124" i="6"/>
  <c r="I213" i="6"/>
  <c r="I162" i="6"/>
  <c r="I139" i="6"/>
  <c r="I208" i="6"/>
  <c r="I192" i="6"/>
  <c r="I186" i="6"/>
  <c r="I152" i="6"/>
  <c r="I154" i="6"/>
  <c r="I196" i="6"/>
  <c r="I205" i="6"/>
  <c r="I164" i="6"/>
  <c r="I188" i="6"/>
  <c r="I144" i="6"/>
  <c r="I200" i="6"/>
  <c r="I207" i="6"/>
  <c r="I127" i="6"/>
  <c r="I135" i="6"/>
  <c r="I167" i="6"/>
  <c r="I134" i="6"/>
  <c r="I117" i="6"/>
  <c r="I146" i="6"/>
  <c r="I116" i="6"/>
  <c r="I130" i="6"/>
  <c r="I115" i="6"/>
  <c r="I209" i="6"/>
  <c r="I214" i="6"/>
  <c r="I224" i="6"/>
  <c r="I215" i="6"/>
  <c r="I217" i="6"/>
  <c r="I222" i="6"/>
  <c r="I218" i="6"/>
  <c r="I220" i="6"/>
  <c r="I219" i="6"/>
  <c r="I225" i="6"/>
  <c r="I221" i="6"/>
  <c r="I226" i="6"/>
  <c r="I227" i="6"/>
  <c r="I228" i="6"/>
  <c r="I216" i="6"/>
  <c r="I223" i="6"/>
  <c r="I148" i="6"/>
  <c r="I157" i="6"/>
  <c r="I160" i="6"/>
  <c r="I190" i="6"/>
  <c r="I199" i="6"/>
  <c r="I120" i="6"/>
  <c r="I69" i="6"/>
  <c r="I70" i="6"/>
  <c r="I86" i="6"/>
  <c r="I102" i="6"/>
  <c r="I71" i="6"/>
  <c r="I87" i="6"/>
  <c r="I103" i="6"/>
  <c r="I72" i="6"/>
  <c r="I73" i="6"/>
  <c r="I89" i="6"/>
  <c r="I105" i="6"/>
  <c r="I93" i="6"/>
  <c r="I96" i="6"/>
  <c r="I74" i="6"/>
  <c r="I90" i="6"/>
  <c r="I106" i="6"/>
  <c r="I75" i="6"/>
  <c r="I91" i="6"/>
  <c r="I107" i="6"/>
  <c r="I76" i="6"/>
  <c r="I92" i="6"/>
  <c r="I108" i="6"/>
  <c r="I81" i="6"/>
  <c r="I97" i="6"/>
  <c r="I95" i="6"/>
  <c r="I82" i="6"/>
  <c r="I98" i="6"/>
  <c r="I99" i="6"/>
  <c r="I88" i="6"/>
  <c r="I104" i="6"/>
  <c r="I78" i="6"/>
  <c r="I83" i="6"/>
  <c r="I77" i="6"/>
  <c r="I94" i="6"/>
  <c r="I79" i="6"/>
  <c r="I84" i="6"/>
  <c r="I100" i="6"/>
  <c r="I85" i="6"/>
  <c r="I101" i="6"/>
  <c r="I80" i="6"/>
  <c r="I132" i="6"/>
  <c r="I204" i="6"/>
  <c r="I159" i="6"/>
  <c r="I202" i="6"/>
  <c r="I183" i="6"/>
  <c r="I109" i="6"/>
  <c r="I191" i="6"/>
  <c r="I168" i="6"/>
  <c r="I193" i="6"/>
  <c r="I170" i="6"/>
  <c r="I151" i="6"/>
  <c r="I114" i="6"/>
  <c r="I181" i="6"/>
  <c r="I142" i="6"/>
  <c r="I212" i="6"/>
  <c r="I161" i="6"/>
  <c r="I138" i="6"/>
  <c r="I174" i="6"/>
  <c r="I111" i="6"/>
  <c r="I165" i="6"/>
  <c r="I141" i="6"/>
  <c r="I180" i="6"/>
  <c r="I145" i="6"/>
  <c r="I176" i="6"/>
  <c r="I173" i="6"/>
  <c r="I123" i="6"/>
  <c r="I149" i="6"/>
  <c r="I184" i="6"/>
  <c r="I195" i="6"/>
  <c r="I129" i="6"/>
  <c r="I189" i="6"/>
  <c r="I172" i="6"/>
  <c r="I110" i="6"/>
  <c r="I133" i="6"/>
  <c r="I197" i="6"/>
  <c r="I163" i="6"/>
  <c r="I156" i="6"/>
  <c r="I201" i="6"/>
  <c r="I136" i="6"/>
  <c r="I122" i="6"/>
  <c r="I175" i="6"/>
  <c r="I211" i="6"/>
  <c r="I147" i="6"/>
  <c r="I203" i="6"/>
  <c r="I185" i="6"/>
  <c r="I198" i="6"/>
  <c r="I121" i="6"/>
  <c r="I158" i="6"/>
  <c r="I179" i="6"/>
  <c r="I210" i="6"/>
  <c r="I187" i="6"/>
  <c r="I169" i="6"/>
  <c r="I182" i="6"/>
  <c r="I119" i="6"/>
  <c r="I125" i="6"/>
  <c r="I131" i="6"/>
  <c r="I194" i="6"/>
  <c r="I171" i="6"/>
  <c r="I153" i="6"/>
  <c r="I166" i="6"/>
  <c r="I112" i="6"/>
  <c r="I140" i="6"/>
  <c r="I128" i="6"/>
  <c r="I178" i="6"/>
  <c r="I155" i="6"/>
  <c r="I137" i="6"/>
  <c r="I150" i="6"/>
  <c r="I118" i="6"/>
  <c r="H170" i="6"/>
  <c r="E34" i="27"/>
  <c r="L29" i="25"/>
  <c r="E36" i="27"/>
  <c r="H33" i="21"/>
  <c r="C34" i="21"/>
  <c r="E34" i="21"/>
  <c r="DF128" i="6"/>
  <c r="L30" i="28"/>
  <c r="M30" i="28" s="1"/>
  <c r="M28" i="27"/>
  <c r="HU128" i="6"/>
  <c r="Y128" i="6"/>
  <c r="AP218" i="6"/>
  <c r="AQ70" i="6" s="1"/>
  <c r="GM218" i="6"/>
  <c r="GN102" i="6" s="1"/>
  <c r="HU218" i="6"/>
  <c r="HV87" i="6" s="1"/>
  <c r="CO128" i="6"/>
  <c r="BG128" i="6"/>
  <c r="IL218" i="6"/>
  <c r="IM72" i="6" s="1"/>
  <c r="IL128" i="6"/>
  <c r="DW218" i="6"/>
  <c r="DX88" i="6" s="1"/>
  <c r="FE218" i="6"/>
  <c r="FF69" i="6" s="1"/>
  <c r="BX128" i="6"/>
  <c r="CO218" i="6"/>
  <c r="CP102" i="6" s="1"/>
  <c r="Y218" i="6"/>
  <c r="Z102" i="6" s="1"/>
  <c r="FE128" i="6"/>
  <c r="HD128" i="6"/>
  <c r="EN218" i="6"/>
  <c r="EO88" i="6" s="1"/>
  <c r="FV218" i="6"/>
  <c r="FW102" i="6" s="1"/>
  <c r="DF218" i="6"/>
  <c r="DG72" i="6" s="1"/>
  <c r="GM128" i="6"/>
  <c r="BX218" i="6"/>
  <c r="BY70" i="6" s="1"/>
  <c r="BG218" i="6"/>
  <c r="BH69" i="6" s="1"/>
  <c r="EN128" i="6"/>
  <c r="HD218" i="6"/>
  <c r="HE105" i="6" s="1"/>
  <c r="FV128" i="6"/>
  <c r="DW128" i="6"/>
  <c r="AP128" i="6"/>
  <c r="I33" i="21"/>
  <c r="I27" i="21"/>
  <c r="I28" i="21"/>
  <c r="H35" i="21"/>
  <c r="S13" i="23"/>
  <c r="O11" i="22"/>
  <c r="O12" i="22" s="1"/>
  <c r="I26" i="22" s="1"/>
  <c r="E28" i="17"/>
  <c r="CW34" i="10"/>
  <c r="CU34" i="10"/>
  <c r="CV34" i="10"/>
  <c r="CT34" i="10"/>
  <c r="ED34" i="10"/>
  <c r="EE34" i="10"/>
  <c r="EB34" i="10"/>
  <c r="EC34" i="10"/>
  <c r="ET34" i="10"/>
  <c r="EV34" i="10"/>
  <c r="EU34" i="10"/>
  <c r="ES34" i="10"/>
  <c r="AX34" i="10"/>
  <c r="AW34" i="10"/>
  <c r="AU34" i="10"/>
  <c r="AV34" i="10"/>
  <c r="CF34" i="10"/>
  <c r="CC34" i="10"/>
  <c r="CD34" i="10"/>
  <c r="CE34" i="10"/>
  <c r="L31" i="25"/>
  <c r="H33" i="25"/>
  <c r="K33" i="25" s="1"/>
  <c r="L33" i="28"/>
  <c r="L32" i="25"/>
  <c r="Y37" i="4" s="1"/>
  <c r="L30" i="25"/>
  <c r="L34" i="25"/>
  <c r="AA37" i="4" s="1"/>
  <c r="E36" i="25"/>
  <c r="E34" i="25"/>
  <c r="E35" i="25"/>
  <c r="V11" i="25"/>
  <c r="V12" i="25" s="1"/>
  <c r="I26" i="25" s="1"/>
  <c r="H30" i="21"/>
  <c r="K31" i="30"/>
  <c r="L31" i="30" s="1"/>
  <c r="K30" i="30"/>
  <c r="L30" i="30" s="1"/>
  <c r="H29" i="21"/>
  <c r="L32" i="28"/>
  <c r="H32" i="21"/>
  <c r="H31" i="21"/>
  <c r="L34" i="28"/>
  <c r="E35" i="20"/>
  <c r="G35" i="20" s="1"/>
  <c r="G33" i="20"/>
  <c r="H33" i="20" s="1"/>
  <c r="I27" i="20"/>
  <c r="I29" i="20"/>
  <c r="I31" i="20"/>
  <c r="I30" i="20"/>
  <c r="I32" i="20"/>
  <c r="L31" i="28"/>
  <c r="K32" i="30"/>
  <c r="L32" i="30" s="1"/>
  <c r="H37" i="23"/>
  <c r="E28" i="18"/>
  <c r="L35" i="28"/>
  <c r="Z43" i="10"/>
  <c r="Z87" i="10"/>
  <c r="Z51" i="10"/>
  <c r="Z44" i="10"/>
  <c r="Z83" i="10"/>
  <c r="Z48" i="10"/>
  <c r="Z90" i="10"/>
  <c r="Z52" i="10"/>
  <c r="Z109" i="10"/>
  <c r="Z121" i="10"/>
  <c r="Z161" i="10"/>
  <c r="Z75" i="10"/>
  <c r="Z80" i="10"/>
  <c r="Z119" i="10"/>
  <c r="Z68" i="10"/>
  <c r="Z93" i="10"/>
  <c r="Z321" i="10"/>
  <c r="Z157" i="10"/>
  <c r="Z81" i="10"/>
  <c r="Z46" i="10"/>
  <c r="Z125" i="10"/>
  <c r="Z70" i="10"/>
  <c r="Z98" i="10"/>
  <c r="Z103" i="10"/>
  <c r="Z49" i="10"/>
  <c r="Z159" i="10"/>
  <c r="Z50" i="10"/>
  <c r="Z65" i="10"/>
  <c r="Z115" i="10"/>
  <c r="Z53" i="10"/>
  <c r="Z84" i="10"/>
  <c r="Z55" i="10"/>
  <c r="Z54" i="10"/>
  <c r="Z85" i="10"/>
  <c r="Z82" i="10"/>
  <c r="Z127" i="10"/>
  <c r="Z57" i="10"/>
  <c r="Z100" i="10"/>
  <c r="Z101" i="10"/>
  <c r="Z35" i="10"/>
  <c r="Z56" i="10"/>
  <c r="Z73" i="10"/>
  <c r="Z94" i="10"/>
  <c r="Z34" i="10"/>
  <c r="Z59" i="10"/>
  <c r="Z117" i="10"/>
  <c r="Z72" i="10"/>
  <c r="Z88" i="10"/>
  <c r="Z58" i="10"/>
  <c r="Z92" i="10"/>
  <c r="Z76" i="10"/>
  <c r="Z61" i="10"/>
  <c r="Z69" i="10"/>
  <c r="Z131" i="10"/>
  <c r="Z95" i="10"/>
  <c r="Z60" i="10"/>
  <c r="Z97" i="10"/>
  <c r="Z79" i="10"/>
  <c r="Z36" i="10"/>
  <c r="Z133" i="10"/>
  <c r="Z64" i="10"/>
  <c r="Z38" i="10"/>
  <c r="Z62" i="10"/>
  <c r="Z102" i="10"/>
  <c r="Z37" i="10"/>
  <c r="Z135" i="10"/>
  <c r="Z99" i="10"/>
  <c r="Z78" i="10"/>
  <c r="Z40" i="10"/>
  <c r="Z107" i="10"/>
  <c r="Z86" i="10"/>
  <c r="Z153" i="10"/>
  <c r="Z42" i="10"/>
  <c r="Z113" i="10"/>
  <c r="Z67" i="10"/>
  <c r="Z89" i="10"/>
  <c r="Z41" i="10"/>
  <c r="Z77" i="10"/>
  <c r="Z155" i="10"/>
  <c r="Z175" i="10"/>
  <c r="Z231" i="10"/>
  <c r="Z177" i="10"/>
  <c r="Z251" i="10"/>
  <c r="Z255" i="10"/>
  <c r="Z137" i="10"/>
  <c r="Z151" i="10"/>
  <c r="Z282" i="10"/>
  <c r="Z310" i="10"/>
  <c r="Z308" i="10"/>
  <c r="Z276" i="10"/>
  <c r="Z252" i="10"/>
  <c r="Z228" i="10"/>
  <c r="Z204" i="10"/>
  <c r="Z180" i="10"/>
  <c r="Z297" i="10"/>
  <c r="Z273" i="10"/>
  <c r="Z249" i="10"/>
  <c r="Z225" i="10"/>
  <c r="Z201" i="10"/>
  <c r="Z172" i="10"/>
  <c r="Z148" i="10"/>
  <c r="Z124" i="10"/>
  <c r="Z325" i="10"/>
  <c r="Z300" i="10"/>
  <c r="Z274" i="10"/>
  <c r="Z250" i="10"/>
  <c r="Z226" i="10"/>
  <c r="Z202" i="10"/>
  <c r="Z178" i="10"/>
  <c r="Z295" i="10"/>
  <c r="Z271" i="10"/>
  <c r="Z247" i="10"/>
  <c r="Z223" i="10"/>
  <c r="Z199" i="10"/>
  <c r="Z170" i="10"/>
  <c r="Z146" i="10"/>
  <c r="Z122" i="10"/>
  <c r="Z298" i="10"/>
  <c r="Z272" i="10"/>
  <c r="Z248" i="10"/>
  <c r="Z224" i="10"/>
  <c r="Z200" i="10"/>
  <c r="Z293" i="10"/>
  <c r="Z269" i="10"/>
  <c r="Z245" i="10"/>
  <c r="Z221" i="10"/>
  <c r="Z197" i="10"/>
  <c r="Z168" i="10"/>
  <c r="Z144" i="10"/>
  <c r="Z120" i="10"/>
  <c r="Z296" i="10"/>
  <c r="Z270" i="10"/>
  <c r="Z246" i="10"/>
  <c r="Z222" i="10"/>
  <c r="Z198" i="10"/>
  <c r="Z291" i="10"/>
  <c r="Z267" i="10"/>
  <c r="Z243" i="10"/>
  <c r="Z219" i="10"/>
  <c r="Z195" i="10"/>
  <c r="Z166" i="10"/>
  <c r="Z142" i="10"/>
  <c r="Z118" i="10"/>
  <c r="Z315" i="10"/>
  <c r="Z294" i="10"/>
  <c r="Z268" i="10"/>
  <c r="Z244" i="10"/>
  <c r="Z220" i="10"/>
  <c r="Z196" i="10"/>
  <c r="Z313" i="10"/>
  <c r="Z289" i="10"/>
  <c r="Z265" i="10"/>
  <c r="Z241" i="10"/>
  <c r="Z217" i="10"/>
  <c r="Z193" i="10"/>
  <c r="Z164" i="10"/>
  <c r="Z140" i="10"/>
  <c r="Z116" i="10"/>
  <c r="Z292" i="10"/>
  <c r="Z266" i="10"/>
  <c r="Z242" i="10"/>
  <c r="Z218" i="10"/>
  <c r="Z194" i="10"/>
  <c r="Z311" i="10"/>
  <c r="Z287" i="10"/>
  <c r="Z263" i="10"/>
  <c r="Z239" i="10"/>
  <c r="Z215" i="10"/>
  <c r="Z191" i="10"/>
  <c r="Z162" i="10"/>
  <c r="Z138" i="10"/>
  <c r="Z114" i="10"/>
  <c r="Z290" i="10"/>
  <c r="Z264" i="10"/>
  <c r="Z240" i="10"/>
  <c r="Z216" i="10"/>
  <c r="Z192" i="10"/>
  <c r="Z309" i="10"/>
  <c r="Z285" i="10"/>
  <c r="Z261" i="10"/>
  <c r="Z237" i="10"/>
  <c r="Z213" i="10"/>
  <c r="Z189" i="10"/>
  <c r="Z327" i="10"/>
  <c r="Z160" i="10"/>
  <c r="Z136" i="10"/>
  <c r="Z112" i="10"/>
  <c r="Z286" i="10"/>
  <c r="Z262" i="10"/>
  <c r="Z238" i="10"/>
  <c r="Z214" i="10"/>
  <c r="Z190" i="10"/>
  <c r="Z307" i="10"/>
  <c r="Z283" i="10"/>
  <c r="Z259" i="10"/>
  <c r="Z235" i="10"/>
  <c r="Z211" i="10"/>
  <c r="Z187" i="10"/>
  <c r="Z158" i="10"/>
  <c r="Z134" i="10"/>
  <c r="Z110" i="10"/>
  <c r="Z284" i="10"/>
  <c r="Z260" i="10"/>
  <c r="Z236" i="10"/>
  <c r="Z212" i="10"/>
  <c r="Z188" i="10"/>
  <c r="Z305" i="10"/>
  <c r="Z281" i="10"/>
  <c r="Z257" i="10"/>
  <c r="Z233" i="10"/>
  <c r="Z209" i="10"/>
  <c r="Z185" i="10"/>
  <c r="Z319" i="10"/>
  <c r="Z156" i="10"/>
  <c r="Z132" i="10"/>
  <c r="Z108" i="10"/>
  <c r="Z280" i="10"/>
  <c r="Z256" i="10"/>
  <c r="Z232" i="10"/>
  <c r="Z208" i="10"/>
  <c r="Z184" i="10"/>
  <c r="Z301" i="10"/>
  <c r="Z277" i="10"/>
  <c r="Z253" i="10"/>
  <c r="Z229" i="10"/>
  <c r="Z205" i="10"/>
  <c r="Z181" i="10"/>
  <c r="Z176" i="10"/>
  <c r="Z152" i="10"/>
  <c r="Z128" i="10"/>
  <c r="Z104" i="10"/>
  <c r="Z275" i="10"/>
  <c r="Z182" i="10"/>
  <c r="Z279" i="10"/>
  <c r="Z186" i="10"/>
  <c r="Z299" i="10"/>
  <c r="Z206" i="10"/>
  <c r="Z139" i="10"/>
  <c r="Z163" i="10"/>
  <c r="Z106" i="10"/>
  <c r="Z303" i="10"/>
  <c r="Z210" i="10"/>
  <c r="Z39" i="10"/>
  <c r="Z63" i="10"/>
  <c r="Z105" i="10"/>
  <c r="Z141" i="10"/>
  <c r="Z165" i="10"/>
  <c r="Z126" i="10"/>
  <c r="Z179" i="10"/>
  <c r="Z230" i="10"/>
  <c r="Z66" i="10"/>
  <c r="Z111" i="10"/>
  <c r="Z91" i="10"/>
  <c r="Z143" i="10"/>
  <c r="Z167" i="10"/>
  <c r="Z130" i="10"/>
  <c r="Z183" i="10"/>
  <c r="Z234" i="10"/>
  <c r="Z331" i="10"/>
  <c r="Z96" i="10"/>
  <c r="Z145" i="10"/>
  <c r="Z169" i="10"/>
  <c r="Z150" i="10"/>
  <c r="Z203" i="10"/>
  <c r="Z254" i="10"/>
  <c r="Z45" i="10"/>
  <c r="Z71" i="10"/>
  <c r="Z123" i="10"/>
  <c r="Z147" i="10"/>
  <c r="Z171" i="10"/>
  <c r="Z154" i="10"/>
  <c r="Z207" i="10"/>
  <c r="Z258" i="10"/>
  <c r="Z47" i="10"/>
  <c r="Z74" i="10"/>
  <c r="Z129" i="10"/>
  <c r="Z149" i="10"/>
  <c r="Z173" i="10"/>
  <c r="Z174" i="10"/>
  <c r="Z227" i="10"/>
  <c r="Z278" i="10"/>
  <c r="Z302" i="10"/>
  <c r="Z304" i="10"/>
  <c r="Z306" i="10"/>
  <c r="Z288" i="10"/>
  <c r="Z312" i="10"/>
  <c r="Z324" i="10"/>
  <c r="Z326" i="10"/>
  <c r="Z328" i="10"/>
  <c r="Z317" i="10"/>
  <c r="Z332" i="10"/>
  <c r="Z329" i="10"/>
  <c r="Z323" i="10"/>
  <c r="E27" i="18"/>
  <c r="H32" i="23"/>
  <c r="I32" i="23" s="1"/>
  <c r="H34" i="21"/>
  <c r="H33" i="23"/>
  <c r="I33" i="23" s="1"/>
  <c r="H35" i="23"/>
  <c r="I35" i="23" s="1"/>
  <c r="Z318" i="10"/>
  <c r="Z322" i="10"/>
  <c r="Z314" i="10"/>
  <c r="Z316" i="10"/>
  <c r="Z320" i="10"/>
  <c r="Z330" i="10"/>
  <c r="O11" i="30"/>
  <c r="O12" i="30" s="1"/>
  <c r="D28" i="19"/>
  <c r="E28" i="19" s="1"/>
  <c r="E26" i="19"/>
  <c r="H33" i="30"/>
  <c r="J33" i="30" s="1"/>
  <c r="K33" i="30" s="1"/>
  <c r="L33" i="30" s="1"/>
  <c r="E35" i="30"/>
  <c r="H35" i="30" s="1"/>
  <c r="J35" i="30" s="1"/>
  <c r="E27" i="17"/>
  <c r="S14" i="23"/>
  <c r="S18" i="23" s="1"/>
  <c r="H34" i="23"/>
  <c r="I34" i="23" s="1"/>
  <c r="M27" i="28"/>
  <c r="G17" i="28"/>
  <c r="A48" i="4" s="1"/>
  <c r="L11" i="21"/>
  <c r="L11" i="26"/>
  <c r="L12" i="26" s="1"/>
  <c r="F28" i="26" s="1"/>
  <c r="L31" i="27"/>
  <c r="H30" i="27"/>
  <c r="K30" i="27" s="1"/>
  <c r="K27" i="27"/>
  <c r="L27" i="27" s="1"/>
  <c r="H34" i="27"/>
  <c r="L34" i="27" s="1"/>
  <c r="M34" i="27" s="1"/>
  <c r="H32" i="27"/>
  <c r="K32" i="27" s="1"/>
  <c r="S12" i="23"/>
  <c r="S17" i="23" s="1"/>
  <c r="C35" i="22"/>
  <c r="H34" i="22"/>
  <c r="C34" i="22"/>
  <c r="E34" i="22"/>
  <c r="H29" i="27"/>
  <c r="K29" i="27" s="1"/>
  <c r="J31" i="25"/>
  <c r="J32" i="25"/>
  <c r="J29" i="25"/>
  <c r="J35" i="25"/>
  <c r="J30" i="25"/>
  <c r="J27" i="25"/>
  <c r="J28" i="25"/>
  <c r="J33" i="25"/>
  <c r="H29" i="30"/>
  <c r="J29" i="30" s="1"/>
  <c r="K29" i="30" s="1"/>
  <c r="L29" i="30" s="1"/>
  <c r="H29" i="22"/>
  <c r="C35" i="20"/>
  <c r="G34" i="20"/>
  <c r="E34" i="20"/>
  <c r="C34" i="20"/>
  <c r="H33" i="27"/>
  <c r="K33" i="27" s="1"/>
  <c r="E35" i="27"/>
  <c r="L29" i="28"/>
  <c r="H30" i="22"/>
  <c r="H27" i="30"/>
  <c r="E36" i="30"/>
  <c r="E34" i="30"/>
  <c r="I33" i="20" l="1"/>
  <c r="Z39" i="4"/>
  <c r="IM69" i="6"/>
  <c r="HV92" i="6"/>
  <c r="IM96" i="6"/>
  <c r="IM91" i="6"/>
  <c r="IM81" i="6"/>
  <c r="IM89" i="6"/>
  <c r="IM102" i="6"/>
  <c r="IM85" i="6"/>
  <c r="IM103" i="6"/>
  <c r="HV94" i="6"/>
  <c r="IM93" i="6"/>
  <c r="IM70" i="6"/>
  <c r="HV76" i="6"/>
  <c r="IM80" i="6"/>
  <c r="IM86" i="6"/>
  <c r="HV101" i="6"/>
  <c r="HV105" i="6"/>
  <c r="IM97" i="6"/>
  <c r="IM71" i="6"/>
  <c r="HV108" i="6"/>
  <c r="HV81" i="6"/>
  <c r="IM108" i="6"/>
  <c r="IM87" i="6"/>
  <c r="IM74" i="6"/>
  <c r="IM78" i="6"/>
  <c r="IM75" i="6"/>
  <c r="IM90" i="6"/>
  <c r="IM99" i="6"/>
  <c r="IM107" i="6"/>
  <c r="IM106" i="6"/>
  <c r="IM84" i="6"/>
  <c r="IM76" i="6"/>
  <c r="IM73" i="6"/>
  <c r="IM100" i="6"/>
  <c r="IM82" i="6"/>
  <c r="IM94" i="6"/>
  <c r="IM92" i="6"/>
  <c r="IM101" i="6"/>
  <c r="IM79" i="6"/>
  <c r="IM77" i="6"/>
  <c r="IM216" i="6"/>
  <c r="IM226" i="6"/>
  <c r="IM220" i="6"/>
  <c r="IM219" i="6"/>
  <c r="IM217" i="6"/>
  <c r="IM215" i="6"/>
  <c r="IM214" i="6"/>
  <c r="IM228" i="6"/>
  <c r="IM227" i="6"/>
  <c r="IM225" i="6"/>
  <c r="IM224" i="6"/>
  <c r="IM222" i="6"/>
  <c r="IM223" i="6"/>
  <c r="IM221" i="6"/>
  <c r="IM218" i="6"/>
  <c r="IM120" i="6"/>
  <c r="IM184" i="6"/>
  <c r="IM213" i="6"/>
  <c r="IM155" i="6"/>
  <c r="IM139" i="6"/>
  <c r="IM176" i="6"/>
  <c r="IM173" i="6"/>
  <c r="IM177" i="6"/>
  <c r="IM202" i="6"/>
  <c r="IM207" i="6"/>
  <c r="IM132" i="6"/>
  <c r="IM199" i="6"/>
  <c r="IM190" i="6"/>
  <c r="IM122" i="6"/>
  <c r="IM110" i="6"/>
  <c r="IM168" i="6"/>
  <c r="IM197" i="6"/>
  <c r="IM137" i="6"/>
  <c r="IM209" i="6"/>
  <c r="IM144" i="6"/>
  <c r="IM157" i="6"/>
  <c r="IM187" i="6"/>
  <c r="IM171" i="6"/>
  <c r="IM141" i="6"/>
  <c r="IM191" i="6"/>
  <c r="IM160" i="6"/>
  <c r="IM127" i="6"/>
  <c r="IM166" i="6"/>
  <c r="IM121" i="6"/>
  <c r="IM152" i="6"/>
  <c r="IM165" i="6"/>
  <c r="IM212" i="6"/>
  <c r="IM193" i="6"/>
  <c r="IM174" i="6"/>
  <c r="IM156" i="6"/>
  <c r="IM142" i="6"/>
  <c r="IM145" i="6"/>
  <c r="IM210" i="6"/>
  <c r="IM154" i="6"/>
  <c r="IM211" i="6"/>
  <c r="IM178" i="6"/>
  <c r="IM150" i="6"/>
  <c r="IM119" i="6"/>
  <c r="IM136" i="6"/>
  <c r="IM149" i="6"/>
  <c r="IM196" i="6"/>
  <c r="IM140" i="6"/>
  <c r="IM116" i="6"/>
  <c r="IM146" i="6"/>
  <c r="IM198" i="6"/>
  <c r="IM114" i="6"/>
  <c r="IM195" i="6"/>
  <c r="IM133" i="6"/>
  <c r="IM180" i="6"/>
  <c r="IM161" i="6"/>
  <c r="IM170" i="6"/>
  <c r="IM115" i="6"/>
  <c r="IM123" i="6"/>
  <c r="IM118" i="6"/>
  <c r="IM147" i="6"/>
  <c r="IM179" i="6"/>
  <c r="IM164" i="6"/>
  <c r="IM186" i="6"/>
  <c r="IM175" i="6"/>
  <c r="IM124" i="6"/>
  <c r="IM117" i="6"/>
  <c r="IM130" i="6"/>
  <c r="IM131" i="6"/>
  <c r="IM148" i="6"/>
  <c r="IM129" i="6"/>
  <c r="IM192" i="6"/>
  <c r="IM138" i="6"/>
  <c r="IM205" i="6"/>
  <c r="IM109" i="6"/>
  <c r="IM183" i="6"/>
  <c r="IM126" i="6"/>
  <c r="IM163" i="6"/>
  <c r="IM128" i="6"/>
  <c r="IM159" i="6"/>
  <c r="IM185" i="6"/>
  <c r="IM113" i="6"/>
  <c r="IM167" i="6"/>
  <c r="IM125" i="6"/>
  <c r="IM194" i="6"/>
  <c r="IM206" i="6"/>
  <c r="IM143" i="6"/>
  <c r="IM112" i="6"/>
  <c r="IM151" i="6"/>
  <c r="IM172" i="6"/>
  <c r="IM153" i="6"/>
  <c r="IM169" i="6"/>
  <c r="IM111" i="6"/>
  <c r="IM135" i="6"/>
  <c r="IM201" i="6"/>
  <c r="IM203" i="6"/>
  <c r="IM158" i="6"/>
  <c r="IM188" i="6"/>
  <c r="IM182" i="6"/>
  <c r="IM200" i="6"/>
  <c r="IM134" i="6"/>
  <c r="IM181" i="6"/>
  <c r="IM204" i="6"/>
  <c r="IM208" i="6"/>
  <c r="IM189" i="6"/>
  <c r="IM162" i="6"/>
  <c r="IM95" i="6"/>
  <c r="IM98" i="6"/>
  <c r="IM88" i="6"/>
  <c r="HV71" i="6"/>
  <c r="HV74" i="6"/>
  <c r="IM105" i="6"/>
  <c r="IM83" i="6"/>
  <c r="IM104" i="6"/>
  <c r="HV79" i="6"/>
  <c r="HV98" i="6"/>
  <c r="HV95" i="6"/>
  <c r="HV99" i="6"/>
  <c r="HV91" i="6"/>
  <c r="HV70" i="6"/>
  <c r="HV80" i="6"/>
  <c r="HV86" i="6"/>
  <c r="HV96" i="6"/>
  <c r="HV102" i="6"/>
  <c r="HV90" i="6"/>
  <c r="HV97" i="6"/>
  <c r="HV216" i="6"/>
  <c r="HV215" i="6"/>
  <c r="HV214" i="6"/>
  <c r="HV228" i="6"/>
  <c r="HV219" i="6"/>
  <c r="HV227" i="6"/>
  <c r="HV226" i="6"/>
  <c r="HV225" i="6"/>
  <c r="HV224" i="6"/>
  <c r="HV223" i="6"/>
  <c r="HV217" i="6"/>
  <c r="HV222" i="6"/>
  <c r="HV220" i="6"/>
  <c r="HV221" i="6"/>
  <c r="HV218" i="6"/>
  <c r="HV120" i="6"/>
  <c r="HV184" i="6"/>
  <c r="HV148" i="6"/>
  <c r="HV179" i="6"/>
  <c r="HV145" i="6"/>
  <c r="HV206" i="6"/>
  <c r="HV125" i="6"/>
  <c r="HV202" i="6"/>
  <c r="HV178" i="6"/>
  <c r="HV146" i="6"/>
  <c r="HV211" i="6"/>
  <c r="HV161" i="6"/>
  <c r="HV121" i="6"/>
  <c r="HV168" i="6"/>
  <c r="HV155" i="6"/>
  <c r="HV163" i="6"/>
  <c r="HV153" i="6"/>
  <c r="HV174" i="6"/>
  <c r="HV156" i="6"/>
  <c r="HV142" i="6"/>
  <c r="HV172" i="6"/>
  <c r="HV190" i="6"/>
  <c r="HV159" i="6"/>
  <c r="HV195" i="6"/>
  <c r="HV119" i="6"/>
  <c r="HV152" i="6"/>
  <c r="HV213" i="6"/>
  <c r="HV147" i="6"/>
  <c r="HV208" i="6"/>
  <c r="HV185" i="6"/>
  <c r="HV160" i="6"/>
  <c r="HV124" i="6"/>
  <c r="HV134" i="6"/>
  <c r="HV113" i="6"/>
  <c r="HV136" i="6"/>
  <c r="HV197" i="6"/>
  <c r="HV131" i="6"/>
  <c r="HV192" i="6"/>
  <c r="HV186" i="6"/>
  <c r="HV188" i="6"/>
  <c r="HV177" i="6"/>
  <c r="HV118" i="6"/>
  <c r="HV129" i="6"/>
  <c r="HV181" i="6"/>
  <c r="HV130" i="6"/>
  <c r="HV176" i="6"/>
  <c r="HV203" i="6"/>
  <c r="HV204" i="6"/>
  <c r="HV193" i="6"/>
  <c r="HV117" i="6"/>
  <c r="HV199" i="6"/>
  <c r="HV165" i="6"/>
  <c r="HV201" i="6"/>
  <c r="HV170" i="6"/>
  <c r="HV175" i="6"/>
  <c r="HV141" i="6"/>
  <c r="HV115" i="6"/>
  <c r="HV183" i="6"/>
  <c r="HV149" i="6"/>
  <c r="HV210" i="6"/>
  <c r="HV144" i="6"/>
  <c r="HV158" i="6"/>
  <c r="HV154" i="6"/>
  <c r="HV126" i="6"/>
  <c r="HV137" i="6"/>
  <c r="HV189" i="6"/>
  <c r="HV200" i="6"/>
  <c r="HV116" i="6"/>
  <c r="HV167" i="6"/>
  <c r="HV133" i="6"/>
  <c r="HV194" i="6"/>
  <c r="HV128" i="6"/>
  <c r="HV138" i="6"/>
  <c r="HV205" i="6"/>
  <c r="HV127" i="6"/>
  <c r="HV114" i="6"/>
  <c r="HV151" i="6"/>
  <c r="HV132" i="6"/>
  <c r="HV140" i="6"/>
  <c r="HV122" i="6"/>
  <c r="HV123" i="6"/>
  <c r="HV135" i="6"/>
  <c r="HV139" i="6"/>
  <c r="HV162" i="6"/>
  <c r="HV169" i="6"/>
  <c r="HV150" i="6"/>
  <c r="HV112" i="6"/>
  <c r="HV187" i="6"/>
  <c r="HV212" i="6"/>
  <c r="HV207" i="6"/>
  <c r="HV157" i="6"/>
  <c r="HV111" i="6"/>
  <c r="HV198" i="6"/>
  <c r="HV196" i="6"/>
  <c r="HV171" i="6"/>
  <c r="HV191" i="6"/>
  <c r="HV110" i="6"/>
  <c r="HV182" i="6"/>
  <c r="HV180" i="6"/>
  <c r="HV209" i="6"/>
  <c r="HV143" i="6"/>
  <c r="HV109" i="6"/>
  <c r="HV166" i="6"/>
  <c r="HV164" i="6"/>
  <c r="HV173" i="6"/>
  <c r="HV106" i="6"/>
  <c r="HV84" i="6"/>
  <c r="HV75" i="6"/>
  <c r="HV107" i="6"/>
  <c r="HV100" i="6"/>
  <c r="HV83" i="6"/>
  <c r="HV77" i="6"/>
  <c r="HV73" i="6"/>
  <c r="HV103" i="6"/>
  <c r="HV93" i="6"/>
  <c r="HV82" i="6"/>
  <c r="HV72" i="6"/>
  <c r="HV78" i="6"/>
  <c r="HV69" i="6"/>
  <c r="HV88" i="6"/>
  <c r="HV89" i="6"/>
  <c r="HV85" i="6"/>
  <c r="HV104" i="6"/>
  <c r="HE77" i="6"/>
  <c r="HE216" i="6"/>
  <c r="HE215" i="6"/>
  <c r="HE214" i="6"/>
  <c r="HE228" i="6"/>
  <c r="HE227" i="6"/>
  <c r="HE226" i="6"/>
  <c r="HE225" i="6"/>
  <c r="HE224" i="6"/>
  <c r="HE223" i="6"/>
  <c r="HE218" i="6"/>
  <c r="HE222" i="6"/>
  <c r="HE221" i="6"/>
  <c r="HE220" i="6"/>
  <c r="HE219" i="6"/>
  <c r="HE217" i="6"/>
  <c r="HE120" i="6"/>
  <c r="HE184" i="6"/>
  <c r="HE197" i="6"/>
  <c r="HE137" i="6"/>
  <c r="HE161" i="6"/>
  <c r="HE175" i="6"/>
  <c r="HE169" i="6"/>
  <c r="HE118" i="6"/>
  <c r="HE168" i="6"/>
  <c r="HE181" i="6"/>
  <c r="HE211" i="6"/>
  <c r="HE145" i="6"/>
  <c r="HE159" i="6"/>
  <c r="HE202" i="6"/>
  <c r="HE156" i="6"/>
  <c r="HE123" i="6"/>
  <c r="HE114" i="6"/>
  <c r="HE152" i="6"/>
  <c r="HE165" i="6"/>
  <c r="HE195" i="6"/>
  <c r="HE129" i="6"/>
  <c r="HE143" i="6"/>
  <c r="HE201" i="6"/>
  <c r="HE126" i="6"/>
  <c r="HE172" i="6"/>
  <c r="HE117" i="6"/>
  <c r="HE136" i="6"/>
  <c r="HE149" i="6"/>
  <c r="HE179" i="6"/>
  <c r="HE125" i="6"/>
  <c r="HE127" i="6"/>
  <c r="HE151" i="6"/>
  <c r="HE155" i="6"/>
  <c r="HE209" i="6"/>
  <c r="HE191" i="6"/>
  <c r="HE116" i="6"/>
  <c r="HE199" i="6"/>
  <c r="HE133" i="6"/>
  <c r="HE163" i="6"/>
  <c r="HE153" i="6"/>
  <c r="HE190" i="6"/>
  <c r="HE203" i="6"/>
  <c r="HE171" i="6"/>
  <c r="HE205" i="6"/>
  <c r="HE207" i="6"/>
  <c r="HE115" i="6"/>
  <c r="HE167" i="6"/>
  <c r="HE130" i="6"/>
  <c r="HE147" i="6"/>
  <c r="HE208" i="6"/>
  <c r="HE158" i="6"/>
  <c r="HE187" i="6"/>
  <c r="HE131" i="6"/>
  <c r="HE192" i="6"/>
  <c r="HE139" i="6"/>
  <c r="HE162" i="6"/>
  <c r="HE193" i="6"/>
  <c r="HE119" i="6"/>
  <c r="HE183" i="6"/>
  <c r="HE188" i="6"/>
  <c r="HE142" i="6"/>
  <c r="HE177" i="6"/>
  <c r="HE113" i="6"/>
  <c r="HE198" i="6"/>
  <c r="HE212" i="6"/>
  <c r="HE146" i="6"/>
  <c r="HE176" i="6"/>
  <c r="HE157" i="6"/>
  <c r="HE138" i="6"/>
  <c r="HE112" i="6"/>
  <c r="HE182" i="6"/>
  <c r="HE196" i="6"/>
  <c r="HE140" i="6"/>
  <c r="HE160" i="6"/>
  <c r="HE204" i="6"/>
  <c r="HE121" i="6"/>
  <c r="HE110" i="6"/>
  <c r="HE166" i="6"/>
  <c r="HE180" i="6"/>
  <c r="HE170" i="6"/>
  <c r="HE144" i="6"/>
  <c r="HE206" i="6"/>
  <c r="HE185" i="6"/>
  <c r="HE109" i="6"/>
  <c r="HE150" i="6"/>
  <c r="HE164" i="6"/>
  <c r="HE210" i="6"/>
  <c r="HE128" i="6"/>
  <c r="HE174" i="6"/>
  <c r="HE194" i="6"/>
  <c r="HE154" i="6"/>
  <c r="HE189" i="6"/>
  <c r="HE173" i="6"/>
  <c r="HE111" i="6"/>
  <c r="HE134" i="6"/>
  <c r="HE148" i="6"/>
  <c r="HE178" i="6"/>
  <c r="HE135" i="6"/>
  <c r="HE122" i="6"/>
  <c r="HE124" i="6"/>
  <c r="HE132" i="6"/>
  <c r="HE141" i="6"/>
  <c r="HE200" i="6"/>
  <c r="HE213" i="6"/>
  <c r="HE186" i="6"/>
  <c r="FW82" i="6"/>
  <c r="HE93" i="6"/>
  <c r="HE83" i="6"/>
  <c r="FW89" i="6"/>
  <c r="HE78" i="6"/>
  <c r="HE99" i="6"/>
  <c r="GN93" i="6"/>
  <c r="HE79" i="6"/>
  <c r="HE82" i="6"/>
  <c r="GN78" i="6"/>
  <c r="HE95" i="6"/>
  <c r="HE84" i="6"/>
  <c r="GN85" i="6"/>
  <c r="HE80" i="6"/>
  <c r="HE100" i="6"/>
  <c r="GN77" i="6"/>
  <c r="HE96" i="6"/>
  <c r="HE69" i="6"/>
  <c r="HE71" i="6"/>
  <c r="HE74" i="6"/>
  <c r="HE85" i="6"/>
  <c r="HE75" i="6"/>
  <c r="HE91" i="6"/>
  <c r="HE101" i="6"/>
  <c r="HE92" i="6"/>
  <c r="HE94" i="6"/>
  <c r="HE70" i="6"/>
  <c r="HE108" i="6"/>
  <c r="HE81" i="6"/>
  <c r="HE86" i="6"/>
  <c r="HE76" i="6"/>
  <c r="HE106" i="6"/>
  <c r="HE97" i="6"/>
  <c r="HE102" i="6"/>
  <c r="HE87" i="6"/>
  <c r="HE89" i="6"/>
  <c r="HE72" i="6"/>
  <c r="HE103" i="6"/>
  <c r="HE73" i="6"/>
  <c r="HE90" i="6"/>
  <c r="HE88" i="6"/>
  <c r="HE107" i="6"/>
  <c r="HE98" i="6"/>
  <c r="HE104" i="6"/>
  <c r="FW100" i="6"/>
  <c r="GN94" i="6"/>
  <c r="GN98" i="6"/>
  <c r="FW85" i="6"/>
  <c r="GN79" i="6"/>
  <c r="GN69" i="6"/>
  <c r="FW101" i="6"/>
  <c r="GN95" i="6"/>
  <c r="GN101" i="6"/>
  <c r="EO79" i="6"/>
  <c r="FW86" i="6"/>
  <c r="GN80" i="6"/>
  <c r="GN70" i="6"/>
  <c r="FF80" i="6"/>
  <c r="FW70" i="6"/>
  <c r="GN81" i="6"/>
  <c r="GN86" i="6"/>
  <c r="FF92" i="6"/>
  <c r="FW71" i="6"/>
  <c r="GN97" i="6"/>
  <c r="GN216" i="6"/>
  <c r="GN215" i="6"/>
  <c r="GN214" i="6"/>
  <c r="GN221" i="6"/>
  <c r="GN228" i="6"/>
  <c r="GN227" i="6"/>
  <c r="GN226" i="6"/>
  <c r="GN225" i="6"/>
  <c r="GN224" i="6"/>
  <c r="GN223" i="6"/>
  <c r="GN222" i="6"/>
  <c r="GN220" i="6"/>
  <c r="GN219" i="6"/>
  <c r="GN218" i="6"/>
  <c r="GN217" i="6"/>
  <c r="GN120" i="6"/>
  <c r="GN184" i="6"/>
  <c r="GN213" i="6"/>
  <c r="GN179" i="6"/>
  <c r="GN145" i="6"/>
  <c r="GN142" i="6"/>
  <c r="GN186" i="6"/>
  <c r="GN163" i="6"/>
  <c r="GN129" i="6"/>
  <c r="GN170" i="6"/>
  <c r="GN154" i="6"/>
  <c r="GN138" i="6"/>
  <c r="GN188" i="6"/>
  <c r="GN123" i="6"/>
  <c r="GN155" i="6"/>
  <c r="GN195" i="6"/>
  <c r="GN119" i="6"/>
  <c r="GN168" i="6"/>
  <c r="GN197" i="6"/>
  <c r="GN172" i="6"/>
  <c r="GN148" i="6"/>
  <c r="GN200" i="6"/>
  <c r="GN118" i="6"/>
  <c r="GN152" i="6"/>
  <c r="GN181" i="6"/>
  <c r="GN147" i="6"/>
  <c r="GN157" i="6"/>
  <c r="GN206" i="6"/>
  <c r="GN185" i="6"/>
  <c r="GN141" i="6"/>
  <c r="GN211" i="6"/>
  <c r="GN112" i="6"/>
  <c r="GN136" i="6"/>
  <c r="GN165" i="6"/>
  <c r="GN131" i="6"/>
  <c r="GN208" i="6"/>
  <c r="GN190" i="6"/>
  <c r="GN169" i="6"/>
  <c r="GN191" i="6"/>
  <c r="GN139" i="6"/>
  <c r="GN109" i="6"/>
  <c r="GN199" i="6"/>
  <c r="GN149" i="6"/>
  <c r="GN173" i="6"/>
  <c r="GN192" i="6"/>
  <c r="GN174" i="6"/>
  <c r="GN201" i="6"/>
  <c r="GN111" i="6"/>
  <c r="GN143" i="6"/>
  <c r="GN117" i="6"/>
  <c r="GN183" i="6"/>
  <c r="GN133" i="6"/>
  <c r="GN210" i="6"/>
  <c r="GN176" i="6"/>
  <c r="GN158" i="6"/>
  <c r="GN153" i="6"/>
  <c r="GN150" i="6"/>
  <c r="GN161" i="6"/>
  <c r="GN116" i="6"/>
  <c r="GN167" i="6"/>
  <c r="GN125" i="6"/>
  <c r="GN194" i="6"/>
  <c r="GN160" i="6"/>
  <c r="GN126" i="6"/>
  <c r="GN182" i="6"/>
  <c r="GN134" i="6"/>
  <c r="GN114" i="6"/>
  <c r="GN151" i="6"/>
  <c r="GN212" i="6"/>
  <c r="GN178" i="6"/>
  <c r="GN144" i="6"/>
  <c r="GN204" i="6"/>
  <c r="GN175" i="6"/>
  <c r="GN177" i="6"/>
  <c r="GN115" i="6"/>
  <c r="GN135" i="6"/>
  <c r="GN196" i="6"/>
  <c r="GN162" i="6"/>
  <c r="GN128" i="6"/>
  <c r="GN137" i="6"/>
  <c r="GN159" i="6"/>
  <c r="GN202" i="6"/>
  <c r="GN113" i="6"/>
  <c r="GN205" i="6"/>
  <c r="GN180" i="6"/>
  <c r="GN146" i="6"/>
  <c r="GN124" i="6"/>
  <c r="GN156" i="6"/>
  <c r="GN130" i="6"/>
  <c r="GN203" i="6"/>
  <c r="GN187" i="6"/>
  <c r="GN193" i="6"/>
  <c r="GN140" i="6"/>
  <c r="GN122" i="6"/>
  <c r="GN198" i="6"/>
  <c r="GN164" i="6"/>
  <c r="GN207" i="6"/>
  <c r="GN189" i="6"/>
  <c r="GN127" i="6"/>
  <c r="GN110" i="6"/>
  <c r="GN166" i="6"/>
  <c r="GN132" i="6"/>
  <c r="GN209" i="6"/>
  <c r="GN171" i="6"/>
  <c r="GN121" i="6"/>
  <c r="FF103" i="6"/>
  <c r="GN73" i="6"/>
  <c r="GN74" i="6"/>
  <c r="GN90" i="6"/>
  <c r="FF82" i="6"/>
  <c r="GN89" i="6"/>
  <c r="GN82" i="6"/>
  <c r="GN71" i="6"/>
  <c r="FW91" i="6"/>
  <c r="GN105" i="6"/>
  <c r="GN83" i="6"/>
  <c r="GN87" i="6"/>
  <c r="FW108" i="6"/>
  <c r="GN75" i="6"/>
  <c r="GN99" i="6"/>
  <c r="GN103" i="6"/>
  <c r="FW79" i="6"/>
  <c r="GN91" i="6"/>
  <c r="GN76" i="6"/>
  <c r="GN92" i="6"/>
  <c r="FW90" i="6"/>
  <c r="GN107" i="6"/>
  <c r="GN84" i="6"/>
  <c r="GN72" i="6"/>
  <c r="FW96" i="6"/>
  <c r="GN108" i="6"/>
  <c r="GN100" i="6"/>
  <c r="GN88" i="6"/>
  <c r="FW81" i="6"/>
  <c r="GN106" i="6"/>
  <c r="GN96" i="6"/>
  <c r="GN104" i="6"/>
  <c r="FF91" i="6"/>
  <c r="FW95" i="6"/>
  <c r="FW69" i="6"/>
  <c r="FF73" i="6"/>
  <c r="FW80" i="6"/>
  <c r="FW92" i="6"/>
  <c r="FF101" i="6"/>
  <c r="FW97" i="6"/>
  <c r="FW105" i="6"/>
  <c r="FF70" i="6"/>
  <c r="FW106" i="6"/>
  <c r="FW76" i="6"/>
  <c r="EO82" i="6"/>
  <c r="FW75" i="6"/>
  <c r="FW107" i="6"/>
  <c r="FW87" i="6"/>
  <c r="EO86" i="6"/>
  <c r="FW73" i="6"/>
  <c r="FW99" i="6"/>
  <c r="FW103" i="6"/>
  <c r="EO80" i="6"/>
  <c r="FW77" i="6"/>
  <c r="FW84" i="6"/>
  <c r="FW216" i="6"/>
  <c r="FW215" i="6"/>
  <c r="FW214" i="6"/>
  <c r="FW218" i="6"/>
  <c r="FW228" i="6"/>
  <c r="FW227" i="6"/>
  <c r="FW226" i="6"/>
  <c r="FW225" i="6"/>
  <c r="FW217" i="6"/>
  <c r="FW224" i="6"/>
  <c r="FW223" i="6"/>
  <c r="FW222" i="6"/>
  <c r="FW220" i="6"/>
  <c r="FW219" i="6"/>
  <c r="FW221" i="6"/>
  <c r="FW200" i="6"/>
  <c r="FW150" i="6"/>
  <c r="FW147" i="6"/>
  <c r="FW177" i="6"/>
  <c r="FW159" i="6"/>
  <c r="FW140" i="6"/>
  <c r="FW117" i="6"/>
  <c r="FW127" i="6"/>
  <c r="FW144" i="6"/>
  <c r="FW111" i="6"/>
  <c r="FW154" i="6"/>
  <c r="FW194" i="6"/>
  <c r="FW164" i="6"/>
  <c r="FW191" i="6"/>
  <c r="FW184" i="6"/>
  <c r="FW213" i="6"/>
  <c r="FW130" i="6"/>
  <c r="FW161" i="6"/>
  <c r="FW143" i="6"/>
  <c r="FW185" i="6"/>
  <c r="FW115" i="6"/>
  <c r="FW170" i="6"/>
  <c r="FW205" i="6"/>
  <c r="FW113" i="6"/>
  <c r="FW112" i="6"/>
  <c r="FW131" i="6"/>
  <c r="FW183" i="6"/>
  <c r="FW139" i="6"/>
  <c r="FW207" i="6"/>
  <c r="FW168" i="6"/>
  <c r="FW197" i="6"/>
  <c r="FW145" i="6"/>
  <c r="FW116" i="6"/>
  <c r="FW125" i="6"/>
  <c r="FW133" i="6"/>
  <c r="FW142" i="6"/>
  <c r="FW176" i="6"/>
  <c r="FW172" i="6"/>
  <c r="FW148" i="6"/>
  <c r="FW152" i="6"/>
  <c r="FW181" i="6"/>
  <c r="FW211" i="6"/>
  <c r="FW129" i="6"/>
  <c r="FW206" i="6"/>
  <c r="FW173" i="6"/>
  <c r="FW186" i="6"/>
  <c r="FW203" i="6"/>
  <c r="FW169" i="6"/>
  <c r="FW136" i="6"/>
  <c r="FW165" i="6"/>
  <c r="FW195" i="6"/>
  <c r="FW190" i="6"/>
  <c r="FW109" i="6"/>
  <c r="FW118" i="6"/>
  <c r="FW198" i="6"/>
  <c r="FW149" i="6"/>
  <c r="FW179" i="6"/>
  <c r="FW171" i="6"/>
  <c r="FW158" i="6"/>
  <c r="FW188" i="6"/>
  <c r="FW208" i="6"/>
  <c r="FW189" i="6"/>
  <c r="FW209" i="6"/>
  <c r="FW199" i="6"/>
  <c r="FW163" i="6"/>
  <c r="FW210" i="6"/>
  <c r="FW192" i="6"/>
  <c r="FW126" i="6"/>
  <c r="FW137" i="6"/>
  <c r="FW110" i="6"/>
  <c r="FW122" i="6"/>
  <c r="FW119" i="6"/>
  <c r="FW167" i="6"/>
  <c r="FW153" i="6"/>
  <c r="FW178" i="6"/>
  <c r="FW160" i="6"/>
  <c r="FW157" i="6"/>
  <c r="FW138" i="6"/>
  <c r="FW146" i="6"/>
  <c r="FW174" i="6"/>
  <c r="FW151" i="6"/>
  <c r="FW212" i="6"/>
  <c r="FW162" i="6"/>
  <c r="FW128" i="6"/>
  <c r="FW141" i="6"/>
  <c r="FW120" i="6"/>
  <c r="FW135" i="6"/>
  <c r="FW196" i="6"/>
  <c r="FW187" i="6"/>
  <c r="FW124" i="6"/>
  <c r="FW166" i="6"/>
  <c r="FW180" i="6"/>
  <c r="FW155" i="6"/>
  <c r="FW201" i="6"/>
  <c r="FW156" i="6"/>
  <c r="FW114" i="6"/>
  <c r="FW134" i="6"/>
  <c r="FW123" i="6"/>
  <c r="FW182" i="6"/>
  <c r="FW132" i="6"/>
  <c r="FW193" i="6"/>
  <c r="FW175" i="6"/>
  <c r="FW204" i="6"/>
  <c r="FW121" i="6"/>
  <c r="FW202" i="6"/>
  <c r="FF74" i="6"/>
  <c r="FW93" i="6"/>
  <c r="FW74" i="6"/>
  <c r="FW72" i="6"/>
  <c r="FF95" i="6"/>
  <c r="FW78" i="6"/>
  <c r="FW98" i="6"/>
  <c r="FW88" i="6"/>
  <c r="FF75" i="6"/>
  <c r="FW94" i="6"/>
  <c r="FW83" i="6"/>
  <c r="FW104" i="6"/>
  <c r="EO91" i="6"/>
  <c r="FF79" i="6"/>
  <c r="FF85" i="6"/>
  <c r="EO100" i="6"/>
  <c r="FF76" i="6"/>
  <c r="FF97" i="6"/>
  <c r="EO71" i="6"/>
  <c r="FF96" i="6"/>
  <c r="FF83" i="6"/>
  <c r="EO105" i="6"/>
  <c r="FF106" i="6"/>
  <c r="FF216" i="6"/>
  <c r="FF215" i="6"/>
  <c r="FF214" i="6"/>
  <c r="FF217" i="6"/>
  <c r="FF228" i="6"/>
  <c r="FF227" i="6"/>
  <c r="FF226" i="6"/>
  <c r="FF225" i="6"/>
  <c r="FF224" i="6"/>
  <c r="FF223" i="6"/>
  <c r="FF222" i="6"/>
  <c r="FF220" i="6"/>
  <c r="FF218" i="6"/>
  <c r="FF221" i="6"/>
  <c r="FF219" i="6"/>
  <c r="FF200" i="6"/>
  <c r="FF213" i="6"/>
  <c r="FF212" i="6"/>
  <c r="FF209" i="6"/>
  <c r="FF175" i="6"/>
  <c r="FF201" i="6"/>
  <c r="FF123" i="6"/>
  <c r="FF127" i="6"/>
  <c r="FF112" i="6"/>
  <c r="FF110" i="6"/>
  <c r="FF138" i="6"/>
  <c r="FF194" i="6"/>
  <c r="FF189" i="6"/>
  <c r="FF141" i="6"/>
  <c r="FF114" i="6"/>
  <c r="FF184" i="6"/>
  <c r="FF181" i="6"/>
  <c r="FF196" i="6"/>
  <c r="FF193" i="6"/>
  <c r="FF159" i="6"/>
  <c r="FF153" i="6"/>
  <c r="FF116" i="6"/>
  <c r="FF113" i="6"/>
  <c r="FF129" i="6"/>
  <c r="FF135" i="6"/>
  <c r="FF158" i="6"/>
  <c r="FF208" i="6"/>
  <c r="FF121" i="6"/>
  <c r="FF128" i="6"/>
  <c r="FF207" i="6"/>
  <c r="FF168" i="6"/>
  <c r="FF147" i="6"/>
  <c r="FF180" i="6"/>
  <c r="FF177" i="6"/>
  <c r="FF143" i="6"/>
  <c r="FF157" i="6"/>
  <c r="FF115" i="6"/>
  <c r="FF206" i="6"/>
  <c r="FF203" i="6"/>
  <c r="FF195" i="6"/>
  <c r="FF150" i="6"/>
  <c r="FF155" i="6"/>
  <c r="FF130" i="6"/>
  <c r="FF125" i="6"/>
  <c r="FF152" i="6"/>
  <c r="FF124" i="6"/>
  <c r="FF164" i="6"/>
  <c r="FF161" i="6"/>
  <c r="FF156" i="6"/>
  <c r="FF190" i="6"/>
  <c r="FF171" i="6"/>
  <c r="FF160" i="6"/>
  <c r="FF172" i="6"/>
  <c r="FF136" i="6"/>
  <c r="FF186" i="6"/>
  <c r="FF148" i="6"/>
  <c r="FF145" i="6"/>
  <c r="FF202" i="6"/>
  <c r="FF166" i="6"/>
  <c r="FF134" i="6"/>
  <c r="FF178" i="6"/>
  <c r="FF183" i="6"/>
  <c r="FF198" i="6"/>
  <c r="FF132" i="6"/>
  <c r="FF111" i="6"/>
  <c r="FF142" i="6"/>
  <c r="FF199" i="6"/>
  <c r="FF167" i="6"/>
  <c r="FF182" i="6"/>
  <c r="FF211" i="6"/>
  <c r="FF188" i="6"/>
  <c r="FF174" i="6"/>
  <c r="FF187" i="6"/>
  <c r="FF109" i="6"/>
  <c r="FF119" i="6"/>
  <c r="FF165" i="6"/>
  <c r="FF197" i="6"/>
  <c r="FF140" i="6"/>
  <c r="FF192" i="6"/>
  <c r="FF126" i="6"/>
  <c r="FF137" i="6"/>
  <c r="FF169" i="6"/>
  <c r="FF149" i="6"/>
  <c r="FF133" i="6"/>
  <c r="FF154" i="6"/>
  <c r="FF176" i="6"/>
  <c r="FF205" i="6"/>
  <c r="FF120" i="6"/>
  <c r="FF179" i="6"/>
  <c r="FF163" i="6"/>
  <c r="FF131" i="6"/>
  <c r="FF117" i="6"/>
  <c r="FF210" i="6"/>
  <c r="FF162" i="6"/>
  <c r="FF185" i="6"/>
  <c r="FF144" i="6"/>
  <c r="FF173" i="6"/>
  <c r="FF118" i="6"/>
  <c r="FF204" i="6"/>
  <c r="FF151" i="6"/>
  <c r="FF146" i="6"/>
  <c r="FF170" i="6"/>
  <c r="FF191" i="6"/>
  <c r="FF139" i="6"/>
  <c r="FF122" i="6"/>
  <c r="FF89" i="6"/>
  <c r="FF98" i="6"/>
  <c r="FF86" i="6"/>
  <c r="FF90" i="6"/>
  <c r="FF105" i="6"/>
  <c r="FF102" i="6"/>
  <c r="FF107" i="6"/>
  <c r="FF81" i="6"/>
  <c r="FF71" i="6"/>
  <c r="FF77" i="6"/>
  <c r="FF84" i="6"/>
  <c r="FF87" i="6"/>
  <c r="FF93" i="6"/>
  <c r="FF100" i="6"/>
  <c r="FF72" i="6"/>
  <c r="DX94" i="6"/>
  <c r="FF78" i="6"/>
  <c r="FF108" i="6"/>
  <c r="FF88" i="6"/>
  <c r="DX83" i="6"/>
  <c r="FF94" i="6"/>
  <c r="FF99" i="6"/>
  <c r="FF104" i="6"/>
  <c r="DX99" i="6"/>
  <c r="EO96" i="6"/>
  <c r="EO87" i="6"/>
  <c r="DX96" i="6"/>
  <c r="EO97" i="6"/>
  <c r="EO103" i="6"/>
  <c r="DX84" i="6"/>
  <c r="DX70" i="6"/>
  <c r="EO99" i="6"/>
  <c r="EO75" i="6"/>
  <c r="DX107" i="6"/>
  <c r="EO84" i="6"/>
  <c r="EO95" i="6"/>
  <c r="EO74" i="6"/>
  <c r="EO73" i="6"/>
  <c r="EO98" i="6"/>
  <c r="EO90" i="6"/>
  <c r="EO92" i="6"/>
  <c r="EO83" i="6"/>
  <c r="DG96" i="6"/>
  <c r="EO106" i="6"/>
  <c r="EO93" i="6"/>
  <c r="EO69" i="6"/>
  <c r="DG99" i="6"/>
  <c r="EO107" i="6"/>
  <c r="EO101" i="6"/>
  <c r="EO70" i="6"/>
  <c r="DG100" i="6"/>
  <c r="EO76" i="6"/>
  <c r="EO78" i="6"/>
  <c r="EO102" i="6"/>
  <c r="DX73" i="6"/>
  <c r="EO89" i="6"/>
  <c r="EO94" i="6"/>
  <c r="EO72" i="6"/>
  <c r="DX98" i="6"/>
  <c r="DX77" i="6"/>
  <c r="EO108" i="6"/>
  <c r="EO81" i="6"/>
  <c r="EO216" i="6"/>
  <c r="EO214" i="6"/>
  <c r="EO217" i="6"/>
  <c r="EO215" i="6"/>
  <c r="EO226" i="6"/>
  <c r="EO222" i="6"/>
  <c r="EO220" i="6"/>
  <c r="EO228" i="6"/>
  <c r="EO219" i="6"/>
  <c r="EO227" i="6"/>
  <c r="EO225" i="6"/>
  <c r="EO224" i="6"/>
  <c r="EO223" i="6"/>
  <c r="EO221" i="6"/>
  <c r="EO218" i="6"/>
  <c r="EO200" i="6"/>
  <c r="EO171" i="6"/>
  <c r="EO124" i="6"/>
  <c r="EO211" i="6"/>
  <c r="EO209" i="6"/>
  <c r="EO173" i="6"/>
  <c r="EO115" i="6"/>
  <c r="EO170" i="6"/>
  <c r="EO178" i="6"/>
  <c r="EO144" i="6"/>
  <c r="EO184" i="6"/>
  <c r="EO199" i="6"/>
  <c r="EO153" i="6"/>
  <c r="EO195" i="6"/>
  <c r="EO190" i="6"/>
  <c r="EO157" i="6"/>
  <c r="EO111" i="6"/>
  <c r="EO125" i="6"/>
  <c r="EO110" i="6"/>
  <c r="EO137" i="6"/>
  <c r="EO213" i="6"/>
  <c r="EO174" i="6"/>
  <c r="EO158" i="6"/>
  <c r="EO119" i="6"/>
  <c r="EO114" i="6"/>
  <c r="EO168" i="6"/>
  <c r="EO183" i="6"/>
  <c r="EO181" i="6"/>
  <c r="EO163" i="6"/>
  <c r="EO172" i="6"/>
  <c r="EO141" i="6"/>
  <c r="EO121" i="6"/>
  <c r="EO116" i="6"/>
  <c r="EO113" i="6"/>
  <c r="EO160" i="6"/>
  <c r="EO161" i="6"/>
  <c r="EO123" i="6"/>
  <c r="EO154" i="6"/>
  <c r="EO128" i="6"/>
  <c r="EO152" i="6"/>
  <c r="EO167" i="6"/>
  <c r="EO162" i="6"/>
  <c r="EO194" i="6"/>
  <c r="EO185" i="6"/>
  <c r="EO201" i="6"/>
  <c r="EO186" i="6"/>
  <c r="EO179" i="6"/>
  <c r="EO122" i="6"/>
  <c r="EO136" i="6"/>
  <c r="EO151" i="6"/>
  <c r="EO145" i="6"/>
  <c r="EO206" i="6"/>
  <c r="EO208" i="6"/>
  <c r="EO202" i="6"/>
  <c r="EO112" i="6"/>
  <c r="EO197" i="6"/>
  <c r="EO143" i="6"/>
  <c r="EO166" i="6"/>
  <c r="EO135" i="6"/>
  <c r="EO142" i="6"/>
  <c r="EO156" i="6"/>
  <c r="EO192" i="6"/>
  <c r="EO155" i="6"/>
  <c r="EO182" i="6"/>
  <c r="EO134" i="6"/>
  <c r="EO177" i="6"/>
  <c r="EO150" i="6"/>
  <c r="EO198" i="6"/>
  <c r="EO203" i="6"/>
  <c r="EO140" i="6"/>
  <c r="EO165" i="6"/>
  <c r="EO149" i="6"/>
  <c r="EO187" i="6"/>
  <c r="EO129" i="6"/>
  <c r="EO207" i="6"/>
  <c r="EO138" i="6"/>
  <c r="EO175" i="6"/>
  <c r="EO148" i="6"/>
  <c r="EO133" i="6"/>
  <c r="EO131" i="6"/>
  <c r="EO212" i="6"/>
  <c r="EO126" i="6"/>
  <c r="EO191" i="6"/>
  <c r="EO120" i="6"/>
  <c r="EO147" i="6"/>
  <c r="EO146" i="6"/>
  <c r="EO196" i="6"/>
  <c r="EO188" i="6"/>
  <c r="EO164" i="6"/>
  <c r="EO127" i="6"/>
  <c r="EO210" i="6"/>
  <c r="EO193" i="6"/>
  <c r="EO180" i="6"/>
  <c r="EO139" i="6"/>
  <c r="EO159" i="6"/>
  <c r="EO117" i="6"/>
  <c r="EO130" i="6"/>
  <c r="EO205" i="6"/>
  <c r="EO176" i="6"/>
  <c r="EO204" i="6"/>
  <c r="EO132" i="6"/>
  <c r="EO169" i="6"/>
  <c r="EO189" i="6"/>
  <c r="EO118" i="6"/>
  <c r="EO109" i="6"/>
  <c r="DX93" i="6"/>
  <c r="EO77" i="6"/>
  <c r="EO85" i="6"/>
  <c r="EO104" i="6"/>
  <c r="DX108" i="6"/>
  <c r="DX79" i="6"/>
  <c r="DG83" i="6"/>
  <c r="DX78" i="6"/>
  <c r="DX69" i="6"/>
  <c r="DG78" i="6"/>
  <c r="DX80" i="6"/>
  <c r="DX87" i="6"/>
  <c r="DG84" i="6"/>
  <c r="DX81" i="6"/>
  <c r="DX90" i="6"/>
  <c r="DX89" i="6"/>
  <c r="DX91" i="6"/>
  <c r="DX101" i="6"/>
  <c r="DX105" i="6"/>
  <c r="DX95" i="6"/>
  <c r="DX102" i="6"/>
  <c r="DX75" i="6"/>
  <c r="DX82" i="6"/>
  <c r="DX71" i="6"/>
  <c r="DX74" i="6"/>
  <c r="DX97" i="6"/>
  <c r="DX103" i="6"/>
  <c r="DX106" i="6"/>
  <c r="DX100" i="6"/>
  <c r="DX72" i="6"/>
  <c r="DX76" i="6"/>
  <c r="DX85" i="6"/>
  <c r="DX216" i="6"/>
  <c r="DX215" i="6"/>
  <c r="DX214" i="6"/>
  <c r="DX228" i="6"/>
  <c r="DX227" i="6"/>
  <c r="DX226" i="6"/>
  <c r="DX225" i="6"/>
  <c r="DX224" i="6"/>
  <c r="DX223" i="6"/>
  <c r="DX222" i="6"/>
  <c r="DX221" i="6"/>
  <c r="DX218" i="6"/>
  <c r="DX220" i="6"/>
  <c r="DX219" i="6"/>
  <c r="DX217" i="6"/>
  <c r="DX200" i="6"/>
  <c r="DX127" i="6"/>
  <c r="DX181" i="6"/>
  <c r="DX130" i="6"/>
  <c r="DX202" i="6"/>
  <c r="DX203" i="6"/>
  <c r="DX111" i="6"/>
  <c r="DX115" i="6"/>
  <c r="DX142" i="6"/>
  <c r="DX110" i="6"/>
  <c r="DX169" i="6"/>
  <c r="DX182" i="6"/>
  <c r="DX121" i="6"/>
  <c r="DX213" i="6"/>
  <c r="DX184" i="6"/>
  <c r="DX186" i="6"/>
  <c r="DX165" i="6"/>
  <c r="DX187" i="6"/>
  <c r="DX206" i="6"/>
  <c r="DX204" i="6"/>
  <c r="DX113" i="6"/>
  <c r="DX122" i="6"/>
  <c r="DX124" i="6"/>
  <c r="DX138" i="6"/>
  <c r="DX112" i="6"/>
  <c r="DX135" i="6"/>
  <c r="DX109" i="6"/>
  <c r="DX153" i="6"/>
  <c r="DX170" i="6"/>
  <c r="DX139" i="6"/>
  <c r="DX168" i="6"/>
  <c r="DX183" i="6"/>
  <c r="DX133" i="6"/>
  <c r="DX209" i="6"/>
  <c r="DX190" i="6"/>
  <c r="DX172" i="6"/>
  <c r="DX152" i="6"/>
  <c r="DX151" i="6"/>
  <c r="DX132" i="6"/>
  <c r="DX193" i="6"/>
  <c r="DX174" i="6"/>
  <c r="DX201" i="6"/>
  <c r="DX192" i="6"/>
  <c r="DX154" i="6"/>
  <c r="DX161" i="6"/>
  <c r="DX136" i="6"/>
  <c r="DX150" i="6"/>
  <c r="DX180" i="6"/>
  <c r="DX129" i="6"/>
  <c r="DX158" i="6"/>
  <c r="DX114" i="6"/>
  <c r="DX205" i="6"/>
  <c r="DX179" i="6"/>
  <c r="DX188" i="6"/>
  <c r="DX199" i="6"/>
  <c r="DX196" i="6"/>
  <c r="DX128" i="6"/>
  <c r="DX171" i="6"/>
  <c r="DX195" i="6"/>
  <c r="DX189" i="6"/>
  <c r="DX117" i="6"/>
  <c r="DX167" i="6"/>
  <c r="DX162" i="6"/>
  <c r="DX211" i="6"/>
  <c r="DX208" i="6"/>
  <c r="DX126" i="6"/>
  <c r="DX185" i="6"/>
  <c r="DX145" i="6"/>
  <c r="DX176" i="6"/>
  <c r="DX177" i="6"/>
  <c r="DX134" i="6"/>
  <c r="DX198" i="6"/>
  <c r="DX163" i="6"/>
  <c r="DX160" i="6"/>
  <c r="DX173" i="6"/>
  <c r="DX137" i="6"/>
  <c r="DX119" i="6"/>
  <c r="DX149" i="6"/>
  <c r="DX166" i="6"/>
  <c r="DX147" i="6"/>
  <c r="DX155" i="6"/>
  <c r="DX157" i="6"/>
  <c r="DX120" i="6"/>
  <c r="DX212" i="6"/>
  <c r="DX164" i="6"/>
  <c r="DX131" i="6"/>
  <c r="DX207" i="6"/>
  <c r="DX141" i="6"/>
  <c r="DX175" i="6"/>
  <c r="DX123" i="6"/>
  <c r="DX148" i="6"/>
  <c r="DX146" i="6"/>
  <c r="DX210" i="6"/>
  <c r="DX191" i="6"/>
  <c r="DX125" i="6"/>
  <c r="DX116" i="6"/>
  <c r="DX178" i="6"/>
  <c r="DX156" i="6"/>
  <c r="DX144" i="6"/>
  <c r="DX197" i="6"/>
  <c r="DX194" i="6"/>
  <c r="DX143" i="6"/>
  <c r="DX140" i="6"/>
  <c r="DX118" i="6"/>
  <c r="DX159" i="6"/>
  <c r="DX92" i="6"/>
  <c r="DX86" i="6"/>
  <c r="DX104" i="6"/>
  <c r="CP108" i="6"/>
  <c r="DG108" i="6"/>
  <c r="DG101" i="6"/>
  <c r="CP77" i="6"/>
  <c r="DG105" i="6"/>
  <c r="DG70" i="6"/>
  <c r="CP95" i="6"/>
  <c r="DG73" i="6"/>
  <c r="DG86" i="6"/>
  <c r="CP69" i="6"/>
  <c r="DG93" i="6"/>
  <c r="DG102" i="6"/>
  <c r="CP86" i="6"/>
  <c r="CP78" i="6"/>
  <c r="DG82" i="6"/>
  <c r="DG89" i="6"/>
  <c r="CP79" i="6"/>
  <c r="CP85" i="6"/>
  <c r="DG90" i="6"/>
  <c r="DG77" i="6"/>
  <c r="DG69" i="6"/>
  <c r="DG74" i="6"/>
  <c r="DG95" i="6"/>
  <c r="DG85" i="6"/>
  <c r="DG106" i="6"/>
  <c r="DG81" i="6"/>
  <c r="DG71" i="6"/>
  <c r="BH83" i="6"/>
  <c r="DG75" i="6"/>
  <c r="DG94" i="6"/>
  <c r="DG87" i="6"/>
  <c r="BY108" i="6"/>
  <c r="DG91" i="6"/>
  <c r="DG80" i="6"/>
  <c r="DG103" i="6"/>
  <c r="BY100" i="6"/>
  <c r="DG107" i="6"/>
  <c r="DG97" i="6"/>
  <c r="DG216" i="6"/>
  <c r="DG215" i="6"/>
  <c r="DG214" i="6"/>
  <c r="DG228" i="6"/>
  <c r="DG227" i="6"/>
  <c r="DG226" i="6"/>
  <c r="DG225" i="6"/>
  <c r="DG224" i="6"/>
  <c r="DG223" i="6"/>
  <c r="DG222" i="6"/>
  <c r="DG221" i="6"/>
  <c r="DG220" i="6"/>
  <c r="DG219" i="6"/>
  <c r="DG218" i="6"/>
  <c r="DG217" i="6"/>
  <c r="DG120" i="6"/>
  <c r="DG184" i="6"/>
  <c r="DG198" i="6"/>
  <c r="DG211" i="6"/>
  <c r="DG208" i="6"/>
  <c r="DG189" i="6"/>
  <c r="DG169" i="6"/>
  <c r="DG203" i="6"/>
  <c r="DG141" i="6"/>
  <c r="DG170" i="6"/>
  <c r="DG201" i="6"/>
  <c r="DG197" i="6"/>
  <c r="DG133" i="6"/>
  <c r="DG119" i="6"/>
  <c r="DG168" i="6"/>
  <c r="DG182" i="6"/>
  <c r="DG195" i="6"/>
  <c r="DG192" i="6"/>
  <c r="DG173" i="6"/>
  <c r="DG137" i="6"/>
  <c r="DG157" i="6"/>
  <c r="DG144" i="6"/>
  <c r="DG202" i="6"/>
  <c r="DG159" i="6"/>
  <c r="DG181" i="6"/>
  <c r="DG149" i="6"/>
  <c r="DG117" i="6"/>
  <c r="DG152" i="6"/>
  <c r="DG166" i="6"/>
  <c r="DG179" i="6"/>
  <c r="DG176" i="6"/>
  <c r="DG187" i="6"/>
  <c r="DG151" i="6"/>
  <c r="DG124" i="6"/>
  <c r="DG109" i="6"/>
  <c r="DG136" i="6"/>
  <c r="DG150" i="6"/>
  <c r="DG163" i="6"/>
  <c r="DG139" i="6"/>
  <c r="DG115" i="6"/>
  <c r="DG128" i="6"/>
  <c r="DG112" i="6"/>
  <c r="DG199" i="6"/>
  <c r="DG134" i="6"/>
  <c r="DG147" i="6"/>
  <c r="DG207" i="6"/>
  <c r="DG204" i="6"/>
  <c r="DG121" i="6"/>
  <c r="DG130" i="6"/>
  <c r="DG185" i="6"/>
  <c r="DG118" i="6"/>
  <c r="DG183" i="6"/>
  <c r="DG165" i="6"/>
  <c r="DG131" i="6"/>
  <c r="DG191" i="6"/>
  <c r="DG188" i="6"/>
  <c r="DG194" i="6"/>
  <c r="DG190" i="6"/>
  <c r="DG116" i="6"/>
  <c r="DG167" i="6"/>
  <c r="DG145" i="6"/>
  <c r="DG210" i="6"/>
  <c r="DG175" i="6"/>
  <c r="DG172" i="6"/>
  <c r="DG156" i="6"/>
  <c r="DG206" i="6"/>
  <c r="DG171" i="6"/>
  <c r="DG125" i="6"/>
  <c r="DG205" i="6"/>
  <c r="DG114" i="6"/>
  <c r="DG135" i="6"/>
  <c r="DG213" i="6"/>
  <c r="DG162" i="6"/>
  <c r="DG143" i="6"/>
  <c r="DG140" i="6"/>
  <c r="DG153" i="6"/>
  <c r="DG113" i="6"/>
  <c r="DG110" i="6"/>
  <c r="DG146" i="6"/>
  <c r="DG212" i="6"/>
  <c r="DG178" i="6"/>
  <c r="DG174" i="6"/>
  <c r="DG155" i="6"/>
  <c r="DG142" i="6"/>
  <c r="DG148" i="6"/>
  <c r="DG111" i="6"/>
  <c r="DG161" i="6"/>
  <c r="DG196" i="6"/>
  <c r="DG209" i="6"/>
  <c r="DG158" i="6"/>
  <c r="DG186" i="6"/>
  <c r="DG123" i="6"/>
  <c r="DG160" i="6"/>
  <c r="DG180" i="6"/>
  <c r="DG193" i="6"/>
  <c r="DG154" i="6"/>
  <c r="DG200" i="6"/>
  <c r="DG129" i="6"/>
  <c r="DG122" i="6"/>
  <c r="DG127" i="6"/>
  <c r="DG164" i="6"/>
  <c r="DG177" i="6"/>
  <c r="DG126" i="6"/>
  <c r="DG138" i="6"/>
  <c r="DG132" i="6"/>
  <c r="CP91" i="6"/>
  <c r="DG76" i="6"/>
  <c r="DG98" i="6"/>
  <c r="DG88" i="6"/>
  <c r="CP107" i="6"/>
  <c r="DG92" i="6"/>
  <c r="DG79" i="6"/>
  <c r="DG104" i="6"/>
  <c r="AQ77" i="6"/>
  <c r="CP76" i="6"/>
  <c r="CP99" i="6"/>
  <c r="BH108" i="6"/>
  <c r="CP92" i="6"/>
  <c r="CP87" i="6"/>
  <c r="BY89" i="6"/>
  <c r="CP93" i="6"/>
  <c r="CP83" i="6"/>
  <c r="CP94" i="6"/>
  <c r="CP80" i="6"/>
  <c r="CP101" i="6"/>
  <c r="CP74" i="6"/>
  <c r="CP96" i="6"/>
  <c r="CP70" i="6"/>
  <c r="CP73" i="6"/>
  <c r="CP81" i="6"/>
  <c r="CP216" i="6"/>
  <c r="CP215" i="6"/>
  <c r="CP222" i="6"/>
  <c r="CP214" i="6"/>
  <c r="CP228" i="6"/>
  <c r="CP226" i="6"/>
  <c r="CP227" i="6"/>
  <c r="CP225" i="6"/>
  <c r="CP224" i="6"/>
  <c r="CP223" i="6"/>
  <c r="CP221" i="6"/>
  <c r="CP220" i="6"/>
  <c r="CP219" i="6"/>
  <c r="CP218" i="6"/>
  <c r="CP217" i="6"/>
  <c r="CP200" i="6"/>
  <c r="CP167" i="6"/>
  <c r="CP212" i="6"/>
  <c r="CP193" i="6"/>
  <c r="CP173" i="6"/>
  <c r="CP186" i="6"/>
  <c r="CP110" i="6"/>
  <c r="CP201" i="6"/>
  <c r="CP169" i="6"/>
  <c r="CP126" i="6"/>
  <c r="CP185" i="6"/>
  <c r="CP115" i="6"/>
  <c r="CP202" i="6"/>
  <c r="CP184" i="6"/>
  <c r="CP150" i="6"/>
  <c r="CP196" i="6"/>
  <c r="CP177" i="6"/>
  <c r="CP157" i="6"/>
  <c r="CP154" i="6"/>
  <c r="CP116" i="6"/>
  <c r="CP129" i="6"/>
  <c r="CP153" i="6"/>
  <c r="CP121" i="6"/>
  <c r="CP144" i="6"/>
  <c r="CP139" i="6"/>
  <c r="CP168" i="6"/>
  <c r="CP197" i="6"/>
  <c r="CP180" i="6"/>
  <c r="CP161" i="6"/>
  <c r="CP141" i="6"/>
  <c r="CP138" i="6"/>
  <c r="CP113" i="6"/>
  <c r="CP111" i="6"/>
  <c r="CP112" i="6"/>
  <c r="CP123" i="6"/>
  <c r="CP140" i="6"/>
  <c r="CP187" i="6"/>
  <c r="CP199" i="6"/>
  <c r="CP152" i="6"/>
  <c r="CP149" i="6"/>
  <c r="CP164" i="6"/>
  <c r="CP145" i="6"/>
  <c r="CP125" i="6"/>
  <c r="CP109" i="6"/>
  <c r="CP120" i="6"/>
  <c r="CP117" i="6"/>
  <c r="CP136" i="6"/>
  <c r="CP163" i="6"/>
  <c r="CP148" i="6"/>
  <c r="CP204" i="6"/>
  <c r="CP170" i="6"/>
  <c r="CP171" i="6"/>
  <c r="CP183" i="6"/>
  <c r="CP210" i="6"/>
  <c r="CP132" i="6"/>
  <c r="CP207" i="6"/>
  <c r="CP188" i="6"/>
  <c r="CP122" i="6"/>
  <c r="CP118" i="6"/>
  <c r="CP151" i="6"/>
  <c r="CP191" i="6"/>
  <c r="CP195" i="6"/>
  <c r="CP142" i="6"/>
  <c r="CP172" i="6"/>
  <c r="CP206" i="6"/>
  <c r="CP135" i="6"/>
  <c r="CP182" i="6"/>
  <c r="CP146" i="6"/>
  <c r="CP208" i="6"/>
  <c r="CP156" i="6"/>
  <c r="CP137" i="6"/>
  <c r="CP143" i="6"/>
  <c r="CP198" i="6"/>
  <c r="CP181" i="6"/>
  <c r="CP127" i="6"/>
  <c r="CP192" i="6"/>
  <c r="CP203" i="6"/>
  <c r="CP189" i="6"/>
  <c r="CP166" i="6"/>
  <c r="CP131" i="6"/>
  <c r="CP158" i="6"/>
  <c r="CP176" i="6"/>
  <c r="CP124" i="6"/>
  <c r="CP119" i="6"/>
  <c r="CP134" i="6"/>
  <c r="CP178" i="6"/>
  <c r="CP211" i="6"/>
  <c r="CP160" i="6"/>
  <c r="CP190" i="6"/>
  <c r="CP133" i="6"/>
  <c r="CP159" i="6"/>
  <c r="CP147" i="6"/>
  <c r="CP162" i="6"/>
  <c r="CP179" i="6"/>
  <c r="CP213" i="6"/>
  <c r="CP194" i="6"/>
  <c r="CP128" i="6"/>
  <c r="CP205" i="6"/>
  <c r="CP130" i="6"/>
  <c r="CP165" i="6"/>
  <c r="CP175" i="6"/>
  <c r="CP174" i="6"/>
  <c r="CP155" i="6"/>
  <c r="CP114" i="6"/>
  <c r="CP209" i="6"/>
  <c r="CP89" i="6"/>
  <c r="CP97" i="6"/>
  <c r="CP71" i="6"/>
  <c r="CP105" i="6"/>
  <c r="CP98" i="6"/>
  <c r="CP103" i="6"/>
  <c r="CP90" i="6"/>
  <c r="CP84" i="6"/>
  <c r="CP72" i="6"/>
  <c r="CP106" i="6"/>
  <c r="CP100" i="6"/>
  <c r="CP88" i="6"/>
  <c r="CP75" i="6"/>
  <c r="CP82" i="6"/>
  <c r="CP104" i="6"/>
  <c r="BY73" i="6"/>
  <c r="BY69" i="6"/>
  <c r="BY93" i="6"/>
  <c r="BY101" i="6"/>
  <c r="AQ73" i="6"/>
  <c r="BY96" i="6"/>
  <c r="BY86" i="6"/>
  <c r="AQ95" i="6"/>
  <c r="BY99" i="6"/>
  <c r="BY71" i="6"/>
  <c r="BY95" i="6"/>
  <c r="BY103" i="6"/>
  <c r="BY74" i="6"/>
  <c r="BY97" i="6"/>
  <c r="BY81" i="6"/>
  <c r="BY90" i="6"/>
  <c r="BY105" i="6"/>
  <c r="BY98" i="6"/>
  <c r="BY106" i="6"/>
  <c r="BY78" i="6"/>
  <c r="BY84" i="6"/>
  <c r="BY75" i="6"/>
  <c r="BY77" i="6"/>
  <c r="BY85" i="6"/>
  <c r="BY91" i="6"/>
  <c r="BY94" i="6"/>
  <c r="BY216" i="6"/>
  <c r="BY215" i="6"/>
  <c r="BY226" i="6"/>
  <c r="BY223" i="6"/>
  <c r="BY222" i="6"/>
  <c r="BY214" i="6"/>
  <c r="BY228" i="6"/>
  <c r="BY227" i="6"/>
  <c r="BY225" i="6"/>
  <c r="BY224" i="6"/>
  <c r="BY221" i="6"/>
  <c r="BY220" i="6"/>
  <c r="BY219" i="6"/>
  <c r="BY218" i="6"/>
  <c r="BY217" i="6"/>
  <c r="BY200" i="6"/>
  <c r="BY198" i="6"/>
  <c r="BY213" i="6"/>
  <c r="BY175" i="6"/>
  <c r="BY158" i="6"/>
  <c r="BY155" i="6"/>
  <c r="BY110" i="6"/>
  <c r="BY117" i="6"/>
  <c r="BY138" i="6"/>
  <c r="BY121" i="6"/>
  <c r="BY127" i="6"/>
  <c r="BY123" i="6"/>
  <c r="BY188" i="6"/>
  <c r="BY196" i="6"/>
  <c r="BY163" i="6"/>
  <c r="BY206" i="6"/>
  <c r="BY184" i="6"/>
  <c r="BY166" i="6"/>
  <c r="BY197" i="6"/>
  <c r="BY142" i="6"/>
  <c r="BY205" i="6"/>
  <c r="BY139" i="6"/>
  <c r="BY170" i="6"/>
  <c r="BY111" i="6"/>
  <c r="BY131" i="6"/>
  <c r="BY178" i="6"/>
  <c r="BY154" i="6"/>
  <c r="BY172" i="6"/>
  <c r="BY208" i="6"/>
  <c r="BY168" i="6"/>
  <c r="BY150" i="6"/>
  <c r="BY181" i="6"/>
  <c r="BY146" i="6"/>
  <c r="BY189" i="6"/>
  <c r="BY186" i="6"/>
  <c r="BY116" i="6"/>
  <c r="BY113" i="6"/>
  <c r="BY130" i="6"/>
  <c r="BY109" i="6"/>
  <c r="BY204" i="6"/>
  <c r="BY212" i="6"/>
  <c r="BY182" i="6"/>
  <c r="BY185" i="6"/>
  <c r="BY140" i="6"/>
  <c r="BY114" i="6"/>
  <c r="BY152" i="6"/>
  <c r="BY149" i="6"/>
  <c r="BY165" i="6"/>
  <c r="BY128" i="6"/>
  <c r="BY173" i="6"/>
  <c r="BY141" i="6"/>
  <c r="BY193" i="6"/>
  <c r="BY122" i="6"/>
  <c r="BY164" i="6"/>
  <c r="BY136" i="6"/>
  <c r="BY195" i="6"/>
  <c r="BY211" i="6"/>
  <c r="BY174" i="6"/>
  <c r="BY157" i="6"/>
  <c r="BY169" i="6"/>
  <c r="BY202" i="6"/>
  <c r="BY177" i="6"/>
  <c r="BY112" i="6"/>
  <c r="BY133" i="6"/>
  <c r="BY145" i="6"/>
  <c r="BY194" i="6"/>
  <c r="BY201" i="6"/>
  <c r="BY137" i="6"/>
  <c r="BY179" i="6"/>
  <c r="BY144" i="6"/>
  <c r="BY207" i="6"/>
  <c r="BY209" i="6"/>
  <c r="BY125" i="6"/>
  <c r="BY190" i="6"/>
  <c r="BY161" i="6"/>
  <c r="BY143" i="6"/>
  <c r="BY162" i="6"/>
  <c r="BY153" i="6"/>
  <c r="BY134" i="6"/>
  <c r="BY180" i="6"/>
  <c r="BY126" i="6"/>
  <c r="BY156" i="6"/>
  <c r="BY120" i="6"/>
  <c r="BY199" i="6"/>
  <c r="BY171" i="6"/>
  <c r="BY183" i="6"/>
  <c r="BY210" i="6"/>
  <c r="BY148" i="6"/>
  <c r="BY192" i="6"/>
  <c r="BY124" i="6"/>
  <c r="BY119" i="6"/>
  <c r="BY167" i="6"/>
  <c r="BY129" i="6"/>
  <c r="BY132" i="6"/>
  <c r="BY176" i="6"/>
  <c r="BY203" i="6"/>
  <c r="BY118" i="6"/>
  <c r="BY159" i="6"/>
  <c r="BY151" i="6"/>
  <c r="BY191" i="6"/>
  <c r="BY147" i="6"/>
  <c r="BY160" i="6"/>
  <c r="BY187" i="6"/>
  <c r="BY115" i="6"/>
  <c r="BY135" i="6"/>
  <c r="BY107" i="6"/>
  <c r="BY79" i="6"/>
  <c r="BY72" i="6"/>
  <c r="BY102" i="6"/>
  <c r="BY87" i="6"/>
  <c r="BY76" i="6"/>
  <c r="BY82" i="6"/>
  <c r="BY88" i="6"/>
  <c r="BY80" i="6"/>
  <c r="BY92" i="6"/>
  <c r="BY83" i="6"/>
  <c r="BY104" i="6"/>
  <c r="BH95" i="6"/>
  <c r="BH73" i="6"/>
  <c r="BH216" i="6"/>
  <c r="BH222" i="6"/>
  <c r="BH215" i="6"/>
  <c r="BH227" i="6"/>
  <c r="BH214" i="6"/>
  <c r="BH228" i="6"/>
  <c r="BH226" i="6"/>
  <c r="BH225" i="6"/>
  <c r="BH223" i="6"/>
  <c r="BH224" i="6"/>
  <c r="BH221" i="6"/>
  <c r="BH220" i="6"/>
  <c r="BH219" i="6"/>
  <c r="BH218" i="6"/>
  <c r="BH217" i="6"/>
  <c r="BH120" i="6"/>
  <c r="BH184" i="6"/>
  <c r="BH182" i="6"/>
  <c r="BH147" i="6"/>
  <c r="BH190" i="6"/>
  <c r="BH189" i="6"/>
  <c r="BH186" i="6"/>
  <c r="BH185" i="6"/>
  <c r="BH179" i="6"/>
  <c r="BH137" i="6"/>
  <c r="BH154" i="6"/>
  <c r="BH129" i="6"/>
  <c r="BH115" i="6"/>
  <c r="BH113" i="6"/>
  <c r="BH202" i="6"/>
  <c r="BH117" i="6"/>
  <c r="BH168" i="6"/>
  <c r="BH213" i="6"/>
  <c r="BH162" i="6"/>
  <c r="BH146" i="6"/>
  <c r="BH173" i="6"/>
  <c r="BH170" i="6"/>
  <c r="BH158" i="6"/>
  <c r="BH209" i="6"/>
  <c r="BH193" i="6"/>
  <c r="BH163" i="6"/>
  <c r="BH201" i="6"/>
  <c r="BH161" i="6"/>
  <c r="BH128" i="6"/>
  <c r="BH199" i="6"/>
  <c r="BH114" i="6"/>
  <c r="BH152" i="6"/>
  <c r="BH197" i="6"/>
  <c r="BH143" i="6"/>
  <c r="BH191" i="6"/>
  <c r="BH157" i="6"/>
  <c r="BH138" i="6"/>
  <c r="BH141" i="6"/>
  <c r="BH204" i="6"/>
  <c r="BH188" i="6"/>
  <c r="BH174" i="6"/>
  <c r="BH153" i="6"/>
  <c r="BH180" i="6"/>
  <c r="BH176" i="6"/>
  <c r="BH160" i="6"/>
  <c r="BH112" i="6"/>
  <c r="BH136" i="6"/>
  <c r="BH165" i="6"/>
  <c r="BH142" i="6"/>
  <c r="BH175" i="6"/>
  <c r="BH156" i="6"/>
  <c r="BH124" i="6"/>
  <c r="BH187" i="6"/>
  <c r="BH110" i="6"/>
  <c r="BH166" i="6"/>
  <c r="BH133" i="6"/>
  <c r="BH145" i="6"/>
  <c r="BH169" i="6"/>
  <c r="BH177" i="6"/>
  <c r="BH192" i="6"/>
  <c r="BH148" i="6"/>
  <c r="BH119" i="6"/>
  <c r="BH150" i="6"/>
  <c r="BH172" i="6"/>
  <c r="BH207" i="6"/>
  <c r="BH118" i="6"/>
  <c r="BH149" i="6"/>
  <c r="BH125" i="6"/>
  <c r="BH111" i="6"/>
  <c r="BH131" i="6"/>
  <c r="BH194" i="6"/>
  <c r="BH212" i="6"/>
  <c r="BH206" i="6"/>
  <c r="BH116" i="6"/>
  <c r="BH203" i="6"/>
  <c r="BH121" i="6"/>
  <c r="BH210" i="6"/>
  <c r="BH130" i="6"/>
  <c r="BH196" i="6"/>
  <c r="BH208" i="6"/>
  <c r="BH140" i="6"/>
  <c r="BH164" i="6"/>
  <c r="BH211" i="6"/>
  <c r="BH109" i="6"/>
  <c r="BH183" i="6"/>
  <c r="BH198" i="6"/>
  <c r="BH132" i="6"/>
  <c r="BH144" i="6"/>
  <c r="BH171" i="6"/>
  <c r="BH167" i="6"/>
  <c r="BH134" i="6"/>
  <c r="BH127" i="6"/>
  <c r="BH155" i="6"/>
  <c r="BH135" i="6"/>
  <c r="BH205" i="6"/>
  <c r="BH123" i="6"/>
  <c r="BH195" i="6"/>
  <c r="BH200" i="6"/>
  <c r="BH122" i="6"/>
  <c r="BH151" i="6"/>
  <c r="BH181" i="6"/>
  <c r="BH178" i="6"/>
  <c r="BH126" i="6"/>
  <c r="BH139" i="6"/>
  <c r="BH159" i="6"/>
  <c r="BH99" i="6"/>
  <c r="AQ93" i="6"/>
  <c r="BH105" i="6"/>
  <c r="BH101" i="6"/>
  <c r="AQ94" i="6"/>
  <c r="BH97" i="6"/>
  <c r="BH102" i="6"/>
  <c r="AQ69" i="6"/>
  <c r="BH93" i="6"/>
  <c r="BH71" i="6"/>
  <c r="AQ71" i="6"/>
  <c r="BH96" i="6"/>
  <c r="BH87" i="6"/>
  <c r="BH74" i="6"/>
  <c r="BH84" i="6"/>
  <c r="BH103" i="6"/>
  <c r="BH90" i="6"/>
  <c r="BH100" i="6"/>
  <c r="BH94" i="6"/>
  <c r="BH106" i="6"/>
  <c r="BH77" i="6"/>
  <c r="BH82" i="6"/>
  <c r="BH75" i="6"/>
  <c r="BH89" i="6"/>
  <c r="BH98" i="6"/>
  <c r="BH91" i="6"/>
  <c r="BH80" i="6"/>
  <c r="BH86" i="6"/>
  <c r="BH107" i="6"/>
  <c r="BH81" i="6"/>
  <c r="BH72" i="6"/>
  <c r="BH78" i="6"/>
  <c r="BH76" i="6"/>
  <c r="BH85" i="6"/>
  <c r="BH88" i="6"/>
  <c r="BH70" i="6"/>
  <c r="BH92" i="6"/>
  <c r="BH79" i="6"/>
  <c r="BH104" i="6"/>
  <c r="AQ76" i="6"/>
  <c r="AQ84" i="6"/>
  <c r="AQ92" i="6"/>
  <c r="AQ100" i="6"/>
  <c r="AQ108" i="6"/>
  <c r="AQ79" i="6"/>
  <c r="AQ89" i="6"/>
  <c r="AQ101" i="6"/>
  <c r="Z69" i="6"/>
  <c r="AQ78" i="6"/>
  <c r="AQ216" i="6"/>
  <c r="AQ222" i="6"/>
  <c r="AQ215" i="6"/>
  <c r="AQ214" i="6"/>
  <c r="AQ228" i="6"/>
  <c r="AQ227" i="6"/>
  <c r="AQ226" i="6"/>
  <c r="AQ225" i="6"/>
  <c r="AQ224" i="6"/>
  <c r="AQ223" i="6"/>
  <c r="AQ221" i="6"/>
  <c r="AQ220" i="6"/>
  <c r="AQ219" i="6"/>
  <c r="AQ218" i="6"/>
  <c r="AQ217" i="6"/>
  <c r="AQ120" i="6"/>
  <c r="AQ184" i="6"/>
  <c r="AQ133" i="6"/>
  <c r="AQ147" i="6"/>
  <c r="AQ193" i="6"/>
  <c r="AQ173" i="6"/>
  <c r="AQ139" i="6"/>
  <c r="AQ154" i="6"/>
  <c r="AQ202" i="6"/>
  <c r="AQ170" i="6"/>
  <c r="AQ201" i="6"/>
  <c r="AQ207" i="6"/>
  <c r="AQ112" i="6"/>
  <c r="AQ167" i="6"/>
  <c r="AQ210" i="6"/>
  <c r="AQ119" i="6"/>
  <c r="AQ168" i="6"/>
  <c r="AQ159" i="6"/>
  <c r="AQ162" i="6"/>
  <c r="AQ177" i="6"/>
  <c r="AQ157" i="6"/>
  <c r="AQ186" i="6"/>
  <c r="AQ141" i="6"/>
  <c r="AQ129" i="6"/>
  <c r="AQ153" i="6"/>
  <c r="AQ175" i="6"/>
  <c r="AQ169" i="6"/>
  <c r="AQ174" i="6"/>
  <c r="AQ180" i="6"/>
  <c r="AQ163" i="6"/>
  <c r="AQ118" i="6"/>
  <c r="AQ152" i="6"/>
  <c r="AQ206" i="6"/>
  <c r="AQ158" i="6"/>
  <c r="AQ161" i="6"/>
  <c r="AQ125" i="6"/>
  <c r="AQ204" i="6"/>
  <c r="AQ137" i="6"/>
  <c r="AQ110" i="6"/>
  <c r="AQ117" i="6"/>
  <c r="AQ136" i="6"/>
  <c r="AQ213" i="6"/>
  <c r="AQ211" i="6"/>
  <c r="AQ145" i="6"/>
  <c r="AQ138" i="6"/>
  <c r="AQ192" i="6"/>
  <c r="AQ155" i="6"/>
  <c r="AQ116" i="6"/>
  <c r="AQ182" i="6"/>
  <c r="AQ197" i="6"/>
  <c r="AQ179" i="6"/>
  <c r="AQ185" i="6"/>
  <c r="AQ126" i="6"/>
  <c r="AQ160" i="6"/>
  <c r="AQ209" i="6"/>
  <c r="AQ115" i="6"/>
  <c r="AQ134" i="6"/>
  <c r="AQ181" i="6"/>
  <c r="AQ131" i="6"/>
  <c r="AQ191" i="6"/>
  <c r="AQ208" i="6"/>
  <c r="AQ188" i="6"/>
  <c r="AQ156" i="6"/>
  <c r="AQ189" i="6"/>
  <c r="AQ114" i="6"/>
  <c r="AQ149" i="6"/>
  <c r="AQ165" i="6"/>
  <c r="AQ146" i="6"/>
  <c r="AQ113" i="6"/>
  <c r="AQ183" i="6"/>
  <c r="AQ144" i="6"/>
  <c r="AQ111" i="6"/>
  <c r="AQ199" i="6"/>
  <c r="AQ212" i="6"/>
  <c r="AQ127" i="6"/>
  <c r="AQ176" i="6"/>
  <c r="AQ172" i="6"/>
  <c r="AQ196" i="6"/>
  <c r="AQ140" i="6"/>
  <c r="AQ109" i="6"/>
  <c r="AQ151" i="6"/>
  <c r="AQ164" i="6"/>
  <c r="AQ194" i="6"/>
  <c r="AQ128" i="6"/>
  <c r="AQ124" i="6"/>
  <c r="AQ130" i="6"/>
  <c r="AQ150" i="6"/>
  <c r="AQ121" i="6"/>
  <c r="AQ135" i="6"/>
  <c r="AQ148" i="6"/>
  <c r="AQ178" i="6"/>
  <c r="AQ143" i="6"/>
  <c r="AQ203" i="6"/>
  <c r="AQ123" i="6"/>
  <c r="AQ198" i="6"/>
  <c r="AQ132" i="6"/>
  <c r="AQ190" i="6"/>
  <c r="AQ187" i="6"/>
  <c r="AQ122" i="6"/>
  <c r="AQ166" i="6"/>
  <c r="AQ195" i="6"/>
  <c r="AQ142" i="6"/>
  <c r="AQ205" i="6"/>
  <c r="AQ171" i="6"/>
  <c r="AQ200" i="6"/>
  <c r="AQ80" i="6"/>
  <c r="AQ102" i="6"/>
  <c r="AQ105" i="6"/>
  <c r="AQ96" i="6"/>
  <c r="AQ87" i="6"/>
  <c r="Z73" i="6"/>
  <c r="AQ74" i="6"/>
  <c r="AQ98" i="6"/>
  <c r="AQ103" i="6"/>
  <c r="Z79" i="6"/>
  <c r="AQ90" i="6"/>
  <c r="AQ99" i="6"/>
  <c r="AQ85" i="6"/>
  <c r="Z93" i="6"/>
  <c r="AQ106" i="6"/>
  <c r="AQ81" i="6"/>
  <c r="AQ86" i="6"/>
  <c r="Z71" i="6"/>
  <c r="AQ75" i="6"/>
  <c r="AQ97" i="6"/>
  <c r="AQ72" i="6"/>
  <c r="AQ91" i="6"/>
  <c r="AQ82" i="6"/>
  <c r="AQ88" i="6"/>
  <c r="AQ107" i="6"/>
  <c r="AQ83" i="6"/>
  <c r="AQ104" i="6"/>
  <c r="Z77" i="6"/>
  <c r="Z78" i="6"/>
  <c r="Z70" i="6"/>
  <c r="Z108" i="6"/>
  <c r="Z85" i="6"/>
  <c r="Z94" i="6"/>
  <c r="Z86" i="6"/>
  <c r="Z95" i="6"/>
  <c r="Z216" i="6"/>
  <c r="Z215" i="6"/>
  <c r="Z214" i="6"/>
  <c r="Z223" i="6"/>
  <c r="Z222" i="6"/>
  <c r="Z221" i="6"/>
  <c r="Z228" i="6"/>
  <c r="Z227" i="6"/>
  <c r="Z226" i="6"/>
  <c r="Z225" i="6"/>
  <c r="Z224" i="6"/>
  <c r="Z220" i="6"/>
  <c r="Z219" i="6"/>
  <c r="Z218" i="6"/>
  <c r="Z217" i="6"/>
  <c r="Z200" i="6"/>
  <c r="Z166" i="6"/>
  <c r="Z207" i="6"/>
  <c r="Z146" i="6"/>
  <c r="Z144" i="6"/>
  <c r="Z202" i="6"/>
  <c r="Z115" i="6"/>
  <c r="Z142" i="6"/>
  <c r="Z110" i="6"/>
  <c r="Z185" i="6"/>
  <c r="Z165" i="6"/>
  <c r="Z137" i="6"/>
  <c r="Z126" i="6"/>
  <c r="Z203" i="6"/>
  <c r="Z148" i="6"/>
  <c r="Z184" i="6"/>
  <c r="Z150" i="6"/>
  <c r="Z190" i="6"/>
  <c r="Z130" i="6"/>
  <c r="Z128" i="6"/>
  <c r="Z186" i="6"/>
  <c r="Z116" i="6"/>
  <c r="Z154" i="6"/>
  <c r="Z138" i="6"/>
  <c r="Z112" i="6"/>
  <c r="Z122" i="6"/>
  <c r="Z156" i="6"/>
  <c r="Z159" i="6"/>
  <c r="Z125" i="6"/>
  <c r="Z160" i="6"/>
  <c r="Z168" i="6"/>
  <c r="Z134" i="6"/>
  <c r="Z173" i="6"/>
  <c r="Z141" i="6"/>
  <c r="Z143" i="6"/>
  <c r="Z170" i="6"/>
  <c r="Z113" i="6"/>
  <c r="Z157" i="6"/>
  <c r="Z204" i="6"/>
  <c r="Z123" i="6"/>
  <c r="Z131" i="6"/>
  <c r="Z169" i="6"/>
  <c r="Z120" i="6"/>
  <c r="Z119" i="6"/>
  <c r="Z139" i="6"/>
  <c r="Z152" i="6"/>
  <c r="Z149" i="6"/>
  <c r="Z211" i="6"/>
  <c r="Z209" i="6"/>
  <c r="Z114" i="6"/>
  <c r="Z145" i="6"/>
  <c r="Z121" i="6"/>
  <c r="Z189" i="6"/>
  <c r="Z136" i="6"/>
  <c r="Z132" i="6"/>
  <c r="Z195" i="6"/>
  <c r="Z193" i="6"/>
  <c r="Z201" i="6"/>
  <c r="Z153" i="6"/>
  <c r="Z212" i="6"/>
  <c r="Z199" i="6"/>
  <c r="Z213" i="6"/>
  <c r="Z179" i="6"/>
  <c r="Z177" i="6"/>
  <c r="Z172" i="6"/>
  <c r="Z183" i="6"/>
  <c r="Z182" i="6"/>
  <c r="Z167" i="6"/>
  <c r="Z197" i="6"/>
  <c r="Z163" i="6"/>
  <c r="Z161" i="6"/>
  <c r="Z188" i="6"/>
  <c r="Z175" i="6"/>
  <c r="Z124" i="6"/>
  <c r="Z135" i="6"/>
  <c r="Z181" i="6"/>
  <c r="Z147" i="6"/>
  <c r="Z129" i="6"/>
  <c r="Z151" i="6"/>
  <c r="Z162" i="6"/>
  <c r="Z206" i="6"/>
  <c r="Z133" i="6"/>
  <c r="Z191" i="6"/>
  <c r="Z127" i="6"/>
  <c r="Z140" i="6"/>
  <c r="Z174" i="6"/>
  <c r="Z117" i="6"/>
  <c r="Z158" i="6"/>
  <c r="Z196" i="6"/>
  <c r="Z210" i="6"/>
  <c r="Z208" i="6"/>
  <c r="Z187" i="6"/>
  <c r="Z111" i="6"/>
  <c r="Z176" i="6"/>
  <c r="Z205" i="6"/>
  <c r="Z180" i="6"/>
  <c r="Z194" i="6"/>
  <c r="Z192" i="6"/>
  <c r="Z171" i="6"/>
  <c r="Z118" i="6"/>
  <c r="Z198" i="6"/>
  <c r="Z164" i="6"/>
  <c r="Z178" i="6"/>
  <c r="Z155" i="6"/>
  <c r="Z109" i="6"/>
  <c r="Z105" i="6"/>
  <c r="Z97" i="6"/>
  <c r="Z96" i="6"/>
  <c r="Z89" i="6"/>
  <c r="Z99" i="6"/>
  <c r="Z98" i="6"/>
  <c r="Z74" i="6"/>
  <c r="Z84" i="6"/>
  <c r="Z87" i="6"/>
  <c r="Z90" i="6"/>
  <c r="Z80" i="6"/>
  <c r="Z103" i="6"/>
  <c r="Z106" i="6"/>
  <c r="Z82" i="6"/>
  <c r="Z72" i="6"/>
  <c r="Z75" i="6"/>
  <c r="Z100" i="6"/>
  <c r="Z88" i="6"/>
  <c r="Z91" i="6"/>
  <c r="Z104" i="6"/>
  <c r="Z107" i="6"/>
  <c r="Z101" i="6"/>
  <c r="Z76" i="6"/>
  <c r="Z81" i="6"/>
  <c r="Z92" i="6"/>
  <c r="Z83" i="6"/>
  <c r="I13" i="6"/>
  <c r="M13" i="6" s="1"/>
  <c r="M30" i="25"/>
  <c r="W37" i="4"/>
  <c r="M31" i="25"/>
  <c r="X37" i="4"/>
  <c r="M29" i="25"/>
  <c r="V37" i="4"/>
  <c r="M35" i="28"/>
  <c r="M34" i="28"/>
  <c r="M32" i="28"/>
  <c r="M33" i="28"/>
  <c r="M29" i="28"/>
  <c r="M31" i="28"/>
  <c r="M31" i="27"/>
  <c r="G28" i="26"/>
  <c r="F35" i="26"/>
  <c r="G35" i="26" s="1"/>
  <c r="H35" i="26" s="1"/>
  <c r="Z32" i="4" s="1"/>
  <c r="F29" i="26"/>
  <c r="F30" i="26"/>
  <c r="G30" i="26" s="1"/>
  <c r="H30" i="26" s="1"/>
  <c r="U32" i="4" s="1"/>
  <c r="F36" i="26"/>
  <c r="G29" i="26"/>
  <c r="CD26" i="10"/>
  <c r="EC26" i="10"/>
  <c r="CU26" i="10"/>
  <c r="I29" i="21"/>
  <c r="I35" i="21"/>
  <c r="I30" i="21"/>
  <c r="I34" i="21"/>
  <c r="I31" i="21"/>
  <c r="I32" i="21"/>
  <c r="J26" i="22"/>
  <c r="I33" i="22"/>
  <c r="J33" i="22" s="1"/>
  <c r="K33" i="22" s="1"/>
  <c r="I27" i="22"/>
  <c r="I34" i="22" s="1"/>
  <c r="I28" i="22"/>
  <c r="J28" i="22" s="1"/>
  <c r="K28" i="22" s="1"/>
  <c r="L28" i="22" s="1"/>
  <c r="L33" i="25"/>
  <c r="Z37" i="4" s="1"/>
  <c r="AV26" i="10"/>
  <c r="H35" i="25"/>
  <c r="K35" i="25" s="1"/>
  <c r="L35" i="25" s="1"/>
  <c r="M32" i="25"/>
  <c r="I30" i="25"/>
  <c r="I28" i="25"/>
  <c r="K28" i="25" s="1"/>
  <c r="L28" i="25" s="1"/>
  <c r="U37" i="4" s="1"/>
  <c r="K26" i="25"/>
  <c r="I33" i="25"/>
  <c r="I31" i="25"/>
  <c r="I29" i="25"/>
  <c r="I32" i="25"/>
  <c r="I27" i="25"/>
  <c r="K27" i="25" s="1"/>
  <c r="L27" i="25" s="1"/>
  <c r="T37" i="4" s="1"/>
  <c r="H35" i="20"/>
  <c r="L29" i="27"/>
  <c r="L32" i="27"/>
  <c r="K35" i="30"/>
  <c r="L35" i="30" s="1"/>
  <c r="L33" i="27"/>
  <c r="H35" i="27"/>
  <c r="K35" i="27" s="1"/>
  <c r="L30" i="27"/>
  <c r="J27" i="30"/>
  <c r="K27" i="30" s="1"/>
  <c r="H34" i="30"/>
  <c r="J34" i="30" s="1"/>
  <c r="K34" i="30" s="1"/>
  <c r="L34" i="30" s="1"/>
  <c r="H34" i="20"/>
  <c r="AA39" i="4" s="1"/>
  <c r="G17" i="27"/>
  <c r="A47" i="4" s="1"/>
  <c r="Y48" i="4" s="1"/>
  <c r="M27" i="27"/>
  <c r="I35" i="20" l="1"/>
  <c r="AB39" i="4"/>
  <c r="HE13" i="6"/>
  <c r="HI13" i="6" s="1"/>
  <c r="GN13" i="6"/>
  <c r="GR13" i="6" s="1"/>
  <c r="FW13" i="6"/>
  <c r="GA13" i="6" s="1"/>
  <c r="EO13" i="6"/>
  <c r="ES13" i="6" s="1"/>
  <c r="FF13" i="6"/>
  <c r="FJ13" i="6" s="1"/>
  <c r="DX13" i="6"/>
  <c r="EB13" i="6" s="1"/>
  <c r="DG13" i="6"/>
  <c r="DK13" i="6" s="1"/>
  <c r="BY13" i="6"/>
  <c r="CC13" i="6" s="1"/>
  <c r="CP13" i="6"/>
  <c r="CT13" i="6" s="1"/>
  <c r="BH13" i="6"/>
  <c r="BL13" i="6" s="1"/>
  <c r="AQ13" i="6"/>
  <c r="AU13" i="6" s="1"/>
  <c r="Z13" i="6"/>
  <c r="AD13" i="6" s="1"/>
  <c r="HV13" i="6"/>
  <c r="HZ13" i="6" s="1"/>
  <c r="IM13" i="6"/>
  <c r="IQ13" i="6" s="1"/>
  <c r="AB37" i="4"/>
  <c r="V48" i="4"/>
  <c r="AA48" i="4"/>
  <c r="Z48" i="4"/>
  <c r="AA47" i="4"/>
  <c r="U48" i="4"/>
  <c r="T48" i="4"/>
  <c r="W48" i="4"/>
  <c r="U47" i="4"/>
  <c r="X47" i="4"/>
  <c r="AB48" i="4"/>
  <c r="X48" i="4"/>
  <c r="T47" i="4"/>
  <c r="M32" i="27"/>
  <c r="Y47" i="4"/>
  <c r="M29" i="27"/>
  <c r="V47" i="4"/>
  <c r="M33" i="27"/>
  <c r="Z47" i="4"/>
  <c r="M30" i="27"/>
  <c r="W47" i="4"/>
  <c r="AE26" i="10"/>
  <c r="I30" i="26"/>
  <c r="F33" i="26"/>
  <c r="G33" i="26" s="1"/>
  <c r="H33" i="26" s="1"/>
  <c r="F32" i="26"/>
  <c r="G32" i="26" s="1"/>
  <c r="H32" i="26" s="1"/>
  <c r="F31" i="26"/>
  <c r="G31" i="26" s="1"/>
  <c r="H31" i="26" s="1"/>
  <c r="F34" i="26"/>
  <c r="G34" i="26" s="1"/>
  <c r="H34" i="26" s="1"/>
  <c r="I35" i="26"/>
  <c r="F37" i="26"/>
  <c r="G37" i="26" s="1"/>
  <c r="H37" i="26" s="1"/>
  <c r="H29" i="26"/>
  <c r="G36" i="26"/>
  <c r="H36" i="26" s="1"/>
  <c r="J27" i="22"/>
  <c r="K27" i="22" s="1"/>
  <c r="L27" i="22" s="1"/>
  <c r="I35" i="22"/>
  <c r="J35" i="22" s="1"/>
  <c r="K35" i="22" s="1"/>
  <c r="L35" i="22" s="1"/>
  <c r="I32" i="22"/>
  <c r="J32" i="22" s="1"/>
  <c r="K32" i="22" s="1"/>
  <c r="L32" i="22" s="1"/>
  <c r="L33" i="22"/>
  <c r="I30" i="22"/>
  <c r="J30" i="22" s="1"/>
  <c r="K30" i="22" s="1"/>
  <c r="L30" i="22" s="1"/>
  <c r="I31" i="22"/>
  <c r="J31" i="22" s="1"/>
  <c r="K31" i="22" s="1"/>
  <c r="L31" i="22" s="1"/>
  <c r="I29" i="22"/>
  <c r="J29" i="22" s="1"/>
  <c r="K29" i="22" s="1"/>
  <c r="L29" i="22" s="1"/>
  <c r="M28" i="25"/>
  <c r="I34" i="20"/>
  <c r="G17" i="30"/>
  <c r="L27" i="30"/>
  <c r="G17" i="25"/>
  <c r="A31" i="4" s="1"/>
  <c r="L35" i="27"/>
  <c r="M35" i="27" l="1"/>
  <c r="AB47" i="4"/>
  <c r="G17" i="22"/>
  <c r="A30" i="4" s="1"/>
  <c r="C30" i="4" s="1"/>
  <c r="AB31" i="4"/>
  <c r="AA31" i="4"/>
  <c r="Z31" i="4"/>
  <c r="Y31" i="4"/>
  <c r="T31" i="4"/>
  <c r="X31" i="4"/>
  <c r="W31" i="4"/>
  <c r="V31" i="4"/>
  <c r="U31" i="4"/>
  <c r="Y32" i="4"/>
  <c r="I34" i="26"/>
  <c r="V32" i="4"/>
  <c r="I31" i="26"/>
  <c r="W32" i="4"/>
  <c r="I32" i="26"/>
  <c r="AB32" i="4"/>
  <c r="I37" i="26"/>
  <c r="X32" i="4"/>
  <c r="I33" i="26"/>
  <c r="AA32" i="4"/>
  <c r="I36" i="26"/>
  <c r="T32" i="4"/>
  <c r="I29" i="26"/>
  <c r="J34" i="22"/>
  <c r="K34" i="22" s="1"/>
  <c r="C31" i="4"/>
  <c r="C48" i="4"/>
  <c r="Y30" i="4" l="1"/>
  <c r="X30" i="4"/>
  <c r="W30" i="4"/>
  <c r="Z30" i="4"/>
  <c r="V30" i="4"/>
  <c r="U30" i="4"/>
  <c r="T30" i="4"/>
  <c r="AB30" i="4"/>
  <c r="AA30" i="4"/>
  <c r="L34" i="22"/>
  <c r="C47" i="4"/>
  <c r="A1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O21" authorId="0" shapeId="0" xr:uid="{00000000-0006-0000-0300-000001000000}">
      <text>
        <r>
          <rPr>
            <sz val="10"/>
            <color rgb="FF000000"/>
            <rFont val="Calibri"/>
            <family val="2"/>
            <scheme val="minor"/>
          </rPr>
          <t>The used material should be more specified for steel with international Material Number (e.g. 25CrMo4 -&gt; 1.7218) or with the name of the used material (e.g. AISI 1045).
For composite structures, fibre weight content in % for 0°, ±45° and 90° directions, fibre material (CFRP, AFRP, GFRP, …) and textile is required (Twill, PW, UD, …), e.g. 25/50/25 CFRP Twill, 40/40/20 GFRP PW &amp; CFRP UD or 20/40/20 AFRP Twill (Note: 20% of stacking are neither in any of the 3 directions).</t>
        </r>
      </text>
    </comment>
  </commentList>
  <extLst>
    <ext xmlns:r="http://schemas.openxmlformats.org/officeDocument/2006/relationships" uri="GoogleSheetsCustomDataVersion2">
      <go:sheetsCustomData xmlns:go="http://customooxmlschemas.google.com/" r:id="rId1" roundtripDataSignature="AMtx7miaLCy8ykANAXFdtTblv+eq3CBSig=="/>
    </ext>
  </extL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B20" authorId="0" shapeId="0" xr:uid="{00000000-0006-0000-1800-000001000000}">
      <text>
        <r>
          <rPr>
            <sz val="10"/>
            <color rgb="FF000000"/>
            <rFont val="Calibri"/>
            <family val="2"/>
            <scheme val="minor"/>
          </rPr>
          <t>This is the side closest to the driver</t>
        </r>
      </text>
    </comment>
    <comment ref="B21" authorId="0" shapeId="0" xr:uid="{00000000-0006-0000-1800-000002000000}">
      <text>
        <r>
          <rPr>
            <sz val="10"/>
            <color rgb="FF000000"/>
            <rFont val="Calibri"/>
            <family val="2"/>
            <scheme val="minor"/>
          </rPr>
          <t>This is the side outboard of the driver</t>
        </r>
      </text>
    </comment>
  </commentList>
  <extLst>
    <ext xmlns:r="http://schemas.openxmlformats.org/officeDocument/2006/relationships" uri="GoogleSheetsCustomDataVersion2">
      <go:sheetsCustomData xmlns:go="http://customooxmlschemas.google.com/" r:id="rId1" roundtripDataSignature="AMtx7mipQhSejPwY5+JAok4/8nRBUBZc5w=="/>
    </ext>
  </extL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B17" authorId="0" shapeId="0" xr:uid="{00000000-0006-0000-1900-000004000000}">
      <text>
        <r>
          <rPr>
            <sz val="10"/>
            <color rgb="FF000000"/>
            <rFont val="Calibri"/>
            <family val="2"/>
            <scheme val="minor"/>
          </rPr>
          <t>Length of the SHB.
If divided into multiple sections, enter the longest section to which a harness strap is attached to.</t>
        </r>
      </text>
    </comment>
    <comment ref="B18" authorId="0" shapeId="0" xr:uid="{00000000-0006-0000-1900-000002000000}">
      <text>
        <r>
          <rPr>
            <sz val="10"/>
            <color rgb="FF000000"/>
            <rFont val="Calibri"/>
            <family val="2"/>
            <scheme val="minor"/>
          </rPr>
          <t>Distance from shoulder harness strap centerline to nearest node centerline</t>
        </r>
      </text>
    </comment>
    <comment ref="B22" authorId="0" shapeId="0" xr:uid="{00000000-0006-0000-1900-000003000000}">
      <text>
        <r>
          <rPr>
            <sz val="10"/>
            <color rgb="FF000000"/>
            <rFont val="Calibri"/>
            <family val="2"/>
            <scheme val="minor"/>
          </rPr>
          <t>This is the side closest to the driver</t>
        </r>
      </text>
    </comment>
    <comment ref="B23" authorId="0" shapeId="0" xr:uid="{00000000-0006-0000-1900-000001000000}">
      <text>
        <r>
          <rPr>
            <sz val="10"/>
            <color rgb="FF000000"/>
            <rFont val="Calibri"/>
            <family val="2"/>
            <scheme val="minor"/>
          </rPr>
          <t>This is the side outboard of the driver</t>
        </r>
      </text>
    </comment>
  </commentList>
  <extLst>
    <ext xmlns:r="http://schemas.openxmlformats.org/officeDocument/2006/relationships" uri="GoogleSheetsCustomDataVersion2">
      <go:sheetsCustomData xmlns:go="http://customooxmlschemas.google.com/" r:id="rId1" roundtripDataSignature="AMtx7mi6sIRoqz9nausP1zwWySvAlN0a8g=="/>
    </ext>
  </extL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B20" authorId="0" shapeId="0" xr:uid="{00000000-0006-0000-1A00-000002000000}">
      <text>
        <r>
          <rPr>
            <sz val="10"/>
            <color rgb="FF000000"/>
            <rFont val="Calibri"/>
            <family val="2"/>
            <scheme val="minor"/>
          </rPr>
          <t>This is the side closest to the driver</t>
        </r>
      </text>
    </comment>
    <comment ref="B21" authorId="0" shapeId="0" xr:uid="{00000000-0006-0000-1A00-000001000000}">
      <text>
        <r>
          <rPr>
            <sz val="10"/>
            <color rgb="FF000000"/>
            <rFont val="Calibri"/>
            <family val="2"/>
            <scheme val="minor"/>
          </rPr>
          <t>This is the side outboard of the driver</t>
        </r>
      </text>
    </comment>
  </commentList>
  <extLst>
    <ext xmlns:r="http://schemas.openxmlformats.org/officeDocument/2006/relationships" uri="GoogleSheetsCustomDataVersion2">
      <go:sheetsCustomData xmlns:go="http://customooxmlschemas.google.com/" r:id="rId1" roundtripDataSignature="AMtx7mhndu/npE8Uu03eBwltuwBFpBXxzw=="/>
    </ext>
  </extL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B20" authorId="0" shapeId="0" xr:uid="{CCC8B39E-27B8-4782-971B-660A1A2BB4E9}">
      <text>
        <r>
          <rPr>
            <sz val="10"/>
            <color rgb="FF000000"/>
            <rFont val="Calibri"/>
            <family val="2"/>
            <scheme val="minor"/>
          </rPr>
          <t>This is the side closest to the driver</t>
        </r>
      </text>
    </comment>
    <comment ref="B21" authorId="0" shapeId="0" xr:uid="{363A5D4E-06C3-4F5B-9DAB-2C1045B68153}">
      <text>
        <r>
          <rPr>
            <sz val="10"/>
            <color rgb="FF000000"/>
            <rFont val="Calibri"/>
            <family val="2"/>
            <scheme val="minor"/>
          </rPr>
          <t>This is the side outboard of the driver</t>
        </r>
      </text>
    </comment>
  </commentList>
  <extLst>
    <ext xmlns:r="http://schemas.openxmlformats.org/officeDocument/2006/relationships" uri="GoogleSheetsCustomDataVersion2">
      <go:sheetsCustomData xmlns:go="http://customooxmlschemas.google.com/" r:id="rId1" roundtripDataSignature="AMtx7mjR4qs8P8zpkcFhMOo4anF6rXeoOA=="/>
    </ext>
  </extL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B20" authorId="0" shapeId="0" xr:uid="{00000000-0006-0000-1D00-000002000000}">
      <text>
        <r>
          <rPr>
            <sz val="10"/>
            <color rgb="FF000000"/>
            <rFont val="Calibri"/>
            <family val="2"/>
            <scheme val="minor"/>
          </rPr>
          <t>======
ID#AAABoIT5MMQ
Dan Jones    (2025-09-07 07:41:50)
This is the side closest to the driver</t>
        </r>
      </text>
    </comment>
    <comment ref="B21" authorId="0" shapeId="0" xr:uid="{00000000-0006-0000-1D00-000001000000}">
      <text>
        <r>
          <rPr>
            <sz val="10"/>
            <color rgb="FF000000"/>
            <rFont val="Calibri"/>
            <family val="2"/>
            <scheme val="minor"/>
          </rPr>
          <t>======
ID#AAABoIT5MNE
Dan Jones    (2025-09-07 07:41:50)
This is the side outboard of the driver</t>
        </r>
      </text>
    </comment>
  </commentList>
  <extLst>
    <ext xmlns:r="http://schemas.openxmlformats.org/officeDocument/2006/relationships" uri="GoogleSheetsCustomDataVersion2">
      <go:sheetsCustomData xmlns:go="http://customooxmlschemas.google.com/" r:id="rId1" roundtripDataSignature="AMtx7mgTnyJGZgnB6ayy2XuDhsHyWA+9nA=="/>
    </ext>
  </extL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s>
  <commentList>
    <comment ref="U11" authorId="0" shapeId="0" xr:uid="{00000000-0006-0000-1E00-000001000000}">
      <text>
        <r>
          <rPr>
            <sz val="10"/>
            <color rgb="FF000000"/>
            <rFont val="Calibri"/>
            <family val="2"/>
            <scheme val="minor"/>
          </rPr>
          <t>Length of the tube.
If divided into multiple sections, enter the longest section to which a harness strap is attached to.</t>
        </r>
      </text>
    </comment>
    <comment ref="U12" authorId="0" shapeId="0" xr:uid="{00000000-0006-0000-1E00-000002000000}">
      <text>
        <r>
          <rPr>
            <sz val="10"/>
            <color rgb="FF000000"/>
            <rFont val="Calibri"/>
            <family val="2"/>
            <scheme val="minor"/>
          </rPr>
          <t>Distance from shoulder harness strap centerline to nearest node centerline
For monocoque, enter zero</t>
        </r>
      </text>
    </comment>
  </commentList>
  <extLst>
    <ext xmlns:r="http://schemas.openxmlformats.org/officeDocument/2006/relationships" uri="GoogleSheetsCustomDataVersion2">
      <go:sheetsCustomData xmlns:go="http://customooxmlschemas.google.com/" r:id="rId1" roundtripDataSignature="AMtx7mjXHrpCmoOlhjEKm8Tr4/bYRNMmqQ=="/>
    </ext>
  </extL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0000000-0006-0000-1F00-000002000000}">
      <text>
        <r>
          <rPr>
            <sz val="10"/>
            <color rgb="FF000000"/>
            <rFont val="Calibri"/>
            <family val="2"/>
            <scheme val="minor"/>
          </rPr>
          <t>A minimum of two attachment points per side are required</t>
        </r>
      </text>
    </comment>
    <comment ref="C4" authorId="0" shapeId="0" xr:uid="{00000000-0006-0000-1F00-000001000000}">
      <text>
        <r>
          <rPr>
            <sz val="10"/>
            <color rgb="FF000000"/>
            <rFont val="Calibri"/>
            <family val="2"/>
            <scheme val="minor"/>
          </rPr>
          <t>Set to "NO" if the main hoop bracing is attached to tubes</t>
        </r>
      </text>
    </comment>
    <comment ref="B12" authorId="0" shapeId="0" xr:uid="{EF2D4183-59E2-48A6-AE5C-B3503F715151}">
      <text>
        <r>
          <rPr>
            <sz val="10"/>
            <color rgb="FF000000"/>
            <rFont val="Calibri"/>
            <family val="2"/>
            <scheme val="minor"/>
          </rPr>
          <t>PROVE BY PICTURES
The roll hoop tubing attachments must not be further away than 50mm.</t>
        </r>
      </text>
    </comment>
  </commentList>
  <extLst>
    <ext xmlns:r="http://schemas.openxmlformats.org/officeDocument/2006/relationships" uri="GoogleSheetsCustomDataVersion2">
      <go:sheetsCustomData xmlns:go="http://customooxmlschemas.google.com/" r:id="rId1" roundtripDataSignature="AMtx7mjpyGAoi518JpIZxfOcpaYU884kmw=="/>
    </ext>
  </extL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0000000-0006-0000-2000-000003000000}">
      <text>
        <r>
          <rPr>
            <sz val="10"/>
            <color rgb="FF000000"/>
            <rFont val="Calibri"/>
            <family val="2"/>
            <scheme val="minor"/>
          </rPr>
          <t>A minimum of three attachment points per side are required for hoops that aren’t fully laminated into the chassis</t>
        </r>
      </text>
    </comment>
    <comment ref="C4" authorId="0" shapeId="0" xr:uid="{00000000-0006-0000-2000-000002000000}">
      <text>
        <r>
          <rPr>
            <sz val="10"/>
            <color rgb="FF000000"/>
            <rFont val="Calibri"/>
            <family val="2"/>
            <scheme val="minor"/>
          </rPr>
          <t>This affects the minimum bracket to hoop weld length to prove equivalence to a welded side impact tube to hoop joint</t>
        </r>
      </text>
    </comment>
    <comment ref="B12" authorId="0" shapeId="0" xr:uid="{43D3F61C-5D19-4567-A822-5CB809AD829C}">
      <text>
        <r>
          <rPr>
            <sz val="10"/>
            <color rgb="FF000000"/>
            <rFont val="Calibri"/>
            <family val="2"/>
            <scheme val="minor"/>
          </rPr>
          <t>PROVE BY PICTURES
The roll hoop tubing attachments must not be further away than 50mm.</t>
        </r>
      </text>
    </comment>
  </commentList>
  <extLst>
    <ext xmlns:r="http://schemas.openxmlformats.org/officeDocument/2006/relationships" uri="GoogleSheetsCustomDataVersion2">
      <go:sheetsCustomData xmlns:go="http://customooxmlschemas.google.com/" r:id="rId1" roundtripDataSignature="AMtx7mjg0qiog/sVeGMdaqZvZwo/uw3z+A=="/>
    </ext>
  </extL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F4" authorId="0" shapeId="0" xr:uid="{00000000-0006-0000-2100-000001000000}">
      <text>
        <r>
          <rPr>
            <sz val="10"/>
            <color rgb="FF000000"/>
            <rFont val="Calibri"/>
            <family val="2"/>
            <scheme val="minor"/>
          </rPr>
          <t>Set to "YES" if a removable rear panel/plate is present (through which the TSAC can be removed).</t>
        </r>
      </text>
    </comment>
    <comment ref="F5" authorId="0" shapeId="0" xr:uid="{00000000-0006-0000-2100-000002000000}">
      <text>
        <r>
          <rPr>
            <sz val="10"/>
            <color rgb="FF000000"/>
            <rFont val="Calibri"/>
            <family val="2"/>
            <scheme val="minor"/>
          </rPr>
          <t>Set to "YES" if a removable rear panel/plate is present (that is NOT the AIP or a removable rear panel/plate protecting the Accumulator/Tractive System 
as mentioned above).</t>
        </r>
      </text>
    </comment>
    <comment ref="B48" authorId="0" shapeId="0" xr:uid="{00000000-0006-0000-2100-000003000000}">
      <text>
        <r>
          <rPr>
            <sz val="10"/>
            <color rgb="FF000000"/>
            <rFont val="Calibri"/>
            <family val="2"/>
            <scheme val="minor"/>
          </rPr>
          <t>Failure of AIP</t>
        </r>
      </text>
    </comment>
    <comment ref="B49" authorId="0" shapeId="0" xr:uid="{00000000-0006-0000-2100-000004000000}">
      <text>
        <r>
          <rPr>
            <sz val="10"/>
            <color rgb="FF000000"/>
            <rFont val="Calibri"/>
            <family val="2"/>
            <scheme val="minor"/>
          </rPr>
          <t>Failure of Front Bulkhead</t>
        </r>
      </text>
    </comment>
  </commentList>
  <extLst>
    <ext xmlns:r="http://schemas.openxmlformats.org/officeDocument/2006/relationships" uri="GoogleSheetsCustomDataVersion2">
      <go:sheetsCustomData xmlns:go="http://customooxmlschemas.google.com/" r:id="rId1" roundtripDataSignature="AMtx7mjICcqWk70BhDlUR2s98Upet/cbfw=="/>
    </ext>
  </extL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s>
  <commentList>
    <comment ref="D19" authorId="0" shapeId="0" xr:uid="{00000000-0006-0000-2600-000001000000}">
      <text>
        <r>
          <rPr>
            <sz val="10"/>
            <color rgb="FF000000"/>
            <rFont val="Calibri"/>
            <family val="2"/>
            <scheme val="minor"/>
          </rPr>
          <t>======
ID#AAABoIT5MMY
Dan Jones    (2025-09-07 07:41:50)
About the weakest axis</t>
        </r>
      </text>
    </comment>
  </commentList>
  <extLst>
    <ext xmlns:r="http://schemas.openxmlformats.org/officeDocument/2006/relationships" uri="GoogleSheetsCustomDataVersion2">
      <go:sheetsCustomData xmlns:go="http://customooxmlschemas.google.com/" r:id="rId1" roundtripDataSignature="AMtx7mid8P28GbEN9/NjJdg43CfiONCUq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700-000001000000}">
      <text>
        <r>
          <rPr>
            <sz val="10"/>
            <color rgb="FF000000"/>
            <rFont val="Calibri"/>
            <family val="2"/>
            <scheme val="minor"/>
          </rPr>
          <t>======
ID#AAABoIT5MN0
Sebastian Kern    (2025-09-07 08:09:49)
Neues Datenblatt fromatat analog zu ASES. Mit aber anderen Parametern oben. Und Detailierter Lagenaufbautab. @lohde@fsaustria.at</t>
        </r>
      </text>
    </comment>
    <comment ref="B11" authorId="0" shapeId="0" xr:uid="{00000000-0006-0000-0700-000002000000}">
      <text>
        <r>
          <rPr>
            <sz val="10"/>
            <color rgb="FF000000"/>
            <rFont val="Calibri"/>
            <family val="2"/>
            <scheme val="minor"/>
          </rPr>
          <t>======
ID#AAABoIT5MLE
Dan Jones    (2025-09-07 07:41:50)
Used for Impact Attenuator Attachment &amp; AI Plate Calcs Only</t>
        </r>
      </text>
    </comment>
  </commentList>
  <extLst>
    <ext xmlns:r="http://schemas.openxmlformats.org/officeDocument/2006/relationships" uri="GoogleSheetsCustomDataVersion2">
      <go:sheetsCustomData xmlns:go="http://customooxmlschemas.google.com/" r:id="rId1" roundtripDataSignature="AMtx7mhm3fJOs/6yJq0EwL9Emr6Lxc3CA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900-000001000000}">
      <text>
        <r>
          <rPr>
            <sz val="10"/>
            <color rgb="FF000000"/>
            <rFont val="Calibri"/>
            <family val="2"/>
            <scheme val="minor"/>
          </rPr>
          <t>Table for metallic materials
Name
Base material (steel, aluminum, …)
Chemical composition (for steel: Baseline Tubing)
Datasheet
Strength values (from datasheet)
Checkbox – IS BASELINE MATERIAL?
	- Wenn nicht, Zugversuch inkl. Probengeometrie -&gt; Rohwerte f.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50" authorId="0" shapeId="0" xr:uid="{F4097BC0-2363-45F0-AEF0-A8267F102ECD}">
      <text>
        <r>
          <rPr>
            <sz val="10"/>
            <color rgb="FF000000"/>
            <rFont val="Calibri"/>
            <family val="2"/>
            <scheme val="minor"/>
          </rPr>
          <t>Area under curve up to panel failure/end of test</t>
        </r>
      </text>
    </comment>
    <comment ref="AQ53" authorId="0" shapeId="0" xr:uid="{E3114A98-FC59-41D1-AD16-40C8113E2D87}">
      <text>
        <r>
          <rPr>
            <sz val="10"/>
            <color rgb="FF000000"/>
            <rFont val="Calibri"/>
            <family val="2"/>
            <scheme val="minor"/>
          </rPr>
          <t>Area under curve up to panel failure/end of test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B20" authorId="0" shapeId="0" xr:uid="{F0E2AF3E-B4A7-46EE-B04D-EFFB39D6AB82}">
      <text>
        <r>
          <rPr>
            <sz val="10"/>
            <color rgb="FF000000"/>
            <rFont val="Calibri"/>
            <family val="2"/>
            <scheme val="minor"/>
          </rPr>
          <t>This is the side closest to the driver</t>
        </r>
      </text>
    </comment>
    <comment ref="B21" authorId="0" shapeId="0" xr:uid="{DB6F2CA4-79A9-4383-B07F-749D57A9D526}">
      <text>
        <r>
          <rPr>
            <sz val="10"/>
            <color rgb="FF000000"/>
            <rFont val="Calibri"/>
            <family val="2"/>
            <scheme val="minor"/>
          </rPr>
          <t>This is the side outboard of the driver</t>
        </r>
      </text>
    </comment>
  </commentList>
  <extLst>
    <ext xmlns:r="http://schemas.openxmlformats.org/officeDocument/2006/relationships" uri="GoogleSheetsCustomDataVersion2">
      <go:sheetsCustomData xmlns:go="http://customooxmlschemas.google.com/" r:id="rId1" roundtripDataSignature="AMtx7miV9Dek+MUttVu28qCQCS7jNASo9w=="/>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B20" authorId="0" shapeId="0" xr:uid="{FA57F369-55EA-4C64-B467-4049F3845E40}">
      <text>
        <r>
          <rPr>
            <sz val="10"/>
            <color rgb="FF000000"/>
            <rFont val="Calibri"/>
            <family val="2"/>
            <scheme val="minor"/>
          </rPr>
          <t>This is the side closest to the driver</t>
        </r>
      </text>
    </comment>
    <comment ref="B21" authorId="0" shapeId="0" xr:uid="{0ED3B5B4-661E-4710-A71E-17AFFA91A81F}">
      <text>
        <r>
          <rPr>
            <sz val="10"/>
            <color rgb="FF000000"/>
            <rFont val="Calibri"/>
            <family val="2"/>
            <scheme val="minor"/>
          </rPr>
          <t>This is the side outboard of the driver</t>
        </r>
      </text>
    </comment>
  </commentList>
  <extLst>
    <ext xmlns:r="http://schemas.openxmlformats.org/officeDocument/2006/relationships" uri="GoogleSheetsCustomDataVersion2">
      <go:sheetsCustomData xmlns:go="http://customooxmlschemas.google.com/" r:id="rId1" roundtripDataSignature="AMtx7miPTqYv/aLtFoLiecsGmc1VuQMHqg=="/>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B20" authorId="0" shapeId="0" xr:uid="{5ADCE0A4-B25A-46C2-81E0-60418B5DA479}">
      <text>
        <r>
          <rPr>
            <sz val="10"/>
            <color rgb="FF000000"/>
            <rFont val="Calibri"/>
            <family val="2"/>
            <scheme val="minor"/>
          </rPr>
          <t>This is the side closest to the driver</t>
        </r>
      </text>
    </comment>
    <comment ref="B21" authorId="0" shapeId="0" xr:uid="{7A7ABEAF-70F2-4D20-9CBE-AA2590D82D5C}">
      <text>
        <r>
          <rPr>
            <sz val="10"/>
            <color rgb="FF000000"/>
            <rFont val="Calibri"/>
            <family val="2"/>
            <scheme val="minor"/>
          </rPr>
          <t>This is the side outboard of the driver</t>
        </r>
      </text>
    </comment>
  </commentList>
  <extLst>
    <ext xmlns:r="http://schemas.openxmlformats.org/officeDocument/2006/relationships" uri="GoogleSheetsCustomDataVersion2">
      <go:sheetsCustomData xmlns:go="http://customooxmlschemas.google.com/" r:id="rId1" roundtripDataSignature="AMtx7miiDflACdnI4wyDDiLsVg87HwV2wg=="/>
    </ext>
  </extL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R7" authorId="0" shapeId="0" xr:uid="{00000000-0006-0000-1600-000005000000}">
      <text>
        <r>
          <rPr>
            <sz val="10"/>
            <color rgb="FF000000"/>
            <rFont val="Calibri"/>
            <family val="2"/>
            <scheme val="minor"/>
          </rPr>
          <t>======
ID#AAABoIT5MMU
Dan Jones    (2025-09-07 07:41:50)
Max allowable depth from rules</t>
        </r>
      </text>
    </comment>
    <comment ref="E15" authorId="0" shapeId="0" xr:uid="{00000000-0006-0000-1600-000004000000}">
      <text>
        <r>
          <rPr>
            <sz val="10"/>
            <color rgb="FF000000"/>
            <rFont val="Calibri"/>
            <family val="2"/>
            <scheme val="minor"/>
          </rPr>
          <t>Please fill out the bulkhead's maximum width.</t>
        </r>
      </text>
    </comment>
    <comment ref="E16" authorId="0" shapeId="0" xr:uid="{00000000-0006-0000-1600-000002000000}">
      <text>
        <r>
          <rPr>
            <sz val="10"/>
            <color rgb="FF000000"/>
            <rFont val="Calibri"/>
            <family val="2"/>
            <scheme val="minor"/>
          </rPr>
          <t>Please fill out the bulkhead's maximum height.</t>
        </r>
      </text>
    </comment>
    <comment ref="B23" authorId="0" shapeId="0" xr:uid="{DABD91F1-9348-43F1-9697-49B3EF65573E}">
      <text>
        <r>
          <rPr>
            <sz val="10"/>
            <color rgb="FF000000"/>
            <rFont val="Calibri"/>
            <family val="2"/>
            <scheme val="minor"/>
          </rPr>
          <t>This is the side closest to the driver</t>
        </r>
      </text>
    </comment>
    <comment ref="B24" authorId="0" shapeId="0" xr:uid="{FCE71EC6-627A-4ED4-9DA1-15C5CDBA1DF8}">
      <text>
        <r>
          <rPr>
            <sz val="10"/>
            <color rgb="FF000000"/>
            <rFont val="Calibri"/>
            <family val="2"/>
            <scheme val="minor"/>
          </rPr>
          <t>This is the side outboard of the driver</t>
        </r>
      </text>
    </comment>
    <comment ref="F25" authorId="0" shapeId="0" xr:uid="{00000000-0006-0000-1600-000001000000}">
      <text>
        <r>
          <rPr>
            <sz val="10"/>
            <color rgb="FF000000"/>
            <rFont val="Calibri"/>
            <family val="2"/>
            <scheme val="minor"/>
          </rPr>
          <t>Calculated from bulkhead and cutout sizes entered in cells L15 to L19</t>
        </r>
      </text>
    </comment>
  </commentList>
  <extLst>
    <ext xmlns:r="http://schemas.openxmlformats.org/officeDocument/2006/relationships" uri="GoogleSheetsCustomDataVersion2">
      <go:sheetsCustomData xmlns:go="http://customooxmlschemas.google.com/" r:id="rId1" roundtripDataSignature="AMtx7miPw/ZiRA5UFIzcHr2kX9GdQJD5sA=="/>
    </ext>
  </extL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D26" authorId="0" shapeId="0" xr:uid="{00000000-0006-0000-1700-000001000000}">
      <text>
        <r>
          <rPr>
            <sz val="10"/>
            <color rgb="FF000000"/>
            <rFont val="Calibri"/>
            <family val="2"/>
            <scheme val="minor"/>
          </rPr>
          <t>Minimum 100mm</t>
        </r>
      </text>
    </comment>
    <comment ref="D27" authorId="0" shapeId="0" xr:uid="{00000000-0006-0000-1700-000002000000}">
      <text>
        <r>
          <rPr>
            <sz val="10"/>
            <color rgb="FF000000"/>
            <rFont val="Calibri"/>
            <family val="2"/>
            <scheme val="minor"/>
          </rPr>
          <t>Minimum 200mm</t>
        </r>
      </text>
    </comment>
  </commentList>
  <extLst>
    <ext xmlns:r="http://schemas.openxmlformats.org/officeDocument/2006/relationships" uri="GoogleSheetsCustomDataVersion2">
      <go:sheetsCustomData xmlns:go="http://customooxmlschemas.google.com/" r:id="rId1" roundtripDataSignature="AMtx7mhOa1sDwOv0k6Na2Jpxahnm9OpQDA=="/>
    </ext>
  </extL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<sst xmlns="http://schemas.openxmlformats.org/spreadsheetml/2006/main" count="4207" uniqueCount="974">
  <si>
    <t>V1.1</t>
  </si>
  <si>
    <t>FS Structural Equivalency Spreadsheet Guide</t>
  </si>
  <si>
    <t>The SES template has been created to simplify the process of proving structural equivalency.</t>
  </si>
  <si>
    <t>Please enter your values in the yellow cells and paste all the images in the specific tabs which shows your entered values.</t>
  </si>
  <si>
    <t>All dimensions and units must follow the European SI System!</t>
  </si>
  <si>
    <t>The current SES includes formula's that only work with versions of Office 2021 and newer (e.g. Office 365)!</t>
  </si>
  <si>
    <t>The final decision about all designs will be made at technical inspection. Approval of an SES does not guarantee passing Tech. Inspection!</t>
  </si>
  <si>
    <t xml:space="preserve">As downloaded the spreadsheet assumes a baseline steel chassis design. The majority of the cells in the spreadsheet are locked, you can only edit the cells shaded yellow. </t>
  </si>
  <si>
    <t>Cells shaded grey are dependant on the data entered in yellow cells, the formulae in these grey cells have been left visible so you can see how the results are calculated.</t>
  </si>
  <si>
    <t>The vast majority of the tabs can be accessed using the hyperlinks on the cover sheet. If you enable macros when opening the document "Ctrl+e" will return you to the cover sheet.</t>
  </si>
  <si>
    <t>The SES has been extensively tested, but if you think you have found a mistake in the document or have any questions on how to use the template please submit a question in the usual manner.</t>
  </si>
  <si>
    <t>Please read the guidance notes located at the end of the workbook.</t>
  </si>
  <si>
    <t xml:space="preserve">If you find a new problem with the SES template or require a clarification 72 hours or less before the SES submission deadline please include your own </t>
  </si>
  <si>
    <t>proof of equivalency in the "Additional Info" tab as well as filing a Rules question.</t>
  </si>
  <si>
    <t>Teams are not permitted to rename the name of the TAB or to delete any TAB</t>
  </si>
  <si>
    <t>Revisions:</t>
  </si>
  <si>
    <t>V1.0</t>
  </si>
  <si>
    <t>First release for 2026 rules</t>
  </si>
  <si>
    <t>- Updates to MaterialData/T3.5 (now T3.6) Laminate Test TABs, new TAB Laminate Table included, TABs T3.5 Laminate Tests, T3.5.9 Shear Tests reduced to singular TAB.</t>
  </si>
  <si>
    <t>- New TABs included/moved forward for Composite &amp; Metal Datasheets</t>
  </si>
  <si>
    <t>- 'T3.3.3 (T3.2.2) Additional Info' TAB redundant and deleted due to new 'Metal Datasheets' TAB</t>
  </si>
  <si>
    <t xml:space="preserve">- T3.5.8 Shear Tests TAB: corrected incorrect peak force input into calculation for SIS &amp; FBHS (lower peak must be used, instead of highest) </t>
  </si>
  <si>
    <t>- T3.4.2 Proof incorporated in new TAB Laminate Table</t>
  </si>
  <si>
    <t>- T3.15 T3.6 SIS TAB: check for sufficient energy absorption incorporated, failure if effective panel height smaller than 275mm AND linear scale of 65J requirement drops below 100%</t>
  </si>
  <si>
    <t>- In A2.2 First Year vehicle TAB: Additional comments cells removed, redundant due to large editable area below</t>
  </si>
  <si>
    <t>- References to Rules updated</t>
  </si>
  <si>
    <t>- In ReadMe: message added regarding compatible versions (Office 2021 and younger)</t>
  </si>
  <si>
    <t>- Drop down selection edited for Composite Datasheets to include Bidirectional;Triaxial;Quadraxial instead of Woven Fabric;Non-Crimp Fabric, updated areal weight calculations to reflect those</t>
  </si>
  <si>
    <t>- T3.6 Laminate Tests TAB: renaming of materials and editability of support span for different steel tube test</t>
  </si>
  <si>
    <t>- Editable area definitions reinstated in several TAB's, amongst which: MaterialData, T3.9 Main Hoop, T3.10 Front Hoop and T3.11 Main Hoop Bracing, T4.5 Harness Attachments, T1.2.1 T4.6 T4.8 Firewall</t>
  </si>
  <si>
    <t>- T5.5 Shoulder Harness Bar: formatting fixed</t>
  </si>
  <si>
    <t>- Repaired drop-down and formatting in T1.2.1 T4.6 T4.8 Firewall TAB</t>
  </si>
  <si>
    <t>- University Name Reference in Metal, Composite Datasheets and Laminate Table TAB's corrected</t>
  </si>
  <si>
    <t>- Several TAB's: cell H/K27 corrected color formatting</t>
  </si>
  <si>
    <t>- T4.5 Harness Attachments TAB: Combined belts - corrected FAIL criteria (&gt;365 Mpa) in cell AE18</t>
  </si>
  <si>
    <t>- Metal Datasheets TAB: formatting fixed when dropdown is selected to be aluminium (material 1-3), some formulae corrected to display N/A</t>
  </si>
  <si>
    <t>- T3.16 FH &amp; FH Bing Attachments and T3.16 MH &amp; MH Bing Attachments TAB's: fixed broken links to MaterialData TAB</t>
  </si>
  <si>
    <t>- Cover Sheet: fixed links to A/TSPS Side/Rear</t>
  </si>
  <si>
    <t>- If you have suggestions for significant improvement: please e-mail: ses@formulastudent.de (NOT intented for general rules questions or difficulties with your vehicle design)</t>
  </si>
  <si>
    <t>If you have to resubmit your SES then please update the table below, indicating what changes you have made from the previous submission.</t>
  </si>
  <si>
    <t>Submission Version</t>
  </si>
  <si>
    <t>Revision Comments</t>
  </si>
  <si>
    <t xml:space="preserve">Details of any rules clarifications must be referenced and appended in this tab. </t>
  </si>
  <si>
    <t>Clarification ID</t>
  </si>
  <si>
    <t>Details of Clarification Question and Answer</t>
  </si>
  <si>
    <t>This form must be completed and submitted by all teams no later than the date specified in the Action Deadlines on specific event website. The Technical Committee will review all submissions which deviate from the FS rules and reply with a decision about the requested deviation.  All requests will have a confirmation of receipt sent to the team.  Structural Equivalency Spreadsheets (SES) must be submitted electronically in Microsoft Excel Format (*.xlsx). The submissions must be named as follows: schoolname_ses.xlsx using the complete school name. Please submit as described in the Action Deadlines for each event.</t>
  </si>
  <si>
    <r>
      <rPr>
        <sz val="10"/>
        <color rgb="FFFF0000"/>
        <rFont val="Arial"/>
        <family val="2"/>
      </rPr>
      <t xml:space="preserve">In the event that the FS Technical Committee requests additional information or calculations, </t>
    </r>
    <r>
      <rPr>
        <b/>
        <sz val="10"/>
        <color rgb="FFFF0000"/>
        <rFont val="Arial"/>
        <family val="2"/>
      </rPr>
      <t>teams have seven days from the date of request</t>
    </r>
    <r>
      <rPr>
        <sz val="10"/>
        <color rgb="FFFF0000"/>
        <rFont val="Arial"/>
        <family val="2"/>
      </rPr>
      <t xml:space="preserve"> to submit the requested information.</t>
    </r>
  </si>
  <si>
    <t>University Name</t>
  </si>
  <si>
    <t>Car No.(s) &amp; Event(s)</t>
  </si>
  <si>
    <t>Team Contact</t>
  </si>
  <si>
    <t>Email Address</t>
  </si>
  <si>
    <t>Faculty Advisor</t>
  </si>
  <si>
    <t>Powertrain Type</t>
  </si>
  <si>
    <t>Electric Vehicle</t>
  </si>
  <si>
    <t>Tube and Laminate Equivalency</t>
  </si>
  <si>
    <t>Tube 1</t>
  </si>
  <si>
    <t>Tube 2</t>
  </si>
  <si>
    <t>Tube 3</t>
  </si>
  <si>
    <t>Composite</t>
  </si>
  <si>
    <t>Is proof of equivalency for your design required for any of the rules?</t>
  </si>
  <si>
    <t>EI / Safety Factor</t>
  </si>
  <si>
    <t>Area</t>
  </si>
  <si>
    <t>Yield</t>
  </si>
  <si>
    <t>UTS</t>
  </si>
  <si>
    <t>Yield as Welded</t>
  </si>
  <si>
    <t>UTS as Welded</t>
  </si>
  <si>
    <t>Max Bending Load at UTS</t>
  </si>
  <si>
    <t>Max deflection at max baseline load</t>
  </si>
  <si>
    <t>Energy absorbed during bending</t>
  </si>
  <si>
    <t>Tube Material</t>
  </si>
  <si>
    <t>Tube type</t>
  </si>
  <si>
    <t>Outside Dimension</t>
  </si>
  <si>
    <t>Wall thickness</t>
  </si>
  <si>
    <t>Material</t>
  </si>
  <si>
    <t>Panel Thickness</t>
  </si>
  <si>
    <t>Inner Skin Thickness</t>
  </si>
  <si>
    <t>Outer Skin Thickness</t>
  </si>
  <si>
    <t>Panel Height</t>
  </si>
  <si>
    <t>General status</t>
  </si>
  <si>
    <t>Baseline Material Used</t>
  </si>
  <si>
    <t>Alternative Material Used</t>
  </si>
  <si>
    <t>Rule No.</t>
  </si>
  <si>
    <t>Rule Description</t>
  </si>
  <si>
    <t>Design Description and/or Material Name</t>
  </si>
  <si>
    <t>NO</t>
  </si>
  <si>
    <t>T3.9</t>
  </si>
  <si>
    <t>Main Roll Hoop Tubing</t>
  </si>
  <si>
    <t>T3.10</t>
  </si>
  <si>
    <t>Front Roll Hoop Tubing</t>
  </si>
  <si>
    <t>T3.11</t>
  </si>
  <si>
    <t>Main Roll Hoop Bracing Tubing</t>
  </si>
  <si>
    <t>T3.11.5</t>
  </si>
  <si>
    <t>Main Hoop Bracing Support - Tube Frames</t>
  </si>
  <si>
    <t>T3.12</t>
  </si>
  <si>
    <t>Front Hoop Bracing - Tube Frames</t>
  </si>
  <si>
    <t>T3.13</t>
  </si>
  <si>
    <t>Front Bulkhead - Tube Frames</t>
  </si>
  <si>
    <t>T3.14</t>
  </si>
  <si>
    <t>Front Bulkhead Support - Tube Frames</t>
  </si>
  <si>
    <t>T3.15</t>
  </si>
  <si>
    <t>Side Impact Structure - Tube Frames</t>
  </si>
  <si>
    <t>T5.5</t>
  </si>
  <si>
    <t>Shoulder Harness Bar</t>
  </si>
  <si>
    <t>T3.17.3</t>
  </si>
  <si>
    <t>Impact Attenuator Anti-Intrusion Plate</t>
  </si>
  <si>
    <t>T3.12/T3.6</t>
  </si>
  <si>
    <t>Front Hoop Bracing - Monocoques</t>
  </si>
  <si>
    <t>T3.13/T3.6</t>
  </si>
  <si>
    <t>Front Bulkhead - Monocoques</t>
  </si>
  <si>
    <t>T3.14/T3.6</t>
  </si>
  <si>
    <t>Front Bulkhead Support - Monocoques</t>
  </si>
  <si>
    <t>T3.15/T3.6</t>
  </si>
  <si>
    <t>Side Impact Structure - Monocoques, Side</t>
  </si>
  <si>
    <t>Side Impact Structure - Monocoques, Floor</t>
  </si>
  <si>
    <t>T3.11.5/T3.6</t>
  </si>
  <si>
    <t>Main Hoop Bracing Support - Monocoques</t>
  </si>
  <si>
    <t>T3.16</t>
  </si>
  <si>
    <t>Main Hoop &amp; MH Bracing Attachments</t>
  </si>
  <si>
    <t>Front Hoop &amp; FH Bracing Attachments</t>
  </si>
  <si>
    <t>T4.5</t>
  </si>
  <si>
    <t>Safety Harness Attachment</t>
  </si>
  <si>
    <t>N/A</t>
  </si>
  <si>
    <t>T3.16.6/T3.17.5</t>
  </si>
  <si>
    <t>Attachment Plates/Panels - Monocoques</t>
  </si>
  <si>
    <t>T3.16.7</t>
  </si>
  <si>
    <t>Blind Insert Attachments</t>
  </si>
  <si>
    <t>EV5.5.8/14</t>
  </si>
  <si>
    <t>EV5.5.8 TSAC attachments</t>
  </si>
  <si>
    <t>T1.2.1/T4.8</t>
  </si>
  <si>
    <t>Firewall</t>
  </si>
  <si>
    <t>EV4.4/EV5.5</t>
  </si>
  <si>
    <t>Attachment Checklist (make sure all are included in your report)</t>
  </si>
  <si>
    <t>Receipt, data sheets or proof for Alternative Materials (T3.3) or for non-steel materials (composite, honeycomb, resin, etc)</t>
  </si>
  <si>
    <t>No</t>
  </si>
  <si>
    <t>Properties for all non-steel materials</t>
  </si>
  <si>
    <t>Monocoque Laminate Test data and pictures</t>
  </si>
  <si>
    <t>Holes &gt;4mm drilled in any regulated tubing require proof of equivalency, include area and moment of inertia</t>
  </si>
  <si>
    <t>LAP JOINT TEST for divided monocoque parts</t>
  </si>
  <si>
    <t>COMPLETE APPROPRIATE TABS TO PROVE EQUIVALENCY</t>
  </si>
  <si>
    <t xml:space="preserve">Please see </t>
  </si>
  <si>
    <t>"Structural Equivalency Spreadsheet Guide"</t>
  </si>
  <si>
    <t>on the Read_Me tab of the SES Workbook</t>
  </si>
  <si>
    <t>NOTE: THIS FORM AND THE APPROVED COPY OF THE SUBMISSION MUST BE PRESENTED
AT TECHNICAL INSPECTION AT EVERY FORMULA STUDENT EVENT ENTERED</t>
  </si>
  <si>
    <t>This chart below is for laminated members of the primary structure, ACPS and TSPS only!</t>
  </si>
  <si>
    <t>Structure</t>
  </si>
  <si>
    <t>Thickness outer skin [mm]</t>
  </si>
  <si>
    <t>Core thickness [mm]</t>
  </si>
  <si>
    <t>Thickness inner skin [mm]</t>
  </si>
  <si>
    <r>
      <rPr>
        <sz val="10"/>
        <color theme="1"/>
        <rFont val="Arial"/>
        <family val="2"/>
      </rPr>
      <t xml:space="preserve">Please attach pictures of the frame and/or monocoque in the table below for review during the SES process. 
</t>
    </r>
    <r>
      <rPr>
        <b/>
        <sz val="10"/>
        <color theme="1"/>
        <rFont val="Arial"/>
        <family val="2"/>
      </rPr>
      <t>All tubes/lay-ups must be colour coded to show outer diameter and wall thickness</t>
    </r>
    <r>
      <rPr>
        <sz val="10"/>
        <color theme="1"/>
        <rFont val="Arial"/>
        <family val="2"/>
      </rPr>
      <t xml:space="preserve">. Three view drawings and isometric views of the structure (CAD, FEA models, etc) are acceptable. </t>
    </r>
    <r>
      <rPr>
        <b/>
        <sz val="10"/>
        <color theme="1"/>
        <rFont val="Arial"/>
        <family val="2"/>
      </rPr>
      <t xml:space="preserve"> Note: Identical composite layups need the identical colour code beyond borders of their specific lamiante structure! Maybe you need to work with two picture sets (Structures &amp; your design)</t>
    </r>
  </si>
  <si>
    <t>MHBS</t>
  </si>
  <si>
    <t>FHB</t>
  </si>
  <si>
    <t>Images must include dimensions/labels indicating the following:</t>
  </si>
  <si>
    <t>Compliance shown?</t>
  </si>
  <si>
    <t>FBH</t>
  </si>
  <si>
    <t>FBHS</t>
  </si>
  <si>
    <t>Angle of main and front hoops, including angle of main hoop below upper side impact tube.</t>
  </si>
  <si>
    <t>SIS vertical</t>
  </si>
  <si>
    <t>Angle between main hoop bracing and main hoop</t>
  </si>
  <si>
    <t>SIS horizontal</t>
  </si>
  <si>
    <t>Distance from top of main hoop to main hoop brace attachment</t>
  </si>
  <si>
    <t>SHB</t>
  </si>
  <si>
    <t>Distance from top of front hoop to front hoop brace attachment</t>
  </si>
  <si>
    <t>YourMaterial7</t>
  </si>
  <si>
    <t>Outer diameter and wall thickness of all tubes / monocoque lay-up</t>
  </si>
  <si>
    <t>YourMaterial8</t>
  </si>
  <si>
    <t>Compliance to T 7.3.1 - Protection of lubrication systems</t>
  </si>
  <si>
    <t>YourMaterial9</t>
  </si>
  <si>
    <t>Distance between front hoop braces (measured at front hoop)</t>
  </si>
  <si>
    <t>YourMaterial10</t>
  </si>
  <si>
    <t>Teams entering cars with IC Powertrains must show the location of the fuel tank and complete filler neck inside rollover protection structure (CV2.2.2) in all images and highlight them in the colour red.</t>
  </si>
  <si>
    <t>YourMaterial11</t>
  </si>
  <si>
    <t>Teams entering cars with EV Powertrains must show the location of all HV components in these images and highlight them by colouring them orange.</t>
  </si>
  <si>
    <t>YourMaterial12</t>
  </si>
  <si>
    <t>Teams with breakthroughs/cutouts/holes in the laminated primary structure greater 60 mm² must show their location in these images and highlight them by colouring them purple. These breakthroughs/cutouts/holes must also be shown in the SE3D-file.</t>
  </si>
  <si>
    <t>YourMaterial13</t>
  </si>
  <si>
    <t>YourMaterial14</t>
  </si>
  <si>
    <t>Note that the requirements on whether a vehicle can be called 'new' have been updated (see A2.2.2 &amp; A2.2.3)!</t>
  </si>
  <si>
    <t>Please select chassis type:</t>
  </si>
  <si>
    <t>A2.2.2 - First year vehicle</t>
  </si>
  <si>
    <t>First day onsite of first competition (past/future):</t>
  </si>
  <si>
    <t>Exemption under:</t>
  </si>
  <si>
    <t>Material Data Sheet</t>
  </si>
  <si>
    <t>Material Spreadsheet Code</t>
  </si>
  <si>
    <t>Steel</t>
  </si>
  <si>
    <t>Steel 2</t>
  </si>
  <si>
    <t>Aluminium 1</t>
  </si>
  <si>
    <t>Aluminium 2</t>
  </si>
  <si>
    <t>Composite 1</t>
  </si>
  <si>
    <t>Other 1</t>
  </si>
  <si>
    <t>Other 2</t>
  </si>
  <si>
    <t>Other 3</t>
  </si>
  <si>
    <t>Other 4</t>
  </si>
  <si>
    <t>Other 5</t>
  </si>
  <si>
    <t>Other 6</t>
  </si>
  <si>
    <t>Other 7</t>
  </si>
  <si>
    <t>Other 8</t>
  </si>
  <si>
    <t>Other 9</t>
  </si>
  <si>
    <t>Other 10</t>
  </si>
  <si>
    <t>Other 11</t>
  </si>
  <si>
    <t>Other 12</t>
  </si>
  <si>
    <t>Other 13</t>
  </si>
  <si>
    <t>Other 14</t>
  </si>
  <si>
    <t>Other 15</t>
  </si>
  <si>
    <t>Material name</t>
  </si>
  <si>
    <t>Lower Grade Steel</t>
  </si>
  <si>
    <t>vertical SIS</t>
  </si>
  <si>
    <t>SIS hor.</t>
  </si>
  <si>
    <t>Your Mat. 7</t>
  </si>
  <si>
    <t>Your Mat. 8</t>
  </si>
  <si>
    <t>Your Mat.9</t>
  </si>
  <si>
    <t>Your Mat.10</t>
  </si>
  <si>
    <t>Your Mat.11</t>
  </si>
  <si>
    <t>Your Mat.12</t>
  </si>
  <si>
    <t>Your Mat.13</t>
  </si>
  <si>
    <t>Your Mat.14</t>
  </si>
  <si>
    <t>Your Mat.15</t>
  </si>
  <si>
    <t>Colour in Chassis Pics</t>
  </si>
  <si>
    <t>Youngs Modulus, E</t>
  </si>
  <si>
    <t>Yield strength, Pa</t>
  </si>
  <si>
    <t>UTS, Pa</t>
  </si>
  <si>
    <t>Yield strength, welded, Pa</t>
  </si>
  <si>
    <t>UTS welded, Pa</t>
  </si>
  <si>
    <t>UTS shear, Pa</t>
  </si>
  <si>
    <t xml:space="preserve">● Steel properties based on baseline steel  and are given in Rule T3.2.4. </t>
  </si>
  <si>
    <t>● Results from extra physical test required by T3.5 should be entered in the "Other x" materials column as required.</t>
  </si>
  <si>
    <t xml:space="preserve">● If you are using TAB “T3.5 Different Layups” to create different/multiple composite layups other than your SIS-Layup from TAB “T3.5 Laminate Test”, </t>
  </si>
  <si>
    <t>you must fill out manually the columns at “Other X” in this Material Data Sheet TAB.</t>
  </si>
  <si>
    <r>
      <rPr>
        <b/>
        <sz val="10"/>
        <color theme="1"/>
        <rFont val="Arial"/>
        <family val="2"/>
      </rPr>
      <t xml:space="preserve">Please use the following abbreviations for your specific lamiante structure </t>
    </r>
    <r>
      <rPr>
        <b/>
        <sz val="10"/>
        <color rgb="FFFF0000"/>
        <rFont val="Arial"/>
        <family val="2"/>
      </rPr>
      <t>(Other  "X")</t>
    </r>
  </si>
  <si>
    <t>Front Bulkhead -&gt; FBH</t>
  </si>
  <si>
    <t>Front Bulkhead Support -&gt; FBHS</t>
  </si>
  <si>
    <t>Tubing only</t>
  </si>
  <si>
    <t>Front Hoop Bracing -&gt; FHB</t>
  </si>
  <si>
    <t>Composite only</t>
  </si>
  <si>
    <t>Main Hoop Bracing Support -&gt; MHBS</t>
  </si>
  <si>
    <t>Tubes + composite</t>
  </si>
  <si>
    <t>Shoulder Harness Bar -&gt; SHB</t>
  </si>
  <si>
    <t>Accumulator Container Protection Structure -&gt; ACPS</t>
  </si>
  <si>
    <t>Round</t>
  </si>
  <si>
    <t>Tractive System Protection Structure -&gt; TSPS</t>
  </si>
  <si>
    <t>Square</t>
  </si>
  <si>
    <t>BACK to COVER SHEET</t>
  </si>
  <si>
    <r>
      <t xml:space="preserve">Please Name </t>
    </r>
    <r>
      <rPr>
        <b/>
        <sz val="10"/>
        <color rgb="FFFF0000"/>
        <rFont val="Arial"/>
        <family val="2"/>
      </rPr>
      <t>Your Material 1</t>
    </r>
  </si>
  <si>
    <t>Your Material 2</t>
  </si>
  <si>
    <t>Your Material 3</t>
  </si>
  <si>
    <t>Material Type</t>
  </si>
  <si>
    <t>Diagram Area</t>
  </si>
  <si>
    <t>T 3.2.2 / T 3.2.4 baseline steel?</t>
  </si>
  <si>
    <t>Yes</t>
  </si>
  <si>
    <t>Max. Element Content [%]</t>
  </si>
  <si>
    <t xml:space="preserve">Carbon(C) </t>
  </si>
  <si>
    <t>Manganese(Mn)</t>
  </si>
  <si>
    <t>Other Element</t>
  </si>
  <si>
    <t>Yield Strength [N/mm²] Normal</t>
  </si>
  <si>
    <t>Tensile Strength (UTS) [N/mm²] Normal</t>
  </si>
  <si>
    <t>Yield Strength [N/mm²] Welded</t>
  </si>
  <si>
    <t>Tensile Strength (UTS) [N/mm²] Welded</t>
  </si>
  <si>
    <t>Elastic Modulus - Enter upper and lower elastic strains</t>
  </si>
  <si>
    <t>Data Sheet</t>
  </si>
  <si>
    <t>Lower Elastic Strain [%]</t>
  </si>
  <si>
    <t>Lower Elastic Stress [N/mm²]</t>
  </si>
  <si>
    <t>Upper Elastic Strain [%]</t>
  </si>
  <si>
    <t>Upper Elastic Stress [N/mm²]</t>
  </si>
  <si>
    <t>Insert image of relevant datasheet pages (name of material must be visible on the pages).</t>
  </si>
  <si>
    <t>Elastic Modulus [N/mm²]</t>
  </si>
  <si>
    <t>Yield Strength [N/mm²]</t>
  </si>
  <si>
    <t>Highlight the relevant areas for material type, chemical composition, mechanical properties.</t>
  </si>
  <si>
    <t>Tensile Strength [N/mm²]</t>
  </si>
  <si>
    <t>Test Data - Max. 300 data points</t>
  </si>
  <si>
    <t>Eng. Strain [%]</t>
  </si>
  <si>
    <t>Eng. Stress [N/mm²]</t>
  </si>
  <si>
    <t>Plastic Strain [%]</t>
  </si>
  <si>
    <t>x</t>
  </si>
  <si>
    <t>Here, all materials used in your laminate shall be documented, including core materials ("ply"/"cloth" naming can be ignored)!</t>
  </si>
  <si>
    <t>Your Material 1</t>
  </si>
  <si>
    <t>Your Material 4</t>
  </si>
  <si>
    <t>Your Material 5</t>
  </si>
  <si>
    <t>Your Material 6</t>
  </si>
  <si>
    <t>Your Material 7</t>
  </si>
  <si>
    <t>Your Material 8</t>
  </si>
  <si>
    <t>Your Material 9</t>
  </si>
  <si>
    <t>Your Material 10</t>
  </si>
  <si>
    <t>Your Material 11</t>
  </si>
  <si>
    <t>Your Material 12</t>
  </si>
  <si>
    <t>Your Material 13</t>
  </si>
  <si>
    <t>Your Material 14</t>
  </si>
  <si>
    <t>Your Material 15</t>
  </si>
  <si>
    <t>Your Material 16</t>
  </si>
  <si>
    <t>Your Material 17</t>
  </si>
  <si>
    <t>Your Material 18</t>
  </si>
  <si>
    <t>Your Material 19</t>
  </si>
  <si>
    <t>Your Material 20</t>
  </si>
  <si>
    <t>Ply Material</t>
  </si>
  <si>
    <t>Ply Type</t>
  </si>
  <si>
    <t>Cloth Weight</t>
  </si>
  <si>
    <t>(Ply) Material</t>
  </si>
  <si>
    <t>Carbon Fiber</t>
  </si>
  <si>
    <t>Core</t>
  </si>
  <si>
    <t>(Ply) Type</t>
  </si>
  <si>
    <t>Unidirectional</t>
  </si>
  <si>
    <t>Bidirectional</t>
  </si>
  <si>
    <t>Al Honeycomb</t>
  </si>
  <si>
    <t>(Cloth) Weight [g/m²]</t>
  </si>
  <si>
    <t>Highlight the relevant areas for type, cloth weight, mechanical properties.</t>
  </si>
  <si>
    <t>Vertical Side Impact Structure</t>
  </si>
  <si>
    <t>Front Bulkhead Support</t>
  </si>
  <si>
    <t>Front Bulkhead</t>
  </si>
  <si>
    <r>
      <rPr>
        <b/>
        <sz val="10"/>
        <color rgb="FFFF0000"/>
        <rFont val="Arial"/>
        <family val="2"/>
      </rPr>
      <t>Please Name your</t>
    </r>
    <r>
      <rPr>
        <b/>
        <sz val="10"/>
        <color theme="1"/>
        <rFont val="Arial"/>
        <family val="2"/>
      </rPr>
      <t xml:space="preserve"> Layup 4 etc.</t>
    </r>
  </si>
  <si>
    <t>Layup 5</t>
  </si>
  <si>
    <t>Layup 6</t>
  </si>
  <si>
    <t>Layup 7</t>
  </si>
  <si>
    <t>Layup 8</t>
  </si>
  <si>
    <t>Layup 9</t>
  </si>
  <si>
    <t>Layup 10</t>
  </si>
  <si>
    <t>Layup 11</t>
  </si>
  <si>
    <t>Layup 12</t>
  </si>
  <si>
    <t>Layup 13</t>
  </si>
  <si>
    <t>Layup 14</t>
  </si>
  <si>
    <t>Layup 15</t>
  </si>
  <si>
    <t>Thickness [mm]</t>
  </si>
  <si>
    <t>Symmetric Layup?</t>
  </si>
  <si>
    <t>Total Cloth Weight [gsm]</t>
  </si>
  <si>
    <t>T 3.4.3 compliant?</t>
  </si>
  <si>
    <t>Ply</t>
  </si>
  <si>
    <t>Type</t>
  </si>
  <si>
    <t>Cloth Weight [gsm]</t>
  </si>
  <si>
    <t>Angle [°]</t>
  </si>
  <si>
    <t>Angle</t>
  </si>
  <si>
    <t>UD Weight</t>
  </si>
  <si>
    <t>Triax</t>
  </si>
  <si>
    <t>Quadraxial</t>
  </si>
  <si>
    <t>Total Cloth Weight</t>
  </si>
  <si>
    <t>Cloth Weight in +-10°</t>
  </si>
  <si>
    <t>RIG COMPLIANCE TEST RESULTS</t>
  </si>
  <si>
    <t xml:space="preserve"> SES - LAMINATE TEST RESULTS</t>
  </si>
  <si>
    <t xml:space="preserve">STEEL TUBE TEST RESULTS (T3.2, REQ. FOR ENERGY ABSORPTION) </t>
  </si>
  <si>
    <t xml:space="preserve">DIFFERENT STEEL TUBE TEST RESULTS </t>
  </si>
  <si>
    <t>VERTICAL SIDE IMPACT STRUCTURE</t>
  </si>
  <si>
    <t>FRONT BULKHEAD SUPPORT</t>
  </si>
  <si>
    <t>FRONT BULKHEAD</t>
  </si>
  <si>
    <r>
      <t xml:space="preserve">Please Name your </t>
    </r>
    <r>
      <rPr>
        <b/>
        <sz val="10"/>
        <color rgb="FFFF0000"/>
        <rFont val="Arial"/>
        <family val="2"/>
      </rPr>
      <t>OTHER LAMINATE</t>
    </r>
    <r>
      <rPr>
        <b/>
        <sz val="10"/>
        <color theme="1"/>
        <rFont val="Arial"/>
        <family val="2"/>
      </rPr>
      <t xml:space="preserve"> </t>
    </r>
  </si>
  <si>
    <t>OTHER LAMINATE 4</t>
  </si>
  <si>
    <t>OTHER LAMINATE 5</t>
  </si>
  <si>
    <t>OTHER LAMINATE 6</t>
  </si>
  <si>
    <t>OTHER LAMINATE 7</t>
  </si>
  <si>
    <t>OTHER LAMINATE 8</t>
  </si>
  <si>
    <t>OTHER LAMINATE 9</t>
  </si>
  <si>
    <t>OTHER LAMINATE 10</t>
  </si>
  <si>
    <t>OTHER LAMINATE 11</t>
  </si>
  <si>
    <t>OTHER LAMINATE 12</t>
  </si>
  <si>
    <t>OTHER LAMINATE 13</t>
  </si>
  <si>
    <t>OTHER LAMINATE 14</t>
  </si>
  <si>
    <t>Paste images of test setup here</t>
  </si>
  <si>
    <t>All test specimens must be presented at Tech. Inspection</t>
  </si>
  <si>
    <t>Please note the changed rules: T3.6.1 &amp; T3.6.6 wrt. identifiable pictures!</t>
  </si>
  <si>
    <r>
      <t>Figure 1: Test setup -</t>
    </r>
    <r>
      <rPr>
        <b/>
        <sz val="10"/>
        <color theme="1"/>
        <rFont val="Verdana"/>
        <family val="2"/>
      </rPr>
      <t xml:space="preserve"> </t>
    </r>
    <r>
      <rPr>
        <b/>
        <sz val="10"/>
        <color rgb="FFFF0000"/>
        <rFont val="Verdana"/>
        <family val="2"/>
      </rPr>
      <t>Steel tubes</t>
    </r>
    <r>
      <rPr>
        <sz val="10"/>
        <color rgb="FFFF0000"/>
        <rFont val="Verdana"/>
        <family val="2"/>
      </rPr>
      <t xml:space="preserve"> as required for baseline design (T3.2)</t>
    </r>
  </si>
  <si>
    <r>
      <t xml:space="preserve">Figure 1: Test setup - </t>
    </r>
    <r>
      <rPr>
        <b/>
        <sz val="10"/>
        <color rgb="FFFF0000"/>
        <rFont val="Verdana"/>
        <family val="2"/>
      </rPr>
      <t>Steel tube</t>
    </r>
    <r>
      <rPr>
        <sz val="10"/>
        <color rgb="FFFF0000"/>
        <rFont val="Verdana"/>
        <family val="2"/>
      </rPr>
      <t xml:space="preserve"> as required for baseline design (T3.2)</t>
    </r>
  </si>
  <si>
    <r>
      <t xml:space="preserve">Figure 1: Test setup - Laminate Panel for </t>
    </r>
    <r>
      <rPr>
        <b/>
        <sz val="10"/>
        <color rgb="FFFF0000"/>
        <rFont val="Verdana"/>
        <family val="2"/>
      </rPr>
      <t>vertical Side impact structure</t>
    </r>
  </si>
  <si>
    <r>
      <t xml:space="preserve">Figure 1: Test setup - Laminate Panel for </t>
    </r>
    <r>
      <rPr>
        <b/>
        <sz val="10"/>
        <color rgb="FFFF0000"/>
        <rFont val="Verdana"/>
        <family val="2"/>
      </rPr>
      <t>Front Bulkhead Support</t>
    </r>
  </si>
  <si>
    <r>
      <t xml:space="preserve">Figure 1: Test setup - Laminate Panel for </t>
    </r>
    <r>
      <rPr>
        <b/>
        <sz val="10"/>
        <color rgb="FFFF0000"/>
        <rFont val="Verdana"/>
        <family val="2"/>
      </rPr>
      <t>Front Bulkhead</t>
    </r>
  </si>
  <si>
    <r>
      <t xml:space="preserve">Figure 1: Test setup - Laminate Panel </t>
    </r>
    <r>
      <rPr>
        <b/>
        <sz val="10"/>
        <color rgb="FFFF0000"/>
        <rFont val="Verdana"/>
        <family val="2"/>
      </rPr>
      <t>[Your Structure]</t>
    </r>
  </si>
  <si>
    <t>Paste load deflection curve here</t>
  </si>
  <si>
    <t>Logged data must be appended in the section below</t>
  </si>
  <si>
    <t>T</t>
  </si>
  <si>
    <t>Please note the change rule T3.6.4 wrt. only thicker cores may be tested!</t>
  </si>
  <si>
    <t>Add your stiffness gradient to your load deflection curve, and include markers</t>
  </si>
  <si>
    <t>for the two data points taken!</t>
  </si>
  <si>
    <r>
      <t xml:space="preserve">Figure 2: Load Deflection Curve - </t>
    </r>
    <r>
      <rPr>
        <b/>
        <sz val="10"/>
        <color rgb="FFFF0000"/>
        <rFont val="Verdana"/>
        <family val="2"/>
      </rPr>
      <t>Steel Tubes</t>
    </r>
    <r>
      <rPr>
        <sz val="10"/>
        <color rgb="FFFF0000"/>
        <rFont val="Verdana"/>
        <family val="2"/>
      </rPr>
      <t xml:space="preserve"> as required for baseline design (T3.2)</t>
    </r>
  </si>
  <si>
    <r>
      <t xml:space="preserve">Figure 2: Load Deflection Curve - </t>
    </r>
    <r>
      <rPr>
        <b/>
        <sz val="10"/>
        <color rgb="FFFF0000"/>
        <rFont val="Verdana"/>
        <family val="2"/>
      </rPr>
      <t>Steel tube</t>
    </r>
    <r>
      <rPr>
        <sz val="10"/>
        <color rgb="FFFF0000"/>
        <rFont val="Verdana"/>
        <family val="2"/>
      </rPr>
      <t xml:space="preserve"> as required for baseline design (T3.2)</t>
    </r>
  </si>
  <si>
    <r>
      <t xml:space="preserve">Figure 2: Load Deflection Curve for </t>
    </r>
    <r>
      <rPr>
        <b/>
        <sz val="10"/>
        <color rgb="FFFF0000"/>
        <rFont val="Verdana"/>
        <family val="2"/>
      </rPr>
      <t>vertical Side impact structure</t>
    </r>
  </si>
  <si>
    <r>
      <t xml:space="preserve">Figure 2: Load Deflection Curve for </t>
    </r>
    <r>
      <rPr>
        <b/>
        <sz val="10"/>
        <color rgb="FFFF0000"/>
        <rFont val="Verdana"/>
        <family val="2"/>
      </rPr>
      <t>Front Bulkhead Support</t>
    </r>
  </si>
  <si>
    <r>
      <t xml:space="preserve">Figure 2: Load Deflection Curve for </t>
    </r>
    <r>
      <rPr>
        <b/>
        <sz val="10"/>
        <color rgb="FFFF0000"/>
        <rFont val="Verdana"/>
        <family val="2"/>
      </rPr>
      <t xml:space="preserve">Front Bulkhead </t>
    </r>
  </si>
  <si>
    <r>
      <t xml:space="preserve">Figure 2: Load Deflection Curve </t>
    </r>
    <r>
      <rPr>
        <b/>
        <sz val="10"/>
        <color rgb="FFFF0000"/>
        <rFont val="Verdana"/>
        <family val="2"/>
      </rPr>
      <t>[Your Structure]</t>
    </r>
  </si>
  <si>
    <t>Enter values for min. and max. load/deflection in linear-elastic region</t>
  </si>
  <si>
    <r>
      <t xml:space="preserve">Enter values for min. and max. load/deflection in linear-elastic region. </t>
    </r>
    <r>
      <rPr>
        <sz val="10"/>
        <color rgb="FFFF0000"/>
        <rFont val="Verdana"/>
        <family val="2"/>
      </rPr>
      <t>Gradient must be &gt;= that of two baseline steel tubes</t>
    </r>
  </si>
  <si>
    <t>Enter values for minimum and maximum load/deflection in linear-elastic region</t>
  </si>
  <si>
    <r>
      <rPr>
        <sz val="10"/>
        <color theme="1"/>
        <rFont val="Verdana"/>
        <family val="2"/>
      </rPr>
      <t>x</t>
    </r>
    <r>
      <rPr>
        <vertAlign val="subscript"/>
        <sz val="10"/>
        <color theme="1"/>
        <rFont val="Verdana"/>
        <family val="2"/>
      </rPr>
      <t xml:space="preserve">1 </t>
    </r>
    <r>
      <rPr>
        <sz val="10"/>
        <color theme="1"/>
        <rFont val="Verdana"/>
        <family val="2"/>
      </rPr>
      <t>(mm)</t>
    </r>
  </si>
  <si>
    <r>
      <rPr>
        <sz val="10"/>
        <color theme="1"/>
        <rFont val="Verdana"/>
        <family val="2"/>
      </rPr>
      <t>y</t>
    </r>
    <r>
      <rPr>
        <vertAlign val="subscript"/>
        <sz val="10"/>
        <color theme="1"/>
        <rFont val="Verdana"/>
        <family val="2"/>
      </rPr>
      <t>1</t>
    </r>
    <r>
      <rPr>
        <sz val="10"/>
        <color theme="1"/>
        <rFont val="Verdana"/>
        <family val="2"/>
      </rPr>
      <t xml:space="preserve"> (N)</t>
    </r>
  </si>
  <si>
    <t>Gradient (N/mm)</t>
  </si>
  <si>
    <r>
      <rPr>
        <sz val="10"/>
        <color theme="1"/>
        <rFont val="Verdana"/>
        <family val="2"/>
      </rPr>
      <t>x</t>
    </r>
    <r>
      <rPr>
        <vertAlign val="subscript"/>
        <sz val="10"/>
        <color theme="1"/>
        <rFont val="Verdana"/>
        <family val="2"/>
      </rPr>
      <t xml:space="preserve">2 </t>
    </r>
    <r>
      <rPr>
        <sz val="10"/>
        <color theme="1"/>
        <rFont val="Verdana"/>
        <family val="2"/>
      </rPr>
      <t>(mm)</t>
    </r>
  </si>
  <si>
    <r>
      <rPr>
        <sz val="10"/>
        <color theme="1"/>
        <rFont val="Verdana"/>
        <family val="2"/>
      </rPr>
      <t>y</t>
    </r>
    <r>
      <rPr>
        <vertAlign val="subscript"/>
        <sz val="10"/>
        <color theme="1"/>
        <rFont val="Verdana"/>
        <family val="2"/>
      </rPr>
      <t>2</t>
    </r>
    <r>
      <rPr>
        <sz val="10"/>
        <color theme="1"/>
        <rFont val="Verdana"/>
        <family val="2"/>
      </rPr>
      <t xml:space="preserve"> (N)</t>
    </r>
  </si>
  <si>
    <t>Absorbed energy upto 12.7mm of deflection</t>
  </si>
  <si>
    <t>Enter value for force at panel failure (max 12.7 mm deflection) or maximum tested force.</t>
  </si>
  <si>
    <t>Energy (J)</t>
  </si>
  <si>
    <r>
      <rPr>
        <sz val="10"/>
        <color theme="1"/>
        <rFont val="Verdana"/>
        <family val="2"/>
      </rPr>
      <t>y</t>
    </r>
    <r>
      <rPr>
        <vertAlign val="subscript"/>
        <sz val="10"/>
        <color theme="1"/>
        <rFont val="Verdana"/>
        <family val="2"/>
      </rPr>
      <t>max</t>
    </r>
    <r>
      <rPr>
        <sz val="10"/>
        <color theme="1"/>
        <rFont val="Verdana"/>
        <family val="2"/>
      </rPr>
      <t xml:space="preserve"> (N)</t>
    </r>
  </si>
  <si>
    <t>(&gt;= bending strength of two baseline side impact tubes)</t>
  </si>
  <si>
    <t>Enter details of tube(s) tested</t>
  </si>
  <si>
    <t>Value of absorbed energy, must be &gt;= that of two baseline tubes</t>
  </si>
  <si>
    <t>l (mm)</t>
  </si>
  <si>
    <t>Tube Support Span</t>
  </si>
  <si>
    <r>
      <rPr>
        <sz val="10"/>
        <color theme="1"/>
        <rFont val="Verdana"/>
        <family val="2"/>
      </rPr>
      <t>Theoretical EI (N.mm</t>
    </r>
    <r>
      <rPr>
        <vertAlign val="superscript"/>
        <sz val="10"/>
        <color theme="1"/>
        <rFont val="Verdana"/>
        <family val="2"/>
      </rPr>
      <t>2</t>
    </r>
    <r>
      <rPr>
        <sz val="10"/>
        <color theme="1"/>
        <rFont val="Verdana"/>
        <family val="2"/>
      </rPr>
      <t>)</t>
    </r>
  </si>
  <si>
    <t>Energy(J)</t>
  </si>
  <si>
    <t>@</t>
  </si>
  <si>
    <t>mm deflection</t>
  </si>
  <si>
    <t>n</t>
  </si>
  <si>
    <t>Number of Tubes</t>
  </si>
  <si>
    <r>
      <rPr>
        <sz val="10"/>
        <color theme="1"/>
        <rFont val="Verdana"/>
        <family val="2"/>
      </rPr>
      <t>Tested EI (N.mm</t>
    </r>
    <r>
      <rPr>
        <vertAlign val="superscript"/>
        <sz val="10"/>
        <color theme="1"/>
        <rFont val="Verdana"/>
        <family val="2"/>
      </rPr>
      <t>2</t>
    </r>
    <r>
      <rPr>
        <sz val="10"/>
        <color theme="1"/>
        <rFont val="Verdana"/>
        <family val="2"/>
      </rPr>
      <t>)</t>
    </r>
  </si>
  <si>
    <t>%</t>
  </si>
  <si>
    <r>
      <rPr>
        <sz val="10"/>
        <color theme="1"/>
        <rFont val="Verdana"/>
        <family val="2"/>
      </rPr>
      <t>D</t>
    </r>
    <r>
      <rPr>
        <vertAlign val="subscript"/>
        <sz val="10"/>
        <color theme="1"/>
        <rFont val="Verdana"/>
        <family val="2"/>
      </rPr>
      <t>o</t>
    </r>
    <r>
      <rPr>
        <sz val="10"/>
        <color theme="1"/>
        <rFont val="Verdana"/>
        <family val="2"/>
      </rPr>
      <t xml:space="preserve"> (mm)</t>
    </r>
  </si>
  <si>
    <t>Tube Outer Diameter</t>
  </si>
  <si>
    <t>Rig Compliance (N/mm)</t>
  </si>
  <si>
    <r>
      <rPr>
        <sz val="10"/>
        <color theme="1"/>
        <rFont val="Verdana"/>
        <family val="2"/>
      </rPr>
      <t>D</t>
    </r>
    <r>
      <rPr>
        <vertAlign val="subscript"/>
        <sz val="10"/>
        <color theme="1"/>
        <rFont val="Verdana"/>
        <family val="2"/>
      </rPr>
      <t>i</t>
    </r>
    <r>
      <rPr>
        <sz val="10"/>
        <color theme="1"/>
        <rFont val="Verdana"/>
        <family val="2"/>
      </rPr>
      <t xml:space="preserve"> (mm)</t>
    </r>
  </si>
  <si>
    <t>Tube Inner Diameter</t>
  </si>
  <si>
    <t>Enter details of test setup, panel core and skin thicknesses below</t>
  </si>
  <si>
    <r>
      <rPr>
        <sz val="10"/>
        <color theme="1"/>
        <rFont val="Verdana"/>
        <family val="2"/>
      </rPr>
      <t>I (mm</t>
    </r>
    <r>
      <rPr>
        <vertAlign val="superscript"/>
        <sz val="10"/>
        <color theme="1"/>
        <rFont val="Verdana"/>
        <family val="2"/>
      </rPr>
      <t>4</t>
    </r>
    <r>
      <rPr>
        <sz val="10"/>
        <color theme="1"/>
        <rFont val="Verdana"/>
        <family val="2"/>
      </rPr>
      <t>)</t>
    </r>
  </si>
  <si>
    <t>Second moment of area</t>
  </si>
  <si>
    <t>Panel Support Span</t>
  </si>
  <si>
    <t>E (GPa)</t>
  </si>
  <si>
    <t>Skin modulus of elasticity</t>
  </si>
  <si>
    <t>h (mm)</t>
  </si>
  <si>
    <t>Panel Height (should be 275mm)</t>
  </si>
  <si>
    <r>
      <rPr>
        <sz val="8"/>
        <color theme="1"/>
        <rFont val="Arial"/>
        <family val="2"/>
      </rPr>
      <t>σ</t>
    </r>
    <r>
      <rPr>
        <vertAlign val="subscript"/>
        <sz val="8"/>
        <color theme="1"/>
        <rFont val="Verdana"/>
        <family val="2"/>
      </rPr>
      <t>UTS</t>
    </r>
    <r>
      <rPr>
        <sz val="10"/>
        <color theme="1"/>
        <rFont val="Verdana"/>
        <family val="2"/>
      </rPr>
      <t>(MPa)</t>
    </r>
  </si>
  <si>
    <t>UTS of skins</t>
  </si>
  <si>
    <t>b (mm)</t>
  </si>
  <si>
    <t>Core Thickness</t>
  </si>
  <si>
    <r>
      <rPr>
        <sz val="10"/>
        <color theme="1"/>
        <rFont val="Verdana"/>
        <family val="2"/>
      </rPr>
      <t>t</t>
    </r>
    <r>
      <rPr>
        <vertAlign val="subscript"/>
        <sz val="10"/>
        <color theme="1"/>
        <rFont val="Verdana"/>
        <family val="2"/>
      </rPr>
      <t>1</t>
    </r>
    <r>
      <rPr>
        <sz val="10"/>
        <color theme="1"/>
        <rFont val="Verdana"/>
        <family val="2"/>
      </rPr>
      <t xml:space="preserve"> (mm)</t>
    </r>
  </si>
  <si>
    <r>
      <rPr>
        <sz val="10"/>
        <color theme="1"/>
        <rFont val="Verdana"/>
        <family val="2"/>
      </rPr>
      <t>t</t>
    </r>
    <r>
      <rPr>
        <vertAlign val="subscript"/>
        <sz val="10"/>
        <color theme="1"/>
        <rFont val="Verdana"/>
        <family val="2"/>
      </rPr>
      <t>2</t>
    </r>
    <r>
      <rPr>
        <sz val="10"/>
        <color theme="1"/>
        <rFont val="Verdana"/>
        <family val="2"/>
      </rPr>
      <t xml:space="preserve"> (mm)</t>
    </r>
  </si>
  <si>
    <t>Paste in logged data from test below (no pictures of data):</t>
  </si>
  <si>
    <r>
      <rPr>
        <sz val="10"/>
        <color theme="1"/>
        <rFont val="Verdana"/>
        <family val="2"/>
      </rPr>
      <t xml:space="preserve">The given units are mandatory. </t>
    </r>
    <r>
      <rPr>
        <b/>
        <sz val="10"/>
        <color theme="1"/>
        <rFont val="Verdana"/>
        <family val="2"/>
      </rPr>
      <t>Paste as values with correct decimal separator.</t>
    </r>
  </si>
  <si>
    <t>If there are more than 300 datapoints, you must resample the data at a lower frequency.</t>
  </si>
  <si>
    <t>F (kN)</t>
  </si>
  <si>
    <t>s (mm)</t>
  </si>
  <si>
    <t>Pos 12.7</t>
  </si>
  <si>
    <t xml:space="preserve">Justification, if deflection for energy calculation greater </t>
  </si>
  <si>
    <t>Pos y_max</t>
  </si>
  <si>
    <t>s y_max</t>
  </si>
  <si>
    <t>than deflection of ymax.</t>
  </si>
  <si>
    <t>Pos_en</t>
  </si>
  <si>
    <t xml:space="preserve"> SES - T3.6.11 PERIMETER SHEAR TEST RESULTS</t>
  </si>
  <si>
    <t>(This is for  Side Impact Structure)</t>
  </si>
  <si>
    <t>(This is for Front Bulkhead Support)</t>
  </si>
  <si>
    <t>(This is default for Front Bulkhead initially)</t>
  </si>
  <si>
    <t>(This is default for other laminates)</t>
  </si>
  <si>
    <r>
      <t xml:space="preserve">Figure 1: Test setup </t>
    </r>
    <r>
      <rPr>
        <b/>
        <sz val="10"/>
        <color rgb="FFFF0000"/>
        <rFont val="Verdana"/>
        <family val="2"/>
      </rPr>
      <t>vertical Side Impact Structure</t>
    </r>
  </si>
  <si>
    <r>
      <t xml:space="preserve">Figure 1: Test setup </t>
    </r>
    <r>
      <rPr>
        <b/>
        <sz val="10"/>
        <color rgb="FFFF0000"/>
        <rFont val="Verdana"/>
        <family val="2"/>
      </rPr>
      <t>Front Bulkhead Support</t>
    </r>
  </si>
  <si>
    <r>
      <t xml:space="preserve">Figure 1: Test setup </t>
    </r>
    <r>
      <rPr>
        <b/>
        <sz val="10"/>
        <color rgb="FFFF0000"/>
        <rFont val="Verdana"/>
        <family val="2"/>
      </rPr>
      <t>Front Bulkhead</t>
    </r>
  </si>
  <si>
    <r>
      <t xml:space="preserve">Figure 2: Load Deflection Curve </t>
    </r>
    <r>
      <rPr>
        <b/>
        <sz val="10"/>
        <color rgb="FFFF0000"/>
        <rFont val="Verdana"/>
        <family val="2"/>
      </rPr>
      <t>vertical Side Impact Structure</t>
    </r>
  </si>
  <si>
    <r>
      <t xml:space="preserve">Figure 2: Load Deflection Curve </t>
    </r>
    <r>
      <rPr>
        <b/>
        <sz val="10"/>
        <color rgb="FFFF0000"/>
        <rFont val="Verdana"/>
        <family val="2"/>
      </rPr>
      <t>Front Bulkhead Support</t>
    </r>
  </si>
  <si>
    <r>
      <t xml:space="preserve">Figure 2: Load Deflection Curve </t>
    </r>
    <r>
      <rPr>
        <b/>
        <sz val="10"/>
        <color rgb="FFFF0000"/>
        <rFont val="Verdana"/>
        <family val="2"/>
      </rPr>
      <t>Front Bulkhead</t>
    </r>
  </si>
  <si>
    <t>Enter values for force at lower and higher peak (see guidance notes)</t>
  </si>
  <si>
    <r>
      <rPr>
        <sz val="10"/>
        <color rgb="FF000000"/>
        <rFont val="Verdana"/>
        <family val="2"/>
      </rPr>
      <t xml:space="preserve">Enter values for force at </t>
    </r>
    <r>
      <rPr>
        <b/>
        <sz val="10"/>
        <color rgb="FF000000"/>
        <rFont val="Verdana"/>
        <family val="2"/>
      </rPr>
      <t>lower and higher peak</t>
    </r>
    <r>
      <rPr>
        <sz val="10"/>
        <color rgb="FF000000"/>
        <rFont val="Verdana"/>
        <family val="2"/>
      </rPr>
      <t xml:space="preserve"> (see guidance notes)</t>
    </r>
  </si>
  <si>
    <r>
      <rPr>
        <sz val="10"/>
        <color rgb="FF000000"/>
        <rFont val="Verdana"/>
        <family val="2"/>
      </rPr>
      <t>Enter value for force at</t>
    </r>
    <r>
      <rPr>
        <b/>
        <sz val="10"/>
        <color rgb="FF000000"/>
        <rFont val="Verdana"/>
        <family val="2"/>
      </rPr>
      <t xml:space="preserve"> lower peak</t>
    </r>
    <r>
      <rPr>
        <sz val="10"/>
        <color rgb="FF000000"/>
        <rFont val="Verdana"/>
        <family val="2"/>
      </rPr>
      <t xml:space="preserve"> (see monocoque guidance tab)</t>
    </r>
  </si>
  <si>
    <t>Lower Peak (N)</t>
  </si>
  <si>
    <t>(Determines Shear Strength for T3.15.2)</t>
  </si>
  <si>
    <t>Link to GUIDANCE NOTES</t>
  </si>
  <si>
    <t>(Determines Shear Strength for T3.14 where appropriate)</t>
  </si>
  <si>
    <t>Higher Peak (N)</t>
  </si>
  <si>
    <t>Enter details of skin thickness</t>
  </si>
  <si>
    <r>
      <rPr>
        <sz val="10"/>
        <color theme="1"/>
        <rFont val="Verdana"/>
        <family val="2"/>
      </rPr>
      <t>t</t>
    </r>
    <r>
      <rPr>
        <sz val="10"/>
        <color theme="1"/>
        <rFont val="Verdana"/>
        <family val="2"/>
      </rPr>
      <t xml:space="preserve"> (mm)</t>
    </r>
  </si>
  <si>
    <t>t (mm)</t>
  </si>
  <si>
    <t>t_1</t>
  </si>
  <si>
    <r>
      <t xml:space="preserve">Skin Thickness corresponding with </t>
    </r>
    <r>
      <rPr>
        <b/>
        <sz val="10"/>
        <color theme="1"/>
        <rFont val="Verdana"/>
        <family val="2"/>
      </rPr>
      <t>lower</t>
    </r>
    <r>
      <rPr>
        <sz val="10"/>
        <color theme="1"/>
        <rFont val="Verdana"/>
        <family val="2"/>
      </rPr>
      <t xml:space="preserve"> peak</t>
    </r>
  </si>
  <si>
    <r>
      <rPr>
        <sz val="10"/>
        <color theme="1"/>
        <rFont val="Arial"/>
        <family val="2"/>
      </rPr>
      <t>σ</t>
    </r>
    <r>
      <rPr>
        <vertAlign val="subscript"/>
        <sz val="10"/>
        <color theme="1"/>
        <rFont val="Verdana"/>
        <family val="2"/>
      </rPr>
      <t>shear</t>
    </r>
    <r>
      <rPr>
        <sz val="10"/>
        <color theme="1"/>
        <rFont val="Verdana"/>
        <family val="2"/>
      </rPr>
      <t xml:space="preserve"> (Mpa)</t>
    </r>
  </si>
  <si>
    <t>Shear strength of skin, used for attachment calcs where appropriate</t>
  </si>
  <si>
    <t>Main Hoop Structural Equivalency - note, only steel may be used</t>
  </si>
  <si>
    <t>Material Property</t>
  </si>
  <si>
    <t>Baseline</t>
  </si>
  <si>
    <t>Your Tube</t>
  </si>
  <si>
    <t>Material type</t>
  </si>
  <si>
    <t>Tube shape</t>
  </si>
  <si>
    <t>Material name /grade</t>
  </si>
  <si>
    <t>Tube OD, mm</t>
  </si>
  <si>
    <t>Wall, mm</t>
  </si>
  <si>
    <t>OD, m</t>
  </si>
  <si>
    <t>Wall, m</t>
  </si>
  <si>
    <t>I, m^4</t>
  </si>
  <si>
    <t>EI</t>
  </si>
  <si>
    <t>Area, mm^2</t>
  </si>
  <si>
    <t>Yield tensile strength, N</t>
  </si>
  <si>
    <t>UTS, N</t>
  </si>
  <si>
    <t>Yield tensile strength, N as welded</t>
  </si>
  <si>
    <t>UTS, N as welded</t>
  </si>
  <si>
    <t>Max load at mid span to give UTS for 1m long tube, N</t>
  </si>
  <si>
    <t>Max deflection at baseline load for 1m long tube, m</t>
  </si>
  <si>
    <t>Energy absorbed up to UTS, J</t>
  </si>
  <si>
    <t>Front Hoop Structural Equivalency</t>
  </si>
  <si>
    <t>CAD Screenshots / Images proving all dimensions</t>
  </si>
  <si>
    <t>CAD Screenshots / Images proving all dimensions and any additional proof (heat treatment by professional company incl. receipt) must be appended below</t>
  </si>
  <si>
    <t>Main Hoop Bracing - Note: Only Steel may be used</t>
  </si>
  <si>
    <t>Main Hoop Bracing Supports</t>
  </si>
  <si>
    <t>Enter construction type</t>
  </si>
  <si>
    <t>Your Composite</t>
  </si>
  <si>
    <t>Your Total</t>
  </si>
  <si>
    <t>Outer</t>
  </si>
  <si>
    <t>Inner</t>
  </si>
  <si>
    <t>b (m)</t>
  </si>
  <si>
    <t>Tubing Type</t>
  </si>
  <si>
    <t>NA</t>
  </si>
  <si>
    <t>h (m)</t>
  </si>
  <si>
    <r>
      <rPr>
        <sz val="10"/>
        <color theme="1"/>
        <rFont val="Arial"/>
        <family val="2"/>
      </rPr>
      <t>A</t>
    </r>
    <r>
      <rPr>
        <vertAlign val="subscript"/>
        <sz val="10"/>
        <color theme="1"/>
        <rFont val="Arial"/>
        <family val="2"/>
      </rPr>
      <t>1</t>
    </r>
    <r>
      <rPr>
        <sz val="10"/>
        <color theme="1"/>
        <rFont val="Arial"/>
        <family val="2"/>
      </rPr>
      <t xml:space="preserve"> (m^2)</t>
    </r>
  </si>
  <si>
    <r>
      <rPr>
        <sz val="10"/>
        <color theme="1"/>
        <rFont val="Arial"/>
        <family val="2"/>
      </rPr>
      <t>I</t>
    </r>
    <r>
      <rPr>
        <vertAlign val="subscript"/>
        <sz val="10"/>
        <color theme="1"/>
        <rFont val="Arial"/>
        <family val="2"/>
      </rPr>
      <t xml:space="preserve">1 </t>
    </r>
    <r>
      <rPr>
        <sz val="10"/>
        <color theme="1"/>
        <rFont val="Arial"/>
        <family val="2"/>
      </rPr>
      <t>(m^4)</t>
    </r>
  </si>
  <si>
    <r>
      <rPr>
        <sz val="10"/>
        <color theme="1"/>
        <rFont val="Arial"/>
        <family val="2"/>
      </rPr>
      <t>A</t>
    </r>
    <r>
      <rPr>
        <vertAlign val="subscript"/>
        <sz val="10"/>
        <color theme="1"/>
        <rFont val="Arial"/>
        <family val="2"/>
      </rPr>
      <t>2</t>
    </r>
    <r>
      <rPr>
        <sz val="10"/>
        <color theme="1"/>
        <rFont val="Arial"/>
        <family val="2"/>
      </rPr>
      <t xml:space="preserve"> (m^2)</t>
    </r>
  </si>
  <si>
    <r>
      <rPr>
        <sz val="10"/>
        <color theme="1"/>
        <rFont val="Arial"/>
        <family val="2"/>
      </rPr>
      <t>I</t>
    </r>
    <r>
      <rPr>
        <vertAlign val="subscript"/>
        <sz val="10"/>
        <color theme="1"/>
        <rFont val="Arial"/>
        <family val="2"/>
      </rPr>
      <t xml:space="preserve">2 </t>
    </r>
    <r>
      <rPr>
        <sz val="10"/>
        <color theme="1"/>
        <rFont val="Arial"/>
        <family val="2"/>
      </rPr>
      <t>(m^4)</t>
    </r>
  </si>
  <si>
    <r>
      <rPr>
        <sz val="10"/>
        <color theme="1"/>
        <rFont val="Arial"/>
        <family val="2"/>
      </rPr>
      <t>y</t>
    </r>
    <r>
      <rPr>
        <vertAlign val="subscript"/>
        <sz val="10"/>
        <color theme="1"/>
        <rFont val="Arial"/>
        <family val="2"/>
      </rPr>
      <t>1</t>
    </r>
    <r>
      <rPr>
        <sz val="10"/>
        <color theme="1"/>
        <rFont val="Arial"/>
        <family val="2"/>
      </rPr>
      <t xml:space="preserve"> (m)</t>
    </r>
  </si>
  <si>
    <r>
      <rPr>
        <sz val="10"/>
        <color theme="1"/>
        <rFont val="Arial"/>
        <family val="2"/>
      </rPr>
      <t>Ic</t>
    </r>
    <r>
      <rPr>
        <vertAlign val="subscript"/>
        <sz val="10"/>
        <color theme="1"/>
        <rFont val="Arial"/>
        <family val="2"/>
      </rPr>
      <t>1</t>
    </r>
    <r>
      <rPr>
        <sz val="10"/>
        <color theme="1"/>
        <rFont val="Arial"/>
        <family val="2"/>
      </rPr>
      <t xml:space="preserve"> (m^4)</t>
    </r>
  </si>
  <si>
    <r>
      <rPr>
        <sz val="10"/>
        <color theme="1"/>
        <rFont val="Arial"/>
        <family val="2"/>
      </rPr>
      <t>y</t>
    </r>
    <r>
      <rPr>
        <vertAlign val="subscript"/>
        <sz val="10"/>
        <color theme="1"/>
        <rFont val="Arial"/>
        <family val="2"/>
      </rPr>
      <t xml:space="preserve">2 </t>
    </r>
    <r>
      <rPr>
        <sz val="10"/>
        <color theme="1"/>
        <rFont val="Arial"/>
        <family val="2"/>
      </rPr>
      <t>(m)</t>
    </r>
  </si>
  <si>
    <r>
      <rPr>
        <sz val="10"/>
        <color theme="1"/>
        <rFont val="Arial"/>
        <family val="2"/>
      </rPr>
      <t>Ic</t>
    </r>
    <r>
      <rPr>
        <vertAlign val="subscript"/>
        <sz val="10"/>
        <color theme="1"/>
        <rFont val="Arial"/>
        <family val="2"/>
      </rPr>
      <t>2</t>
    </r>
    <r>
      <rPr>
        <sz val="10"/>
        <color theme="1"/>
        <rFont val="Arial"/>
        <family val="2"/>
      </rPr>
      <t xml:space="preserve"> (m^4)</t>
    </r>
  </si>
  <si>
    <t>Centroid (m)</t>
  </si>
  <si>
    <r>
      <rPr>
        <sz val="10"/>
        <color theme="1"/>
        <rFont val="Arial"/>
        <family val="2"/>
      </rPr>
      <t>Ic</t>
    </r>
    <r>
      <rPr>
        <vertAlign val="subscript"/>
        <sz val="10"/>
        <color theme="1"/>
        <rFont val="Arial"/>
        <family val="2"/>
      </rPr>
      <t>12</t>
    </r>
    <r>
      <rPr>
        <sz val="10"/>
        <color theme="1"/>
        <rFont val="Arial"/>
        <family val="2"/>
      </rPr>
      <t xml:space="preserve"> (m^4)</t>
    </r>
  </si>
  <si>
    <t>Number of tubes</t>
  </si>
  <si>
    <t>Thickness of panel, mm</t>
  </si>
  <si>
    <t>Thickness of core, mm</t>
  </si>
  <si>
    <t>Thickness of inner skin, mm</t>
  </si>
  <si>
    <t>Thickness of outer skin, mm</t>
  </si>
  <si>
    <t>Panel height,mm</t>
  </si>
  <si>
    <t>CAD Screenshots / Images proving all panel dimensions and any additional proof must be appended below</t>
  </si>
  <si>
    <t>Link to GUIDANCE NOTES for laminated structures</t>
  </si>
  <si>
    <t>Link to GUIDANCE NOTES for anisotropic laminates</t>
  </si>
  <si>
    <t>Front Hoop Bracing</t>
  </si>
  <si>
    <r>
      <rPr>
        <sz val="10"/>
        <color theme="1"/>
        <rFont val="Arial"/>
        <family val="2"/>
      </rPr>
      <t>z</t>
    </r>
    <r>
      <rPr>
        <vertAlign val="subscript"/>
        <sz val="10"/>
        <color theme="1"/>
        <rFont val="Arial"/>
        <family val="2"/>
      </rPr>
      <t>1</t>
    </r>
    <r>
      <rPr>
        <sz val="10"/>
        <color theme="1"/>
        <rFont val="Arial"/>
        <family val="2"/>
      </rPr>
      <t xml:space="preserve"> (m)</t>
    </r>
  </si>
  <si>
    <r>
      <rPr>
        <sz val="10"/>
        <color theme="1"/>
        <rFont val="Arial"/>
        <family val="2"/>
      </rPr>
      <t>z</t>
    </r>
    <r>
      <rPr>
        <vertAlign val="subscript"/>
        <sz val="10"/>
        <color theme="1"/>
        <rFont val="Arial"/>
        <family val="2"/>
      </rPr>
      <t xml:space="preserve">2 </t>
    </r>
    <r>
      <rPr>
        <sz val="10"/>
        <color theme="1"/>
        <rFont val="Arial"/>
        <family val="2"/>
      </rPr>
      <t>(m)</t>
    </r>
  </si>
  <si>
    <t>Panel height,mm (half width across top of chassis)</t>
  </si>
  <si>
    <t>Front Bulkhead Support Structure</t>
  </si>
  <si>
    <t>Your Tube type 1</t>
  </si>
  <si>
    <t>Your Tube type 2</t>
  </si>
  <si>
    <t>Your Tube type 3</t>
  </si>
  <si>
    <t>Your Tubes Total</t>
  </si>
  <si>
    <t>Baseline design?</t>
  </si>
  <si>
    <t>For frame cars please add a picture in side view of the front frame and mark the upper member, the lower member and the diagonal member</t>
  </si>
  <si>
    <t>between the upper and lower member from front bulkhead back to the front hoop with different colors.</t>
  </si>
  <si>
    <t>Monocoque Bulkhead Dimensions</t>
  </si>
  <si>
    <t>BH</t>
  </si>
  <si>
    <t>Bulkhead Height</t>
  </si>
  <si>
    <r>
      <rPr>
        <sz val="10"/>
        <color theme="1"/>
        <rFont val="Arial"/>
        <family val="2"/>
      </rPr>
      <t>b</t>
    </r>
    <r>
      <rPr>
        <vertAlign val="subscript"/>
        <sz val="10"/>
        <color theme="1"/>
        <rFont val="Arial"/>
        <family val="2"/>
      </rPr>
      <t>3</t>
    </r>
    <r>
      <rPr>
        <sz val="10"/>
        <color theme="1"/>
        <rFont val="Arial"/>
        <family val="2"/>
      </rPr>
      <t xml:space="preserve"> (m)</t>
    </r>
  </si>
  <si>
    <t>Cutout Height</t>
  </si>
  <si>
    <r>
      <rPr>
        <sz val="10"/>
        <color theme="1"/>
        <rFont val="Arial"/>
        <family val="2"/>
      </rPr>
      <t>h</t>
    </r>
    <r>
      <rPr>
        <vertAlign val="subscript"/>
        <sz val="10"/>
        <color theme="1"/>
        <rFont val="Arial"/>
        <family val="2"/>
      </rPr>
      <t>1</t>
    </r>
    <r>
      <rPr>
        <sz val="10"/>
        <color theme="1"/>
        <rFont val="Arial"/>
        <family val="2"/>
      </rPr>
      <t xml:space="preserve"> (m)</t>
    </r>
  </si>
  <si>
    <r>
      <rPr>
        <sz val="10"/>
        <color theme="1"/>
        <rFont val="Arial"/>
        <family val="2"/>
      </rPr>
      <t>b</t>
    </r>
    <r>
      <rPr>
        <vertAlign val="subscript"/>
        <sz val="10"/>
        <color theme="1"/>
        <rFont val="Arial"/>
        <family val="2"/>
      </rPr>
      <t>4</t>
    </r>
    <r>
      <rPr>
        <sz val="10"/>
        <color theme="1"/>
        <rFont val="Arial"/>
        <family val="2"/>
      </rPr>
      <t xml:space="preserve"> (m)</t>
    </r>
  </si>
  <si>
    <r>
      <rPr>
        <sz val="10"/>
        <color theme="1"/>
        <rFont val="Arial"/>
        <family val="2"/>
      </rPr>
      <t>h</t>
    </r>
    <r>
      <rPr>
        <vertAlign val="subscript"/>
        <sz val="10"/>
        <color theme="1"/>
        <rFont val="Arial"/>
        <family val="2"/>
      </rPr>
      <t>2</t>
    </r>
    <r>
      <rPr>
        <sz val="10"/>
        <color theme="1"/>
        <rFont val="Arial"/>
        <family val="2"/>
      </rPr>
      <t xml:space="preserve"> (m)</t>
    </r>
  </si>
  <si>
    <r>
      <rPr>
        <sz val="10"/>
        <color theme="1"/>
        <rFont val="Arial"/>
        <family val="2"/>
      </rPr>
      <t>A</t>
    </r>
    <r>
      <rPr>
        <vertAlign val="subscript"/>
        <sz val="10"/>
        <color theme="1"/>
        <rFont val="Arial"/>
        <family val="2"/>
      </rPr>
      <t>3</t>
    </r>
    <r>
      <rPr>
        <sz val="10"/>
        <color theme="1"/>
        <rFont val="Arial"/>
        <family val="2"/>
      </rPr>
      <t xml:space="preserve"> (m^2)</t>
    </r>
  </si>
  <si>
    <r>
      <rPr>
        <sz val="10"/>
        <color theme="1"/>
        <rFont val="Arial"/>
        <family val="2"/>
      </rPr>
      <t>I</t>
    </r>
    <r>
      <rPr>
        <vertAlign val="subscript"/>
        <sz val="10"/>
        <color theme="1"/>
        <rFont val="Arial"/>
        <family val="2"/>
      </rPr>
      <t>3</t>
    </r>
    <r>
      <rPr>
        <sz val="10"/>
        <color theme="1"/>
        <rFont val="Arial"/>
        <family val="2"/>
      </rPr>
      <t xml:space="preserve"> (m^4)</t>
    </r>
  </si>
  <si>
    <t>Cutout Width</t>
  </si>
  <si>
    <r>
      <rPr>
        <sz val="10"/>
        <color theme="1"/>
        <rFont val="Arial"/>
        <family val="2"/>
      </rPr>
      <t>A</t>
    </r>
    <r>
      <rPr>
        <vertAlign val="subscript"/>
        <sz val="10"/>
        <color theme="1"/>
        <rFont val="Arial"/>
        <family val="2"/>
      </rPr>
      <t>4</t>
    </r>
    <r>
      <rPr>
        <sz val="10"/>
        <color theme="1"/>
        <rFont val="Arial"/>
        <family val="2"/>
      </rPr>
      <t xml:space="preserve"> (m^2)</t>
    </r>
  </si>
  <si>
    <r>
      <rPr>
        <sz val="10"/>
        <color theme="1"/>
        <rFont val="Arial"/>
        <family val="2"/>
      </rPr>
      <t>I</t>
    </r>
    <r>
      <rPr>
        <vertAlign val="subscript"/>
        <sz val="10"/>
        <color theme="1"/>
        <rFont val="Arial"/>
        <family val="2"/>
      </rPr>
      <t>4</t>
    </r>
    <r>
      <rPr>
        <sz val="10"/>
        <color theme="1"/>
        <rFont val="Arial"/>
        <family val="2"/>
      </rPr>
      <t xml:space="preserve"> (m^4)</t>
    </r>
  </si>
  <si>
    <r>
      <rPr>
        <sz val="10"/>
        <color theme="1"/>
        <rFont val="Arial"/>
        <family val="2"/>
      </rPr>
      <t>x</t>
    </r>
    <r>
      <rPr>
        <vertAlign val="subscript"/>
        <sz val="10"/>
        <color theme="1"/>
        <rFont val="Arial"/>
        <family val="2"/>
      </rPr>
      <t>1</t>
    </r>
    <r>
      <rPr>
        <sz val="10"/>
        <color theme="1"/>
        <rFont val="Arial"/>
        <family val="2"/>
      </rPr>
      <t xml:space="preserve"> (m)</t>
    </r>
  </si>
  <si>
    <t>Bulkhead Width</t>
  </si>
  <si>
    <r>
      <rPr>
        <sz val="10"/>
        <color theme="1"/>
        <rFont val="Arial"/>
        <family val="2"/>
      </rPr>
      <t>x</t>
    </r>
    <r>
      <rPr>
        <vertAlign val="subscript"/>
        <sz val="10"/>
        <color theme="1"/>
        <rFont val="Arial"/>
        <family val="2"/>
      </rPr>
      <t xml:space="preserve">2 </t>
    </r>
    <r>
      <rPr>
        <sz val="10"/>
        <color theme="1"/>
        <rFont val="Arial"/>
        <family val="2"/>
      </rPr>
      <t>(m)</t>
    </r>
  </si>
  <si>
    <r>
      <rPr>
        <sz val="10"/>
        <color theme="1"/>
        <rFont val="Arial"/>
        <family val="2"/>
      </rPr>
      <t>x</t>
    </r>
    <r>
      <rPr>
        <vertAlign val="subscript"/>
        <sz val="10"/>
        <color theme="1"/>
        <rFont val="Arial"/>
        <family val="2"/>
      </rPr>
      <t xml:space="preserve">3 </t>
    </r>
    <r>
      <rPr>
        <sz val="10"/>
        <color theme="1"/>
        <rFont val="Arial"/>
        <family val="2"/>
      </rPr>
      <t>(m)</t>
    </r>
  </si>
  <si>
    <r>
      <rPr>
        <sz val="10"/>
        <color theme="1"/>
        <rFont val="Arial"/>
        <family val="2"/>
      </rPr>
      <t>Ic</t>
    </r>
    <r>
      <rPr>
        <vertAlign val="subscript"/>
        <sz val="10"/>
        <color theme="1"/>
        <rFont val="Arial"/>
        <family val="2"/>
      </rPr>
      <t>3</t>
    </r>
    <r>
      <rPr>
        <sz val="10"/>
        <color theme="1"/>
        <rFont val="Arial"/>
        <family val="2"/>
      </rPr>
      <t xml:space="preserve"> (m^4)</t>
    </r>
  </si>
  <si>
    <t>Bulkhead Width (tubes only)</t>
  </si>
  <si>
    <t>Bulkhead Width, mm</t>
  </si>
  <si>
    <r>
      <rPr>
        <sz val="10"/>
        <color theme="1"/>
        <rFont val="Arial"/>
        <family val="2"/>
      </rPr>
      <t>x</t>
    </r>
    <r>
      <rPr>
        <vertAlign val="subscript"/>
        <sz val="10"/>
        <color theme="1"/>
        <rFont val="Arial"/>
        <family val="2"/>
      </rPr>
      <t xml:space="preserve">4 </t>
    </r>
    <r>
      <rPr>
        <sz val="10"/>
        <color theme="1"/>
        <rFont val="Arial"/>
        <family val="2"/>
      </rPr>
      <t>(m)</t>
    </r>
  </si>
  <si>
    <r>
      <rPr>
        <sz val="10"/>
        <color theme="1"/>
        <rFont val="Arial"/>
        <family val="2"/>
      </rPr>
      <t>Ic</t>
    </r>
    <r>
      <rPr>
        <vertAlign val="subscript"/>
        <sz val="10"/>
        <color theme="1"/>
        <rFont val="Arial"/>
        <family val="2"/>
      </rPr>
      <t>4</t>
    </r>
    <r>
      <rPr>
        <sz val="10"/>
        <color theme="1"/>
        <rFont val="Arial"/>
        <family val="2"/>
      </rPr>
      <t xml:space="preserve"> (m^4)</t>
    </r>
  </si>
  <si>
    <t>Bulkhead</t>
  </si>
  <si>
    <t>Bulkhead Height (tubes only)</t>
  </si>
  <si>
    <t>Bulkhead Height, mm</t>
  </si>
  <si>
    <t>Cutout Width, mm</t>
  </si>
  <si>
    <t>Cutout Height, mm</t>
  </si>
  <si>
    <r>
      <rPr>
        <sz val="10"/>
        <color theme="1"/>
        <rFont val="Arial"/>
        <family val="2"/>
      </rPr>
      <t>Ic</t>
    </r>
    <r>
      <rPr>
        <vertAlign val="subscript"/>
        <sz val="10"/>
        <color theme="1"/>
        <rFont val="Arial"/>
        <family val="2"/>
      </rPr>
      <t>34</t>
    </r>
    <r>
      <rPr>
        <sz val="10"/>
        <color theme="1"/>
        <rFont val="Arial"/>
        <family val="2"/>
      </rPr>
      <t xml:space="preserve"> (m^4)</t>
    </r>
  </si>
  <si>
    <r>
      <rPr>
        <sz val="10"/>
        <color theme="1"/>
        <rFont val="Arial"/>
        <family val="2"/>
      </rPr>
      <t>E</t>
    </r>
    <r>
      <rPr>
        <vertAlign val="subscript"/>
        <sz val="10"/>
        <color theme="1"/>
        <rFont val="Arial"/>
        <family val="2"/>
      </rPr>
      <t>34</t>
    </r>
  </si>
  <si>
    <t>Perimeter shear, N (monocoques only)</t>
  </si>
  <si>
    <t>CAD Screenshots / Images proving all panel dimensions must be appended below</t>
  </si>
  <si>
    <t>Impact Attenuator and Anti-Intrusion Plate</t>
  </si>
  <si>
    <t>Impact Attenuator (T3.16.2) Height</t>
  </si>
  <si>
    <t>Height of IA volume (100 ×200 ×200 mm3) above ground?, mm</t>
  </si>
  <si>
    <t>Compliance shown? (CAD proof needed)</t>
  </si>
  <si>
    <t>Your Plate</t>
  </si>
  <si>
    <t>Standard FSAE IA?</t>
  </si>
  <si>
    <t>YES</t>
  </si>
  <si>
    <t>Panel height,mm (from Front Bulkhead tab)</t>
  </si>
  <si>
    <t>Panel width, mm (from Front Bulkhead tab)</t>
  </si>
  <si>
    <t>Baseline Design?</t>
  </si>
  <si>
    <t>Alternative AIP</t>
  </si>
  <si>
    <t>Impact Attenuator Height, mm</t>
  </si>
  <si>
    <t>Impact Attenuator Width, mm</t>
  </si>
  <si>
    <t>Side Impact Structure</t>
  </si>
  <si>
    <t>Upper SIS Member</t>
  </si>
  <si>
    <t>Composite Side (Vertical)</t>
  </si>
  <si>
    <t>Composite Floor (Horizontal)</t>
  </si>
  <si>
    <t>Side</t>
  </si>
  <si>
    <t>Straight or Bent / Multipiece Upper Member?</t>
  </si>
  <si>
    <t>Bent/Multi</t>
  </si>
  <si>
    <t>Floor</t>
  </si>
  <si>
    <t>Panel height (vertical Side)/half width (Horiz. Floor),mm</t>
  </si>
  <si>
    <t>Shoulder Harness Bar Equivalency</t>
  </si>
  <si>
    <t>Tube length, mm</t>
  </si>
  <si>
    <t>Harness distance to nearest frame node, mm</t>
  </si>
  <si>
    <t>Max deflection, mm</t>
  </si>
  <si>
    <t>Moment at support a, Nmm</t>
  </si>
  <si>
    <t>Moment at support b, Nmm</t>
  </si>
  <si>
    <t>Moment at load point, Nmm</t>
  </si>
  <si>
    <t>Maximum bending stress, N/mm^2</t>
  </si>
  <si>
    <t>Accumulator Container &amp; Tractive System Protection Structure side</t>
  </si>
  <si>
    <t>Accumulator Container &amp; Tractive System Protection Structure rear</t>
  </si>
  <si>
    <t>Accumulator Protection</t>
  </si>
  <si>
    <t>T3.5_Laminate</t>
  </si>
  <si>
    <t xml:space="preserve">Alternative designs as per side/rear and floor division similarly to TAB T3.15 T3.5 SIS are allowed. Copy the 'T3.15 T3.5 SIS' TAB and rename accordingly. </t>
  </si>
  <si>
    <t>Include and clearly mark your design in the space below:</t>
  </si>
  <si>
    <t xml:space="preserve"> STRUCTURAL EQUIVALENCY SPREADSHEET - HARNESS ATTACHMENT TEST RESULTS</t>
  </si>
  <si>
    <t>[Tubing Only] Calculation</t>
  </si>
  <si>
    <t>Lap belt only</t>
  </si>
  <si>
    <t>&lt;-- Selection Drop-down</t>
  </si>
  <si>
    <t>Anti-submarine</t>
  </si>
  <si>
    <t>I m^4</t>
  </si>
  <si>
    <t>Deflection, mm</t>
  </si>
  <si>
    <t>Tests must be completed with the requirements given in T4.5</t>
  </si>
  <si>
    <t>The  bracket for the harness attachment itself must follow T5.3</t>
  </si>
  <si>
    <t>Bending stress, N/mm^2</t>
  </si>
  <si>
    <t>1. Attaching to composite structures or brackets and tabs not made from steel:</t>
  </si>
  <si>
    <t xml:space="preserve">Paste images of test setups &amp; actual design here, these must </t>
  </si>
  <si>
    <t>show that the test conditions are representative:</t>
  </si>
  <si>
    <t xml:space="preserve"> - Test fixture does not artficially reinforce the attachment</t>
  </si>
  <si>
    <t xml:space="preserve"> - Loads are applied following T4.5.5</t>
  </si>
  <si>
    <t xml:space="preserve">2. Otherwise: </t>
  </si>
  <si>
    <t>- Insert proof for T4.5.3/T4.5.4</t>
  </si>
  <si>
    <t>Figure 1: Load Deflection Curves</t>
  </si>
  <si>
    <t>Shoulder harness: physical testing required?</t>
  </si>
  <si>
    <t>Lap-belt: physical testing required?</t>
  </si>
  <si>
    <t>Anti-submarine belt: physical testing required?</t>
  </si>
  <si>
    <t>Combined Lap &amp; Anti-submarine belt?</t>
  </si>
  <si>
    <t>Shoulder Harness Attachment</t>
  </si>
  <si>
    <t>Enter value for force at failure or maximum tested force</t>
  </si>
  <si>
    <t>(&gt;= 13000N)</t>
  </si>
  <si>
    <t>Show the distance between the Lap Belt &amp; Anti-submarine Belt Attachment</t>
  </si>
  <si>
    <t>Lap Belt Attachment</t>
  </si>
  <si>
    <t>Anti-submarine Belt Attachment</t>
  </si>
  <si>
    <t>(&gt;= 6500N)</t>
  </si>
  <si>
    <t>Combined Lap Belt &amp; Anti-submarine Belt Attachment</t>
  </si>
  <si>
    <t>(&gt;= 19500N)</t>
  </si>
  <si>
    <t>F 
(N)</t>
  </si>
  <si>
    <t>Main Hoop and Main Hoop Bracing Attachments</t>
  </si>
  <si>
    <t>No. of attachment points per side</t>
  </si>
  <si>
    <t>Main Hoop Brace to Monocoque?</t>
  </si>
  <si>
    <t>Main Hoop Bracing Attachment</t>
  </si>
  <si>
    <t>Intermediate</t>
  </si>
  <si>
    <t>Upper Attachment</t>
  </si>
  <si>
    <t>Lower Attachment</t>
  </si>
  <si>
    <t>Attachment 1</t>
  </si>
  <si>
    <t xml:space="preserve">Attachment 2 </t>
  </si>
  <si>
    <t>Attachment Status</t>
  </si>
  <si>
    <t>Fastener dia., mm</t>
  </si>
  <si>
    <t>No. of fasteners</t>
  </si>
  <si>
    <t>Proof for T3.8.4</t>
  </si>
  <si>
    <t>Bracket to hoop weld length, mm</t>
  </si>
  <si>
    <t>Bracket thickness, mm</t>
  </si>
  <si>
    <t>Bracket perimeter, mm</t>
  </si>
  <si>
    <t>Insert Perimeter, mm</t>
  </si>
  <si>
    <t>Backing plate thickness, mm</t>
  </si>
  <si>
    <t>Backing plate perimeter, mm</t>
  </si>
  <si>
    <t>Edge distance, mm</t>
  </si>
  <si>
    <t>Skin / Material type</t>
  </si>
  <si>
    <t>&lt;-- Refer in this cell to the test data by name.</t>
  </si>
  <si>
    <t>Skin / Material name</t>
  </si>
  <si>
    <t>Skin shear strength, MPa</t>
  </si>
  <si>
    <t>&lt;-- Link in this cell to test data on another sheet. Standard is SIS shear strength.</t>
  </si>
  <si>
    <t>Skin thickness, mm</t>
  </si>
  <si>
    <t>&lt;-- Skin thicknesses should be equal to the tested skin thickness.</t>
  </si>
  <si>
    <t>Perimeter shear strength, kN</t>
  </si>
  <si>
    <t>Tearout strength, kN</t>
  </si>
  <si>
    <t>Insert images of each attachment point proving the values entered above and proof that the brackets are adequately stiff (stresses are acceptable when loaded with 30kN):</t>
  </si>
  <si>
    <t>Link to guidance notes</t>
  </si>
  <si>
    <t>Front Hoop and Front Hoop Bracing Attachments</t>
  </si>
  <si>
    <t>Front hoop material</t>
  </si>
  <si>
    <t>Alu.</t>
  </si>
  <si>
    <t>Front Hoop Bracing Attachment</t>
  </si>
  <si>
    <t>Insert images of fully laminated hoop or attachments proving the values entered above and proof that the brackets are adequately stiff (stresses are acceptable when loaded with 30kN):</t>
  </si>
  <si>
    <t>Insert proof of fully laminating the front hoop to the monocoque T3.10.5 (proof of equivalence to 180 kN).</t>
  </si>
  <si>
    <t>Link to guidance notes: Front Hoop attachments</t>
  </si>
  <si>
    <t>Primary Structure Attachment of Plates/Panels (e.g. AIP to Bulkhead, Rear TSAC Protection)</t>
  </si>
  <si>
    <t>AIP to Bulkhead Attachment?</t>
  </si>
  <si>
    <t>Removable Rear Panel/Plate (TSAC Protection)?</t>
  </si>
  <si>
    <t>Other (Removable) Panels/Plates in Primary Structure?</t>
  </si>
  <si>
    <t>Paste image of panel/plate with perimeter measurement</t>
  </si>
  <si>
    <t xml:space="preserve">Paste image of panel/plate with perimeter </t>
  </si>
  <si>
    <t>and distance between bolt centres measurement here</t>
  </si>
  <si>
    <t>proof of measurement here</t>
  </si>
  <si>
    <t>AIP to Bulkhead Attachment</t>
  </si>
  <si>
    <t>OTHER Panel/Plate Attachment</t>
  </si>
  <si>
    <t>Perimeter, mm</t>
  </si>
  <si>
    <t>Required No. of fasteners</t>
  </si>
  <si>
    <t>Max. Distance between bolt centres</t>
  </si>
  <si>
    <t>Min. Distance between bolt centres</t>
  </si>
  <si>
    <t xml:space="preserve"> </t>
  </si>
  <si>
    <t>Material 1</t>
  </si>
  <si>
    <t>AIP Thickness, mm</t>
  </si>
  <si>
    <t>Washer/backing plate perimeter, mm</t>
  </si>
  <si>
    <t>Washer/bolt perimeter, mm</t>
  </si>
  <si>
    <t>Washer/backing plate thickness, mm</t>
  </si>
  <si>
    <t>Material 2</t>
  </si>
  <si>
    <t>Insert images of each attachment point proving the remaining values entered above:</t>
  </si>
  <si>
    <t>Bolted Primary Structure Attachments - T3.15.7 - Axial Pull Out</t>
  </si>
  <si>
    <t>Bolted Primary Structure Attachments - T3.15.7 - Perpendicular / Weakest Radial</t>
  </si>
  <si>
    <t>Example:</t>
  </si>
  <si>
    <t>Axial pull-out</t>
  </si>
  <si>
    <t>Perpendicular / weakest radial direction</t>
  </si>
  <si>
    <t>(&gt;= 15000N)</t>
  </si>
  <si>
    <t>TSAC overall mass, kg</t>
  </si>
  <si>
    <t>Number of TSAC attachments</t>
  </si>
  <si>
    <t>Please use this tab to prove that your TSAC attachments are compliant with EV 5.5.8.</t>
  </si>
  <si>
    <t xml:space="preserve">The tabs or brackets on the TSAC itself are not within the scope of this sheet. However, </t>
  </si>
  <si>
    <t>they shall be shown for context.</t>
  </si>
  <si>
    <t>Vehicle coordinate system according to ISO 8855-2011.</t>
  </si>
  <si>
    <t>Direction X</t>
  </si>
  <si>
    <t>Direction Y</t>
  </si>
  <si>
    <t>Direction Z</t>
  </si>
  <si>
    <t>Firewall Status</t>
  </si>
  <si>
    <t>Insulation type</t>
  </si>
  <si>
    <t>Isolation method</t>
  </si>
  <si>
    <t>Proof shown below?</t>
  </si>
  <si>
    <t>Heat insulation</t>
  </si>
  <si>
    <t>Conduction isolation</t>
  </si>
  <si>
    <t>Convection insulation 
Minimum air gap [mm]</t>
  </si>
  <si>
    <t>Radiation insulation</t>
  </si>
  <si>
    <t>Fire retardant standard used</t>
  </si>
  <si>
    <t>UL94 V-0</t>
  </si>
  <si>
    <t>Concept described?</t>
  </si>
  <si>
    <t>[CV-only]</t>
  </si>
  <si>
    <t>Material and layup description</t>
  </si>
  <si>
    <t>thickness [mm]</t>
  </si>
  <si>
    <t>Used thickness of rated material [mm]</t>
  </si>
  <si>
    <t>[EV-only]</t>
  </si>
  <si>
    <t>First layer</t>
  </si>
  <si>
    <t>First layer thickness [mm]</t>
  </si>
  <si>
    <t>Second layer</t>
  </si>
  <si>
    <t>LV Battery in Cockpit?</t>
  </si>
  <si>
    <t>Seperate Firewall for LV Battery described?</t>
  </si>
  <si>
    <t>Insert technical data sheets proving the values entered above:</t>
  </si>
  <si>
    <r>
      <rPr>
        <b/>
        <sz val="10"/>
        <color theme="1"/>
        <rFont val="Arial"/>
        <family val="2"/>
      </rPr>
      <t xml:space="preserve">Datasheet fire resistant material &amp; heat insulation proof. </t>
    </r>
    <r>
      <rPr>
        <b/>
        <sz val="10"/>
        <color rgb="FFFF0000"/>
        <rFont val="Arial"/>
        <family val="2"/>
      </rPr>
      <t>Describe the concept of the firewall and show drawings/pictures.</t>
    </r>
  </si>
  <si>
    <t>Monocoque Lap Joints</t>
  </si>
  <si>
    <t>Joint Status</t>
  </si>
  <si>
    <t>Single piece monocoque?</t>
  </si>
  <si>
    <t>Test sample lap area, mm^2</t>
  </si>
  <si>
    <t>Lap joint shear strength, MPa</t>
  </si>
  <si>
    <t>Overlap length "w", mm</t>
  </si>
  <si>
    <t>Load/unit length, N/mm</t>
  </si>
  <si>
    <t>Skin UTS, MPa (from 3pt bend)</t>
  </si>
  <si>
    <t>Load/unit length</t>
  </si>
  <si>
    <t>Safety Factor</t>
  </si>
  <si>
    <t>Insert images of test sample and data from pull tests used to derive shear strength below:</t>
  </si>
  <si>
    <t>Welded Tube Insert Equivalency - required for all mandated tubes per T3.7.6 with drilled holes &gt; 4mm dia.</t>
  </si>
  <si>
    <t>If you have more than one type of insert please copy this tab</t>
  </si>
  <si>
    <t>Your Tube + Insert</t>
  </si>
  <si>
    <t>Tube Shape</t>
  </si>
  <si>
    <t>Tube area, mm^2</t>
  </si>
  <si>
    <t>Insert area, mm^2</t>
  </si>
  <si>
    <t>Note - the calculations above take account of the "as welded condition" strength reduction</t>
  </si>
  <si>
    <t>Insert calculations or CAD screenshot proving tube + insert area and second moment</t>
  </si>
  <si>
    <t xml:space="preserve">of area below. </t>
  </si>
  <si>
    <t>Welded Steering Rack Collar in Bulkhead Support Tube</t>
  </si>
  <si>
    <t>Your Collar</t>
  </si>
  <si>
    <t>Bulkhead Support Tube OD, mm</t>
  </si>
  <si>
    <t>Bulkhead Support Tube Wall, mm</t>
  </si>
  <si>
    <t>Steering Rack Collar OD, mm</t>
  </si>
  <si>
    <t>Steering Rack Collar Wall, mm</t>
  </si>
  <si>
    <t>OR, m</t>
  </si>
  <si>
    <t>IR, m</t>
  </si>
  <si>
    <t>Area, m^2</t>
  </si>
  <si>
    <t>Distance to Centroid, m</t>
  </si>
  <si>
    <t>Buckling Load, N (Peak IA load /6)</t>
  </si>
  <si>
    <t>Maximum Bending Stress, Pa</t>
  </si>
  <si>
    <t>Insert calculations or CAD screenshot proving all data entered above.</t>
  </si>
  <si>
    <t xml:space="preserve"> STRUCTURAL EQUIVALENCY SPREADSHEET - CONTINUATION TAB</t>
  </si>
  <si>
    <t>Please use this sheet to include additional information required for your proof of equivalency that isn't covered by the standard forms e.g. material receipts. This tab may be copied if one page isn't sufficient.</t>
  </si>
  <si>
    <t xml:space="preserve"> GENERAL GUIDANCE NOTES - HALF CAR PROOF</t>
  </si>
  <si>
    <t xml:space="preserve">The SES always checks the primary structure on half of your car meaning: </t>
  </si>
  <si>
    <t>BACK TO COVER SHEET</t>
  </si>
  <si>
    <t>one side only, tube amount shall not be calculated by summing up LH &amp; RH side of the frame.</t>
  </si>
  <si>
    <t xml:space="preserve">E.g. Ft Bulkhead is made of min. 4 tubes, the SES is calculated as the sum </t>
  </si>
  <si>
    <t xml:space="preserve">of 0.5 for upper member, 1 for side member and 0.5 for lower member. </t>
  </si>
  <si>
    <t>In case of an additional diagonal member, this as well counts as 0.5 members.</t>
  </si>
  <si>
    <t>Any member weaker than mentioned in T3.2 will not be considered for any</t>
  </si>
  <si>
    <t>SES calculation.</t>
  </si>
  <si>
    <t xml:space="preserve">As a consequence, triangulations will only be considered if a node is stabilized by </t>
  </si>
  <si>
    <t>3 members as mentioned in T3.2.</t>
  </si>
  <si>
    <t xml:space="preserve">Members can be made out of multiple elements (unless required by the rules e.g. </t>
  </si>
  <si>
    <t xml:space="preserve">Main Hoop), the weakest one will be considered in the SES. Diagonal member have to </t>
  </si>
  <si>
    <t xml:space="preserve">connect from node to node from upper to lower member. However, this is allowed at any </t>
  </si>
  <si>
    <t xml:space="preserve">point as long as the overall primary structure is fully considered. E.g. having a V-shape or </t>
  </si>
  <si>
    <t>similar as diagonal member is acceptable.</t>
  </si>
  <si>
    <t>See also figures below:</t>
  </si>
  <si>
    <t>________________________________________________________________________________</t>
  </si>
  <si>
    <t xml:space="preserve"> MONOCOQUE EQUIVALENCY GUIDANCE NOTES - ANISOTROPIC LAMINATES</t>
  </si>
  <si>
    <t>T3.6 Anisotropic Laminate Guidance Notes:</t>
  </si>
  <si>
    <t>BACK</t>
  </si>
  <si>
    <t>Laminates which are not quasi-isotropic - meaning equal strength and/or stiffness in all main</t>
  </si>
  <si>
    <t xml:space="preserve"> directions (0°, +/-45° or 90°) - have to perform the 3-point-bending-test in 0° direction with respect to</t>
  </si>
  <si>
    <t>the chassis direction.</t>
  </si>
  <si>
    <t>0° is defined for most panels as forward driving direction, except for:</t>
  </si>
  <si>
    <t>- Tab T3.11.5 T3.6 MHoop Brace Spt, which has to be inclined (see also T3.10.5 T3.5 Guidance Notes)</t>
  </si>
  <si>
    <t xml:space="preserve">- Tab T4.5 Shoulder Harness Bar, which has to be in lateral direction (y-direction vehicle </t>
  </si>
  <si>
    <t>coordinate system, ISO 8855)</t>
  </si>
  <si>
    <t xml:space="preserve">- Tab EV5.5.1&amp;2 EV4.4 ACPS TSPS Rear, which has to be lateral (y-direction) for vertical and </t>
  </si>
  <si>
    <t>horizontal panel (as seen from behind)</t>
  </si>
  <si>
    <t>_____________________________________________________________________</t>
  </si>
  <si>
    <t xml:space="preserve"> MONOCOQUE EQUIVALENCY GUIDANCE NOTES - MAIN HOOP BRACING SUPPORT</t>
  </si>
  <si>
    <t>There are three scenarios for main hoop bracing</t>
  </si>
  <si>
    <t>3. Teams with non square/rectangular structures must complete an analysis similar to</t>
  </si>
  <si>
    <t>support (MHBS) equivalency.</t>
  </si>
  <si>
    <t>that required in scenario 2, but at a cross-section through the structure where the</t>
  </si>
  <si>
    <t>equivalent tube offset ("d" in the image below) is ~ 75mm.</t>
  </si>
  <si>
    <t xml:space="preserve">1. Chassis with a near square/rectangular structure </t>
  </si>
  <si>
    <t xml:space="preserve">rearward of the main hoop; the design is &gt;=100%  </t>
  </si>
  <si>
    <t>equivalency using the flat-panel calc by entering</t>
  </si>
  <si>
    <t xml:space="preserve">the panel height as per the image shown </t>
  </si>
  <si>
    <t>to the right of this text.</t>
  </si>
  <si>
    <t>MHBS as stated in T3.11.5.</t>
  </si>
  <si>
    <t>In this case no additional proof is required,</t>
  </si>
  <si>
    <t xml:space="preserve">but images of the chassis proving the </t>
  </si>
  <si>
    <t>panel height entered must be supplied.</t>
  </si>
  <si>
    <t>Pay attention to the right fiber direction of the panel.</t>
  </si>
  <si>
    <t xml:space="preserve">2. Chassis with a structure as per 1., but where &gt;=100% equivalence is not shown on the </t>
  </si>
  <si>
    <t>flat panel calc alone.</t>
  </si>
  <si>
    <t>In this case additional proof of equivalence is required, by showing the actual chassis</t>
  </si>
  <si>
    <t>design is &gt;=100% equivalent, it is acceptable to include half of the chassis in this proof.</t>
  </si>
  <si>
    <t xml:space="preserve">Using a CAD measure of the cross-section of the MHBS (per definition in T3.11.5), or other  </t>
  </si>
  <si>
    <t xml:space="preserve">appropriate method, provide proof of the second moment of area and area of the </t>
  </si>
  <si>
    <r>
      <rPr>
        <sz val="10"/>
        <color theme="1"/>
        <rFont val="Verdana"/>
        <family val="2"/>
      </rPr>
      <t xml:space="preserve">monocoque </t>
    </r>
    <r>
      <rPr>
        <b/>
        <sz val="10"/>
        <color theme="1"/>
        <rFont val="Verdana"/>
        <family val="2"/>
      </rPr>
      <t>skins</t>
    </r>
    <r>
      <rPr>
        <sz val="10"/>
        <color theme="1"/>
        <rFont val="Verdana"/>
        <family val="2"/>
      </rPr>
      <t>.</t>
    </r>
  </si>
  <si>
    <t xml:space="preserve">Multiply this measured "I" by the "E" derived from the required physical test of your </t>
  </si>
  <si>
    <t>structure to prove the buckling modulus is equivalent.</t>
  </si>
  <si>
    <t>The measured "I" must be transposed from the cross-section centroid to a reference</t>
  </si>
  <si>
    <t>co-ordinate system on the chassis centre-line, and the same completed for the baseline</t>
  </si>
  <si>
    <t>tubes.</t>
  </si>
  <si>
    <t>The measured "A" must be multiplied by the physical test derived skin UTS to prove</t>
  </si>
  <si>
    <t>the strength of the section is &gt;=100%</t>
  </si>
  <si>
    <t xml:space="preserve"> MONOCOQUE EQUIVALENCY GUIDANCE NOTES - FRONT HOOP BRACING</t>
  </si>
  <si>
    <t>There are two scenarios for front hoop bracing support equivalency.</t>
  </si>
  <si>
    <t xml:space="preserve">1. Chassis where, when calculated as a flat panel, half of the smallest width of the upper </t>
  </si>
  <si>
    <t xml:space="preserve">horizontal panel between the top of the front bulkhead and the top of the front hoop </t>
  </si>
  <si>
    <t>shows &gt;=100% equivalency to 1 front hoop bracing tube.</t>
  </si>
  <si>
    <t>In this case no additional proof is required, but images of the chassis proving the smallest</t>
  </si>
  <si>
    <t>panel width between front hoop and front bulkhead entered must be supplied.</t>
  </si>
  <si>
    <t xml:space="preserve">2. Chassis where the flat panel calculation shows &lt;100% equivalence to 1 front hoop </t>
  </si>
  <si>
    <t>bracing tube.</t>
  </si>
  <si>
    <t>design is &gt;=100% equivalent.</t>
  </si>
  <si>
    <t>Using a CAD measure of the cross-section, or other appropriate method, provide proof</t>
  </si>
  <si>
    <t>of the second moment of area and area of the monocoque skins.</t>
  </si>
  <si>
    <t>The height of the moncoque section used for comparison must not exceed 50mm</t>
  </si>
  <si>
    <t xml:space="preserve"> MONOCOQUE EQUIVALENCY GUIDANCE NOTES - FRONT BULKHEAD SUPPORT</t>
  </si>
  <si>
    <t>There are two scenarios for front bulkhead support equivalency.</t>
  </si>
  <si>
    <t>1. Chassis where, when calculated as a flat panel, the vertical panel between the</t>
  </si>
  <si>
    <t>front bulkhead and front hoop shows &gt;=100% to 3 front bulkhead support tubes.</t>
  </si>
  <si>
    <t>In this case no additional proof is required, but images of the chassis proving the panel</t>
  </si>
  <si>
    <t>height entered must be supplied.</t>
  </si>
  <si>
    <t>2. Chassis where the flat panel calculation shows &gt;33% but &lt;100% equivalence to 3</t>
  </si>
  <si>
    <t>front bulkhead support tubes.</t>
  </si>
  <si>
    <t>(If the flat panel calculation shows &lt;33% equivalence the panel core and/or skin</t>
  </si>
  <si>
    <t>thickness must be increased and the physical tests repeated until &gt;33% is achieved)</t>
  </si>
  <si>
    <t>Multiply this measured "I" by the "E" derived from the required physical test to prove the</t>
  </si>
  <si>
    <t>buckling modulus is equivalent.</t>
  </si>
  <si>
    <t>IA AI PLATE GUIDANCE NOTES</t>
  </si>
  <si>
    <t>There are two scenarios for anti-intrusion plate equivalency</t>
  </si>
  <si>
    <t>1. Baseline steel or aluminium AIP used</t>
  </si>
  <si>
    <t>In this case just select the appropriate material.</t>
  </si>
  <si>
    <t>2. Alternative AIP used, proof of equivalency from IAD test</t>
  </si>
  <si>
    <t xml:space="preserve">In this case: </t>
  </si>
  <si>
    <t xml:space="preserve"> - Select "Alternative AIP" as your material</t>
  </si>
  <si>
    <t xml:space="preserve"> - Enter the relevant test data from your IAD Test</t>
  </si>
  <si>
    <t xml:space="preserve"> - Include photographic evidence of the test setup and show that the AIP or test fixture </t>
  </si>
  <si>
    <t>did not fail</t>
  </si>
  <si>
    <t>MONOCOQUE SIDE IMPACT STRUCTURE GUIDANCE NOTES</t>
  </si>
  <si>
    <t>There is only one scenario for monocoque side-impact structure equivalency.</t>
  </si>
  <si>
    <t>Unlike other areas of the monocoque, no allowance for geometric form is allowed.</t>
  </si>
  <si>
    <t>The requirement to prove buckling modulus remains, but with a more stringent requirement</t>
  </si>
  <si>
    <t>where:</t>
  </si>
  <si>
    <t xml:space="preserve"> - The vertical side-impact zone, when calculated as a flat-panel must equivalent EI to</t>
  </si>
  <si>
    <t>two baseline side-impact tubes.</t>
  </si>
  <si>
    <t>Note: In practical terms it is impossible for a car with rules compliant ride height to</t>
  </si>
  <si>
    <t>have a panel height greater than 320mm, panel heights greater than this will</t>
  </si>
  <si>
    <t>return a null value for EI</t>
  </si>
  <si>
    <t xml:space="preserve"> - The horizontal floor (up-to the centre of the chassis), when calculated as flat-panel</t>
  </si>
  <si>
    <t>must have equivalent EI to one baseline side-impact tube.</t>
  </si>
  <si>
    <t>In both cases this is calculated about the weakest axis.</t>
  </si>
  <si>
    <t>PERIMETER SHEAR TEST GUIDANCE NOTES</t>
  </si>
  <si>
    <t>Make sure to include BOTH peaks. If only one peak is distinguisable (often in case of</t>
  </si>
  <si>
    <t xml:space="preserve">assymetrical laminates), use the skin thickness of the thicker skin to derive perimeter shear </t>
  </si>
  <si>
    <t>strength.</t>
  </si>
  <si>
    <t>Note: in case of assymetrical laminates, the thinner skin must face the punch.</t>
  </si>
  <si>
    <t>Note: If the first peak is higher than the second then it can be used for the punch through</t>
  </si>
  <si>
    <t>strength requirement.</t>
  </si>
  <si>
    <t>When entering peak loads please ensure they are in accordance with the image below:</t>
  </si>
  <si>
    <t>HARNESS ATTACHMENT GUIDANCE NOTES</t>
  </si>
  <si>
    <t>SHOULDER HARNESS BAR GUIDANCE NOTES</t>
  </si>
  <si>
    <t> </t>
  </si>
  <si>
    <t xml:space="preserve">ALL harness attachments, including typical designs found on steel tube frames have to </t>
  </si>
  <si>
    <t>There are two scenarios for the shoulder harness bar (SHB) equivalency.</t>
  </si>
  <si>
    <t>show equivalency to the forces laid out in T4.5</t>
  </si>
  <si>
    <t>1.) SHB is orientated vertically or inclined:</t>
  </si>
  <si>
    <r>
      <rPr>
        <sz val="10"/>
        <color theme="1"/>
        <rFont val="Verdana"/>
        <family val="2"/>
      </rPr>
      <t xml:space="preserve">Attachments for </t>
    </r>
    <r>
      <rPr>
        <b/>
        <sz val="10"/>
        <color theme="1"/>
        <rFont val="Verdana"/>
        <family val="2"/>
      </rPr>
      <t>LAP BELTS</t>
    </r>
    <r>
      <rPr>
        <sz val="10"/>
        <color theme="1"/>
        <rFont val="Verdana"/>
        <family val="2"/>
      </rPr>
      <t xml:space="preserve"> and </t>
    </r>
    <r>
      <rPr>
        <b/>
        <sz val="10"/>
        <color theme="1"/>
        <rFont val="Verdana"/>
        <family val="2"/>
      </rPr>
      <t>ANTI-SUBMARINGE BELTS</t>
    </r>
    <r>
      <rPr>
        <sz val="10"/>
        <color theme="1"/>
        <rFont val="Verdana"/>
        <family val="2"/>
      </rPr>
      <t xml:space="preserve"> on steel tube frames using </t>
    </r>
  </si>
  <si>
    <t xml:space="preserve">unalloyed carbon steel (T3.2.2) do generally not require calculations with regards to bending </t>
  </si>
  <si>
    <t>- Panel height of SHB is the shortest distance from lower to upper SHB laminate</t>
  </si>
  <si>
    <t>loads in the tube structure if and only if ALL of the following criteria are met:</t>
  </si>
  <si>
    <t>1.) The attachment points are located at a frame node or maximum 50mm away from it</t>
  </si>
  <si>
    <t>2.) The frame node in question is properly triangulated both in side and top view</t>
  </si>
  <si>
    <t>3.) The triangulation of the frame node in question is done with "SIS" tubes</t>
  </si>
  <si>
    <t>4.) Lap belts and anti-submarine belts one either side are not attached to the same tube</t>
  </si>
  <si>
    <t>2.) SHB is on the top rear surface of the monocoque:</t>
  </si>
  <si>
    <t>- SHB laminates reaching beyond a third of the shortest distance on top surface are</t>
  </si>
  <si>
    <t>not considered as part of the panel height.</t>
  </si>
  <si>
    <r>
      <rPr>
        <sz val="10"/>
        <color theme="1"/>
        <rFont val="Verdana"/>
        <family val="2"/>
      </rPr>
      <t xml:space="preserve">The bending calculations for the </t>
    </r>
    <r>
      <rPr>
        <b/>
        <sz val="10"/>
        <color theme="1"/>
        <rFont val="Verdana"/>
        <family val="2"/>
      </rPr>
      <t>SHOULDER HARNESS BAR</t>
    </r>
    <r>
      <rPr>
        <sz val="10"/>
        <color theme="1"/>
        <rFont val="Verdana"/>
        <family val="2"/>
      </rPr>
      <t xml:space="preserve"> of steel tube frames shall be </t>
    </r>
  </si>
  <si>
    <r>
      <rPr>
        <sz val="10"/>
        <color rgb="FF000000"/>
        <rFont val="Verdana"/>
        <family val="2"/>
      </rPr>
      <t xml:space="preserve">done by applying the force of 13 kN </t>
    </r>
    <r>
      <rPr>
        <b/>
        <sz val="10"/>
        <color rgb="FF000000"/>
        <rFont val="Verdana"/>
        <family val="2"/>
      </rPr>
      <t>ONCE</t>
    </r>
    <r>
      <rPr>
        <sz val="10"/>
        <color rgb="FF000000"/>
        <rFont val="Verdana"/>
        <family val="2"/>
      </rPr>
      <t xml:space="preserve"> at the middle of one shoulder harness attachment</t>
    </r>
  </si>
  <si>
    <t>Note: For both cases, geometrical stiffness is acceptable to show equivalence.</t>
  </si>
  <si>
    <t>Failure must not occur anywhere in the loadpath from the harness to the roll hoops</t>
  </si>
  <si>
    <t>Maximum allowable deflection with the force applied: 25mm (including plastic deformation)</t>
  </si>
  <si>
    <t>TRACTIVE SYSTEM PROTECTION EQUIVALENCY GUIDANCE NOTES</t>
  </si>
  <si>
    <t>There are three scenarios for the tractive system protection equivalency.</t>
  </si>
  <si>
    <t>For both scenario 1 &amp; 2:</t>
  </si>
  <si>
    <t>1. Tubular frame cars with motors laying within the primary structure:</t>
  </si>
  <si>
    <t>At least 1 diagonal member has to connect upper and lower side-impact tube members,</t>
  </si>
  <si>
    <t>the same applies for rear-impact members .</t>
  </si>
  <si>
    <t>Side- and rear-impact zone must fulfill T3.15 with exception of: “must connect the</t>
  </si>
  <si>
    <t>main hoop and front hoop” and must follow T3.16 when having bolted attachments.</t>
  </si>
  <si>
    <t>Side-impact zone must be connected from main hoop to rear-impact zone.</t>
  </si>
  <si>
    <t>3. Monocoques:</t>
  </si>
  <si>
    <t>2. Tubular Frame cars with motors laying outside the primary structure according</t>
  </si>
  <si>
    <t>main hoop and front hoop” and must follow T 3.16 when having bolted attachments.</t>
  </si>
  <si>
    <r>
      <t>rule</t>
    </r>
    <r>
      <rPr>
        <b/>
        <u/>
        <sz val="10"/>
        <color rgb="FFFF0000"/>
        <rFont val="Verdana"/>
        <family val="2"/>
      </rPr>
      <t xml:space="preserve"> </t>
    </r>
    <r>
      <rPr>
        <b/>
        <u/>
        <sz val="10"/>
        <color theme="1"/>
        <rFont val="Verdana"/>
        <family val="2"/>
      </rPr>
      <t>EV4.4.3 (outboard wheel motors):</t>
    </r>
  </si>
  <si>
    <t>All mentioned above must be followed.</t>
  </si>
  <si>
    <t xml:space="preserve">No structure higher than 320mm over the lowest chassis point can be added to </t>
  </si>
  <si>
    <t>The motor is behind the rear bulkhead and no tractive system component</t>
  </si>
  <si>
    <t>the side-and rear-impact zone to prove equivalence.</t>
  </si>
  <si>
    <t>not falling under EV4.4.3 penetrates the bulkhead in front of the motor.</t>
  </si>
  <si>
    <t xml:space="preserve">In this case, the bulkhead in front of the motor can be considered as rear-impact </t>
  </si>
  <si>
    <t>zone. Any structure behind does not need to meet the requirements for a side-</t>
  </si>
  <si>
    <t>or rear-impact zone.</t>
  </si>
  <si>
    <t>Note: For scenario 1. and 2. triangulation still applies for all structural relevant members.</t>
  </si>
  <si>
    <t xml:space="preserve">In comparison to tubular frames, monocoques do not need to extend the side- and </t>
  </si>
  <si>
    <t xml:space="preserve">rear-impact zone beyond the TS components, if the highest point of any TS </t>
  </si>
  <si>
    <t>component is below 320mm measured from the lowest chassis point.</t>
  </si>
  <si>
    <t>ACCUMULATOR CONTAINER ATTACHMENT GUIDANCE NOTES</t>
  </si>
  <si>
    <t>Please note:</t>
  </si>
  <si>
    <t>Hand calculations always preferred</t>
  </si>
  <si>
    <t>!</t>
  </si>
  <si>
    <t>Showing some flashy and colourfull FEM images without legends , full model description or lettertypes are unreadable, nothing given about the meshing etc. etc. result basically a "FAIL" directly</t>
  </si>
  <si>
    <t xml:space="preserve"> MONOCOQUE ATTACHMENTS GUIDANCE NOTES</t>
  </si>
  <si>
    <t xml:space="preserve">Note: Brackets which have no "form" or gusseting are not acceptable as they will fail in </t>
  </si>
  <si>
    <t>All monocoque attachment tabs follow the same order, stepping through each key element</t>
  </si>
  <si>
    <t>bending at &lt;30KN</t>
  </si>
  <si>
    <t xml:space="preserve">from Row 13 to Row 20. </t>
  </si>
  <si>
    <t>Below are some examples of brackets which are not acceptable:</t>
  </si>
  <si>
    <t>The images below show an example hoop attachment, in this case the following data</t>
  </si>
  <si>
    <t>would be entered:</t>
  </si>
  <si>
    <t xml:space="preserve">Row 13: </t>
  </si>
  <si>
    <t>Total weld length of all welds joining the hoop tube to the bracket</t>
  </si>
  <si>
    <t>Row 14:</t>
  </si>
  <si>
    <t>Thickness of the bracket joined to the hoop</t>
  </si>
  <si>
    <t>Row 15:</t>
  </si>
  <si>
    <t>Outside perimeter of the bracket joined to the hoop</t>
  </si>
  <si>
    <t>Row 16:</t>
  </si>
  <si>
    <t>Thickness of the laminate skin in contact with the bracket joined to the hoop</t>
  </si>
  <si>
    <t>Row 17:</t>
  </si>
  <si>
    <t>Combined outside perimeter of all inserts in the core material</t>
  </si>
  <si>
    <t>Row 18:</t>
  </si>
  <si>
    <t>Thickness of the laminate skin in contact with the backing plate</t>
  </si>
  <si>
    <t>Row 19:</t>
  </si>
  <si>
    <t>Thickness of the backing plate</t>
  </si>
  <si>
    <t>Row 20:</t>
  </si>
  <si>
    <t>Outside perimeter of the backing plate</t>
  </si>
  <si>
    <t>Row 21:</t>
  </si>
  <si>
    <t>Shortest distance from edge of bolt hole to nearest "free edge"</t>
  </si>
  <si>
    <t>Entering the combined perimeter of all inserts between the outer and inner skins is</t>
  </si>
  <si>
    <t>optional, provided the strength in both loading directions is &gt;=30kN without their inclusion.</t>
  </si>
  <si>
    <t xml:space="preserve">If teams using a another laminated structure than the SIS for the MH attachment then </t>
  </si>
  <si>
    <t>additional shear strength test must be performed.</t>
  </si>
  <si>
    <t xml:space="preserve">In this case please copy the given chart in to the yellow area then the cells for the </t>
  </si>
  <si>
    <t xml:space="preserve">"Skin shear strength, Mpa" are unlocked and you can enter the specific value </t>
  </si>
  <si>
    <t>of your specific structure.</t>
  </si>
  <si>
    <t>FRONT HOOP ATTACHMENT GUIDANCE NOTES</t>
  </si>
  <si>
    <t>This section elaborates on the front hoop attachments, and how to show equivalency:</t>
  </si>
  <si>
    <t>At the minimum, a front hoop has three attachment points per side:</t>
  </si>
  <si>
    <t>1. Front hoop bracing attachment</t>
  </si>
  <si>
    <t>2. Upper FBHS/SIS attachment</t>
  </si>
  <si>
    <t>3. Lower FBHS/SIS attachment</t>
  </si>
  <si>
    <t>If the upper FBHS member is more than 100mm above the upper SIS member, additional bracing is needed and therefore a fourth connection exists. (T3.14.1)</t>
  </si>
  <si>
    <t>For composite cars, this means that there are at least 3 attachment points per side.</t>
  </si>
  <si>
    <t>T3.12.4 means they cannot be combined and therefore must be separate attachments.</t>
  </si>
  <si>
    <t>The top attachment, for the front hoop bracing, must lie in the top 50mm of the FHB area,  as described in the T3.12 T3.6 Guidance Notes.</t>
  </si>
  <si>
    <t xml:space="preserve">For laminated front hoops, this also means that only the top 50mm can be used to show </t>
  </si>
  <si>
    <t>equivalency for the front hoop bracing attachments.</t>
  </si>
  <si>
    <t>T3.12 T3.6 Guidance Notes</t>
  </si>
  <si>
    <t>V1.2</t>
  </si>
  <si>
    <t xml:space="preserve">- In Laminate Table TAB: Corrected Column for T3.4.3 Compliance Check </t>
  </si>
  <si>
    <t>V1.3</t>
  </si>
  <si>
    <t>- In T1.2.1 T4.6 T4.8 Firewall TAB: editable area reinstated</t>
  </si>
  <si>
    <t>- In Laminate Table TAB: Corrected Column for T3.4.3 Compliance Check &amp; editable area reinstated</t>
  </si>
  <si>
    <t>- In Metal Datasheets TAB: Plastic Strain [%] link to elastic modulus corrected for other metals</t>
  </si>
  <si>
    <t>- Editable area definition reinstated in TAB T3.6 Laminate Tests: from Laminate 10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</si>
</sst>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00"/>
    <numFmt numFmtId="167" formatCode="0.0000"/>
    <numFmt numFmtId="168" formatCode="0.000E+00"/>
    <numFmt numFmtId="169" formatCode="0.E+00"/>
    <numFmt numFmtId="170" formatCode="0.0000E+00"/>
  </numFmts>
  <fonts count="64" x14ac:knownFonts="1">
    <font>
      <sz val="10"/>
      <color rgb="FF000000"/>
      <name val="Calibri"/>
      <scheme val="minor"/>
    </font>
    <font>
      <b/>
      <sz val="10"/>
      <color theme="1"/>
      <name val="Arial"/>
      <family val="2"/>
    </font>
    <font>
      <sz val="10"/>
      <color theme="1"/>
      <name val="Arial"/>
      <family val="2"/>
    </font>
    <font>
      <sz val="10"/>
      <name val="Calibri"/>
      <family val="2"/>
    </font>
    <font>
      <b/>
      <sz val="10"/>
      <color rgb="FFFF0000"/>
      <name val="Arial"/>
      <family val="2"/>
    </font>
    <font>
      <b/>
      <sz val="10"/>
      <color rgb="FF0066CC"/>
      <name val="Arial"/>
      <family val="2"/>
    </font>
    <font>
      <sz val="10"/>
      <color rgb="FFFF0000"/>
      <name val="Arial"/>
      <family val="2"/>
    </font>
    <font>
      <sz val="10"/>
      <color rgb="FF000000"/>
      <name val="Arial"/>
      <family val="2"/>
    </font>
    <font>
      <sz val="8"/>
      <color theme="1"/>
      <name val="Arial"/>
      <family val="2"/>
    </font>
    <font>
      <u/>
      <sz val="10"/>
      <color rgb="FF0000FF"/>
      <name val="Arial"/>
      <family val="2"/>
    </font>
    <font>
      <u/>
      <sz val="10"/>
      <color theme="10"/>
      <name val="Arial"/>
      <family val="2"/>
    </font>
    <font>
      <sz val="11"/>
      <color rgb="FF444444"/>
      <name val="Arial"/>
      <family val="2"/>
    </font>
    <font>
      <sz val="10"/>
      <color theme="1"/>
      <name val="Calibri"/>
      <family val="2"/>
      <scheme val="minor"/>
    </font>
    <font>
      <b/>
      <sz val="10"/>
      <color rgb="FF242424"/>
      <name val="Arial"/>
      <family val="2"/>
    </font>
    <font>
      <b/>
      <sz val="14"/>
      <color theme="1"/>
      <name val="Arial"/>
      <family val="2"/>
    </font>
    <font>
      <sz val="10"/>
      <color theme="0"/>
      <name val="Arial"/>
      <family val="2"/>
    </font>
    <font>
      <sz val="10"/>
      <color theme="1"/>
      <name val="Calibri"/>
      <family val="2"/>
    </font>
    <font>
      <sz val="10"/>
      <color rgb="FFFFFFFF"/>
      <name val="Arial"/>
      <family val="2"/>
    </font>
    <font>
      <sz val="10"/>
      <color theme="1"/>
      <name val="Verdana"/>
      <family val="2"/>
    </font>
    <font>
      <b/>
      <sz val="10"/>
      <color theme="1"/>
      <name val="Verdana"/>
      <family val="2"/>
    </font>
    <font>
      <sz val="10"/>
      <color rgb="FFFFFFFF"/>
      <name val="Verdana"/>
      <family val="2"/>
    </font>
    <font>
      <b/>
      <sz val="10"/>
      <color rgb="FFFF0000"/>
      <name val="Verdana"/>
      <family val="2"/>
    </font>
    <font>
      <sz val="9"/>
      <color theme="1"/>
      <name val="Arial"/>
      <family val="2"/>
    </font>
    <font>
      <sz val="11"/>
      <color theme="1"/>
      <name val="Calibri"/>
      <family val="2"/>
    </font>
    <font>
      <sz val="11"/>
      <color theme="0"/>
      <name val="Calibri"/>
      <family val="2"/>
    </font>
    <font>
      <sz val="10"/>
      <color rgb="FFFF0000"/>
      <name val="Verdana"/>
      <family val="2"/>
    </font>
    <font>
      <sz val="11"/>
      <color rgb="FFFABF8F"/>
      <name val="Calibri"/>
      <family val="2"/>
    </font>
    <font>
      <sz val="10"/>
      <color rgb="FF000000"/>
      <name val="Verdana"/>
      <family val="2"/>
    </font>
    <font>
      <sz val="11"/>
      <color rgb="FFFF0000"/>
      <name val="Calibri"/>
      <family val="2"/>
    </font>
    <font>
      <b/>
      <sz val="12"/>
      <color theme="1"/>
      <name val="Arial"/>
      <family val="2"/>
    </font>
    <font>
      <b/>
      <sz val="11"/>
      <color rgb="FF444444"/>
      <name val="Aptos Narrow"/>
      <family val="2"/>
    </font>
    <font>
      <b/>
      <sz val="10"/>
      <color rgb="FF000000"/>
      <name val="Arial"/>
      <family val="2"/>
    </font>
    <font>
      <sz val="11"/>
      <color rgb="FF444444"/>
      <name val="Calibri"/>
      <family val="2"/>
    </font>
    <font>
      <b/>
      <sz val="11"/>
      <color theme="1"/>
      <name val="Arial"/>
      <family val="2"/>
    </font>
    <font>
      <sz val="10"/>
      <color rgb="FF595959"/>
      <name val="Arial"/>
      <family val="2"/>
    </font>
    <font>
      <sz val="11"/>
      <color rgb="FF000000"/>
      <name val="Calibri"/>
      <family val="2"/>
    </font>
    <font>
      <u/>
      <sz val="10"/>
      <color theme="1"/>
      <name val="Verdana"/>
      <family val="2"/>
    </font>
    <font>
      <sz val="14"/>
      <color rgb="FFFF0000"/>
      <name val="Verdana"/>
      <family val="2"/>
    </font>
    <font>
      <sz val="14"/>
      <color rgb="FFFF0000"/>
      <name val="Arial"/>
      <family val="2"/>
    </font>
    <font>
      <sz val="26"/>
      <color theme="1"/>
      <name val="Arial"/>
      <family val="2"/>
    </font>
    <font>
      <vertAlign val="subscript"/>
      <sz val="10"/>
      <color theme="1"/>
      <name val="Verdana"/>
      <family val="2"/>
    </font>
    <font>
      <vertAlign val="superscript"/>
      <sz val="10"/>
      <color theme="1"/>
      <name val="Verdana"/>
      <family val="2"/>
    </font>
    <font>
      <vertAlign val="subscript"/>
      <sz val="8"/>
      <color theme="1"/>
      <name val="Verdana"/>
      <family val="2"/>
    </font>
    <font>
      <b/>
      <sz val="10"/>
      <color rgb="FF000000"/>
      <name val="Verdana"/>
      <family val="2"/>
    </font>
    <font>
      <vertAlign val="subscript"/>
      <sz val="10"/>
      <color theme="1"/>
      <name val="Arial"/>
      <family val="2"/>
    </font>
    <font>
      <b/>
      <u/>
      <sz val="10"/>
      <color rgb="FFFF0000"/>
      <name val="Verdana"/>
      <family val="2"/>
    </font>
    <font>
      <b/>
      <u/>
      <sz val="10"/>
      <color theme="1"/>
      <name val="Verdana"/>
      <family val="2"/>
    </font>
    <font>
      <u/>
      <sz val="10"/>
      <color indexed="12"/>
      <name val="Arial"/>
      <family val="2"/>
    </font>
    <font>
      <b/>
      <sz val="10"/>
      <name val="Arial"/>
      <family val="2"/>
    </font>
    <font>
      <u/>
      <sz val="10"/>
      <color theme="10"/>
      <name val="Calibri"/>
      <family val="2"/>
      <scheme val="minor"/>
    </font>
    <font>
      <sz val="10"/>
      <color rgb="FF000000"/>
      <name val="Calibri"/>
      <family val="2"/>
      <scheme val="minor"/>
    </font>
    <font>
      <sz val="10"/>
      <color indexed="9"/>
      <name val="Arial"/>
      <family val="2"/>
    </font>
    <font>
      <sz val="10"/>
      <name val="Arial"/>
      <family val="2"/>
    </font>
    <font>
      <b/>
      <sz val="10"/>
      <name val="Wingdings 2"/>
      <family val="1"/>
      <charset val="2"/>
    </font>
    <font>
      <sz val="10"/>
      <color theme="0" tint="-0.249977111117893"/>
      <name val="Arial"/>
      <family val="2"/>
    </font>
    <font>
      <sz val="8"/>
      <name val="Calibri"/>
      <family val="2"/>
      <scheme val="minor"/>
    </font>
    <font>
      <sz val="10"/>
      <name val="Calibri"/>
      <family val="2"/>
      <scheme val="minor"/>
    </font>
    <font>
      <sz val="10"/>
      <color theme="0"/>
      <name val="Calibri"/>
      <family val="2"/>
      <scheme val="minor"/>
    </font>
    <font>
      <b/>
      <sz val="10"/>
      <color rgb="FFFF0000"/>
      <name val="Calibri"/>
      <family val="2"/>
    </font>
    <font>
      <b/>
      <sz val="10"/>
      <color theme="0"/>
      <name val="Arial"/>
      <family val="2"/>
    </font>
    <font>
      <sz val="10"/>
      <color rgb="FFFF0000"/>
      <name val="Calibri"/>
      <family val="2"/>
    </font>
    <font>
      <sz val="8"/>
      <color theme="1"/>
      <name val="Verdana"/>
      <family val="2"/>
    </font>
    <font>
      <sz val="8"/>
      <name val="Calibri"/>
      <family val="2"/>
    </font>
    <font>
      <sz val="8"/>
      <color theme="0" tint="-0.249977111117893"/>
      <name val="Arial"/>
      <family val="2"/>
    </font>
  </fonts>
  <fills count="42">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C0C0C0"/>
        <bgColor rgb="FFC0C0C0"/>
      </patternFill>
    </fill>
    <fill>
      <patternFill patternType="solid">
        <fgColor rgb="FF969696"/>
        <bgColor rgb="FF969696"/>
      </patternFill>
    </fill>
    <fill>
      <patternFill patternType="solid">
        <fgColor rgb="FFFFFFFF"/>
        <bgColor rgb="FFFFFFFF"/>
      </patternFill>
    </fill>
    <fill>
      <patternFill patternType="solid">
        <fgColor rgb="FF008000"/>
        <bgColor rgb="FF008000"/>
      </patternFill>
    </fill>
    <fill>
      <patternFill patternType="solid">
        <fgColor theme="9"/>
        <bgColor theme="9"/>
      </patternFill>
    </fill>
    <fill>
      <patternFill patternType="solid">
        <fgColor rgb="FF33CCCC"/>
        <bgColor rgb="FF33CCCC"/>
      </patternFill>
    </fill>
    <fill>
      <patternFill patternType="solid">
        <fgColor rgb="FFFF0000"/>
        <bgColor rgb="FFFF0000"/>
      </patternFill>
    </fill>
    <fill>
      <patternFill patternType="solid">
        <fgColor rgb="FF000000"/>
        <bgColor rgb="FF000000"/>
      </patternFill>
    </fill>
    <fill>
      <patternFill patternType="solid">
        <fgColor rgb="FF993300"/>
        <bgColor rgb="FF993300"/>
      </patternFill>
    </fill>
    <fill>
      <patternFill patternType="solid">
        <fgColor rgb="FF00CCFF"/>
        <bgColor rgb="FF00CCFF"/>
      </patternFill>
    </fill>
    <fill>
      <patternFill patternType="solid">
        <fgColor theme="1"/>
        <bgColor theme="1"/>
      </patternFill>
    </fill>
    <fill>
      <patternFill patternType="solid">
        <fgColor rgb="FF00B050"/>
        <bgColor rgb="FF00B050"/>
      </patternFill>
    </fill>
    <fill>
      <patternFill patternType="solid">
        <fgColor rgb="FF974806"/>
        <bgColor rgb="FF974806"/>
      </patternFill>
    </fill>
    <fill>
      <patternFill patternType="solid">
        <fgColor rgb="FF808080"/>
        <bgColor rgb="FF808080"/>
      </patternFill>
    </fill>
    <fill>
      <patternFill patternType="solid">
        <fgColor rgb="FFFFCC00"/>
        <bgColor rgb="FFFFCC00"/>
      </patternFill>
    </fill>
    <fill>
      <patternFill patternType="solid">
        <fgColor rgb="FF00FF00"/>
        <bgColor rgb="FF00FF00"/>
      </patternFill>
    </fill>
    <fill>
      <patternFill patternType="solid">
        <fgColor rgb="FFBFBFBF"/>
        <bgColor rgb="FFBFBFBF"/>
      </patternFill>
    </fill>
    <fill>
      <patternFill patternType="solid">
        <fgColor theme="0"/>
        <bgColor indexed="64"/>
      </patternFill>
    </fill>
    <fill>
      <patternFill patternType="solid">
        <fgColor theme="0"/>
        <bgColor rgb="FFFFFF00"/>
      </patternFill>
    </fill>
    <fill>
      <patternFill patternType="solid">
        <fgColor theme="0"/>
        <bgColor rgb="FFFFFFFF"/>
      </patternFill>
    </fill>
    <fill>
      <patternFill patternType="solid">
        <fgColor theme="0" tint="-0.14999847407452621"/>
        <bgColor indexed="64"/>
      </patternFill>
    </fill>
    <fill>
      <patternFill patternType="solid">
        <fgColor theme="0" tint="-0.14999847407452621"/>
        <bgColor rgb="FFFFFF00"/>
      </patternFill>
    </fill>
    <fill>
      <patternFill patternType="solid">
        <fgColor rgb="FFFFFF00"/>
        <bgColor indexed="64"/>
      </patternFill>
    </fill>
    <fill>
      <patternFill patternType="solid">
        <fgColor rgb="FFFF0000"/>
        <bgColor indexed="64"/>
      </patternFill>
    </fill>
    <fill>
      <patternFill patternType="solid">
        <fgColor theme="8"/>
        <bgColor indexed="64"/>
      </patternFill>
    </fill>
    <fill>
      <patternFill patternType="solid">
        <fgColor rgb="FFFFFF00"/>
        <bgColor rgb="FFFFFFFF"/>
      </patternFill>
    </fill>
    <fill>
      <patternFill patternType="solid">
        <fgColor theme="0" tint="-0.249977111117893"/>
        <bgColor rgb="FFFFFFFF"/>
      </patternFill>
    </fill>
    <fill>
      <patternFill patternType="solid">
        <fgColor indexed="13"/>
        <bgColor indexed="64"/>
      </patternFill>
    </fill>
    <fill>
      <patternFill patternType="solid">
        <fgColor theme="1"/>
        <bgColor indexed="64"/>
      </patternFill>
    </fill>
    <fill>
      <patternFill patternType="solid">
        <fgColor theme="1"/>
        <bgColor rgb="FFFFFF00"/>
      </patternFill>
    </fill>
    <fill>
      <patternFill patternType="solid">
        <fgColor rgb="FFFF0000"/>
        <bgColor rgb="FFFFFF00"/>
      </patternFill>
    </fill>
    <fill>
      <patternFill patternType="solid">
        <fgColor theme="8" tint="-0.249977111117893"/>
        <bgColor rgb="FFFFFF00"/>
      </patternFill>
    </fill>
    <fill>
      <patternFill patternType="solid">
        <fgColor theme="8" tint="-0.249977111117893"/>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0.249977111117893"/>
        <bgColor rgb="FF969696"/>
      </patternFill>
    </fill>
    <fill>
      <patternFill patternType="solid">
        <fgColor theme="0" tint="-0.249977111117893"/>
        <bgColor rgb="FFD8D8D8"/>
      </patternFill>
    </fill>
    <fill>
      <patternFill patternType="lightUp"/>
    </fill>
  </fills>
  <borders count="100">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medium">
        <color rgb="FF000000"/>
      </left>
      <right/>
      <top/>
      <bottom/>
      <diagonal/>
    </border>
    <border>
      <left style="medium">
        <color rgb="FFFFFFFF"/>
      </left>
      <right style="medium">
        <color rgb="FFFFFFFF"/>
      </right>
      <top/>
      <bottom style="medium">
        <color rgb="FFFFFFFF"/>
      </bottom>
      <diagonal/>
    </border>
    <border>
      <left style="medium">
        <color rgb="FFFFFFFF"/>
      </left>
      <right/>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bottom style="medium">
        <color rgb="FFFFFFFF"/>
      </bottom>
      <diagonal/>
    </border>
    <border>
      <left/>
      <right style="medium">
        <color rgb="FFFFFFFF"/>
      </right>
      <top style="medium">
        <color rgb="FFFFFFFF"/>
      </top>
      <bottom style="medium">
        <color rgb="FFFFFFFF"/>
      </bottom>
      <diagonal/>
    </border>
    <border>
      <left/>
      <right/>
      <top/>
      <bottom style="medium">
        <color rgb="FFFFFFFF"/>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bottom/>
      <diagonal/>
    </border>
    <border>
      <left/>
      <right/>
      <top/>
      <bottom/>
      <diagonal/>
    </border>
    <border>
      <left/>
      <right style="thin">
        <color rgb="FF000000"/>
      </right>
      <top style="thin">
        <color rgb="FF000000"/>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style="thin">
        <color indexed="64"/>
      </right>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medium">
        <color rgb="FFFFFFFF"/>
      </right>
      <top/>
      <bottom style="medium">
        <color rgb="FFFFFFFF"/>
      </bottom>
      <diagonal/>
    </border>
    <border>
      <left style="medium">
        <color rgb="FFFFFFFF"/>
      </left>
      <right style="thin">
        <color indexed="64"/>
      </right>
      <top/>
      <bottom style="medium">
        <color rgb="FFFFFFFF"/>
      </bottom>
      <diagonal/>
    </border>
    <border>
      <left style="thin">
        <color indexed="64"/>
      </left>
      <right style="medium">
        <color rgb="FFFFFFFF"/>
      </right>
      <top style="medium">
        <color rgb="FFFFFFFF"/>
      </top>
      <bottom style="medium">
        <color rgb="FFFFFFFF"/>
      </bottom>
      <diagonal/>
    </border>
    <border>
      <left style="medium">
        <color rgb="FFFFFFFF"/>
      </left>
      <right style="thin">
        <color indexed="64"/>
      </right>
      <top style="medium">
        <color rgb="FFFFFFFF"/>
      </top>
      <bottom style="medium">
        <color rgb="FFFFFFFF"/>
      </bottom>
      <diagonal/>
    </border>
    <border>
      <left style="thin">
        <color indexed="64"/>
      </left>
      <right style="medium">
        <color rgb="FFFFFFFF"/>
      </right>
      <top style="medium">
        <color rgb="FFFFFFFF"/>
      </top>
      <bottom style="thin">
        <color indexed="64"/>
      </bottom>
      <diagonal/>
    </border>
    <border>
      <left style="medium">
        <color rgb="FFFFFFFF"/>
      </left>
      <right style="medium">
        <color rgb="FFFFFFFF"/>
      </right>
      <top style="medium">
        <color rgb="FFFFFFFF"/>
      </top>
      <bottom style="thin">
        <color indexed="64"/>
      </bottom>
      <diagonal/>
    </border>
    <border>
      <left style="medium">
        <color rgb="FFFFFFFF"/>
      </left>
      <right style="thin">
        <color indexed="64"/>
      </right>
      <top style="medium">
        <color rgb="FFFFFFFF"/>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right style="thin">
        <color rgb="FF000000"/>
      </right>
      <top style="thin">
        <color indexed="64"/>
      </top>
      <bottom/>
      <diagonal/>
    </border>
    <border>
      <left/>
      <right/>
      <top style="thin">
        <color rgb="FF000000"/>
      </top>
      <bottom style="thin">
        <color indexed="64"/>
      </bottom>
      <diagonal/>
    </border>
    <border diagonalUp="1" diagonalDown="1">
      <left style="thin">
        <color auto="1"/>
      </left>
      <right style="thin">
        <color auto="1"/>
      </right>
      <top style="thin">
        <color auto="1"/>
      </top>
      <bottom style="thin">
        <color auto="1"/>
      </bottom>
      <diagonal style="thin">
        <color auto="1"/>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indexed="64"/>
      </top>
      <bottom style="medium">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s>
  <cellStyleXfs count="4">
    <xf numFmtId="0" fontId="0" fillId="0" borderId="0"/>
    <xf numFmtId="0" fontId="49" fillId="0" borderId="0" applyNumberFormat="0" applyFill="0" applyBorder="0" applyAlignment="0" applyProtection="0"/>
    <xf numFmtId="9" fontId="50" fillId="0" borderId="0" applyFont="0" applyFill="0" applyBorder="0" applyAlignment="0" applyProtection="0"/>
    <xf numFmtId="0" fontId="52" fillId="0" borderId="44"/>
  </cellStyleXfs>
  <cellXfs count="1156">
    <xf numFmtId="0" fontId="0" fillId="0" borderId="0" xfId="0"/>
    <xf numFmtId="0" fontId="4" fillId="0" borderId="0" xfId="0" applyFont="1"/>
    <xf numFmtId="0" fontId="6" fillId="0" borderId="0" xfId="0" applyFont="1"/>
    <xf numFmtId="0" fontId="1" fillId="0" borderId="4" xfId="0" applyFont="1" applyBorder="1" applyAlignment="1">
      <alignment horizontal="center"/>
    </xf>
    <xf numFmtId="0" fontId="1" fillId="0" borderId="4" xfId="0" applyFont="1" applyBorder="1"/>
    <xf numFmtId="0" fontId="1" fillId="0" borderId="0" xfId="0" applyFont="1"/>
    <xf numFmtId="0" fontId="1" fillId="0" borderId="0" xfId="0" applyFont="1" applyAlignment="1">
      <alignment horizontal="center"/>
    </xf>
    <xf numFmtId="1" fontId="2" fillId="0" borderId="0" xfId="0" applyNumberFormat="1" applyFont="1"/>
    <xf numFmtId="0" fontId="2" fillId="0" borderId="0" xfId="0" applyFont="1"/>
    <xf numFmtId="0" fontId="9" fillId="0" borderId="0" xfId="0" applyFont="1"/>
    <xf numFmtId="0" fontId="2" fillId="0" borderId="4" xfId="0" applyFont="1" applyBorder="1" applyAlignment="1">
      <alignment horizontal="center"/>
    </xf>
    <xf numFmtId="1" fontId="2" fillId="0" borderId="4" xfId="0" applyNumberFormat="1" applyFont="1" applyBorder="1" applyAlignment="1">
      <alignment horizontal="center"/>
    </xf>
    <xf numFmtId="0" fontId="2" fillId="0" borderId="4" xfId="0" applyFont="1" applyBorder="1"/>
    <xf numFmtId="164" fontId="2" fillId="0" borderId="4" xfId="0" applyNumberFormat="1" applyFont="1" applyBorder="1"/>
    <xf numFmtId="2" fontId="2" fillId="0" borderId="4" xfId="0" applyNumberFormat="1" applyFont="1" applyBorder="1"/>
    <xf numFmtId="1" fontId="2" fillId="0" borderId="4" xfId="0" applyNumberFormat="1" applyFont="1" applyBorder="1"/>
    <xf numFmtId="0" fontId="2" fillId="0" borderId="7" xfId="0" applyFont="1" applyBorder="1"/>
    <xf numFmtId="0" fontId="2" fillId="0" borderId="4" xfId="0" applyFont="1" applyBorder="1" applyAlignment="1">
      <alignment vertical="center"/>
    </xf>
    <xf numFmtId="0" fontId="2" fillId="0" borderId="0" xfId="0" applyFont="1" applyAlignment="1">
      <alignment vertical="center"/>
    </xf>
    <xf numFmtId="0" fontId="2" fillId="0" borderId="0" xfId="0" applyFont="1" applyAlignment="1">
      <alignment vertical="top" textRotation="90"/>
    </xf>
    <xf numFmtId="0" fontId="2" fillId="0" borderId="0" xfId="0" applyFont="1" applyAlignment="1">
      <alignment horizontal="left"/>
    </xf>
    <xf numFmtId="0" fontId="11" fillId="0" borderId="0" xfId="0" applyFont="1"/>
    <xf numFmtId="0" fontId="4" fillId="0" borderId="0" xfId="0" applyFont="1" applyAlignment="1">
      <alignment horizontal="center" wrapText="1"/>
    </xf>
    <xf numFmtId="0" fontId="12" fillId="0" borderId="0" xfId="0" applyFont="1"/>
    <xf numFmtId="2" fontId="2" fillId="4" borderId="4" xfId="0" applyNumberFormat="1" applyFont="1" applyFill="1" applyBorder="1" applyAlignment="1">
      <alignment horizontal="center" vertical="center"/>
    </xf>
    <xf numFmtId="164" fontId="2" fillId="4" borderId="4" xfId="0" applyNumberFormat="1" applyFont="1" applyFill="1" applyBorder="1" applyAlignment="1">
      <alignment horizontal="center" vertical="center"/>
    </xf>
    <xf numFmtId="0" fontId="2" fillId="0" borderId="0" xfId="0" applyFont="1" applyAlignment="1">
      <alignment wrapText="1"/>
    </xf>
    <xf numFmtId="0" fontId="2" fillId="0" borderId="0" xfId="0" applyFont="1" applyAlignment="1">
      <alignment horizontal="center"/>
    </xf>
    <xf numFmtId="0" fontId="2" fillId="3" borderId="4" xfId="0" applyFont="1" applyFill="1" applyBorder="1" applyAlignment="1">
      <alignment horizontal="center" vertical="center"/>
    </xf>
    <xf numFmtId="0" fontId="2" fillId="0" borderId="0" xfId="0" applyFont="1" applyAlignment="1">
      <alignment horizontal="left" vertical="center"/>
    </xf>
    <xf numFmtId="0" fontId="2" fillId="3" borderId="15" xfId="0" applyFont="1" applyFill="1" applyBorder="1"/>
    <xf numFmtId="0" fontId="14" fillId="0" borderId="0" xfId="0" applyFont="1"/>
    <xf numFmtId="0" fontId="1" fillId="4" borderId="4" xfId="0" applyFont="1" applyFill="1" applyBorder="1"/>
    <xf numFmtId="0" fontId="1" fillId="4" borderId="21" xfId="0" applyFont="1" applyFill="1" applyBorder="1"/>
    <xf numFmtId="0" fontId="2" fillId="4" borderId="4" xfId="0" applyFont="1" applyFill="1" applyBorder="1"/>
    <xf numFmtId="0" fontId="6" fillId="3" borderId="4" xfId="0" applyFont="1" applyFill="1" applyBorder="1" applyAlignment="1">
      <alignment horizontal="center"/>
    </xf>
    <xf numFmtId="0" fontId="6" fillId="3" borderId="4" xfId="0" applyFont="1" applyFill="1" applyBorder="1"/>
    <xf numFmtId="0" fontId="6" fillId="3" borderId="21" xfId="0" applyFont="1" applyFill="1" applyBorder="1"/>
    <xf numFmtId="0" fontId="2" fillId="13" borderId="4" xfId="0" applyFont="1" applyFill="1" applyBorder="1"/>
    <xf numFmtId="0" fontId="2" fillId="14" borderId="4" xfId="0" applyFont="1" applyFill="1" applyBorder="1"/>
    <xf numFmtId="0" fontId="2" fillId="15" borderId="4" xfId="0" applyFont="1" applyFill="1" applyBorder="1"/>
    <xf numFmtId="0" fontId="2" fillId="16" borderId="4" xfId="0" applyFont="1" applyFill="1" applyBorder="1"/>
    <xf numFmtId="0" fontId="2" fillId="8" borderId="4" xfId="0" applyFont="1" applyFill="1" applyBorder="1"/>
    <xf numFmtId="0" fontId="2" fillId="6" borderId="4" xfId="0" applyFont="1" applyFill="1" applyBorder="1"/>
    <xf numFmtId="0" fontId="2" fillId="2" borderId="4" xfId="0" applyFont="1" applyFill="1" applyBorder="1"/>
    <xf numFmtId="0" fontId="2" fillId="2" borderId="21" xfId="0" applyFont="1" applyFill="1" applyBorder="1"/>
    <xf numFmtId="11" fontId="2" fillId="4" borderId="4" xfId="0" applyNumberFormat="1" applyFont="1" applyFill="1" applyBorder="1"/>
    <xf numFmtId="11" fontId="2" fillId="3" borderId="4" xfId="0" applyNumberFormat="1" applyFont="1" applyFill="1" applyBorder="1"/>
    <xf numFmtId="11" fontId="2" fillId="5" borderId="4" xfId="0" applyNumberFormat="1" applyFont="1" applyFill="1" applyBorder="1"/>
    <xf numFmtId="11" fontId="2" fillId="3" borderId="21" xfId="0" applyNumberFormat="1" applyFont="1" applyFill="1" applyBorder="1"/>
    <xf numFmtId="11" fontId="2" fillId="0" borderId="0" xfId="0" applyNumberFormat="1" applyFont="1"/>
    <xf numFmtId="0" fontId="2" fillId="4" borderId="4" xfId="0" applyFont="1" applyFill="1" applyBorder="1" applyAlignment="1">
      <alignment horizontal="center"/>
    </xf>
    <xf numFmtId="11" fontId="2" fillId="5" borderId="4" xfId="0" applyNumberFormat="1" applyFont="1" applyFill="1" applyBorder="1" applyAlignment="1">
      <alignment horizontal="center"/>
    </xf>
    <xf numFmtId="11" fontId="2" fillId="5" borderId="21" xfId="0" applyNumberFormat="1" applyFont="1" applyFill="1" applyBorder="1" applyAlignment="1">
      <alignment horizontal="center"/>
    </xf>
    <xf numFmtId="11" fontId="2" fillId="0" borderId="0" xfId="0" applyNumberFormat="1" applyFont="1" applyAlignment="1">
      <alignment horizontal="center"/>
    </xf>
    <xf numFmtId="11" fontId="2" fillId="17" borderId="4" xfId="0" applyNumberFormat="1" applyFont="1" applyFill="1" applyBorder="1"/>
    <xf numFmtId="0" fontId="16" fillId="6" borderId="0" xfId="0" applyFont="1" applyFill="1"/>
    <xf numFmtId="0" fontId="18" fillId="0" borderId="0" xfId="0" applyFont="1"/>
    <xf numFmtId="0" fontId="18" fillId="0" borderId="0" xfId="0" applyFont="1" applyAlignment="1">
      <alignment wrapText="1"/>
    </xf>
    <xf numFmtId="0" fontId="18" fillId="0" borderId="0" xfId="0" applyFont="1" applyAlignment="1">
      <alignment horizontal="right" wrapText="1"/>
    </xf>
    <xf numFmtId="0" fontId="18" fillId="0" borderId="0" xfId="0" applyFont="1" applyAlignment="1">
      <alignment horizontal="right"/>
    </xf>
    <xf numFmtId="0" fontId="21" fillId="0" borderId="0" xfId="0" applyFont="1"/>
    <xf numFmtId="0" fontId="18" fillId="0" borderId="0" xfId="0" applyFont="1" applyAlignment="1">
      <alignment horizontal="center" wrapText="1"/>
    </xf>
    <xf numFmtId="0" fontId="18" fillId="0" borderId="0" xfId="0" applyFont="1" applyAlignment="1">
      <alignment horizontal="center"/>
    </xf>
    <xf numFmtId="0" fontId="2" fillId="0" borderId="4" xfId="0" applyFont="1" applyBorder="1" applyAlignment="1">
      <alignment horizontal="center" vertical="center" wrapText="1"/>
    </xf>
    <xf numFmtId="0" fontId="22" fillId="0" borderId="4" xfId="0" applyFont="1" applyBorder="1" applyAlignment="1">
      <alignment horizontal="left" vertical="center" wrapText="1"/>
    </xf>
    <xf numFmtId="0" fontId="23" fillId="0" borderId="0" xfId="0" applyFont="1"/>
    <xf numFmtId="0" fontId="15" fillId="0" borderId="0" xfId="0" applyFont="1"/>
    <xf numFmtId="0" fontId="24" fillId="0" borderId="0" xfId="0" applyFont="1"/>
    <xf numFmtId="164" fontId="18" fillId="3" borderId="21" xfId="0" applyNumberFormat="1" applyFont="1" applyFill="1" applyBorder="1"/>
    <xf numFmtId="164" fontId="18" fillId="3" borderId="4" xfId="0" applyNumberFormat="1" applyFont="1" applyFill="1" applyBorder="1"/>
    <xf numFmtId="164" fontId="18" fillId="3" borderId="7" xfId="0" applyNumberFormat="1" applyFont="1" applyFill="1" applyBorder="1"/>
    <xf numFmtId="2" fontId="15" fillId="0" borderId="0" xfId="0" applyNumberFormat="1" applyFont="1"/>
    <xf numFmtId="164" fontId="15" fillId="0" borderId="0" xfId="0" applyNumberFormat="1" applyFont="1"/>
    <xf numFmtId="0" fontId="24" fillId="0" borderId="0" xfId="0" applyFont="1" applyAlignment="1">
      <alignment horizontal="center" vertical="center" wrapText="1"/>
    </xf>
    <xf numFmtId="0" fontId="26"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xf numFmtId="0" fontId="2" fillId="3" borderId="4" xfId="0" applyFont="1" applyFill="1" applyBorder="1"/>
    <xf numFmtId="2" fontId="2" fillId="0" borderId="0" xfId="0" applyNumberFormat="1" applyFont="1"/>
    <xf numFmtId="164" fontId="2" fillId="0" borderId="4" xfId="0" applyNumberFormat="1" applyFont="1" applyBorder="1" applyAlignment="1">
      <alignment horizontal="center"/>
    </xf>
    <xf numFmtId="164" fontId="2" fillId="4" borderId="4" xfId="0" applyNumberFormat="1" applyFont="1" applyFill="1" applyBorder="1"/>
    <xf numFmtId="0" fontId="30" fillId="0" borderId="0" xfId="0" applyFont="1"/>
    <xf numFmtId="1" fontId="2" fillId="0" borderId="0" xfId="0" applyNumberFormat="1" applyFont="1" applyAlignment="1">
      <alignment horizontal="center"/>
    </xf>
    <xf numFmtId="0" fontId="2" fillId="4" borderId="4" xfId="0" applyFont="1" applyFill="1" applyBorder="1" applyAlignment="1">
      <alignment horizontal="right"/>
    </xf>
    <xf numFmtId="0" fontId="2" fillId="3" borderId="4" xfId="0" applyFont="1" applyFill="1" applyBorder="1" applyAlignment="1">
      <alignment horizontal="right"/>
    </xf>
    <xf numFmtId="2" fontId="2" fillId="3" borderId="4" xfId="0" applyNumberFormat="1" applyFont="1" applyFill="1" applyBorder="1"/>
    <xf numFmtId="0" fontId="2" fillId="3" borderId="21" xfId="0" applyFont="1" applyFill="1" applyBorder="1"/>
    <xf numFmtId="0" fontId="2" fillId="0" borderId="0" xfId="0" applyFont="1" applyAlignment="1">
      <alignment horizontal="right"/>
    </xf>
    <xf numFmtId="0" fontId="2" fillId="4" borderId="21" xfId="0" applyFont="1" applyFill="1" applyBorder="1" applyAlignment="1">
      <alignment horizontal="right"/>
    </xf>
    <xf numFmtId="167" fontId="2" fillId="0" borderId="0" xfId="0" applyNumberFormat="1" applyFont="1"/>
    <xf numFmtId="2" fontId="2" fillId="4" borderId="4" xfId="0" applyNumberFormat="1" applyFont="1" applyFill="1" applyBorder="1"/>
    <xf numFmtId="0" fontId="2" fillId="5" borderId="34" xfId="0" applyFont="1" applyFill="1" applyBorder="1"/>
    <xf numFmtId="0" fontId="2" fillId="3" borderId="34" xfId="0" applyFont="1" applyFill="1" applyBorder="1"/>
    <xf numFmtId="11" fontId="2" fillId="4" borderId="4" xfId="0" applyNumberFormat="1" applyFont="1" applyFill="1" applyBorder="1" applyAlignment="1">
      <alignment horizontal="right"/>
    </xf>
    <xf numFmtId="164" fontId="2" fillId="0" borderId="0" xfId="0" applyNumberFormat="1" applyFont="1"/>
    <xf numFmtId="0" fontId="1" fillId="0" borderId="4" xfId="0" applyFont="1" applyBorder="1" applyAlignment="1">
      <alignment wrapText="1"/>
    </xf>
    <xf numFmtId="0" fontId="17" fillId="0" borderId="0" xfId="0" applyFont="1" applyAlignment="1">
      <alignment horizontal="center"/>
    </xf>
    <xf numFmtId="0" fontId="1" fillId="0" borderId="0" xfId="0" applyFont="1" applyAlignment="1">
      <alignment vertical="top" wrapText="1"/>
    </xf>
    <xf numFmtId="11" fontId="17" fillId="0" borderId="0" xfId="0" applyNumberFormat="1" applyFont="1"/>
    <xf numFmtId="0" fontId="17" fillId="0" borderId="0" xfId="0" applyFont="1"/>
    <xf numFmtId="0" fontId="1" fillId="0" borderId="0" xfId="0" applyFont="1" applyAlignment="1">
      <alignment vertical="center"/>
    </xf>
    <xf numFmtId="0" fontId="2" fillId="4" borderId="4" xfId="0" applyFont="1" applyFill="1" applyBorder="1" applyAlignment="1">
      <alignment vertical="center"/>
    </xf>
    <xf numFmtId="0" fontId="2" fillId="0" borderId="0" xfId="0" applyFont="1" applyAlignment="1">
      <alignment horizontal="right" vertical="center"/>
    </xf>
    <xf numFmtId="0" fontId="2" fillId="3" borderId="4" xfId="0" applyFont="1" applyFill="1" applyBorder="1" applyAlignment="1">
      <alignment vertical="center"/>
    </xf>
    <xf numFmtId="0" fontId="2" fillId="4" borderId="21" xfId="0" applyFont="1" applyFill="1" applyBorder="1" applyAlignment="1">
      <alignment horizontal="right" vertical="center"/>
    </xf>
    <xf numFmtId="11" fontId="2" fillId="4" borderId="4" xfId="0" applyNumberFormat="1" applyFont="1" applyFill="1" applyBorder="1" applyAlignment="1">
      <alignment vertical="center"/>
    </xf>
    <xf numFmtId="11" fontId="2" fillId="0" borderId="0" xfId="0" applyNumberFormat="1" applyFont="1" applyAlignment="1">
      <alignment vertical="center"/>
    </xf>
    <xf numFmtId="11" fontId="2" fillId="4" borderId="15" xfId="0" applyNumberFormat="1" applyFont="1" applyFill="1" applyBorder="1"/>
    <xf numFmtId="11" fontId="2" fillId="5" borderId="4" xfId="0" applyNumberFormat="1" applyFont="1" applyFill="1" applyBorder="1" applyAlignment="1">
      <alignment vertical="center"/>
    </xf>
    <xf numFmtId="167" fontId="2" fillId="0" borderId="0" xfId="0" applyNumberFormat="1" applyFont="1" applyAlignment="1">
      <alignment vertical="center"/>
    </xf>
    <xf numFmtId="0" fontId="2" fillId="4" borderId="7" xfId="0" applyFont="1" applyFill="1" applyBorder="1" applyAlignment="1">
      <alignment vertical="center"/>
    </xf>
    <xf numFmtId="0" fontId="4" fillId="0" borderId="0" xfId="0" applyFont="1" applyAlignment="1">
      <alignment vertical="center" wrapText="1"/>
    </xf>
    <xf numFmtId="0" fontId="2" fillId="5" borderId="34" xfId="0" applyFont="1" applyFill="1" applyBorder="1" applyAlignment="1">
      <alignment vertical="center"/>
    </xf>
    <xf numFmtId="0" fontId="2" fillId="3" borderId="34" xfId="0" applyFont="1" applyFill="1" applyBorder="1" applyAlignment="1">
      <alignment vertical="center"/>
    </xf>
    <xf numFmtId="0" fontId="1" fillId="0" borderId="0" xfId="0" applyFont="1" applyAlignment="1">
      <alignment horizontal="center" vertical="center"/>
    </xf>
    <xf numFmtId="11" fontId="2" fillId="4" borderId="4" xfId="0" applyNumberFormat="1" applyFont="1" applyFill="1" applyBorder="1" applyAlignment="1">
      <alignment horizontal="center"/>
    </xf>
    <xf numFmtId="164" fontId="2" fillId="0" borderId="4" xfId="0" applyNumberFormat="1" applyFont="1" applyBorder="1" applyAlignment="1">
      <alignment horizontal="right"/>
    </xf>
    <xf numFmtId="164" fontId="2" fillId="3" borderId="35" xfId="0" applyNumberFormat="1" applyFont="1" applyFill="1" applyBorder="1"/>
    <xf numFmtId="0" fontId="2" fillId="3" borderId="4" xfId="0" applyFont="1" applyFill="1" applyBorder="1" applyAlignment="1">
      <alignment horizontal="center"/>
    </xf>
    <xf numFmtId="1" fontId="4" fillId="0" borderId="0" xfId="0" applyNumberFormat="1" applyFont="1"/>
    <xf numFmtId="0" fontId="2" fillId="5" borderId="4" xfId="0" applyFont="1" applyFill="1" applyBorder="1"/>
    <xf numFmtId="0" fontId="2" fillId="5" borderId="4" xfId="0" applyFont="1" applyFill="1" applyBorder="1" applyAlignment="1">
      <alignment horizontal="center"/>
    </xf>
    <xf numFmtId="168" fontId="2" fillId="0" borderId="0" xfId="0" applyNumberFormat="1" applyFont="1"/>
    <xf numFmtId="0" fontId="7" fillId="0" borderId="0" xfId="0" applyFont="1"/>
    <xf numFmtId="0" fontId="2" fillId="4" borderId="34" xfId="0" applyFont="1" applyFill="1" applyBorder="1"/>
    <xf numFmtId="11" fontId="2" fillId="4" borderId="21" xfId="0" applyNumberFormat="1" applyFont="1" applyFill="1" applyBorder="1"/>
    <xf numFmtId="0" fontId="2" fillId="5" borderId="4" xfId="0" applyFont="1" applyFill="1" applyBorder="1" applyAlignment="1">
      <alignment horizontal="right"/>
    </xf>
    <xf numFmtId="11" fontId="7" fillId="0" borderId="0" xfId="0" applyNumberFormat="1" applyFont="1"/>
    <xf numFmtId="11" fontId="2" fillId="20" borderId="4" xfId="0" applyNumberFormat="1" applyFont="1" applyFill="1" applyBorder="1" applyAlignment="1">
      <alignment horizontal="right"/>
    </xf>
    <xf numFmtId="0" fontId="2" fillId="4" borderId="15" xfId="0" applyFont="1" applyFill="1" applyBorder="1"/>
    <xf numFmtId="0" fontId="2" fillId="0" borderId="10" xfId="0" applyFont="1" applyBorder="1"/>
    <xf numFmtId="0" fontId="2" fillId="0" borderId="11" xfId="0" applyFont="1" applyBorder="1"/>
    <xf numFmtId="2" fontId="7" fillId="4" borderId="36" xfId="0" applyNumberFormat="1" applyFont="1" applyFill="1" applyBorder="1"/>
    <xf numFmtId="0" fontId="2" fillId="0" borderId="37" xfId="0" applyFont="1" applyBorder="1"/>
    <xf numFmtId="0" fontId="2" fillId="0" borderId="23" xfId="0" applyFont="1" applyBorder="1"/>
    <xf numFmtId="169" fontId="7" fillId="4" borderId="4" xfId="0" applyNumberFormat="1" applyFont="1" applyFill="1" applyBorder="1"/>
    <xf numFmtId="0" fontId="2" fillId="0" borderId="8" xfId="0" applyFont="1" applyBorder="1"/>
    <xf numFmtId="0" fontId="2" fillId="0" borderId="12" xfId="0" applyFont="1" applyBorder="1"/>
    <xf numFmtId="0" fontId="2" fillId="0" borderId="13" xfId="0" applyFont="1" applyBorder="1"/>
    <xf numFmtId="11" fontId="7" fillId="4" borderId="16" xfId="0" applyNumberFormat="1" applyFont="1" applyFill="1" applyBorder="1"/>
    <xf numFmtId="0" fontId="2" fillId="0" borderId="9" xfId="0" applyFont="1" applyBorder="1"/>
    <xf numFmtId="0" fontId="2" fillId="20" borderId="4" xfId="0" applyFont="1" applyFill="1" applyBorder="1"/>
    <xf numFmtId="11" fontId="2" fillId="20" borderId="34" xfId="0" applyNumberFormat="1" applyFont="1" applyFill="1" applyBorder="1"/>
    <xf numFmtId="0" fontId="2" fillId="2" borderId="38" xfId="0" applyFont="1" applyFill="1" applyBorder="1" applyAlignment="1">
      <alignment horizontal="left"/>
    </xf>
    <xf numFmtId="0" fontId="2" fillId="2" borderId="39" xfId="0" applyFont="1" applyFill="1" applyBorder="1" applyAlignment="1">
      <alignment horizontal="left"/>
    </xf>
    <xf numFmtId="0" fontId="2" fillId="2" borderId="40" xfId="0" applyFont="1" applyFill="1" applyBorder="1" applyAlignment="1">
      <alignment horizontal="left"/>
    </xf>
    <xf numFmtId="0" fontId="2" fillId="3" borderId="39" xfId="0" applyFont="1" applyFill="1" applyBorder="1"/>
    <xf numFmtId="11" fontId="2" fillId="4" borderId="35" xfId="0" applyNumberFormat="1" applyFont="1" applyFill="1" applyBorder="1"/>
    <xf numFmtId="0" fontId="2" fillId="2" borderId="21" xfId="0" applyFont="1" applyFill="1" applyBorder="1" applyAlignment="1">
      <alignment horizontal="left"/>
    </xf>
    <xf numFmtId="0" fontId="2" fillId="2" borderId="34" xfId="0" applyFont="1" applyFill="1" applyBorder="1" applyAlignment="1">
      <alignment horizontal="left"/>
    </xf>
    <xf numFmtId="0" fontId="2" fillId="2" borderId="35" xfId="0" applyFont="1" applyFill="1" applyBorder="1" applyAlignment="1">
      <alignment horizontal="left"/>
    </xf>
    <xf numFmtId="0" fontId="2" fillId="2" borderId="7" xfId="0" applyFont="1" applyFill="1" applyBorder="1" applyAlignment="1">
      <alignment horizontal="left"/>
    </xf>
    <xf numFmtId="2" fontId="2" fillId="20" borderId="7" xfId="0" applyNumberFormat="1" applyFont="1" applyFill="1" applyBorder="1"/>
    <xf numFmtId="164" fontId="2" fillId="20" borderId="7" xfId="0" applyNumberFormat="1" applyFont="1" applyFill="1" applyBorder="1"/>
    <xf numFmtId="0" fontId="22" fillId="0" borderId="4" xfId="0" applyFont="1" applyBorder="1" applyAlignment="1">
      <alignment horizontal="center" vertical="center" wrapText="1"/>
    </xf>
    <xf numFmtId="164" fontId="2" fillId="3" borderId="4" xfId="0" applyNumberFormat="1" applyFont="1" applyFill="1" applyBorder="1"/>
    <xf numFmtId="1" fontId="2" fillId="3" borderId="15" xfId="0" applyNumberFormat="1" applyFont="1" applyFill="1" applyBorder="1"/>
    <xf numFmtId="164" fontId="2" fillId="3" borderId="15" xfId="0" applyNumberFormat="1" applyFont="1" applyFill="1" applyBorder="1"/>
    <xf numFmtId="11" fontId="2" fillId="0" borderId="4" xfId="0" applyNumberFormat="1" applyFont="1" applyBorder="1" applyAlignment="1">
      <alignment horizontal="center"/>
    </xf>
    <xf numFmtId="0" fontId="2" fillId="3" borderId="35" xfId="0" applyFont="1" applyFill="1" applyBorder="1"/>
    <xf numFmtId="0" fontId="2" fillId="6" borderId="21" xfId="0" applyFont="1" applyFill="1" applyBorder="1" applyAlignment="1">
      <alignment horizontal="center"/>
    </xf>
    <xf numFmtId="0" fontId="2" fillId="6" borderId="35" xfId="0" applyFont="1" applyFill="1" applyBorder="1" applyAlignment="1">
      <alignment horizontal="center"/>
    </xf>
    <xf numFmtId="1" fontId="2" fillId="3" borderId="4" xfId="0" applyNumberFormat="1" applyFont="1" applyFill="1" applyBorder="1"/>
    <xf numFmtId="1" fontId="2" fillId="4" borderId="4" xfId="0" applyNumberFormat="1" applyFont="1" applyFill="1" applyBorder="1"/>
    <xf numFmtId="0" fontId="4" fillId="0" borderId="4" xfId="0" applyFont="1" applyBorder="1"/>
    <xf numFmtId="1" fontId="2" fillId="4" borderId="21" xfId="0" applyNumberFormat="1" applyFont="1" applyFill="1" applyBorder="1"/>
    <xf numFmtId="1" fontId="2" fillId="4" borderId="7" xfId="0" applyNumberFormat="1" applyFont="1" applyFill="1" applyBorder="1"/>
    <xf numFmtId="1" fontId="2" fillId="4" borderId="15" xfId="0" applyNumberFormat="1" applyFont="1" applyFill="1" applyBorder="1"/>
    <xf numFmtId="1" fontId="2" fillId="3" borderId="21" xfId="0" applyNumberFormat="1" applyFont="1" applyFill="1" applyBorder="1"/>
    <xf numFmtId="11" fontId="1" fillId="3" borderId="15" xfId="0" applyNumberFormat="1" applyFont="1" applyFill="1" applyBorder="1" applyAlignment="1">
      <alignment horizontal="center"/>
    </xf>
    <xf numFmtId="11" fontId="1" fillId="3" borderId="4" xfId="0" applyNumberFormat="1" applyFont="1" applyFill="1" applyBorder="1" applyAlignment="1">
      <alignment horizontal="center"/>
    </xf>
    <xf numFmtId="0" fontId="2" fillId="0" borderId="4" xfId="0" applyFont="1" applyBorder="1" applyAlignment="1">
      <alignment horizontal="left" vertical="center"/>
    </xf>
    <xf numFmtId="0" fontId="2" fillId="3" borderId="35" xfId="0" applyFont="1" applyFill="1" applyBorder="1" applyAlignment="1">
      <alignment vertical="center"/>
    </xf>
    <xf numFmtId="1" fontId="2" fillId="5" borderId="21" xfId="0" applyNumberFormat="1" applyFont="1" applyFill="1" applyBorder="1"/>
    <xf numFmtId="164" fontId="2" fillId="5" borderId="21" xfId="0" applyNumberFormat="1" applyFont="1" applyFill="1" applyBorder="1"/>
    <xf numFmtId="0" fontId="2" fillId="5" borderId="21" xfId="0" applyFont="1" applyFill="1" applyBorder="1"/>
    <xf numFmtId="0" fontId="2" fillId="3" borderId="4" xfId="0" applyFont="1" applyFill="1" applyBorder="1" applyAlignment="1">
      <alignment wrapText="1"/>
    </xf>
    <xf numFmtId="0" fontId="4" fillId="3" borderId="4" xfId="0" applyFont="1" applyFill="1" applyBorder="1"/>
    <xf numFmtId="11" fontId="1" fillId="0" borderId="4" xfId="0" applyNumberFormat="1" applyFont="1" applyBorder="1" applyAlignment="1">
      <alignment horizontal="center" vertical="center"/>
    </xf>
    <xf numFmtId="11" fontId="1" fillId="0" borderId="0" xfId="0" applyNumberFormat="1" applyFont="1"/>
    <xf numFmtId="11" fontId="1" fillId="0" borderId="4" xfId="0" applyNumberFormat="1" applyFont="1" applyBorder="1"/>
    <xf numFmtId="164" fontId="2" fillId="0" borderId="0" xfId="0" applyNumberFormat="1" applyFont="1" applyAlignment="1">
      <alignment horizontal="center"/>
    </xf>
    <xf numFmtId="164" fontId="2" fillId="3" borderId="15" xfId="0" applyNumberFormat="1" applyFont="1" applyFill="1" applyBorder="1" applyAlignment="1">
      <alignment horizontal="center"/>
    </xf>
    <xf numFmtId="0" fontId="2" fillId="2" borderId="15" xfId="0" applyFont="1" applyFill="1" applyBorder="1" applyAlignment="1">
      <alignment horizontal="center"/>
    </xf>
    <xf numFmtId="164" fontId="2" fillId="3" borderId="4" xfId="0" applyNumberFormat="1"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center"/>
    </xf>
    <xf numFmtId="0" fontId="2" fillId="0" borderId="0" xfId="0" applyFont="1" applyAlignment="1">
      <alignment horizontal="left" vertical="top" wrapText="1"/>
    </xf>
    <xf numFmtId="0" fontId="1" fillId="0" borderId="0" xfId="0" applyFont="1" applyAlignment="1">
      <alignment horizontal="left"/>
    </xf>
    <xf numFmtId="11" fontId="1" fillId="0" borderId="0" xfId="0" applyNumberFormat="1" applyFont="1" applyAlignment="1">
      <alignment horizontal="center" vertical="center"/>
    </xf>
    <xf numFmtId="164" fontId="2" fillId="3" borderId="21" xfId="0" applyNumberFormat="1" applyFont="1" applyFill="1" applyBorder="1"/>
    <xf numFmtId="11" fontId="1" fillId="0" borderId="0" xfId="0" applyNumberFormat="1" applyFont="1" applyAlignment="1">
      <alignment horizontal="center"/>
    </xf>
    <xf numFmtId="11" fontId="1" fillId="0" borderId="4" xfId="0" applyNumberFormat="1" applyFont="1" applyBorder="1" applyAlignment="1">
      <alignment horizontal="center"/>
    </xf>
    <xf numFmtId="11" fontId="2" fillId="0" borderId="4" xfId="0" applyNumberFormat="1" applyFont="1" applyBorder="1"/>
    <xf numFmtId="2" fontId="1" fillId="5" borderId="21" xfId="0" applyNumberFormat="1" applyFont="1" applyFill="1" applyBorder="1"/>
    <xf numFmtId="0" fontId="2" fillId="0" borderId="4" xfId="0" applyFont="1" applyBorder="1" applyAlignment="1">
      <alignment wrapText="1"/>
    </xf>
    <xf numFmtId="11" fontId="2" fillId="0" borderId="0" xfId="0" applyNumberFormat="1" applyFont="1" applyAlignment="1">
      <alignment wrapText="1"/>
    </xf>
    <xf numFmtId="164" fontId="2" fillId="4" borderId="4" xfId="0" applyNumberFormat="1" applyFont="1" applyFill="1" applyBorder="1" applyAlignment="1">
      <alignment horizontal="right"/>
    </xf>
    <xf numFmtId="167" fontId="2" fillId="4" borderId="35" xfId="0" applyNumberFormat="1" applyFont="1" applyFill="1" applyBorder="1"/>
    <xf numFmtId="168" fontId="2" fillId="4" borderId="4" xfId="0" applyNumberFormat="1" applyFont="1" applyFill="1" applyBorder="1"/>
    <xf numFmtId="168" fontId="2" fillId="4" borderId="4" xfId="0" applyNumberFormat="1" applyFont="1" applyFill="1" applyBorder="1" applyAlignment="1">
      <alignment horizontal="right"/>
    </xf>
    <xf numFmtId="168" fontId="2" fillId="5" borderId="4" xfId="0" applyNumberFormat="1" applyFont="1" applyFill="1" applyBorder="1" applyAlignment="1">
      <alignment horizontal="right"/>
    </xf>
    <xf numFmtId="0" fontId="2" fillId="0" borderId="0" xfId="0" applyFont="1" applyAlignment="1">
      <alignment vertical="top"/>
    </xf>
    <xf numFmtId="0" fontId="34" fillId="0" borderId="0" xfId="0" applyFont="1" applyAlignment="1">
      <alignment horizontal="left" readingOrder="1"/>
    </xf>
    <xf numFmtId="0" fontId="18" fillId="0" borderId="0" xfId="0" applyFont="1" applyAlignment="1">
      <alignment vertical="top"/>
    </xf>
    <xf numFmtId="0" fontId="19" fillId="0" borderId="0" xfId="0" applyFont="1" applyAlignment="1">
      <alignment vertical="top"/>
    </xf>
    <xf numFmtId="0" fontId="18" fillId="0" borderId="0" xfId="0" quotePrefix="1" applyFont="1" applyAlignment="1">
      <alignment vertical="top"/>
    </xf>
    <xf numFmtId="0" fontId="18" fillId="0" borderId="0" xfId="0" quotePrefix="1" applyFont="1"/>
    <xf numFmtId="0" fontId="21" fillId="0" borderId="0" xfId="0" applyFont="1" applyAlignment="1">
      <alignment vertical="top"/>
    </xf>
    <xf numFmtId="0" fontId="25" fillId="0" borderId="0" xfId="0" applyFont="1"/>
    <xf numFmtId="0" fontId="27" fillId="0" borderId="0" xfId="0" applyFont="1"/>
    <xf numFmtId="0" fontId="36" fillId="0" borderId="0" xfId="0" applyFont="1"/>
    <xf numFmtId="0" fontId="37" fillId="0" borderId="0" xfId="0" applyFont="1"/>
    <xf numFmtId="0" fontId="6" fillId="0" borderId="0" xfId="0" applyFont="1" applyAlignment="1">
      <alignment vertical="top"/>
    </xf>
    <xf numFmtId="0" fontId="38" fillId="0" borderId="0" xfId="0" applyFont="1"/>
    <xf numFmtId="0" fontId="38" fillId="0" borderId="0" xfId="0" applyFont="1" applyAlignment="1">
      <alignment vertical="top"/>
    </xf>
    <xf numFmtId="0" fontId="25" fillId="0" borderId="0" xfId="0" applyFont="1" applyAlignment="1">
      <alignment vertical="top"/>
    </xf>
    <xf numFmtId="0" fontId="25" fillId="0" borderId="0" xfId="0" quotePrefix="1" applyFont="1" applyAlignment="1">
      <alignment vertical="top"/>
    </xf>
    <xf numFmtId="0" fontId="3" fillId="0" borderId="44" xfId="0" applyFont="1" applyBorder="1"/>
    <xf numFmtId="0" fontId="2" fillId="0" borderId="44" xfId="0" applyFont="1" applyBorder="1"/>
    <xf numFmtId="0" fontId="2" fillId="3" borderId="44" xfId="0" applyFont="1" applyFill="1" applyBorder="1"/>
    <xf numFmtId="0" fontId="18" fillId="0" borderId="44" xfId="0" applyFont="1" applyBorder="1"/>
    <xf numFmtId="0" fontId="18" fillId="0" borderId="44" xfId="0" applyFont="1" applyBorder="1" applyAlignment="1">
      <alignment wrapText="1"/>
    </xf>
    <xf numFmtId="0" fontId="2" fillId="3" borderId="42" xfId="0" applyFont="1" applyFill="1" applyBorder="1"/>
    <xf numFmtId="0" fontId="2" fillId="3" borderId="22" xfId="0" applyFont="1" applyFill="1" applyBorder="1"/>
    <xf numFmtId="0" fontId="2" fillId="0" borderId="22" xfId="0" applyFont="1" applyBorder="1"/>
    <xf numFmtId="0" fontId="2" fillId="21" borderId="44" xfId="0" applyFont="1" applyFill="1" applyBorder="1"/>
    <xf numFmtId="0" fontId="0" fillId="21" borderId="0" xfId="0" applyFill="1"/>
    <xf numFmtId="0" fontId="2" fillId="0" borderId="44" xfId="0" applyFont="1" applyBorder="1" applyAlignment="1">
      <alignment wrapText="1"/>
    </xf>
    <xf numFmtId="0" fontId="2" fillId="3" borderId="44" xfId="0" applyFont="1" applyFill="1" applyBorder="1" applyAlignment="1">
      <alignment wrapText="1"/>
    </xf>
    <xf numFmtId="0" fontId="2" fillId="3" borderId="22" xfId="0" applyFont="1" applyFill="1" applyBorder="1" applyAlignment="1">
      <alignment wrapText="1"/>
    </xf>
    <xf numFmtId="0" fontId="0" fillId="0" borderId="44" xfId="0" applyBorder="1"/>
    <xf numFmtId="0" fontId="18" fillId="0" borderId="14" xfId="0" applyFont="1" applyBorder="1" applyAlignment="1">
      <alignment wrapText="1"/>
    </xf>
    <xf numFmtId="0" fontId="18" fillId="0" borderId="44" xfId="0" applyFont="1" applyBorder="1" applyAlignment="1">
      <alignment horizontal="right" wrapText="1"/>
    </xf>
    <xf numFmtId="0" fontId="18" fillId="0" borderId="44" xfId="0" applyFont="1" applyBorder="1" applyAlignment="1">
      <alignment horizontal="right"/>
    </xf>
    <xf numFmtId="0" fontId="21" fillId="0" borderId="44" xfId="0" applyFont="1" applyBorder="1"/>
    <xf numFmtId="0" fontId="18" fillId="0" borderId="44" xfId="0" applyFont="1" applyBorder="1" applyAlignment="1">
      <alignment horizontal="center" wrapText="1"/>
    </xf>
    <xf numFmtId="11" fontId="20" fillId="0" borderId="44" xfId="0" applyNumberFormat="1" applyFont="1" applyBorder="1"/>
    <xf numFmtId="0" fontId="21" fillId="0" borderId="44" xfId="0" applyFont="1" applyBorder="1" applyAlignment="1">
      <alignment horizontal="center" vertical="center" wrapText="1"/>
    </xf>
    <xf numFmtId="0" fontId="18" fillId="0" borderId="46" xfId="0" applyFont="1" applyBorder="1"/>
    <xf numFmtId="0" fontId="18" fillId="0" borderId="46" xfId="0" applyFont="1" applyBorder="1" applyAlignment="1">
      <alignment horizontal="center"/>
    </xf>
    <xf numFmtId="0" fontId="2" fillId="3" borderId="43" xfId="0" applyFont="1" applyFill="1" applyBorder="1"/>
    <xf numFmtId="0" fontId="2" fillId="3" borderId="14" xfId="0" applyFont="1" applyFill="1" applyBorder="1"/>
    <xf numFmtId="0" fontId="18" fillId="0" borderId="51" xfId="0" applyFont="1" applyBorder="1"/>
    <xf numFmtId="0" fontId="18" fillId="0" borderId="52" xfId="0" applyFont="1" applyBorder="1"/>
    <xf numFmtId="0" fontId="18" fillId="0" borderId="51" xfId="0" applyFont="1" applyBorder="1" applyAlignment="1">
      <alignment horizontal="left"/>
    </xf>
    <xf numFmtId="0" fontId="0" fillId="0" borderId="51" xfId="0" applyBorder="1"/>
    <xf numFmtId="0" fontId="18" fillId="0" borderId="52" xfId="0" applyFont="1" applyBorder="1" applyAlignment="1">
      <alignment wrapText="1"/>
    </xf>
    <xf numFmtId="0" fontId="18" fillId="0" borderId="51" xfId="0" applyFont="1" applyBorder="1" applyAlignment="1">
      <alignment horizontal="right" wrapText="1"/>
    </xf>
    <xf numFmtId="0" fontId="18" fillId="0" borderId="53" xfId="0" applyFont="1" applyBorder="1"/>
    <xf numFmtId="0" fontId="18" fillId="0" borderId="44" xfId="0" applyFont="1" applyBorder="1" applyAlignment="1">
      <alignment horizontal="left"/>
    </xf>
    <xf numFmtId="0" fontId="18" fillId="0" borderId="44" xfId="0" applyFont="1" applyBorder="1" applyAlignment="1">
      <alignment horizontal="center"/>
    </xf>
    <xf numFmtId="0" fontId="19" fillId="0" borderId="48" xfId="0" applyFont="1" applyBorder="1"/>
    <xf numFmtId="0" fontId="2" fillId="0" borderId="52" xfId="0" applyFont="1" applyBorder="1"/>
    <xf numFmtId="0" fontId="18" fillId="24" borderId="44" xfId="0" applyFont="1" applyFill="1" applyBorder="1"/>
    <xf numFmtId="0" fontId="18" fillId="3" borderId="44" xfId="0" applyFont="1" applyFill="1" applyBorder="1"/>
    <xf numFmtId="0" fontId="2" fillId="3" borderId="52" xfId="0" applyFont="1" applyFill="1" applyBorder="1"/>
    <xf numFmtId="0" fontId="2" fillId="3" borderId="53" xfId="0" applyFont="1" applyFill="1" applyBorder="1"/>
    <xf numFmtId="0" fontId="2" fillId="3" borderId="46" xfId="0" applyFont="1" applyFill="1" applyBorder="1"/>
    <xf numFmtId="0" fontId="2" fillId="3" borderId="54" xfId="0" applyFont="1" applyFill="1" applyBorder="1"/>
    <xf numFmtId="0" fontId="8" fillId="0" borderId="44" xfId="0" applyFont="1" applyBorder="1" applyAlignment="1">
      <alignment horizontal="right"/>
    </xf>
    <xf numFmtId="1" fontId="21" fillId="0" borderId="44" xfId="0" applyNumberFormat="1" applyFont="1" applyBorder="1"/>
    <xf numFmtId="1" fontId="20" fillId="0" borderId="44" xfId="0" applyNumberFormat="1" applyFont="1" applyBorder="1"/>
    <xf numFmtId="0" fontId="4" fillId="0" borderId="44" xfId="0" applyFont="1" applyBorder="1"/>
    <xf numFmtId="0" fontId="2" fillId="0" borderId="50" xfId="0" applyFont="1" applyBorder="1" applyAlignment="1">
      <alignment wrapText="1"/>
    </xf>
    <xf numFmtId="0" fontId="2" fillId="0" borderId="52" xfId="0" applyFont="1" applyBorder="1" applyAlignment="1">
      <alignment wrapText="1"/>
    </xf>
    <xf numFmtId="0" fontId="18" fillId="0" borderId="53" xfId="0" applyFont="1" applyBorder="1" applyAlignment="1">
      <alignment wrapText="1"/>
    </xf>
    <xf numFmtId="0" fontId="18" fillId="0" borderId="54" xfId="0" applyFont="1" applyBorder="1" applyAlignment="1">
      <alignment wrapText="1"/>
    </xf>
    <xf numFmtId="0" fontId="19" fillId="0" borderId="49" xfId="0" applyFont="1" applyBorder="1"/>
    <xf numFmtId="0" fontId="2" fillId="25" borderId="56" xfId="0" applyFont="1" applyFill="1" applyBorder="1"/>
    <xf numFmtId="0" fontId="2" fillId="24" borderId="56" xfId="0" applyFont="1" applyFill="1" applyBorder="1"/>
    <xf numFmtId="0" fontId="18" fillId="24" borderId="56" xfId="0" applyFont="1" applyFill="1" applyBorder="1"/>
    <xf numFmtId="0" fontId="2" fillId="0" borderId="14" xfId="0" applyFont="1" applyBorder="1"/>
    <xf numFmtId="0" fontId="18" fillId="0" borderId="58" xfId="0" applyFont="1" applyBorder="1"/>
    <xf numFmtId="0" fontId="18" fillId="0" borderId="59" xfId="0" applyFont="1" applyBorder="1"/>
    <xf numFmtId="0" fontId="18" fillId="0" borderId="60" xfId="0" applyFont="1" applyBorder="1"/>
    <xf numFmtId="0" fontId="2" fillId="0" borderId="59" xfId="0" applyFont="1" applyBorder="1" applyAlignment="1">
      <alignment wrapText="1"/>
    </xf>
    <xf numFmtId="0" fontId="2" fillId="0" borderId="60" xfId="0" applyFont="1" applyBorder="1" applyAlignment="1">
      <alignment wrapText="1"/>
    </xf>
    <xf numFmtId="0" fontId="0" fillId="0" borderId="49" xfId="0" applyBorder="1"/>
    <xf numFmtId="0" fontId="2" fillId="0" borderId="50" xfId="0" applyFont="1" applyBorder="1"/>
    <xf numFmtId="0" fontId="18" fillId="24" borderId="52" xfId="0" applyFont="1" applyFill="1" applyBorder="1"/>
    <xf numFmtId="0" fontId="18" fillId="24" borderId="52" xfId="0" applyFont="1" applyFill="1" applyBorder="1" applyAlignment="1">
      <alignment wrapText="1"/>
    </xf>
    <xf numFmtId="0" fontId="2" fillId="0" borderId="49" xfId="0" applyFont="1" applyBorder="1"/>
    <xf numFmtId="0" fontId="2" fillId="0" borderId="43" xfId="0" applyFont="1" applyBorder="1" applyAlignment="1">
      <alignment horizontal="right"/>
    </xf>
    <xf numFmtId="0" fontId="2" fillId="3" borderId="46" xfId="0" applyFont="1" applyFill="1" applyBorder="1" applyAlignment="1">
      <alignment wrapText="1"/>
    </xf>
    <xf numFmtId="0" fontId="2" fillId="3" borderId="54" xfId="0" applyFont="1" applyFill="1" applyBorder="1" applyAlignment="1">
      <alignment wrapText="1"/>
    </xf>
    <xf numFmtId="0" fontId="1" fillId="21" borderId="44" xfId="0" applyFont="1" applyFill="1" applyBorder="1"/>
    <xf numFmtId="0" fontId="47" fillId="0" borderId="44" xfId="1" applyFont="1" applyBorder="1" applyAlignment="1" applyProtection="1"/>
    <xf numFmtId="0" fontId="1" fillId="0" borderId="44" xfId="0" applyFont="1" applyBorder="1"/>
    <xf numFmtId="0" fontId="47" fillId="26" borderId="44" xfId="1" applyFont="1" applyFill="1" applyBorder="1" applyAlignment="1" applyProtection="1"/>
    <xf numFmtId="0" fontId="2" fillId="2" borderId="43" xfId="0" applyFont="1" applyFill="1" applyBorder="1" applyAlignment="1">
      <alignment horizontal="center"/>
    </xf>
    <xf numFmtId="0" fontId="2" fillId="2" borderId="44" xfId="0" applyFont="1" applyFill="1" applyBorder="1"/>
    <xf numFmtId="0" fontId="2" fillId="2" borderId="14" xfId="0" applyFont="1" applyFill="1" applyBorder="1"/>
    <xf numFmtId="0" fontId="2" fillId="2" borderId="44" xfId="0" quotePrefix="1" applyFont="1" applyFill="1" applyBorder="1"/>
    <xf numFmtId="0" fontId="49" fillId="0" borderId="0" xfId="1"/>
    <xf numFmtId="0" fontId="1" fillId="0" borderId="46" xfId="0" applyFont="1" applyBorder="1"/>
    <xf numFmtId="0" fontId="1" fillId="0" borderId="54" xfId="0" applyFont="1" applyBorder="1"/>
    <xf numFmtId="0" fontId="51" fillId="0" borderId="51" xfId="0" applyFont="1" applyBorder="1"/>
    <xf numFmtId="0" fontId="0" fillId="0" borderId="52" xfId="0" applyBorder="1"/>
    <xf numFmtId="0" fontId="0" fillId="0" borderId="53" xfId="0" applyBorder="1"/>
    <xf numFmtId="0" fontId="0" fillId="0" borderId="46" xfId="0" applyBorder="1"/>
    <xf numFmtId="0" fontId="0" fillId="0" borderId="54" xfId="0" applyBorder="1"/>
    <xf numFmtId="0" fontId="0" fillId="21" borderId="44" xfId="0" applyFill="1" applyBorder="1"/>
    <xf numFmtId="0" fontId="1" fillId="0" borderId="52" xfId="0" applyFont="1" applyBorder="1"/>
    <xf numFmtId="0" fontId="48" fillId="0" borderId="0" xfId="0" applyFont="1"/>
    <xf numFmtId="0" fontId="52" fillId="0" borderId="0" xfId="0" applyFont="1"/>
    <xf numFmtId="0" fontId="52" fillId="0" borderId="49" xfId="0" applyFont="1" applyBorder="1" applyAlignment="1">
      <alignment vertical="top" textRotation="90"/>
    </xf>
    <xf numFmtId="0" fontId="53" fillId="0" borderId="0" xfId="0" applyFont="1" applyAlignment="1">
      <alignment horizontal="center"/>
    </xf>
    <xf numFmtId="0" fontId="0" fillId="0" borderId="4" xfId="0" applyBorder="1" applyAlignment="1">
      <alignment vertical="center"/>
    </xf>
    <xf numFmtId="0" fontId="12" fillId="0" borderId="51" xfId="0" applyFont="1" applyBorder="1"/>
    <xf numFmtId="0" fontId="12" fillId="0" borderId="44" xfId="0" applyFont="1" applyBorder="1"/>
    <xf numFmtId="0" fontId="2" fillId="0" borderId="0" xfId="0" quotePrefix="1" applyFont="1" applyAlignment="1">
      <alignment vertical="top"/>
    </xf>
    <xf numFmtId="0" fontId="49" fillId="0" borderId="0" xfId="1" applyAlignment="1">
      <alignment vertical="top"/>
    </xf>
    <xf numFmtId="0" fontId="31" fillId="0" borderId="0" xfId="0" applyFont="1"/>
    <xf numFmtId="0" fontId="2" fillId="6" borderId="24" xfId="0" applyFont="1" applyFill="1" applyBorder="1"/>
    <xf numFmtId="0" fontId="2" fillId="6" borderId="26" xfId="0" applyFont="1" applyFill="1" applyBorder="1"/>
    <xf numFmtId="0" fontId="2" fillId="6" borderId="44" xfId="0" applyFont="1" applyFill="1" applyBorder="1"/>
    <xf numFmtId="0" fontId="49" fillId="29" borderId="44" xfId="1" applyFill="1" applyBorder="1"/>
    <xf numFmtId="0" fontId="54" fillId="30" borderId="44" xfId="0" applyFont="1" applyFill="1" applyBorder="1"/>
    <xf numFmtId="2" fontId="54" fillId="30" borderId="44" xfId="0" applyNumberFormat="1" applyFont="1" applyFill="1" applyBorder="1"/>
    <xf numFmtId="0" fontId="1" fillId="6" borderId="0" xfId="0" applyFont="1" applyFill="1"/>
    <xf numFmtId="0" fontId="2" fillId="6" borderId="0" xfId="0" applyFont="1" applyFill="1"/>
    <xf numFmtId="0" fontId="2" fillId="6" borderId="44" xfId="0" applyFont="1" applyFill="1" applyBorder="1" applyAlignment="1">
      <alignment vertical="center"/>
    </xf>
    <xf numFmtId="0" fontId="16" fillId="6" borderId="44" xfId="0" applyFont="1" applyFill="1" applyBorder="1"/>
    <xf numFmtId="0" fontId="2" fillId="3" borderId="48" xfId="0" applyFont="1" applyFill="1" applyBorder="1"/>
    <xf numFmtId="0" fontId="2" fillId="3" borderId="49" xfId="0" applyFont="1" applyFill="1" applyBorder="1"/>
    <xf numFmtId="0" fontId="2" fillId="3" borderId="50" xfId="0" applyFont="1" applyFill="1" applyBorder="1"/>
    <xf numFmtId="0" fontId="2" fillId="3" borderId="51" xfId="0" applyFont="1" applyFill="1" applyBorder="1"/>
    <xf numFmtId="0" fontId="16" fillId="3" borderId="51" xfId="0" applyFont="1" applyFill="1" applyBorder="1"/>
    <xf numFmtId="0" fontId="16" fillId="3" borderId="44" xfId="0" applyFont="1" applyFill="1" applyBorder="1"/>
    <xf numFmtId="0" fontId="16" fillId="3" borderId="52" xfId="0" applyFont="1" applyFill="1" applyBorder="1"/>
    <xf numFmtId="0" fontId="16" fillId="3" borderId="53" xfId="0" applyFont="1" applyFill="1" applyBorder="1"/>
    <xf numFmtId="0" fontId="16" fillId="3" borderId="46" xfId="0" applyFont="1" applyFill="1" applyBorder="1"/>
    <xf numFmtId="0" fontId="16" fillId="3" borderId="54" xfId="0" applyFont="1" applyFill="1" applyBorder="1"/>
    <xf numFmtId="0" fontId="7" fillId="21" borderId="0" xfId="0" applyFont="1" applyFill="1"/>
    <xf numFmtId="0" fontId="16" fillId="23" borderId="44" xfId="0" applyFont="1" applyFill="1" applyBorder="1"/>
    <xf numFmtId="0" fontId="0" fillId="21" borderId="44" xfId="0" applyFill="1" applyBorder="1" applyAlignment="1">
      <alignment horizontal="center"/>
    </xf>
    <xf numFmtId="0" fontId="52" fillId="21" borderId="44" xfId="0" applyFont="1" applyFill="1" applyBorder="1"/>
    <xf numFmtId="0" fontId="2" fillId="22" borderId="44" xfId="0" applyFont="1" applyFill="1" applyBorder="1"/>
    <xf numFmtId="0" fontId="2" fillId="22" borderId="44" xfId="0" applyFont="1" applyFill="1" applyBorder="1" applyAlignment="1">
      <alignment horizontal="center" vertical="center"/>
    </xf>
    <xf numFmtId="0" fontId="7" fillId="21" borderId="44" xfId="0" applyFont="1" applyFill="1" applyBorder="1" applyAlignment="1">
      <alignment horizontal="center" vertical="center"/>
    </xf>
    <xf numFmtId="0" fontId="2" fillId="22" borderId="44" xfId="0" applyFont="1" applyFill="1" applyBorder="1" applyAlignment="1">
      <alignment horizontal="center"/>
    </xf>
    <xf numFmtId="0" fontId="2" fillId="0" borderId="70" xfId="0" applyFont="1" applyBorder="1" applyAlignment="1">
      <alignment horizontal="left" vertical="center"/>
    </xf>
    <xf numFmtId="2" fontId="2" fillId="4" borderId="71" xfId="0" applyNumberFormat="1" applyFont="1" applyFill="1" applyBorder="1" applyAlignment="1">
      <alignment horizontal="center" vertical="center"/>
    </xf>
    <xf numFmtId="0" fontId="2" fillId="6" borderId="70" xfId="0" applyFont="1" applyFill="1" applyBorder="1" applyAlignment="1">
      <alignment horizontal="left" vertical="center"/>
    </xf>
    <xf numFmtId="0" fontId="2" fillId="3" borderId="71" xfId="0" applyFont="1" applyFill="1" applyBorder="1" applyAlignment="1">
      <alignment horizontal="center" vertical="center"/>
    </xf>
    <xf numFmtId="0" fontId="2" fillId="6" borderId="52" xfId="0" applyFont="1" applyFill="1" applyBorder="1"/>
    <xf numFmtId="0" fontId="2" fillId="6" borderId="48" xfId="0" applyFont="1" applyFill="1" applyBorder="1"/>
    <xf numFmtId="0" fontId="2" fillId="6" borderId="49" xfId="0" applyFont="1" applyFill="1" applyBorder="1"/>
    <xf numFmtId="0" fontId="2" fillId="6" borderId="50" xfId="0" applyFont="1" applyFill="1" applyBorder="1"/>
    <xf numFmtId="0" fontId="2" fillId="6" borderId="53" xfId="0" applyFont="1" applyFill="1" applyBorder="1"/>
    <xf numFmtId="0" fontId="2" fillId="6" borderId="46" xfId="0" applyFont="1" applyFill="1" applyBorder="1"/>
    <xf numFmtId="0" fontId="2" fillId="6" borderId="54" xfId="0" applyFont="1" applyFill="1" applyBorder="1"/>
    <xf numFmtId="0" fontId="15" fillId="6" borderId="44" xfId="0" applyFont="1" applyFill="1" applyBorder="1"/>
    <xf numFmtId="0" fontId="54" fillId="30" borderId="48" xfId="0" applyFont="1" applyFill="1" applyBorder="1"/>
    <xf numFmtId="2" fontId="54" fillId="30" borderId="49" xfId="0" applyNumberFormat="1" applyFont="1" applyFill="1" applyBorder="1"/>
    <xf numFmtId="0" fontId="54" fillId="30" borderId="49" xfId="0" applyFont="1" applyFill="1" applyBorder="1"/>
    <xf numFmtId="2" fontId="54" fillId="30" borderId="50" xfId="0" applyNumberFormat="1" applyFont="1" applyFill="1" applyBorder="1"/>
    <xf numFmtId="2" fontId="54" fillId="30" borderId="51" xfId="0" applyNumberFormat="1" applyFont="1" applyFill="1" applyBorder="1"/>
    <xf numFmtId="2" fontId="54" fillId="30" borderId="52" xfId="0" applyNumberFormat="1" applyFont="1" applyFill="1" applyBorder="1"/>
    <xf numFmtId="0" fontId="54" fillId="30" borderId="51" xfId="0" applyFont="1" applyFill="1" applyBorder="1"/>
    <xf numFmtId="0" fontId="54" fillId="30" borderId="52" xfId="0" applyFont="1" applyFill="1" applyBorder="1"/>
    <xf numFmtId="0" fontId="15" fillId="6" borderId="51" xfId="0" applyFont="1" applyFill="1" applyBorder="1"/>
    <xf numFmtId="0" fontId="15" fillId="6" borderId="52" xfId="0" applyFont="1" applyFill="1" applyBorder="1"/>
    <xf numFmtId="0" fontId="2" fillId="6" borderId="51" xfId="0" applyFont="1" applyFill="1" applyBorder="1"/>
    <xf numFmtId="0" fontId="2" fillId="6" borderId="72" xfId="0" applyFont="1" applyFill="1" applyBorder="1"/>
    <xf numFmtId="0" fontId="2" fillId="6" borderId="73" xfId="0" applyFont="1" applyFill="1" applyBorder="1"/>
    <xf numFmtId="0" fontId="2" fillId="6" borderId="74" xfId="0" applyFont="1" applyFill="1" applyBorder="1"/>
    <xf numFmtId="0" fontId="2" fillId="6" borderId="75" xfId="0" applyFont="1" applyFill="1" applyBorder="1"/>
    <xf numFmtId="0" fontId="2" fillId="6" borderId="76" xfId="0" applyFont="1" applyFill="1" applyBorder="1"/>
    <xf numFmtId="0" fontId="2" fillId="6" borderId="77" xfId="0" applyFont="1" applyFill="1" applyBorder="1"/>
    <xf numFmtId="0" fontId="2" fillId="6" borderId="78" xfId="0" applyFont="1" applyFill="1" applyBorder="1"/>
    <xf numFmtId="0" fontId="31" fillId="21" borderId="44" xfId="0" applyFont="1" applyFill="1" applyBorder="1"/>
    <xf numFmtId="0" fontId="7" fillId="21" borderId="44" xfId="0" applyFont="1" applyFill="1" applyBorder="1"/>
    <xf numFmtId="0" fontId="2" fillId="21" borderId="24" xfId="0" applyFont="1" applyFill="1" applyBorder="1"/>
    <xf numFmtId="0" fontId="7" fillId="21" borderId="24" xfId="0" applyFont="1" applyFill="1" applyBorder="1" applyAlignment="1">
      <alignment horizontal="right"/>
    </xf>
    <xf numFmtId="0" fontId="17" fillId="23" borderId="24" xfId="0" applyFont="1" applyFill="1" applyBorder="1"/>
    <xf numFmtId="0" fontId="2" fillId="21" borderId="25" xfId="0" applyFont="1" applyFill="1" applyBorder="1"/>
    <xf numFmtId="0" fontId="2" fillId="21" borderId="29" xfId="0" applyFont="1" applyFill="1" applyBorder="1"/>
    <xf numFmtId="0" fontId="2" fillId="21" borderId="26" xfId="0" applyFont="1" applyFill="1" applyBorder="1"/>
    <xf numFmtId="0" fontId="7" fillId="21" borderId="26" xfId="0" applyFont="1" applyFill="1" applyBorder="1" applyAlignment="1">
      <alignment horizontal="right"/>
    </xf>
    <xf numFmtId="0" fontId="2" fillId="21" borderId="27" xfId="0" applyFont="1" applyFill="1" applyBorder="1"/>
    <xf numFmtId="0" fontId="2" fillId="21" borderId="30" xfId="0" applyFont="1" applyFill="1" applyBorder="1"/>
    <xf numFmtId="0" fontId="2" fillId="22" borderId="56" xfId="0" applyFont="1" applyFill="1" applyBorder="1"/>
    <xf numFmtId="0" fontId="2" fillId="21" borderId="56" xfId="0" applyFont="1" applyFill="1" applyBorder="1"/>
    <xf numFmtId="0" fontId="18" fillId="21" borderId="56" xfId="0" applyFont="1" applyFill="1" applyBorder="1"/>
    <xf numFmtId="0" fontId="18" fillId="21" borderId="56" xfId="0" applyFont="1" applyFill="1" applyBorder="1" applyAlignment="1">
      <alignment wrapText="1"/>
    </xf>
    <xf numFmtId="0" fontId="18" fillId="21" borderId="51" xfId="0" applyFont="1" applyFill="1" applyBorder="1"/>
    <xf numFmtId="1" fontId="2" fillId="6" borderId="44" xfId="0" applyNumberFormat="1" applyFont="1" applyFill="1" applyBorder="1"/>
    <xf numFmtId="11" fontId="2" fillId="6" borderId="44" xfId="0" applyNumberFormat="1" applyFont="1" applyFill="1" applyBorder="1" applyAlignment="1">
      <alignment horizontal="center"/>
    </xf>
    <xf numFmtId="0" fontId="1" fillId="6" borderId="44" xfId="0" applyFont="1" applyFill="1" applyBorder="1" applyAlignment="1">
      <alignment horizontal="center" vertical="center"/>
    </xf>
    <xf numFmtId="11" fontId="1" fillId="0" borderId="33" xfId="0" applyNumberFormat="1" applyFont="1" applyBorder="1"/>
    <xf numFmtId="11" fontId="2" fillId="0" borderId="33" xfId="0" applyNumberFormat="1" applyFont="1" applyBorder="1"/>
    <xf numFmtId="11" fontId="2" fillId="0" borderId="80" xfId="0" applyNumberFormat="1" applyFont="1" applyBorder="1"/>
    <xf numFmtId="11" fontId="2" fillId="0" borderId="81" xfId="0" applyNumberFormat="1" applyFont="1" applyBorder="1"/>
    <xf numFmtId="164" fontId="2" fillId="3" borderId="61" xfId="0" applyNumberFormat="1" applyFont="1" applyFill="1" applyBorder="1"/>
    <xf numFmtId="11" fontId="2" fillId="0" borderId="83" xfId="0" applyNumberFormat="1" applyFont="1" applyBorder="1" applyAlignment="1">
      <alignment horizontal="center"/>
    </xf>
    <xf numFmtId="11" fontId="1" fillId="0" borderId="84" xfId="0" applyNumberFormat="1" applyFont="1" applyBorder="1"/>
    <xf numFmtId="11" fontId="2" fillId="0" borderId="60" xfId="0" applyNumberFormat="1" applyFont="1" applyBorder="1"/>
    <xf numFmtId="0" fontId="1" fillId="0" borderId="59" xfId="0" applyFont="1" applyBorder="1"/>
    <xf numFmtId="0" fontId="2" fillId="6" borderId="14" xfId="0" applyFont="1" applyFill="1" applyBorder="1"/>
    <xf numFmtId="0" fontId="2" fillId="6" borderId="33" xfId="0" applyFont="1" applyFill="1" applyBorder="1"/>
    <xf numFmtId="0" fontId="2" fillId="0" borderId="34" xfId="0" applyFont="1" applyBorder="1"/>
    <xf numFmtId="0" fontId="1" fillId="0" borderId="33" xfId="0" applyFont="1" applyBorder="1"/>
    <xf numFmtId="0" fontId="2" fillId="0" borderId="86" xfId="0" applyFont="1" applyBorder="1"/>
    <xf numFmtId="0" fontId="33" fillId="0" borderId="44" xfId="0" applyFont="1" applyBorder="1" applyAlignment="1">
      <alignment horizontal="center" vertical="center" wrapText="1"/>
    </xf>
    <xf numFmtId="11" fontId="2" fillId="0" borderId="42" xfId="0" applyNumberFormat="1" applyFont="1" applyBorder="1" applyAlignment="1">
      <alignment horizontal="center"/>
    </xf>
    <xf numFmtId="164" fontId="2" fillId="22" borderId="42" xfId="0" applyNumberFormat="1" applyFont="1" applyFill="1" applyBorder="1"/>
    <xf numFmtId="0" fontId="2" fillId="0" borderId="42" xfId="0" applyFont="1" applyBorder="1"/>
    <xf numFmtId="0" fontId="0" fillId="0" borderId="0" xfId="0" applyAlignment="1">
      <alignment wrapText="1"/>
    </xf>
    <xf numFmtId="11" fontId="0" fillId="31" borderId="47" xfId="0" applyNumberFormat="1" applyFill="1" applyBorder="1" applyProtection="1">
      <protection locked="0"/>
    </xf>
    <xf numFmtId="0" fontId="2" fillId="21" borderId="55" xfId="0" applyFont="1" applyFill="1" applyBorder="1"/>
    <xf numFmtId="0" fontId="2" fillId="21" borderId="57" xfId="0" applyFont="1" applyFill="1" applyBorder="1"/>
    <xf numFmtId="0" fontId="18" fillId="21" borderId="52" xfId="0" applyFont="1" applyFill="1" applyBorder="1"/>
    <xf numFmtId="0" fontId="18" fillId="21" borderId="52" xfId="0" applyFont="1" applyFill="1" applyBorder="1" applyAlignment="1">
      <alignment wrapText="1"/>
    </xf>
    <xf numFmtId="0" fontId="18" fillId="21" borderId="44" xfId="0" applyFont="1" applyFill="1" applyBorder="1"/>
    <xf numFmtId="0" fontId="2" fillId="32" borderId="56" xfId="0" applyFont="1" applyFill="1" applyBorder="1"/>
    <xf numFmtId="0" fontId="2" fillId="33" borderId="56" xfId="0" applyFont="1" applyFill="1" applyBorder="1"/>
    <xf numFmtId="0" fontId="18" fillId="32" borderId="56" xfId="0" applyFont="1" applyFill="1" applyBorder="1"/>
    <xf numFmtId="0" fontId="18" fillId="32" borderId="56" xfId="0" applyFont="1" applyFill="1" applyBorder="1" applyAlignment="1">
      <alignment wrapText="1"/>
    </xf>
    <xf numFmtId="0" fontId="0" fillId="32" borderId="57" xfId="0" applyFill="1" applyBorder="1"/>
    <xf numFmtId="0" fontId="56" fillId="0" borderId="0" xfId="0" applyFont="1"/>
    <xf numFmtId="0" fontId="2" fillId="26" borderId="59" xfId="0" applyFont="1" applyFill="1" applyBorder="1" applyAlignment="1">
      <alignment wrapText="1"/>
    </xf>
    <xf numFmtId="0" fontId="2" fillId="26" borderId="60" xfId="0" applyFont="1" applyFill="1" applyBorder="1" applyAlignment="1">
      <alignment wrapText="1"/>
    </xf>
    <xf numFmtId="0" fontId="2" fillId="21" borderId="59" xfId="0" applyFont="1" applyFill="1" applyBorder="1" applyAlignment="1">
      <alignment wrapText="1"/>
    </xf>
    <xf numFmtId="0" fontId="2" fillId="21" borderId="60" xfId="0" applyFont="1" applyFill="1" applyBorder="1" applyAlignment="1">
      <alignment wrapText="1"/>
    </xf>
    <xf numFmtId="0" fontId="18" fillId="21" borderId="58" xfId="0" applyFont="1" applyFill="1" applyBorder="1"/>
    <xf numFmtId="0" fontId="2" fillId="26" borderId="0" xfId="0" applyFont="1" applyFill="1" applyAlignment="1">
      <alignment wrapText="1"/>
    </xf>
    <xf numFmtId="0" fontId="47" fillId="21" borderId="44" xfId="1" applyFont="1" applyFill="1" applyBorder="1" applyAlignment="1" applyProtection="1"/>
    <xf numFmtId="0" fontId="49" fillId="23" borderId="44" xfId="1" applyFill="1" applyBorder="1"/>
    <xf numFmtId="0" fontId="15" fillId="0" borderId="87" xfId="0" applyFont="1" applyBorder="1"/>
    <xf numFmtId="0" fontId="57" fillId="0" borderId="0" xfId="0" applyFont="1"/>
    <xf numFmtId="0" fontId="4" fillId="3" borderId="44" xfId="0" applyFont="1" applyFill="1" applyBorder="1"/>
    <xf numFmtId="0" fontId="4" fillId="3" borderId="49" xfId="0" applyFont="1" applyFill="1" applyBorder="1"/>
    <xf numFmtId="0" fontId="0" fillId="26" borderId="44" xfId="0" applyFill="1" applyBorder="1"/>
    <xf numFmtId="0" fontId="1" fillId="4" borderId="15" xfId="0" applyFont="1" applyFill="1" applyBorder="1"/>
    <xf numFmtId="0" fontId="0" fillId="37" borderId="44" xfId="0" applyFill="1" applyBorder="1" applyAlignment="1">
      <alignment horizontal="center"/>
    </xf>
    <xf numFmtId="0" fontId="56" fillId="37" borderId="47" xfId="0" applyFont="1" applyFill="1" applyBorder="1" applyAlignment="1">
      <alignment horizontal="center"/>
    </xf>
    <xf numFmtId="0" fontId="56" fillId="37" borderId="44" xfId="0" applyFont="1" applyFill="1" applyBorder="1" applyAlignment="1">
      <alignment horizontal="center"/>
    </xf>
    <xf numFmtId="0" fontId="1" fillId="4" borderId="88" xfId="0" applyFont="1" applyFill="1" applyBorder="1"/>
    <xf numFmtId="0" fontId="6" fillId="3" borderId="89" xfId="0" applyFont="1" applyFill="1" applyBorder="1"/>
    <xf numFmtId="0" fontId="2" fillId="2" borderId="89" xfId="0" applyFont="1" applyFill="1" applyBorder="1"/>
    <xf numFmtId="11" fontId="2" fillId="3" borderId="89" xfId="0" applyNumberFormat="1" applyFont="1" applyFill="1" applyBorder="1"/>
    <xf numFmtId="11" fontId="2" fillId="5" borderId="89" xfId="0" applyNumberFormat="1" applyFont="1" applyFill="1" applyBorder="1" applyAlignment="1">
      <alignment horizontal="center"/>
    </xf>
    <xf numFmtId="11" fontId="2" fillId="3" borderId="90" xfId="0" applyNumberFormat="1" applyFont="1" applyFill="1" applyBorder="1"/>
    <xf numFmtId="0" fontId="2" fillId="6" borderId="91" xfId="0" applyFont="1" applyFill="1" applyBorder="1" applyAlignment="1">
      <alignment horizontal="left" vertical="center"/>
    </xf>
    <xf numFmtId="0" fontId="2" fillId="3" borderId="15" xfId="0" applyFont="1" applyFill="1" applyBorder="1" applyAlignment="1">
      <alignment horizontal="center" vertical="center"/>
    </xf>
    <xf numFmtId="0" fontId="2" fillId="3" borderId="92" xfId="0" applyFont="1" applyFill="1" applyBorder="1" applyAlignment="1">
      <alignment horizontal="center" vertical="center"/>
    </xf>
    <xf numFmtId="0" fontId="2" fillId="7" borderId="93" xfId="0" applyFont="1" applyFill="1" applyBorder="1"/>
    <xf numFmtId="0" fontId="2" fillId="8" borderId="94" xfId="0" applyFont="1" applyFill="1" applyBorder="1"/>
    <xf numFmtId="0" fontId="2" fillId="9" borderId="94" xfId="0" applyFont="1" applyFill="1" applyBorder="1"/>
    <xf numFmtId="0" fontId="2" fillId="10" borderId="94" xfId="0" applyFont="1" applyFill="1" applyBorder="1"/>
    <xf numFmtId="0" fontId="2" fillId="3" borderId="94" xfId="0" applyFont="1" applyFill="1" applyBorder="1"/>
    <xf numFmtId="0" fontId="2" fillId="11" borderId="94" xfId="0" applyFont="1" applyFill="1" applyBorder="1"/>
    <xf numFmtId="0" fontId="2" fillId="12" borderId="94" xfId="0" applyFont="1" applyFill="1" applyBorder="1"/>
    <xf numFmtId="0" fontId="2" fillId="6" borderId="94" xfId="0" applyFont="1" applyFill="1" applyBorder="1"/>
    <xf numFmtId="0" fontId="2" fillId="6" borderId="95" xfId="0" applyFont="1" applyFill="1" applyBorder="1"/>
    <xf numFmtId="0" fontId="2" fillId="6" borderId="96" xfId="0" applyFont="1" applyFill="1" applyBorder="1"/>
    <xf numFmtId="0" fontId="2" fillId="6" borderId="97" xfId="0" applyFont="1" applyFill="1" applyBorder="1" applyAlignment="1">
      <alignment horizontal="left" vertical="center"/>
    </xf>
    <xf numFmtId="0" fontId="2" fillId="3" borderId="98" xfId="0" applyFont="1" applyFill="1" applyBorder="1" applyAlignment="1">
      <alignment horizontal="center" vertical="center"/>
    </xf>
    <xf numFmtId="0" fontId="2" fillId="3" borderId="99" xfId="0" applyFont="1" applyFill="1" applyBorder="1" applyAlignment="1">
      <alignment horizontal="center" vertical="center"/>
    </xf>
    <xf numFmtId="11" fontId="0" fillId="38" borderId="47" xfId="0" applyNumberFormat="1" applyFill="1" applyBorder="1"/>
    <xf numFmtId="11" fontId="52" fillId="38" borderId="47" xfId="3" applyNumberFormat="1" applyFill="1" applyBorder="1" applyAlignment="1">
      <alignment vertical="center"/>
    </xf>
    <xf numFmtId="11" fontId="0" fillId="38" borderId="58" xfId="0" applyNumberFormat="1" applyFill="1" applyBorder="1"/>
    <xf numFmtId="0" fontId="2" fillId="21" borderId="0" xfId="0" applyFont="1" applyFill="1" applyAlignment="1">
      <alignment horizontal="center"/>
    </xf>
    <xf numFmtId="0" fontId="2" fillId="21" borderId="44" xfId="0" applyFont="1" applyFill="1" applyBorder="1" applyAlignment="1">
      <alignment horizontal="center" wrapText="1"/>
    </xf>
    <xf numFmtId="0" fontId="2" fillId="2" borderId="43" xfId="0" applyFont="1" applyFill="1" applyBorder="1"/>
    <xf numFmtId="0" fontId="3" fillId="21" borderId="0" xfId="0" applyFont="1" applyFill="1"/>
    <xf numFmtId="0" fontId="56" fillId="21" borderId="0" xfId="0" applyFont="1" applyFill="1"/>
    <xf numFmtId="0" fontId="50" fillId="0" borderId="0" xfId="0" applyFont="1"/>
    <xf numFmtId="0" fontId="4" fillId="2" borderId="43" xfId="0" applyFont="1" applyFill="1" applyBorder="1" applyAlignment="1">
      <alignment horizontal="left"/>
    </xf>
    <xf numFmtId="0" fontId="2" fillId="2" borderId="44" xfId="0" applyFont="1" applyFill="1" applyBorder="1" applyAlignment="1">
      <alignment horizontal="left"/>
    </xf>
    <xf numFmtId="11" fontId="2" fillId="40" borderId="82" xfId="0" applyNumberFormat="1" applyFont="1" applyFill="1" applyBorder="1" applyAlignment="1">
      <alignment horizontal="center"/>
    </xf>
    <xf numFmtId="0" fontId="2" fillId="21" borderId="34" xfId="0" applyFont="1" applyFill="1" applyBorder="1"/>
    <xf numFmtId="164" fontId="2" fillId="26" borderId="21" xfId="0" applyNumberFormat="1" applyFont="1" applyFill="1" applyBorder="1"/>
    <xf numFmtId="0" fontId="2" fillId="40" borderId="34" xfId="0" applyFont="1" applyFill="1" applyBorder="1"/>
    <xf numFmtId="164" fontId="2" fillId="40" borderId="21" xfId="0" applyNumberFormat="1" applyFont="1" applyFill="1" applyBorder="1"/>
    <xf numFmtId="164" fontId="61" fillId="0" borderId="4" xfId="0" applyNumberFormat="1" applyFont="1" applyBorder="1"/>
    <xf numFmtId="0" fontId="2" fillId="0" borderId="35" xfId="0" applyFont="1" applyBorder="1" applyAlignment="1">
      <alignment horizontal="center"/>
    </xf>
    <xf numFmtId="2" fontId="2" fillId="0" borderId="7" xfId="0" applyNumberFormat="1" applyFont="1" applyBorder="1"/>
    <xf numFmtId="164" fontId="2" fillId="0" borderId="7" xfId="0" applyNumberFormat="1" applyFont="1" applyBorder="1"/>
    <xf numFmtId="0" fontId="2" fillId="0" borderId="6" xfId="0" applyFont="1" applyBorder="1" applyAlignment="1">
      <alignment horizontal="center"/>
    </xf>
    <xf numFmtId="0" fontId="2" fillId="0" borderId="7" xfId="0" applyFont="1" applyBorder="1" applyAlignment="1">
      <alignment horizontal="center"/>
    </xf>
    <xf numFmtId="1" fontId="2" fillId="0" borderId="7" xfId="0" applyNumberFormat="1" applyFont="1" applyBorder="1"/>
    <xf numFmtId="11" fontId="2" fillId="0" borderId="21" xfId="0" applyNumberFormat="1" applyFont="1" applyBorder="1" applyAlignment="1">
      <alignment horizontal="center"/>
    </xf>
    <xf numFmtId="0" fontId="2" fillId="0" borderId="21" xfId="0" applyFont="1" applyBorder="1" applyAlignment="1">
      <alignment horizontal="center"/>
    </xf>
    <xf numFmtId="1" fontId="2" fillId="3" borderId="32" xfId="0" applyNumberFormat="1" applyFont="1" applyFill="1" applyBorder="1"/>
    <xf numFmtId="11" fontId="2" fillId="0" borderId="15" xfId="0" applyNumberFormat="1" applyFont="1" applyBorder="1" applyAlignment="1">
      <alignment horizontal="center"/>
    </xf>
    <xf numFmtId="11" fontId="2" fillId="0" borderId="33" xfId="0" applyNumberFormat="1" applyFont="1" applyBorder="1" applyAlignment="1">
      <alignment horizontal="center"/>
    </xf>
    <xf numFmtId="11" fontId="2" fillId="0" borderId="35" xfId="0" applyNumberFormat="1" applyFont="1" applyBorder="1" applyAlignment="1">
      <alignment horizontal="center"/>
    </xf>
    <xf numFmtId="1" fontId="10" fillId="4" borderId="4" xfId="1" applyNumberFormat="1" applyFont="1" applyFill="1" applyBorder="1"/>
    <xf numFmtId="0" fontId="4" fillId="0" borderId="34" xfId="0" applyFont="1" applyBorder="1"/>
    <xf numFmtId="0" fontId="4" fillId="0" borderId="21" xfId="0" applyFont="1" applyBorder="1"/>
    <xf numFmtId="0" fontId="2" fillId="0" borderId="43" xfId="0" applyFont="1" applyBorder="1"/>
    <xf numFmtId="0" fontId="2" fillId="0" borderId="32" xfId="0" applyFont="1" applyBorder="1"/>
    <xf numFmtId="0" fontId="2" fillId="0" borderId="21" xfId="0" applyFont="1" applyBorder="1"/>
    <xf numFmtId="0" fontId="2" fillId="0" borderId="34" xfId="0" applyFont="1" applyBorder="1" applyAlignment="1">
      <alignment horizontal="center"/>
    </xf>
    <xf numFmtId="0" fontId="2" fillId="0" borderId="15" xfId="0" applyFont="1" applyBorder="1"/>
    <xf numFmtId="0" fontId="1" fillId="0" borderId="21" xfId="0" applyFont="1" applyBorder="1"/>
    <xf numFmtId="0" fontId="6" fillId="6" borderId="51" xfId="0" applyFont="1" applyFill="1" applyBorder="1"/>
    <xf numFmtId="0" fontId="6" fillId="6" borderId="44" xfId="0" applyFont="1" applyFill="1" applyBorder="1"/>
    <xf numFmtId="0" fontId="6" fillId="6" borderId="52" xfId="0" applyFont="1" applyFill="1" applyBorder="1"/>
    <xf numFmtId="0" fontId="63" fillId="30" borderId="48" xfId="0" applyFont="1" applyFill="1" applyBorder="1"/>
    <xf numFmtId="2" fontId="63" fillId="30" borderId="49" xfId="0" applyNumberFormat="1" applyFont="1" applyFill="1" applyBorder="1"/>
    <xf numFmtId="0" fontId="63" fillId="30" borderId="49" xfId="0" applyFont="1" applyFill="1" applyBorder="1"/>
    <xf numFmtId="2" fontId="63" fillId="30" borderId="50" xfId="0" applyNumberFormat="1" applyFont="1" applyFill="1" applyBorder="1"/>
    <xf numFmtId="2" fontId="63" fillId="30" borderId="51" xfId="0" applyNumberFormat="1" applyFont="1" applyFill="1" applyBorder="1"/>
    <xf numFmtId="2" fontId="63" fillId="30" borderId="44" xfId="0" applyNumberFormat="1" applyFont="1" applyFill="1" applyBorder="1"/>
    <xf numFmtId="164" fontId="63" fillId="30" borderId="44" xfId="0" applyNumberFormat="1" applyFont="1" applyFill="1" applyBorder="1"/>
    <xf numFmtId="164" fontId="63" fillId="30" borderId="52" xfId="0" applyNumberFormat="1" applyFont="1" applyFill="1" applyBorder="1"/>
    <xf numFmtId="0" fontId="63" fillId="30" borderId="51" xfId="0" applyFont="1" applyFill="1" applyBorder="1"/>
    <xf numFmtId="0" fontId="63" fillId="30" borderId="44" xfId="0" applyFont="1" applyFill="1" applyBorder="1"/>
    <xf numFmtId="0" fontId="63" fillId="30" borderId="52" xfId="0" applyFont="1" applyFill="1" applyBorder="1"/>
    <xf numFmtId="0" fontId="52" fillId="41" borderId="57" xfId="0" applyFont="1" applyFill="1" applyBorder="1"/>
    <xf numFmtId="0" fontId="59" fillId="0" borderId="0" xfId="0" applyFont="1"/>
    <xf numFmtId="0" fontId="2" fillId="3" borderId="44" xfId="0" applyFont="1" applyFill="1" applyBorder="1" applyAlignment="1">
      <alignment horizontal="center"/>
    </xf>
    <xf numFmtId="0" fontId="2" fillId="6" borderId="44" xfId="0" applyFont="1" applyFill="1" applyBorder="1" applyAlignment="1">
      <alignment horizontal="center"/>
    </xf>
    <xf numFmtId="0" fontId="18" fillId="0" borderId="43" xfId="0" applyFont="1" applyBorder="1" applyAlignment="1">
      <alignment horizontal="right" wrapText="1"/>
    </xf>
    <xf numFmtId="0" fontId="18" fillId="0" borderId="14" xfId="0" applyFont="1" applyBorder="1" applyAlignment="1">
      <alignment horizontal="right"/>
    </xf>
    <xf numFmtId="0" fontId="18" fillId="0" borderId="43" xfId="0" applyFont="1" applyBorder="1" applyAlignment="1">
      <alignment horizontal="right"/>
    </xf>
    <xf numFmtId="0" fontId="1" fillId="2" borderId="32" xfId="0" applyFont="1" applyFill="1" applyBorder="1"/>
    <xf numFmtId="0" fontId="1" fillId="2" borderId="44" xfId="0" applyFont="1" applyFill="1" applyBorder="1"/>
    <xf numFmtId="0" fontId="1" fillId="2" borderId="42" xfId="0" applyFont="1" applyFill="1" applyBorder="1"/>
    <xf numFmtId="0" fontId="2" fillId="2" borderId="42" xfId="0" applyFont="1" applyFill="1" applyBorder="1"/>
    <xf numFmtId="0" fontId="2" fillId="2" borderId="33" xfId="0" applyFont="1" applyFill="1" applyBorder="1"/>
    <xf numFmtId="0" fontId="2" fillId="2" borderId="43" xfId="0" applyFont="1" applyFill="1" applyBorder="1" applyAlignment="1">
      <alignment horizontal="left"/>
    </xf>
    <xf numFmtId="0" fontId="5" fillId="2" borderId="43" xfId="0" applyFont="1" applyFill="1" applyBorder="1" applyAlignment="1">
      <alignment horizontal="left"/>
    </xf>
    <xf numFmtId="0" fontId="2" fillId="2" borderId="44" xfId="0" applyFont="1" applyFill="1" applyBorder="1" applyAlignment="1">
      <alignment horizontal="left" wrapText="1"/>
    </xf>
    <xf numFmtId="0" fontId="2" fillId="2" borderId="14" xfId="0" applyFont="1" applyFill="1" applyBorder="1" applyAlignment="1">
      <alignment horizontal="left" wrapText="1"/>
    </xf>
    <xf numFmtId="0" fontId="1" fillId="2" borderId="43" xfId="0" applyFont="1" applyFill="1" applyBorder="1"/>
    <xf numFmtId="0" fontId="1" fillId="2" borderId="14" xfId="0" applyFont="1" applyFill="1" applyBorder="1"/>
    <xf numFmtId="0" fontId="2" fillId="2" borderId="5" xfId="0" applyFont="1" applyFill="1" applyBorder="1"/>
    <xf numFmtId="0" fontId="2" fillId="2" borderId="22" xfId="0" applyFont="1" applyFill="1" applyBorder="1"/>
    <xf numFmtId="0" fontId="2" fillId="2" borderId="6" xfId="0" applyFont="1" applyFill="1" applyBorder="1"/>
    <xf numFmtId="0" fontId="2" fillId="3" borderId="41" xfId="0" applyFont="1" applyFill="1" applyBorder="1" applyAlignment="1">
      <alignment horizontal="center"/>
    </xf>
    <xf numFmtId="0" fontId="2" fillId="3" borderId="41" xfId="0" applyFont="1" applyFill="1" applyBorder="1"/>
    <xf numFmtId="14" fontId="2" fillId="3" borderId="41" xfId="0" applyNumberFormat="1" applyFont="1" applyFill="1" applyBorder="1"/>
    <xf numFmtId="0" fontId="7" fillId="0" borderId="32" xfId="0" applyFont="1" applyBorder="1"/>
    <xf numFmtId="0" fontId="2" fillId="0" borderId="33" xfId="0" applyFont="1" applyBorder="1"/>
    <xf numFmtId="0" fontId="1" fillId="0" borderId="43" xfId="0" applyFont="1" applyBorder="1"/>
    <xf numFmtId="0" fontId="2" fillId="0" borderId="5" xfId="0" applyFont="1" applyBorder="1" applyAlignment="1">
      <alignment horizontal="center" vertical="center"/>
    </xf>
    <xf numFmtId="0" fontId="2" fillId="3" borderId="43" xfId="0" applyFont="1" applyFill="1" applyBorder="1" applyAlignment="1">
      <alignment horizontal="center"/>
    </xf>
    <xf numFmtId="0" fontId="2" fillId="3" borderId="14" xfId="0" applyFont="1" applyFill="1" applyBorder="1" applyAlignment="1">
      <alignment horizontal="center"/>
    </xf>
    <xf numFmtId="0" fontId="2" fillId="3" borderId="5" xfId="0" applyFont="1" applyFill="1" applyBorder="1"/>
    <xf numFmtId="14" fontId="2" fillId="3" borderId="43" xfId="0" applyNumberFormat="1" applyFont="1" applyFill="1" applyBorder="1"/>
    <xf numFmtId="0" fontId="9" fillId="3" borderId="4" xfId="0" applyFont="1" applyFill="1" applyBorder="1"/>
    <xf numFmtId="0" fontId="9" fillId="10" borderId="7" xfId="0" applyFont="1" applyFill="1" applyBorder="1" applyAlignment="1">
      <alignment horizontal="center"/>
    </xf>
    <xf numFmtId="0" fontId="1" fillId="6" borderId="44" xfId="0" applyFont="1" applyFill="1" applyBorder="1" applyAlignment="1">
      <alignment horizontal="center"/>
    </xf>
    <xf numFmtId="0" fontId="1" fillId="6" borderId="44" xfId="0" applyFont="1" applyFill="1" applyBorder="1"/>
    <xf numFmtId="0" fontId="58" fillId="6" borderId="44" xfId="0" applyFont="1" applyFill="1" applyBorder="1"/>
    <xf numFmtId="0" fontId="2" fillId="3" borderId="43" xfId="0" applyFont="1" applyFill="1" applyBorder="1" applyAlignment="1">
      <alignment wrapText="1"/>
    </xf>
    <xf numFmtId="0" fontId="2" fillId="3" borderId="14" xfId="0" applyFont="1" applyFill="1" applyBorder="1" applyAlignment="1">
      <alignment wrapText="1"/>
    </xf>
    <xf numFmtId="0" fontId="2" fillId="3" borderId="5" xfId="0" applyFont="1" applyFill="1" applyBorder="1" applyAlignment="1">
      <alignment wrapText="1"/>
    </xf>
    <xf numFmtId="0" fontId="2" fillId="3" borderId="6" xfId="0" applyFont="1" applyFill="1" applyBorder="1" applyAlignment="1">
      <alignment wrapText="1"/>
    </xf>
    <xf numFmtId="0" fontId="2" fillId="3" borderId="6" xfId="0" applyFont="1" applyFill="1" applyBorder="1"/>
    <xf numFmtId="0" fontId="18" fillId="0" borderId="43" xfId="0" applyFont="1" applyBorder="1"/>
    <xf numFmtId="0" fontId="2" fillId="0" borderId="14" xfId="0" applyFont="1" applyBorder="1" applyAlignment="1">
      <alignment wrapText="1"/>
    </xf>
    <xf numFmtId="0" fontId="2" fillId="26" borderId="14" xfId="0" applyFont="1" applyFill="1" applyBorder="1" applyAlignment="1">
      <alignment wrapText="1"/>
    </xf>
    <xf numFmtId="0" fontId="2" fillId="3" borderId="32" xfId="0" applyFont="1" applyFill="1" applyBorder="1"/>
    <xf numFmtId="0" fontId="2" fillId="3" borderId="33" xfId="0" applyFont="1" applyFill="1" applyBorder="1"/>
    <xf numFmtId="49" fontId="2" fillId="3" borderId="44" xfId="0" applyNumberFormat="1" applyFont="1" applyFill="1" applyBorder="1"/>
    <xf numFmtId="0" fontId="18" fillId="0" borderId="43" xfId="0" applyFont="1" applyBorder="1" applyAlignment="1">
      <alignment horizontal="left"/>
    </xf>
    <xf numFmtId="1" fontId="20" fillId="0" borderId="43" xfId="0" applyNumberFormat="1" applyFont="1" applyBorder="1" applyAlignment="1">
      <alignment wrapText="1"/>
    </xf>
    <xf numFmtId="0" fontId="18" fillId="0" borderId="43" xfId="0" applyFont="1" applyBorder="1" applyAlignment="1">
      <alignment wrapText="1"/>
    </xf>
    <xf numFmtId="1" fontId="21" fillId="0" borderId="42" xfId="0" applyNumberFormat="1" applyFont="1" applyBorder="1"/>
    <xf numFmtId="1" fontId="25" fillId="0" borderId="42" xfId="0" applyNumberFormat="1" applyFont="1" applyBorder="1"/>
    <xf numFmtId="1" fontId="20" fillId="0" borderId="42" xfId="0" applyNumberFormat="1" applyFont="1" applyBorder="1"/>
    <xf numFmtId="0" fontId="19" fillId="0" borderId="43" xfId="0" applyFont="1" applyBorder="1" applyAlignment="1">
      <alignment horizontal="right"/>
    </xf>
    <xf numFmtId="0" fontId="19" fillId="0" borderId="43" xfId="0" applyFont="1" applyBorder="1"/>
    <xf numFmtId="0" fontId="22" fillId="0" borderId="21" xfId="0" applyFont="1" applyBorder="1" applyAlignment="1">
      <alignment horizontal="left" vertical="center" wrapText="1"/>
    </xf>
    <xf numFmtId="0" fontId="15" fillId="2" borderId="44" xfId="0" applyFont="1" applyFill="1" applyBorder="1"/>
    <xf numFmtId="0" fontId="18" fillId="3" borderId="32" xfId="0" applyFont="1" applyFill="1" applyBorder="1"/>
    <xf numFmtId="164" fontId="18" fillId="3" borderId="5" xfId="0" applyNumberFormat="1" applyFont="1" applyFill="1" applyBorder="1"/>
    <xf numFmtId="2" fontId="15" fillId="2" borderId="44" xfId="0" applyNumberFormat="1" applyFont="1" applyFill="1" applyBorder="1"/>
    <xf numFmtId="0" fontId="18" fillId="3" borderId="43" xfId="0" applyFont="1" applyFill="1" applyBorder="1"/>
    <xf numFmtId="0" fontId="52" fillId="0" borderId="22" xfId="0" applyFont="1" applyBorder="1"/>
    <xf numFmtId="0" fontId="2" fillId="0" borderId="6" xfId="0" applyFont="1" applyBorder="1"/>
    <xf numFmtId="0" fontId="9" fillId="29" borderId="44" xfId="0" applyFont="1" applyFill="1" applyBorder="1"/>
    <xf numFmtId="0" fontId="25" fillId="3" borderId="44" xfId="0" applyFont="1" applyFill="1" applyBorder="1"/>
    <xf numFmtId="0" fontId="9" fillId="3" borderId="44" xfId="0" applyFont="1" applyFill="1" applyBorder="1"/>
    <xf numFmtId="0" fontId="2" fillId="0" borderId="43" xfId="0" applyFont="1" applyBorder="1" applyAlignment="1">
      <alignment wrapText="1"/>
    </xf>
    <xf numFmtId="0" fontId="27" fillId="0" borderId="43" xfId="0" applyFont="1" applyBorder="1"/>
    <xf numFmtId="0" fontId="25" fillId="0" borderId="5" xfId="0" applyFont="1" applyBorder="1"/>
    <xf numFmtId="0" fontId="9" fillId="6" borderId="44" xfId="0" applyFont="1" applyFill="1" applyBorder="1"/>
    <xf numFmtId="0" fontId="18" fillId="0" borderId="42" xfId="0" applyFont="1" applyBorder="1" applyAlignment="1">
      <alignment horizontal="center"/>
    </xf>
    <xf numFmtId="0" fontId="18" fillId="0" borderId="5" xfId="0" applyFont="1" applyBorder="1" applyAlignment="1">
      <alignment wrapText="1"/>
    </xf>
    <xf numFmtId="0" fontId="18" fillId="0" borderId="22" xfId="0" applyFont="1" applyBorder="1" applyAlignment="1">
      <alignment wrapText="1"/>
    </xf>
    <xf numFmtId="0" fontId="18" fillId="0" borderId="6" xfId="0" applyFont="1" applyBorder="1" applyAlignment="1">
      <alignment wrapText="1"/>
    </xf>
    <xf numFmtId="0" fontId="9" fillId="3" borderId="43" xfId="0" applyFont="1" applyFill="1" applyBorder="1"/>
    <xf numFmtId="0" fontId="2" fillId="0" borderId="41" xfId="0" applyFont="1" applyBorder="1"/>
    <xf numFmtId="11" fontId="2" fillId="0" borderId="41" xfId="0" applyNumberFormat="1" applyFont="1" applyBorder="1"/>
    <xf numFmtId="0" fontId="10" fillId="0" borderId="4" xfId="0" applyFont="1" applyBorder="1"/>
    <xf numFmtId="0" fontId="49" fillId="3" borderId="32" xfId="1" applyFill="1" applyBorder="1"/>
    <xf numFmtId="0" fontId="49" fillId="3" borderId="43" xfId="1" applyFill="1" applyBorder="1"/>
    <xf numFmtId="0" fontId="1" fillId="0" borderId="34" xfId="0" applyFont="1" applyBorder="1"/>
    <xf numFmtId="0" fontId="1" fillId="0" borderId="35" xfId="0" applyFont="1" applyBorder="1" applyAlignment="1">
      <alignment wrapText="1"/>
    </xf>
    <xf numFmtId="0" fontId="2" fillId="0" borderId="35" xfId="0" applyFont="1" applyBorder="1" applyAlignment="1">
      <alignment horizontal="right"/>
    </xf>
    <xf numFmtId="0" fontId="17" fillId="0" borderId="43" xfId="0" applyFont="1" applyBorder="1" applyAlignment="1">
      <alignment horizontal="center"/>
    </xf>
    <xf numFmtId="0" fontId="17" fillId="0" borderId="14" xfId="0" applyFont="1" applyBorder="1" applyAlignment="1">
      <alignment horizontal="center"/>
    </xf>
    <xf numFmtId="0" fontId="1" fillId="0" borderId="43" xfId="0" applyFont="1" applyBorder="1" applyAlignment="1">
      <alignment vertical="top" wrapText="1"/>
    </xf>
    <xf numFmtId="0" fontId="1" fillId="0" borderId="14" xfId="0" applyFont="1" applyBorder="1" applyAlignment="1">
      <alignment vertical="top" wrapText="1"/>
    </xf>
    <xf numFmtId="0" fontId="2" fillId="0" borderId="5" xfId="0" applyFont="1" applyBorder="1"/>
    <xf numFmtId="164" fontId="2" fillId="0" borderId="41" xfId="0" applyNumberFormat="1" applyFont="1" applyBorder="1"/>
    <xf numFmtId="0" fontId="6" fillId="3" borderId="42" xfId="0" applyFont="1" applyFill="1" applyBorder="1"/>
    <xf numFmtId="0" fontId="6" fillId="3" borderId="44" xfId="0" applyFont="1" applyFill="1" applyBorder="1"/>
    <xf numFmtId="0" fontId="2" fillId="0" borderId="41" xfId="0" applyFont="1" applyBorder="1" applyAlignment="1">
      <alignment vertical="center"/>
    </xf>
    <xf numFmtId="0" fontId="2" fillId="0" borderId="32" xfId="0" applyFont="1" applyBorder="1" applyAlignment="1">
      <alignment vertical="center"/>
    </xf>
    <xf numFmtId="0" fontId="2" fillId="0" borderId="42" xfId="0" applyFont="1" applyBorder="1" applyAlignment="1">
      <alignment vertical="center"/>
    </xf>
    <xf numFmtId="0" fontId="2" fillId="0" borderId="33" xfId="0" applyFont="1" applyBorder="1" applyAlignment="1">
      <alignment vertical="center"/>
    </xf>
    <xf numFmtId="0" fontId="2" fillId="0" borderId="15" xfId="0" applyFont="1" applyBorder="1" applyAlignment="1">
      <alignment vertical="center"/>
    </xf>
    <xf numFmtId="0" fontId="2" fillId="0" borderId="21" xfId="0" applyFont="1" applyBorder="1" applyAlignment="1">
      <alignment vertical="center"/>
    </xf>
    <xf numFmtId="0" fontId="2" fillId="0" borderId="34" xfId="0" applyFont="1" applyBorder="1" applyAlignment="1">
      <alignment horizontal="center" vertical="center"/>
    </xf>
    <xf numFmtId="0" fontId="2" fillId="0" borderId="35" xfId="0" applyFont="1" applyBorder="1" applyAlignment="1">
      <alignment vertical="center"/>
    </xf>
    <xf numFmtId="0" fontId="2" fillId="0" borderId="43" xfId="0" applyFont="1" applyBorder="1" applyAlignment="1">
      <alignment vertical="center"/>
    </xf>
    <xf numFmtId="0" fontId="2" fillId="0" borderId="14" xfId="0" applyFont="1" applyBorder="1" applyAlignment="1">
      <alignment vertical="center"/>
    </xf>
    <xf numFmtId="11" fontId="2" fillId="0" borderId="41" xfId="0" applyNumberFormat="1" applyFont="1" applyBorder="1" applyAlignment="1">
      <alignment vertical="center"/>
    </xf>
    <xf numFmtId="0" fontId="2" fillId="0" borderId="41" xfId="0" applyFont="1" applyBorder="1" applyAlignment="1">
      <alignment horizontal="center"/>
    </xf>
    <xf numFmtId="0" fontId="2" fillId="0" borderId="35" xfId="0" applyFont="1" applyBorder="1"/>
    <xf numFmtId="11" fontId="2" fillId="0" borderId="22" xfId="0" applyNumberFormat="1" applyFont="1" applyBorder="1"/>
    <xf numFmtId="0" fontId="2" fillId="0" borderId="7"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horizontal="right" vertical="center"/>
    </xf>
    <xf numFmtId="0" fontId="1" fillId="2" borderId="44" xfId="0" applyFont="1" applyFill="1" applyBorder="1" applyAlignment="1">
      <alignment horizontal="center"/>
    </xf>
    <xf numFmtId="0" fontId="2" fillId="2" borderId="44" xfId="0" applyFont="1" applyFill="1" applyBorder="1" applyAlignment="1">
      <alignment horizontal="right"/>
    </xf>
    <xf numFmtId="11" fontId="2" fillId="2" borderId="44" xfId="0" applyNumberFormat="1" applyFont="1" applyFill="1" applyBorder="1"/>
    <xf numFmtId="167" fontId="2" fillId="2" borderId="44" xfId="0" applyNumberFormat="1" applyFont="1" applyFill="1" applyBorder="1"/>
    <xf numFmtId="0" fontId="1" fillId="2" borderId="44" xfId="0" applyFont="1" applyFill="1" applyBorder="1" applyAlignment="1">
      <alignment horizontal="right"/>
    </xf>
    <xf numFmtId="0" fontId="1" fillId="0" borderId="34" xfId="0" applyFont="1" applyBorder="1" applyAlignment="1">
      <alignment wrapText="1"/>
    </xf>
    <xf numFmtId="0" fontId="2" fillId="0" borderId="34" xfId="0" applyFont="1" applyBorder="1" applyAlignment="1">
      <alignment horizontal="right"/>
    </xf>
    <xf numFmtId="0" fontId="17" fillId="0" borderId="32" xfId="0" applyFont="1" applyBorder="1" applyAlignment="1">
      <alignment horizontal="center"/>
    </xf>
    <xf numFmtId="0" fontId="17" fillId="0" borderId="42" xfId="0" applyFont="1" applyBorder="1" applyAlignment="1">
      <alignment horizontal="center"/>
    </xf>
    <xf numFmtId="0" fontId="10" fillId="3" borderId="43" xfId="0" applyFont="1" applyFill="1" applyBorder="1"/>
    <xf numFmtId="170" fontId="2" fillId="3" borderId="44" xfId="0" applyNumberFormat="1" applyFont="1" applyFill="1" applyBorder="1"/>
    <xf numFmtId="0" fontId="9" fillId="3" borderId="32" xfId="0" applyFont="1" applyFill="1" applyBorder="1"/>
    <xf numFmtId="11" fontId="9" fillId="4" borderId="21" xfId="0" applyNumberFormat="1" applyFont="1" applyFill="1" applyBorder="1"/>
    <xf numFmtId="0" fontId="4" fillId="3" borderId="43" xfId="0" applyFont="1" applyFill="1" applyBorder="1"/>
    <xf numFmtId="0" fontId="2" fillId="2" borderId="32" xfId="0" applyFont="1" applyFill="1" applyBorder="1"/>
    <xf numFmtId="0" fontId="31" fillId="2" borderId="44" xfId="0" applyFont="1" applyFill="1" applyBorder="1" applyAlignment="1">
      <alignment horizontal="left"/>
    </xf>
    <xf numFmtId="0" fontId="1" fillId="2" borderId="44" xfId="0" applyFont="1" applyFill="1" applyBorder="1" applyAlignment="1">
      <alignment horizontal="left"/>
    </xf>
    <xf numFmtId="0" fontId="1" fillId="2" borderId="14" xfId="0" applyFont="1" applyFill="1" applyBorder="1" applyAlignment="1">
      <alignment horizontal="left"/>
    </xf>
    <xf numFmtId="0" fontId="1" fillId="3" borderId="44" xfId="0" quotePrefix="1" applyFont="1" applyFill="1" applyBorder="1"/>
    <xf numFmtId="0" fontId="1" fillId="3" borderId="44" xfId="0" applyFont="1" applyFill="1" applyBorder="1"/>
    <xf numFmtId="0" fontId="2" fillId="2" borderId="5" xfId="0" applyFont="1" applyFill="1" applyBorder="1" applyAlignment="1">
      <alignment horizontal="left"/>
    </xf>
    <xf numFmtId="0" fontId="2" fillId="2" borderId="22" xfId="0" applyFont="1" applyFill="1" applyBorder="1" applyAlignment="1">
      <alignment horizontal="left"/>
    </xf>
    <xf numFmtId="0" fontId="2" fillId="2" borderId="6" xfId="0" applyFont="1" applyFill="1" applyBorder="1" applyAlignment="1">
      <alignment horizontal="left"/>
    </xf>
    <xf numFmtId="0" fontId="2" fillId="2" borderId="14" xfId="0" applyFont="1" applyFill="1" applyBorder="1" applyAlignment="1">
      <alignment horizontal="left"/>
    </xf>
    <xf numFmtId="0" fontId="2" fillId="2" borderId="32" xfId="0" applyFont="1" applyFill="1" applyBorder="1" applyAlignment="1">
      <alignment horizontal="left"/>
    </xf>
    <xf numFmtId="0" fontId="2" fillId="2" borderId="42" xfId="0" applyFont="1" applyFill="1" applyBorder="1" applyAlignment="1">
      <alignment horizontal="left"/>
    </xf>
    <xf numFmtId="0" fontId="2" fillId="2" borderId="33" xfId="0" applyFont="1" applyFill="1" applyBorder="1" applyAlignment="1">
      <alignment horizontal="left"/>
    </xf>
    <xf numFmtId="11" fontId="2" fillId="20" borderId="22" xfId="0" applyNumberFormat="1" applyFont="1" applyFill="1" applyBorder="1"/>
    <xf numFmtId="166" fontId="2" fillId="20" borderId="42" xfId="0" applyNumberFormat="1" applyFont="1" applyFill="1" applyBorder="1"/>
    <xf numFmtId="0" fontId="2" fillId="0" borderId="32" xfId="0" applyFont="1" applyBorder="1" applyAlignment="1">
      <alignment horizontal="left"/>
    </xf>
    <xf numFmtId="0" fontId="2" fillId="0" borderId="42" xfId="0" applyFont="1" applyBorder="1" applyAlignment="1">
      <alignment horizontal="left"/>
    </xf>
    <xf numFmtId="0" fontId="2" fillId="0" borderId="33" xfId="0" applyFont="1" applyBorder="1" applyAlignment="1">
      <alignment horizontal="left"/>
    </xf>
    <xf numFmtId="0" fontId="10" fillId="3" borderId="44" xfId="0" applyFont="1" applyFill="1" applyBorder="1"/>
    <xf numFmtId="0" fontId="18" fillId="3" borderId="44" xfId="0" quotePrefix="1" applyFont="1" applyFill="1" applyBorder="1"/>
    <xf numFmtId="0" fontId="20" fillId="0" borderId="43" xfId="0" applyFont="1" applyBorder="1"/>
    <xf numFmtId="0" fontId="19" fillId="0" borderId="43" xfId="0" applyFont="1" applyBorder="1" applyAlignment="1">
      <alignment horizontal="left"/>
    </xf>
    <xf numFmtId="0" fontId="2" fillId="0" borderId="32" xfId="0" applyFont="1" applyBorder="1" applyAlignment="1">
      <alignment horizontal="center"/>
    </xf>
    <xf numFmtId="0" fontId="1" fillId="0" borderId="42" xfId="0" applyFont="1" applyBorder="1"/>
    <xf numFmtId="0" fontId="1" fillId="0" borderId="32" xfId="0" applyFont="1" applyBorder="1" applyAlignment="1">
      <alignment horizontal="left"/>
    </xf>
    <xf numFmtId="0" fontId="1" fillId="0" borderId="5" xfId="0" applyFont="1" applyBorder="1"/>
    <xf numFmtId="0" fontId="1" fillId="0" borderId="7" xfId="0" applyFont="1" applyBorder="1"/>
    <xf numFmtId="0" fontId="1" fillId="0" borderId="5" xfId="0" applyFont="1" applyBorder="1" applyAlignment="1">
      <alignment horizontal="left"/>
    </xf>
    <xf numFmtId="0" fontId="2" fillId="0" borderId="6" xfId="0" applyFont="1" applyBorder="1" applyAlignment="1">
      <alignment horizontal="left"/>
    </xf>
    <xf numFmtId="0" fontId="1" fillId="0" borderId="22" xfId="0" applyFont="1" applyBorder="1"/>
    <xf numFmtId="0" fontId="1" fillId="0" borderId="32" xfId="0" applyFont="1" applyBorder="1"/>
    <xf numFmtId="0" fontId="2" fillId="0" borderId="22" xfId="0" applyFont="1" applyBorder="1" applyAlignment="1">
      <alignment horizontal="left"/>
    </xf>
    <xf numFmtId="0" fontId="4" fillId="3" borderId="44" xfId="0" applyFont="1" applyFill="1" applyBorder="1" applyAlignment="1">
      <alignment vertical="center" wrapText="1"/>
    </xf>
    <xf numFmtId="14" fontId="2" fillId="3" borderId="44" xfId="0" applyNumberFormat="1" applyFont="1" applyFill="1" applyBorder="1"/>
    <xf numFmtId="11" fontId="1" fillId="0" borderId="15" xfId="0" applyNumberFormat="1" applyFont="1" applyBorder="1" applyAlignment="1">
      <alignment horizontal="center"/>
    </xf>
    <xf numFmtId="11" fontId="2" fillId="3" borderId="44" xfId="0" applyNumberFormat="1" applyFont="1" applyFill="1" applyBorder="1"/>
    <xf numFmtId="164" fontId="2" fillId="3" borderId="32" xfId="0" applyNumberFormat="1" applyFont="1" applyFill="1" applyBorder="1"/>
    <xf numFmtId="164" fontId="2" fillId="3" borderId="44" xfId="0" applyNumberFormat="1" applyFont="1" applyFill="1" applyBorder="1"/>
    <xf numFmtId="11" fontId="2" fillId="3" borderId="44" xfId="0" applyNumberFormat="1" applyFont="1" applyFill="1" applyBorder="1" applyAlignment="1">
      <alignment horizontal="center"/>
    </xf>
    <xf numFmtId="1" fontId="2" fillId="3" borderId="44" xfId="0" applyNumberFormat="1" applyFont="1" applyFill="1" applyBorder="1"/>
    <xf numFmtId="0" fontId="4" fillId="0" borderId="21" xfId="0" applyFont="1" applyBorder="1" applyAlignment="1">
      <alignment horizontal="center" wrapText="1"/>
    </xf>
    <xf numFmtId="0" fontId="4" fillId="0" borderId="34" xfId="0" applyFont="1" applyBorder="1" applyAlignment="1">
      <alignment horizontal="center" wrapText="1"/>
    </xf>
    <xf numFmtId="0" fontId="4" fillId="0" borderId="35" xfId="0" applyFont="1" applyBorder="1" applyAlignment="1">
      <alignment horizontal="center" wrapText="1"/>
    </xf>
    <xf numFmtId="0" fontId="4" fillId="0" borderId="43" xfId="0" applyFont="1" applyBorder="1" applyAlignment="1">
      <alignment horizontal="center" wrapText="1"/>
    </xf>
    <xf numFmtId="0" fontId="4" fillId="0" borderId="14" xfId="0" applyFont="1" applyBorder="1" applyAlignment="1">
      <alignment horizontal="center" wrapText="1"/>
    </xf>
    <xf numFmtId="0" fontId="2" fillId="3" borderId="44" xfId="0" applyFont="1" applyFill="1" applyBorder="1" applyAlignment="1">
      <alignment horizontal="left"/>
    </xf>
    <xf numFmtId="1" fontId="2" fillId="3" borderId="5" xfId="0" applyNumberFormat="1" applyFont="1" applyFill="1" applyBorder="1"/>
    <xf numFmtId="11" fontId="2" fillId="0" borderId="7" xfId="0" applyNumberFormat="1" applyFont="1" applyBorder="1" applyAlignment="1">
      <alignment horizontal="center"/>
    </xf>
    <xf numFmtId="11" fontId="2" fillId="0" borderId="6" xfId="0" applyNumberFormat="1" applyFont="1" applyBorder="1" applyAlignment="1">
      <alignment horizontal="center"/>
    </xf>
    <xf numFmtId="11" fontId="2" fillId="3" borderId="14" xfId="0" applyNumberFormat="1" applyFont="1" applyFill="1" applyBorder="1" applyAlignment="1">
      <alignment horizontal="center"/>
    </xf>
    <xf numFmtId="0" fontId="1" fillId="0" borderId="6" xfId="0" applyFont="1" applyBorder="1"/>
    <xf numFmtId="0" fontId="32" fillId="3" borderId="44" xfId="0" applyFont="1" applyFill="1" applyBorder="1"/>
    <xf numFmtId="1" fontId="2" fillId="4" borderId="32" xfId="0" applyNumberFormat="1" applyFont="1" applyFill="1" applyBorder="1"/>
    <xf numFmtId="0" fontId="2" fillId="2" borderId="44" xfId="0" applyFont="1" applyFill="1" applyBorder="1" applyAlignment="1">
      <alignment wrapText="1"/>
    </xf>
    <xf numFmtId="0" fontId="4" fillId="2" borderId="44" xfId="0" applyFont="1" applyFill="1" applyBorder="1"/>
    <xf numFmtId="0" fontId="4" fillId="2" borderId="44" xfId="0" applyFont="1" applyFill="1" applyBorder="1" applyAlignment="1">
      <alignment wrapText="1"/>
    </xf>
    <xf numFmtId="0" fontId="10" fillId="2" borderId="44" xfId="0" applyFont="1" applyFill="1" applyBorder="1"/>
    <xf numFmtId="11" fontId="1" fillId="6" borderId="44" xfId="0" applyNumberFormat="1" applyFont="1" applyFill="1" applyBorder="1" applyAlignment="1">
      <alignment horizontal="center"/>
    </xf>
    <xf numFmtId="0" fontId="9" fillId="0" borderId="0" xfId="0" applyFont="1" applyAlignment="1">
      <alignment horizontal="left"/>
    </xf>
    <xf numFmtId="0" fontId="1" fillId="0" borderId="34" xfId="0" applyFont="1" applyBorder="1" applyAlignment="1">
      <alignment horizontal="left"/>
    </xf>
    <xf numFmtId="11" fontId="1" fillId="0" borderId="34" xfId="0" applyNumberFormat="1" applyFont="1" applyBorder="1" applyAlignment="1">
      <alignment horizontal="center" vertical="center"/>
    </xf>
    <xf numFmtId="11" fontId="2" fillId="0" borderId="14" xfId="0" applyNumberFormat="1" applyFont="1" applyBorder="1" applyAlignment="1">
      <alignment horizontal="center"/>
    </xf>
    <xf numFmtId="0" fontId="2" fillId="0" borderId="33" xfId="0" applyFont="1" applyBorder="1" applyAlignment="1">
      <alignment vertical="top" wrapText="1"/>
    </xf>
    <xf numFmtId="0" fontId="2" fillId="0" borderId="35" xfId="0" applyFont="1" applyBorder="1" applyAlignment="1">
      <alignment wrapText="1"/>
    </xf>
    <xf numFmtId="0" fontId="2" fillId="0" borderId="35" xfId="0" applyFont="1" applyBorder="1" applyAlignment="1">
      <alignment horizontal="left" vertical="top" wrapText="1"/>
    </xf>
    <xf numFmtId="11" fontId="2" fillId="0" borderId="14" xfId="0" applyNumberFormat="1" applyFont="1" applyBorder="1"/>
    <xf numFmtId="0" fontId="2" fillId="6" borderId="5" xfId="0" applyFont="1" applyFill="1" applyBorder="1" applyAlignment="1">
      <alignment horizontal="center" vertical="center"/>
    </xf>
    <xf numFmtId="11" fontId="1" fillId="6" borderId="44" xfId="0" applyNumberFormat="1" applyFont="1" applyFill="1" applyBorder="1" applyAlignment="1">
      <alignment horizontal="center" wrapText="1"/>
    </xf>
    <xf numFmtId="0" fontId="9" fillId="0" borderId="0" xfId="0" applyFont="1" applyAlignment="1">
      <alignment horizontal="left" wrapText="1"/>
    </xf>
    <xf numFmtId="0" fontId="2" fillId="6" borderId="44" xfId="0" applyFont="1" applyFill="1" applyBorder="1" applyAlignment="1">
      <alignment wrapText="1"/>
    </xf>
    <xf numFmtId="11" fontId="2" fillId="6" borderId="44" xfId="0" applyNumberFormat="1" applyFont="1" applyFill="1" applyBorder="1"/>
    <xf numFmtId="164" fontId="2" fillId="6" borderId="44" xfId="0" applyNumberFormat="1" applyFont="1" applyFill="1" applyBorder="1"/>
    <xf numFmtId="11" fontId="1" fillId="0" borderId="32" xfId="0" applyNumberFormat="1" applyFont="1" applyBorder="1" applyAlignment="1">
      <alignment horizontal="center"/>
    </xf>
    <xf numFmtId="0" fontId="4" fillId="0" borderId="43" xfId="0" applyFont="1" applyBorder="1"/>
    <xf numFmtId="164" fontId="2" fillId="3" borderId="43" xfId="0" applyNumberFormat="1" applyFont="1" applyFill="1" applyBorder="1"/>
    <xf numFmtId="164" fontId="2" fillId="0" borderId="43" xfId="0" applyNumberFormat="1" applyFont="1" applyBorder="1"/>
    <xf numFmtId="1" fontId="2" fillId="0" borderId="43" xfId="0" applyNumberFormat="1" applyFont="1" applyBorder="1"/>
    <xf numFmtId="1" fontId="2" fillId="0" borderId="21" xfId="0" applyNumberFormat="1" applyFont="1" applyBorder="1"/>
    <xf numFmtId="0" fontId="49" fillId="3" borderId="32" xfId="1" applyFill="1" applyBorder="1" applyAlignment="1">
      <alignment vertical="top"/>
    </xf>
    <xf numFmtId="0" fontId="9" fillId="3" borderId="42" xfId="0" applyFont="1" applyFill="1" applyBorder="1" applyAlignment="1">
      <alignment vertical="top" wrapText="1"/>
    </xf>
    <xf numFmtId="0" fontId="2" fillId="3" borderId="42" xfId="0" applyFont="1" applyFill="1" applyBorder="1" applyAlignment="1">
      <alignment vertical="top" wrapText="1"/>
    </xf>
    <xf numFmtId="0" fontId="2" fillId="3" borderId="33" xfId="0" applyFont="1" applyFill="1" applyBorder="1" applyAlignment="1">
      <alignment vertical="top" wrapText="1"/>
    </xf>
    <xf numFmtId="0" fontId="2" fillId="3" borderId="43" xfId="0" applyFont="1" applyFill="1" applyBorder="1" applyAlignment="1">
      <alignment vertical="top" wrapText="1"/>
    </xf>
    <xf numFmtId="0" fontId="2" fillId="3" borderId="44" xfId="0" applyFont="1" applyFill="1" applyBorder="1" applyAlignment="1">
      <alignment vertical="top" wrapText="1"/>
    </xf>
    <xf numFmtId="0" fontId="2" fillId="3" borderId="14" xfId="0" applyFont="1" applyFill="1" applyBorder="1" applyAlignment="1">
      <alignment vertical="top" wrapText="1"/>
    </xf>
    <xf numFmtId="0" fontId="2" fillId="3" borderId="5" xfId="0" applyFont="1" applyFill="1" applyBorder="1" applyAlignment="1">
      <alignment vertical="top" wrapText="1"/>
    </xf>
    <xf numFmtId="0" fontId="2" fillId="3" borderId="22" xfId="0" applyFont="1" applyFill="1" applyBorder="1" applyAlignment="1">
      <alignment vertical="top" wrapText="1"/>
    </xf>
    <xf numFmtId="0" fontId="2" fillId="3" borderId="6" xfId="0" applyFont="1" applyFill="1" applyBorder="1" applyAlignment="1">
      <alignment vertical="top" wrapText="1"/>
    </xf>
    <xf numFmtId="0" fontId="2" fillId="0" borderId="32" xfId="0" applyFont="1" applyBorder="1" applyAlignment="1">
      <alignment vertical="top"/>
    </xf>
    <xf numFmtId="0" fontId="2" fillId="0" borderId="42" xfId="0" applyFont="1" applyBorder="1" applyAlignment="1">
      <alignment vertical="top"/>
    </xf>
    <xf numFmtId="0" fontId="2" fillId="0" borderId="33" xfId="0" applyFont="1" applyBorder="1" applyAlignment="1">
      <alignment vertical="top"/>
    </xf>
    <xf numFmtId="0" fontId="2" fillId="0" borderId="43" xfId="0" applyFont="1" applyBorder="1" applyAlignment="1">
      <alignment vertical="top"/>
    </xf>
    <xf numFmtId="0" fontId="10" fillId="0" borderId="0" xfId="0" applyFont="1"/>
    <xf numFmtId="0" fontId="2" fillId="0" borderId="14" xfId="0" applyFont="1" applyBorder="1" applyAlignment="1">
      <alignment vertical="top"/>
    </xf>
    <xf numFmtId="0" fontId="2" fillId="0" borderId="22"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49" fillId="6" borderId="44" xfId="1" applyFill="1" applyBorder="1" applyAlignment="1">
      <alignment vertical="top"/>
    </xf>
    <xf numFmtId="0" fontId="35" fillId="2" borderId="44" xfId="0" applyFont="1" applyFill="1" applyBorder="1"/>
    <xf numFmtId="0" fontId="35" fillId="2" borderId="14" xfId="0" applyFont="1" applyFill="1" applyBorder="1"/>
    <xf numFmtId="0" fontId="23" fillId="2" borderId="44" xfId="0" applyFont="1" applyFill="1" applyBorder="1"/>
    <xf numFmtId="0" fontId="18" fillId="0" borderId="14" xfId="0" applyFont="1" applyBorder="1"/>
    <xf numFmtId="0" fontId="35" fillId="2" borderId="44" xfId="0" quotePrefix="1" applyFont="1" applyFill="1" applyBorder="1"/>
    <xf numFmtId="0" fontId="18" fillId="0" borderId="14" xfId="0" applyFont="1" applyBorder="1" applyAlignment="1">
      <alignment vertical="top"/>
    </xf>
    <xf numFmtId="0" fontId="39" fillId="0" borderId="43" xfId="0" applyFont="1" applyBorder="1" applyAlignment="1">
      <alignment horizontal="right" vertical="top"/>
    </xf>
    <xf numFmtId="0" fontId="39" fillId="0" borderId="14" xfId="0" applyFont="1" applyBorder="1" applyAlignment="1">
      <alignment vertical="top"/>
    </xf>
    <xf numFmtId="0" fontId="18" fillId="0" borderId="32" xfId="0" applyFont="1" applyBorder="1" applyAlignment="1">
      <alignment vertical="top"/>
    </xf>
    <xf numFmtId="0" fontId="18" fillId="0" borderId="42" xfId="0" applyFont="1" applyBorder="1" applyAlignment="1">
      <alignment vertical="top"/>
    </xf>
    <xf numFmtId="0" fontId="18" fillId="0" borderId="33" xfId="0" applyFont="1" applyBorder="1" applyAlignment="1">
      <alignment vertical="top"/>
    </xf>
    <xf numFmtId="0" fontId="18" fillId="0" borderId="43" xfId="0" applyFont="1" applyBorder="1" applyAlignment="1">
      <alignment vertical="top"/>
    </xf>
    <xf numFmtId="0" fontId="18" fillId="2" borderId="32" xfId="0" applyFont="1" applyFill="1" applyBorder="1" applyAlignment="1">
      <alignment vertical="top"/>
    </xf>
    <xf numFmtId="0" fontId="18" fillId="2" borderId="42" xfId="0" applyFont="1" applyFill="1" applyBorder="1" applyAlignment="1">
      <alignment vertical="top"/>
    </xf>
    <xf numFmtId="0" fontId="18" fillId="2" borderId="43" xfId="0" applyFont="1" applyFill="1" applyBorder="1" applyAlignment="1">
      <alignment vertical="top"/>
    </xf>
    <xf numFmtId="0" fontId="18" fillId="2" borderId="44" xfId="0" applyFont="1" applyFill="1" applyBorder="1" applyAlignment="1">
      <alignment vertical="top"/>
    </xf>
    <xf numFmtId="0" fontId="18" fillId="2" borderId="44" xfId="0" applyFont="1" applyFill="1" applyBorder="1"/>
    <xf numFmtId="0" fontId="18" fillId="2" borderId="44" xfId="0" quotePrefix="1" applyFont="1" applyFill="1" applyBorder="1" applyAlignment="1">
      <alignment vertical="top"/>
    </xf>
    <xf numFmtId="0" fontId="25" fillId="2" borderId="44" xfId="0" applyFont="1" applyFill="1" applyBorder="1" applyAlignment="1">
      <alignment vertical="top"/>
    </xf>
    <xf numFmtId="0" fontId="49" fillId="2" borderId="44" xfId="1" applyFill="1" applyBorder="1" applyAlignment="1">
      <alignment vertical="top"/>
    </xf>
    <xf numFmtId="0" fontId="49" fillId="2" borderId="44" xfId="1" applyFill="1" applyBorder="1"/>
    <xf numFmtId="0" fontId="4" fillId="2" borderId="1" xfId="0" applyFont="1" applyFill="1" applyBorder="1" applyAlignment="1">
      <alignment horizontal="center"/>
    </xf>
    <xf numFmtId="0" fontId="3" fillId="0" borderId="2" xfId="0" applyFont="1" applyBorder="1"/>
    <xf numFmtId="0" fontId="3" fillId="0" borderId="3" xfId="0" applyFont="1" applyBorder="1"/>
    <xf numFmtId="0" fontId="2" fillId="2" borderId="43" xfId="0" applyFont="1" applyFill="1" applyBorder="1" applyAlignment="1">
      <alignment horizontal="left"/>
    </xf>
    <xf numFmtId="0" fontId="3" fillId="0" borderId="44" xfId="0" applyFont="1" applyBorder="1"/>
    <xf numFmtId="0" fontId="3" fillId="0" borderId="14" xfId="0" applyFont="1" applyBorder="1"/>
    <xf numFmtId="0" fontId="2" fillId="2" borderId="43" xfId="0" applyFont="1" applyFill="1" applyBorder="1" applyAlignment="1">
      <alignment horizontal="left" wrapText="1"/>
    </xf>
    <xf numFmtId="0" fontId="2" fillId="0" borderId="21" xfId="0" applyFont="1" applyBorder="1" applyAlignment="1">
      <alignment horizontal="center"/>
    </xf>
    <xf numFmtId="0" fontId="3" fillId="0" borderId="34" xfId="0" applyFont="1" applyBorder="1"/>
    <xf numFmtId="0" fontId="3" fillId="0" borderId="35" xfId="0" applyFont="1" applyBorder="1"/>
    <xf numFmtId="49" fontId="2" fillId="3" borderId="21" xfId="0" applyNumberFormat="1" applyFont="1" applyFill="1" applyBorder="1" applyAlignment="1">
      <alignment horizontal="center"/>
    </xf>
    <xf numFmtId="0" fontId="8" fillId="0" borderId="15" xfId="0" applyFont="1" applyBorder="1" applyAlignment="1">
      <alignment horizontal="center" textRotation="90" wrapText="1"/>
    </xf>
    <xf numFmtId="0" fontId="3" fillId="0" borderId="41" xfId="0" applyFont="1" applyBorder="1"/>
    <xf numFmtId="0" fontId="3" fillId="0" borderId="7" xfId="0" applyFont="1" applyBorder="1"/>
    <xf numFmtId="0" fontId="2" fillId="0" borderId="15" xfId="0" applyFont="1" applyBorder="1" applyAlignment="1">
      <alignment horizontal="center" textRotation="90" wrapText="1"/>
    </xf>
    <xf numFmtId="0" fontId="2" fillId="0" borderId="32" xfId="0" applyFont="1" applyBorder="1" applyAlignment="1">
      <alignment horizontal="center" vertical="center" wrapText="1"/>
    </xf>
    <xf numFmtId="0" fontId="3" fillId="0" borderId="42" xfId="0" applyFont="1" applyBorder="1"/>
    <xf numFmtId="0" fontId="3" fillId="0" borderId="33" xfId="0" applyFont="1" applyBorder="1"/>
    <xf numFmtId="0" fontId="3" fillId="0" borderId="43" xfId="0" applyFont="1" applyBorder="1"/>
    <xf numFmtId="0" fontId="0" fillId="0" borderId="0" xfId="0"/>
    <xf numFmtId="0" fontId="3" fillId="0" borderId="5" xfId="0" applyFont="1" applyBorder="1"/>
    <xf numFmtId="0" fontId="3" fillId="0" borderId="22" xfId="0" applyFont="1" applyBorder="1"/>
    <xf numFmtId="0" fontId="3" fillId="0" borderId="6" xfId="0" applyFont="1" applyBorder="1"/>
    <xf numFmtId="0" fontId="2" fillId="0" borderId="41" xfId="0" applyFont="1" applyBorder="1" applyAlignment="1">
      <alignment horizontal="center" textRotation="90" wrapText="1"/>
    </xf>
    <xf numFmtId="0" fontId="49" fillId="0" borderId="21" xfId="1" applyBorder="1" applyAlignment="1"/>
    <xf numFmtId="0" fontId="49" fillId="0" borderId="34" xfId="1" applyBorder="1" applyAlignment="1"/>
    <xf numFmtId="0" fontId="49" fillId="0" borderId="35" xfId="1" applyBorder="1" applyAlignment="1"/>
    <xf numFmtId="49" fontId="2" fillId="3" borderId="21" xfId="0" applyNumberFormat="1" applyFont="1" applyFill="1" applyBorder="1"/>
    <xf numFmtId="0" fontId="2" fillId="4" borderId="21" xfId="0" applyFont="1" applyFill="1" applyBorder="1" applyAlignment="1">
      <alignment horizontal="center"/>
    </xf>
    <xf numFmtId="0" fontId="49" fillId="0" borderId="21" xfId="1" applyBorder="1" applyAlignment="1">
      <alignment horizontal="left" wrapText="1"/>
    </xf>
    <xf numFmtId="164" fontId="2" fillId="0" borderId="15" xfId="0" applyNumberFormat="1" applyFont="1" applyBorder="1" applyAlignment="1">
      <alignment horizontal="center" vertical="center"/>
    </xf>
    <xf numFmtId="164" fontId="2" fillId="0" borderId="33" xfId="0" applyNumberFormat="1" applyFont="1" applyBorder="1" applyAlignment="1">
      <alignment horizontal="center" vertical="center"/>
    </xf>
    <xf numFmtId="1" fontId="2" fillId="0" borderId="15" xfId="0" applyNumberFormat="1" applyFont="1" applyBorder="1" applyAlignment="1">
      <alignment horizontal="center" vertical="center"/>
    </xf>
    <xf numFmtId="2" fontId="2" fillId="0" borderId="15" xfId="0" applyNumberFormat="1" applyFont="1" applyBorder="1" applyAlignment="1">
      <alignment horizontal="center" vertical="center"/>
    </xf>
    <xf numFmtId="2" fontId="2" fillId="0" borderId="7" xfId="0" applyNumberFormat="1" applyFont="1" applyBorder="1" applyAlignment="1">
      <alignment horizontal="center" vertical="center"/>
    </xf>
    <xf numFmtId="164" fontId="2" fillId="0" borderId="7" xfId="0" applyNumberFormat="1" applyFont="1" applyBorder="1" applyAlignment="1">
      <alignment horizontal="center" vertical="center"/>
    </xf>
    <xf numFmtId="17" fontId="2" fillId="0" borderId="21" xfId="0" applyNumberFormat="1" applyFont="1" applyBorder="1" applyAlignment="1">
      <alignment horizontal="center"/>
    </xf>
    <xf numFmtId="0" fontId="2" fillId="5" borderId="21" xfId="0" applyFont="1" applyFill="1" applyBorder="1" applyAlignment="1">
      <alignment horizontal="center"/>
    </xf>
    <xf numFmtId="0" fontId="47" fillId="0" borderId="44" xfId="1" applyFont="1" applyBorder="1" applyAlignment="1" applyProtection="1">
      <alignment horizontal="left"/>
    </xf>
    <xf numFmtId="0" fontId="49" fillId="0" borderId="44" xfId="1" applyBorder="1" applyAlignment="1" applyProtection="1">
      <alignment horizontal="left"/>
    </xf>
    <xf numFmtId="0" fontId="1" fillId="0" borderId="0" xfId="0" applyFont="1" applyAlignment="1">
      <alignment horizontal="center"/>
    </xf>
    <xf numFmtId="0" fontId="4" fillId="0" borderId="0" xfId="0" applyFont="1" applyAlignment="1">
      <alignment horizontal="center" wrapText="1"/>
    </xf>
    <xf numFmtId="0" fontId="7" fillId="0" borderId="0" xfId="0" applyFont="1" applyAlignment="1">
      <alignment horizontal="left" vertical="center" wrapText="1"/>
    </xf>
    <xf numFmtId="0" fontId="6" fillId="0" borderId="0" xfId="0" applyFont="1" applyAlignment="1">
      <alignment horizontal="left" wrapText="1"/>
    </xf>
    <xf numFmtId="0" fontId="1" fillId="4" borderId="21" xfId="0" applyFont="1" applyFill="1" applyBorder="1" applyAlignment="1">
      <alignment horizontal="left"/>
    </xf>
    <xf numFmtId="0" fontId="1" fillId="3" borderId="21" xfId="0" applyFont="1" applyFill="1" applyBorder="1" applyAlignment="1">
      <alignment horizontal="center"/>
    </xf>
    <xf numFmtId="0" fontId="2" fillId="0" borderId="32" xfId="0" applyFont="1" applyBorder="1" applyAlignment="1">
      <alignment horizontal="center" wrapText="1"/>
    </xf>
    <xf numFmtId="0" fontId="2" fillId="0" borderId="32" xfId="0" applyFont="1" applyBorder="1" applyAlignment="1">
      <alignment horizontal="center" vertical="center"/>
    </xf>
    <xf numFmtId="49" fontId="49" fillId="3" borderId="21" xfId="1" applyNumberFormat="1" applyFill="1" applyBorder="1" applyAlignment="1">
      <alignment horizontal="center"/>
    </xf>
    <xf numFmtId="49" fontId="2" fillId="3" borderId="5" xfId="0" applyNumberFormat="1" applyFont="1" applyFill="1" applyBorder="1"/>
    <xf numFmtId="0" fontId="2" fillId="0" borderId="5" xfId="0" applyFont="1" applyBorder="1" applyAlignment="1">
      <alignment horizontal="center"/>
    </xf>
    <xf numFmtId="0" fontId="49" fillId="0" borderId="5" xfId="1" applyBorder="1" applyAlignment="1">
      <alignment horizontal="left" wrapText="1"/>
    </xf>
    <xf numFmtId="0" fontId="49" fillId="0" borderId="22" xfId="1" applyBorder="1" applyAlignment="1"/>
    <xf numFmtId="0" fontId="49" fillId="0" borderId="6" xfId="1" applyBorder="1" applyAlignment="1"/>
    <xf numFmtId="0" fontId="2" fillId="0" borderId="64" xfId="0" applyFont="1" applyBorder="1" applyAlignment="1">
      <alignment horizontal="center" textRotation="90"/>
    </xf>
    <xf numFmtId="0" fontId="2" fillId="0" borderId="65" xfId="0" applyFont="1" applyBorder="1" applyAlignment="1">
      <alignment horizontal="center" textRotation="90" wrapText="1"/>
    </xf>
    <xf numFmtId="0" fontId="3" fillId="0" borderId="67" xfId="0" applyFont="1" applyBorder="1"/>
    <xf numFmtId="0" fontId="3" fillId="0" borderId="69" xfId="0" applyFont="1" applyBorder="1"/>
    <xf numFmtId="0" fontId="1" fillId="0" borderId="48" xfId="0" applyFont="1" applyBorder="1" applyAlignment="1">
      <alignment horizontal="center"/>
    </xf>
    <xf numFmtId="0" fontId="0" fillId="0" borderId="49" xfId="0" applyBorder="1"/>
    <xf numFmtId="0" fontId="0" fillId="0" borderId="50" xfId="0" applyBorder="1"/>
    <xf numFmtId="0" fontId="2" fillId="0" borderId="22" xfId="0" applyFont="1" applyBorder="1" applyAlignment="1">
      <alignment horizontal="center"/>
    </xf>
    <xf numFmtId="0" fontId="3" fillId="0" borderId="62" xfId="0" applyFont="1" applyBorder="1"/>
    <xf numFmtId="0" fontId="2" fillId="6" borderId="63" xfId="0" applyFont="1" applyFill="1" applyBorder="1" applyAlignment="1">
      <alignment horizontal="left" vertical="center"/>
    </xf>
    <xf numFmtId="0" fontId="3" fillId="0" borderId="66" xfId="0" applyFont="1" applyBorder="1"/>
    <xf numFmtId="0" fontId="3" fillId="0" borderId="68" xfId="0" applyFont="1" applyBorder="1"/>
    <xf numFmtId="0" fontId="2" fillId="0" borderId="64" xfId="0" applyFont="1" applyBorder="1" applyAlignment="1">
      <alignment horizontal="center" textRotation="90" wrapText="1"/>
    </xf>
    <xf numFmtId="0" fontId="1" fillId="0" borderId="21" xfId="0" applyFont="1" applyBorder="1" applyAlignment="1">
      <alignment horizontal="left" vertical="center" wrapText="1"/>
    </xf>
    <xf numFmtId="0" fontId="2" fillId="0" borderId="5" xfId="0" applyFont="1" applyBorder="1" applyAlignment="1">
      <alignment horizontal="center" vertical="center"/>
    </xf>
    <xf numFmtId="0" fontId="2" fillId="0" borderId="43" xfId="0" applyFont="1" applyBorder="1" applyAlignment="1">
      <alignment horizontal="left" vertical="center" wrapText="1"/>
    </xf>
    <xf numFmtId="0" fontId="2" fillId="0" borderId="43" xfId="0" applyFont="1" applyBorder="1" applyAlignment="1">
      <alignment horizontal="center"/>
    </xf>
    <xf numFmtId="0" fontId="4" fillId="0" borderId="17" xfId="0" applyFont="1" applyBorder="1" applyAlignment="1">
      <alignment horizontal="left" vertical="center" wrapText="1"/>
    </xf>
    <xf numFmtId="0" fontId="3" fillId="0" borderId="18" xfId="0" applyFont="1" applyBorder="1"/>
    <xf numFmtId="0" fontId="3" fillId="0" borderId="19" xfId="0" applyFont="1" applyBorder="1"/>
    <xf numFmtId="0" fontId="3" fillId="0" borderId="20" xfId="0" applyFont="1" applyBorder="1"/>
    <xf numFmtId="0" fontId="1" fillId="0" borderId="15" xfId="0" applyFont="1" applyBorder="1" applyAlignment="1">
      <alignment horizontal="left" vertical="center"/>
    </xf>
    <xf numFmtId="0" fontId="1" fillId="3" borderId="14" xfId="0" applyFont="1" applyFill="1" applyBorder="1" applyAlignment="1">
      <alignment horizontal="left" vertical="center"/>
    </xf>
    <xf numFmtId="0" fontId="13" fillId="0" borderId="32" xfId="0" applyFont="1" applyBorder="1" applyAlignment="1">
      <alignment horizontal="left" vertical="center" wrapText="1"/>
    </xf>
    <xf numFmtId="0" fontId="2" fillId="3" borderId="15" xfId="0" applyFont="1" applyFill="1" applyBorder="1" applyAlignment="1">
      <alignment horizontal="left" vertical="center"/>
    </xf>
    <xf numFmtId="0" fontId="1" fillId="0" borderId="0" xfId="0" applyFont="1" applyAlignment="1">
      <alignment horizontal="left" vertical="center"/>
    </xf>
    <xf numFmtId="0" fontId="1" fillId="3" borderId="15" xfId="0" applyFont="1" applyFill="1" applyBorder="1" applyAlignment="1">
      <alignment horizontal="left" vertical="center"/>
    </xf>
    <xf numFmtId="0" fontId="2" fillId="6" borderId="44" xfId="0" applyFont="1" applyFill="1" applyBorder="1" applyAlignment="1">
      <alignment horizontal="center"/>
    </xf>
    <xf numFmtId="0" fontId="7" fillId="3" borderId="47" xfId="0" applyFont="1" applyFill="1" applyBorder="1" applyAlignment="1">
      <alignment horizontal="center" vertical="center"/>
    </xf>
    <xf numFmtId="0" fontId="52" fillId="0" borderId="47" xfId="0" applyFont="1" applyBorder="1"/>
    <xf numFmtId="0" fontId="7" fillId="0" borderId="47" xfId="0" applyFont="1" applyBorder="1"/>
    <xf numFmtId="0" fontId="1" fillId="22" borderId="47" xfId="0" applyFont="1" applyFill="1" applyBorder="1" applyAlignment="1">
      <alignment horizontal="center" vertical="center"/>
    </xf>
    <xf numFmtId="0" fontId="48" fillId="21" borderId="47" xfId="0" applyFont="1" applyFill="1" applyBorder="1"/>
    <xf numFmtId="0" fontId="1" fillId="3" borderId="47" xfId="0" applyFont="1" applyFill="1" applyBorder="1" applyAlignment="1">
      <alignment horizontal="center" vertical="center"/>
    </xf>
    <xf numFmtId="0" fontId="48" fillId="0" borderId="47" xfId="0" applyFont="1" applyBorder="1"/>
    <xf numFmtId="0" fontId="0" fillId="0" borderId="46" xfId="0" applyBorder="1" applyAlignment="1">
      <alignment horizontal="center"/>
    </xf>
    <xf numFmtId="0" fontId="52" fillId="0" borderId="47" xfId="0" applyFont="1" applyBorder="1" applyAlignment="1">
      <alignment horizontal="center"/>
    </xf>
    <xf numFmtId="0" fontId="1" fillId="18" borderId="47" xfId="0" applyFont="1" applyFill="1" applyBorder="1" applyAlignment="1">
      <alignment horizontal="center" vertical="center"/>
    </xf>
    <xf numFmtId="0" fontId="1" fillId="21" borderId="47" xfId="0" applyFont="1" applyFill="1" applyBorder="1" applyAlignment="1">
      <alignment horizontal="center" vertical="center"/>
    </xf>
    <xf numFmtId="0" fontId="2" fillId="26" borderId="47" xfId="0" applyFont="1" applyFill="1" applyBorder="1" applyAlignment="1">
      <alignment horizontal="center" vertical="center"/>
    </xf>
    <xf numFmtId="0" fontId="2" fillId="6" borderId="47" xfId="0" applyFont="1" applyFill="1" applyBorder="1" applyAlignment="1">
      <alignment horizontal="center" vertical="center" wrapText="1"/>
    </xf>
    <xf numFmtId="0" fontId="2" fillId="3" borderId="51" xfId="0" applyFont="1" applyFill="1" applyBorder="1"/>
    <xf numFmtId="0" fontId="52" fillId="0" borderId="44" xfId="0" applyFont="1" applyBorder="1"/>
    <xf numFmtId="0" fontId="52" fillId="0" borderId="52" xfId="0" applyFont="1" applyBorder="1"/>
    <xf numFmtId="2" fontId="2" fillId="6" borderId="51" xfId="0" applyNumberFormat="1" applyFont="1" applyFill="1" applyBorder="1"/>
    <xf numFmtId="0" fontId="2" fillId="6" borderId="47" xfId="0" applyFont="1" applyFill="1" applyBorder="1" applyAlignment="1">
      <alignment horizontal="center" vertical="center"/>
    </xf>
    <xf numFmtId="0" fontId="52" fillId="0" borderId="55" xfId="0" applyFont="1" applyBorder="1"/>
    <xf numFmtId="0" fontId="2" fillId="6" borderId="47" xfId="0" applyFont="1" applyFill="1" applyBorder="1"/>
    <xf numFmtId="0" fontId="2" fillId="3" borderId="47" xfId="0" applyFont="1" applyFill="1" applyBorder="1" applyAlignment="1">
      <alignment horizontal="center"/>
    </xf>
    <xf numFmtId="164" fontId="2" fillId="30" borderId="47" xfId="0" applyNumberFormat="1" applyFont="1" applyFill="1" applyBorder="1"/>
    <xf numFmtId="164" fontId="52" fillId="37" borderId="47" xfId="0" applyNumberFormat="1" applyFont="1" applyFill="1" applyBorder="1"/>
    <xf numFmtId="0" fontId="7" fillId="30" borderId="47" xfId="0" applyFont="1" applyFill="1" applyBorder="1"/>
    <xf numFmtId="0" fontId="52" fillId="37" borderId="47" xfId="0" applyFont="1" applyFill="1" applyBorder="1"/>
    <xf numFmtId="164" fontId="52" fillId="37" borderId="55" xfId="0" applyNumberFormat="1" applyFont="1" applyFill="1" applyBorder="1"/>
    <xf numFmtId="0" fontId="7" fillId="6" borderId="47" xfId="0" applyFont="1" applyFill="1" applyBorder="1" applyAlignment="1">
      <alignment vertical="center"/>
    </xf>
    <xf numFmtId="2" fontId="7" fillId="3" borderId="48" xfId="0" applyNumberFormat="1" applyFont="1" applyFill="1" applyBorder="1" applyAlignment="1">
      <alignment horizontal="right"/>
    </xf>
    <xf numFmtId="0" fontId="52" fillId="0" borderId="49" xfId="0" applyFont="1" applyBorder="1"/>
    <xf numFmtId="0" fontId="52" fillId="0" borderId="50" xfId="0" applyFont="1" applyBorder="1"/>
    <xf numFmtId="2" fontId="2" fillId="6" borderId="48" xfId="0" applyNumberFormat="1" applyFont="1" applyFill="1" applyBorder="1"/>
    <xf numFmtId="164" fontId="7" fillId="37" borderId="47" xfId="0" applyNumberFormat="1" applyFont="1" applyFill="1" applyBorder="1"/>
    <xf numFmtId="164" fontId="52" fillId="37" borderId="58" xfId="0" applyNumberFormat="1" applyFont="1" applyFill="1" applyBorder="1"/>
    <xf numFmtId="0" fontId="52" fillId="21" borderId="47" xfId="0" applyFont="1" applyFill="1" applyBorder="1"/>
    <xf numFmtId="0" fontId="52" fillId="21" borderId="57" xfId="0" applyFont="1" applyFill="1" applyBorder="1"/>
    <xf numFmtId="0" fontId="52" fillId="21" borderId="55" xfId="0" applyFont="1" applyFill="1" applyBorder="1"/>
    <xf numFmtId="0" fontId="2" fillId="3" borderId="53" xfId="0" applyFont="1" applyFill="1" applyBorder="1"/>
    <xf numFmtId="0" fontId="52" fillId="0" borderId="46" xfId="0" applyFont="1" applyBorder="1"/>
    <xf numFmtId="0" fontId="52" fillId="0" borderId="54" xfId="0" applyFont="1" applyBorder="1"/>
    <xf numFmtId="2" fontId="2" fillId="6" borderId="53" xfId="0" applyNumberFormat="1" applyFont="1" applyFill="1" applyBorder="1"/>
    <xf numFmtId="0" fontId="7" fillId="21" borderId="31" xfId="0" applyFont="1" applyFill="1" applyBorder="1" applyAlignment="1">
      <alignment horizontal="right"/>
    </xf>
    <xf numFmtId="0" fontId="52" fillId="21" borderId="31" xfId="0" applyFont="1" applyFill="1" applyBorder="1"/>
    <xf numFmtId="0" fontId="52" fillId="21" borderId="29" xfId="0" applyFont="1" applyFill="1" applyBorder="1"/>
    <xf numFmtId="0" fontId="7" fillId="21" borderId="25" xfId="0" applyFont="1" applyFill="1" applyBorder="1" applyAlignment="1">
      <alignment horizontal="right"/>
    </xf>
    <xf numFmtId="0" fontId="7" fillId="21" borderId="28" xfId="0" applyFont="1" applyFill="1" applyBorder="1" applyAlignment="1">
      <alignment horizontal="right"/>
    </xf>
    <xf numFmtId="0" fontId="52" fillId="21" borderId="28" xfId="0" applyFont="1" applyFill="1" applyBorder="1"/>
    <xf numFmtId="0" fontId="52" fillId="21" borderId="30" xfId="0" applyFont="1" applyFill="1" applyBorder="1"/>
    <xf numFmtId="0" fontId="7" fillId="21" borderId="27" xfId="0" applyFont="1" applyFill="1" applyBorder="1" applyAlignment="1">
      <alignment horizontal="right"/>
    </xf>
    <xf numFmtId="2" fontId="7" fillId="3" borderId="51" xfId="0" applyNumberFormat="1" applyFont="1" applyFill="1" applyBorder="1" applyAlignment="1">
      <alignment horizontal="right"/>
    </xf>
    <xf numFmtId="0" fontId="1" fillId="22" borderId="58" xfId="0" applyFont="1" applyFill="1" applyBorder="1"/>
    <xf numFmtId="0" fontId="52" fillId="21" borderId="59" xfId="0" applyFont="1" applyFill="1" applyBorder="1"/>
    <xf numFmtId="0" fontId="52" fillId="21" borderId="60" xfId="0" applyFont="1" applyFill="1" applyBorder="1"/>
    <xf numFmtId="0" fontId="1" fillId="6" borderId="58" xfId="0" applyFont="1" applyFill="1" applyBorder="1"/>
    <xf numFmtId="0" fontId="52" fillId="0" borderId="59" xfId="0" applyFont="1" applyBorder="1"/>
    <xf numFmtId="0" fontId="2" fillId="3" borderId="47" xfId="0" applyFont="1" applyFill="1" applyBorder="1" applyAlignment="1">
      <alignment horizontal="center" vertical="center"/>
    </xf>
    <xf numFmtId="0" fontId="2" fillId="3" borderId="47" xfId="0" applyFont="1" applyFill="1" applyBorder="1" applyAlignment="1">
      <alignment horizontal="center" vertical="center" wrapText="1"/>
    </xf>
    <xf numFmtId="0" fontId="1" fillId="6" borderId="44" xfId="0" applyFont="1" applyFill="1" applyBorder="1" applyAlignment="1">
      <alignment horizontal="center"/>
    </xf>
    <xf numFmtId="0" fontId="1" fillId="6" borderId="47" xfId="0" applyFont="1" applyFill="1" applyBorder="1" applyAlignment="1">
      <alignment horizontal="center" vertical="center" wrapText="1"/>
    </xf>
    <xf numFmtId="0" fontId="1" fillId="22" borderId="55" xfId="0" applyFont="1" applyFill="1" applyBorder="1"/>
    <xf numFmtId="0" fontId="1" fillId="6" borderId="55" xfId="0" applyFont="1" applyFill="1" applyBorder="1"/>
    <xf numFmtId="0" fontId="52" fillId="0" borderId="48" xfId="0" applyFont="1" applyBorder="1"/>
    <xf numFmtId="0" fontId="52" fillId="0" borderId="60" xfId="0" applyFont="1" applyBorder="1"/>
    <xf numFmtId="0" fontId="2" fillId="3" borderId="48" xfId="0" applyFont="1" applyFill="1" applyBorder="1" applyAlignment="1">
      <alignment horizontal="center" vertical="center"/>
    </xf>
    <xf numFmtId="0" fontId="52" fillId="0" borderId="53" xfId="0" applyFont="1" applyBorder="1"/>
    <xf numFmtId="0" fontId="7" fillId="0" borderId="46" xfId="0" applyFont="1" applyBorder="1"/>
    <xf numFmtId="0" fontId="2" fillId="6" borderId="48"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6" borderId="48" xfId="0" applyFont="1" applyFill="1" applyBorder="1" applyAlignment="1">
      <alignment horizontal="center" vertical="center"/>
    </xf>
    <xf numFmtId="0" fontId="7" fillId="0" borderId="49" xfId="0" applyFont="1" applyBorder="1"/>
    <xf numFmtId="0" fontId="1" fillId="3" borderId="48" xfId="0" applyFont="1" applyFill="1" applyBorder="1" applyAlignment="1">
      <alignment horizontal="center" vertical="center"/>
    </xf>
    <xf numFmtId="0" fontId="2" fillId="3" borderId="51" xfId="0" applyFont="1" applyFill="1" applyBorder="1" applyAlignment="1">
      <alignment horizontal="center"/>
    </xf>
    <xf numFmtId="0" fontId="2" fillId="3" borderId="44" xfId="0" applyFont="1" applyFill="1" applyBorder="1" applyAlignment="1">
      <alignment horizontal="center"/>
    </xf>
    <xf numFmtId="0" fontId="2" fillId="22" borderId="51" xfId="0" applyFont="1" applyFill="1" applyBorder="1" applyAlignment="1">
      <alignment horizontal="center"/>
    </xf>
    <xf numFmtId="0" fontId="2" fillId="22" borderId="44" xfId="0" applyFont="1" applyFill="1" applyBorder="1" applyAlignment="1">
      <alignment horizontal="center"/>
    </xf>
    <xf numFmtId="0" fontId="2" fillId="22" borderId="52" xfId="0" applyFont="1" applyFill="1" applyBorder="1" applyAlignment="1">
      <alignment horizontal="center"/>
    </xf>
    <xf numFmtId="0" fontId="2" fillId="6" borderId="49" xfId="0" applyFont="1" applyFill="1" applyBorder="1" applyAlignment="1">
      <alignment horizontal="center" vertical="center"/>
    </xf>
    <xf numFmtId="0" fontId="2" fillId="6" borderId="53" xfId="0" applyFont="1" applyFill="1" applyBorder="1" applyAlignment="1">
      <alignment horizontal="center" vertical="center"/>
    </xf>
    <xf numFmtId="0" fontId="2" fillId="6" borderId="46" xfId="0" applyFont="1" applyFill="1" applyBorder="1" applyAlignment="1">
      <alignment horizontal="center" vertical="center"/>
    </xf>
    <xf numFmtId="0" fontId="2" fillId="6" borderId="50" xfId="0" applyFont="1" applyFill="1" applyBorder="1" applyAlignment="1">
      <alignment horizontal="center" vertical="center"/>
    </xf>
    <xf numFmtId="0" fontId="2" fillId="6" borderId="54" xfId="0" applyFont="1" applyFill="1" applyBorder="1" applyAlignment="1">
      <alignment horizontal="center" vertical="center"/>
    </xf>
    <xf numFmtId="0" fontId="2" fillId="3" borderId="48" xfId="0" applyFont="1" applyFill="1" applyBorder="1" applyAlignment="1">
      <alignment horizontal="center"/>
    </xf>
    <xf numFmtId="0" fontId="2" fillId="3" borderId="49" xfId="0" applyFont="1" applyFill="1" applyBorder="1" applyAlignment="1">
      <alignment horizontal="center"/>
    </xf>
    <xf numFmtId="0" fontId="2" fillId="22" borderId="48" xfId="0" applyFont="1" applyFill="1" applyBorder="1" applyAlignment="1">
      <alignment horizontal="center"/>
    </xf>
    <xf numFmtId="0" fontId="2" fillId="22" borderId="49" xfId="0" applyFont="1" applyFill="1" applyBorder="1" applyAlignment="1">
      <alignment horizontal="center"/>
    </xf>
    <xf numFmtId="0" fontId="2" fillId="22" borderId="50" xfId="0" applyFont="1" applyFill="1" applyBorder="1" applyAlignment="1">
      <alignment horizontal="center"/>
    </xf>
    <xf numFmtId="0" fontId="2" fillId="6" borderId="51" xfId="0" applyFont="1" applyFill="1" applyBorder="1" applyAlignment="1">
      <alignment horizontal="center"/>
    </xf>
    <xf numFmtId="0" fontId="2" fillId="3" borderId="52" xfId="0" applyFont="1" applyFill="1" applyBorder="1" applyAlignment="1">
      <alignment horizontal="center"/>
    </xf>
    <xf numFmtId="0" fontId="2" fillId="3" borderId="53" xfId="0" applyFont="1" applyFill="1" applyBorder="1" applyAlignment="1">
      <alignment horizontal="center"/>
    </xf>
    <xf numFmtId="0" fontId="2" fillId="3" borderId="46" xfId="0" applyFont="1" applyFill="1" applyBorder="1" applyAlignment="1">
      <alignment horizontal="center"/>
    </xf>
    <xf numFmtId="0" fontId="2" fillId="3" borderId="54" xfId="0" applyFont="1" applyFill="1" applyBorder="1" applyAlignment="1">
      <alignment horizontal="center"/>
    </xf>
    <xf numFmtId="0" fontId="2" fillId="22" borderId="53" xfId="0" applyFont="1" applyFill="1" applyBorder="1" applyAlignment="1">
      <alignment horizontal="center"/>
    </xf>
    <xf numFmtId="0" fontId="2" fillId="22" borderId="46" xfId="0" applyFont="1" applyFill="1" applyBorder="1" applyAlignment="1">
      <alignment horizontal="center"/>
    </xf>
    <xf numFmtId="0" fontId="2" fillId="22" borderId="54" xfId="0" applyFont="1" applyFill="1" applyBorder="1" applyAlignment="1">
      <alignment horizontal="center"/>
    </xf>
    <xf numFmtId="0" fontId="2" fillId="6" borderId="53" xfId="0" applyFont="1" applyFill="1" applyBorder="1" applyAlignment="1">
      <alignment horizontal="center"/>
    </xf>
    <xf numFmtId="0" fontId="2" fillId="6" borderId="46" xfId="0" applyFont="1" applyFill="1" applyBorder="1" applyAlignment="1">
      <alignment horizontal="center"/>
    </xf>
    <xf numFmtId="0" fontId="2" fillId="22" borderId="51" xfId="0" applyFont="1" applyFill="1" applyBorder="1" applyAlignment="1">
      <alignment horizontal="center" wrapText="1"/>
    </xf>
    <xf numFmtId="0" fontId="2" fillId="22" borderId="48" xfId="0" applyFont="1" applyFill="1" applyBorder="1" applyAlignment="1">
      <alignment horizontal="center" vertical="center" wrapText="1"/>
    </xf>
    <xf numFmtId="0" fontId="52" fillId="21" borderId="49" xfId="0" applyFont="1" applyFill="1" applyBorder="1"/>
    <xf numFmtId="0" fontId="52" fillId="21" borderId="50" xfId="0" applyFont="1" applyFill="1" applyBorder="1"/>
    <xf numFmtId="0" fontId="52" fillId="21" borderId="53" xfId="0" applyFont="1" applyFill="1" applyBorder="1"/>
    <xf numFmtId="0" fontId="52" fillId="21" borderId="46" xfId="0" applyFont="1" applyFill="1" applyBorder="1"/>
    <xf numFmtId="0" fontId="52" fillId="21" borderId="44" xfId="0" applyFont="1" applyFill="1" applyBorder="1"/>
    <xf numFmtId="0" fontId="52" fillId="21" borderId="52" xfId="0" applyFont="1" applyFill="1" applyBorder="1"/>
    <xf numFmtId="165" fontId="2" fillId="22" borderId="48" xfId="2" applyNumberFormat="1" applyFont="1" applyFill="1" applyBorder="1" applyAlignment="1">
      <alignment horizontal="center" vertical="center" wrapText="1"/>
    </xf>
    <xf numFmtId="165" fontId="2" fillId="22" borderId="49" xfId="2" applyNumberFormat="1" applyFont="1" applyFill="1" applyBorder="1" applyAlignment="1">
      <alignment horizontal="center" vertical="center" wrapText="1"/>
    </xf>
    <xf numFmtId="165" fontId="2" fillId="22" borderId="53" xfId="2" applyNumberFormat="1" applyFont="1" applyFill="1" applyBorder="1" applyAlignment="1">
      <alignment horizontal="center" vertical="center" wrapText="1"/>
    </xf>
    <xf numFmtId="165" fontId="2" fillId="22" borderId="46" xfId="2" applyNumberFormat="1" applyFont="1" applyFill="1" applyBorder="1" applyAlignment="1">
      <alignment horizontal="center" vertical="center" wrapText="1"/>
    </xf>
    <xf numFmtId="0" fontId="2" fillId="3" borderId="49"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53"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54" xfId="0" applyFont="1" applyFill="1" applyBorder="1" applyAlignment="1">
      <alignment horizontal="center" vertical="center"/>
    </xf>
    <xf numFmtId="0" fontId="2" fillId="6" borderId="51" xfId="0" applyFont="1" applyFill="1" applyBorder="1" applyAlignment="1">
      <alignment horizontal="center" vertical="center"/>
    </xf>
    <xf numFmtId="0" fontId="2" fillId="6" borderId="44" xfId="0" applyFont="1" applyFill="1" applyBorder="1" applyAlignment="1">
      <alignment horizontal="center" vertical="center"/>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44" xfId="0" applyFont="1" applyBorder="1" applyAlignment="1">
      <alignment horizontal="center" vertical="center"/>
    </xf>
    <xf numFmtId="0" fontId="7" fillId="0" borderId="52" xfId="0" applyFont="1" applyBorder="1" applyAlignment="1">
      <alignment horizontal="center" vertical="center"/>
    </xf>
    <xf numFmtId="0" fontId="2" fillId="6" borderId="48" xfId="0" applyFont="1" applyFill="1" applyBorder="1" applyAlignment="1">
      <alignment horizontal="center"/>
    </xf>
    <xf numFmtId="0" fontId="2" fillId="6" borderId="49" xfId="0" applyFont="1" applyFill="1" applyBorder="1" applyAlignment="1">
      <alignment horizontal="center"/>
    </xf>
    <xf numFmtId="0" fontId="2" fillId="3" borderId="50" xfId="0" applyFont="1" applyFill="1" applyBorder="1" applyAlignment="1">
      <alignment horizontal="center"/>
    </xf>
    <xf numFmtId="0" fontId="2" fillId="3" borderId="51" xfId="0" applyFont="1" applyFill="1" applyBorder="1" applyAlignment="1">
      <alignment horizontal="center" vertical="center"/>
    </xf>
    <xf numFmtId="0" fontId="1" fillId="34" borderId="48" xfId="0" applyFont="1" applyFill="1" applyBorder="1" applyAlignment="1">
      <alignment horizontal="center" vertical="center"/>
    </xf>
    <xf numFmtId="0" fontId="52" fillId="27" borderId="49" xfId="0" applyFont="1" applyFill="1" applyBorder="1"/>
    <xf numFmtId="0" fontId="52" fillId="27" borderId="50" xfId="0" applyFont="1" applyFill="1" applyBorder="1"/>
    <xf numFmtId="0" fontId="52" fillId="27" borderId="53" xfId="0" applyFont="1" applyFill="1" applyBorder="1"/>
    <xf numFmtId="0" fontId="52" fillId="27" borderId="46" xfId="0" applyFont="1" applyFill="1" applyBorder="1"/>
    <xf numFmtId="0" fontId="52" fillId="27" borderId="44" xfId="0" applyFont="1" applyFill="1" applyBorder="1"/>
    <xf numFmtId="0" fontId="52" fillId="27" borderId="52" xfId="0" applyFont="1" applyFill="1" applyBorder="1"/>
    <xf numFmtId="0" fontId="2" fillId="3" borderId="49"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1" fillId="35" borderId="48" xfId="0" applyFont="1" applyFill="1" applyBorder="1" applyAlignment="1">
      <alignment horizontal="center" vertical="center"/>
    </xf>
    <xf numFmtId="0" fontId="52" fillId="36" borderId="49" xfId="0" applyFont="1" applyFill="1" applyBorder="1"/>
    <xf numFmtId="0" fontId="52" fillId="36" borderId="50" xfId="0" applyFont="1" applyFill="1" applyBorder="1"/>
    <xf numFmtId="0" fontId="52" fillId="36" borderId="53" xfId="0" applyFont="1" applyFill="1" applyBorder="1"/>
    <xf numFmtId="0" fontId="52" fillId="36" borderId="46" xfId="0" applyFont="1" applyFill="1" applyBorder="1"/>
    <xf numFmtId="0" fontId="52" fillId="36" borderId="44" xfId="0" applyFont="1" applyFill="1" applyBorder="1"/>
    <xf numFmtId="0" fontId="52" fillId="36" borderId="52" xfId="0" applyFont="1" applyFill="1" applyBorder="1"/>
    <xf numFmtId="0" fontId="18" fillId="0" borderId="51" xfId="0" applyFont="1" applyBorder="1" applyAlignment="1">
      <alignment horizontal="right"/>
    </xf>
    <xf numFmtId="0" fontId="18" fillId="0" borderId="52" xfId="0" applyFont="1" applyBorder="1" applyAlignment="1">
      <alignment horizontal="right"/>
    </xf>
    <xf numFmtId="0" fontId="18" fillId="3" borderId="58" xfId="0" applyFont="1" applyFill="1" applyBorder="1" applyAlignment="1">
      <alignment horizontal="center"/>
    </xf>
    <xf numFmtId="0" fontId="18" fillId="3" borderId="60" xfId="0" applyFont="1" applyFill="1" applyBorder="1" applyAlignment="1">
      <alignment horizontal="center"/>
    </xf>
    <xf numFmtId="0" fontId="24" fillId="0" borderId="0" xfId="0" applyFont="1" applyAlignment="1">
      <alignment horizontal="center"/>
    </xf>
    <xf numFmtId="0" fontId="48" fillId="0" borderId="48" xfId="0" applyFont="1" applyBorder="1" applyAlignment="1">
      <alignment horizontal="center"/>
    </xf>
    <xf numFmtId="0" fontId="48" fillId="0" borderId="49" xfId="0" applyFont="1" applyBorder="1" applyAlignment="1">
      <alignment horizontal="center"/>
    </xf>
    <xf numFmtId="0" fontId="48" fillId="0" borderId="50" xfId="0" applyFont="1" applyBorder="1" applyAlignment="1">
      <alignment horizontal="center"/>
    </xf>
    <xf numFmtId="0" fontId="0" fillId="0" borderId="54" xfId="0" applyBorder="1" applyAlignment="1">
      <alignment horizontal="center"/>
    </xf>
    <xf numFmtId="0" fontId="4" fillId="26" borderId="58" xfId="0" applyFont="1" applyFill="1" applyBorder="1" applyAlignment="1">
      <alignment horizontal="center"/>
    </xf>
    <xf numFmtId="0" fontId="60" fillId="26" borderId="59" xfId="0" applyFont="1" applyFill="1" applyBorder="1"/>
    <xf numFmtId="0" fontId="60" fillId="26" borderId="60" xfId="0" applyFont="1" applyFill="1" applyBorder="1"/>
    <xf numFmtId="0" fontId="18" fillId="0" borderId="44" xfId="0" applyFont="1" applyBorder="1" applyAlignment="1">
      <alignment horizontal="right" wrapText="1"/>
    </xf>
    <xf numFmtId="0" fontId="0" fillId="0" borderId="44" xfId="0" applyBorder="1"/>
    <xf numFmtId="0" fontId="18" fillId="3" borderId="47" xfId="0" applyFont="1" applyFill="1" applyBorder="1" applyAlignment="1">
      <alignment horizontal="center" wrapText="1"/>
    </xf>
    <xf numFmtId="0" fontId="3" fillId="0" borderId="47" xfId="0" applyFont="1" applyBorder="1"/>
    <xf numFmtId="1" fontId="19" fillId="0" borderId="58" xfId="0" applyNumberFormat="1" applyFont="1" applyBorder="1" applyAlignment="1">
      <alignment horizontal="center" wrapText="1"/>
    </xf>
    <xf numFmtId="1" fontId="19" fillId="0" borderId="60" xfId="0" applyNumberFormat="1" applyFont="1" applyBorder="1" applyAlignment="1">
      <alignment horizontal="center" wrapText="1"/>
    </xf>
    <xf numFmtId="0" fontId="19" fillId="3" borderId="47" xfId="0" applyFont="1" applyFill="1" applyBorder="1" applyAlignment="1">
      <alignment horizontal="center" wrapText="1"/>
    </xf>
    <xf numFmtId="1" fontId="18" fillId="4" borderId="58" xfId="0" applyNumberFormat="1" applyFont="1" applyFill="1" applyBorder="1" applyAlignment="1">
      <alignment horizontal="center"/>
    </xf>
    <xf numFmtId="1" fontId="18" fillId="4" borderId="60" xfId="0" applyNumberFormat="1" applyFont="1" applyFill="1" applyBorder="1" applyAlignment="1">
      <alignment horizontal="center"/>
    </xf>
    <xf numFmtId="164" fontId="19" fillId="4" borderId="58" xfId="0" applyNumberFormat="1" applyFont="1" applyFill="1" applyBorder="1" applyAlignment="1">
      <alignment horizontal="center"/>
    </xf>
    <xf numFmtId="164" fontId="19" fillId="4" borderId="60" xfId="0" applyNumberFormat="1" applyFont="1" applyFill="1" applyBorder="1" applyAlignment="1">
      <alignment horizontal="center"/>
    </xf>
    <xf numFmtId="0" fontId="18" fillId="0" borderId="44" xfId="0" applyFont="1" applyBorder="1" applyAlignment="1">
      <alignment horizontal="right"/>
    </xf>
    <xf numFmtId="1" fontId="19" fillId="4" borderId="58" xfId="0" applyNumberFormat="1" applyFont="1" applyFill="1" applyBorder="1" applyAlignment="1">
      <alignment horizontal="center" wrapText="1"/>
    </xf>
    <xf numFmtId="1" fontId="19" fillId="4" borderId="60" xfId="0" applyNumberFormat="1" applyFont="1" applyFill="1" applyBorder="1" applyAlignment="1">
      <alignment horizontal="center" wrapText="1"/>
    </xf>
    <xf numFmtId="0" fontId="0" fillId="0" borderId="44" xfId="0" applyBorder="1" applyAlignment="1">
      <alignment horizontal="right"/>
    </xf>
    <xf numFmtId="0" fontId="18" fillId="3" borderId="47" xfId="0" applyFont="1" applyFill="1" applyBorder="1" applyAlignment="1">
      <alignment horizontal="center"/>
    </xf>
    <xf numFmtId="0" fontId="1" fillId="28" borderId="58" xfId="0" applyFont="1" applyFill="1" applyBorder="1" applyAlignment="1">
      <alignment horizontal="center"/>
    </xf>
    <xf numFmtId="0" fontId="3" fillId="28" borderId="59" xfId="0" applyFont="1" applyFill="1" applyBorder="1"/>
    <xf numFmtId="0" fontId="3" fillId="28" borderId="60" xfId="0" applyFont="1" applyFill="1" applyBorder="1"/>
    <xf numFmtId="1" fontId="20" fillId="0" borderId="43" xfId="0" applyNumberFormat="1" applyFont="1" applyBorder="1" applyAlignment="1">
      <alignment horizontal="center" wrapText="1"/>
    </xf>
    <xf numFmtId="1" fontId="20" fillId="0" borderId="44" xfId="0" applyNumberFormat="1" applyFont="1" applyBorder="1" applyAlignment="1">
      <alignment horizontal="center" wrapText="1"/>
    </xf>
    <xf numFmtId="0" fontId="59" fillId="32" borderId="51" xfId="0" applyFont="1" applyFill="1" applyBorder="1" applyAlignment="1">
      <alignment horizontal="center"/>
    </xf>
    <xf numFmtId="0" fontId="59" fillId="32" borderId="44" xfId="0" applyFont="1" applyFill="1" applyBorder="1" applyAlignment="1">
      <alignment horizontal="center"/>
    </xf>
    <xf numFmtId="0" fontId="59" fillId="32" borderId="52" xfId="0" applyFont="1" applyFill="1" applyBorder="1" applyAlignment="1">
      <alignment horizontal="center"/>
    </xf>
    <xf numFmtId="0" fontId="18" fillId="0" borderId="51" xfId="0" applyFont="1" applyBorder="1" applyAlignment="1">
      <alignment horizontal="right" wrapText="1"/>
    </xf>
    <xf numFmtId="0" fontId="18" fillId="0" borderId="43" xfId="0" applyFont="1" applyBorder="1" applyAlignment="1">
      <alignment horizontal="right" wrapText="1"/>
    </xf>
    <xf numFmtId="0" fontId="18" fillId="3" borderId="21" xfId="0" applyFont="1" applyFill="1" applyBorder="1" applyAlignment="1">
      <alignment horizontal="center" wrapText="1"/>
    </xf>
    <xf numFmtId="0" fontId="18" fillId="0" borderId="0" xfId="0" applyFont="1" applyAlignment="1">
      <alignment horizontal="right" wrapText="1"/>
    </xf>
    <xf numFmtId="4" fontId="18" fillId="3" borderId="21" xfId="0" applyNumberFormat="1" applyFont="1" applyFill="1" applyBorder="1" applyAlignment="1">
      <alignment horizontal="center" wrapText="1"/>
    </xf>
    <xf numFmtId="1" fontId="19" fillId="4" borderId="21" xfId="0" applyNumberFormat="1" applyFont="1" applyFill="1" applyBorder="1" applyAlignment="1">
      <alignment horizontal="center" wrapText="1"/>
    </xf>
    <xf numFmtId="0" fontId="2" fillId="3" borderId="32" xfId="0" applyFont="1" applyFill="1" applyBorder="1" applyAlignment="1">
      <alignment horizontal="center" wrapText="1"/>
    </xf>
    <xf numFmtId="0" fontId="1" fillId="0" borderId="58" xfId="0" applyFont="1" applyBorder="1" applyAlignment="1">
      <alignment horizontal="center"/>
    </xf>
    <xf numFmtId="0" fontId="3" fillId="0" borderId="59" xfId="0" applyFont="1" applyBorder="1"/>
    <xf numFmtId="0" fontId="3" fillId="0" borderId="60" xfId="0" applyFont="1" applyBorder="1"/>
    <xf numFmtId="0" fontId="1" fillId="26" borderId="44" xfId="0" applyFont="1" applyFill="1" applyBorder="1" applyAlignment="1">
      <alignment horizontal="center"/>
    </xf>
    <xf numFmtId="0" fontId="3" fillId="26" borderId="44" xfId="0" applyFont="1" applyFill="1" applyBorder="1"/>
    <xf numFmtId="0" fontId="3" fillId="26" borderId="52" xfId="0" applyFont="1" applyFill="1" applyBorder="1"/>
    <xf numFmtId="0" fontId="1" fillId="26" borderId="58" xfId="0" applyFont="1" applyFill="1" applyBorder="1" applyAlignment="1">
      <alignment horizontal="center"/>
    </xf>
    <xf numFmtId="0" fontId="3" fillId="26" borderId="59" xfId="0" applyFont="1" applyFill="1" applyBorder="1"/>
    <xf numFmtId="0" fontId="3" fillId="26" borderId="60" xfId="0" applyFont="1" applyFill="1" applyBorder="1"/>
    <xf numFmtId="0" fontId="1" fillId="27" borderId="58" xfId="0" applyFont="1" applyFill="1" applyBorder="1" applyAlignment="1">
      <alignment horizontal="center"/>
    </xf>
    <xf numFmtId="0" fontId="3" fillId="27" borderId="59" xfId="0" applyFont="1" applyFill="1" applyBorder="1"/>
    <xf numFmtId="0" fontId="3" fillId="27" borderId="60" xfId="0" applyFont="1" applyFill="1" applyBorder="1"/>
    <xf numFmtId="0" fontId="18" fillId="4" borderId="21" xfId="0" applyFont="1" applyFill="1" applyBorder="1" applyAlignment="1">
      <alignment horizontal="center"/>
    </xf>
    <xf numFmtId="11" fontId="61" fillId="4" borderId="21" xfId="0" applyNumberFormat="1" applyFont="1" applyFill="1" applyBorder="1" applyAlignment="1">
      <alignment horizontal="center"/>
    </xf>
    <xf numFmtId="0" fontId="62" fillId="0" borderId="35" xfId="0" applyFont="1" applyBorder="1"/>
    <xf numFmtId="0" fontId="18" fillId="3" borderId="21" xfId="0" applyFont="1" applyFill="1" applyBorder="1" applyAlignment="1">
      <alignment horizontal="center"/>
    </xf>
    <xf numFmtId="1" fontId="19" fillId="4" borderId="21" xfId="0" applyNumberFormat="1" applyFont="1" applyFill="1" applyBorder="1" applyAlignment="1">
      <alignment horizontal="center"/>
    </xf>
    <xf numFmtId="0" fontId="19" fillId="3" borderId="21" xfId="0" applyFont="1" applyFill="1" applyBorder="1" applyAlignment="1">
      <alignment horizontal="center" wrapText="1"/>
    </xf>
    <xf numFmtId="164" fontId="19" fillId="4" borderId="21" xfId="0" applyNumberFormat="1" applyFont="1" applyFill="1" applyBorder="1" applyAlignment="1">
      <alignment horizontal="center"/>
    </xf>
    <xf numFmtId="4" fontId="18" fillId="3" borderId="35" xfId="0" applyNumberFormat="1" applyFont="1" applyFill="1" applyBorder="1" applyAlignment="1">
      <alignment horizontal="center" wrapText="1"/>
    </xf>
    <xf numFmtId="0" fontId="18" fillId="3" borderId="35" xfId="0" applyFont="1" applyFill="1" applyBorder="1" applyAlignment="1">
      <alignment horizontal="center" wrapText="1"/>
    </xf>
    <xf numFmtId="0" fontId="18" fillId="0" borderId="14" xfId="0" applyFont="1" applyBorder="1" applyAlignment="1">
      <alignment horizontal="right" wrapText="1"/>
    </xf>
    <xf numFmtId="166" fontId="2" fillId="0" borderId="44" xfId="0" applyNumberFormat="1" applyFont="1" applyBorder="1" applyAlignment="1">
      <alignment horizontal="center"/>
    </xf>
    <xf numFmtId="0" fontId="21" fillId="0" borderId="44" xfId="0" applyFont="1" applyBorder="1" applyAlignment="1">
      <alignment horizontal="center" vertical="center" wrapText="1"/>
    </xf>
    <xf numFmtId="0" fontId="18" fillId="0" borderId="14" xfId="0" applyFont="1" applyBorder="1" applyAlignment="1">
      <alignment horizontal="right"/>
    </xf>
    <xf numFmtId="0" fontId="18" fillId="3" borderId="35" xfId="0" applyFont="1" applyFill="1" applyBorder="1" applyAlignment="1">
      <alignment horizontal="center"/>
    </xf>
    <xf numFmtId="0" fontId="18" fillId="39" borderId="21" xfId="0" applyFont="1" applyFill="1" applyBorder="1" applyAlignment="1">
      <alignment horizontal="center"/>
    </xf>
    <xf numFmtId="0" fontId="3" fillId="37" borderId="35" xfId="0" applyFont="1" applyFill="1" applyBorder="1"/>
    <xf numFmtId="0" fontId="26" fillId="0" borderId="0" xfId="0" applyFont="1" applyAlignment="1">
      <alignment horizontal="center"/>
    </xf>
    <xf numFmtId="1" fontId="20" fillId="0" borderId="0" xfId="0" applyNumberFormat="1" applyFont="1" applyAlignment="1">
      <alignment horizontal="center" wrapText="1"/>
    </xf>
    <xf numFmtId="0" fontId="18" fillId="0" borderId="43" xfId="0" quotePrefix="1" applyFont="1" applyBorder="1" applyAlignment="1">
      <alignment horizontal="right"/>
    </xf>
    <xf numFmtId="0" fontId="18" fillId="0" borderId="43" xfId="0" applyFont="1" applyBorder="1" applyAlignment="1">
      <alignment horizontal="right"/>
    </xf>
    <xf numFmtId="0" fontId="0" fillId="0" borderId="0" xfId="0" applyAlignment="1">
      <alignment horizontal="right"/>
    </xf>
    <xf numFmtId="1" fontId="19" fillId="0" borderId="21" xfId="0" applyNumberFormat="1" applyFont="1" applyBorder="1" applyAlignment="1">
      <alignment horizontal="center" wrapText="1"/>
    </xf>
    <xf numFmtId="1" fontId="19" fillId="0" borderId="35" xfId="0" applyNumberFormat="1" applyFont="1" applyBorder="1" applyAlignment="1">
      <alignment horizontal="center" wrapText="1"/>
    </xf>
    <xf numFmtId="164" fontId="19" fillId="4" borderId="61" xfId="0" applyNumberFormat="1" applyFont="1" applyFill="1" applyBorder="1" applyAlignment="1">
      <alignment horizontal="center"/>
    </xf>
    <xf numFmtId="164" fontId="19" fillId="4" borderId="45" xfId="0" applyNumberFormat="1" applyFont="1" applyFill="1" applyBorder="1" applyAlignment="1">
      <alignment horizontal="center"/>
    </xf>
    <xf numFmtId="1" fontId="18" fillId="4" borderId="21" xfId="0" applyNumberFormat="1" applyFont="1" applyFill="1" applyBorder="1" applyAlignment="1">
      <alignment horizontal="center"/>
    </xf>
    <xf numFmtId="1" fontId="18" fillId="4" borderId="35" xfId="0" applyNumberFormat="1" applyFont="1" applyFill="1" applyBorder="1" applyAlignment="1">
      <alignment horizontal="center"/>
    </xf>
    <xf numFmtId="0" fontId="2" fillId="0" borderId="43" xfId="0" applyFont="1" applyBorder="1" applyAlignment="1">
      <alignment horizontal="right"/>
    </xf>
    <xf numFmtId="164" fontId="18" fillId="4" borderId="21" xfId="0" applyNumberFormat="1" applyFont="1" applyFill="1" applyBorder="1" applyAlignment="1">
      <alignment horizontal="center"/>
    </xf>
    <xf numFmtId="164" fontId="18" fillId="4" borderId="35" xfId="0" applyNumberFormat="1" applyFont="1" applyFill="1" applyBorder="1" applyAlignment="1">
      <alignment horizontal="center"/>
    </xf>
    <xf numFmtId="0" fontId="4" fillId="26" borderId="59" xfId="0" applyFont="1" applyFill="1" applyBorder="1" applyAlignment="1">
      <alignment horizontal="center"/>
    </xf>
    <xf numFmtId="0" fontId="4" fillId="26" borderId="60" xfId="0" applyFont="1" applyFill="1" applyBorder="1" applyAlignment="1">
      <alignment horizontal="center"/>
    </xf>
    <xf numFmtId="0" fontId="18" fillId="0" borderId="0" xfId="0" applyFont="1" applyAlignment="1">
      <alignment horizontal="right"/>
    </xf>
    <xf numFmtId="164" fontId="18" fillId="20" borderId="34" xfId="0" applyNumberFormat="1" applyFont="1" applyFill="1" applyBorder="1" applyAlignment="1">
      <alignment horizontal="center"/>
    </xf>
    <xf numFmtId="0" fontId="2" fillId="3" borderId="21" xfId="0" applyFont="1" applyFill="1" applyBorder="1" applyAlignment="1">
      <alignment horizontal="center"/>
    </xf>
    <xf numFmtId="164" fontId="18" fillId="4" borderId="5" xfId="0" applyNumberFormat="1" applyFont="1" applyFill="1" applyBorder="1" applyAlignment="1">
      <alignment horizontal="center"/>
    </xf>
    <xf numFmtId="1" fontId="18" fillId="3" borderId="21" xfId="0" applyNumberFormat="1" applyFont="1" applyFill="1" applyBorder="1" applyAlignment="1">
      <alignment horizontal="center" wrapText="1"/>
    </xf>
    <xf numFmtId="0" fontId="1" fillId="19" borderId="21" xfId="0" applyFont="1" applyFill="1" applyBorder="1" applyAlignment="1">
      <alignment horizontal="center"/>
    </xf>
    <xf numFmtId="0" fontId="1" fillId="0" borderId="21" xfId="0" applyFont="1" applyBorder="1" applyAlignment="1">
      <alignment horizontal="center"/>
    </xf>
    <xf numFmtId="0" fontId="4" fillId="3" borderId="21" xfId="0" applyFont="1" applyFill="1" applyBorder="1" applyAlignment="1">
      <alignment horizontal="left"/>
    </xf>
    <xf numFmtId="0" fontId="2" fillId="3" borderId="21" xfId="0" applyFont="1" applyFill="1" applyBorder="1" applyAlignment="1">
      <alignment horizontal="center" vertical="center"/>
    </xf>
    <xf numFmtId="0" fontId="2" fillId="0" borderId="43" xfId="0" applyFont="1" applyBorder="1" applyAlignment="1">
      <alignment horizontal="center" vertical="center" textRotation="180"/>
    </xf>
    <xf numFmtId="0" fontId="2" fillId="0" borderId="33" xfId="0" applyFont="1" applyBorder="1" applyAlignment="1">
      <alignment horizontal="center" vertical="center" textRotation="180"/>
    </xf>
    <xf numFmtId="0" fontId="2" fillId="0" borderId="42" xfId="0" applyFont="1" applyBorder="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left" wrapText="1"/>
    </xf>
    <xf numFmtId="0" fontId="2" fillId="0" borderId="5" xfId="0" applyFont="1" applyBorder="1" applyAlignment="1">
      <alignment horizontal="left" wrapText="1"/>
    </xf>
    <xf numFmtId="1" fontId="4" fillId="0" borderId="0" xfId="0" applyNumberFormat="1" applyFont="1" applyAlignment="1">
      <alignment horizontal="center" vertical="center" wrapText="1"/>
    </xf>
    <xf numFmtId="0" fontId="1" fillId="0" borderId="43" xfId="0" applyFont="1" applyBorder="1" applyAlignment="1">
      <alignment horizontal="left" vertical="top" wrapText="1"/>
    </xf>
    <xf numFmtId="164" fontId="2" fillId="3" borderId="21" xfId="0" applyNumberFormat="1" applyFont="1" applyFill="1" applyBorder="1"/>
    <xf numFmtId="0" fontId="1" fillId="0" borderId="32" xfId="0" applyFont="1" applyBorder="1" applyAlignment="1">
      <alignment horizontal="center"/>
    </xf>
    <xf numFmtId="0" fontId="2" fillId="3" borderId="32" xfId="0" applyFont="1" applyFill="1" applyBorder="1" applyAlignment="1">
      <alignment horizontal="center"/>
    </xf>
    <xf numFmtId="0" fontId="2" fillId="0" borderId="21" xfId="0" applyFont="1" applyBorder="1" applyAlignment="1">
      <alignment horizontal="left"/>
    </xf>
    <xf numFmtId="0" fontId="19" fillId="0" borderId="21" xfId="0" applyFont="1" applyBorder="1" applyAlignment="1">
      <alignment horizontal="center" wrapText="1"/>
    </xf>
    <xf numFmtId="11" fontId="1" fillId="0" borderId="21" xfId="0" applyNumberFormat="1" applyFont="1" applyBorder="1" applyAlignment="1">
      <alignment horizontal="center"/>
    </xf>
    <xf numFmtId="0" fontId="18" fillId="0" borderId="5" xfId="0" applyFont="1" applyBorder="1" applyAlignment="1">
      <alignment horizontal="right" wrapText="1"/>
    </xf>
    <xf numFmtId="0" fontId="22" fillId="0" borderId="21" xfId="0" applyFont="1" applyBorder="1" applyAlignment="1">
      <alignment horizontal="center" vertical="center" wrapText="1"/>
    </xf>
    <xf numFmtId="0" fontId="2" fillId="3" borderId="21" xfId="0" applyFont="1" applyFill="1" applyBorder="1" applyAlignment="1">
      <alignment horizontal="center" wrapText="1"/>
    </xf>
    <xf numFmtId="0" fontId="1" fillId="0" borderId="32" xfId="0" applyFont="1" applyBorder="1" applyAlignment="1">
      <alignment horizontal="left" vertical="center" wrapText="1"/>
    </xf>
    <xf numFmtId="0" fontId="1" fillId="0" borderId="42" xfId="0" applyFont="1" applyBorder="1" applyAlignment="1">
      <alignment horizontal="left" vertical="center" wrapText="1"/>
    </xf>
    <xf numFmtId="0" fontId="1" fillId="0" borderId="33" xfId="0" applyFont="1" applyBorder="1" applyAlignment="1">
      <alignment horizontal="left" vertical="center" wrapText="1"/>
    </xf>
    <xf numFmtId="0" fontId="1" fillId="0" borderId="43" xfId="0" applyFont="1" applyBorder="1" applyAlignment="1">
      <alignment horizontal="left" vertical="center" wrapText="1"/>
    </xf>
    <xf numFmtId="0" fontId="1" fillId="0" borderId="44" xfId="0" applyFont="1" applyBorder="1" applyAlignment="1">
      <alignment horizontal="left" vertical="center" wrapText="1"/>
    </xf>
    <xf numFmtId="0" fontId="1" fillId="0" borderId="14" xfId="0" applyFont="1" applyBorder="1" applyAlignment="1">
      <alignment horizontal="left" vertical="center" wrapText="1"/>
    </xf>
    <xf numFmtId="0" fontId="1" fillId="0" borderId="5" xfId="0" applyFont="1" applyBorder="1" applyAlignment="1">
      <alignment horizontal="left" vertical="center" wrapText="1"/>
    </xf>
    <xf numFmtId="0" fontId="1" fillId="0" borderId="22" xfId="0" applyFont="1" applyBorder="1" applyAlignment="1">
      <alignment horizontal="left" vertical="center" wrapText="1"/>
    </xf>
    <xf numFmtId="0" fontId="1" fillId="0" borderId="6" xfId="0" applyFont="1" applyBorder="1" applyAlignment="1">
      <alignment horizontal="left" vertical="center" wrapText="1"/>
    </xf>
    <xf numFmtId="0" fontId="1" fillId="0" borderId="32" xfId="0" applyFont="1" applyBorder="1" applyAlignment="1">
      <alignment horizontal="left" wrapText="1"/>
    </xf>
    <xf numFmtId="11" fontId="1" fillId="0" borderId="5" xfId="0" applyNumberFormat="1" applyFont="1" applyBorder="1" applyAlignment="1">
      <alignment horizontal="center"/>
    </xf>
    <xf numFmtId="0" fontId="2" fillId="6" borderId="32" xfId="0" applyFont="1" applyFill="1" applyBorder="1" applyAlignment="1">
      <alignment horizontal="center"/>
    </xf>
    <xf numFmtId="11" fontId="2" fillId="0" borderId="21" xfId="0" applyNumberFormat="1" applyFont="1" applyBorder="1" applyAlignment="1">
      <alignment horizontal="center"/>
    </xf>
    <xf numFmtId="0" fontId="2" fillId="2" borderId="21" xfId="0" applyFont="1" applyFill="1" applyBorder="1" applyAlignment="1">
      <alignment horizontal="center"/>
    </xf>
    <xf numFmtId="11" fontId="1" fillId="3" borderId="42" xfId="0" applyNumberFormat="1" applyFont="1" applyFill="1" applyBorder="1" applyAlignment="1">
      <alignment horizontal="left"/>
    </xf>
    <xf numFmtId="11" fontId="1" fillId="3" borderId="42" xfId="0" applyNumberFormat="1" applyFont="1" applyFill="1" applyBorder="1" applyAlignment="1">
      <alignment horizontal="center"/>
    </xf>
    <xf numFmtId="0" fontId="1" fillId="0" borderId="21" xfId="0" applyFont="1" applyBorder="1"/>
    <xf numFmtId="1" fontId="2" fillId="3" borderId="21" xfId="0" applyNumberFormat="1" applyFont="1" applyFill="1" applyBorder="1" applyAlignment="1">
      <alignment horizontal="center"/>
    </xf>
    <xf numFmtId="1" fontId="9" fillId="4" borderId="21" xfId="0" applyNumberFormat="1" applyFont="1" applyFill="1" applyBorder="1" applyAlignment="1">
      <alignment horizontal="center"/>
    </xf>
    <xf numFmtId="0" fontId="2" fillId="0" borderId="32" xfId="0" applyFont="1" applyBorder="1" applyAlignment="1">
      <alignment horizontal="center"/>
    </xf>
    <xf numFmtId="0" fontId="4" fillId="0" borderId="32" xfId="0" applyFont="1" applyBorder="1" applyAlignment="1">
      <alignment horizontal="center" vertical="center" wrapText="1"/>
    </xf>
    <xf numFmtId="0" fontId="2" fillId="3" borderId="43" xfId="0" applyFont="1" applyFill="1" applyBorder="1" applyAlignment="1">
      <alignment horizontal="center"/>
    </xf>
    <xf numFmtId="164" fontId="19" fillId="0" borderId="21" xfId="0" applyNumberFormat="1" applyFont="1" applyBorder="1" applyAlignment="1">
      <alignment horizontal="center" wrapText="1"/>
    </xf>
    <xf numFmtId="0" fontId="1" fillId="2" borderId="5" xfId="0" applyFont="1" applyFill="1" applyBorder="1" applyAlignment="1">
      <alignment horizontal="center"/>
    </xf>
    <xf numFmtId="0" fontId="1" fillId="2" borderId="21" xfId="0" applyFont="1" applyFill="1" applyBorder="1" applyAlignment="1">
      <alignment horizontal="center"/>
    </xf>
    <xf numFmtId="0" fontId="1" fillId="2" borderId="44" xfId="0" applyFont="1" applyFill="1" applyBorder="1" applyAlignment="1">
      <alignment horizontal="center"/>
    </xf>
    <xf numFmtId="0" fontId="2" fillId="2" borderId="22" xfId="0" applyFont="1" applyFill="1" applyBorder="1" applyAlignment="1">
      <alignment horizontal="center"/>
    </xf>
    <xf numFmtId="0" fontId="2" fillId="2" borderId="21" xfId="0" applyFont="1" applyFill="1" applyBorder="1"/>
    <xf numFmtId="11" fontId="1" fillId="6" borderId="44" xfId="0" applyNumberFormat="1" applyFont="1" applyFill="1" applyBorder="1" applyAlignment="1">
      <alignment horizontal="center"/>
    </xf>
    <xf numFmtId="0" fontId="33" fillId="0" borderId="15" xfId="0" applyFont="1" applyBorder="1" applyAlignment="1">
      <alignment horizontal="center" vertical="center" wrapText="1"/>
    </xf>
    <xf numFmtId="0" fontId="2" fillId="6" borderId="21" xfId="0" applyFont="1" applyFill="1" applyBorder="1" applyAlignment="1">
      <alignment horizontal="center" vertical="center" wrapText="1"/>
    </xf>
    <xf numFmtId="0" fontId="2" fillId="3" borderId="85" xfId="0" applyFont="1" applyFill="1" applyBorder="1" applyAlignment="1">
      <alignment horizontal="left" vertical="top" wrapText="1"/>
    </xf>
    <xf numFmtId="164" fontId="2" fillId="0" borderId="79" xfId="0" applyNumberFormat="1" applyFont="1" applyBorder="1" applyAlignment="1">
      <alignment horizontal="center"/>
    </xf>
    <xf numFmtId="0" fontId="33" fillId="0" borderId="55" xfId="0" applyFont="1" applyBorder="1" applyAlignment="1">
      <alignment horizontal="center" vertical="center" wrapText="1"/>
    </xf>
    <xf numFmtId="0" fontId="33" fillId="0" borderId="56" xfId="0" applyFont="1" applyBorder="1" applyAlignment="1">
      <alignment horizontal="center" vertical="center" wrapText="1"/>
    </xf>
    <xf numFmtId="0" fontId="33" fillId="0" borderId="57" xfId="0" applyFont="1" applyBorder="1" applyAlignment="1">
      <alignment horizontal="center" vertical="center" wrapText="1"/>
    </xf>
    <xf numFmtId="0" fontId="1" fillId="0" borderId="58" xfId="0" applyFont="1" applyBorder="1" applyAlignment="1">
      <alignment horizontal="left" wrapText="1"/>
    </xf>
    <xf numFmtId="0" fontId="1" fillId="0" borderId="59" xfId="0" applyFont="1" applyBorder="1" applyAlignment="1">
      <alignment horizontal="left" wrapText="1"/>
    </xf>
    <xf numFmtId="0" fontId="2" fillId="2" borderId="58" xfId="0" applyFont="1" applyFill="1" applyBorder="1" applyAlignment="1">
      <alignment horizontal="center"/>
    </xf>
    <xf numFmtId="0" fontId="2" fillId="2" borderId="60" xfId="0" applyFont="1" applyFill="1" applyBorder="1" applyAlignment="1">
      <alignment horizontal="center"/>
    </xf>
    <xf numFmtId="0" fontId="1" fillId="26" borderId="58" xfId="0" applyFont="1" applyFill="1" applyBorder="1" applyAlignment="1">
      <alignment horizontal="center" wrapText="1"/>
    </xf>
    <xf numFmtId="0" fontId="1" fillId="26" borderId="60" xfId="0" applyFont="1" applyFill="1" applyBorder="1" applyAlignment="1">
      <alignment horizontal="center" wrapText="1"/>
    </xf>
    <xf numFmtId="0" fontId="1" fillId="0" borderId="21" xfId="0" applyFont="1" applyBorder="1" applyAlignment="1">
      <alignment horizontal="left"/>
    </xf>
    <xf numFmtId="11" fontId="2" fillId="0" borderId="41" xfId="0" applyNumberFormat="1" applyFont="1" applyBorder="1" applyAlignment="1">
      <alignment horizontal="center"/>
    </xf>
    <xf numFmtId="164" fontId="2" fillId="0" borderId="14" xfId="0" applyNumberFormat="1" applyFont="1" applyBorder="1" applyAlignment="1">
      <alignment horizontal="center"/>
    </xf>
    <xf numFmtId="0" fontId="2" fillId="3" borderId="14" xfId="0" applyFont="1" applyFill="1" applyBorder="1" applyAlignment="1">
      <alignment horizontal="left" vertical="top" wrapText="1"/>
    </xf>
    <xf numFmtId="0" fontId="2" fillId="6" borderId="41" xfId="0" applyFont="1" applyFill="1" applyBorder="1" applyAlignment="1">
      <alignment horizontal="center"/>
    </xf>
    <xf numFmtId="0" fontId="2" fillId="6" borderId="22" xfId="0" applyFont="1" applyFill="1" applyBorder="1" applyAlignment="1">
      <alignment horizontal="center"/>
    </xf>
    <xf numFmtId="0" fontId="2" fillId="3" borderId="58" xfId="0" applyFont="1" applyFill="1" applyBorder="1" applyAlignment="1">
      <alignment horizontal="center"/>
    </xf>
    <xf numFmtId="0" fontId="2" fillId="3" borderId="60" xfId="0" applyFont="1" applyFill="1" applyBorder="1" applyAlignment="1">
      <alignment horizontal="center"/>
    </xf>
    <xf numFmtId="11" fontId="1" fillId="0" borderId="43" xfId="0" applyNumberFormat="1" applyFont="1" applyBorder="1" applyAlignment="1">
      <alignment horizontal="center"/>
    </xf>
    <xf numFmtId="11" fontId="1" fillId="0" borderId="0" xfId="0" applyNumberFormat="1" applyFont="1" applyAlignment="1">
      <alignment horizontal="center"/>
    </xf>
    <xf numFmtId="0" fontId="2" fillId="0" borderId="32" xfId="0" applyFont="1" applyBorder="1" applyAlignment="1">
      <alignment horizontal="left" wrapText="1"/>
    </xf>
    <xf numFmtId="0" fontId="1" fillId="2" borderId="34" xfId="0" applyFont="1" applyFill="1" applyBorder="1" applyAlignment="1">
      <alignment horizontal="center"/>
    </xf>
    <xf numFmtId="0" fontId="1" fillId="0" borderId="22" xfId="0" applyFont="1" applyBorder="1" applyAlignment="1">
      <alignment horizontal="center"/>
    </xf>
    <xf numFmtId="0" fontId="6" fillId="0" borderId="0" xfId="0" applyFont="1" applyAlignment="1">
      <alignment wrapText="1"/>
    </xf>
    <xf numFmtId="0" fontId="18" fillId="2" borderId="44" xfId="0" applyFont="1" applyFill="1" applyBorder="1" applyAlignment="1">
      <alignment horizontal="left" vertical="top" wrapText="1"/>
    </xf>
    <xf numFmtId="0" fontId="18" fillId="2" borderId="44" xfId="0" applyFont="1" applyFill="1" applyBorder="1" applyAlignment="1">
      <alignment horizontal="left" wrapText="1"/>
    </xf>
  </cellXfs>
  <cellStyles count="4">
    <cellStyle name="Hyperlink" xfId="1" xr:uid="{7B5389C8-6AD4-43CE-B9E3-1C303441A71C}"/>
    <cellStyle name="Normal" xfId="0" builtinId="0"/>
    <cellStyle name="Normal 6" xfId="3" xr:uid="{DAC08B88-8AD4-42D0-AC06-0C7E2AA2951A}"/>
    <cellStyle name="Percent" xfId="2" builtinId="5"/>
  </cellStyles>
  <dxfs count="510">
    <dxf>
      <fill>
        <patternFill patternType="solid">
          <fgColor rgb="FFFF0000"/>
          <bgColor rgb="FFFF0000"/>
        </patternFill>
      </fill>
    </dxf>
    <dxf>
      <fill>
        <patternFill patternType="solid">
          <fgColor rgb="FF00FF00"/>
          <bgColor rgb="FF00FF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E36C09"/>
          <bgColor rgb="FFE36C09"/>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ont>
        <color rgb="FF000000"/>
      </font>
      <fill>
        <patternFill patternType="solid">
          <fgColor rgb="FF00FF00"/>
          <bgColor rgb="FF00FF00"/>
        </patternFill>
      </fill>
    </dxf>
    <dxf>
      <font>
        <color theme="0" tint="-0.24994659260841701"/>
      </font>
      <fill>
        <patternFill>
          <bgColor theme="0" tint="-0.24994659260841701"/>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ont>
        <color theme="0" tint="-0.24994659260841701"/>
      </font>
      <fill>
        <patternFill>
          <bgColor theme="0" tint="-0.24994659260841701"/>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theme="0" tint="-0.24994659260841701"/>
        </patternFill>
      </fill>
    </dxf>
    <dxf>
      <fill>
        <patternFill patternType="solid">
          <fgColor rgb="FF00FF00"/>
          <bgColor rgb="FF00FF00"/>
        </patternFill>
      </fill>
    </dxf>
    <dxf>
      <fill>
        <patternFill>
          <bgColor theme="0" tint="-0.24994659260841701"/>
        </patternFill>
      </fill>
    </dxf>
    <dxf>
      <fill>
        <patternFill patternType="solid">
          <fgColor theme="0" tint="-0.24994659260841701"/>
          <bgColor rgb="FFFFFF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bgColor rgb="FF00FF00"/>
        </patternFill>
      </fill>
    </dxf>
    <dxf>
      <fill>
        <patternFill>
          <bgColor rgb="FFFF0000"/>
        </patternFill>
      </fill>
    </dxf>
    <dxf>
      <fill>
        <patternFill>
          <bgColor theme="0" tint="-0.24994659260841701"/>
        </patternFill>
      </fill>
    </dxf>
    <dxf>
      <font>
        <color rgb="FF9C0006"/>
      </font>
      <fill>
        <patternFill patternType="solid">
          <fgColor rgb="FFD0CECE"/>
          <bgColor rgb="FFD0CE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theme="0" tint="-0.24994659260841701"/>
          <bgColor theme="0"/>
        </patternFill>
      </fill>
    </dxf>
    <dxf>
      <fill>
        <patternFill>
          <bgColor theme="0" tint="-0.24994659260841701"/>
        </patternFill>
      </fill>
    </dxf>
    <dxf>
      <fill>
        <patternFill patternType="solid">
          <fgColor rgb="FFFFC000"/>
          <bgColor rgb="FFFFC000"/>
        </patternFill>
      </fill>
    </dxf>
    <dxf>
      <font>
        <color rgb="FF000000"/>
      </font>
      <fill>
        <patternFill patternType="solid">
          <fgColor rgb="FFFFC000"/>
          <bgColor rgb="FFFFC000"/>
        </patternFill>
      </fill>
    </dxf>
    <dxf>
      <font>
        <color rgb="FF000000"/>
      </font>
      <fill>
        <patternFill patternType="solid">
          <fgColor rgb="FF00FF00"/>
          <bgColor rgb="FF00FF00"/>
        </patternFill>
      </fill>
    </dxf>
    <dxf>
      <font>
        <color rgb="FF000000"/>
      </font>
      <fill>
        <patternFill patternType="solid">
          <fgColor rgb="FFFF0000"/>
          <bgColor rgb="FFFF0000"/>
        </patternFill>
      </fill>
    </dxf>
    <dxf>
      <fill>
        <patternFill patternType="solid">
          <fgColor rgb="FFC0C0C0"/>
          <bgColor rgb="FFC0C0C0"/>
        </patternFill>
      </fill>
    </dxf>
    <dxf>
      <fill>
        <patternFill patternType="solid">
          <fgColor rgb="FFFF0000"/>
          <bgColor rgb="FFFF0000"/>
        </patternFill>
      </fill>
    </dxf>
    <dxf>
      <fill>
        <patternFill patternType="solid">
          <fgColor rgb="FF00FF00"/>
          <bgColor rgb="FF00FF00"/>
        </patternFill>
      </fill>
    </dxf>
    <dxf>
      <fill>
        <patternFill patternType="solid">
          <fgColor rgb="FFC0C0C0"/>
          <bgColor rgb="FFC0C0C0"/>
        </patternFill>
      </fill>
    </dxf>
    <dxf>
      <fill>
        <patternFill patternType="solid">
          <fgColor rgb="FFFF0000"/>
          <bgColor rgb="FFFF0000"/>
        </patternFill>
      </fill>
    </dxf>
    <dxf>
      <fill>
        <patternFill patternType="solid">
          <fgColor rgb="FF00FF00"/>
          <bgColor rgb="FF00FF00"/>
        </patternFill>
      </fill>
    </dxf>
    <dxf>
      <fill>
        <patternFill patternType="solid">
          <fgColor rgb="FFC0C0C0"/>
          <bgColor rgb="FFC0C0C0"/>
        </patternFill>
      </fill>
    </dxf>
    <dxf>
      <fill>
        <patternFill patternType="solid">
          <fgColor rgb="FFFFFF00"/>
          <bgColor rgb="FFFF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C000"/>
          <bgColor rgb="FFFFC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ont>
        <color rgb="FF000000"/>
      </font>
      <fill>
        <patternFill patternType="solid">
          <fgColor rgb="FFBFBFBF"/>
          <bgColor rgb="FFBFBFBF"/>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C0C0C0"/>
          <bgColor rgb="FFC0C0C0"/>
        </patternFill>
      </fill>
    </dxf>
    <dxf>
      <fill>
        <patternFill patternType="solid">
          <fgColor rgb="FFFF0000"/>
          <bgColor rgb="FFFF0000"/>
        </patternFill>
      </fill>
    </dxf>
    <dxf>
      <fill>
        <patternFill patternType="solid">
          <fgColor rgb="FFFF0000"/>
          <bgColor rgb="FFFF0000"/>
        </patternFill>
      </fill>
    </dxf>
    <dxf>
      <fill>
        <patternFill patternType="solid">
          <fgColor rgb="FFC0C0C0"/>
          <bgColor rgb="FFC0C0C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C000"/>
          <bgColor rgb="FFFFC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ont>
        <color rgb="FF000000"/>
      </font>
      <fill>
        <patternFill patternType="solid">
          <fgColor rgb="FFBFBFBF"/>
          <bgColor rgb="FFBFBFBF"/>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C0C0C0"/>
          <bgColor rgb="FFC0C0C0"/>
        </patternFill>
      </fill>
    </dxf>
    <dxf>
      <fill>
        <patternFill patternType="solid">
          <fgColor rgb="FFFF0000"/>
          <bgColor rgb="FFFF0000"/>
        </patternFill>
      </fill>
    </dxf>
    <dxf>
      <fill>
        <patternFill patternType="solid">
          <fgColor rgb="FFFF0000"/>
          <bgColor rgb="FFFF0000"/>
        </patternFill>
      </fill>
    </dxf>
    <dxf>
      <fill>
        <patternFill patternType="solid">
          <fgColor rgb="FFC0C0C0"/>
          <bgColor rgb="FFC0C0C0"/>
        </patternFill>
      </fill>
    </dxf>
    <dxf>
      <fill>
        <patternFill patternType="solid">
          <fgColor rgb="FFFF0000"/>
          <bgColor rgb="FFFF0000"/>
        </patternFill>
      </fill>
    </dxf>
    <dxf>
      <fill>
        <patternFill patternType="solid">
          <fgColor rgb="FFC0C0C0"/>
          <bgColor rgb="FFC0C0C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00FF00"/>
          <bgColor rgb="FF00FF00"/>
        </patternFill>
      </fill>
    </dxf>
    <dxf>
      <fill>
        <patternFill patternType="solid">
          <fgColor rgb="FFFFC000"/>
          <bgColor rgb="FFFFC000"/>
        </patternFill>
      </fill>
    </dxf>
    <dxf>
      <fill>
        <patternFill patternType="solid">
          <fgColor rgb="FFFF0000"/>
          <bgColor rgb="FFFF0000"/>
        </patternFill>
      </fill>
    </dxf>
    <dxf>
      <fill>
        <patternFill patternType="solid">
          <fgColor rgb="FF00FF00"/>
          <bgColor rgb="FF00FF00"/>
        </patternFill>
      </fill>
    </dxf>
    <dxf>
      <fill>
        <patternFill patternType="solid">
          <fgColor rgb="FFC0C0C0"/>
          <bgColor rgb="FFC0C0C0"/>
        </patternFill>
      </fill>
    </dxf>
    <dxf>
      <fill>
        <patternFill patternType="solid">
          <fgColor rgb="FFFF0000"/>
          <bgColor rgb="FFFF0000"/>
        </patternFill>
      </fill>
    </dxf>
    <dxf>
      <fill>
        <patternFill patternType="solid">
          <fgColor rgb="FF00FF00"/>
          <bgColor rgb="FF00FF00"/>
        </patternFill>
      </fill>
    </dxf>
    <dxf>
      <fill>
        <patternFill patternType="solid">
          <fgColor rgb="FFFFC000"/>
          <bgColor rgb="FFFFC000"/>
        </patternFill>
      </fill>
    </dxf>
    <dxf>
      <fill>
        <patternFill patternType="solid">
          <fgColor rgb="FFC0C0C0"/>
          <bgColor rgb="FFC0C0C0"/>
        </patternFill>
      </fill>
    </dxf>
    <dxf>
      <fill>
        <patternFill patternType="solid">
          <fgColor rgb="FFFF0000"/>
          <bgColor rgb="FFFF0000"/>
        </patternFill>
      </fill>
    </dxf>
    <dxf>
      <fill>
        <patternFill patternType="solid">
          <fgColor rgb="FF00FF00"/>
          <bgColor rgb="FF00FF00"/>
        </patternFill>
      </fill>
    </dxf>
    <dxf>
      <fill>
        <patternFill patternType="solid">
          <fgColor rgb="FFFFC000"/>
          <bgColor rgb="FFFFC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00FF00"/>
          <bgColor rgb="FF00FF00"/>
        </patternFill>
      </fill>
    </dxf>
    <dxf>
      <fill>
        <patternFill patternType="solid">
          <fgColor rgb="FFFF0000"/>
          <bgColor rgb="FFFF0000"/>
        </patternFill>
      </fill>
    </dxf>
    <dxf>
      <fill>
        <patternFill patternType="solid">
          <fgColor rgb="FFC0C0C0"/>
          <bgColor rgb="FFC0C0C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C0C0C0"/>
          <bgColor rgb="FFC0C0C0"/>
        </patternFill>
      </fill>
    </dxf>
    <dxf>
      <fill>
        <patternFill patternType="solid">
          <fgColor rgb="FFFF0000"/>
          <bgColor rgb="FFFF0000"/>
        </patternFill>
      </fill>
    </dxf>
    <dxf>
      <fill>
        <patternFill patternType="solid">
          <fgColor rgb="FF00FF00"/>
          <bgColor rgb="FF00FF00"/>
        </patternFill>
      </fill>
    </dxf>
    <dxf>
      <fill>
        <patternFill patternType="solid">
          <fgColor rgb="FFC0C0C0"/>
          <bgColor rgb="FFC0C0C0"/>
        </patternFill>
      </fill>
    </dxf>
    <dxf>
      <fill>
        <patternFill patternType="solid">
          <fgColor rgb="FFFFFF00"/>
          <bgColor rgb="FFFFFF00"/>
        </patternFill>
      </fill>
    </dxf>
    <dxf>
      <fill>
        <patternFill patternType="solid">
          <fgColor rgb="FFC0C0C0"/>
          <bgColor rgb="FFC0C0C0"/>
        </patternFill>
      </fill>
    </dxf>
    <dxf>
      <fill>
        <patternFill patternType="solid">
          <fgColor rgb="FFFFFF00"/>
          <bgColor rgb="FFFFFF00"/>
        </patternFill>
      </fill>
    </dxf>
    <dxf>
      <fill>
        <patternFill patternType="solid">
          <fgColor rgb="FFC0C0C0"/>
          <bgColor rgb="FFC0C0C0"/>
        </patternFill>
      </fill>
    </dxf>
    <dxf>
      <fill>
        <patternFill patternType="solid">
          <fgColor rgb="FFFFFF00"/>
          <bgColor rgb="FFFFFF00"/>
        </patternFill>
      </fill>
    </dxf>
    <dxf>
      <fill>
        <patternFill patternType="solid">
          <fgColor rgb="FFC0C0C0"/>
          <bgColor rgb="FFC0C0C0"/>
        </patternFill>
      </fill>
    </dxf>
    <dxf>
      <fill>
        <patternFill patternType="solid">
          <fgColor rgb="FFFFFF00"/>
          <bgColor rgb="FFFFFF00"/>
        </patternFill>
      </fill>
    </dxf>
    <dxf>
      <fill>
        <patternFill patternType="solid">
          <fgColor rgb="FFFF9900"/>
          <bgColor rgb="FFFF9900"/>
        </patternFill>
      </fill>
    </dxf>
    <dxf>
      <fill>
        <patternFill patternType="solid">
          <fgColor rgb="FFFF0000"/>
          <bgColor rgb="FFFF0000"/>
        </patternFill>
      </fill>
    </dxf>
    <dxf>
      <fill>
        <patternFill patternType="solid">
          <fgColor rgb="FF00FF00"/>
          <bgColor rgb="FF00FF00"/>
        </patternFill>
      </fill>
    </dxf>
    <dxf>
      <fill>
        <patternFill patternType="solid">
          <fgColor rgb="FF00FF00"/>
          <bgColor rgb="FF00FF00"/>
        </patternFill>
      </fill>
    </dxf>
    <dxf>
      <fill>
        <patternFill patternType="solid">
          <fgColor rgb="FFFF0000"/>
          <bgColor rgb="FFFF0000"/>
        </patternFill>
      </fill>
    </dxf>
    <dxf>
      <fill>
        <patternFill patternType="solid">
          <fgColor rgb="FFFF9900"/>
          <bgColor rgb="FFFF9900"/>
        </patternFill>
      </fill>
    </dxf>
    <dxf>
      <fill>
        <patternFill patternType="solid">
          <fgColor rgb="FFFF0000"/>
          <bgColor rgb="FFFF0000"/>
        </patternFill>
      </fill>
    </dxf>
    <dxf>
      <fill>
        <patternFill patternType="solid">
          <fgColor rgb="FF00FF00"/>
          <bgColor rgb="FF00FF00"/>
        </patternFill>
      </fill>
    </dxf>
    <dxf>
      <fill>
        <patternFill patternType="solid">
          <fgColor rgb="FFFF9900"/>
          <bgColor rgb="FFFF99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ont>
        <b/>
        <i val="0"/>
        <color rgb="FFFF0000"/>
      </font>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auto="1"/>
      </font>
      <fill>
        <patternFill patternType="solid">
          <fgColor rgb="FFFFC7CE"/>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ont>
        <color rgb="FF000000"/>
      </font>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000000"/>
      </font>
      <fill>
        <patternFill patternType="solid">
          <fgColor rgb="FF00FF00"/>
          <bgColor rgb="FF00FF00"/>
        </patternFill>
      </fill>
    </dxf>
    <dxf>
      <fill>
        <patternFill patternType="solid">
          <fgColor rgb="FFFF0000"/>
          <bgColor rgb="FFFF0000"/>
        </patternFill>
      </fill>
    </dxf>
    <dxf>
      <font>
        <color rgb="FF000000"/>
      </font>
      <fill>
        <patternFill patternType="solid">
          <fgColor rgb="FFFFFFFF"/>
          <bgColor rgb="FFFFFFFF"/>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9900"/>
          <bgColor rgb="FFFFC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patternType="solid">
          <fgColor rgb="FFFF99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BFBFBF"/>
          <bgColor rgb="FFBFBFBF"/>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C000"/>
          <bgColor rgb="FFFFC000"/>
        </patternFill>
      </fill>
    </dxf>
    <dxf>
      <fill>
        <patternFill patternType="solid">
          <fgColor rgb="FF00FF00"/>
          <bgColor rgb="FF00FF00"/>
        </patternFill>
      </fill>
    </dxf>
    <dxf>
      <font>
        <color rgb="FF000000"/>
      </font>
      <fill>
        <patternFill patternType="solid">
          <fgColor rgb="FFFFCC00"/>
          <bgColor rgb="FFFFCC00"/>
        </patternFill>
      </fill>
    </dxf>
    <dxf>
      <fill>
        <patternFill patternType="solid">
          <fgColor rgb="FF00FF00"/>
          <bgColor rgb="FF00FF00"/>
        </patternFill>
      </fill>
    </dxf>
    <dxf>
      <font>
        <color rgb="FFFFFFFF"/>
      </font>
      <fill>
        <patternFill patternType="solid">
          <fgColor rgb="FFFFFFFF"/>
          <bgColor rgb="FFFFFFFF"/>
        </patternFill>
      </fill>
    </dxf>
    <dxf>
      <font>
        <color rgb="FFFFFFFF"/>
      </font>
      <fill>
        <patternFill patternType="solid">
          <fgColor rgb="FFFFFFFF"/>
          <bgColor rgb="FFFFFFFF"/>
        </patternFill>
      </fill>
    </dxf>
    <dxf>
      <fill>
        <patternFill patternType="solid">
          <fgColor rgb="FFFFC000"/>
          <bgColor rgb="FFFFC000"/>
        </patternFill>
      </fill>
    </dxf>
    <dxf>
      <fill>
        <patternFill patternType="solid">
          <fgColor rgb="FF00FF00"/>
          <bgColor rgb="FF00FF00"/>
        </patternFill>
      </fill>
    </dxf>
    <dxf>
      <font>
        <color rgb="FF000000"/>
      </font>
      <fill>
        <patternFill patternType="solid">
          <fgColor rgb="FFFFCC00"/>
          <bgColor rgb="FFFFCC00"/>
        </patternFill>
      </fill>
    </dxf>
    <dxf>
      <fill>
        <patternFill patternType="solid">
          <fgColor rgb="FF00FF00"/>
          <bgColor rgb="FF00FF00"/>
        </patternFill>
      </fill>
    </dxf>
    <dxf>
      <font>
        <color rgb="FFFFFFFF"/>
      </font>
      <fill>
        <patternFill patternType="solid">
          <fgColor rgb="FFFFFFFF"/>
          <bgColor rgb="FFFFFFFF"/>
        </patternFill>
      </fill>
    </dxf>
    <dxf>
      <font>
        <color rgb="FFFFFFFF"/>
      </font>
      <fill>
        <patternFill patternType="solid">
          <fgColor rgb="FFFFFFFF"/>
          <bgColor rgb="FFFFFFFF"/>
        </patternFill>
      </fill>
    </dxf>
    <dxf>
      <fill>
        <patternFill patternType="solid">
          <fgColor rgb="FFFFC000"/>
          <bgColor rgb="FFFFC000"/>
        </patternFill>
      </fill>
    </dxf>
    <dxf>
      <fill>
        <patternFill patternType="solid">
          <fgColor rgb="FF00FF00"/>
          <bgColor rgb="FF00FF00"/>
        </patternFill>
      </fill>
    </dxf>
    <dxf>
      <font>
        <color rgb="FF000000"/>
      </font>
      <fill>
        <patternFill patternType="solid">
          <fgColor rgb="FFFFCC00"/>
          <bgColor rgb="FFFFCC00"/>
        </patternFill>
      </fill>
    </dxf>
    <dxf>
      <fill>
        <patternFill patternType="solid">
          <fgColor rgb="FF00FF00"/>
          <bgColor rgb="FF00FF00"/>
        </patternFill>
      </fill>
    </dxf>
    <dxf>
      <font>
        <color rgb="FFFFFFFF"/>
      </font>
      <fill>
        <patternFill patternType="solid">
          <fgColor rgb="FFFFFFFF"/>
          <bgColor rgb="FFFFFFFF"/>
        </patternFill>
      </fill>
    </dxf>
    <dxf>
      <font>
        <color rgb="FFFFFFFF"/>
      </font>
      <fill>
        <patternFill patternType="solid">
          <fgColor rgb="FFFFFFFF"/>
          <bgColor rgb="FFFFFFF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000000"/>
      </font>
      <fill>
        <patternFill patternType="solid">
          <fgColor rgb="FFFFFFFF"/>
          <bgColor rgb="FFFFFFFF"/>
        </patternFill>
      </fill>
    </dxf>
    <dxf>
      <font>
        <color rgb="FF000000"/>
      </font>
      <fill>
        <patternFill patternType="solid">
          <fgColor rgb="FF00FF00"/>
          <bgColor rgb="FF00FF00"/>
        </patternFill>
      </fill>
    </dxf>
    <dxf>
      <fill>
        <patternFill patternType="solid">
          <fgColor rgb="FFFF0000"/>
          <bgColor rgb="FFFF0000"/>
        </patternFill>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ont>
        <color rgb="FF000000"/>
      </font>
      <fill>
        <patternFill patternType="solid">
          <fgColor rgb="FFFFFFFF"/>
          <bgColor rgb="FFFFFFFF"/>
        </patternFill>
      </fill>
    </dxf>
    <dxf>
      <fill>
        <patternFill patternType="solid">
          <fgColor rgb="FFFF0000"/>
          <bgColor rgb="FFFF0000"/>
        </patternFill>
      </fill>
    </dxf>
    <dxf>
      <fill>
        <patternFill patternType="solid">
          <fgColor rgb="FF00FF00"/>
          <bgColor rgb="FF00FF00"/>
        </patternFill>
      </fill>
    </dxf>
    <dxf>
      <fill>
        <patternFill patternType="solid">
          <fgColor rgb="FFFF9933"/>
          <bgColor rgb="FFFF9933"/>
        </patternFill>
      </fill>
    </dxf>
    <dxf>
      <fill>
        <patternFill patternType="solid">
          <fgColor rgb="FF00FF00"/>
          <bgColor rgb="FF00FF00"/>
        </patternFill>
      </fill>
    </dxf>
    <dxf>
      <font>
        <color rgb="FF000000"/>
      </font>
      <fill>
        <patternFill patternType="solid">
          <bgColor rgb="FF00FF00"/>
        </patternFill>
      </fill>
    </dxf>
    <dxf>
      <fill>
        <patternFill patternType="solid">
          <bgColor rgb="FFFF0000"/>
        </patternFill>
      </fill>
    </dxf>
    <dxf>
      <font>
        <color rgb="FF000000"/>
      </font>
      <fill>
        <patternFill patternType="solid">
          <bgColor rgb="FFFFFFFF"/>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patternType="solid">
          <fgColor rgb="FFFF9900"/>
          <bgColor rgb="FFFF9900"/>
        </patternFill>
      </fill>
    </dxf>
    <dxf>
      <fill>
        <patternFill patternType="solid">
          <fgColor rgb="FF00FF00"/>
          <bgColor rgb="FF00FF00"/>
        </patternFill>
      </fill>
    </dxf>
    <dxf>
      <fill>
        <patternFill patternType="solid">
          <fgColor rgb="FFFF0000"/>
          <bgColor rgb="FFFF0000"/>
        </patternFill>
      </fill>
    </dxf>
    <dxf>
      <fill>
        <patternFill patternType="solid">
          <fgColor rgb="FF00FF00"/>
          <bgColor rgb="FF00FF00"/>
        </patternFill>
      </fill>
    </dxf>
    <dxf>
      <fill>
        <patternFill patternType="solid">
          <fgColor rgb="FFFFC000"/>
          <bgColor rgb="FFFFC000"/>
        </patternFill>
      </fill>
    </dxf>
    <dxf>
      <fill>
        <patternFill patternType="solid">
          <fgColor rgb="FF00FF00"/>
          <bgColor rgb="FF00FF00"/>
        </patternFill>
      </fill>
    </dxf>
    <dxf>
      <fill>
        <patternFill patternType="solid">
          <fgColor rgb="FFFF0000"/>
          <bgColor rgb="FFFF0000"/>
        </patternFill>
      </fill>
    </dxf>
    <dxf>
      <fill>
        <patternFill patternType="solid">
          <fgColor rgb="FFFFC000"/>
          <bgColor rgb="FFFFC000"/>
        </patternFill>
      </fill>
    </dxf>
    <dxf>
      <fill>
        <patternFill patternType="solid">
          <fgColor rgb="FFFFFFFF"/>
          <bgColor rgb="FFFFFFFF"/>
        </patternFill>
      </fill>
    </dxf>
    <dxf>
      <fill>
        <patternFill patternType="solid">
          <fgColor rgb="FFFF0000"/>
          <bgColor rgb="FFFF0000"/>
        </patternFill>
      </fill>
    </dxf>
    <dxf>
      <fill>
        <patternFill patternType="solid">
          <fgColor rgb="FF00FF00"/>
          <bgColor rgb="FF00FF00"/>
        </patternFill>
      </fill>
    </dxf>
  </dxfs>
  <tableStyles count="0" defaultTableStyle="TableStyleMedium2" defaultPivotStyle="PivotStyleLight16"/>
  <colors>
    <mruColors>
      <color rgb="FF00FF00"/>
      <color rgb="FFFFDC97"/>
      <color rgb="FFFFCC66"/>
      <color rgb="FF9999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10.xml.rels><?xml version="1.0" encoding="UTF-8" standalone="yes"?>
<Relationships xmlns="http://schemas.openxmlformats.org/package/2006/relationships"><Relationship Id="rId1" Type="http://customschemas.google.com/relationships/workbookmetadata" Target="commentsmeta9"/></Relationships>
</file>

<file path=xl/_rels/comments11.xml.rels><?xml version="1.0" encoding="UTF-8" standalone="yes"?>
<Relationships xmlns="http://schemas.openxmlformats.org/package/2006/relationships"><Relationship Id="rId1" Type="http://customschemas.google.com/relationships/workbookmetadata" Target="commentsmeta10"/></Relationships>
</file>

<file path=xl/_rels/comments12.xml.rels><?xml version="1.0" encoding="UTF-8" standalone="yes"?>
<Relationships xmlns="http://schemas.openxmlformats.org/package/2006/relationships"><Relationship Id="rId1" Type="http://customschemas.google.com/relationships/workbookmetadata" Target="commentsmeta11"/></Relationships>
</file>

<file path=xl/_rels/comments13.xml.rels><?xml version="1.0" encoding="UTF-8" standalone="yes"?>
<Relationships xmlns="http://schemas.openxmlformats.org/package/2006/relationships"><Relationship Id="rId1" Type="http://customschemas.google.com/relationships/workbookmetadata" Target="commentsmeta12"/></Relationships>
</file>

<file path=xl/_rels/comments14.xml.rels><?xml version="1.0" encoding="UTF-8" standalone="yes"?>
<Relationships xmlns="http://schemas.openxmlformats.org/package/2006/relationships"><Relationship Id="rId1" Type="http://customschemas.google.com/relationships/workbookmetadata" Target="commentsmeta14"/></Relationships>
</file>

<file path=xl/_rels/comments15.xml.rels><?xml version="1.0" encoding="UTF-8" standalone="yes"?>
<Relationships xmlns="http://schemas.openxmlformats.org/package/2006/relationships"><Relationship Id="rId1" Type="http://customschemas.google.com/relationships/workbookmetadata" Target="commentsmeta15"/></Relationships>
</file>

<file path=xl/_rels/comments16.xml.rels><?xml version="1.0" encoding="UTF-8" standalone="yes"?>
<Relationships xmlns="http://schemas.openxmlformats.org/package/2006/relationships"><Relationship Id="rId1" Type="http://customschemas.google.com/relationships/workbookmetadata" Target="commentsmeta16"/></Relationships>
</file>

<file path=xl/_rels/comments17.xml.rels><?xml version="1.0" encoding="UTF-8" standalone="yes"?>
<Relationships xmlns="http://schemas.openxmlformats.org/package/2006/relationships"><Relationship Id="rId1" Type="http://customschemas.google.com/relationships/workbookmetadata" Target="commentsmeta17"/></Relationships>
</file>

<file path=xl/_rels/comments18.xml.rels><?xml version="1.0" encoding="UTF-8" standalone="yes"?>
<Relationships xmlns="http://schemas.openxmlformats.org/package/2006/relationships"><Relationship Id="rId1" Type="http://customschemas.google.com/relationships/workbookmetadata" Target="commentsmeta18"/></Relationships>
</file>

<file path=xl/_rels/comments19.xml.rels><?xml version="1.0" encoding="UTF-8" standalone="yes"?>
<Relationships xmlns="http://schemas.openxmlformats.org/package/2006/relationships"><Relationship Id="rId1" Type="http://customschemas.google.com/relationships/workbookmetadata" Target="commentsmeta19"/></Relationships>
</file>

<file path=xl/_rels/comments2.xml.rels><?xml version="1.0" encoding="UTF-8" standalone="yes"?>
<Relationships xmlns="http://schemas.openxmlformats.org/package/2006/relationships"><Relationship Id="rId1" Type="http://customschemas.google.com/relationships/workbookmetadata" Target="commentsmeta2"/></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comments9.xml.rels><?xml version="1.0" encoding="UTF-8" standalone="yes"?>
<Relationships xmlns="http://schemas.openxmlformats.org/package/2006/relationships"><Relationship Id="rId1" Type="http://customschemas.google.com/relationships/workbookmetadata" Target="commentsmeta8"/></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customschemas.google.com/relationships/workbookmetadata" Target="metadata"/><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60" Type="http://schemas.openxmlformats.org/officeDocument/2006/relationships/theme" Target="theme/theme1.xml"/><Relationship Id="rId65"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1"/>
        <c:ser>
          <c:idx val="0"/>
          <c:order val="0"/>
          <c:spPr>
            <a:ln cmpd="sng">
              <a:solidFill>
                <a:srgbClr val="4F81BD"/>
              </a:solidFill>
            </a:ln>
          </c:spPr>
          <c:marker>
            <c:symbol val="none"/>
          </c:marker>
          <c:cat>
            <c:numRef>
              <c:f>'Metal Datasheets'!$R$33:$R$332</c:f>
              <c:numCache>
                <c:formatCode>0.00</c:formatCode>
                <c:ptCount val="300"/>
                <c:pt idx="0">
                  <c:v>2.5145000000000001E-2</c:v>
                </c:pt>
                <c:pt idx="1">
                  <c:v>8.3878999999999995E-2</c:v>
                </c:pt>
                <c:pt idx="2">
                  <c:v>0.151918</c:v>
                </c:pt>
                <c:pt idx="3">
                  <c:v>0.22247</c:v>
                </c:pt>
                <c:pt idx="4">
                  <c:v>0.24909500000000001</c:v>
                </c:pt>
                <c:pt idx="5">
                  <c:v>0.30434099999999997</c:v>
                </c:pt>
                <c:pt idx="6">
                  <c:v>0.37143399999999999</c:v>
                </c:pt>
                <c:pt idx="7">
                  <c:v>0.44195499999999999</c:v>
                </c:pt>
                <c:pt idx="8">
                  <c:v>0.51363099999999995</c:v>
                </c:pt>
                <c:pt idx="9">
                  <c:v>0.58530700000000002</c:v>
                </c:pt>
                <c:pt idx="10">
                  <c:v>0.65706799999999999</c:v>
                </c:pt>
                <c:pt idx="11">
                  <c:v>0.72923899999999997</c:v>
                </c:pt>
                <c:pt idx="12">
                  <c:v>0.80140999999999996</c:v>
                </c:pt>
                <c:pt idx="13">
                  <c:v>0.87356100000000003</c:v>
                </c:pt>
                <c:pt idx="14">
                  <c:v>0.94566799999999995</c:v>
                </c:pt>
                <c:pt idx="15">
                  <c:v>1.017774</c:v>
                </c:pt>
              </c:numCache>
            </c:numRef>
          </c:cat>
          <c:val>
            <c:numRef>
              <c:f>'Metal Datasheets'!$V$33:$V$126</c:f>
              <c:numCache>
                <c:formatCode>0.00</c:formatCode>
                <c:ptCount val="94"/>
                <c:pt idx="0">
                  <c:v>17.601500000000001</c:v>
                </c:pt>
                <c:pt idx="1">
                  <c:v>58.715299999999999</c:v>
                </c:pt>
                <c:pt idx="2">
                  <c:v>106.3426</c:v>
                </c:pt>
                <c:pt idx="3">
                  <c:v>155.72900000000001</c:v>
                </c:pt>
                <c:pt idx="4">
                  <c:v>174.3665</c:v>
                </c:pt>
                <c:pt idx="5">
                  <c:v>213.03869999999998</c:v>
                </c:pt>
                <c:pt idx="6">
                  <c:v>260.00380000000001</c:v>
                </c:pt>
                <c:pt idx="7">
                  <c:v>260.21536300000002</c:v>
                </c:pt>
                <c:pt idx="8">
                  <c:v>260.43039099999999</c:v>
                </c:pt>
                <c:pt idx="9">
                  <c:v>260.645419</c:v>
                </c:pt>
                <c:pt idx="10">
                  <c:v>260.860702</c:v>
                </c:pt>
                <c:pt idx="11">
                  <c:v>261.07721500000002</c:v>
                </c:pt>
                <c:pt idx="12">
                  <c:v>261.29372799999999</c:v>
                </c:pt>
                <c:pt idx="13">
                  <c:v>261.51018099999999</c:v>
                </c:pt>
                <c:pt idx="14">
                  <c:v>261.72650200000004</c:v>
                </c:pt>
                <c:pt idx="15">
                  <c:v>261.94282000000004</c:v>
                </c:pt>
              </c:numCache>
            </c:numRef>
          </c:val>
          <c:smooth val="0"/>
          <c:extLst>
            <c:ext xmlns:c16="http://schemas.microsoft.com/office/drawing/2014/chart" uri="{C3380CC4-5D6E-409C-BE32-E72D297353CC}">
              <c16:uniqueId val="{00000000-2C9B-4FB0-8373-75CC0F9547B8}"/>
            </c:ext>
          </c:extLst>
        </c:ser>
        <c:dLbls>
          <c:showLegendKey val="0"/>
          <c:showVal val="0"/>
          <c:showCatName val="0"/>
          <c:showSerName val="0"/>
          <c:showPercent val="0"/>
          <c:showBubbleSize val="0"/>
        </c:dLbls>
        <c:smooth val="0"/>
        <c:axId val="31045803"/>
        <c:axId val="518019406"/>
      </c:lineChart>
      <c:catAx>
        <c:axId val="31045803"/>
        <c:scaling>
          <c:orientation val="minMax"/>
        </c:scaling>
        <c:delete val="0"/>
        <c:axPos val="b"/>
        <c:title>
          <c:tx>
            <c:rich>
              <a:bodyPr/>
              <a:lstStyle/>
              <a:p>
                <a:pPr lvl="0">
                  <a:defRPr b="0">
                    <a:solidFill>
                      <a:srgbClr val="000000"/>
                    </a:solidFill>
                    <a:latin typeface="+mn-lt"/>
                  </a:defRPr>
                </a:pPr>
                <a:r>
                  <a:rPr lang="de-DE" b="0">
                    <a:solidFill>
                      <a:srgbClr val="000000"/>
                    </a:solidFill>
                    <a:latin typeface="+mn-lt"/>
                  </a:rPr>
                  <a:t>Engineering Strain [%]</a:t>
                </a:r>
              </a:p>
            </c:rich>
          </c:tx>
          <c:overlay val="0"/>
        </c:title>
        <c:numFmt formatCode="#,##0.0" sourceLinked="0"/>
        <c:majorTickMark val="none"/>
        <c:minorTickMark val="none"/>
        <c:tickLblPos val="nextTo"/>
        <c:txPr>
          <a:bodyPr/>
          <a:lstStyle/>
          <a:p>
            <a:pPr lvl="0">
              <a:defRPr b="0">
                <a:solidFill>
                  <a:srgbClr val="000000"/>
                </a:solidFill>
                <a:latin typeface="Arial"/>
              </a:defRPr>
            </a:pPr>
            <a:endParaRPr lang="de-DE"/>
          </a:p>
        </c:txPr>
        <c:crossAx val="518019406"/>
        <c:crosses val="autoZero"/>
        <c:auto val="1"/>
        <c:lblAlgn val="ctr"/>
        <c:lblOffset val="100"/>
        <c:tickLblSkip val="10"/>
        <c:noMultiLvlLbl val="1"/>
      </c:catAx>
      <c:valAx>
        <c:axId val="51801940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lang="de-DE" b="0">
                    <a:solidFill>
                      <a:srgbClr val="000000"/>
                    </a:solidFill>
                    <a:latin typeface="+mn-lt"/>
                  </a:rPr>
                  <a:t>Engineering Stress [MPa]</a:t>
                </a:r>
              </a:p>
            </c:rich>
          </c:tx>
          <c:overlay val="0"/>
        </c:title>
        <c:numFmt formatCode="0" sourceLinked="0"/>
        <c:majorTickMark val="none"/>
        <c:minorTickMark val="none"/>
        <c:tickLblPos val="nextTo"/>
        <c:spPr>
          <a:ln/>
        </c:spPr>
        <c:txPr>
          <a:bodyPr/>
          <a:lstStyle/>
          <a:p>
            <a:pPr lvl="0">
              <a:defRPr b="0">
                <a:solidFill>
                  <a:srgbClr val="000000"/>
                </a:solidFill>
                <a:latin typeface="+mn-lt"/>
              </a:defRPr>
            </a:pPr>
            <a:endParaRPr lang="de-DE"/>
          </a:p>
        </c:txPr>
        <c:crossAx val="31045803"/>
        <c:crosses val="autoZero"/>
        <c:crossBetween val="midCat"/>
      </c:valAx>
    </c:plotArea>
    <c:plotVisOnly val="1"/>
    <c:dispBlanksAs val="zero"/>
    <c:showDLblsOverMax val="1"/>
  </c:chart>
  <c:spPr>
    <a:solidFill>
      <a:schemeClr val="bg1"/>
    </a:solidFill>
    <a:ln>
      <a:noFill/>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1"/>
        <c:ser>
          <c:idx val="0"/>
          <c:order val="0"/>
          <c:spPr>
            <a:ln cmpd="sng">
              <a:solidFill>
                <a:srgbClr val="4F81BD"/>
              </a:solidFill>
            </a:ln>
          </c:spPr>
          <c:marker>
            <c:symbol val="none"/>
          </c:marker>
          <c:cat>
            <c:numRef>
              <c:f>'Metal Datasheets'!$R$33:$R$332</c:f>
              <c:numCache>
                <c:formatCode>0.00</c:formatCode>
                <c:ptCount val="300"/>
                <c:pt idx="0">
                  <c:v>2.5145000000000001E-2</c:v>
                </c:pt>
                <c:pt idx="1">
                  <c:v>8.3878999999999995E-2</c:v>
                </c:pt>
                <c:pt idx="2">
                  <c:v>0.151918</c:v>
                </c:pt>
                <c:pt idx="3">
                  <c:v>0.22247</c:v>
                </c:pt>
                <c:pt idx="4">
                  <c:v>0.24909500000000001</c:v>
                </c:pt>
                <c:pt idx="5">
                  <c:v>0.30434099999999997</c:v>
                </c:pt>
                <c:pt idx="6">
                  <c:v>0.37143399999999999</c:v>
                </c:pt>
                <c:pt idx="7">
                  <c:v>0.44195499999999999</c:v>
                </c:pt>
                <c:pt idx="8">
                  <c:v>0.51363099999999995</c:v>
                </c:pt>
                <c:pt idx="9">
                  <c:v>0.58530700000000002</c:v>
                </c:pt>
                <c:pt idx="10">
                  <c:v>0.65706799999999999</c:v>
                </c:pt>
                <c:pt idx="11">
                  <c:v>0.72923899999999997</c:v>
                </c:pt>
                <c:pt idx="12">
                  <c:v>0.80140999999999996</c:v>
                </c:pt>
                <c:pt idx="13">
                  <c:v>0.87356100000000003</c:v>
                </c:pt>
                <c:pt idx="14">
                  <c:v>0.94566799999999995</c:v>
                </c:pt>
                <c:pt idx="15">
                  <c:v>1.017774</c:v>
                </c:pt>
              </c:numCache>
            </c:numRef>
          </c:cat>
          <c:val>
            <c:numRef>
              <c:f>'Metal Datasheets'!$V$33:$V$126</c:f>
              <c:numCache>
                <c:formatCode>0.00</c:formatCode>
                <c:ptCount val="94"/>
                <c:pt idx="0">
                  <c:v>17.601500000000001</c:v>
                </c:pt>
                <c:pt idx="1">
                  <c:v>58.715299999999999</c:v>
                </c:pt>
                <c:pt idx="2">
                  <c:v>106.3426</c:v>
                </c:pt>
                <c:pt idx="3">
                  <c:v>155.72900000000001</c:v>
                </c:pt>
                <c:pt idx="4">
                  <c:v>174.3665</c:v>
                </c:pt>
                <c:pt idx="5">
                  <c:v>213.03869999999998</c:v>
                </c:pt>
                <c:pt idx="6">
                  <c:v>260.00380000000001</c:v>
                </c:pt>
                <c:pt idx="7">
                  <c:v>260.21536300000002</c:v>
                </c:pt>
                <c:pt idx="8">
                  <c:v>260.43039099999999</c:v>
                </c:pt>
                <c:pt idx="9">
                  <c:v>260.645419</c:v>
                </c:pt>
                <c:pt idx="10">
                  <c:v>260.860702</c:v>
                </c:pt>
                <c:pt idx="11">
                  <c:v>261.07721500000002</c:v>
                </c:pt>
                <c:pt idx="12">
                  <c:v>261.29372799999999</c:v>
                </c:pt>
                <c:pt idx="13">
                  <c:v>261.51018099999999</c:v>
                </c:pt>
                <c:pt idx="14">
                  <c:v>261.72650200000004</c:v>
                </c:pt>
                <c:pt idx="15">
                  <c:v>261.94282000000004</c:v>
                </c:pt>
              </c:numCache>
            </c:numRef>
          </c:val>
          <c:smooth val="0"/>
          <c:extLst>
            <c:ext xmlns:c16="http://schemas.microsoft.com/office/drawing/2014/chart" uri="{C3380CC4-5D6E-409C-BE32-E72D297353CC}">
              <c16:uniqueId val="{00000000-34BE-4DDF-A76D-4B867FF92BFD}"/>
            </c:ext>
          </c:extLst>
        </c:ser>
        <c:dLbls>
          <c:showLegendKey val="0"/>
          <c:showVal val="0"/>
          <c:showCatName val="0"/>
          <c:showSerName val="0"/>
          <c:showPercent val="0"/>
          <c:showBubbleSize val="0"/>
        </c:dLbls>
        <c:smooth val="0"/>
        <c:axId val="31045803"/>
        <c:axId val="518019406"/>
      </c:lineChart>
      <c:catAx>
        <c:axId val="31045803"/>
        <c:scaling>
          <c:orientation val="minMax"/>
        </c:scaling>
        <c:delete val="0"/>
        <c:axPos val="b"/>
        <c:title>
          <c:tx>
            <c:rich>
              <a:bodyPr/>
              <a:lstStyle/>
              <a:p>
                <a:pPr lvl="0">
                  <a:defRPr b="0">
                    <a:solidFill>
                      <a:srgbClr val="000000"/>
                    </a:solidFill>
                    <a:latin typeface="+mn-lt"/>
                  </a:defRPr>
                </a:pPr>
                <a:r>
                  <a:rPr lang="de-DE" b="0">
                    <a:solidFill>
                      <a:srgbClr val="000000"/>
                    </a:solidFill>
                    <a:latin typeface="+mn-lt"/>
                  </a:rPr>
                  <a:t>Engineering Strain [%]</a:t>
                </a:r>
              </a:p>
            </c:rich>
          </c:tx>
          <c:overlay val="0"/>
        </c:title>
        <c:numFmt formatCode="#,##0.0" sourceLinked="0"/>
        <c:majorTickMark val="none"/>
        <c:minorTickMark val="none"/>
        <c:tickLblPos val="nextTo"/>
        <c:txPr>
          <a:bodyPr/>
          <a:lstStyle/>
          <a:p>
            <a:pPr lvl="0">
              <a:defRPr b="0">
                <a:solidFill>
                  <a:srgbClr val="000000"/>
                </a:solidFill>
                <a:latin typeface="Arial"/>
              </a:defRPr>
            </a:pPr>
            <a:endParaRPr lang="de-DE"/>
          </a:p>
        </c:txPr>
        <c:crossAx val="518019406"/>
        <c:crosses val="autoZero"/>
        <c:auto val="1"/>
        <c:lblAlgn val="ctr"/>
        <c:lblOffset val="100"/>
        <c:tickLblSkip val="10"/>
        <c:noMultiLvlLbl val="1"/>
      </c:catAx>
      <c:valAx>
        <c:axId val="51801940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lang="de-DE" b="0">
                    <a:solidFill>
                      <a:srgbClr val="000000"/>
                    </a:solidFill>
                    <a:latin typeface="+mn-lt"/>
                  </a:rPr>
                  <a:t>Engineering Stress [MPa]</a:t>
                </a:r>
              </a:p>
            </c:rich>
          </c:tx>
          <c:overlay val="0"/>
        </c:title>
        <c:numFmt formatCode="0" sourceLinked="0"/>
        <c:majorTickMark val="none"/>
        <c:minorTickMark val="none"/>
        <c:tickLblPos val="nextTo"/>
        <c:spPr>
          <a:ln/>
        </c:spPr>
        <c:txPr>
          <a:bodyPr/>
          <a:lstStyle/>
          <a:p>
            <a:pPr lvl="0">
              <a:defRPr b="0">
                <a:solidFill>
                  <a:srgbClr val="000000"/>
                </a:solidFill>
                <a:latin typeface="+mn-lt"/>
              </a:defRPr>
            </a:pPr>
            <a:endParaRPr lang="de-DE"/>
          </a:p>
        </c:txPr>
        <c:crossAx val="31045803"/>
        <c:crosses val="autoZero"/>
        <c:crossBetween val="midCat"/>
      </c:valAx>
    </c:plotArea>
    <c:plotVisOnly val="1"/>
    <c:dispBlanksAs val="zero"/>
    <c:showDLblsOverMax val="1"/>
  </c:chart>
  <c:spPr>
    <a:solidFill>
      <a:schemeClr val="bg1"/>
    </a:solidFill>
    <a:ln>
      <a:noFill/>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2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 Id="rId4" Type="http://schemas.openxmlformats.org/officeDocument/2006/relationships/image" Target="../media/image3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32.png"/><Relationship Id="rId1" Type="http://schemas.openxmlformats.org/officeDocument/2006/relationships/image" Target="../media/image31.png"/><Relationship Id="rId4" Type="http://schemas.openxmlformats.org/officeDocument/2006/relationships/image" Target="../media/image3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5.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8.png"/><Relationship Id="rId7" Type="http://schemas.openxmlformats.org/officeDocument/2006/relationships/image" Target="../media/image42.png"/><Relationship Id="rId2" Type="http://schemas.openxmlformats.org/officeDocument/2006/relationships/image" Target="../media/image37.jpg"/><Relationship Id="rId1" Type="http://schemas.openxmlformats.org/officeDocument/2006/relationships/image" Target="../media/image36.png"/><Relationship Id="rId6" Type="http://schemas.openxmlformats.org/officeDocument/2006/relationships/image" Target="../media/image41.jpg"/><Relationship Id="rId5" Type="http://schemas.openxmlformats.org/officeDocument/2006/relationships/image" Target="../media/image40.png"/><Relationship Id="rId4" Type="http://schemas.openxmlformats.org/officeDocument/2006/relationships/image" Target="../media/image39.jp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_rels/drawing7.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 Id="rId4" Type="http://schemas.openxmlformats.org/officeDocument/2006/relationships/image" Target="../media/image18.png"/></Relationships>
</file>

<file path=xl/drawings/_rels/drawing8.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4" Type="http://schemas.openxmlformats.org/officeDocument/2006/relationships/image" Target="../media/image22.svg"/></Relationships>
</file>

<file path=xl/drawings/_rels/drawing9.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4.png"/><Relationship Id="rId1" Type="http://schemas.openxmlformats.org/officeDocument/2006/relationships/image" Target="../media/image23.png"/><Relationship Id="rId4" Type="http://schemas.openxmlformats.org/officeDocument/2006/relationships/image" Target="../media/image22.svg"/></Relationships>
</file>

<file path=xl/drawings/drawing1.xml><?xml version="1.0" encoding="utf-8"?>
<xdr:wsDr xmlns:xdr="http://schemas.openxmlformats.org/drawingml/2006/spreadsheetDrawing" xmlns:a="http://schemas.openxmlformats.org/drawingml/2006/main">
  <xdr:oneCellAnchor>
    <xdr:from>
      <xdr:col>34</xdr:col>
      <xdr:colOff>28575</xdr:colOff>
      <xdr:row>6</xdr:row>
      <xdr:rowOff>95250</xdr:rowOff>
    </xdr:from>
    <xdr:ext cx="5286375" cy="2266950"/>
    <xdr:graphicFrame macro="">
      <xdr:nvGraphicFramePr>
        <xdr:cNvPr id="3" name="Chart 1" title="Diagramm">
          <a:extLst>
            <a:ext uri="{FF2B5EF4-FFF2-40B4-BE49-F238E27FC236}">
              <a16:creationId xmlns:a16="http://schemas.microsoft.com/office/drawing/2014/main" id="{67DCE9DD-8576-47B9-9318-26226285C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17</xdr:col>
      <xdr:colOff>38100</xdr:colOff>
      <xdr:row>6</xdr:row>
      <xdr:rowOff>76200</xdr:rowOff>
    </xdr:from>
    <xdr:ext cx="5286375" cy="2266950"/>
    <xdr:graphicFrame macro="">
      <xdr:nvGraphicFramePr>
        <xdr:cNvPr id="4" name="Chart 1" title="Diagramm">
          <a:extLst>
            <a:ext uri="{FF2B5EF4-FFF2-40B4-BE49-F238E27FC236}">
              <a16:creationId xmlns:a16="http://schemas.microsoft.com/office/drawing/2014/main" id="{6CB13DAA-8370-4754-B880-401F74958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twoCellAnchor>
    <xdr:from>
      <xdr:col>24</xdr:col>
      <xdr:colOff>104775</xdr:colOff>
      <xdr:row>11</xdr:row>
      <xdr:rowOff>47625</xdr:rowOff>
    </xdr:from>
    <xdr:to>
      <xdr:col>26</xdr:col>
      <xdr:colOff>152400</xdr:colOff>
      <xdr:row>12</xdr:row>
      <xdr:rowOff>152400</xdr:rowOff>
    </xdr:to>
    <xdr:sp macro="" textlink="">
      <xdr:nvSpPr>
        <xdr:cNvPr id="2" name="Textfeld 1">
          <a:extLst>
            <a:ext uri="{FF2B5EF4-FFF2-40B4-BE49-F238E27FC236}">
              <a16:creationId xmlns:a16="http://schemas.microsoft.com/office/drawing/2014/main" id="{044F63E4-2B45-3C18-57C4-E210807DE89B}"/>
            </a:ext>
          </a:extLst>
        </xdr:cNvPr>
        <xdr:cNvSpPr txBox="1"/>
      </xdr:nvSpPr>
      <xdr:spPr>
        <a:xfrm>
          <a:off x="8105775" y="1828800"/>
          <a:ext cx="714375"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1">
              <a:solidFill>
                <a:srgbClr val="FF0000"/>
              </a:solidFill>
            </a:rPr>
            <a:t>Example</a:t>
          </a:r>
        </a:p>
      </xdr:txBody>
    </xdr:sp>
    <xdr:clientData/>
  </xdr:twoCellAnchor>
  <xdr:twoCellAnchor>
    <xdr:from>
      <xdr:col>41</xdr:col>
      <xdr:colOff>180975</xdr:colOff>
      <xdr:row>11</xdr:row>
      <xdr:rowOff>47625</xdr:rowOff>
    </xdr:from>
    <xdr:to>
      <xdr:col>43</xdr:col>
      <xdr:colOff>228600</xdr:colOff>
      <xdr:row>12</xdr:row>
      <xdr:rowOff>152400</xdr:rowOff>
    </xdr:to>
    <xdr:sp macro="" textlink="">
      <xdr:nvSpPr>
        <xdr:cNvPr id="5" name="Textfeld 4">
          <a:extLst>
            <a:ext uri="{FF2B5EF4-FFF2-40B4-BE49-F238E27FC236}">
              <a16:creationId xmlns:a16="http://schemas.microsoft.com/office/drawing/2014/main" id="{73F07FE1-C012-45B6-A672-DD120A6E8CB1}"/>
            </a:ext>
          </a:extLst>
        </xdr:cNvPr>
        <xdr:cNvSpPr txBox="1"/>
      </xdr:nvSpPr>
      <xdr:spPr>
        <a:xfrm>
          <a:off x="13849350" y="1828800"/>
          <a:ext cx="714375"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1">
              <a:solidFill>
                <a:srgbClr val="FF0000"/>
              </a:solidFill>
            </a:rPr>
            <a:t>Example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323850</xdr:colOff>
      <xdr:row>21</xdr:row>
      <xdr:rowOff>142875</xdr:rowOff>
    </xdr:from>
    <xdr:ext cx="5457825" cy="3419475"/>
    <xdr:pic>
      <xdr:nvPicPr>
        <xdr:cNvPr id="2" name="image18.png">
          <a:extLst>
            <a:ext uri="{FF2B5EF4-FFF2-40B4-BE49-F238E27FC236}">
              <a16:creationId xmlns:a16="http://schemas.microsoft.com/office/drawing/2014/main" id="{00000000-0008-0000-3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123825</xdr:colOff>
      <xdr:row>14</xdr:row>
      <xdr:rowOff>133350</xdr:rowOff>
    </xdr:from>
    <xdr:ext cx="5981700" cy="4724400"/>
    <xdr:pic>
      <xdr:nvPicPr>
        <xdr:cNvPr id="2" name="image27.png">
          <a:extLst>
            <a:ext uri="{FF2B5EF4-FFF2-40B4-BE49-F238E27FC236}">
              <a16:creationId xmlns:a16="http://schemas.microsoft.com/office/drawing/2014/main" id="{00000000-0008-0000-3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17</xdr:row>
      <xdr:rowOff>9525</xdr:rowOff>
    </xdr:from>
    <xdr:ext cx="1524000" cy="838200"/>
    <xdr:sp macro="" textlink="">
      <xdr:nvSpPr>
        <xdr:cNvPr id="14" name="Shape 14">
          <a:extLst>
            <a:ext uri="{FF2B5EF4-FFF2-40B4-BE49-F238E27FC236}">
              <a16:creationId xmlns:a16="http://schemas.microsoft.com/office/drawing/2014/main" id="{00000000-0008-0000-3100-00000E000000}"/>
            </a:ext>
          </a:extLst>
        </xdr:cNvPr>
        <xdr:cNvSpPr txBox="1"/>
      </xdr:nvSpPr>
      <xdr:spPr>
        <a:xfrm>
          <a:off x="4588763" y="3360900"/>
          <a:ext cx="1514475" cy="838200"/>
        </a:xfrm>
        <a:prstGeom prst="rect">
          <a:avLst/>
        </a:prstGeom>
        <a:solidFill>
          <a:schemeClr val="lt1"/>
        </a:solidFill>
        <a:ln>
          <a:noFill/>
        </a:ln>
      </xdr:spPr>
      <xdr:txBody>
        <a:bodyPr spcFirstLastPara="1" wrap="square" lIns="0" tIns="36000" rIns="0" bIns="36000" anchor="t" anchorCtr="0">
          <a:noAutofit/>
        </a:bodyPr>
        <a:lstStyle/>
        <a:p>
          <a:pPr marL="0" lvl="0" indent="0" algn="l" rtl="0">
            <a:spcBef>
              <a:spcPts val="0"/>
            </a:spcBef>
            <a:spcAft>
              <a:spcPts val="0"/>
            </a:spcAft>
            <a:buNone/>
          </a:pPr>
          <a:r>
            <a:rPr lang="en-US" sz="1200" b="1">
              <a:solidFill>
                <a:schemeClr val="dk1"/>
              </a:solidFill>
              <a:latin typeface="Calibri"/>
              <a:ea typeface="Calibri"/>
              <a:cs typeface="Calibri"/>
              <a:sym typeface="Calibri"/>
            </a:rPr>
            <a:t>Lower Peak:</a:t>
          </a:r>
          <a:endParaRPr sz="1400"/>
        </a:p>
        <a:p>
          <a:pPr marL="0" lvl="0" indent="0" algn="l" rtl="0">
            <a:spcBef>
              <a:spcPts val="0"/>
            </a:spcBef>
            <a:spcAft>
              <a:spcPts val="0"/>
            </a:spcAft>
            <a:buNone/>
          </a:pPr>
          <a:r>
            <a:rPr lang="en-US" sz="1200" b="1">
              <a:solidFill>
                <a:schemeClr val="dk1"/>
              </a:solidFill>
              <a:latin typeface="Calibri"/>
              <a:ea typeface="Calibri"/>
              <a:cs typeface="Calibri"/>
              <a:sym typeface="Calibri"/>
            </a:rPr>
            <a:t>Ymax, used to derive shear strenght for  any attachment</a:t>
          </a:r>
          <a:endParaRPr sz="1400"/>
        </a:p>
      </xdr:txBody>
    </xdr:sp>
    <xdr:clientData fLocksWithSheet="0"/>
  </xdr:oneCellAnchor>
  <xdr:oneCellAnchor>
    <xdr:from>
      <xdr:col>13</xdr:col>
      <xdr:colOff>104775</xdr:colOff>
      <xdr:row>14</xdr:row>
      <xdr:rowOff>104775</xdr:rowOff>
    </xdr:from>
    <xdr:ext cx="1847850" cy="419100"/>
    <xdr:sp macro="" textlink="">
      <xdr:nvSpPr>
        <xdr:cNvPr id="15" name="Shape 15">
          <a:extLst>
            <a:ext uri="{FF2B5EF4-FFF2-40B4-BE49-F238E27FC236}">
              <a16:creationId xmlns:a16="http://schemas.microsoft.com/office/drawing/2014/main" id="{00000000-0008-0000-3100-00000F000000}"/>
            </a:ext>
          </a:extLst>
        </xdr:cNvPr>
        <xdr:cNvSpPr txBox="1"/>
      </xdr:nvSpPr>
      <xdr:spPr>
        <a:xfrm>
          <a:off x="4422075" y="3575213"/>
          <a:ext cx="1847850" cy="40957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200" b="1">
              <a:solidFill>
                <a:schemeClr val="dk1"/>
              </a:solidFill>
              <a:latin typeface="Calibri"/>
              <a:ea typeface="Calibri"/>
              <a:cs typeface="Calibri"/>
              <a:sym typeface="Calibri"/>
            </a:rPr>
            <a:t>Higher Peak:</a:t>
          </a:r>
          <a:endParaRPr sz="1400"/>
        </a:p>
        <a:p>
          <a:pPr marL="0" lvl="0" indent="0" algn="l" rtl="0">
            <a:spcBef>
              <a:spcPts val="0"/>
            </a:spcBef>
            <a:spcAft>
              <a:spcPts val="0"/>
            </a:spcAft>
            <a:buNone/>
          </a:pPr>
          <a:r>
            <a:rPr lang="en-US" sz="1200" b="1">
              <a:solidFill>
                <a:schemeClr val="dk1"/>
              </a:solidFill>
              <a:latin typeface="Calibri"/>
              <a:ea typeface="Calibri"/>
              <a:cs typeface="Calibri"/>
              <a:sym typeface="Calibri"/>
            </a:rPr>
            <a:t>T3.1</a:t>
          </a:r>
          <a:r>
            <a:rPr lang="en-US" sz="1200" b="1" i="0" u="none" strike="noStrike">
              <a:solidFill>
                <a:schemeClr val="dk1"/>
              </a:solidFill>
              <a:latin typeface="Calibri"/>
              <a:ea typeface="Calibri"/>
              <a:cs typeface="Calibri"/>
              <a:sym typeface="Calibri"/>
            </a:rPr>
            <a:t>4</a:t>
          </a:r>
          <a:r>
            <a:rPr lang="en-US" sz="1200" b="1">
              <a:solidFill>
                <a:schemeClr val="dk1"/>
              </a:solidFill>
              <a:latin typeface="Calibri"/>
              <a:ea typeface="Calibri"/>
              <a:cs typeface="Calibri"/>
              <a:sym typeface="Calibri"/>
            </a:rPr>
            <a:t> / T3.1</a:t>
          </a:r>
          <a:r>
            <a:rPr lang="en-US" sz="1200" b="1" i="0" u="none" strike="noStrike">
              <a:solidFill>
                <a:schemeClr val="dk1"/>
              </a:solidFill>
              <a:latin typeface="Calibri"/>
              <a:ea typeface="Calibri"/>
              <a:cs typeface="Calibri"/>
              <a:sym typeface="Calibri"/>
            </a:rPr>
            <a:t>5 </a:t>
          </a:r>
          <a:r>
            <a:rPr lang="en-US" sz="1200" b="1">
              <a:solidFill>
                <a:schemeClr val="dk1"/>
              </a:solidFill>
              <a:latin typeface="Calibri"/>
              <a:ea typeface="Calibri"/>
              <a:cs typeface="Calibri"/>
              <a:sym typeface="Calibri"/>
            </a:rPr>
            <a:t>requirement</a:t>
          </a:r>
          <a:endParaRPr sz="1400"/>
        </a:p>
      </xdr:txBody>
    </xdr: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2</xdr:col>
      <xdr:colOff>171450</xdr:colOff>
      <xdr:row>35</xdr:row>
      <xdr:rowOff>0</xdr:rowOff>
    </xdr:from>
    <xdr:ext cx="4572000" cy="1838325"/>
    <xdr:pic>
      <xdr:nvPicPr>
        <xdr:cNvPr id="2" name="image30.png">
          <a:extLst>
            <a:ext uri="{FF2B5EF4-FFF2-40B4-BE49-F238E27FC236}">
              <a16:creationId xmlns:a16="http://schemas.microsoft.com/office/drawing/2014/main" id="{00000000-0008-0000-3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323850</xdr:colOff>
      <xdr:row>13</xdr:row>
      <xdr:rowOff>95250</xdr:rowOff>
    </xdr:from>
    <xdr:ext cx="5667375" cy="2447925"/>
    <xdr:pic>
      <xdr:nvPicPr>
        <xdr:cNvPr id="3" name="image22.png">
          <a:extLst>
            <a:ext uri="{FF2B5EF4-FFF2-40B4-BE49-F238E27FC236}">
              <a16:creationId xmlns:a16="http://schemas.microsoft.com/office/drawing/2014/main" id="{00000000-0008-0000-3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22</xdr:col>
      <xdr:colOff>161925</xdr:colOff>
      <xdr:row>7</xdr:row>
      <xdr:rowOff>180975</xdr:rowOff>
    </xdr:from>
    <xdr:ext cx="3305175" cy="2590800"/>
    <xdr:pic>
      <xdr:nvPicPr>
        <xdr:cNvPr id="4" name="image23.png">
          <a:extLst>
            <a:ext uri="{FF2B5EF4-FFF2-40B4-BE49-F238E27FC236}">
              <a16:creationId xmlns:a16="http://schemas.microsoft.com/office/drawing/2014/main" id="{00000000-0008-0000-3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19</xdr:col>
      <xdr:colOff>323850</xdr:colOff>
      <xdr:row>30</xdr:row>
      <xdr:rowOff>114300</xdr:rowOff>
    </xdr:from>
    <xdr:ext cx="5610225" cy="2162175"/>
    <xdr:pic>
      <xdr:nvPicPr>
        <xdr:cNvPr id="5" name="image26.png">
          <a:extLst>
            <a:ext uri="{FF2B5EF4-FFF2-40B4-BE49-F238E27FC236}">
              <a16:creationId xmlns:a16="http://schemas.microsoft.com/office/drawing/2014/main" id="{00000000-0008-0000-32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37</xdr:row>
      <xdr:rowOff>19050</xdr:rowOff>
    </xdr:from>
    <xdr:ext cx="5667375" cy="2266950"/>
    <xdr:pic>
      <xdr:nvPicPr>
        <xdr:cNvPr id="2" name="image25.png">
          <a:extLst>
            <a:ext uri="{FF2B5EF4-FFF2-40B4-BE49-F238E27FC236}">
              <a16:creationId xmlns:a16="http://schemas.microsoft.com/office/drawing/2014/main" id="{00000000-0008-0000-3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7</xdr:row>
      <xdr:rowOff>152400</xdr:rowOff>
    </xdr:from>
    <xdr:ext cx="5543550" cy="2514600"/>
    <xdr:pic>
      <xdr:nvPicPr>
        <xdr:cNvPr id="3" name="image29.png">
          <a:extLst>
            <a:ext uri="{FF2B5EF4-FFF2-40B4-BE49-F238E27FC236}">
              <a16:creationId xmlns:a16="http://schemas.microsoft.com/office/drawing/2014/main" id="{00000000-0008-0000-3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20</xdr:col>
      <xdr:colOff>228600</xdr:colOff>
      <xdr:row>33</xdr:row>
      <xdr:rowOff>76200</xdr:rowOff>
    </xdr:from>
    <xdr:ext cx="4191000" cy="2743200"/>
    <xdr:pic>
      <xdr:nvPicPr>
        <xdr:cNvPr id="4" name="image31.png">
          <a:extLst>
            <a:ext uri="{FF2B5EF4-FFF2-40B4-BE49-F238E27FC236}">
              <a16:creationId xmlns:a16="http://schemas.microsoft.com/office/drawing/2014/main" id="{00000000-0008-0000-3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20</xdr:col>
      <xdr:colOff>114300</xdr:colOff>
      <xdr:row>5</xdr:row>
      <xdr:rowOff>47625</xdr:rowOff>
    </xdr:from>
    <xdr:ext cx="4572000" cy="2790825"/>
    <xdr:pic>
      <xdr:nvPicPr>
        <xdr:cNvPr id="5" name="image28.png">
          <a:extLst>
            <a:ext uri="{FF2B5EF4-FFF2-40B4-BE49-F238E27FC236}">
              <a16:creationId xmlns:a16="http://schemas.microsoft.com/office/drawing/2014/main" id="{00000000-0008-0000-33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66675</xdr:colOff>
      <xdr:row>1</xdr:row>
      <xdr:rowOff>142875</xdr:rowOff>
    </xdr:from>
    <xdr:ext cx="6172200" cy="3467100"/>
    <xdr:pic>
      <xdr:nvPicPr>
        <xdr:cNvPr id="2" name="image34.png">
          <a:extLst>
            <a:ext uri="{FF2B5EF4-FFF2-40B4-BE49-F238E27FC236}">
              <a16:creationId xmlns:a16="http://schemas.microsoft.com/office/drawing/2014/main" id="{00000000-0008-0000-3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1</xdr:col>
      <xdr:colOff>323850</xdr:colOff>
      <xdr:row>27</xdr:row>
      <xdr:rowOff>57150</xdr:rowOff>
    </xdr:from>
    <xdr:ext cx="5057775" cy="4686300"/>
    <xdr:grpSp>
      <xdr:nvGrpSpPr>
        <xdr:cNvPr id="2" name="Shape 2">
          <a:extLst>
            <a:ext uri="{FF2B5EF4-FFF2-40B4-BE49-F238E27FC236}">
              <a16:creationId xmlns:a16="http://schemas.microsoft.com/office/drawing/2014/main" id="{00000000-0008-0000-3500-000002000000}"/>
            </a:ext>
          </a:extLst>
        </xdr:cNvPr>
        <xdr:cNvGrpSpPr/>
      </xdr:nvGrpSpPr>
      <xdr:grpSpPr>
        <a:xfrm>
          <a:off x="657225" y="4429125"/>
          <a:ext cx="5057775" cy="4686300"/>
          <a:chOff x="2817113" y="1436850"/>
          <a:chExt cx="5057775" cy="4686300"/>
        </a:xfrm>
      </xdr:grpSpPr>
      <xdr:grpSp>
        <xdr:nvGrpSpPr>
          <xdr:cNvPr id="16" name="Shape 16">
            <a:extLst>
              <a:ext uri="{FF2B5EF4-FFF2-40B4-BE49-F238E27FC236}">
                <a16:creationId xmlns:a16="http://schemas.microsoft.com/office/drawing/2014/main" id="{00000000-0008-0000-3500-000010000000}"/>
              </a:ext>
            </a:extLst>
          </xdr:cNvPr>
          <xdr:cNvGrpSpPr/>
        </xdr:nvGrpSpPr>
        <xdr:grpSpPr>
          <a:xfrm>
            <a:off x="2817113" y="1436850"/>
            <a:ext cx="5057775" cy="4686300"/>
            <a:chOff x="6610349" y="2045781"/>
            <a:chExt cx="7219951" cy="7364919"/>
          </a:xfrm>
        </xdr:grpSpPr>
        <xdr:sp macro="" textlink="">
          <xdr:nvSpPr>
            <xdr:cNvPr id="9" name="Shape 9">
              <a:extLst>
                <a:ext uri="{FF2B5EF4-FFF2-40B4-BE49-F238E27FC236}">
                  <a16:creationId xmlns:a16="http://schemas.microsoft.com/office/drawing/2014/main" id="{00000000-0008-0000-3500-000009000000}"/>
                </a:ext>
              </a:extLst>
            </xdr:cNvPr>
            <xdr:cNvSpPr/>
          </xdr:nvSpPr>
          <xdr:spPr>
            <a:xfrm>
              <a:off x="6610349" y="2045781"/>
              <a:ext cx="7219950" cy="7364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7" name="Shape 17">
              <a:extLst>
                <a:ext uri="{FF2B5EF4-FFF2-40B4-BE49-F238E27FC236}">
                  <a16:creationId xmlns:a16="http://schemas.microsoft.com/office/drawing/2014/main" id="{00000000-0008-0000-3500-000011000000}"/>
                </a:ext>
              </a:extLst>
            </xdr:cNvPr>
            <xdr:cNvPicPr preferRelativeResize="0"/>
          </xdr:nvPicPr>
          <xdr:blipFill rotWithShape="1">
            <a:blip xmlns:r="http://schemas.openxmlformats.org/officeDocument/2006/relationships" r:embed="rId1">
              <a:alphaModFix/>
            </a:blip>
            <a:srcRect l="27817" t="11674" r="30470" b="14087"/>
            <a:stretch/>
          </xdr:blipFill>
          <xdr:spPr>
            <a:xfrm>
              <a:off x="6610349" y="2047875"/>
              <a:ext cx="3648075" cy="4057650"/>
            </a:xfrm>
            <a:prstGeom prst="rect">
              <a:avLst/>
            </a:prstGeom>
            <a:noFill/>
            <a:ln>
              <a:noFill/>
            </a:ln>
          </xdr:spPr>
        </xdr:pic>
        <xdr:pic>
          <xdr:nvPicPr>
            <xdr:cNvPr id="18" name="Shape 18">
              <a:extLst>
                <a:ext uri="{FF2B5EF4-FFF2-40B4-BE49-F238E27FC236}">
                  <a16:creationId xmlns:a16="http://schemas.microsoft.com/office/drawing/2014/main" id="{00000000-0008-0000-3500-000012000000}"/>
                </a:ext>
              </a:extLst>
            </xdr:cNvPr>
            <xdr:cNvPicPr preferRelativeResize="0"/>
          </xdr:nvPicPr>
          <xdr:blipFill rotWithShape="1">
            <a:blip xmlns:r="http://schemas.openxmlformats.org/officeDocument/2006/relationships" r:embed="rId2">
              <a:alphaModFix/>
            </a:blip>
            <a:srcRect l="27081" t="10970" r="28899" b="10852"/>
            <a:stretch/>
          </xdr:blipFill>
          <xdr:spPr>
            <a:xfrm>
              <a:off x="10172699" y="2045781"/>
              <a:ext cx="3657601" cy="4059744"/>
            </a:xfrm>
            <a:prstGeom prst="rect">
              <a:avLst/>
            </a:prstGeom>
            <a:noFill/>
            <a:ln>
              <a:noFill/>
            </a:ln>
          </xdr:spPr>
        </xdr:pic>
        <xdr:pic>
          <xdr:nvPicPr>
            <xdr:cNvPr id="19" name="Shape 19">
              <a:extLst>
                <a:ext uri="{FF2B5EF4-FFF2-40B4-BE49-F238E27FC236}">
                  <a16:creationId xmlns:a16="http://schemas.microsoft.com/office/drawing/2014/main" id="{00000000-0008-0000-3500-000013000000}"/>
                </a:ext>
              </a:extLst>
            </xdr:cNvPr>
            <xdr:cNvPicPr preferRelativeResize="0"/>
          </xdr:nvPicPr>
          <xdr:blipFill rotWithShape="1">
            <a:blip xmlns:r="http://schemas.openxmlformats.org/officeDocument/2006/relationships" r:embed="rId3">
              <a:alphaModFix/>
            </a:blip>
            <a:srcRect l="5669" t="26572" r="14149" b="14191"/>
            <a:stretch/>
          </xdr:blipFill>
          <xdr:spPr>
            <a:xfrm>
              <a:off x="6610350" y="6076950"/>
              <a:ext cx="7219950" cy="3333750"/>
            </a:xfrm>
            <a:prstGeom prst="rect">
              <a:avLst/>
            </a:prstGeom>
            <a:noFill/>
            <a:ln>
              <a:noFill/>
            </a:ln>
          </xdr:spPr>
        </xdr:pic>
      </xdr:grpSp>
    </xdr:grpSp>
    <xdr:clientData fLocksWithSheet="0"/>
  </xdr:oneCellAnchor>
  <xdr:oneCellAnchor>
    <xdr:from>
      <xdr:col>28</xdr:col>
      <xdr:colOff>76200</xdr:colOff>
      <xdr:row>6</xdr:row>
      <xdr:rowOff>133350</xdr:rowOff>
    </xdr:from>
    <xdr:ext cx="2647950" cy="3552825"/>
    <xdr:grpSp>
      <xdr:nvGrpSpPr>
        <xdr:cNvPr id="3" name="Shape 2">
          <a:extLst>
            <a:ext uri="{FF2B5EF4-FFF2-40B4-BE49-F238E27FC236}">
              <a16:creationId xmlns:a16="http://schemas.microsoft.com/office/drawing/2014/main" id="{00000000-0008-0000-3500-000003000000}"/>
            </a:ext>
          </a:extLst>
        </xdr:cNvPr>
        <xdr:cNvGrpSpPr/>
      </xdr:nvGrpSpPr>
      <xdr:grpSpPr>
        <a:xfrm>
          <a:off x="9486900" y="1104900"/>
          <a:ext cx="2647950" cy="3552825"/>
          <a:chOff x="4022025" y="2003588"/>
          <a:chExt cx="2647950" cy="3552825"/>
        </a:xfrm>
      </xdr:grpSpPr>
      <xdr:grpSp>
        <xdr:nvGrpSpPr>
          <xdr:cNvPr id="20" name="Shape 20">
            <a:extLst>
              <a:ext uri="{FF2B5EF4-FFF2-40B4-BE49-F238E27FC236}">
                <a16:creationId xmlns:a16="http://schemas.microsoft.com/office/drawing/2014/main" id="{00000000-0008-0000-3500-000014000000}"/>
              </a:ext>
            </a:extLst>
          </xdr:cNvPr>
          <xdr:cNvGrpSpPr/>
        </xdr:nvGrpSpPr>
        <xdr:grpSpPr>
          <a:xfrm>
            <a:off x="4022025" y="2003588"/>
            <a:ext cx="2647950" cy="3552825"/>
            <a:chOff x="9486900" y="1104900"/>
            <a:chExt cx="2647950" cy="3552825"/>
          </a:xfrm>
        </xdr:grpSpPr>
        <xdr:sp macro="" textlink="">
          <xdr:nvSpPr>
            <xdr:cNvPr id="4" name="Shape 9">
              <a:extLst>
                <a:ext uri="{FF2B5EF4-FFF2-40B4-BE49-F238E27FC236}">
                  <a16:creationId xmlns:a16="http://schemas.microsoft.com/office/drawing/2014/main" id="{00000000-0008-0000-3500-000004000000}"/>
                </a:ext>
              </a:extLst>
            </xdr:cNvPr>
            <xdr:cNvSpPr/>
          </xdr:nvSpPr>
          <xdr:spPr>
            <a:xfrm>
              <a:off x="9486900" y="1104900"/>
              <a:ext cx="2647950" cy="35528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1" name="Shape 21">
              <a:extLst>
                <a:ext uri="{FF2B5EF4-FFF2-40B4-BE49-F238E27FC236}">
                  <a16:creationId xmlns:a16="http://schemas.microsoft.com/office/drawing/2014/main" id="{00000000-0008-0000-3500-000015000000}"/>
                </a:ext>
              </a:extLst>
            </xdr:cNvPr>
            <xdr:cNvPicPr preferRelativeResize="0"/>
          </xdr:nvPicPr>
          <xdr:blipFill rotWithShape="1">
            <a:blip xmlns:r="http://schemas.openxmlformats.org/officeDocument/2006/relationships" r:embed="rId4">
              <a:alphaModFix/>
            </a:blip>
            <a:srcRect t="9280" b="6264"/>
            <a:stretch/>
          </xdr:blipFill>
          <xdr:spPr>
            <a:xfrm>
              <a:off x="9486900" y="1104900"/>
              <a:ext cx="2343150" cy="3486150"/>
            </a:xfrm>
            <a:prstGeom prst="rect">
              <a:avLst/>
            </a:prstGeom>
            <a:noFill/>
            <a:ln>
              <a:noFill/>
            </a:ln>
          </xdr:spPr>
        </xdr:pic>
        <xdr:pic>
          <xdr:nvPicPr>
            <xdr:cNvPr id="22" name="Shape 22">
              <a:extLst>
                <a:ext uri="{FF2B5EF4-FFF2-40B4-BE49-F238E27FC236}">
                  <a16:creationId xmlns:a16="http://schemas.microsoft.com/office/drawing/2014/main" id="{00000000-0008-0000-3500-000016000000}"/>
                </a:ext>
              </a:extLst>
            </xdr:cNvPr>
            <xdr:cNvPicPr preferRelativeResize="0"/>
          </xdr:nvPicPr>
          <xdr:blipFill rotWithShape="1">
            <a:blip xmlns:r="http://schemas.openxmlformats.org/officeDocument/2006/relationships" r:embed="rId5">
              <a:alphaModFix/>
            </a:blip>
            <a:srcRect/>
            <a:stretch/>
          </xdr:blipFill>
          <xdr:spPr>
            <a:xfrm>
              <a:off x="11106150" y="3629025"/>
              <a:ext cx="1028700" cy="1028700"/>
            </a:xfrm>
            <a:prstGeom prst="rect">
              <a:avLst/>
            </a:prstGeom>
            <a:noFill/>
            <a:ln>
              <a:noFill/>
            </a:ln>
          </xdr:spPr>
        </xdr:pic>
      </xdr:grpSp>
    </xdr:grpSp>
    <xdr:clientData fLocksWithSheet="0"/>
  </xdr:oneCellAnchor>
  <xdr:oneCellAnchor>
    <xdr:from>
      <xdr:col>20</xdr:col>
      <xdr:colOff>238125</xdr:colOff>
      <xdr:row>6</xdr:row>
      <xdr:rowOff>142875</xdr:rowOff>
    </xdr:from>
    <xdr:ext cx="2505075" cy="3571875"/>
    <xdr:grpSp>
      <xdr:nvGrpSpPr>
        <xdr:cNvPr id="5" name="Shape 2">
          <a:extLst>
            <a:ext uri="{FF2B5EF4-FFF2-40B4-BE49-F238E27FC236}">
              <a16:creationId xmlns:a16="http://schemas.microsoft.com/office/drawing/2014/main" id="{00000000-0008-0000-3500-000005000000}"/>
            </a:ext>
          </a:extLst>
        </xdr:cNvPr>
        <xdr:cNvGrpSpPr/>
      </xdr:nvGrpSpPr>
      <xdr:grpSpPr>
        <a:xfrm>
          <a:off x="6905625" y="1114425"/>
          <a:ext cx="2505075" cy="3571875"/>
          <a:chOff x="4093463" y="1994063"/>
          <a:chExt cx="2505075" cy="3571875"/>
        </a:xfrm>
      </xdr:grpSpPr>
      <xdr:grpSp>
        <xdr:nvGrpSpPr>
          <xdr:cNvPr id="23" name="Shape 23">
            <a:extLst>
              <a:ext uri="{FF2B5EF4-FFF2-40B4-BE49-F238E27FC236}">
                <a16:creationId xmlns:a16="http://schemas.microsoft.com/office/drawing/2014/main" id="{00000000-0008-0000-3500-000017000000}"/>
              </a:ext>
            </a:extLst>
          </xdr:cNvPr>
          <xdr:cNvGrpSpPr/>
        </xdr:nvGrpSpPr>
        <xdr:grpSpPr>
          <a:xfrm>
            <a:off x="4093463" y="1994063"/>
            <a:ext cx="2505075" cy="3571875"/>
            <a:chOff x="6905625" y="1114425"/>
            <a:chExt cx="2505075" cy="3571875"/>
          </a:xfrm>
        </xdr:grpSpPr>
        <xdr:sp macro="" textlink="">
          <xdr:nvSpPr>
            <xdr:cNvPr id="6" name="Shape 9">
              <a:extLst>
                <a:ext uri="{FF2B5EF4-FFF2-40B4-BE49-F238E27FC236}">
                  <a16:creationId xmlns:a16="http://schemas.microsoft.com/office/drawing/2014/main" id="{00000000-0008-0000-3500-000006000000}"/>
                </a:ext>
              </a:extLst>
            </xdr:cNvPr>
            <xdr:cNvSpPr/>
          </xdr:nvSpPr>
          <xdr:spPr>
            <a:xfrm>
              <a:off x="6905625" y="1114425"/>
              <a:ext cx="2505075" cy="35718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24" name="Shape 24">
              <a:extLst>
                <a:ext uri="{FF2B5EF4-FFF2-40B4-BE49-F238E27FC236}">
                  <a16:creationId xmlns:a16="http://schemas.microsoft.com/office/drawing/2014/main" id="{00000000-0008-0000-3500-000018000000}"/>
                </a:ext>
              </a:extLst>
            </xdr:cNvPr>
            <xdr:cNvPicPr preferRelativeResize="0"/>
          </xdr:nvPicPr>
          <xdr:blipFill rotWithShape="1">
            <a:blip xmlns:r="http://schemas.openxmlformats.org/officeDocument/2006/relationships" r:embed="rId6">
              <a:alphaModFix/>
            </a:blip>
            <a:srcRect/>
            <a:stretch/>
          </xdr:blipFill>
          <xdr:spPr>
            <a:xfrm>
              <a:off x="6905625" y="1114425"/>
              <a:ext cx="2505075" cy="3476625"/>
            </a:xfrm>
            <a:prstGeom prst="rect">
              <a:avLst/>
            </a:prstGeom>
            <a:noFill/>
            <a:ln>
              <a:noFill/>
            </a:ln>
          </xdr:spPr>
        </xdr:pic>
        <xdr:pic>
          <xdr:nvPicPr>
            <xdr:cNvPr id="25" name="Shape 25">
              <a:extLst>
                <a:ext uri="{FF2B5EF4-FFF2-40B4-BE49-F238E27FC236}">
                  <a16:creationId xmlns:a16="http://schemas.microsoft.com/office/drawing/2014/main" id="{00000000-0008-0000-3500-000019000000}"/>
                </a:ext>
              </a:extLst>
            </xdr:cNvPr>
            <xdr:cNvPicPr preferRelativeResize="0"/>
          </xdr:nvPicPr>
          <xdr:blipFill rotWithShape="1">
            <a:blip xmlns:r="http://schemas.openxmlformats.org/officeDocument/2006/relationships" r:embed="rId5">
              <a:alphaModFix/>
            </a:blip>
            <a:srcRect/>
            <a:stretch/>
          </xdr:blipFill>
          <xdr:spPr>
            <a:xfrm>
              <a:off x="6905625" y="3657600"/>
              <a:ext cx="1028700" cy="1028700"/>
            </a:xfrm>
            <a:prstGeom prst="rect">
              <a:avLst/>
            </a:prstGeom>
            <a:noFill/>
            <a:ln>
              <a:noFill/>
            </a:ln>
          </xdr:spPr>
        </xdr:pic>
      </xdr:grpSp>
    </xdr:grpSp>
    <xdr:clientData fLocksWithSheet="0"/>
  </xdr:oneCellAnchor>
  <xdr:oneCellAnchor>
    <xdr:from>
      <xdr:col>13</xdr:col>
      <xdr:colOff>228600</xdr:colOff>
      <xdr:row>45</xdr:row>
      <xdr:rowOff>19050</xdr:rowOff>
    </xdr:from>
    <xdr:ext cx="1181100" cy="1352550"/>
    <xdr:pic>
      <xdr:nvPicPr>
        <xdr:cNvPr id="7" name="image32.png">
          <a:extLst>
            <a:ext uri="{FF2B5EF4-FFF2-40B4-BE49-F238E27FC236}">
              <a16:creationId xmlns:a16="http://schemas.microsoft.com/office/drawing/2014/main" id="{00000000-0008-0000-3500-000007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3</xdr:col>
      <xdr:colOff>76200</xdr:colOff>
      <xdr:row>22</xdr:row>
      <xdr:rowOff>142875</xdr:rowOff>
    </xdr:from>
    <xdr:ext cx="4219575" cy="2667000"/>
    <xdr:grpSp>
      <xdr:nvGrpSpPr>
        <xdr:cNvPr id="2" name="Shape 2">
          <a:extLst>
            <a:ext uri="{FF2B5EF4-FFF2-40B4-BE49-F238E27FC236}">
              <a16:creationId xmlns:a16="http://schemas.microsoft.com/office/drawing/2014/main" id="{00000000-0008-0000-3600-000002000000}"/>
            </a:ext>
          </a:extLst>
        </xdr:cNvPr>
        <xdr:cNvGrpSpPr/>
      </xdr:nvGrpSpPr>
      <xdr:grpSpPr>
        <a:xfrm>
          <a:off x="1076325" y="3705225"/>
          <a:ext cx="4219575" cy="2667000"/>
          <a:chOff x="3236213" y="2446500"/>
          <a:chExt cx="4219575" cy="2667000"/>
        </a:xfrm>
      </xdr:grpSpPr>
      <xdr:grpSp>
        <xdr:nvGrpSpPr>
          <xdr:cNvPr id="26" name="Shape 26">
            <a:extLst>
              <a:ext uri="{FF2B5EF4-FFF2-40B4-BE49-F238E27FC236}">
                <a16:creationId xmlns:a16="http://schemas.microsoft.com/office/drawing/2014/main" id="{00000000-0008-0000-3600-00001A000000}"/>
              </a:ext>
            </a:extLst>
          </xdr:cNvPr>
          <xdr:cNvGrpSpPr/>
        </xdr:nvGrpSpPr>
        <xdr:grpSpPr>
          <a:xfrm>
            <a:off x="3236213" y="2446500"/>
            <a:ext cx="4219575" cy="2667000"/>
            <a:chOff x="4114800" y="3943350"/>
            <a:chExt cx="4314412" cy="2839916"/>
          </a:xfrm>
        </xdr:grpSpPr>
        <xdr:sp macro="" textlink="">
          <xdr:nvSpPr>
            <xdr:cNvPr id="9" name="Shape 9">
              <a:extLst>
                <a:ext uri="{FF2B5EF4-FFF2-40B4-BE49-F238E27FC236}">
                  <a16:creationId xmlns:a16="http://schemas.microsoft.com/office/drawing/2014/main" id="{00000000-0008-0000-3600-000009000000}"/>
                </a:ext>
              </a:extLst>
            </xdr:cNvPr>
            <xdr:cNvSpPr/>
          </xdr:nvSpPr>
          <xdr:spPr>
            <a:xfrm>
              <a:off x="4114800" y="3943350"/>
              <a:ext cx="4314400" cy="2839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7" name="Shape 27">
              <a:extLst>
                <a:ext uri="{FF2B5EF4-FFF2-40B4-BE49-F238E27FC236}">
                  <a16:creationId xmlns:a16="http://schemas.microsoft.com/office/drawing/2014/main" id="{00000000-0008-0000-3600-00001B000000}"/>
                </a:ext>
              </a:extLst>
            </xdr:cNvPr>
            <xdr:cNvCxnSpPr/>
          </xdr:nvCxnSpPr>
          <xdr:spPr>
            <a:xfrm rot="10800000" flipH="1">
              <a:off x="4114800" y="4937321"/>
              <a:ext cx="2298423" cy="517270"/>
            </a:xfrm>
            <a:prstGeom prst="straightConnector1">
              <a:avLst/>
            </a:prstGeom>
            <a:noFill/>
            <a:ln w="9525" cap="flat" cmpd="sng">
              <a:solidFill>
                <a:srgbClr val="4A7DBA"/>
              </a:solidFill>
              <a:prstDash val="solid"/>
              <a:round/>
              <a:headEnd type="none" w="sm" len="sm"/>
              <a:tailEnd type="none" w="sm" len="sm"/>
            </a:ln>
          </xdr:spPr>
        </xdr:cxnSp>
        <xdr:cxnSp macro="">
          <xdr:nvCxnSpPr>
            <xdr:cNvPr id="28" name="Shape 28">
              <a:extLst>
                <a:ext uri="{FF2B5EF4-FFF2-40B4-BE49-F238E27FC236}">
                  <a16:creationId xmlns:a16="http://schemas.microsoft.com/office/drawing/2014/main" id="{00000000-0008-0000-3600-00001C000000}"/>
                </a:ext>
              </a:extLst>
            </xdr:cNvPr>
            <xdr:cNvCxnSpPr/>
          </xdr:nvCxnSpPr>
          <xdr:spPr>
            <a:xfrm>
              <a:off x="4114800" y="5454591"/>
              <a:ext cx="2298423" cy="0"/>
            </a:xfrm>
            <a:prstGeom prst="straightConnector1">
              <a:avLst/>
            </a:prstGeom>
            <a:noFill/>
            <a:ln w="9525" cap="flat" cmpd="sng">
              <a:solidFill>
                <a:srgbClr val="4A7DBA"/>
              </a:solidFill>
              <a:prstDash val="solid"/>
              <a:round/>
              <a:headEnd type="none" w="sm" len="sm"/>
              <a:tailEnd type="none" w="sm" len="sm"/>
            </a:ln>
          </xdr:spPr>
        </xdr:cxnSp>
        <xdr:cxnSp macro="">
          <xdr:nvCxnSpPr>
            <xdr:cNvPr id="29" name="Shape 29">
              <a:extLst>
                <a:ext uri="{FF2B5EF4-FFF2-40B4-BE49-F238E27FC236}">
                  <a16:creationId xmlns:a16="http://schemas.microsoft.com/office/drawing/2014/main" id="{00000000-0008-0000-3600-00001D000000}"/>
                </a:ext>
              </a:extLst>
            </xdr:cNvPr>
            <xdr:cNvCxnSpPr/>
          </xdr:nvCxnSpPr>
          <xdr:spPr>
            <a:xfrm>
              <a:off x="4114800" y="6499274"/>
              <a:ext cx="2298423" cy="0"/>
            </a:xfrm>
            <a:prstGeom prst="straightConnector1">
              <a:avLst/>
            </a:prstGeom>
            <a:noFill/>
            <a:ln w="9525" cap="flat" cmpd="sng">
              <a:solidFill>
                <a:srgbClr val="4A7DBA"/>
              </a:solidFill>
              <a:prstDash val="solid"/>
              <a:round/>
              <a:headEnd type="none" w="sm" len="sm"/>
              <a:tailEnd type="none" w="sm" len="sm"/>
            </a:ln>
          </xdr:spPr>
        </xdr:cxnSp>
        <xdr:cxnSp macro="">
          <xdr:nvCxnSpPr>
            <xdr:cNvPr id="30" name="Shape 30">
              <a:extLst>
                <a:ext uri="{FF2B5EF4-FFF2-40B4-BE49-F238E27FC236}">
                  <a16:creationId xmlns:a16="http://schemas.microsoft.com/office/drawing/2014/main" id="{00000000-0008-0000-3600-00001E000000}"/>
                </a:ext>
              </a:extLst>
            </xdr:cNvPr>
            <xdr:cNvCxnSpPr/>
          </xdr:nvCxnSpPr>
          <xdr:spPr>
            <a:xfrm>
              <a:off x="4114800" y="5454591"/>
              <a:ext cx="0" cy="1044683"/>
            </a:xfrm>
            <a:prstGeom prst="straightConnector1">
              <a:avLst/>
            </a:prstGeom>
            <a:noFill/>
            <a:ln w="9525" cap="flat" cmpd="sng">
              <a:solidFill>
                <a:srgbClr val="4A7DBA"/>
              </a:solidFill>
              <a:prstDash val="solid"/>
              <a:round/>
              <a:headEnd type="none" w="sm" len="sm"/>
              <a:tailEnd type="none" w="sm" len="sm"/>
            </a:ln>
          </xdr:spPr>
        </xdr:cxnSp>
        <xdr:cxnSp macro="">
          <xdr:nvCxnSpPr>
            <xdr:cNvPr id="31" name="Shape 31">
              <a:extLst>
                <a:ext uri="{FF2B5EF4-FFF2-40B4-BE49-F238E27FC236}">
                  <a16:creationId xmlns:a16="http://schemas.microsoft.com/office/drawing/2014/main" id="{00000000-0008-0000-3600-00001F000000}"/>
                </a:ext>
              </a:extLst>
            </xdr:cNvPr>
            <xdr:cNvCxnSpPr/>
          </xdr:nvCxnSpPr>
          <xdr:spPr>
            <a:xfrm rot="10800000" flipH="1">
              <a:off x="4114800" y="5454591"/>
              <a:ext cx="2298423" cy="1044683"/>
            </a:xfrm>
            <a:prstGeom prst="straightConnector1">
              <a:avLst/>
            </a:prstGeom>
            <a:noFill/>
            <a:ln w="9525" cap="flat" cmpd="sng">
              <a:solidFill>
                <a:srgbClr val="4A7DBA"/>
              </a:solidFill>
              <a:prstDash val="solid"/>
              <a:round/>
              <a:headEnd type="none" w="sm" len="sm"/>
              <a:tailEnd type="none" w="sm" len="sm"/>
            </a:ln>
          </xdr:spPr>
        </xdr:cxnSp>
        <xdr:cxnSp macro="">
          <xdr:nvCxnSpPr>
            <xdr:cNvPr id="32" name="Shape 32">
              <a:extLst>
                <a:ext uri="{FF2B5EF4-FFF2-40B4-BE49-F238E27FC236}">
                  <a16:creationId xmlns:a16="http://schemas.microsoft.com/office/drawing/2014/main" id="{00000000-0008-0000-3600-000020000000}"/>
                </a:ext>
              </a:extLst>
            </xdr:cNvPr>
            <xdr:cNvCxnSpPr/>
          </xdr:nvCxnSpPr>
          <xdr:spPr>
            <a:xfrm>
              <a:off x="6413223" y="4937321"/>
              <a:ext cx="0" cy="1582239"/>
            </a:xfrm>
            <a:prstGeom prst="straightConnector1">
              <a:avLst/>
            </a:prstGeom>
            <a:noFill/>
            <a:ln w="76200" cap="flat" cmpd="sng">
              <a:solidFill>
                <a:srgbClr val="FF0000"/>
              </a:solidFill>
              <a:prstDash val="solid"/>
              <a:round/>
              <a:headEnd type="none" w="sm" len="sm"/>
              <a:tailEnd type="none" w="sm" len="sm"/>
            </a:ln>
          </xdr:spPr>
        </xdr:cxnSp>
        <xdr:cxnSp macro="">
          <xdr:nvCxnSpPr>
            <xdr:cNvPr id="33" name="Shape 33">
              <a:extLst>
                <a:ext uri="{FF2B5EF4-FFF2-40B4-BE49-F238E27FC236}">
                  <a16:creationId xmlns:a16="http://schemas.microsoft.com/office/drawing/2014/main" id="{00000000-0008-0000-3600-000021000000}"/>
                </a:ext>
              </a:extLst>
            </xdr:cNvPr>
            <xdr:cNvCxnSpPr/>
          </xdr:nvCxnSpPr>
          <xdr:spPr>
            <a:xfrm>
              <a:off x="6452179" y="5454591"/>
              <a:ext cx="1947816" cy="283992"/>
            </a:xfrm>
            <a:prstGeom prst="straightConnector1">
              <a:avLst/>
            </a:prstGeom>
            <a:noFill/>
            <a:ln w="28575" cap="flat" cmpd="sng">
              <a:solidFill>
                <a:srgbClr val="4A7DBA"/>
              </a:solidFill>
              <a:prstDash val="dash"/>
              <a:round/>
              <a:headEnd type="none" w="sm" len="sm"/>
              <a:tailEnd type="none" w="sm" len="sm"/>
            </a:ln>
          </xdr:spPr>
        </xdr:cxnSp>
        <xdr:cxnSp macro="">
          <xdr:nvCxnSpPr>
            <xdr:cNvPr id="34" name="Shape 34">
              <a:extLst>
                <a:ext uri="{FF2B5EF4-FFF2-40B4-BE49-F238E27FC236}">
                  <a16:creationId xmlns:a16="http://schemas.microsoft.com/office/drawing/2014/main" id="{00000000-0008-0000-3600-000022000000}"/>
                </a:ext>
              </a:extLst>
            </xdr:cNvPr>
            <xdr:cNvCxnSpPr/>
          </xdr:nvCxnSpPr>
          <xdr:spPr>
            <a:xfrm>
              <a:off x="6413223" y="5728440"/>
              <a:ext cx="2015989" cy="30428"/>
            </a:xfrm>
            <a:prstGeom prst="straightConnector1">
              <a:avLst/>
            </a:prstGeom>
            <a:noFill/>
            <a:ln w="9525" cap="flat" cmpd="sng">
              <a:solidFill>
                <a:srgbClr val="4A7DBA"/>
              </a:solidFill>
              <a:prstDash val="solid"/>
              <a:round/>
              <a:headEnd type="none" w="sm" len="sm"/>
              <a:tailEnd type="none" w="sm" len="sm"/>
            </a:ln>
          </xdr:spPr>
        </xdr:cxnSp>
        <xdr:cxnSp macro="">
          <xdr:nvCxnSpPr>
            <xdr:cNvPr id="35" name="Shape 35">
              <a:extLst>
                <a:ext uri="{FF2B5EF4-FFF2-40B4-BE49-F238E27FC236}">
                  <a16:creationId xmlns:a16="http://schemas.microsoft.com/office/drawing/2014/main" id="{00000000-0008-0000-3600-000023000000}"/>
                </a:ext>
              </a:extLst>
            </xdr:cNvPr>
            <xdr:cNvCxnSpPr/>
          </xdr:nvCxnSpPr>
          <xdr:spPr>
            <a:xfrm>
              <a:off x="6413223" y="6468847"/>
              <a:ext cx="2015989" cy="0"/>
            </a:xfrm>
            <a:prstGeom prst="straightConnector1">
              <a:avLst/>
            </a:prstGeom>
            <a:noFill/>
            <a:ln w="9525" cap="flat" cmpd="sng">
              <a:solidFill>
                <a:srgbClr val="4A7DBA"/>
              </a:solidFill>
              <a:prstDash val="solid"/>
              <a:round/>
              <a:headEnd type="none" w="sm" len="sm"/>
              <a:tailEnd type="none" w="sm" len="sm"/>
            </a:ln>
          </xdr:spPr>
        </xdr:cxnSp>
        <xdr:cxnSp macro="">
          <xdr:nvCxnSpPr>
            <xdr:cNvPr id="36" name="Shape 36">
              <a:extLst>
                <a:ext uri="{FF2B5EF4-FFF2-40B4-BE49-F238E27FC236}">
                  <a16:creationId xmlns:a16="http://schemas.microsoft.com/office/drawing/2014/main" id="{00000000-0008-0000-3600-000024000000}"/>
                </a:ext>
              </a:extLst>
            </xdr:cNvPr>
            <xdr:cNvCxnSpPr/>
          </xdr:nvCxnSpPr>
          <xdr:spPr>
            <a:xfrm>
              <a:off x="6413223" y="5718298"/>
              <a:ext cx="2015989" cy="780977"/>
            </a:xfrm>
            <a:prstGeom prst="straightConnector1">
              <a:avLst/>
            </a:prstGeom>
            <a:noFill/>
            <a:ln w="9525" cap="flat" cmpd="sng">
              <a:solidFill>
                <a:srgbClr val="4A7DBA"/>
              </a:solidFill>
              <a:prstDash val="solid"/>
              <a:round/>
              <a:headEnd type="none" w="sm" len="sm"/>
              <a:tailEnd type="none" w="sm" len="sm"/>
            </a:ln>
          </xdr:spPr>
        </xdr:cxnSp>
        <xdr:cxnSp macro="">
          <xdr:nvCxnSpPr>
            <xdr:cNvPr id="37" name="Shape 37">
              <a:extLst>
                <a:ext uri="{FF2B5EF4-FFF2-40B4-BE49-F238E27FC236}">
                  <a16:creationId xmlns:a16="http://schemas.microsoft.com/office/drawing/2014/main" id="{00000000-0008-0000-3600-000025000000}"/>
                </a:ext>
              </a:extLst>
            </xdr:cNvPr>
            <xdr:cNvCxnSpPr/>
          </xdr:nvCxnSpPr>
          <xdr:spPr>
            <a:xfrm flipH="1">
              <a:off x="8399995" y="3943350"/>
              <a:ext cx="29217" cy="2555924"/>
            </a:xfrm>
            <a:prstGeom prst="straightConnector1">
              <a:avLst/>
            </a:prstGeom>
            <a:noFill/>
            <a:ln w="76200" cap="flat" cmpd="sng">
              <a:solidFill>
                <a:srgbClr val="FF0000"/>
              </a:solidFill>
              <a:prstDash val="solid"/>
              <a:round/>
              <a:headEnd type="none" w="sm" len="sm"/>
              <a:tailEnd type="none" w="sm" len="sm"/>
            </a:ln>
          </xdr:spPr>
        </xdr:cxnSp>
        <xdr:cxnSp macro="">
          <xdr:nvCxnSpPr>
            <xdr:cNvPr id="38" name="Shape 38">
              <a:extLst>
                <a:ext uri="{FF2B5EF4-FFF2-40B4-BE49-F238E27FC236}">
                  <a16:creationId xmlns:a16="http://schemas.microsoft.com/office/drawing/2014/main" id="{00000000-0008-0000-3600-000026000000}"/>
                </a:ext>
              </a:extLst>
            </xdr:cNvPr>
            <xdr:cNvCxnSpPr/>
          </xdr:nvCxnSpPr>
          <xdr:spPr>
            <a:xfrm>
              <a:off x="6617743" y="5454591"/>
              <a:ext cx="0" cy="283992"/>
            </a:xfrm>
            <a:prstGeom prst="straightConnector1">
              <a:avLst/>
            </a:prstGeom>
            <a:noFill/>
            <a:ln w="9525" cap="flat" cmpd="sng">
              <a:solidFill>
                <a:srgbClr val="4A7DBA"/>
              </a:solidFill>
              <a:prstDash val="solid"/>
              <a:round/>
              <a:headEnd type="triangle" w="med" len="med"/>
              <a:tailEnd type="triangle" w="med" len="med"/>
            </a:ln>
          </xdr:spPr>
        </xdr:cxnSp>
        <xdr:sp macro="" textlink="">
          <xdr:nvSpPr>
            <xdr:cNvPr id="39" name="Shape 39">
              <a:extLst>
                <a:ext uri="{FF2B5EF4-FFF2-40B4-BE49-F238E27FC236}">
                  <a16:creationId xmlns:a16="http://schemas.microsoft.com/office/drawing/2014/main" id="{00000000-0008-0000-3600-000027000000}"/>
                </a:ext>
              </a:extLst>
            </xdr:cNvPr>
            <xdr:cNvSpPr txBox="1"/>
          </xdr:nvSpPr>
          <xdr:spPr>
            <a:xfrm>
              <a:off x="6384005" y="4653329"/>
              <a:ext cx="301911" cy="37527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a:t>1</a:t>
              </a:r>
              <a:endParaRPr sz="1100"/>
            </a:p>
          </xdr:txBody>
        </xdr:sp>
        <xdr:sp macro="" textlink="">
          <xdr:nvSpPr>
            <xdr:cNvPr id="40" name="Shape 40">
              <a:extLst>
                <a:ext uri="{FF2B5EF4-FFF2-40B4-BE49-F238E27FC236}">
                  <a16:creationId xmlns:a16="http://schemas.microsoft.com/office/drawing/2014/main" id="{00000000-0008-0000-3600-000028000000}"/>
                </a:ext>
              </a:extLst>
            </xdr:cNvPr>
            <xdr:cNvSpPr txBox="1"/>
          </xdr:nvSpPr>
          <xdr:spPr>
            <a:xfrm>
              <a:off x="6413223" y="5160457"/>
              <a:ext cx="301911" cy="365132"/>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a:t>2</a:t>
              </a:r>
              <a:endParaRPr sz="1100"/>
            </a:p>
          </xdr:txBody>
        </xdr:sp>
        <xdr:sp macro="" textlink="">
          <xdr:nvSpPr>
            <xdr:cNvPr id="41" name="Shape 41">
              <a:extLst>
                <a:ext uri="{FF2B5EF4-FFF2-40B4-BE49-F238E27FC236}">
                  <a16:creationId xmlns:a16="http://schemas.microsoft.com/office/drawing/2014/main" id="{00000000-0008-0000-3600-000029000000}"/>
                </a:ext>
              </a:extLst>
            </xdr:cNvPr>
            <xdr:cNvSpPr txBox="1"/>
          </xdr:nvSpPr>
          <xdr:spPr>
            <a:xfrm>
              <a:off x="6384005" y="6407991"/>
              <a:ext cx="301911" cy="37527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a:t>3</a:t>
              </a:r>
              <a:endParaRPr sz="1100"/>
            </a:p>
          </xdr:txBody>
        </xdr:sp>
        <xdr:sp macro="" textlink="">
          <xdr:nvSpPr>
            <xdr:cNvPr id="42" name="Shape 42">
              <a:extLst>
                <a:ext uri="{FF2B5EF4-FFF2-40B4-BE49-F238E27FC236}">
                  <a16:creationId xmlns:a16="http://schemas.microsoft.com/office/drawing/2014/main" id="{00000000-0008-0000-3600-00002A000000}"/>
                </a:ext>
              </a:extLst>
            </xdr:cNvPr>
            <xdr:cNvSpPr txBox="1"/>
          </xdr:nvSpPr>
          <xdr:spPr>
            <a:xfrm>
              <a:off x="5984703" y="5535731"/>
              <a:ext cx="486954" cy="365132"/>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a:t>(4)</a:t>
              </a:r>
              <a:endParaRPr sz="1100"/>
            </a:p>
          </xdr:txBody>
        </xdr:sp>
      </xdr:grp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20</xdr:col>
      <xdr:colOff>0</xdr:colOff>
      <xdr:row>15</xdr:row>
      <xdr:rowOff>28575</xdr:rowOff>
    </xdr:from>
    <xdr:ext cx="1209675" cy="38100"/>
    <xdr:grpSp>
      <xdr:nvGrpSpPr>
        <xdr:cNvPr id="2" name="Shape 2">
          <a:extLst>
            <a:ext uri="{FF2B5EF4-FFF2-40B4-BE49-F238E27FC236}">
              <a16:creationId xmlns:a16="http://schemas.microsoft.com/office/drawing/2014/main" id="{00000000-0008-0000-1600-000002000000}"/>
            </a:ext>
          </a:extLst>
        </xdr:cNvPr>
        <xdr:cNvGrpSpPr/>
      </xdr:nvGrpSpPr>
      <xdr:grpSpPr>
        <a:xfrm>
          <a:off x="13811250" y="2495550"/>
          <a:ext cx="1209675" cy="38100"/>
          <a:chOff x="4741163" y="3780000"/>
          <a:chExt cx="1209675" cy="0"/>
        </a:xfrm>
      </xdr:grpSpPr>
      <xdr:cxnSp macro="">
        <xdr:nvCxnSpPr>
          <xdr:cNvPr id="3" name="Shape 3">
            <a:extLst>
              <a:ext uri="{FF2B5EF4-FFF2-40B4-BE49-F238E27FC236}">
                <a16:creationId xmlns:a16="http://schemas.microsoft.com/office/drawing/2014/main" id="{00000000-0008-0000-1600-000003000000}"/>
              </a:ext>
            </a:extLst>
          </xdr:cNvPr>
          <xdr:cNvCxnSpPr/>
        </xdr:nvCxnSpPr>
        <xdr:spPr>
          <a:xfrm>
            <a:off x="4741163" y="3780000"/>
            <a:ext cx="1209675" cy="0"/>
          </a:xfrm>
          <a:prstGeom prst="straightConnector1">
            <a:avLst/>
          </a:prstGeom>
          <a:noFill/>
          <a:ln w="9525" cap="flat" cmpd="sng">
            <a:solidFill>
              <a:srgbClr val="4A7DBA"/>
            </a:solidFill>
            <a:prstDash val="solid"/>
            <a:round/>
            <a:headEnd type="stealth" w="med" len="med"/>
            <a:tailEnd type="stealth" w="med" len="med"/>
          </a:ln>
        </xdr:spPr>
      </xdr:cxnSp>
    </xdr:grpSp>
    <xdr:clientData fLocksWithSheet="0"/>
  </xdr:oneCellAnchor>
  <xdr:oneCellAnchor>
    <xdr:from>
      <xdr:col>23</xdr:col>
      <xdr:colOff>28575</xdr:colOff>
      <xdr:row>15</xdr:row>
      <xdr:rowOff>28575</xdr:rowOff>
    </xdr:from>
    <xdr:ext cx="2257425" cy="38100"/>
    <xdr:grpSp>
      <xdr:nvGrpSpPr>
        <xdr:cNvPr id="4" name="Shape 2">
          <a:extLst>
            <a:ext uri="{FF2B5EF4-FFF2-40B4-BE49-F238E27FC236}">
              <a16:creationId xmlns:a16="http://schemas.microsoft.com/office/drawing/2014/main" id="{00000000-0008-0000-1600-000004000000}"/>
            </a:ext>
          </a:extLst>
        </xdr:cNvPr>
        <xdr:cNvGrpSpPr/>
      </xdr:nvGrpSpPr>
      <xdr:grpSpPr>
        <a:xfrm>
          <a:off x="15039975" y="2495550"/>
          <a:ext cx="2257425" cy="38100"/>
          <a:chOff x="4217288" y="3780000"/>
          <a:chExt cx="2257425" cy="0"/>
        </a:xfrm>
      </xdr:grpSpPr>
      <xdr:cxnSp macro="">
        <xdr:nvCxnSpPr>
          <xdr:cNvPr id="5" name="Shape 4">
            <a:extLst>
              <a:ext uri="{FF2B5EF4-FFF2-40B4-BE49-F238E27FC236}">
                <a16:creationId xmlns:a16="http://schemas.microsoft.com/office/drawing/2014/main" id="{00000000-0008-0000-1600-000005000000}"/>
              </a:ext>
            </a:extLst>
          </xdr:cNvPr>
          <xdr:cNvCxnSpPr/>
        </xdr:nvCxnSpPr>
        <xdr:spPr>
          <a:xfrm>
            <a:off x="4217288" y="3780000"/>
            <a:ext cx="2257425" cy="0"/>
          </a:xfrm>
          <a:prstGeom prst="straightConnector1">
            <a:avLst/>
          </a:prstGeom>
          <a:noFill/>
          <a:ln w="9525" cap="flat" cmpd="sng">
            <a:solidFill>
              <a:srgbClr val="4A7DBA"/>
            </a:solidFill>
            <a:prstDash val="solid"/>
            <a:round/>
            <a:headEnd type="stealth" w="med" len="med"/>
            <a:tailEnd type="stealth" w="med" len="med"/>
          </a:ln>
        </xdr:spPr>
      </xdr:cxnSp>
    </xdr:grpSp>
    <xdr:clientData fLocksWithSheet="0"/>
  </xdr:oneCellAnchor>
  <xdr:oneCellAnchor>
    <xdr:from>
      <xdr:col>20</xdr:col>
      <xdr:colOff>-19050</xdr:colOff>
      <xdr:row>13</xdr:row>
      <xdr:rowOff>38100</xdr:rowOff>
    </xdr:from>
    <xdr:ext cx="38100" cy="419100"/>
    <xdr:grpSp>
      <xdr:nvGrpSpPr>
        <xdr:cNvPr id="6" name="Shape 2">
          <a:extLst>
            <a:ext uri="{FF2B5EF4-FFF2-40B4-BE49-F238E27FC236}">
              <a16:creationId xmlns:a16="http://schemas.microsoft.com/office/drawing/2014/main" id="{00000000-0008-0000-1600-000006000000}"/>
            </a:ext>
          </a:extLst>
        </xdr:cNvPr>
        <xdr:cNvGrpSpPr/>
      </xdr:nvGrpSpPr>
      <xdr:grpSpPr>
        <a:xfrm>
          <a:off x="13792200" y="2181225"/>
          <a:ext cx="38100" cy="419100"/>
          <a:chOff x="5346000" y="3570450"/>
          <a:chExt cx="0" cy="419100"/>
        </a:xfrm>
      </xdr:grpSpPr>
      <xdr:cxnSp macro="">
        <xdr:nvCxnSpPr>
          <xdr:cNvPr id="7" name="Shape 5">
            <a:extLst>
              <a:ext uri="{FF2B5EF4-FFF2-40B4-BE49-F238E27FC236}">
                <a16:creationId xmlns:a16="http://schemas.microsoft.com/office/drawing/2014/main" id="{00000000-0008-0000-1600-000007000000}"/>
              </a:ext>
            </a:extLst>
          </xdr:cNvPr>
          <xdr:cNvCxnSpPr/>
        </xdr:nvCxnSpPr>
        <xdr:spPr>
          <a:xfrm>
            <a:off x="5346000" y="3570450"/>
            <a:ext cx="0" cy="419100"/>
          </a:xfrm>
          <a:prstGeom prst="straightConnector1">
            <a:avLst/>
          </a:prstGeom>
          <a:noFill/>
          <a:ln w="9525" cap="flat" cmpd="sng">
            <a:solidFill>
              <a:srgbClr val="4A7DBA"/>
            </a:solidFill>
            <a:prstDash val="solid"/>
            <a:round/>
            <a:headEnd type="none" w="sm" len="sm"/>
            <a:tailEnd type="none" w="sm" len="sm"/>
          </a:ln>
        </xdr:spPr>
      </xdr:cxnSp>
    </xdr:grpSp>
    <xdr:clientData fLocksWithSheet="0"/>
  </xdr:oneCellAnchor>
  <xdr:oneCellAnchor>
    <xdr:from>
      <xdr:col>23</xdr:col>
      <xdr:colOff>-9525</xdr:colOff>
      <xdr:row>13</xdr:row>
      <xdr:rowOff>38100</xdr:rowOff>
    </xdr:from>
    <xdr:ext cx="38100" cy="419100"/>
    <xdr:grpSp>
      <xdr:nvGrpSpPr>
        <xdr:cNvPr id="8" name="Shape 2">
          <a:extLst>
            <a:ext uri="{FF2B5EF4-FFF2-40B4-BE49-F238E27FC236}">
              <a16:creationId xmlns:a16="http://schemas.microsoft.com/office/drawing/2014/main" id="{00000000-0008-0000-1600-000008000000}"/>
            </a:ext>
          </a:extLst>
        </xdr:cNvPr>
        <xdr:cNvGrpSpPr/>
      </xdr:nvGrpSpPr>
      <xdr:grpSpPr>
        <a:xfrm>
          <a:off x="15001875" y="2181225"/>
          <a:ext cx="38100" cy="419100"/>
          <a:chOff x="5346000" y="3570450"/>
          <a:chExt cx="0" cy="419100"/>
        </a:xfrm>
      </xdr:grpSpPr>
      <xdr:cxnSp macro="">
        <xdr:nvCxnSpPr>
          <xdr:cNvPr id="9" name="Shape 5">
            <a:extLst>
              <a:ext uri="{FF2B5EF4-FFF2-40B4-BE49-F238E27FC236}">
                <a16:creationId xmlns:a16="http://schemas.microsoft.com/office/drawing/2014/main" id="{00000000-0008-0000-1600-000009000000}"/>
              </a:ext>
            </a:extLst>
          </xdr:cNvPr>
          <xdr:cNvCxnSpPr/>
        </xdr:nvCxnSpPr>
        <xdr:spPr>
          <a:xfrm>
            <a:off x="5346000" y="3570450"/>
            <a:ext cx="0" cy="419100"/>
          </a:xfrm>
          <a:prstGeom prst="straightConnector1">
            <a:avLst/>
          </a:prstGeom>
          <a:noFill/>
          <a:ln w="9525" cap="flat" cmpd="sng">
            <a:solidFill>
              <a:srgbClr val="4A7DBA"/>
            </a:solidFill>
            <a:prstDash val="solid"/>
            <a:round/>
            <a:headEnd type="none" w="sm" len="sm"/>
            <a:tailEnd type="none" w="sm" len="sm"/>
          </a:ln>
        </xdr:spPr>
      </xdr:cxnSp>
    </xdr:grpSp>
    <xdr:clientData fLocksWithSheet="0"/>
  </xdr:oneCellAnchor>
  <xdr:oneCellAnchor>
    <xdr:from>
      <xdr:col>26</xdr:col>
      <xdr:colOff>-19050</xdr:colOff>
      <xdr:row>9</xdr:row>
      <xdr:rowOff>28575</xdr:rowOff>
    </xdr:from>
    <xdr:ext cx="38100" cy="1533525"/>
    <xdr:grpSp>
      <xdr:nvGrpSpPr>
        <xdr:cNvPr id="10" name="Shape 2">
          <a:extLst>
            <a:ext uri="{FF2B5EF4-FFF2-40B4-BE49-F238E27FC236}">
              <a16:creationId xmlns:a16="http://schemas.microsoft.com/office/drawing/2014/main" id="{00000000-0008-0000-1600-00000A000000}"/>
            </a:ext>
          </a:extLst>
        </xdr:cNvPr>
        <xdr:cNvGrpSpPr/>
      </xdr:nvGrpSpPr>
      <xdr:grpSpPr>
        <a:xfrm>
          <a:off x="17278350" y="1524000"/>
          <a:ext cx="38100" cy="1533525"/>
          <a:chOff x="5346000" y="3013238"/>
          <a:chExt cx="0" cy="1533525"/>
        </a:xfrm>
      </xdr:grpSpPr>
      <xdr:cxnSp macro="">
        <xdr:nvCxnSpPr>
          <xdr:cNvPr id="11" name="Shape 6">
            <a:extLst>
              <a:ext uri="{FF2B5EF4-FFF2-40B4-BE49-F238E27FC236}">
                <a16:creationId xmlns:a16="http://schemas.microsoft.com/office/drawing/2014/main" id="{00000000-0008-0000-1600-00000B000000}"/>
              </a:ext>
            </a:extLst>
          </xdr:cNvPr>
          <xdr:cNvCxnSpPr/>
        </xdr:nvCxnSpPr>
        <xdr:spPr>
          <a:xfrm>
            <a:off x="5346000" y="3013238"/>
            <a:ext cx="0" cy="1533525"/>
          </a:xfrm>
          <a:prstGeom prst="straightConnector1">
            <a:avLst/>
          </a:prstGeom>
          <a:noFill/>
          <a:ln w="9525" cap="flat" cmpd="sng">
            <a:solidFill>
              <a:srgbClr val="4A7DBA"/>
            </a:solidFill>
            <a:prstDash val="solid"/>
            <a:round/>
            <a:headEnd type="none" w="sm" len="sm"/>
            <a:tailEnd type="none" w="sm" len="sm"/>
          </a:ln>
        </xdr:spPr>
      </xdr:cxnSp>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41</xdr:col>
      <xdr:colOff>0</xdr:colOff>
      <xdr:row>5</xdr:row>
      <xdr:rowOff>0</xdr:rowOff>
    </xdr:from>
    <xdr:ext cx="4572000" cy="2276475"/>
    <xdr:pic>
      <xdr:nvPicPr>
        <xdr:cNvPr id="2" name="image1.png">
          <a:extLst>
            <a:ext uri="{FF2B5EF4-FFF2-40B4-BE49-F238E27FC236}">
              <a16:creationId xmlns:a16="http://schemas.microsoft.com/office/drawing/2014/main" id="{00000000-0008-0000-2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33101</xdr:colOff>
      <xdr:row>0</xdr:row>
      <xdr:rowOff>123825</xdr:rowOff>
    </xdr:from>
    <xdr:ext cx="3400897" cy="1933575"/>
    <xdr:pic>
      <xdr:nvPicPr>
        <xdr:cNvPr id="2" name="image2.png">
          <a:extLst>
            <a:ext uri="{FF2B5EF4-FFF2-40B4-BE49-F238E27FC236}">
              <a16:creationId xmlns:a16="http://schemas.microsoft.com/office/drawing/2014/main" id="{00000000-0008-0000-2500-000002000000}"/>
            </a:ext>
          </a:extLst>
        </xdr:cNvPr>
        <xdr:cNvPicPr preferRelativeResize="0"/>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652601" y="123825"/>
          <a:ext cx="3400897" cy="19335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37</xdr:row>
      <xdr:rowOff>142875</xdr:rowOff>
    </xdr:from>
    <xdr:ext cx="2085975" cy="1838325"/>
    <xdr:pic>
      <xdr:nvPicPr>
        <xdr:cNvPr id="2" name="image10.png">
          <a:extLst>
            <a:ext uri="{FF2B5EF4-FFF2-40B4-BE49-F238E27FC236}">
              <a16:creationId xmlns:a16="http://schemas.microsoft.com/office/drawing/2014/main" id="{00000000-0008-0000-2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0</xdr:colOff>
      <xdr:row>37</xdr:row>
      <xdr:rowOff>152400</xdr:rowOff>
    </xdr:from>
    <xdr:ext cx="3171825" cy="1800225"/>
    <xdr:pic>
      <xdr:nvPicPr>
        <xdr:cNvPr id="3" name="image3.png">
          <a:extLst>
            <a:ext uri="{FF2B5EF4-FFF2-40B4-BE49-F238E27FC236}">
              <a16:creationId xmlns:a16="http://schemas.microsoft.com/office/drawing/2014/main" id="{00000000-0008-0000-2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0</xdr:colOff>
      <xdr:row>24</xdr:row>
      <xdr:rowOff>0</xdr:rowOff>
    </xdr:from>
    <xdr:ext cx="2752725" cy="2019300"/>
    <xdr:pic>
      <xdr:nvPicPr>
        <xdr:cNvPr id="4" name="image7.png">
          <a:extLst>
            <a:ext uri="{FF2B5EF4-FFF2-40B4-BE49-F238E27FC236}">
              <a16:creationId xmlns:a16="http://schemas.microsoft.com/office/drawing/2014/main" id="{00000000-0008-0000-2A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22</xdr:col>
      <xdr:colOff>133350</xdr:colOff>
      <xdr:row>1</xdr:row>
      <xdr:rowOff>114300</xdr:rowOff>
    </xdr:from>
    <xdr:ext cx="4572000" cy="2647950"/>
    <xdr:pic>
      <xdr:nvPicPr>
        <xdr:cNvPr id="5" name="image5.png">
          <a:extLst>
            <a:ext uri="{FF2B5EF4-FFF2-40B4-BE49-F238E27FC236}">
              <a16:creationId xmlns:a16="http://schemas.microsoft.com/office/drawing/2014/main" id="{00000000-0008-0000-2A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0</xdr:colOff>
      <xdr:row>49</xdr:row>
      <xdr:rowOff>142875</xdr:rowOff>
    </xdr:from>
    <xdr:ext cx="2038350" cy="1771650"/>
    <xdr:pic>
      <xdr:nvPicPr>
        <xdr:cNvPr id="6" name="image8.png">
          <a:extLst>
            <a:ext uri="{FF2B5EF4-FFF2-40B4-BE49-F238E27FC236}">
              <a16:creationId xmlns:a16="http://schemas.microsoft.com/office/drawing/2014/main" id="{00000000-0008-0000-2A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9</xdr:col>
      <xdr:colOff>0</xdr:colOff>
      <xdr:row>49</xdr:row>
      <xdr:rowOff>142875</xdr:rowOff>
    </xdr:from>
    <xdr:ext cx="2466975" cy="1733550"/>
    <xdr:pic>
      <xdr:nvPicPr>
        <xdr:cNvPr id="7" name="image6.png">
          <a:extLst>
            <a:ext uri="{FF2B5EF4-FFF2-40B4-BE49-F238E27FC236}">
              <a16:creationId xmlns:a16="http://schemas.microsoft.com/office/drawing/2014/main" id="{00000000-0008-0000-2A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0</xdr:colOff>
      <xdr:row>61</xdr:row>
      <xdr:rowOff>76200</xdr:rowOff>
    </xdr:from>
    <xdr:ext cx="3143250" cy="1781175"/>
    <xdr:pic>
      <xdr:nvPicPr>
        <xdr:cNvPr id="8" name="image9.png">
          <a:extLst>
            <a:ext uri="{FF2B5EF4-FFF2-40B4-BE49-F238E27FC236}">
              <a16:creationId xmlns:a16="http://schemas.microsoft.com/office/drawing/2014/main" id="{00000000-0008-0000-2A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19</xdr:col>
      <xdr:colOff>276225</xdr:colOff>
      <xdr:row>18</xdr:row>
      <xdr:rowOff>104775</xdr:rowOff>
    </xdr:from>
    <xdr:ext cx="5857875" cy="2705100"/>
    <xdr:pic>
      <xdr:nvPicPr>
        <xdr:cNvPr id="9" name="image4.png">
          <a:extLst>
            <a:ext uri="{FF2B5EF4-FFF2-40B4-BE49-F238E27FC236}">
              <a16:creationId xmlns:a16="http://schemas.microsoft.com/office/drawing/2014/main" id="{00000000-0008-0000-2A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20</xdr:col>
      <xdr:colOff>0</xdr:colOff>
      <xdr:row>2</xdr:row>
      <xdr:rowOff>0</xdr:rowOff>
    </xdr:from>
    <xdr:ext cx="4638675" cy="2343150"/>
    <xdr:pic>
      <xdr:nvPicPr>
        <xdr:cNvPr id="2" name="image24.png">
          <a:extLst>
            <a:ext uri="{FF2B5EF4-FFF2-40B4-BE49-F238E27FC236}">
              <a16:creationId xmlns:a16="http://schemas.microsoft.com/office/drawing/2014/main" id="{00000000-0008-0000-2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19</xdr:col>
      <xdr:colOff>161925</xdr:colOff>
      <xdr:row>18</xdr:row>
      <xdr:rowOff>57150</xdr:rowOff>
    </xdr:from>
    <xdr:ext cx="5514975" cy="1743075"/>
    <xdr:pic>
      <xdr:nvPicPr>
        <xdr:cNvPr id="3" name="image13.png">
          <a:extLst>
            <a:ext uri="{FF2B5EF4-FFF2-40B4-BE49-F238E27FC236}">
              <a16:creationId xmlns:a16="http://schemas.microsoft.com/office/drawing/2014/main" id="{00000000-0008-0000-2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0</xdr:colOff>
      <xdr:row>17</xdr:row>
      <xdr:rowOff>0</xdr:rowOff>
    </xdr:from>
    <xdr:ext cx="4572000" cy="2286000"/>
    <xdr:pic>
      <xdr:nvPicPr>
        <xdr:cNvPr id="4" name="image17.png">
          <a:extLst>
            <a:ext uri="{FF2B5EF4-FFF2-40B4-BE49-F238E27FC236}">
              <a16:creationId xmlns:a16="http://schemas.microsoft.com/office/drawing/2014/main" id="{00000000-0008-0000-2B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0</xdr:colOff>
      <xdr:row>33</xdr:row>
      <xdr:rowOff>0</xdr:rowOff>
    </xdr:from>
    <xdr:ext cx="4791075" cy="2619375"/>
    <xdr:pic>
      <xdr:nvPicPr>
        <xdr:cNvPr id="5" name="image19.png">
          <a:extLst>
            <a:ext uri="{FF2B5EF4-FFF2-40B4-BE49-F238E27FC236}">
              <a16:creationId xmlns:a16="http://schemas.microsoft.com/office/drawing/2014/main" id="{00000000-0008-0000-2B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10</xdr:col>
      <xdr:colOff>133350</xdr:colOff>
      <xdr:row>7</xdr:row>
      <xdr:rowOff>0</xdr:rowOff>
    </xdr:from>
    <xdr:ext cx="2828925" cy="1447800"/>
    <xdr:pic>
      <xdr:nvPicPr>
        <xdr:cNvPr id="2" name="image12.png">
          <a:extLst>
            <a:ext uri="{FF2B5EF4-FFF2-40B4-BE49-F238E27FC236}">
              <a16:creationId xmlns:a16="http://schemas.microsoft.com/office/drawing/2014/main" id="{00000000-0008-0000-2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20</xdr:col>
      <xdr:colOff>161925</xdr:colOff>
      <xdr:row>5</xdr:row>
      <xdr:rowOff>104775</xdr:rowOff>
    </xdr:from>
    <xdr:ext cx="5267325" cy="3457575"/>
    <xdr:pic>
      <xdr:nvPicPr>
        <xdr:cNvPr id="4" name="image11.png">
          <a:extLst>
            <a:ext uri="{FF2B5EF4-FFF2-40B4-BE49-F238E27FC236}">
              <a16:creationId xmlns:a16="http://schemas.microsoft.com/office/drawing/2014/main" id="{00000000-0008-0000-2C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editAs="oneCell">
    <xdr:from>
      <xdr:col>1</xdr:col>
      <xdr:colOff>2903</xdr:colOff>
      <xdr:row>37</xdr:row>
      <xdr:rowOff>0</xdr:rowOff>
    </xdr:from>
    <xdr:to>
      <xdr:col>17</xdr:col>
      <xdr:colOff>225697</xdr:colOff>
      <xdr:row>60</xdr:row>
      <xdr:rowOff>114300</xdr:rowOff>
    </xdr:to>
    <xdr:pic>
      <xdr:nvPicPr>
        <xdr:cNvPr id="6" name="Grafik 5">
          <a:extLst>
            <a:ext uri="{FF2B5EF4-FFF2-40B4-BE49-F238E27FC236}">
              <a16:creationId xmlns:a16="http://schemas.microsoft.com/office/drawing/2014/main" id="{CD23C0F6-80A3-4A37-CC86-6375036FDE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336278" y="5991225"/>
          <a:ext cx="5556794" cy="3838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118004</xdr:colOff>
      <xdr:row>60</xdr:row>
      <xdr:rowOff>28575</xdr:rowOff>
    </xdr:from>
    <xdr:to>
      <xdr:col>16</xdr:col>
      <xdr:colOff>243945</xdr:colOff>
      <xdr:row>67</xdr:row>
      <xdr:rowOff>123825</xdr:rowOff>
    </xdr:to>
    <xdr:grpSp>
      <xdr:nvGrpSpPr>
        <xdr:cNvPr id="8" name="Gruppieren 7">
          <a:extLst>
            <a:ext uri="{FF2B5EF4-FFF2-40B4-BE49-F238E27FC236}">
              <a16:creationId xmlns:a16="http://schemas.microsoft.com/office/drawing/2014/main" id="{DF4AFD08-44DD-9C65-C0EA-09408272C91A}"/>
            </a:ext>
          </a:extLst>
        </xdr:cNvPr>
        <xdr:cNvGrpSpPr/>
      </xdr:nvGrpSpPr>
      <xdr:grpSpPr>
        <a:xfrm>
          <a:off x="1118129" y="9744075"/>
          <a:ext cx="4459816" cy="1228725"/>
          <a:chOff x="1118129" y="9744075"/>
          <a:chExt cx="4459816" cy="1228725"/>
        </a:xfrm>
      </xdr:grpSpPr>
      <xdr:pic>
        <xdr:nvPicPr>
          <xdr:cNvPr id="5" name="image16.png">
            <a:extLst>
              <a:ext uri="{FF2B5EF4-FFF2-40B4-BE49-F238E27FC236}">
                <a16:creationId xmlns:a16="http://schemas.microsoft.com/office/drawing/2014/main" id="{00000000-0008-0000-2C00-000005000000}"/>
              </a:ext>
            </a:extLst>
          </xdr:cNvPr>
          <xdr:cNvPicPr preferRelativeResize="0"/>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1118129" y="9744075"/>
            <a:ext cx="4459816" cy="1228725"/>
          </a:xfrm>
          <a:prstGeom prst="rect">
            <a:avLst/>
          </a:prstGeom>
          <a:noFill/>
        </xdr:spPr>
      </xdr:pic>
      <xdr:sp macro="" textlink="">
        <xdr:nvSpPr>
          <xdr:cNvPr id="7" name="Textfeld 6">
            <a:extLst>
              <a:ext uri="{FF2B5EF4-FFF2-40B4-BE49-F238E27FC236}">
                <a16:creationId xmlns:a16="http://schemas.microsoft.com/office/drawing/2014/main" id="{795238E0-AC9D-810D-0A58-2A12DFA50FA3}"/>
              </a:ext>
            </a:extLst>
          </xdr:cNvPr>
          <xdr:cNvSpPr txBox="1"/>
        </xdr:nvSpPr>
        <xdr:spPr>
          <a:xfrm>
            <a:off x="2152650" y="10658474"/>
            <a:ext cx="485775" cy="247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DE" sz="1200"/>
              <a:t>T3.6</a:t>
            </a:r>
          </a:p>
        </xdr:txBody>
      </xdr:sp>
    </xdr:grpSp>
    <xdr:clientData/>
  </xdr:twoCellAnchor>
</xdr:wsDr>
</file>

<file path=xl/drawings/drawing8.xml><?xml version="1.0" encoding="utf-8"?>
<xdr:wsDr xmlns:xdr="http://schemas.openxmlformats.org/drawingml/2006/spreadsheetDrawing" xmlns:a="http://schemas.openxmlformats.org/drawingml/2006/main">
  <xdr:oneCellAnchor>
    <xdr:from>
      <xdr:col>8</xdr:col>
      <xdr:colOff>247650</xdr:colOff>
      <xdr:row>24</xdr:row>
      <xdr:rowOff>19050</xdr:rowOff>
    </xdr:from>
    <xdr:ext cx="2952750" cy="552450"/>
    <xdr:sp macro="" textlink="">
      <xdr:nvSpPr>
        <xdr:cNvPr id="7" name="Shape 7">
          <a:extLst>
            <a:ext uri="{FF2B5EF4-FFF2-40B4-BE49-F238E27FC236}">
              <a16:creationId xmlns:a16="http://schemas.microsoft.com/office/drawing/2014/main" id="{00000000-0008-0000-2D00-000007000000}"/>
            </a:ext>
          </a:extLst>
        </xdr:cNvPr>
        <xdr:cNvSpPr/>
      </xdr:nvSpPr>
      <xdr:spPr>
        <a:xfrm>
          <a:off x="3874388" y="3503775"/>
          <a:ext cx="2943225" cy="5524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xdr:col>
      <xdr:colOff>95250</xdr:colOff>
      <xdr:row>21</xdr:row>
      <xdr:rowOff>9525</xdr:rowOff>
    </xdr:from>
    <xdr:ext cx="5657850" cy="2990850"/>
    <xdr:pic>
      <xdr:nvPicPr>
        <xdr:cNvPr id="2" name="image14.png">
          <a:extLst>
            <a:ext uri="{FF2B5EF4-FFF2-40B4-BE49-F238E27FC236}">
              <a16:creationId xmlns:a16="http://schemas.microsoft.com/office/drawing/2014/main" id="{00000000-0008-0000-2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9</xdr:col>
      <xdr:colOff>304800</xdr:colOff>
      <xdr:row>42</xdr:row>
      <xdr:rowOff>57150</xdr:rowOff>
    </xdr:from>
    <xdr:ext cx="2971800" cy="2352675"/>
    <xdr:pic>
      <xdr:nvPicPr>
        <xdr:cNvPr id="3" name="image21.png">
          <a:extLst>
            <a:ext uri="{FF2B5EF4-FFF2-40B4-BE49-F238E27FC236}">
              <a16:creationId xmlns:a16="http://schemas.microsoft.com/office/drawing/2014/main" id="{00000000-0008-0000-2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158787</xdr:colOff>
      <xdr:row>47</xdr:row>
      <xdr:rowOff>57150</xdr:rowOff>
    </xdr:from>
    <xdr:ext cx="3359076" cy="923925"/>
    <xdr:pic>
      <xdr:nvPicPr>
        <xdr:cNvPr id="4" name="image16.png">
          <a:extLst>
            <a:ext uri="{FF2B5EF4-FFF2-40B4-BE49-F238E27FC236}">
              <a16:creationId xmlns:a16="http://schemas.microsoft.com/office/drawing/2014/main" id="{00000000-0008-0000-2D00-000004000000}"/>
            </a:ext>
          </a:extLst>
        </xdr:cNvPr>
        <xdr:cNvPicPr preferRelativeResize="0"/>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158787" y="7667625"/>
          <a:ext cx="3359076" cy="92392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180975</xdr:colOff>
      <xdr:row>10</xdr:row>
      <xdr:rowOff>9525</xdr:rowOff>
    </xdr:from>
    <xdr:ext cx="5476875" cy="2895600"/>
    <xdr:grpSp>
      <xdr:nvGrpSpPr>
        <xdr:cNvPr id="2" name="Shape 2">
          <a:extLst>
            <a:ext uri="{FF2B5EF4-FFF2-40B4-BE49-F238E27FC236}">
              <a16:creationId xmlns:a16="http://schemas.microsoft.com/office/drawing/2014/main" id="{00000000-0008-0000-2E00-000002000000}"/>
            </a:ext>
          </a:extLst>
        </xdr:cNvPr>
        <xdr:cNvGrpSpPr/>
      </xdr:nvGrpSpPr>
      <xdr:grpSpPr>
        <a:xfrm>
          <a:off x="514350" y="1628775"/>
          <a:ext cx="5476875" cy="2895600"/>
          <a:chOff x="2607563" y="2332200"/>
          <a:chExt cx="5476875" cy="2895600"/>
        </a:xfrm>
      </xdr:grpSpPr>
      <xdr:grpSp>
        <xdr:nvGrpSpPr>
          <xdr:cNvPr id="8" name="Shape 8">
            <a:extLst>
              <a:ext uri="{FF2B5EF4-FFF2-40B4-BE49-F238E27FC236}">
                <a16:creationId xmlns:a16="http://schemas.microsoft.com/office/drawing/2014/main" id="{00000000-0008-0000-2E00-000008000000}"/>
              </a:ext>
            </a:extLst>
          </xdr:cNvPr>
          <xdr:cNvGrpSpPr/>
        </xdr:nvGrpSpPr>
        <xdr:grpSpPr>
          <a:xfrm>
            <a:off x="2607563" y="2332200"/>
            <a:ext cx="5476875" cy="2895600"/>
            <a:chOff x="371475" y="1581150"/>
            <a:chExt cx="5476875" cy="2895600"/>
          </a:xfrm>
        </xdr:grpSpPr>
        <xdr:sp macro="" textlink="">
          <xdr:nvSpPr>
            <xdr:cNvPr id="9" name="Shape 9">
              <a:extLst>
                <a:ext uri="{FF2B5EF4-FFF2-40B4-BE49-F238E27FC236}">
                  <a16:creationId xmlns:a16="http://schemas.microsoft.com/office/drawing/2014/main" id="{00000000-0008-0000-2E00-000009000000}"/>
                </a:ext>
              </a:extLst>
            </xdr:cNvPr>
            <xdr:cNvSpPr/>
          </xdr:nvSpPr>
          <xdr:spPr>
            <a:xfrm>
              <a:off x="371475" y="1581150"/>
              <a:ext cx="5476875" cy="2895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10" name="Shape 10">
              <a:extLst>
                <a:ext uri="{FF2B5EF4-FFF2-40B4-BE49-F238E27FC236}">
                  <a16:creationId xmlns:a16="http://schemas.microsoft.com/office/drawing/2014/main" id="{00000000-0008-0000-2E00-00000A000000}"/>
                </a:ext>
              </a:extLst>
            </xdr:cNvPr>
            <xdr:cNvPicPr preferRelativeResize="0"/>
          </xdr:nvPicPr>
          <xdr:blipFill rotWithShape="1">
            <a:blip xmlns:r="http://schemas.openxmlformats.org/officeDocument/2006/relationships" r:embed="rId1">
              <a:alphaModFix/>
            </a:blip>
            <a:srcRect l="37231" t="39656" r="44418" b="27041"/>
            <a:stretch/>
          </xdr:blipFill>
          <xdr:spPr>
            <a:xfrm>
              <a:off x="371475" y="1581150"/>
              <a:ext cx="2552700" cy="2895600"/>
            </a:xfrm>
            <a:prstGeom prst="rect">
              <a:avLst/>
            </a:prstGeom>
            <a:noFill/>
            <a:ln>
              <a:noFill/>
            </a:ln>
          </xdr:spPr>
        </xdr:pic>
        <xdr:sp macro="" textlink="">
          <xdr:nvSpPr>
            <xdr:cNvPr id="11" name="Shape 11">
              <a:extLst>
                <a:ext uri="{FF2B5EF4-FFF2-40B4-BE49-F238E27FC236}">
                  <a16:creationId xmlns:a16="http://schemas.microsoft.com/office/drawing/2014/main" id="{00000000-0008-0000-2E00-00000B000000}"/>
                </a:ext>
              </a:extLst>
            </xdr:cNvPr>
            <xdr:cNvSpPr txBox="1"/>
          </xdr:nvSpPr>
          <xdr:spPr>
            <a:xfrm>
              <a:off x="3095625" y="2495550"/>
              <a:ext cx="2752725" cy="1162050"/>
            </a:xfrm>
            <a:prstGeom prst="rect">
              <a:avLst/>
            </a:prstGeom>
            <a:solidFill>
              <a:srgbClr val="9900CC">
                <a:alpha val="29803"/>
              </a:srgbClr>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spAutoFit/>
            </a:bodyPr>
            <a:lstStyle/>
            <a:p>
              <a:pPr marL="0" lvl="0" indent="0" algn="l" rtl="0">
                <a:lnSpc>
                  <a:spcPct val="107000"/>
                </a:lnSpc>
                <a:spcBef>
                  <a:spcPts val="0"/>
                </a:spcBef>
                <a:spcAft>
                  <a:spcPts val="0"/>
                </a:spcAft>
                <a:buNone/>
              </a:pPr>
              <a:r>
                <a:rPr lang="en-US" sz="1100">
                  <a:latin typeface="Arial"/>
                  <a:ea typeface="Arial"/>
                  <a:cs typeface="Arial"/>
                  <a:sym typeface="Arial"/>
                </a:rPr>
                <a:t>Front Bulkhead Support T3.14:</a:t>
              </a:r>
              <a:br>
                <a:rPr lang="en-US" sz="1100">
                  <a:latin typeface="Arial"/>
                  <a:ea typeface="Arial"/>
                  <a:cs typeface="Arial"/>
                  <a:sym typeface="Arial"/>
                </a:rPr>
              </a:br>
              <a:r>
                <a:rPr lang="en-US" sz="1100">
                  <a:latin typeface="Arial"/>
                  <a:ea typeface="Arial"/>
                  <a:cs typeface="Arial"/>
                  <a:sym typeface="Arial"/>
                </a:rPr>
                <a:t>T3.14.2 Equivalency in the SES is based on a half car model for the weakest area.</a:t>
              </a:r>
              <a:endParaRPr sz="1100">
                <a:latin typeface="Arial"/>
                <a:ea typeface="Arial"/>
                <a:cs typeface="Arial"/>
                <a:sym typeface="Arial"/>
              </a:endParaRPr>
            </a:p>
            <a:p>
              <a:pPr marL="0" lvl="0" indent="0" algn="l" rtl="0">
                <a:lnSpc>
                  <a:spcPct val="107000"/>
                </a:lnSpc>
                <a:spcBef>
                  <a:spcPts val="800"/>
                </a:spcBef>
                <a:spcAft>
                  <a:spcPts val="0"/>
                </a:spcAft>
                <a:buNone/>
              </a:pPr>
              <a:r>
                <a:rPr lang="en-US" sz="1100">
                  <a:latin typeface="Arial"/>
                  <a:ea typeface="Arial"/>
                  <a:cs typeface="Arial"/>
                  <a:sym typeface="Arial"/>
                </a:rPr>
                <a:t>First option: Flat panel assumption</a:t>
              </a:r>
              <a:endParaRPr sz="1100">
                <a:latin typeface="Arial"/>
                <a:ea typeface="Arial"/>
                <a:cs typeface="Arial"/>
                <a:sym typeface="Arial"/>
              </a:endParaRPr>
            </a:p>
            <a:p>
              <a:pPr marL="0" lvl="0" indent="0" algn="l" rtl="0">
                <a:lnSpc>
                  <a:spcPct val="107000"/>
                </a:lnSpc>
                <a:spcBef>
                  <a:spcPts val="800"/>
                </a:spcBef>
                <a:spcAft>
                  <a:spcPts val="0"/>
                </a:spcAft>
                <a:buNone/>
              </a:pPr>
              <a:r>
                <a:rPr lang="en-US" sz="1100">
                  <a:latin typeface="Arial"/>
                  <a:ea typeface="Arial"/>
                  <a:cs typeface="Arial"/>
                  <a:sym typeface="Arial"/>
                </a:rPr>
                <a:t>-Panel height = FBHS</a:t>
              </a:r>
              <a:endParaRPr sz="1100">
                <a:latin typeface="Arial"/>
                <a:ea typeface="Arial"/>
                <a:cs typeface="Arial"/>
                <a:sym typeface="Arial"/>
              </a:endParaRPr>
            </a:p>
          </xdr:txBody>
        </xdr:sp>
      </xdr:grpSp>
    </xdr:grpSp>
    <xdr:clientData fLocksWithSheet="0"/>
  </xdr:oneCellAnchor>
  <xdr:oneCellAnchor>
    <xdr:from>
      <xdr:col>4</xdr:col>
      <xdr:colOff>200025</xdr:colOff>
      <xdr:row>11</xdr:row>
      <xdr:rowOff>57150</xdr:rowOff>
    </xdr:from>
    <xdr:ext cx="419100" cy="266700"/>
    <xdr:sp macro="" textlink="">
      <xdr:nvSpPr>
        <xdr:cNvPr id="12" name="Shape 12">
          <a:extLst>
            <a:ext uri="{FF2B5EF4-FFF2-40B4-BE49-F238E27FC236}">
              <a16:creationId xmlns:a16="http://schemas.microsoft.com/office/drawing/2014/main" id="{00000000-0008-0000-2E00-00000C000000}"/>
            </a:ext>
          </a:extLst>
        </xdr:cNvPr>
        <xdr:cNvSpPr txBox="1"/>
      </xdr:nvSpPr>
      <xdr:spPr>
        <a:xfrm>
          <a:off x="5138924" y="3647720"/>
          <a:ext cx="414152"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FBH</a:t>
          </a:r>
          <a:endParaRPr sz="1400"/>
        </a:p>
      </xdr:txBody>
    </xdr:sp>
    <xdr:clientData fLocksWithSheet="0"/>
  </xdr:oneCellAnchor>
  <xdr:oneCellAnchor>
    <xdr:from>
      <xdr:col>9</xdr:col>
      <xdr:colOff>200025</xdr:colOff>
      <xdr:row>15</xdr:row>
      <xdr:rowOff>95250</xdr:rowOff>
    </xdr:from>
    <xdr:ext cx="2809875" cy="1257300"/>
    <xdr:sp macro="" textlink="">
      <xdr:nvSpPr>
        <xdr:cNvPr id="13" name="Shape 13">
          <a:extLst>
            <a:ext uri="{FF2B5EF4-FFF2-40B4-BE49-F238E27FC236}">
              <a16:creationId xmlns:a16="http://schemas.microsoft.com/office/drawing/2014/main" id="{00000000-0008-0000-2E00-00000D000000}"/>
            </a:ext>
          </a:extLst>
        </xdr:cNvPr>
        <xdr:cNvSpPr/>
      </xdr:nvSpPr>
      <xdr:spPr>
        <a:xfrm>
          <a:off x="3950588" y="3160875"/>
          <a:ext cx="2790825" cy="1238250"/>
        </a:xfrm>
        <a:prstGeom prst="rect">
          <a:avLst/>
        </a:prstGeom>
        <a:solidFill>
          <a:srgbClr val="E0B2F0"/>
        </a:solidFill>
        <a:ln w="12700" cap="flat" cmpd="sng">
          <a:solidFill>
            <a:schemeClr val="dk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0" i="0" u="none" strike="noStrike">
              <a:solidFill>
                <a:srgbClr val="000000"/>
              </a:solidFill>
              <a:latin typeface="Calibri"/>
              <a:ea typeface="Calibri"/>
              <a:cs typeface="Calibri"/>
              <a:sym typeface="Calibri"/>
            </a:rPr>
            <a:t>Front Bulkhead Support T3.13: </a:t>
          </a:r>
          <a:endParaRPr sz="1400"/>
        </a:p>
        <a:p>
          <a:pPr marL="0" lvl="0" indent="0" algn="l" rtl="0">
            <a:spcBef>
              <a:spcPts val="0"/>
            </a:spcBef>
            <a:spcAft>
              <a:spcPts val="0"/>
            </a:spcAft>
            <a:buNone/>
          </a:pPr>
          <a:r>
            <a:rPr lang="en-US" sz="1100" b="0" i="0" u="none" strike="noStrike">
              <a:solidFill>
                <a:srgbClr val="000000"/>
              </a:solidFill>
              <a:latin typeface="Calibri"/>
              <a:ea typeface="Calibri"/>
              <a:cs typeface="Calibri"/>
              <a:sym typeface="Calibri"/>
            </a:rPr>
            <a:t>T3.13.4 Equivalency in the SES is based on a half car model for the weakest area. </a:t>
          </a:r>
          <a:endParaRPr sz="1400"/>
        </a:p>
        <a:p>
          <a:pPr marL="0" lvl="0" indent="0" algn="l" rtl="0">
            <a:spcBef>
              <a:spcPts val="0"/>
            </a:spcBef>
            <a:spcAft>
              <a:spcPts val="0"/>
            </a:spcAft>
            <a:buNone/>
          </a:pPr>
          <a:endParaRPr sz="1100" b="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100" b="0" i="0" u="none" strike="noStrike">
              <a:solidFill>
                <a:srgbClr val="000000"/>
              </a:solidFill>
              <a:latin typeface="Calibri"/>
              <a:ea typeface="Calibri"/>
              <a:cs typeface="Calibri"/>
              <a:sym typeface="Calibri"/>
            </a:rPr>
            <a:t>First option: flat panel assumption</a:t>
          </a:r>
          <a:endParaRPr sz="1400"/>
        </a:p>
        <a:p>
          <a:pPr marL="0" lvl="0" indent="0" algn="l" rtl="0">
            <a:spcBef>
              <a:spcPts val="0"/>
            </a:spcBef>
            <a:spcAft>
              <a:spcPts val="0"/>
            </a:spcAft>
            <a:buNone/>
          </a:pPr>
          <a:r>
            <a:rPr lang="en-US" sz="1100" b="0" i="0" u="none" strike="noStrike">
              <a:solidFill>
                <a:srgbClr val="000000"/>
              </a:solidFill>
              <a:latin typeface="Calibri"/>
              <a:ea typeface="Calibri"/>
              <a:cs typeface="Calibri"/>
              <a:sym typeface="Calibri"/>
            </a:rPr>
            <a:t>- panel height = FBHS</a:t>
          </a:r>
          <a:endParaRPr sz="1400"/>
        </a:p>
      </xdr:txBody>
    </xdr:sp>
    <xdr:clientData fLocksWithSheet="0"/>
  </xdr:oneCellAnchor>
  <xdr:oneCellAnchor>
    <xdr:from>
      <xdr:col>19</xdr:col>
      <xdr:colOff>142875</xdr:colOff>
      <xdr:row>0</xdr:row>
      <xdr:rowOff>47625</xdr:rowOff>
    </xdr:from>
    <xdr:ext cx="6229350" cy="4219575"/>
    <xdr:pic>
      <xdr:nvPicPr>
        <xdr:cNvPr id="3" name="image20.png">
          <a:extLst>
            <a:ext uri="{FF2B5EF4-FFF2-40B4-BE49-F238E27FC236}">
              <a16:creationId xmlns:a16="http://schemas.microsoft.com/office/drawing/2014/main" id="{00000000-0008-0000-2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21</xdr:col>
      <xdr:colOff>409575</xdr:colOff>
      <xdr:row>25</xdr:row>
      <xdr:rowOff>66675</xdr:rowOff>
    </xdr:from>
    <xdr:ext cx="4467225" cy="1228725"/>
    <xdr:pic>
      <xdr:nvPicPr>
        <xdr:cNvPr id="4" name="image16.png">
          <a:extLst>
            <a:ext uri="{FF2B5EF4-FFF2-40B4-BE49-F238E27FC236}">
              <a16:creationId xmlns:a16="http://schemas.microsoft.com/office/drawing/2014/main" id="{00000000-0008-0000-2E00-000004000000}"/>
            </a:ext>
          </a:extLst>
        </xdr:cNvPr>
        <xdr:cNvPicPr preferRelativeResize="0"/>
      </xdr:nvPicPr>
      <xdr:blipFill>
        <a:blip xmlns:r="http://schemas.openxmlformats.org/officeDocument/2006/relationships" r:embed="rId3">
          <a:extLst>
            <a:ext uri="{96DAC541-7B7A-43D3-8B79-37D633B846F1}">
              <asvg:svgBlip xmlns:asvg="http://schemas.microsoft.com/office/drawing/2016/SVG/main" r:embed="rId4"/>
            </a:ext>
          </a:extLst>
        </a:blip>
        <a:srcRect/>
        <a:stretch/>
      </xdr:blipFill>
      <xdr:spPr>
        <a:xfrm>
          <a:off x="7410450" y="4114800"/>
          <a:ext cx="4467225" cy="1228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4.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U57"/>
  <sheetViews>
    <sheetView tabSelected="1" workbookViewId="0">
      <pane ySplit="24" topLeftCell="A39" activePane="bottomLeft" state="frozen"/>
      <selection pane="bottomLeft"/>
    </sheetView>
  </sheetViews>
  <sheetFormatPr defaultColWidth="14.42578125" defaultRowHeight="15" customHeight="1" x14ac:dyDescent="0.2"/>
  <cols>
    <col min="1" max="1" width="9.140625" customWidth="1"/>
    <col min="2" max="2" width="11" customWidth="1"/>
    <col min="3" max="26" width="11.42578125" customWidth="1"/>
  </cols>
  <sheetData>
    <row r="1" spans="1:21" ht="12.75" customHeight="1" x14ac:dyDescent="0.2">
      <c r="A1" s="521">
        <v>2026</v>
      </c>
      <c r="B1" s="522" t="s">
        <v>969</v>
      </c>
      <c r="C1" s="523" t="s">
        <v>1</v>
      </c>
      <c r="D1" s="523"/>
      <c r="E1" s="523"/>
      <c r="F1" s="523"/>
      <c r="G1" s="524"/>
      <c r="H1" s="524"/>
      <c r="I1" s="524"/>
      <c r="J1" s="524"/>
      <c r="K1" s="524"/>
      <c r="L1" s="524"/>
      <c r="M1" s="524"/>
      <c r="N1" s="524"/>
      <c r="O1" s="524"/>
      <c r="P1" s="525"/>
      <c r="Q1" s="292"/>
      <c r="R1" s="292"/>
      <c r="S1" s="292"/>
      <c r="T1" s="292"/>
      <c r="U1" s="292"/>
    </row>
    <row r="2" spans="1:21" ht="12.75" customHeight="1" x14ac:dyDescent="0.2">
      <c r="A2" s="467"/>
      <c r="B2" s="292"/>
      <c r="C2" s="292"/>
      <c r="D2" s="292"/>
      <c r="E2" s="292"/>
      <c r="F2" s="292"/>
      <c r="G2" s="292"/>
      <c r="H2" s="292"/>
      <c r="I2" s="292"/>
      <c r="J2" s="292"/>
      <c r="K2" s="292"/>
      <c r="L2" s="292"/>
      <c r="M2" s="292"/>
      <c r="N2" s="292"/>
      <c r="O2" s="292"/>
      <c r="P2" s="293"/>
      <c r="Q2" s="292"/>
      <c r="R2" s="292"/>
      <c r="S2" s="292"/>
      <c r="T2" s="292"/>
      <c r="U2" s="292"/>
    </row>
    <row r="3" spans="1:21" ht="12.75" customHeight="1" x14ac:dyDescent="0.2">
      <c r="A3" s="759" t="s">
        <v>2</v>
      </c>
      <c r="B3" s="760"/>
      <c r="C3" s="760"/>
      <c r="D3" s="760"/>
      <c r="E3" s="760"/>
      <c r="F3" s="760"/>
      <c r="G3" s="760"/>
      <c r="H3" s="760"/>
      <c r="I3" s="760"/>
      <c r="J3" s="760"/>
      <c r="K3" s="760"/>
      <c r="L3" s="760"/>
      <c r="M3" s="760"/>
      <c r="N3" s="760"/>
      <c r="O3" s="760"/>
      <c r="P3" s="293"/>
      <c r="Q3" s="292"/>
      <c r="R3" s="292"/>
      <c r="S3" s="292"/>
      <c r="T3" s="292"/>
      <c r="U3" s="292"/>
    </row>
    <row r="4" spans="1:21" ht="12.75" customHeight="1" x14ac:dyDescent="0.2">
      <c r="A4" s="526"/>
      <c r="B4" s="472"/>
      <c r="C4" s="472"/>
      <c r="D4" s="472"/>
      <c r="E4" s="472"/>
      <c r="F4" s="472"/>
      <c r="G4" s="472"/>
      <c r="H4" s="472"/>
      <c r="I4" s="472"/>
      <c r="J4" s="472"/>
      <c r="K4" s="472"/>
      <c r="L4" s="472"/>
      <c r="M4" s="472"/>
      <c r="N4" s="472"/>
      <c r="O4" s="472"/>
      <c r="P4" s="293"/>
      <c r="Q4" s="292"/>
      <c r="R4" s="292"/>
      <c r="S4" s="292"/>
      <c r="T4" s="292"/>
      <c r="U4" s="292"/>
    </row>
    <row r="5" spans="1:21" ht="12.75" customHeight="1" x14ac:dyDescent="0.2">
      <c r="A5" s="471" t="s">
        <v>3</v>
      </c>
      <c r="B5" s="472"/>
      <c r="C5" s="472"/>
      <c r="D5" s="472"/>
      <c r="E5" s="472"/>
      <c r="F5" s="472"/>
      <c r="G5" s="472"/>
      <c r="H5" s="472"/>
      <c r="I5" s="472"/>
      <c r="J5" s="472"/>
      <c r="K5" s="472"/>
      <c r="L5" s="472"/>
      <c r="M5" s="472"/>
      <c r="N5" s="472"/>
      <c r="O5" s="472"/>
      <c r="P5" s="293"/>
      <c r="Q5" s="292"/>
      <c r="R5" s="292"/>
      <c r="S5" s="292"/>
      <c r="T5" s="292"/>
      <c r="U5" s="292"/>
    </row>
    <row r="6" spans="1:21" ht="12.75" customHeight="1" x14ac:dyDescent="0.2">
      <c r="A6" s="471"/>
      <c r="B6" s="472"/>
      <c r="C6" s="472"/>
      <c r="D6" s="472"/>
      <c r="E6" s="472"/>
      <c r="F6" s="472"/>
      <c r="G6" s="472"/>
      <c r="H6" s="472"/>
      <c r="I6" s="472"/>
      <c r="J6" s="472"/>
      <c r="K6" s="472"/>
      <c r="L6" s="472"/>
      <c r="M6" s="472"/>
      <c r="N6" s="472"/>
      <c r="O6" s="472"/>
      <c r="P6" s="293"/>
      <c r="Q6" s="292"/>
      <c r="R6" s="292"/>
      <c r="S6" s="292"/>
      <c r="T6" s="292"/>
      <c r="U6" s="292"/>
    </row>
    <row r="7" spans="1:21" ht="12.75" customHeight="1" x14ac:dyDescent="0.2">
      <c r="A7" s="471" t="s">
        <v>4</v>
      </c>
      <c r="B7" s="472"/>
      <c r="C7" s="472"/>
      <c r="D7" s="472"/>
      <c r="E7" s="472"/>
      <c r="F7" s="472"/>
      <c r="G7" s="472"/>
      <c r="H7" s="472"/>
      <c r="I7" s="472"/>
      <c r="J7" s="472"/>
      <c r="K7" s="472"/>
      <c r="L7" s="472"/>
      <c r="M7" s="472"/>
      <c r="N7" s="472"/>
      <c r="O7" s="472"/>
      <c r="P7" s="293"/>
      <c r="Q7" s="292"/>
      <c r="R7" s="292"/>
      <c r="S7" s="292"/>
      <c r="T7" s="292"/>
      <c r="U7" s="292"/>
    </row>
    <row r="8" spans="1:21" ht="12.75" customHeight="1" x14ac:dyDescent="0.2">
      <c r="A8" s="471"/>
      <c r="B8" s="472"/>
      <c r="C8" s="472"/>
      <c r="D8" s="472"/>
      <c r="E8" s="472"/>
      <c r="F8" s="472"/>
      <c r="G8" s="472"/>
      <c r="H8" s="472"/>
      <c r="I8" s="472"/>
      <c r="J8" s="472"/>
      <c r="K8" s="472"/>
      <c r="L8" s="472"/>
      <c r="M8" s="472"/>
      <c r="N8" s="472"/>
      <c r="O8" s="472"/>
      <c r="P8" s="293"/>
      <c r="Q8" s="292"/>
      <c r="R8" s="292"/>
      <c r="S8" s="292"/>
      <c r="T8" s="292"/>
      <c r="U8" s="292"/>
    </row>
    <row r="9" spans="1:21" ht="12.75" customHeight="1" x14ac:dyDescent="0.2">
      <c r="A9" s="471" t="s">
        <v>5</v>
      </c>
      <c r="B9" s="472"/>
      <c r="C9" s="472"/>
      <c r="D9" s="472"/>
      <c r="E9" s="472"/>
      <c r="F9" s="472"/>
      <c r="G9" s="472"/>
      <c r="H9" s="472"/>
      <c r="I9" s="472"/>
      <c r="J9" s="472"/>
      <c r="K9" s="472"/>
      <c r="L9" s="472"/>
      <c r="M9" s="472"/>
      <c r="N9" s="472"/>
      <c r="O9" s="472"/>
      <c r="P9" s="293"/>
      <c r="Q9" s="292"/>
      <c r="R9" s="292"/>
      <c r="S9" s="292"/>
      <c r="T9" s="292"/>
      <c r="U9" s="292"/>
    </row>
    <row r="10" spans="1:21" ht="12.75" customHeight="1" x14ac:dyDescent="0.2">
      <c r="A10" s="471"/>
      <c r="B10" s="472"/>
      <c r="C10" s="472"/>
      <c r="D10" s="472"/>
      <c r="E10" s="472"/>
      <c r="F10" s="472"/>
      <c r="G10" s="472"/>
      <c r="H10" s="472"/>
      <c r="I10" s="472"/>
      <c r="J10" s="472"/>
      <c r="K10" s="472"/>
      <c r="L10" s="472"/>
      <c r="M10" s="472"/>
      <c r="N10" s="472"/>
      <c r="O10" s="472"/>
      <c r="P10" s="293"/>
      <c r="Q10" s="292"/>
      <c r="R10" s="292"/>
      <c r="S10" s="292"/>
      <c r="T10" s="292"/>
      <c r="U10" s="292"/>
    </row>
    <row r="11" spans="1:21" ht="12.75" customHeight="1" x14ac:dyDescent="0.2">
      <c r="A11" s="527" t="s">
        <v>6</v>
      </c>
      <c r="B11" s="472"/>
      <c r="C11" s="472"/>
      <c r="D11" s="472"/>
      <c r="E11" s="472"/>
      <c r="F11" s="472"/>
      <c r="G11" s="472"/>
      <c r="H11" s="472"/>
      <c r="I11" s="472"/>
      <c r="J11" s="472"/>
      <c r="K11" s="472"/>
      <c r="L11" s="472"/>
      <c r="M11" s="472"/>
      <c r="N11" s="472"/>
      <c r="O11" s="472"/>
      <c r="P11" s="293"/>
      <c r="Q11" s="292"/>
      <c r="R11" s="292"/>
      <c r="S11" s="292"/>
      <c r="T11" s="292"/>
      <c r="U11" s="292"/>
    </row>
    <row r="12" spans="1:21" ht="12.75" customHeight="1" x14ac:dyDescent="0.2">
      <c r="A12" s="471"/>
      <c r="B12" s="472"/>
      <c r="C12" s="472"/>
      <c r="D12" s="472"/>
      <c r="E12" s="472"/>
      <c r="F12" s="472"/>
      <c r="G12" s="472"/>
      <c r="H12" s="472"/>
      <c r="I12" s="472"/>
      <c r="J12" s="472"/>
      <c r="K12" s="472"/>
      <c r="L12" s="472"/>
      <c r="M12" s="472"/>
      <c r="N12" s="472"/>
      <c r="O12" s="472"/>
      <c r="P12" s="293"/>
      <c r="Q12" s="292"/>
      <c r="R12" s="292"/>
      <c r="S12" s="292"/>
      <c r="T12" s="292"/>
      <c r="U12" s="292"/>
    </row>
    <row r="13" spans="1:21" ht="12.75" customHeight="1" x14ac:dyDescent="0.2">
      <c r="A13" s="759" t="s">
        <v>7</v>
      </c>
      <c r="B13" s="760"/>
      <c r="C13" s="760"/>
      <c r="D13" s="760"/>
      <c r="E13" s="760"/>
      <c r="F13" s="760"/>
      <c r="G13" s="760"/>
      <c r="H13" s="760"/>
      <c r="I13" s="760"/>
      <c r="J13" s="760"/>
      <c r="K13" s="760"/>
      <c r="L13" s="760"/>
      <c r="M13" s="760"/>
      <c r="N13" s="760"/>
      <c r="O13" s="760"/>
      <c r="P13" s="761"/>
      <c r="Q13" s="292"/>
      <c r="R13" s="292"/>
      <c r="S13" s="292"/>
      <c r="T13" s="292"/>
      <c r="U13" s="292"/>
    </row>
    <row r="14" spans="1:21" ht="12.75" customHeight="1" x14ac:dyDescent="0.2">
      <c r="A14" s="759" t="s">
        <v>8</v>
      </c>
      <c r="B14" s="760"/>
      <c r="C14" s="760"/>
      <c r="D14" s="760"/>
      <c r="E14" s="760"/>
      <c r="F14" s="760"/>
      <c r="G14" s="760"/>
      <c r="H14" s="760"/>
      <c r="I14" s="760"/>
      <c r="J14" s="760"/>
      <c r="K14" s="760"/>
      <c r="L14" s="760"/>
      <c r="M14" s="760"/>
      <c r="N14" s="760"/>
      <c r="O14" s="760"/>
      <c r="P14" s="761"/>
      <c r="Q14" s="292"/>
      <c r="R14" s="292"/>
      <c r="S14" s="292"/>
      <c r="T14" s="292"/>
      <c r="U14" s="292"/>
    </row>
    <row r="15" spans="1:21" ht="25.5" customHeight="1" x14ac:dyDescent="0.2">
      <c r="A15" s="762" t="s">
        <v>9</v>
      </c>
      <c r="B15" s="760"/>
      <c r="C15" s="760"/>
      <c r="D15" s="760"/>
      <c r="E15" s="760"/>
      <c r="F15" s="760"/>
      <c r="G15" s="760"/>
      <c r="H15" s="760"/>
      <c r="I15" s="760"/>
      <c r="J15" s="760"/>
      <c r="K15" s="760"/>
      <c r="L15" s="760"/>
      <c r="M15" s="760"/>
      <c r="N15" s="760"/>
      <c r="O15" s="760"/>
      <c r="P15" s="761"/>
      <c r="Q15" s="292"/>
      <c r="R15" s="292"/>
      <c r="S15" s="292"/>
      <c r="T15" s="292"/>
      <c r="U15" s="292"/>
    </row>
    <row r="16" spans="1:21" ht="25.5" customHeight="1" x14ac:dyDescent="0.2">
      <c r="A16" s="762" t="s">
        <v>10</v>
      </c>
      <c r="B16" s="760"/>
      <c r="C16" s="760"/>
      <c r="D16" s="760"/>
      <c r="E16" s="760"/>
      <c r="F16" s="760"/>
      <c r="G16" s="760"/>
      <c r="H16" s="760"/>
      <c r="I16" s="760"/>
      <c r="J16" s="760"/>
      <c r="K16" s="760"/>
      <c r="L16" s="760"/>
      <c r="M16" s="760"/>
      <c r="N16" s="760"/>
      <c r="O16" s="760"/>
      <c r="P16" s="761"/>
      <c r="Q16" s="292"/>
      <c r="R16" s="292"/>
      <c r="S16" s="292"/>
      <c r="T16" s="292"/>
      <c r="U16" s="292"/>
    </row>
    <row r="17" spans="1:21" ht="12.75" customHeight="1" x14ac:dyDescent="0.2">
      <c r="A17" s="471" t="s">
        <v>11</v>
      </c>
      <c r="B17" s="528"/>
      <c r="C17" s="528"/>
      <c r="D17" s="528"/>
      <c r="E17" s="528"/>
      <c r="F17" s="528"/>
      <c r="G17" s="528"/>
      <c r="H17" s="528"/>
      <c r="I17" s="528"/>
      <c r="J17" s="528"/>
      <c r="K17" s="528"/>
      <c r="L17" s="528"/>
      <c r="M17" s="528"/>
      <c r="N17" s="528"/>
      <c r="O17" s="528"/>
      <c r="P17" s="529"/>
      <c r="Q17" s="292"/>
      <c r="R17" s="292"/>
      <c r="S17" s="292"/>
      <c r="T17" s="292"/>
      <c r="U17" s="292"/>
    </row>
    <row r="18" spans="1:21" ht="12.75" customHeight="1" x14ac:dyDescent="0.2">
      <c r="A18" s="526"/>
      <c r="B18" s="528"/>
      <c r="C18" s="528"/>
      <c r="D18" s="528"/>
      <c r="E18" s="528"/>
      <c r="F18" s="528"/>
      <c r="G18" s="528"/>
      <c r="H18" s="528"/>
      <c r="I18" s="528"/>
      <c r="J18" s="528"/>
      <c r="K18" s="528"/>
      <c r="L18" s="528"/>
      <c r="M18" s="528"/>
      <c r="N18" s="528"/>
      <c r="O18" s="528"/>
      <c r="P18" s="529"/>
      <c r="Q18" s="292"/>
      <c r="R18" s="292"/>
      <c r="S18" s="292"/>
      <c r="T18" s="292"/>
      <c r="U18" s="292"/>
    </row>
    <row r="19" spans="1:21" ht="12.75" customHeight="1" x14ac:dyDescent="0.2">
      <c r="A19" s="530" t="s">
        <v>12</v>
      </c>
      <c r="B19" s="292"/>
      <c r="C19" s="292"/>
      <c r="D19" s="292"/>
      <c r="E19" s="292"/>
      <c r="F19" s="292"/>
      <c r="G19" s="292"/>
      <c r="H19" s="292"/>
      <c r="I19" s="292"/>
      <c r="J19" s="292"/>
      <c r="K19" s="292"/>
      <c r="L19" s="292"/>
      <c r="M19" s="292"/>
      <c r="N19" s="292"/>
      <c r="O19" s="292"/>
      <c r="P19" s="293"/>
      <c r="Q19" s="292"/>
      <c r="R19" s="292"/>
      <c r="S19" s="292"/>
      <c r="T19" s="292"/>
      <c r="U19" s="292"/>
    </row>
    <row r="20" spans="1:21" ht="12.75" customHeight="1" x14ac:dyDescent="0.2">
      <c r="A20" s="530" t="s">
        <v>13</v>
      </c>
      <c r="B20" s="292"/>
      <c r="C20" s="292"/>
      <c r="D20" s="292"/>
      <c r="E20" s="292"/>
      <c r="F20" s="292"/>
      <c r="G20" s="292"/>
      <c r="H20" s="292"/>
      <c r="I20" s="292"/>
      <c r="J20" s="292"/>
      <c r="K20" s="292"/>
      <c r="L20" s="292"/>
      <c r="M20" s="292"/>
      <c r="N20" s="292"/>
      <c r="O20" s="292"/>
      <c r="P20" s="293"/>
      <c r="Q20" s="292"/>
      <c r="R20" s="292"/>
      <c r="S20" s="292"/>
      <c r="T20" s="292"/>
      <c r="U20" s="292"/>
    </row>
    <row r="21" spans="1:21" ht="12.75" customHeight="1" x14ac:dyDescent="0.2">
      <c r="A21" s="530"/>
      <c r="B21" s="292"/>
      <c r="C21" s="292"/>
      <c r="D21" s="292"/>
      <c r="E21" s="292"/>
      <c r="F21" s="292"/>
      <c r="G21" s="292"/>
      <c r="H21" s="292"/>
      <c r="I21" s="292"/>
      <c r="J21" s="292"/>
      <c r="K21" s="292"/>
      <c r="L21" s="292"/>
      <c r="M21" s="292"/>
      <c r="N21" s="292"/>
      <c r="O21" s="292"/>
      <c r="P21" s="293"/>
      <c r="Q21" s="292"/>
      <c r="R21" s="292"/>
      <c r="S21" s="292"/>
      <c r="T21" s="292"/>
      <c r="U21" s="292"/>
    </row>
    <row r="22" spans="1:21" ht="12.75" customHeight="1" x14ac:dyDescent="0.2">
      <c r="A22" s="467"/>
      <c r="B22" s="756" t="s">
        <v>14</v>
      </c>
      <c r="C22" s="757"/>
      <c r="D22" s="757"/>
      <c r="E22" s="757"/>
      <c r="F22" s="757"/>
      <c r="G22" s="757"/>
      <c r="H22" s="757"/>
      <c r="I22" s="758"/>
      <c r="J22" s="292"/>
      <c r="K22" s="292"/>
      <c r="L22" s="292"/>
      <c r="M22" s="292"/>
      <c r="N22" s="292"/>
      <c r="O22" s="292"/>
      <c r="P22" s="293"/>
      <c r="Q22" s="292"/>
      <c r="R22" s="292"/>
      <c r="S22" s="292"/>
      <c r="T22" s="292"/>
      <c r="U22" s="292"/>
    </row>
    <row r="23" spans="1:21" ht="12.75" customHeight="1" x14ac:dyDescent="0.2">
      <c r="A23" s="467"/>
      <c r="B23" s="292"/>
      <c r="C23" s="292"/>
      <c r="D23" s="292"/>
      <c r="E23" s="292"/>
      <c r="F23" s="292"/>
      <c r="G23" s="292"/>
      <c r="H23" s="292"/>
      <c r="I23" s="292"/>
      <c r="J23" s="292"/>
      <c r="K23" s="292"/>
      <c r="L23" s="292"/>
      <c r="M23" s="292"/>
      <c r="N23" s="292"/>
      <c r="O23" s="292"/>
      <c r="P23" s="293"/>
      <c r="Q23" s="292"/>
      <c r="R23" s="292"/>
      <c r="S23" s="292"/>
      <c r="T23" s="292"/>
      <c r="U23" s="292"/>
    </row>
    <row r="24" spans="1:21" ht="12.75" customHeight="1" x14ac:dyDescent="0.2">
      <c r="A24" s="530" t="s">
        <v>15</v>
      </c>
      <c r="B24" s="522"/>
      <c r="C24" s="522"/>
      <c r="D24" s="522"/>
      <c r="E24" s="522"/>
      <c r="F24" s="522"/>
      <c r="G24" s="522"/>
      <c r="H24" s="522"/>
      <c r="I24" s="522"/>
      <c r="J24" s="522"/>
      <c r="K24" s="522"/>
      <c r="L24" s="522"/>
      <c r="M24" s="522"/>
      <c r="N24" s="522"/>
      <c r="O24" s="522"/>
      <c r="P24" s="531"/>
      <c r="Q24" s="522"/>
      <c r="R24" s="522"/>
      <c r="S24" s="522"/>
      <c r="T24" s="522"/>
      <c r="U24" s="522"/>
    </row>
    <row r="25" spans="1:21" ht="12.75" customHeight="1" x14ac:dyDescent="0.2">
      <c r="A25" s="291" t="s">
        <v>16</v>
      </c>
      <c r="B25" s="292" t="s">
        <v>17</v>
      </c>
      <c r="C25" s="292"/>
      <c r="D25" s="292"/>
      <c r="E25" s="292"/>
      <c r="F25" s="292"/>
      <c r="G25" s="292"/>
      <c r="H25" s="292"/>
      <c r="I25" s="292"/>
      <c r="J25" s="292"/>
      <c r="K25" s="292"/>
      <c r="L25" s="292"/>
      <c r="M25" s="292"/>
      <c r="N25" s="292"/>
      <c r="O25" s="292"/>
      <c r="P25" s="293"/>
      <c r="Q25" s="292"/>
      <c r="R25" s="292"/>
      <c r="S25" s="292"/>
      <c r="T25" s="292"/>
      <c r="U25" s="292"/>
    </row>
    <row r="26" spans="1:21" ht="12.75" customHeight="1" x14ac:dyDescent="0.2">
      <c r="A26" s="291"/>
      <c r="B26" s="294" t="s">
        <v>18</v>
      </c>
      <c r="C26" s="292"/>
      <c r="D26" s="292"/>
      <c r="E26" s="292"/>
      <c r="F26" s="292"/>
      <c r="G26" s="292"/>
      <c r="H26" s="292"/>
      <c r="I26" s="292"/>
      <c r="J26" s="292"/>
      <c r="K26" s="292"/>
      <c r="L26" s="292"/>
      <c r="M26" s="292"/>
      <c r="N26" s="292"/>
      <c r="O26" s="292"/>
      <c r="P26" s="293"/>
      <c r="Q26" s="292"/>
      <c r="R26" s="292"/>
      <c r="S26" s="292"/>
      <c r="T26" s="292"/>
      <c r="U26" s="292"/>
    </row>
    <row r="27" spans="1:21" ht="12.75" customHeight="1" x14ac:dyDescent="0.2">
      <c r="A27" s="291"/>
      <c r="B27" s="294" t="s">
        <v>19</v>
      </c>
      <c r="C27" s="292"/>
      <c r="D27" s="292"/>
      <c r="E27" s="292"/>
      <c r="F27" s="292"/>
      <c r="G27" s="292"/>
      <c r="H27" s="292"/>
      <c r="I27" s="292"/>
      <c r="J27" s="292"/>
      <c r="K27" s="292"/>
      <c r="L27" s="292"/>
      <c r="M27" s="292"/>
      <c r="N27" s="292"/>
      <c r="O27" s="292"/>
      <c r="P27" s="293"/>
      <c r="Q27" s="292"/>
      <c r="R27" s="292"/>
      <c r="S27" s="292"/>
      <c r="T27" s="292"/>
      <c r="U27" s="292"/>
    </row>
    <row r="28" spans="1:21" ht="12.75" customHeight="1" x14ac:dyDescent="0.2">
      <c r="A28" s="291"/>
      <c r="B28" s="294" t="s">
        <v>20</v>
      </c>
      <c r="C28" s="292"/>
      <c r="D28" s="292"/>
      <c r="E28" s="292"/>
      <c r="F28" s="292"/>
      <c r="G28" s="292"/>
      <c r="H28" s="292"/>
      <c r="I28" s="292"/>
      <c r="J28" s="292"/>
      <c r="K28" s="292"/>
      <c r="L28" s="292"/>
      <c r="M28" s="292"/>
      <c r="N28" s="292"/>
      <c r="O28" s="292"/>
      <c r="P28" s="293"/>
      <c r="Q28" s="292"/>
      <c r="R28" s="292"/>
      <c r="S28" s="292"/>
      <c r="T28" s="292"/>
      <c r="U28" s="292"/>
    </row>
    <row r="29" spans="1:21" ht="12.75" customHeight="1" x14ac:dyDescent="0.2">
      <c r="A29" s="291"/>
      <c r="B29" s="294" t="s">
        <v>21</v>
      </c>
      <c r="C29" s="292"/>
      <c r="D29" s="292"/>
      <c r="E29" s="292"/>
      <c r="F29" s="292"/>
      <c r="G29" s="292"/>
      <c r="H29" s="292"/>
      <c r="I29" s="292"/>
      <c r="J29" s="292"/>
      <c r="K29" s="292"/>
      <c r="L29" s="292"/>
      <c r="M29" s="292"/>
      <c r="N29" s="292"/>
      <c r="O29" s="292"/>
      <c r="P29" s="293"/>
      <c r="Q29" s="292"/>
      <c r="R29" s="292"/>
      <c r="S29" s="292"/>
      <c r="T29" s="292"/>
      <c r="U29" s="292"/>
    </row>
    <row r="30" spans="1:21" ht="12.75" customHeight="1" x14ac:dyDescent="0.2">
      <c r="A30" s="291"/>
      <c r="B30" s="294" t="s">
        <v>22</v>
      </c>
      <c r="C30" s="292"/>
      <c r="D30" s="292"/>
      <c r="E30" s="292"/>
      <c r="F30" s="292"/>
      <c r="G30" s="292"/>
      <c r="H30" s="292"/>
      <c r="I30" s="292"/>
      <c r="J30" s="292"/>
      <c r="K30" s="292"/>
      <c r="L30" s="292"/>
      <c r="M30" s="292"/>
      <c r="N30" s="292"/>
      <c r="O30" s="292"/>
      <c r="P30" s="293"/>
      <c r="Q30" s="292"/>
      <c r="R30" s="292"/>
      <c r="S30" s="292"/>
      <c r="T30" s="292"/>
      <c r="U30" s="292"/>
    </row>
    <row r="31" spans="1:21" ht="12.75" customHeight="1" x14ac:dyDescent="0.2">
      <c r="A31" s="291"/>
      <c r="B31" s="294" t="s">
        <v>23</v>
      </c>
      <c r="C31" s="292"/>
      <c r="D31" s="292"/>
      <c r="E31" s="292"/>
      <c r="F31" s="292"/>
      <c r="G31" s="292"/>
      <c r="H31" s="292"/>
      <c r="I31" s="292"/>
      <c r="J31" s="292"/>
      <c r="K31" s="292"/>
      <c r="L31" s="292"/>
      <c r="M31" s="292"/>
      <c r="N31" s="292"/>
      <c r="O31" s="292"/>
      <c r="P31" s="293"/>
      <c r="Q31" s="292"/>
      <c r="R31" s="292"/>
      <c r="S31" s="292"/>
      <c r="T31" s="292"/>
      <c r="U31" s="292"/>
    </row>
    <row r="32" spans="1:21" ht="12.75" customHeight="1" x14ac:dyDescent="0.2">
      <c r="A32" s="291"/>
      <c r="B32" s="294" t="s">
        <v>24</v>
      </c>
      <c r="C32" s="292"/>
      <c r="D32" s="292"/>
      <c r="E32" s="292"/>
      <c r="F32" s="292"/>
      <c r="G32" s="292"/>
      <c r="H32" s="292"/>
      <c r="I32" s="292"/>
      <c r="J32" s="292"/>
      <c r="K32" s="292"/>
      <c r="L32" s="292"/>
      <c r="M32" s="292"/>
      <c r="N32" s="292"/>
      <c r="O32" s="292"/>
      <c r="P32" s="293"/>
      <c r="Q32" s="292"/>
      <c r="R32" s="292"/>
      <c r="S32" s="292"/>
      <c r="T32" s="292"/>
      <c r="U32" s="292"/>
    </row>
    <row r="33" spans="1:21" ht="12.75" customHeight="1" x14ac:dyDescent="0.2">
      <c r="A33" s="291"/>
      <c r="B33" s="294" t="s">
        <v>25</v>
      </c>
      <c r="C33" s="292"/>
      <c r="D33" s="292"/>
      <c r="E33" s="292"/>
      <c r="F33" s="292"/>
      <c r="G33" s="292"/>
      <c r="H33" s="292"/>
      <c r="I33" s="292"/>
      <c r="J33" s="292"/>
      <c r="K33" s="292"/>
      <c r="L33" s="292"/>
      <c r="M33" s="292"/>
      <c r="N33" s="292"/>
      <c r="O33" s="292"/>
      <c r="P33" s="293"/>
      <c r="Q33" s="292"/>
      <c r="R33" s="292"/>
      <c r="S33" s="292"/>
      <c r="T33" s="292"/>
      <c r="U33" s="292"/>
    </row>
    <row r="34" spans="1:21" ht="12.75" customHeight="1" x14ac:dyDescent="0.2">
      <c r="A34" s="291" t="s">
        <v>0</v>
      </c>
      <c r="B34" s="294" t="s">
        <v>26</v>
      </c>
      <c r="C34" s="292"/>
      <c r="D34" s="292"/>
      <c r="E34" s="292"/>
      <c r="F34" s="292"/>
      <c r="G34" s="292"/>
      <c r="H34" s="292"/>
      <c r="I34" s="292"/>
      <c r="J34" s="292"/>
      <c r="K34" s="292"/>
      <c r="L34" s="292"/>
      <c r="M34" s="292"/>
      <c r="N34" s="292"/>
      <c r="O34" s="292"/>
      <c r="P34" s="293"/>
      <c r="Q34" s="292"/>
      <c r="R34" s="292"/>
      <c r="S34" s="292"/>
      <c r="T34" s="292"/>
      <c r="U34" s="292"/>
    </row>
    <row r="35" spans="1:21" ht="12.75" customHeight="1" x14ac:dyDescent="0.2">
      <c r="A35" s="467"/>
      <c r="B35" s="294" t="s">
        <v>27</v>
      </c>
      <c r="C35" s="292"/>
      <c r="D35" s="292"/>
      <c r="E35" s="292"/>
      <c r="F35" s="292"/>
      <c r="G35" s="292"/>
      <c r="H35" s="292"/>
      <c r="I35" s="292"/>
      <c r="J35" s="292"/>
      <c r="K35" s="292"/>
      <c r="L35" s="292"/>
      <c r="M35" s="292"/>
      <c r="N35" s="292"/>
      <c r="O35" s="292"/>
      <c r="P35" s="293"/>
      <c r="Q35" s="292"/>
      <c r="R35" s="292"/>
      <c r="S35" s="292"/>
      <c r="T35" s="292"/>
      <c r="U35" s="292"/>
    </row>
    <row r="36" spans="1:21" ht="12.75" customHeight="1" x14ac:dyDescent="0.2">
      <c r="A36" s="467"/>
      <c r="B36" s="294" t="s">
        <v>28</v>
      </c>
      <c r="C36" s="292"/>
      <c r="D36" s="292"/>
      <c r="E36" s="292"/>
      <c r="F36" s="292"/>
      <c r="G36" s="292"/>
      <c r="H36" s="292"/>
      <c r="I36" s="292"/>
      <c r="J36" s="292"/>
      <c r="K36" s="292"/>
      <c r="L36" s="292"/>
      <c r="M36" s="292"/>
      <c r="N36" s="292"/>
      <c r="O36" s="292"/>
      <c r="P36" s="293"/>
      <c r="Q36" s="292"/>
      <c r="R36" s="292"/>
      <c r="S36" s="292"/>
      <c r="T36" s="292"/>
      <c r="U36" s="292"/>
    </row>
    <row r="37" spans="1:21" ht="12.75" customHeight="1" x14ac:dyDescent="0.2">
      <c r="A37" s="467"/>
      <c r="B37" s="294" t="s">
        <v>29</v>
      </c>
      <c r="C37" s="292"/>
      <c r="D37" s="292"/>
      <c r="E37" s="292"/>
      <c r="F37" s="292"/>
      <c r="G37" s="292"/>
      <c r="H37" s="292"/>
      <c r="I37" s="292"/>
      <c r="J37" s="292"/>
      <c r="K37" s="292"/>
      <c r="L37" s="292"/>
      <c r="M37" s="292"/>
      <c r="N37" s="292"/>
      <c r="O37" s="292"/>
      <c r="P37" s="293"/>
      <c r="Q37" s="292"/>
      <c r="R37" s="292"/>
      <c r="S37" s="292"/>
      <c r="T37" s="292"/>
      <c r="U37" s="292"/>
    </row>
    <row r="38" spans="1:21" ht="12.75" customHeight="1" x14ac:dyDescent="0.2">
      <c r="A38" s="467"/>
      <c r="B38" s="294" t="s">
        <v>30</v>
      </c>
      <c r="C38" s="292"/>
      <c r="D38" s="292"/>
      <c r="E38" s="292"/>
      <c r="F38" s="292"/>
      <c r="G38" s="292"/>
      <c r="H38" s="292"/>
      <c r="I38" s="292"/>
      <c r="J38" s="292"/>
      <c r="K38" s="292"/>
      <c r="L38" s="292"/>
      <c r="M38" s="292"/>
      <c r="N38" s="292"/>
      <c r="O38" s="292"/>
      <c r="P38" s="293"/>
      <c r="Q38" s="292"/>
      <c r="R38" s="292"/>
      <c r="S38" s="292"/>
      <c r="T38" s="292"/>
      <c r="U38" s="292"/>
    </row>
    <row r="39" spans="1:21" ht="12.75" customHeight="1" x14ac:dyDescent="0.2">
      <c r="A39" s="467"/>
      <c r="B39" s="294" t="s">
        <v>31</v>
      </c>
      <c r="C39" s="292"/>
      <c r="D39" s="292"/>
      <c r="E39" s="292"/>
      <c r="F39" s="292"/>
      <c r="G39" s="292"/>
      <c r="H39" s="292"/>
      <c r="I39" s="292"/>
      <c r="J39" s="292"/>
      <c r="K39" s="292"/>
      <c r="L39" s="292"/>
      <c r="M39" s="292"/>
      <c r="N39" s="292"/>
      <c r="O39" s="292"/>
      <c r="P39" s="293"/>
      <c r="Q39" s="292"/>
      <c r="R39" s="292"/>
      <c r="S39" s="292"/>
      <c r="T39" s="292"/>
      <c r="U39" s="292"/>
    </row>
    <row r="40" spans="1:21" ht="12.75" customHeight="1" x14ac:dyDescent="0.2">
      <c r="A40" s="467"/>
      <c r="B40" s="294" t="s">
        <v>32</v>
      </c>
      <c r="C40" s="292"/>
      <c r="D40" s="292"/>
      <c r="E40" s="292"/>
      <c r="F40" s="292"/>
      <c r="G40" s="292"/>
      <c r="H40" s="292"/>
      <c r="I40" s="292"/>
      <c r="J40" s="292"/>
      <c r="K40" s="292"/>
      <c r="L40" s="292"/>
      <c r="M40" s="292"/>
      <c r="N40" s="292"/>
      <c r="O40" s="292"/>
      <c r="P40" s="293"/>
      <c r="Q40" s="292"/>
      <c r="R40" s="292"/>
      <c r="S40" s="292"/>
      <c r="T40" s="292"/>
      <c r="U40" s="292"/>
    </row>
    <row r="41" spans="1:21" ht="12.75" customHeight="1" x14ac:dyDescent="0.2">
      <c r="A41" s="467"/>
      <c r="B41" s="294" t="s">
        <v>33</v>
      </c>
      <c r="C41" s="292"/>
      <c r="D41" s="292"/>
      <c r="E41" s="292"/>
      <c r="F41" s="292"/>
      <c r="G41" s="292"/>
      <c r="H41" s="292"/>
      <c r="I41" s="292"/>
      <c r="J41" s="292"/>
      <c r="K41" s="292"/>
      <c r="L41" s="292"/>
      <c r="M41" s="292"/>
      <c r="N41" s="292"/>
      <c r="O41" s="292"/>
      <c r="P41" s="293"/>
      <c r="Q41" s="292"/>
      <c r="R41" s="292"/>
      <c r="S41" s="292"/>
      <c r="T41" s="292"/>
      <c r="U41" s="292"/>
    </row>
    <row r="42" spans="1:21" ht="12.75" customHeight="1" x14ac:dyDescent="0.2">
      <c r="A42" s="467"/>
      <c r="B42" s="294" t="s">
        <v>34</v>
      </c>
      <c r="C42" s="292"/>
      <c r="D42" s="292"/>
      <c r="E42" s="292"/>
      <c r="F42" s="292"/>
      <c r="G42" s="292"/>
      <c r="H42" s="292"/>
      <c r="I42" s="292"/>
      <c r="J42" s="292"/>
      <c r="K42" s="292"/>
      <c r="L42" s="292"/>
      <c r="M42" s="292"/>
      <c r="N42" s="292"/>
      <c r="O42" s="292"/>
      <c r="P42" s="293"/>
      <c r="Q42" s="292"/>
      <c r="R42" s="292"/>
      <c r="S42" s="292"/>
      <c r="T42" s="292"/>
      <c r="U42" s="292"/>
    </row>
    <row r="43" spans="1:21" ht="12.75" customHeight="1" x14ac:dyDescent="0.2">
      <c r="A43" s="467"/>
      <c r="B43" s="294" t="s">
        <v>35</v>
      </c>
      <c r="C43" s="292"/>
      <c r="D43" s="292"/>
      <c r="E43" s="292"/>
      <c r="F43" s="292"/>
      <c r="G43" s="292"/>
      <c r="H43" s="292"/>
      <c r="I43" s="292"/>
      <c r="J43" s="292"/>
      <c r="K43" s="292"/>
      <c r="L43" s="292"/>
      <c r="M43" s="292"/>
      <c r="N43" s="292"/>
      <c r="O43" s="292"/>
      <c r="P43" s="293"/>
      <c r="Q43" s="292"/>
      <c r="R43" s="292"/>
      <c r="S43" s="292"/>
      <c r="T43" s="292"/>
      <c r="U43" s="292"/>
    </row>
    <row r="44" spans="1:21" ht="12.75" customHeight="1" x14ac:dyDescent="0.2">
      <c r="A44" s="467"/>
      <c r="B44" s="294" t="s">
        <v>36</v>
      </c>
      <c r="C44" s="292"/>
      <c r="D44" s="292"/>
      <c r="E44" s="292"/>
      <c r="F44" s="292"/>
      <c r="G44" s="292"/>
      <c r="H44" s="292"/>
      <c r="I44" s="292"/>
      <c r="J44" s="292"/>
      <c r="K44" s="292"/>
      <c r="L44" s="292"/>
      <c r="M44" s="292"/>
      <c r="N44" s="292"/>
      <c r="O44" s="292"/>
      <c r="P44" s="293"/>
      <c r="Q44" s="292"/>
      <c r="R44" s="292"/>
      <c r="S44" s="292"/>
      <c r="T44" s="292"/>
      <c r="U44" s="292"/>
    </row>
    <row r="45" spans="1:21" ht="12.75" customHeight="1" x14ac:dyDescent="0.2">
      <c r="A45" s="467"/>
      <c r="B45" s="294" t="s">
        <v>37</v>
      </c>
      <c r="C45" s="292"/>
      <c r="D45" s="292"/>
      <c r="E45" s="292"/>
      <c r="F45" s="292"/>
      <c r="G45" s="292"/>
      <c r="H45" s="292"/>
      <c r="I45" s="292"/>
      <c r="J45" s="292"/>
      <c r="K45" s="292"/>
      <c r="L45" s="292"/>
      <c r="M45" s="292"/>
      <c r="N45" s="292"/>
      <c r="O45" s="292"/>
      <c r="P45" s="293"/>
      <c r="Q45" s="292"/>
      <c r="R45" s="292"/>
      <c r="S45" s="292"/>
      <c r="T45" s="292"/>
      <c r="U45" s="292"/>
    </row>
    <row r="46" spans="1:21" ht="12.75" customHeight="1" x14ac:dyDescent="0.2">
      <c r="A46" s="291" t="s">
        <v>967</v>
      </c>
      <c r="B46" s="294" t="s">
        <v>973</v>
      </c>
      <c r="C46" s="292"/>
      <c r="D46" s="292"/>
      <c r="E46" s="292"/>
      <c r="F46" s="292"/>
      <c r="G46" s="292"/>
      <c r="H46" s="292"/>
      <c r="I46" s="292"/>
      <c r="J46" s="292"/>
      <c r="K46" s="292"/>
      <c r="L46" s="292"/>
      <c r="M46" s="292"/>
      <c r="N46" s="292"/>
      <c r="O46" s="292"/>
      <c r="P46" s="293"/>
      <c r="Q46" s="292"/>
      <c r="R46" s="292"/>
      <c r="S46" s="292"/>
      <c r="T46" s="292"/>
      <c r="U46" s="292"/>
    </row>
    <row r="47" spans="1:21" ht="12.75" customHeight="1" x14ac:dyDescent="0.2">
      <c r="A47" s="291"/>
      <c r="B47" s="294" t="s">
        <v>968</v>
      </c>
      <c r="C47" s="292"/>
      <c r="D47" s="292"/>
      <c r="E47" s="292"/>
      <c r="F47" s="292"/>
      <c r="G47" s="292"/>
      <c r="H47" s="292"/>
      <c r="I47" s="292"/>
      <c r="J47" s="292"/>
      <c r="K47" s="292"/>
      <c r="L47" s="292"/>
      <c r="M47" s="292"/>
      <c r="N47" s="292"/>
      <c r="O47" s="292"/>
      <c r="P47" s="293"/>
      <c r="Q47" s="292"/>
      <c r="R47" s="292"/>
      <c r="S47" s="292"/>
      <c r="T47" s="292"/>
      <c r="U47" s="292"/>
    </row>
    <row r="48" spans="1:21" ht="12.75" customHeight="1" x14ac:dyDescent="0.2">
      <c r="A48" s="291" t="s">
        <v>969</v>
      </c>
      <c r="B48" s="294" t="s">
        <v>970</v>
      </c>
      <c r="C48" s="292"/>
      <c r="D48" s="292"/>
      <c r="E48" s="292"/>
      <c r="F48" s="292"/>
      <c r="G48" s="292"/>
      <c r="H48" s="292"/>
      <c r="I48" s="292"/>
      <c r="J48" s="292"/>
      <c r="K48" s="292"/>
      <c r="L48" s="292"/>
      <c r="M48" s="292"/>
      <c r="N48" s="292"/>
      <c r="O48" s="292"/>
      <c r="P48" s="293"/>
      <c r="Q48" s="292"/>
      <c r="R48" s="292"/>
      <c r="S48" s="292"/>
      <c r="T48" s="292"/>
      <c r="U48" s="292"/>
    </row>
    <row r="49" spans="1:21" ht="12.75" customHeight="1" x14ac:dyDescent="0.2">
      <c r="A49" s="467"/>
      <c r="B49" s="294" t="s">
        <v>972</v>
      </c>
      <c r="C49" s="292"/>
      <c r="D49" s="292"/>
      <c r="E49" s="292"/>
      <c r="F49" s="292"/>
      <c r="G49" s="292"/>
      <c r="H49" s="292"/>
      <c r="I49" s="292"/>
      <c r="J49" s="292"/>
      <c r="K49" s="292"/>
      <c r="L49" s="292"/>
      <c r="M49" s="292"/>
      <c r="N49" s="292"/>
      <c r="O49" s="292"/>
      <c r="P49" s="293"/>
      <c r="Q49" s="292"/>
      <c r="R49" s="292"/>
      <c r="S49" s="292"/>
      <c r="T49" s="292"/>
      <c r="U49" s="292"/>
    </row>
    <row r="50" spans="1:21" ht="12.75" customHeight="1" x14ac:dyDescent="0.2">
      <c r="A50" s="467"/>
      <c r="B50" s="294" t="s">
        <v>971</v>
      </c>
      <c r="C50" s="292"/>
      <c r="D50" s="292"/>
      <c r="E50" s="292"/>
      <c r="F50" s="292"/>
      <c r="G50" s="292"/>
      <c r="H50" s="292"/>
      <c r="I50" s="292"/>
      <c r="J50" s="292"/>
      <c r="K50" s="292"/>
      <c r="L50" s="292"/>
      <c r="M50" s="292"/>
      <c r="N50" s="292"/>
      <c r="O50" s="292"/>
      <c r="P50" s="293"/>
      <c r="Q50" s="292"/>
      <c r="R50" s="292"/>
      <c r="S50" s="292"/>
      <c r="T50" s="292"/>
      <c r="U50" s="292"/>
    </row>
    <row r="51" spans="1:21" ht="12.75" customHeight="1" x14ac:dyDescent="0.2">
      <c r="A51" s="467"/>
      <c r="C51" s="292"/>
      <c r="D51" s="292"/>
      <c r="E51" s="292"/>
      <c r="F51" s="292"/>
      <c r="G51" s="292"/>
      <c r="H51" s="292"/>
      <c r="I51" s="292"/>
      <c r="J51" s="292"/>
      <c r="K51" s="292"/>
      <c r="L51" s="292"/>
      <c r="M51" s="292"/>
      <c r="N51" s="292"/>
      <c r="O51" s="292"/>
      <c r="P51" s="293"/>
      <c r="Q51" s="292"/>
      <c r="R51" s="292"/>
      <c r="S51" s="292"/>
      <c r="T51" s="292"/>
      <c r="U51" s="292"/>
    </row>
    <row r="52" spans="1:21" ht="12.75" customHeight="1" x14ac:dyDescent="0.2">
      <c r="A52" s="467"/>
      <c r="B52" s="294" t="s">
        <v>38</v>
      </c>
      <c r="C52" s="292"/>
      <c r="D52" s="292"/>
      <c r="E52" s="292"/>
      <c r="F52" s="292"/>
      <c r="G52" s="292"/>
      <c r="H52" s="292"/>
      <c r="I52" s="292"/>
      <c r="J52" s="292"/>
      <c r="K52" s="292"/>
      <c r="L52" s="292"/>
      <c r="M52" s="292"/>
      <c r="N52" s="292"/>
      <c r="O52" s="292"/>
      <c r="P52" s="293"/>
      <c r="Q52" s="292"/>
      <c r="R52" s="292"/>
      <c r="S52" s="292"/>
      <c r="T52" s="292"/>
      <c r="U52" s="292"/>
    </row>
    <row r="53" spans="1:21" ht="12.75" customHeight="1" x14ac:dyDescent="0.2">
      <c r="A53" s="532"/>
      <c r="B53" s="533"/>
      <c r="C53" s="533"/>
      <c r="D53" s="533"/>
      <c r="E53" s="533"/>
      <c r="F53" s="533"/>
      <c r="G53" s="533"/>
      <c r="H53" s="533"/>
      <c r="I53" s="533"/>
      <c r="J53" s="533"/>
      <c r="K53" s="533"/>
      <c r="L53" s="533"/>
      <c r="M53" s="533"/>
      <c r="N53" s="533"/>
      <c r="O53" s="533"/>
      <c r="P53" s="534"/>
      <c r="Q53" s="292"/>
      <c r="R53" s="292"/>
      <c r="S53" s="292"/>
      <c r="T53" s="292"/>
      <c r="U53" s="292"/>
    </row>
    <row r="54" spans="1:21" ht="12.75" customHeight="1" x14ac:dyDescent="0.2">
      <c r="A54" s="292"/>
      <c r="B54" s="292"/>
      <c r="C54" s="292"/>
      <c r="D54" s="292"/>
      <c r="E54" s="292"/>
      <c r="F54" s="292"/>
      <c r="G54" s="292"/>
      <c r="H54" s="292"/>
      <c r="I54" s="292"/>
      <c r="J54" s="292"/>
      <c r="K54" s="292"/>
      <c r="L54" s="292"/>
      <c r="M54" s="292"/>
      <c r="N54" s="292"/>
      <c r="O54" s="292"/>
      <c r="P54" s="292"/>
      <c r="Q54" s="292"/>
      <c r="R54" s="292"/>
      <c r="S54" s="292"/>
      <c r="T54" s="292"/>
      <c r="U54" s="292"/>
    </row>
    <row r="55" spans="1:21" ht="12.75" customHeight="1" x14ac:dyDescent="0.2">
      <c r="A55" s="292"/>
      <c r="B55" s="292"/>
      <c r="C55" s="292"/>
      <c r="D55" s="292"/>
      <c r="E55" s="292"/>
      <c r="F55" s="292"/>
      <c r="G55" s="292"/>
      <c r="H55" s="292"/>
      <c r="I55" s="292"/>
      <c r="J55" s="292"/>
      <c r="K55" s="292"/>
      <c r="L55" s="292"/>
      <c r="M55" s="292"/>
      <c r="N55" s="292"/>
      <c r="O55" s="292"/>
      <c r="P55" s="292"/>
      <c r="Q55" s="292"/>
      <c r="R55" s="292"/>
      <c r="S55" s="292"/>
      <c r="T55" s="292"/>
      <c r="U55" s="292"/>
    </row>
    <row r="56" spans="1:21" ht="12.75" customHeight="1" x14ac:dyDescent="0.2">
      <c r="A56" s="292"/>
      <c r="B56" s="292"/>
      <c r="C56" s="292"/>
      <c r="D56" s="292"/>
      <c r="E56" s="292"/>
      <c r="F56" s="292"/>
      <c r="G56" s="292"/>
      <c r="H56" s="292"/>
      <c r="I56" s="292"/>
      <c r="J56" s="292"/>
      <c r="K56" s="292"/>
      <c r="L56" s="292"/>
      <c r="M56" s="292"/>
      <c r="N56" s="292"/>
      <c r="O56" s="292"/>
      <c r="P56" s="292"/>
      <c r="Q56" s="292"/>
      <c r="R56" s="292"/>
      <c r="S56" s="292"/>
      <c r="T56" s="292"/>
      <c r="U56" s="292"/>
    </row>
    <row r="57" spans="1:21" ht="12.75" customHeight="1" x14ac:dyDescent="0.2">
      <c r="A57" s="292"/>
      <c r="B57" s="292"/>
      <c r="C57" s="292"/>
      <c r="D57" s="292"/>
      <c r="E57" s="292"/>
      <c r="F57" s="292"/>
      <c r="G57" s="292"/>
      <c r="H57" s="292"/>
      <c r="I57" s="292"/>
      <c r="J57" s="292"/>
      <c r="K57" s="292"/>
      <c r="L57" s="292"/>
      <c r="M57" s="292"/>
      <c r="N57" s="292"/>
      <c r="O57" s="292"/>
      <c r="P57" s="292"/>
      <c r="Q57" s="292"/>
      <c r="R57" s="292"/>
      <c r="S57" s="292"/>
      <c r="T57" s="292"/>
      <c r="U57" s="292"/>
    </row>
  </sheetData>
  <sheetProtection algorithmName="SHA-512" hashValue="m7H2Q9XVrB+2SJCQhktJBOQCtTd74gACcIBSfvpJeCsksb7asSglLLZRZ4WIcPzpHD3Z8wfNZUp7ZcRQKybiGg==" saltValue="ATYjXvhqSiGp/LenRTVOhA==" spinCount="100000" sheet="1" scenarios="1" insertHyperlinks="0"/>
  <mergeCells count="6">
    <mergeCell ref="B22:I22"/>
    <mergeCell ref="A3:O3"/>
    <mergeCell ref="A13:P13"/>
    <mergeCell ref="A14:P14"/>
    <mergeCell ref="A15:P15"/>
    <mergeCell ref="A16:P16"/>
  </mergeCell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0">
    <tabColor rgb="FF9999FF"/>
    <outlinePr summaryBelow="0" summaryRight="0"/>
  </sheetPr>
  <dimension ref="A1:IT250"/>
  <sheetViews>
    <sheetView zoomScaleNormal="100" workbookViewId="0">
      <selection sqref="A1:P1"/>
    </sheetView>
  </sheetViews>
  <sheetFormatPr defaultColWidth="14.42578125" defaultRowHeight="15" customHeight="1" x14ac:dyDescent="0.2"/>
  <cols>
    <col min="1" max="254" width="5" customWidth="1"/>
  </cols>
  <sheetData>
    <row r="1" spans="1:254" ht="15" customHeight="1" x14ac:dyDescent="0.2">
      <c r="A1" s="894" t="str">
        <f>CONCATENATE(Read_Me!A1," FS SES ",Read_Me!B1," - Laminate Table")</f>
        <v>2026 FS SES V1.3 - Laminate Table</v>
      </c>
      <c r="B1" s="894"/>
      <c r="C1" s="894"/>
      <c r="D1" s="894"/>
      <c r="E1" s="894"/>
      <c r="F1" s="894"/>
      <c r="G1" s="894"/>
      <c r="H1" s="894"/>
      <c r="I1" s="894"/>
      <c r="J1" s="894"/>
      <c r="K1" s="894"/>
      <c r="L1" s="894"/>
      <c r="M1" s="894"/>
      <c r="N1" s="894"/>
      <c r="O1" s="894"/>
      <c r="P1" s="894"/>
      <c r="Q1" s="548"/>
      <c r="R1" s="548"/>
      <c r="S1" s="548"/>
      <c r="T1" s="548"/>
      <c r="U1" s="548"/>
      <c r="V1" s="548"/>
      <c r="W1" s="548"/>
      <c r="X1" s="548"/>
      <c r="Y1" s="548"/>
      <c r="Z1" s="548"/>
      <c r="AA1" s="548"/>
      <c r="AB1" s="548"/>
      <c r="AC1" s="548"/>
      <c r="AD1" s="548"/>
      <c r="AE1" s="548"/>
      <c r="AF1" s="548"/>
      <c r="AG1" s="548"/>
      <c r="AH1" s="548"/>
      <c r="AI1" s="548"/>
      <c r="AJ1" s="548"/>
      <c r="AK1" s="548"/>
      <c r="AL1" s="548"/>
      <c r="AM1" s="548"/>
      <c r="AN1" s="548"/>
      <c r="AO1" s="548"/>
      <c r="AP1" s="548"/>
      <c r="AQ1" s="548"/>
      <c r="AR1" s="548"/>
      <c r="AS1" s="548"/>
      <c r="AT1" s="548"/>
      <c r="AU1" s="548"/>
      <c r="AV1" s="548"/>
      <c r="AW1" s="548"/>
      <c r="AX1" s="548"/>
      <c r="AY1" s="548"/>
      <c r="AZ1" s="548"/>
      <c r="BA1" s="548"/>
      <c r="BB1" s="548"/>
      <c r="BC1" s="548"/>
      <c r="BD1" s="548"/>
      <c r="BE1" s="548"/>
      <c r="BF1" s="548"/>
      <c r="BG1" s="548"/>
      <c r="BH1" s="548"/>
      <c r="BI1" s="548"/>
      <c r="BJ1" s="548"/>
      <c r="BK1" s="548"/>
      <c r="BL1" s="548"/>
      <c r="BM1" s="548"/>
      <c r="BN1" s="548"/>
      <c r="BO1" s="548"/>
      <c r="BP1" s="548"/>
      <c r="BQ1" s="548"/>
      <c r="BR1" s="548"/>
      <c r="BS1" s="548"/>
      <c r="BT1" s="548"/>
      <c r="BU1" s="548"/>
      <c r="BV1" s="548"/>
      <c r="BW1" s="548"/>
      <c r="BX1" s="548"/>
      <c r="BY1" s="548"/>
      <c r="BZ1" s="548"/>
      <c r="CA1" s="548"/>
      <c r="CB1" s="548"/>
      <c r="CC1" s="548"/>
      <c r="CD1" s="548"/>
      <c r="CE1" s="548"/>
      <c r="CF1" s="548"/>
      <c r="CG1" s="548"/>
      <c r="CH1" s="548"/>
      <c r="CI1" s="548"/>
      <c r="CJ1" s="548"/>
      <c r="CK1" s="548"/>
      <c r="CL1" s="548"/>
      <c r="CM1" s="548"/>
      <c r="CN1" s="548"/>
      <c r="CO1" s="548"/>
      <c r="CP1" s="548"/>
      <c r="CQ1" s="548"/>
      <c r="CR1" s="548"/>
      <c r="CS1" s="548"/>
      <c r="CT1" s="548"/>
      <c r="CU1" s="548"/>
      <c r="CV1" s="548"/>
      <c r="CW1" s="548"/>
      <c r="CX1" s="548"/>
      <c r="CY1" s="548"/>
      <c r="CZ1" s="548"/>
      <c r="DA1" s="548"/>
      <c r="DB1" s="548"/>
      <c r="DC1" s="548"/>
      <c r="DD1" s="548"/>
      <c r="DE1" s="548"/>
      <c r="DF1" s="548"/>
      <c r="DG1" s="548"/>
      <c r="DH1" s="548"/>
      <c r="DI1" s="548"/>
      <c r="DJ1" s="548"/>
      <c r="DK1" s="548"/>
      <c r="DL1" s="548"/>
      <c r="DM1" s="548"/>
      <c r="DN1" s="548"/>
      <c r="DO1" s="548"/>
      <c r="DP1" s="548"/>
      <c r="DQ1" s="548"/>
      <c r="DR1" s="548"/>
      <c r="DS1" s="548"/>
      <c r="DT1" s="548"/>
      <c r="DU1" s="548"/>
      <c r="DV1" s="548"/>
      <c r="DW1" s="548"/>
      <c r="DX1" s="548"/>
      <c r="DY1" s="548"/>
      <c r="DZ1" s="548"/>
      <c r="EA1" s="548"/>
      <c r="EB1" s="548"/>
      <c r="EC1" s="548"/>
      <c r="ED1" s="548"/>
      <c r="EE1" s="548"/>
      <c r="EF1" s="548"/>
      <c r="EG1" s="548"/>
      <c r="EH1" s="548"/>
      <c r="EI1" s="548"/>
      <c r="EJ1" s="548"/>
      <c r="EK1" s="548"/>
      <c r="EL1" s="548"/>
      <c r="EM1" s="548"/>
      <c r="EN1" s="548"/>
      <c r="EO1" s="548"/>
      <c r="EP1" s="548"/>
      <c r="EQ1" s="548"/>
      <c r="ER1" s="548"/>
      <c r="ES1" s="548"/>
      <c r="ET1" s="548"/>
      <c r="EU1" s="548"/>
      <c r="EV1" s="548"/>
      <c r="EW1" s="548"/>
      <c r="EX1" s="548"/>
      <c r="EY1" s="548"/>
      <c r="EZ1" s="548"/>
      <c r="FA1" s="548"/>
      <c r="FB1" s="548"/>
      <c r="FC1" s="548"/>
      <c r="FD1" s="548"/>
      <c r="FE1" s="548"/>
      <c r="FF1" s="548"/>
      <c r="FG1" s="548"/>
      <c r="FH1" s="548"/>
      <c r="FI1" s="548"/>
      <c r="FJ1" s="548"/>
      <c r="FK1" s="548"/>
      <c r="FL1" s="548"/>
      <c r="FM1" s="548"/>
      <c r="FN1" s="548"/>
      <c r="FO1" s="548"/>
      <c r="FP1" s="548"/>
      <c r="FQ1" s="548"/>
      <c r="FR1" s="548"/>
      <c r="FS1" s="548"/>
      <c r="FT1" s="548"/>
      <c r="FU1" s="548"/>
      <c r="FV1" s="548"/>
      <c r="FW1" s="548"/>
      <c r="FX1" s="548"/>
      <c r="FY1" s="548"/>
      <c r="FZ1" s="548"/>
      <c r="GA1" s="548"/>
      <c r="GB1" s="548"/>
      <c r="GC1" s="548"/>
      <c r="GD1" s="548"/>
      <c r="GE1" s="548"/>
      <c r="GF1" s="548"/>
      <c r="GG1" s="548"/>
      <c r="GH1" s="548"/>
      <c r="GI1" s="548"/>
      <c r="GJ1" s="548"/>
      <c r="GK1" s="548"/>
      <c r="GL1" s="548"/>
      <c r="GM1" s="548"/>
      <c r="GN1" s="548"/>
      <c r="GO1" s="548"/>
      <c r="GP1" s="548"/>
      <c r="GQ1" s="548"/>
      <c r="GR1" s="548"/>
      <c r="GS1" s="548"/>
      <c r="GT1" s="548"/>
      <c r="GU1" s="548"/>
      <c r="GV1" s="548"/>
      <c r="GW1" s="548"/>
      <c r="GX1" s="548"/>
      <c r="GY1" s="548"/>
      <c r="GZ1" s="548"/>
      <c r="HA1" s="548"/>
      <c r="HB1" s="548"/>
      <c r="HC1" s="548"/>
      <c r="HD1" s="548"/>
      <c r="HE1" s="548"/>
      <c r="HF1" s="548"/>
      <c r="HG1" s="548"/>
      <c r="HH1" s="548"/>
      <c r="HI1" s="548"/>
      <c r="HJ1" s="548"/>
      <c r="HK1" s="548"/>
      <c r="HL1" s="548"/>
      <c r="HM1" s="548"/>
      <c r="HN1" s="548"/>
      <c r="HO1" s="548"/>
      <c r="HP1" s="548"/>
      <c r="HQ1" s="548"/>
      <c r="HR1" s="548"/>
      <c r="HS1" s="548"/>
      <c r="HT1" s="548"/>
      <c r="HU1" s="548"/>
      <c r="HV1" s="548"/>
      <c r="HW1" s="548"/>
      <c r="HX1" s="548"/>
      <c r="HY1" s="548"/>
      <c r="HZ1" s="548"/>
      <c r="IA1" s="548"/>
      <c r="IB1" s="548"/>
      <c r="IC1" s="548"/>
      <c r="ID1" s="548"/>
      <c r="IE1" s="548"/>
      <c r="IF1" s="548"/>
      <c r="IG1" s="548"/>
      <c r="IH1" s="548"/>
      <c r="II1" s="548"/>
      <c r="IJ1" s="548"/>
      <c r="IK1" s="548"/>
      <c r="IL1" s="548"/>
      <c r="IM1" s="548"/>
      <c r="IN1" s="548"/>
      <c r="IO1" s="548"/>
      <c r="IP1" s="548"/>
      <c r="IQ1" s="548"/>
      <c r="IR1" s="548"/>
      <c r="IS1" s="548"/>
      <c r="IT1" s="548"/>
    </row>
    <row r="2" spans="1:254" s="124" customFormat="1" ht="15" customHeight="1" x14ac:dyDescent="0.2">
      <c r="A2" s="324"/>
      <c r="B2" s="324"/>
      <c r="C2" s="324"/>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36"/>
      <c r="AI2" s="324"/>
      <c r="AJ2" s="324"/>
      <c r="AK2" s="324"/>
      <c r="AL2" s="324"/>
      <c r="AM2" s="324"/>
      <c r="AN2" s="324"/>
      <c r="AO2" s="324"/>
      <c r="AP2" s="324"/>
      <c r="AQ2" s="324"/>
      <c r="AR2" s="324"/>
      <c r="AS2" s="324"/>
      <c r="AT2" s="324"/>
      <c r="AU2" s="324"/>
      <c r="AV2" s="324"/>
      <c r="AW2" s="324"/>
      <c r="AX2" s="324"/>
      <c r="AY2" s="336"/>
      <c r="AZ2" s="324"/>
      <c r="BA2" s="324"/>
      <c r="BB2" s="324"/>
      <c r="BC2" s="324"/>
      <c r="BD2" s="324"/>
      <c r="BE2" s="324"/>
      <c r="BF2" s="324"/>
      <c r="BG2" s="324"/>
      <c r="BH2" s="324"/>
      <c r="BI2" s="324"/>
      <c r="BJ2" s="324"/>
      <c r="BK2" s="324"/>
      <c r="BL2" s="324"/>
      <c r="BM2" s="324"/>
      <c r="BN2" s="324"/>
      <c r="BO2" s="324"/>
      <c r="BP2" s="336"/>
      <c r="BQ2" s="324"/>
      <c r="BR2" s="324"/>
      <c r="BS2" s="324"/>
      <c r="BT2" s="324"/>
      <c r="BU2" s="324"/>
      <c r="BV2" s="324"/>
      <c r="BW2" s="324"/>
      <c r="BX2" s="324"/>
      <c r="BY2" s="324"/>
      <c r="BZ2" s="324"/>
      <c r="CA2" s="324"/>
      <c r="CB2" s="324"/>
      <c r="CC2" s="324"/>
      <c r="CD2" s="324"/>
      <c r="CE2" s="324"/>
      <c r="CF2" s="324"/>
      <c r="CG2" s="336"/>
      <c r="CH2" s="324"/>
      <c r="CI2" s="324"/>
      <c r="CJ2" s="324"/>
      <c r="CK2" s="324"/>
      <c r="CL2" s="324"/>
      <c r="CM2" s="324"/>
      <c r="CN2" s="324"/>
      <c r="CO2" s="324"/>
      <c r="CP2" s="324"/>
      <c r="CQ2" s="324"/>
      <c r="CR2" s="324"/>
      <c r="CS2" s="324"/>
      <c r="CT2" s="324"/>
      <c r="CU2" s="324"/>
      <c r="CV2" s="324"/>
      <c r="CW2" s="324"/>
      <c r="CX2" s="336"/>
      <c r="CY2" s="324"/>
      <c r="CZ2" s="324"/>
      <c r="DA2" s="324"/>
      <c r="DB2" s="324"/>
      <c r="DC2" s="324"/>
      <c r="DD2" s="324"/>
      <c r="DE2" s="324"/>
      <c r="DF2" s="324"/>
      <c r="DG2" s="324"/>
      <c r="DH2" s="324"/>
      <c r="DI2" s="324"/>
      <c r="DJ2" s="324"/>
      <c r="DK2" s="324"/>
      <c r="DL2" s="324"/>
      <c r="DM2" s="324"/>
      <c r="DN2" s="324"/>
      <c r="DO2" s="336"/>
      <c r="DP2" s="324"/>
      <c r="DQ2" s="324"/>
      <c r="DR2" s="324"/>
      <c r="DS2" s="324"/>
      <c r="DT2" s="324"/>
      <c r="DU2" s="324"/>
      <c r="DV2" s="324"/>
      <c r="DW2" s="324"/>
      <c r="DX2" s="324"/>
      <c r="DY2" s="324"/>
      <c r="DZ2" s="324"/>
      <c r="EA2" s="324"/>
      <c r="EB2" s="324"/>
      <c r="EC2" s="324"/>
      <c r="ED2" s="324"/>
      <c r="EE2" s="324"/>
      <c r="EF2" s="336"/>
      <c r="EG2" s="324"/>
      <c r="EH2" s="324"/>
      <c r="EI2" s="324"/>
      <c r="EJ2" s="324"/>
      <c r="EK2" s="324"/>
      <c r="EL2" s="324"/>
      <c r="EM2" s="324"/>
      <c r="EN2" s="324"/>
      <c r="EO2" s="324"/>
      <c r="EP2" s="324"/>
      <c r="EQ2" s="324"/>
      <c r="ER2" s="324"/>
      <c r="ES2" s="324"/>
      <c r="ET2" s="324"/>
      <c r="EU2" s="324"/>
      <c r="EV2" s="324"/>
      <c r="EW2" s="336"/>
      <c r="EX2" s="324"/>
      <c r="EY2" s="324"/>
      <c r="EZ2" s="324"/>
      <c r="FA2" s="324"/>
      <c r="FB2" s="324"/>
      <c r="FC2" s="324"/>
      <c r="FD2" s="324"/>
      <c r="FE2" s="324"/>
      <c r="FF2" s="324"/>
      <c r="FG2" s="324"/>
      <c r="FH2" s="324"/>
      <c r="FI2" s="324"/>
      <c r="FJ2" s="324"/>
      <c r="FK2" s="324"/>
      <c r="FL2" s="324"/>
      <c r="FM2" s="324"/>
      <c r="FN2" s="336"/>
      <c r="FO2" s="324"/>
      <c r="FP2" s="324"/>
      <c r="FQ2" s="324"/>
      <c r="FR2" s="324"/>
      <c r="FS2" s="324"/>
      <c r="FT2" s="324"/>
      <c r="FU2" s="324"/>
      <c r="FV2" s="324"/>
      <c r="FW2" s="324"/>
      <c r="FX2" s="324"/>
      <c r="FY2" s="324"/>
      <c r="FZ2" s="324"/>
      <c r="GA2" s="324"/>
      <c r="GB2" s="324"/>
      <c r="GC2" s="324"/>
      <c r="GD2" s="324"/>
      <c r="GE2" s="336"/>
      <c r="GF2" s="324"/>
      <c r="GG2" s="324"/>
      <c r="GH2" s="324"/>
      <c r="GI2" s="324"/>
      <c r="GJ2" s="324"/>
      <c r="GK2" s="324"/>
      <c r="GL2" s="324"/>
      <c r="GM2" s="324"/>
      <c r="GN2" s="324"/>
      <c r="GO2" s="324"/>
      <c r="GP2" s="324"/>
      <c r="GQ2" s="324"/>
      <c r="GR2" s="324"/>
      <c r="GS2" s="324"/>
      <c r="GT2" s="324"/>
      <c r="GU2" s="324"/>
      <c r="GV2" s="336"/>
      <c r="GW2" s="324"/>
      <c r="GX2" s="324"/>
      <c r="GY2" s="324"/>
      <c r="GZ2" s="324"/>
      <c r="HA2" s="324"/>
      <c r="HB2" s="324"/>
      <c r="HC2" s="324"/>
      <c r="HD2" s="324"/>
      <c r="HE2" s="324"/>
      <c r="HF2" s="324"/>
      <c r="HG2" s="324"/>
      <c r="HH2" s="324"/>
      <c r="HI2" s="324"/>
      <c r="HJ2" s="324"/>
      <c r="HK2" s="324"/>
      <c r="HL2" s="324"/>
      <c r="HM2" s="336"/>
      <c r="HN2" s="324"/>
      <c r="HO2" s="324"/>
      <c r="HP2" s="324"/>
      <c r="HQ2" s="324"/>
      <c r="HR2" s="324"/>
      <c r="HS2" s="324"/>
      <c r="HT2" s="324"/>
      <c r="HU2" s="324"/>
      <c r="HV2" s="324"/>
      <c r="HW2" s="324"/>
      <c r="HX2" s="324"/>
      <c r="HY2" s="324"/>
      <c r="HZ2" s="324"/>
      <c r="IA2" s="324"/>
      <c r="IB2" s="324"/>
      <c r="IC2" s="324"/>
      <c r="ID2" s="336"/>
      <c r="IE2" s="324"/>
      <c r="IF2" s="324"/>
      <c r="IG2" s="324"/>
      <c r="IH2" s="324"/>
      <c r="II2" s="324"/>
      <c r="IJ2" s="324"/>
      <c r="IK2" s="324"/>
      <c r="IL2" s="324"/>
      <c r="IM2" s="324"/>
      <c r="IN2" s="324"/>
      <c r="IO2" s="324"/>
      <c r="IP2" s="324"/>
      <c r="IQ2" s="324"/>
      <c r="IR2" s="324"/>
      <c r="IS2" s="324"/>
      <c r="IT2" s="324"/>
    </row>
    <row r="3" spans="1:254" s="124" customFormat="1" ht="12.75" x14ac:dyDescent="0.2">
      <c r="A3" t="s">
        <v>47</v>
      </c>
      <c r="B3"/>
      <c r="C3"/>
      <c r="D3" s="845" t="str">
        <f>IF('Cover Sheet'!$D$14&gt;0,'Cover Sheet'!$D$14,"")</f>
        <v/>
      </c>
      <c r="E3" s="845"/>
      <c r="F3" s="845"/>
      <c r="G3" s="845"/>
      <c r="H3" s="845"/>
      <c r="I3" s="317" t="s">
        <v>48</v>
      </c>
      <c r="J3"/>
      <c r="K3" s="324"/>
      <c r="L3" s="324"/>
      <c r="M3" s="845" t="str">
        <f>IF('Cover Sheet'!$O$14&gt;0,'Cover Sheet'!$O$14,"")</f>
        <v/>
      </c>
      <c r="N3" s="845"/>
      <c r="O3" s="845"/>
      <c r="P3" s="845"/>
      <c r="Q3" s="337"/>
      <c r="R3" t="s">
        <v>47</v>
      </c>
      <c r="S3"/>
      <c r="T3"/>
      <c r="U3" s="845" t="str">
        <f>IF('Cover Sheet'!$D$14&gt;0,'Cover Sheet'!$D$14,"")</f>
        <v/>
      </c>
      <c r="V3" s="845"/>
      <c r="W3" s="845"/>
      <c r="X3" s="845"/>
      <c r="Y3" s="845"/>
      <c r="Z3" s="317" t="s">
        <v>48</v>
      </c>
      <c r="AA3"/>
      <c r="AB3" s="324"/>
      <c r="AC3" s="324"/>
      <c r="AD3" s="845" t="str">
        <f>IF('Cover Sheet'!$O$14&gt;0,'Cover Sheet'!$O$14,"")</f>
        <v/>
      </c>
      <c r="AE3" s="845"/>
      <c r="AF3" s="845"/>
      <c r="AG3" s="845"/>
      <c r="AH3" s="337"/>
      <c r="AI3" t="s">
        <v>47</v>
      </c>
      <c r="AJ3"/>
      <c r="AK3"/>
      <c r="AL3" s="845" t="str">
        <f>IF('Cover Sheet'!$D$14&gt;0,'Cover Sheet'!$D$14,"")</f>
        <v/>
      </c>
      <c r="AM3" s="845"/>
      <c r="AN3" s="845"/>
      <c r="AO3" s="845"/>
      <c r="AP3" s="845"/>
      <c r="AQ3" s="317" t="s">
        <v>48</v>
      </c>
      <c r="AR3"/>
      <c r="AS3" s="324"/>
      <c r="AT3" s="324"/>
      <c r="AU3" s="845" t="str">
        <f>IF('Cover Sheet'!$O$14&gt;0,'Cover Sheet'!$O$14,"")</f>
        <v/>
      </c>
      <c r="AV3" s="845"/>
      <c r="AW3" s="845"/>
      <c r="AX3" s="845"/>
      <c r="AY3" s="337"/>
      <c r="AZ3" t="s">
        <v>47</v>
      </c>
      <c r="BA3"/>
      <c r="BB3"/>
      <c r="BC3" s="845" t="str">
        <f>IF('Cover Sheet'!$D$14&gt;0,'Cover Sheet'!$D$14,"")</f>
        <v/>
      </c>
      <c r="BD3" s="845"/>
      <c r="BE3" s="845"/>
      <c r="BF3" s="845"/>
      <c r="BG3" s="845"/>
      <c r="BH3" s="317" t="s">
        <v>48</v>
      </c>
      <c r="BI3"/>
      <c r="BJ3" s="324"/>
      <c r="BK3" s="324"/>
      <c r="BL3" s="845" t="str">
        <f>IF('Cover Sheet'!$O$14&gt;0,'Cover Sheet'!$O$14,"")</f>
        <v/>
      </c>
      <c r="BM3" s="845"/>
      <c r="BN3" s="845"/>
      <c r="BO3" s="845"/>
      <c r="BP3" s="337"/>
      <c r="BQ3" t="s">
        <v>47</v>
      </c>
      <c r="BR3"/>
      <c r="BS3"/>
      <c r="BT3" s="845" t="str">
        <f>IF('Cover Sheet'!$D$14&gt;0,'Cover Sheet'!$D$14,"")</f>
        <v/>
      </c>
      <c r="BU3" s="845"/>
      <c r="BV3" s="845"/>
      <c r="BW3" s="845"/>
      <c r="BX3" s="845"/>
      <c r="BY3" s="317" t="s">
        <v>48</v>
      </c>
      <c r="BZ3"/>
      <c r="CA3" s="324"/>
      <c r="CB3" s="324"/>
      <c r="CC3" s="845" t="str">
        <f>IF('Cover Sheet'!$O$14&gt;0,'Cover Sheet'!$O$14,"")</f>
        <v/>
      </c>
      <c r="CD3" s="845"/>
      <c r="CE3" s="845"/>
      <c r="CF3" s="845"/>
      <c r="CG3" s="337"/>
      <c r="CH3" t="s">
        <v>47</v>
      </c>
      <c r="CI3"/>
      <c r="CJ3"/>
      <c r="CK3" s="845" t="str">
        <f>IF('Cover Sheet'!$D$14&gt;0,'Cover Sheet'!$D$14,"")</f>
        <v/>
      </c>
      <c r="CL3" s="845"/>
      <c r="CM3" s="845"/>
      <c r="CN3" s="845"/>
      <c r="CO3" s="845"/>
      <c r="CP3" s="317" t="s">
        <v>48</v>
      </c>
      <c r="CQ3"/>
      <c r="CR3" s="324"/>
      <c r="CS3" s="324"/>
      <c r="CT3" s="845" t="str">
        <f>IF('Cover Sheet'!$O$14&gt;0,'Cover Sheet'!$O$14,"")</f>
        <v/>
      </c>
      <c r="CU3" s="845"/>
      <c r="CV3" s="845"/>
      <c r="CW3" s="845"/>
      <c r="CX3" s="337"/>
      <c r="CY3" t="s">
        <v>47</v>
      </c>
      <c r="CZ3"/>
      <c r="DA3"/>
      <c r="DB3" s="845" t="str">
        <f>IF('Cover Sheet'!$D$14&gt;0,'Cover Sheet'!$D$14,"")</f>
        <v/>
      </c>
      <c r="DC3" s="845"/>
      <c r="DD3" s="845"/>
      <c r="DE3" s="845"/>
      <c r="DF3" s="845"/>
      <c r="DG3" s="317" t="s">
        <v>48</v>
      </c>
      <c r="DH3"/>
      <c r="DI3" s="324"/>
      <c r="DJ3" s="324"/>
      <c r="DK3" s="845" t="str">
        <f>IF('Cover Sheet'!$O$14&gt;0,'Cover Sheet'!$O$14,"")</f>
        <v/>
      </c>
      <c r="DL3" s="845"/>
      <c r="DM3" s="845"/>
      <c r="DN3" s="845"/>
      <c r="DO3" s="337"/>
      <c r="DP3" t="s">
        <v>47</v>
      </c>
      <c r="DQ3"/>
      <c r="DR3"/>
      <c r="DS3" s="845" t="str">
        <f>IF('Cover Sheet'!$D$14&gt;0,'Cover Sheet'!$D$14,"")</f>
        <v/>
      </c>
      <c r="DT3" s="845"/>
      <c r="DU3" s="845"/>
      <c r="DV3" s="845"/>
      <c r="DW3" s="845"/>
      <c r="DX3" s="317" t="s">
        <v>48</v>
      </c>
      <c r="DY3"/>
      <c r="DZ3" s="324"/>
      <c r="EA3" s="324"/>
      <c r="EB3" s="845" t="str">
        <f>IF('Cover Sheet'!$O$14&gt;0,'Cover Sheet'!$O$14,"")</f>
        <v/>
      </c>
      <c r="EC3" s="845"/>
      <c r="ED3" s="845"/>
      <c r="EE3" s="845"/>
      <c r="EF3" s="337"/>
      <c r="EG3" t="s">
        <v>47</v>
      </c>
      <c r="EH3"/>
      <c r="EI3"/>
      <c r="EJ3" s="845" t="str">
        <f>IF('Cover Sheet'!$D$14&gt;0,'Cover Sheet'!$D$14,"")</f>
        <v/>
      </c>
      <c r="EK3" s="845"/>
      <c r="EL3" s="845"/>
      <c r="EM3" s="845"/>
      <c r="EN3" s="845"/>
      <c r="EO3" s="317" t="s">
        <v>48</v>
      </c>
      <c r="EP3"/>
      <c r="EQ3" s="324"/>
      <c r="ER3" s="324"/>
      <c r="ES3" s="845" t="str">
        <f>IF('Cover Sheet'!$O$14&gt;0,'Cover Sheet'!$O$14,"")</f>
        <v/>
      </c>
      <c r="ET3" s="845"/>
      <c r="EU3" s="845"/>
      <c r="EV3" s="845"/>
      <c r="EW3" s="337"/>
      <c r="EX3" t="s">
        <v>47</v>
      </c>
      <c r="EY3"/>
      <c r="EZ3"/>
      <c r="FA3" s="845" t="str">
        <f>IF('Cover Sheet'!$D$14&gt;0,'Cover Sheet'!$D$14,"")</f>
        <v/>
      </c>
      <c r="FB3" s="845"/>
      <c r="FC3" s="845"/>
      <c r="FD3" s="845"/>
      <c r="FE3" s="845"/>
      <c r="FF3" s="317" t="s">
        <v>48</v>
      </c>
      <c r="FG3"/>
      <c r="FH3" s="324"/>
      <c r="FI3" s="324"/>
      <c r="FJ3" s="845" t="str">
        <f>IF('Cover Sheet'!$O$14&gt;0,'Cover Sheet'!$O$14,"")</f>
        <v/>
      </c>
      <c r="FK3" s="845"/>
      <c r="FL3" s="845"/>
      <c r="FM3" s="845"/>
      <c r="FN3" s="337"/>
      <c r="FO3" t="s">
        <v>47</v>
      </c>
      <c r="FP3"/>
      <c r="FQ3"/>
      <c r="FR3" s="845" t="str">
        <f>IF('Cover Sheet'!$D$14&gt;0,'Cover Sheet'!$D$14,"")</f>
        <v/>
      </c>
      <c r="FS3" s="845"/>
      <c r="FT3" s="845"/>
      <c r="FU3" s="845"/>
      <c r="FV3" s="845"/>
      <c r="FW3" s="317" t="s">
        <v>48</v>
      </c>
      <c r="FX3"/>
      <c r="FY3" s="324"/>
      <c r="FZ3" s="324"/>
      <c r="GA3" s="845" t="str">
        <f>IF('Cover Sheet'!$O$14&gt;0,'Cover Sheet'!$O$14,"")</f>
        <v/>
      </c>
      <c r="GB3" s="845"/>
      <c r="GC3" s="845"/>
      <c r="GD3" s="845"/>
      <c r="GE3" s="337"/>
      <c r="GF3" t="s">
        <v>47</v>
      </c>
      <c r="GG3"/>
      <c r="GH3"/>
      <c r="GI3" s="845" t="str">
        <f>IF('Cover Sheet'!$D$14&gt;0,'Cover Sheet'!$D$14,"")</f>
        <v/>
      </c>
      <c r="GJ3" s="845"/>
      <c r="GK3" s="845"/>
      <c r="GL3" s="845"/>
      <c r="GM3" s="845"/>
      <c r="GN3" s="317" t="s">
        <v>48</v>
      </c>
      <c r="GO3"/>
      <c r="GP3" s="324"/>
      <c r="GQ3" s="324"/>
      <c r="GR3" s="845" t="str">
        <f>IF('Cover Sheet'!$O$14&gt;0,'Cover Sheet'!$O$14,"")</f>
        <v/>
      </c>
      <c r="GS3" s="845"/>
      <c r="GT3" s="845"/>
      <c r="GU3" s="845"/>
      <c r="GV3" s="337"/>
      <c r="GW3" t="s">
        <v>47</v>
      </c>
      <c r="GX3"/>
      <c r="GY3"/>
      <c r="GZ3" s="845" t="str">
        <f>IF('Cover Sheet'!$D$14&gt;0,'Cover Sheet'!$D$14,"")</f>
        <v/>
      </c>
      <c r="HA3" s="845"/>
      <c r="HB3" s="845"/>
      <c r="HC3" s="845"/>
      <c r="HD3" s="845"/>
      <c r="HE3" s="317" t="s">
        <v>48</v>
      </c>
      <c r="HF3"/>
      <c r="HG3" s="324"/>
      <c r="HH3" s="324"/>
      <c r="HI3" s="845" t="str">
        <f>IF('Cover Sheet'!$O$14&gt;0,'Cover Sheet'!$O$14,"")</f>
        <v/>
      </c>
      <c r="HJ3" s="845"/>
      <c r="HK3" s="845"/>
      <c r="HL3" s="845"/>
      <c r="HM3" s="337"/>
      <c r="HN3" t="s">
        <v>47</v>
      </c>
      <c r="HO3"/>
      <c r="HP3"/>
      <c r="HQ3" s="845" t="str">
        <f>IF('Cover Sheet'!$D$14&gt;0,'Cover Sheet'!$D$14,"")</f>
        <v/>
      </c>
      <c r="HR3" s="845"/>
      <c r="HS3" s="845"/>
      <c r="HT3" s="845"/>
      <c r="HU3" s="845"/>
      <c r="HV3" s="317" t="s">
        <v>48</v>
      </c>
      <c r="HW3"/>
      <c r="HX3" s="324"/>
      <c r="HY3" s="324"/>
      <c r="HZ3" s="845" t="str">
        <f>IF('Cover Sheet'!$O$14&gt;0,'Cover Sheet'!$O$14,"")</f>
        <v/>
      </c>
      <c r="IA3" s="845"/>
      <c r="IB3" s="845"/>
      <c r="IC3" s="845"/>
      <c r="ID3" s="337"/>
      <c r="IE3" t="s">
        <v>47</v>
      </c>
      <c r="IF3"/>
      <c r="IG3"/>
      <c r="IH3" s="845" t="str">
        <f>IF('Cover Sheet'!$D$14&gt;0,'Cover Sheet'!$D$14,"")</f>
        <v/>
      </c>
      <c r="II3" s="845"/>
      <c r="IJ3" s="845"/>
      <c r="IK3" s="845"/>
      <c r="IL3" s="845"/>
      <c r="IM3" s="317" t="s">
        <v>48</v>
      </c>
      <c r="IN3"/>
      <c r="IO3" s="324"/>
      <c r="IP3" s="324"/>
      <c r="IQ3" s="845" t="str">
        <f>IF('Cover Sheet'!$O$14&gt;0,'Cover Sheet'!$O$14,"")</f>
        <v/>
      </c>
      <c r="IR3" s="845"/>
      <c r="IS3" s="845"/>
      <c r="IT3" s="845"/>
    </row>
    <row r="4" spans="1:254" s="124" customFormat="1" ht="15" customHeight="1" x14ac:dyDescent="0.2">
      <c r="A4" s="324"/>
      <c r="B4" s="324"/>
      <c r="C4" s="324"/>
      <c r="D4" s="324"/>
      <c r="E4" s="324"/>
      <c r="F4" s="324"/>
      <c r="G4" s="324"/>
      <c r="H4" s="324"/>
      <c r="I4" s="324"/>
      <c r="J4" s="324"/>
      <c r="K4" s="324"/>
      <c r="L4" s="324"/>
      <c r="M4" s="324"/>
      <c r="N4" s="324"/>
      <c r="O4" s="324"/>
      <c r="P4" s="324"/>
      <c r="Q4" s="336"/>
      <c r="R4" s="324"/>
      <c r="S4" s="324"/>
      <c r="T4" s="324"/>
      <c r="U4" s="324"/>
      <c r="V4" s="324"/>
      <c r="W4" s="324"/>
      <c r="X4" s="324"/>
      <c r="Y4" s="324"/>
      <c r="Z4" s="324"/>
      <c r="AA4" s="324"/>
      <c r="AB4" s="324"/>
      <c r="AC4" s="324"/>
      <c r="AD4" s="324"/>
      <c r="AE4" s="324"/>
      <c r="AF4" s="324"/>
      <c r="AG4" s="324"/>
      <c r="AH4" s="336"/>
      <c r="AI4" s="324"/>
      <c r="AJ4" s="324"/>
      <c r="AK4" s="324"/>
      <c r="AL4" s="324"/>
      <c r="AM4" s="324"/>
      <c r="AN4" s="324"/>
      <c r="AO4" s="324"/>
      <c r="AP4" s="324"/>
      <c r="AQ4" s="324"/>
      <c r="AR4" s="324"/>
      <c r="AS4" s="324"/>
      <c r="AT4" s="324"/>
      <c r="AU4" s="324"/>
      <c r="AV4" s="324"/>
      <c r="AW4" s="324"/>
      <c r="AX4" s="324"/>
      <c r="AY4" s="336"/>
      <c r="AZ4" s="324"/>
      <c r="BA4" s="324"/>
      <c r="BB4" s="324"/>
      <c r="BC4" s="324"/>
      <c r="BD4" s="324"/>
      <c r="BE4" s="324"/>
      <c r="BF4" s="324"/>
      <c r="BG4" s="324"/>
      <c r="BH4" s="324"/>
      <c r="BI4" s="324"/>
      <c r="BJ4" s="324"/>
      <c r="BK4" s="324"/>
      <c r="BL4" s="324"/>
      <c r="BM4" s="324"/>
      <c r="BN4" s="324"/>
      <c r="BO4" s="324"/>
      <c r="BP4" s="336"/>
      <c r="BQ4" s="324"/>
      <c r="BR4" s="324"/>
      <c r="BS4" s="324"/>
      <c r="BT4" s="324"/>
      <c r="BU4" s="324"/>
      <c r="BV4" s="324"/>
      <c r="BW4" s="324"/>
      <c r="BX4" s="324"/>
      <c r="BY4" s="324"/>
      <c r="BZ4" s="324"/>
      <c r="CA4" s="324"/>
      <c r="CB4" s="324"/>
      <c r="CC4" s="324"/>
      <c r="CD4" s="324"/>
      <c r="CE4" s="324"/>
      <c r="CF4" s="324"/>
      <c r="CG4" s="336"/>
      <c r="CH4" s="324"/>
      <c r="CI4" s="324"/>
      <c r="CJ4" s="324"/>
      <c r="CK4" s="324"/>
      <c r="CL4" s="324"/>
      <c r="CM4" s="324"/>
      <c r="CN4" s="324"/>
      <c r="CO4" s="324"/>
      <c r="CP4" s="324"/>
      <c r="CQ4" s="324"/>
      <c r="CR4" s="324"/>
      <c r="CS4" s="324"/>
      <c r="CT4" s="324"/>
      <c r="CU4" s="324"/>
      <c r="CV4" s="324"/>
      <c r="CW4" s="324"/>
      <c r="CX4" s="336"/>
      <c r="CY4" s="324"/>
      <c r="CZ4" s="324"/>
      <c r="DA4" s="324"/>
      <c r="DB4" s="324"/>
      <c r="DC4" s="324"/>
      <c r="DD4" s="324"/>
      <c r="DE4" s="324"/>
      <c r="DF4" s="324"/>
      <c r="DG4" s="324"/>
      <c r="DH4" s="324"/>
      <c r="DI4" s="324"/>
      <c r="DJ4" s="324"/>
      <c r="DK4" s="324"/>
      <c r="DL4" s="324"/>
      <c r="DM4" s="324"/>
      <c r="DN4" s="324"/>
      <c r="DO4" s="336"/>
      <c r="DP4" s="324"/>
      <c r="DQ4" s="324"/>
      <c r="DR4" s="324"/>
      <c r="DS4" s="324"/>
      <c r="DT4" s="324"/>
      <c r="DU4" s="324"/>
      <c r="DV4" s="324"/>
      <c r="DW4" s="324"/>
      <c r="DX4" s="324"/>
      <c r="DY4" s="324"/>
      <c r="DZ4" s="324"/>
      <c r="EA4" s="324"/>
      <c r="EB4" s="324"/>
      <c r="EC4" s="324"/>
      <c r="ED4" s="324"/>
      <c r="EE4" s="324"/>
      <c r="EF4" s="336"/>
      <c r="EG4" s="324"/>
      <c r="EH4" s="324"/>
      <c r="EI4" s="324"/>
      <c r="EJ4" s="324"/>
      <c r="EK4" s="324"/>
      <c r="EL4" s="324"/>
      <c r="EM4" s="324"/>
      <c r="EN4" s="324"/>
      <c r="EO4" s="324"/>
      <c r="EP4" s="324"/>
      <c r="EQ4" s="324"/>
      <c r="ER4" s="324"/>
      <c r="ES4" s="324"/>
      <c r="ET4" s="324"/>
      <c r="EU4" s="324"/>
      <c r="EV4" s="324"/>
      <c r="EW4" s="336"/>
      <c r="EX4" s="324"/>
      <c r="EY4" s="324"/>
      <c r="EZ4" s="324"/>
      <c r="FA4" s="324"/>
      <c r="FB4" s="324"/>
      <c r="FC4" s="324"/>
      <c r="FD4" s="324"/>
      <c r="FE4" s="324"/>
      <c r="FF4" s="324"/>
      <c r="FG4" s="324"/>
      <c r="FH4" s="324"/>
      <c r="FI4" s="324"/>
      <c r="FJ4" s="324"/>
      <c r="FK4" s="324"/>
      <c r="FL4" s="324"/>
      <c r="FM4" s="324"/>
      <c r="FN4" s="336"/>
      <c r="FO4" s="324"/>
      <c r="FP4" s="324"/>
      <c r="FQ4" s="324"/>
      <c r="FR4" s="324"/>
      <c r="FS4" s="324"/>
      <c r="FT4" s="324"/>
      <c r="FU4" s="324"/>
      <c r="FV4" s="324"/>
      <c r="FW4" s="324"/>
      <c r="FX4" s="324"/>
      <c r="FY4" s="324"/>
      <c r="FZ4" s="324"/>
      <c r="GA4" s="324"/>
      <c r="GB4" s="324"/>
      <c r="GC4" s="324"/>
      <c r="GD4" s="324"/>
      <c r="GE4" s="336"/>
      <c r="GF4" s="324"/>
      <c r="GG4" s="324"/>
      <c r="GH4" s="324"/>
      <c r="GI4" s="324"/>
      <c r="GJ4" s="324"/>
      <c r="GK4" s="324"/>
      <c r="GL4" s="324"/>
      <c r="GM4" s="324"/>
      <c r="GN4" s="324"/>
      <c r="GO4" s="324"/>
      <c r="GP4" s="324"/>
      <c r="GQ4" s="324"/>
      <c r="GR4" s="324"/>
      <c r="GS4" s="324"/>
      <c r="GT4" s="324"/>
      <c r="GU4" s="324"/>
      <c r="GV4" s="336"/>
      <c r="GW4" s="324"/>
      <c r="GX4" s="324"/>
      <c r="GY4" s="324"/>
      <c r="GZ4" s="324"/>
      <c r="HA4" s="324"/>
      <c r="HB4" s="324"/>
      <c r="HC4" s="324"/>
      <c r="HD4" s="324"/>
      <c r="HE4" s="324"/>
      <c r="HF4" s="324"/>
      <c r="HG4" s="324"/>
      <c r="HH4" s="324"/>
      <c r="HI4" s="324"/>
      <c r="HJ4" s="324"/>
      <c r="HK4" s="324"/>
      <c r="HL4" s="324"/>
      <c r="HM4" s="336"/>
      <c r="HN4" s="324"/>
      <c r="HO4" s="324"/>
      <c r="HP4" s="324"/>
      <c r="HQ4" s="324"/>
      <c r="HR4" s="324"/>
      <c r="HS4" s="324"/>
      <c r="HT4" s="324"/>
      <c r="HU4" s="324"/>
      <c r="HV4" s="324"/>
      <c r="HW4" s="324"/>
      <c r="HX4" s="324"/>
      <c r="HY4" s="324"/>
      <c r="HZ4" s="324"/>
      <c r="IA4" s="324"/>
      <c r="IB4" s="324"/>
      <c r="IC4" s="324"/>
      <c r="ID4" s="336"/>
      <c r="IE4" s="324"/>
      <c r="IF4" s="324"/>
      <c r="IG4" s="324"/>
      <c r="IH4" s="324"/>
      <c r="II4" s="324"/>
      <c r="IJ4" s="324"/>
      <c r="IK4" s="324"/>
      <c r="IL4" s="324"/>
      <c r="IM4" s="324"/>
      <c r="IN4" s="324"/>
      <c r="IO4" s="324"/>
      <c r="IP4" s="324"/>
      <c r="IQ4" s="324"/>
      <c r="IR4" s="324"/>
      <c r="IS4" s="324"/>
      <c r="IT4" s="324"/>
    </row>
    <row r="5" spans="1:254" s="124" customFormat="1" ht="12.75" x14ac:dyDescent="0.2">
      <c r="A5" s="907" t="s">
        <v>303</v>
      </c>
      <c r="B5" s="866"/>
      <c r="C5" s="866"/>
      <c r="D5" s="866"/>
      <c r="E5" s="866"/>
      <c r="F5" s="866"/>
      <c r="G5" s="866"/>
      <c r="H5" s="866"/>
      <c r="I5" s="866"/>
      <c r="J5" s="866"/>
      <c r="K5" s="866"/>
      <c r="L5" s="866"/>
      <c r="M5" s="866"/>
      <c r="N5" s="866"/>
      <c r="O5" s="866"/>
      <c r="P5" s="867"/>
      <c r="Q5" s="338"/>
      <c r="R5" s="966" t="s">
        <v>304</v>
      </c>
      <c r="S5" s="967"/>
      <c r="T5" s="967"/>
      <c r="U5" s="967"/>
      <c r="V5" s="967"/>
      <c r="W5" s="967"/>
      <c r="X5" s="967"/>
      <c r="Y5" s="967"/>
      <c r="Z5" s="967"/>
      <c r="AA5" s="967"/>
      <c r="AB5" s="967"/>
      <c r="AC5" s="967"/>
      <c r="AD5" s="967"/>
      <c r="AE5" s="967"/>
      <c r="AF5" s="967"/>
      <c r="AG5" s="968"/>
      <c r="AH5" s="338"/>
      <c r="AI5" s="978" t="s">
        <v>305</v>
      </c>
      <c r="AJ5" s="979"/>
      <c r="AK5" s="979"/>
      <c r="AL5" s="979"/>
      <c r="AM5" s="979"/>
      <c r="AN5" s="979"/>
      <c r="AO5" s="979"/>
      <c r="AP5" s="979"/>
      <c r="AQ5" s="979"/>
      <c r="AR5" s="979"/>
      <c r="AS5" s="979"/>
      <c r="AT5" s="979"/>
      <c r="AU5" s="979"/>
      <c r="AV5" s="979"/>
      <c r="AW5" s="979"/>
      <c r="AX5" s="980"/>
      <c r="AY5" s="338"/>
      <c r="AZ5" s="907" t="s">
        <v>306</v>
      </c>
      <c r="BA5" s="866"/>
      <c r="BB5" s="866"/>
      <c r="BC5" s="866"/>
      <c r="BD5" s="866"/>
      <c r="BE5" s="866"/>
      <c r="BF5" s="866"/>
      <c r="BG5" s="866"/>
      <c r="BH5" s="866"/>
      <c r="BI5" s="866"/>
      <c r="BJ5" s="866"/>
      <c r="BK5" s="866"/>
      <c r="BL5" s="866"/>
      <c r="BM5" s="866"/>
      <c r="BN5" s="866"/>
      <c r="BO5" s="867"/>
      <c r="BP5" s="338"/>
      <c r="BQ5" s="907" t="s">
        <v>307</v>
      </c>
      <c r="BR5" s="866"/>
      <c r="BS5" s="866"/>
      <c r="BT5" s="866"/>
      <c r="BU5" s="866"/>
      <c r="BV5" s="866"/>
      <c r="BW5" s="866"/>
      <c r="BX5" s="866"/>
      <c r="BY5" s="866"/>
      <c r="BZ5" s="866"/>
      <c r="CA5" s="866"/>
      <c r="CB5" s="866"/>
      <c r="CC5" s="866"/>
      <c r="CD5" s="866"/>
      <c r="CE5" s="866"/>
      <c r="CF5" s="867"/>
      <c r="CG5" s="338"/>
      <c r="CH5" s="907" t="s">
        <v>308</v>
      </c>
      <c r="CI5" s="866"/>
      <c r="CJ5" s="866"/>
      <c r="CK5" s="866"/>
      <c r="CL5" s="866"/>
      <c r="CM5" s="866"/>
      <c r="CN5" s="866"/>
      <c r="CO5" s="866"/>
      <c r="CP5" s="866"/>
      <c r="CQ5" s="866"/>
      <c r="CR5" s="866"/>
      <c r="CS5" s="866"/>
      <c r="CT5" s="866"/>
      <c r="CU5" s="866"/>
      <c r="CV5" s="866"/>
      <c r="CW5" s="867"/>
      <c r="CX5" s="338"/>
      <c r="CY5" s="907" t="s">
        <v>309</v>
      </c>
      <c r="CZ5" s="866"/>
      <c r="DA5" s="866"/>
      <c r="DB5" s="866"/>
      <c r="DC5" s="866"/>
      <c r="DD5" s="866"/>
      <c r="DE5" s="866"/>
      <c r="DF5" s="866"/>
      <c r="DG5" s="866"/>
      <c r="DH5" s="866"/>
      <c r="DI5" s="866"/>
      <c r="DJ5" s="866"/>
      <c r="DK5" s="866"/>
      <c r="DL5" s="866"/>
      <c r="DM5" s="866"/>
      <c r="DN5" s="867"/>
      <c r="DO5" s="338"/>
      <c r="DP5" s="907" t="s">
        <v>310</v>
      </c>
      <c r="DQ5" s="866"/>
      <c r="DR5" s="866"/>
      <c r="DS5" s="866"/>
      <c r="DT5" s="866"/>
      <c r="DU5" s="866"/>
      <c r="DV5" s="866"/>
      <c r="DW5" s="866"/>
      <c r="DX5" s="866"/>
      <c r="DY5" s="866"/>
      <c r="DZ5" s="866"/>
      <c r="EA5" s="866"/>
      <c r="EB5" s="866"/>
      <c r="EC5" s="866"/>
      <c r="ED5" s="866"/>
      <c r="EE5" s="867"/>
      <c r="EF5" s="338"/>
      <c r="EG5" s="907" t="s">
        <v>311</v>
      </c>
      <c r="EH5" s="866"/>
      <c r="EI5" s="866"/>
      <c r="EJ5" s="866"/>
      <c r="EK5" s="866"/>
      <c r="EL5" s="866"/>
      <c r="EM5" s="866"/>
      <c r="EN5" s="866"/>
      <c r="EO5" s="866"/>
      <c r="EP5" s="866"/>
      <c r="EQ5" s="866"/>
      <c r="ER5" s="866"/>
      <c r="ES5" s="866"/>
      <c r="ET5" s="866"/>
      <c r="EU5" s="866"/>
      <c r="EV5" s="867"/>
      <c r="EW5" s="338"/>
      <c r="EX5" s="907" t="s">
        <v>312</v>
      </c>
      <c r="EY5" s="866"/>
      <c r="EZ5" s="866"/>
      <c r="FA5" s="866"/>
      <c r="FB5" s="866"/>
      <c r="FC5" s="866"/>
      <c r="FD5" s="866"/>
      <c r="FE5" s="866"/>
      <c r="FF5" s="866"/>
      <c r="FG5" s="866"/>
      <c r="FH5" s="866"/>
      <c r="FI5" s="866"/>
      <c r="FJ5" s="866"/>
      <c r="FK5" s="866"/>
      <c r="FL5" s="866"/>
      <c r="FM5" s="867"/>
      <c r="FN5" s="338"/>
      <c r="FO5" s="907" t="s">
        <v>313</v>
      </c>
      <c r="FP5" s="866"/>
      <c r="FQ5" s="866"/>
      <c r="FR5" s="866"/>
      <c r="FS5" s="866"/>
      <c r="FT5" s="866"/>
      <c r="FU5" s="866"/>
      <c r="FV5" s="866"/>
      <c r="FW5" s="866"/>
      <c r="FX5" s="866"/>
      <c r="FY5" s="866"/>
      <c r="FZ5" s="866"/>
      <c r="GA5" s="866"/>
      <c r="GB5" s="866"/>
      <c r="GC5" s="866"/>
      <c r="GD5" s="867"/>
      <c r="GE5" s="338"/>
      <c r="GF5" s="907" t="s">
        <v>314</v>
      </c>
      <c r="GG5" s="866"/>
      <c r="GH5" s="866"/>
      <c r="GI5" s="866"/>
      <c r="GJ5" s="866"/>
      <c r="GK5" s="866"/>
      <c r="GL5" s="866"/>
      <c r="GM5" s="866"/>
      <c r="GN5" s="866"/>
      <c r="GO5" s="866"/>
      <c r="GP5" s="866"/>
      <c r="GQ5" s="866"/>
      <c r="GR5" s="866"/>
      <c r="GS5" s="866"/>
      <c r="GT5" s="866"/>
      <c r="GU5" s="867"/>
      <c r="GV5" s="338"/>
      <c r="GW5" s="907" t="s">
        <v>315</v>
      </c>
      <c r="GX5" s="866"/>
      <c r="GY5" s="866"/>
      <c r="GZ5" s="866"/>
      <c r="HA5" s="866"/>
      <c r="HB5" s="866"/>
      <c r="HC5" s="866"/>
      <c r="HD5" s="866"/>
      <c r="HE5" s="866"/>
      <c r="HF5" s="866"/>
      <c r="HG5" s="866"/>
      <c r="HH5" s="866"/>
      <c r="HI5" s="866"/>
      <c r="HJ5" s="866"/>
      <c r="HK5" s="866"/>
      <c r="HL5" s="867"/>
      <c r="HM5" s="338"/>
      <c r="HN5" s="907" t="s">
        <v>316</v>
      </c>
      <c r="HO5" s="866"/>
      <c r="HP5" s="866"/>
      <c r="HQ5" s="866"/>
      <c r="HR5" s="866"/>
      <c r="HS5" s="866"/>
      <c r="HT5" s="866"/>
      <c r="HU5" s="866"/>
      <c r="HV5" s="866"/>
      <c r="HW5" s="866"/>
      <c r="HX5" s="866"/>
      <c r="HY5" s="866"/>
      <c r="HZ5" s="866"/>
      <c r="IA5" s="866"/>
      <c r="IB5" s="866"/>
      <c r="IC5" s="867"/>
      <c r="ID5" s="338"/>
      <c r="IE5" s="907" t="s">
        <v>317</v>
      </c>
      <c r="IF5" s="866"/>
      <c r="IG5" s="866"/>
      <c r="IH5" s="866"/>
      <c r="II5" s="866"/>
      <c r="IJ5" s="866"/>
      <c r="IK5" s="866"/>
      <c r="IL5" s="866"/>
      <c r="IM5" s="866"/>
      <c r="IN5" s="866"/>
      <c r="IO5" s="866"/>
      <c r="IP5" s="866"/>
      <c r="IQ5" s="866"/>
      <c r="IR5" s="866"/>
      <c r="IS5" s="866"/>
      <c r="IT5" s="867"/>
    </row>
    <row r="6" spans="1:254" s="124" customFormat="1" ht="12.75" x14ac:dyDescent="0.2">
      <c r="A6" s="901"/>
      <c r="B6" s="875"/>
      <c r="C6" s="875"/>
      <c r="D6" s="875"/>
      <c r="E6" s="875"/>
      <c r="F6" s="875"/>
      <c r="G6" s="875"/>
      <c r="H6" s="875"/>
      <c r="I6" s="852"/>
      <c r="J6" s="852"/>
      <c r="K6" s="852"/>
      <c r="L6" s="852"/>
      <c r="M6" s="852"/>
      <c r="N6" s="852"/>
      <c r="O6" s="852"/>
      <c r="P6" s="853"/>
      <c r="Q6" s="338"/>
      <c r="R6" s="969"/>
      <c r="S6" s="970"/>
      <c r="T6" s="970"/>
      <c r="U6" s="970"/>
      <c r="V6" s="970"/>
      <c r="W6" s="970"/>
      <c r="X6" s="970"/>
      <c r="Y6" s="970"/>
      <c r="Z6" s="971"/>
      <c r="AA6" s="971"/>
      <c r="AB6" s="971"/>
      <c r="AC6" s="971"/>
      <c r="AD6" s="971"/>
      <c r="AE6" s="971"/>
      <c r="AF6" s="971"/>
      <c r="AG6" s="972"/>
      <c r="AH6" s="338"/>
      <c r="AI6" s="981"/>
      <c r="AJ6" s="982"/>
      <c r="AK6" s="982"/>
      <c r="AL6" s="982"/>
      <c r="AM6" s="982"/>
      <c r="AN6" s="982"/>
      <c r="AO6" s="982"/>
      <c r="AP6" s="982"/>
      <c r="AQ6" s="983"/>
      <c r="AR6" s="983"/>
      <c r="AS6" s="983"/>
      <c r="AT6" s="983"/>
      <c r="AU6" s="983"/>
      <c r="AV6" s="983"/>
      <c r="AW6" s="983"/>
      <c r="AX6" s="984"/>
      <c r="AY6" s="338"/>
      <c r="AZ6" s="901"/>
      <c r="BA6" s="875"/>
      <c r="BB6" s="875"/>
      <c r="BC6" s="875"/>
      <c r="BD6" s="875"/>
      <c r="BE6" s="875"/>
      <c r="BF6" s="875"/>
      <c r="BG6" s="875"/>
      <c r="BH6" s="852"/>
      <c r="BI6" s="852"/>
      <c r="BJ6" s="852"/>
      <c r="BK6" s="852"/>
      <c r="BL6" s="852"/>
      <c r="BM6" s="852"/>
      <c r="BN6" s="852"/>
      <c r="BO6" s="853"/>
      <c r="BP6" s="338"/>
      <c r="BQ6" s="901"/>
      <c r="BR6" s="875"/>
      <c r="BS6" s="875"/>
      <c r="BT6" s="875"/>
      <c r="BU6" s="875"/>
      <c r="BV6" s="875"/>
      <c r="BW6" s="875"/>
      <c r="BX6" s="875"/>
      <c r="BY6" s="852"/>
      <c r="BZ6" s="852"/>
      <c r="CA6" s="852"/>
      <c r="CB6" s="852"/>
      <c r="CC6" s="852"/>
      <c r="CD6" s="852"/>
      <c r="CE6" s="852"/>
      <c r="CF6" s="853"/>
      <c r="CG6" s="338"/>
      <c r="CH6" s="901"/>
      <c r="CI6" s="875"/>
      <c r="CJ6" s="875"/>
      <c r="CK6" s="875"/>
      <c r="CL6" s="875"/>
      <c r="CM6" s="875"/>
      <c r="CN6" s="875"/>
      <c r="CO6" s="875"/>
      <c r="CP6" s="852"/>
      <c r="CQ6" s="852"/>
      <c r="CR6" s="852"/>
      <c r="CS6" s="852"/>
      <c r="CT6" s="852"/>
      <c r="CU6" s="852"/>
      <c r="CV6" s="852"/>
      <c r="CW6" s="853"/>
      <c r="CX6" s="338"/>
      <c r="CY6" s="901"/>
      <c r="CZ6" s="875"/>
      <c r="DA6" s="875"/>
      <c r="DB6" s="875"/>
      <c r="DC6" s="875"/>
      <c r="DD6" s="875"/>
      <c r="DE6" s="875"/>
      <c r="DF6" s="875"/>
      <c r="DG6" s="852"/>
      <c r="DH6" s="852"/>
      <c r="DI6" s="852"/>
      <c r="DJ6" s="852"/>
      <c r="DK6" s="852"/>
      <c r="DL6" s="852"/>
      <c r="DM6" s="852"/>
      <c r="DN6" s="853"/>
      <c r="DO6" s="338"/>
      <c r="DP6" s="901"/>
      <c r="DQ6" s="875"/>
      <c r="DR6" s="875"/>
      <c r="DS6" s="875"/>
      <c r="DT6" s="875"/>
      <c r="DU6" s="875"/>
      <c r="DV6" s="875"/>
      <c r="DW6" s="875"/>
      <c r="DX6" s="852"/>
      <c r="DY6" s="852"/>
      <c r="DZ6" s="852"/>
      <c r="EA6" s="852"/>
      <c r="EB6" s="852"/>
      <c r="EC6" s="852"/>
      <c r="ED6" s="852"/>
      <c r="EE6" s="853"/>
      <c r="EF6" s="338"/>
      <c r="EG6" s="901"/>
      <c r="EH6" s="875"/>
      <c r="EI6" s="875"/>
      <c r="EJ6" s="875"/>
      <c r="EK6" s="875"/>
      <c r="EL6" s="875"/>
      <c r="EM6" s="875"/>
      <c r="EN6" s="875"/>
      <c r="EO6" s="852"/>
      <c r="EP6" s="852"/>
      <c r="EQ6" s="852"/>
      <c r="ER6" s="852"/>
      <c r="ES6" s="852"/>
      <c r="ET6" s="852"/>
      <c r="EU6" s="852"/>
      <c r="EV6" s="853"/>
      <c r="EW6" s="338"/>
      <c r="EX6" s="901"/>
      <c r="EY6" s="875"/>
      <c r="EZ6" s="875"/>
      <c r="FA6" s="875"/>
      <c r="FB6" s="875"/>
      <c r="FC6" s="875"/>
      <c r="FD6" s="875"/>
      <c r="FE6" s="875"/>
      <c r="FF6" s="852"/>
      <c r="FG6" s="852"/>
      <c r="FH6" s="852"/>
      <c r="FI6" s="852"/>
      <c r="FJ6" s="852"/>
      <c r="FK6" s="852"/>
      <c r="FL6" s="852"/>
      <c r="FM6" s="853"/>
      <c r="FN6" s="338"/>
      <c r="FO6" s="901"/>
      <c r="FP6" s="875"/>
      <c r="FQ6" s="875"/>
      <c r="FR6" s="875"/>
      <c r="FS6" s="875"/>
      <c r="FT6" s="875"/>
      <c r="FU6" s="875"/>
      <c r="FV6" s="875"/>
      <c r="FW6" s="852"/>
      <c r="FX6" s="852"/>
      <c r="FY6" s="852"/>
      <c r="FZ6" s="852"/>
      <c r="GA6" s="852"/>
      <c r="GB6" s="852"/>
      <c r="GC6" s="852"/>
      <c r="GD6" s="853"/>
      <c r="GE6" s="338"/>
      <c r="GF6" s="901"/>
      <c r="GG6" s="875"/>
      <c r="GH6" s="875"/>
      <c r="GI6" s="875"/>
      <c r="GJ6" s="875"/>
      <c r="GK6" s="875"/>
      <c r="GL6" s="875"/>
      <c r="GM6" s="875"/>
      <c r="GN6" s="852"/>
      <c r="GO6" s="852"/>
      <c r="GP6" s="852"/>
      <c r="GQ6" s="852"/>
      <c r="GR6" s="852"/>
      <c r="GS6" s="852"/>
      <c r="GT6" s="852"/>
      <c r="GU6" s="853"/>
      <c r="GV6" s="338"/>
      <c r="GW6" s="901"/>
      <c r="GX6" s="875"/>
      <c r="GY6" s="875"/>
      <c r="GZ6" s="875"/>
      <c r="HA6" s="875"/>
      <c r="HB6" s="875"/>
      <c r="HC6" s="875"/>
      <c r="HD6" s="875"/>
      <c r="HE6" s="852"/>
      <c r="HF6" s="852"/>
      <c r="HG6" s="852"/>
      <c r="HH6" s="852"/>
      <c r="HI6" s="852"/>
      <c r="HJ6" s="852"/>
      <c r="HK6" s="852"/>
      <c r="HL6" s="853"/>
      <c r="HM6" s="338"/>
      <c r="HN6" s="901"/>
      <c r="HO6" s="875"/>
      <c r="HP6" s="875"/>
      <c r="HQ6" s="875"/>
      <c r="HR6" s="875"/>
      <c r="HS6" s="875"/>
      <c r="HT6" s="875"/>
      <c r="HU6" s="875"/>
      <c r="HV6" s="852"/>
      <c r="HW6" s="852"/>
      <c r="HX6" s="852"/>
      <c r="HY6" s="852"/>
      <c r="HZ6" s="852"/>
      <c r="IA6" s="852"/>
      <c r="IB6" s="852"/>
      <c r="IC6" s="853"/>
      <c r="ID6" s="338"/>
      <c r="IE6" s="901"/>
      <c r="IF6" s="875"/>
      <c r="IG6" s="875"/>
      <c r="IH6" s="875"/>
      <c r="II6" s="875"/>
      <c r="IJ6" s="875"/>
      <c r="IK6" s="875"/>
      <c r="IL6" s="875"/>
      <c r="IM6" s="852"/>
      <c r="IN6" s="852"/>
      <c r="IO6" s="852"/>
      <c r="IP6" s="852"/>
      <c r="IQ6" s="852"/>
      <c r="IR6" s="852"/>
      <c r="IS6" s="852"/>
      <c r="IT6" s="853"/>
    </row>
    <row r="7" spans="1:254" s="124" customFormat="1" ht="12.75" x14ac:dyDescent="0.2">
      <c r="A7" s="903" t="s">
        <v>318</v>
      </c>
      <c r="B7" s="866"/>
      <c r="C7" s="866"/>
      <c r="D7" s="866"/>
      <c r="E7" s="866"/>
      <c r="F7" s="866"/>
      <c r="G7" s="866"/>
      <c r="H7" s="866"/>
      <c r="I7" s="904"/>
      <c r="J7" s="906"/>
      <c r="K7" s="906"/>
      <c r="L7" s="906"/>
      <c r="M7" s="906"/>
      <c r="N7" s="906"/>
      <c r="O7" s="906"/>
      <c r="P7" s="867"/>
      <c r="Q7" s="338"/>
      <c r="R7" s="903" t="s">
        <v>318</v>
      </c>
      <c r="S7" s="866"/>
      <c r="T7" s="866"/>
      <c r="U7" s="866"/>
      <c r="V7" s="866"/>
      <c r="W7" s="866"/>
      <c r="X7" s="866"/>
      <c r="Y7" s="866"/>
      <c r="Z7" s="904"/>
      <c r="AA7" s="973"/>
      <c r="AB7" s="973"/>
      <c r="AC7" s="973"/>
      <c r="AD7" s="973"/>
      <c r="AE7" s="973"/>
      <c r="AF7" s="973"/>
      <c r="AG7" s="974"/>
      <c r="AH7" s="338"/>
      <c r="AI7" s="903" t="s">
        <v>318</v>
      </c>
      <c r="AJ7" s="866"/>
      <c r="AK7" s="866"/>
      <c r="AL7" s="866"/>
      <c r="AM7" s="866"/>
      <c r="AN7" s="866"/>
      <c r="AO7" s="866"/>
      <c r="AP7" s="866"/>
      <c r="AQ7" s="904"/>
      <c r="AR7" s="906"/>
      <c r="AS7" s="906"/>
      <c r="AT7" s="906"/>
      <c r="AU7" s="906"/>
      <c r="AV7" s="906"/>
      <c r="AW7" s="906"/>
      <c r="AX7" s="867"/>
      <c r="AY7" s="338"/>
      <c r="AZ7" s="903" t="s">
        <v>318</v>
      </c>
      <c r="BA7" s="866"/>
      <c r="BB7" s="866"/>
      <c r="BC7" s="866"/>
      <c r="BD7" s="866"/>
      <c r="BE7" s="866"/>
      <c r="BF7" s="866"/>
      <c r="BG7" s="866"/>
      <c r="BH7" s="904"/>
      <c r="BI7" s="906"/>
      <c r="BJ7" s="906"/>
      <c r="BK7" s="906"/>
      <c r="BL7" s="906"/>
      <c r="BM7" s="906"/>
      <c r="BN7" s="906"/>
      <c r="BO7" s="867"/>
      <c r="BP7" s="338"/>
      <c r="BQ7" s="903" t="s">
        <v>318</v>
      </c>
      <c r="BR7" s="866"/>
      <c r="BS7" s="866"/>
      <c r="BT7" s="866"/>
      <c r="BU7" s="866"/>
      <c r="BV7" s="866"/>
      <c r="BW7" s="866"/>
      <c r="BX7" s="866"/>
      <c r="BY7" s="904"/>
      <c r="BZ7" s="906"/>
      <c r="CA7" s="906"/>
      <c r="CB7" s="906"/>
      <c r="CC7" s="906"/>
      <c r="CD7" s="906"/>
      <c r="CE7" s="906"/>
      <c r="CF7" s="867"/>
      <c r="CG7" s="338"/>
      <c r="CH7" s="903" t="s">
        <v>318</v>
      </c>
      <c r="CI7" s="866"/>
      <c r="CJ7" s="866"/>
      <c r="CK7" s="866"/>
      <c r="CL7" s="866"/>
      <c r="CM7" s="866"/>
      <c r="CN7" s="866"/>
      <c r="CO7" s="866"/>
      <c r="CP7" s="904"/>
      <c r="CQ7" s="906"/>
      <c r="CR7" s="906"/>
      <c r="CS7" s="906"/>
      <c r="CT7" s="906"/>
      <c r="CU7" s="906"/>
      <c r="CV7" s="906"/>
      <c r="CW7" s="867"/>
      <c r="CX7" s="338"/>
      <c r="CY7" s="903" t="s">
        <v>318</v>
      </c>
      <c r="CZ7" s="866"/>
      <c r="DA7" s="866"/>
      <c r="DB7" s="866"/>
      <c r="DC7" s="866"/>
      <c r="DD7" s="866"/>
      <c r="DE7" s="866"/>
      <c r="DF7" s="866"/>
      <c r="DG7" s="904"/>
      <c r="DH7" s="906"/>
      <c r="DI7" s="906"/>
      <c r="DJ7" s="906"/>
      <c r="DK7" s="906"/>
      <c r="DL7" s="906"/>
      <c r="DM7" s="906"/>
      <c r="DN7" s="867"/>
      <c r="DO7" s="338"/>
      <c r="DP7" s="903" t="s">
        <v>318</v>
      </c>
      <c r="DQ7" s="866"/>
      <c r="DR7" s="866"/>
      <c r="DS7" s="866"/>
      <c r="DT7" s="866"/>
      <c r="DU7" s="866"/>
      <c r="DV7" s="866"/>
      <c r="DW7" s="866"/>
      <c r="DX7" s="904"/>
      <c r="DY7" s="906"/>
      <c r="DZ7" s="906"/>
      <c r="EA7" s="906"/>
      <c r="EB7" s="906"/>
      <c r="EC7" s="906"/>
      <c r="ED7" s="906"/>
      <c r="EE7" s="867"/>
      <c r="EF7" s="338"/>
      <c r="EG7" s="903" t="s">
        <v>318</v>
      </c>
      <c r="EH7" s="866"/>
      <c r="EI7" s="866"/>
      <c r="EJ7" s="866"/>
      <c r="EK7" s="866"/>
      <c r="EL7" s="866"/>
      <c r="EM7" s="866"/>
      <c r="EN7" s="866"/>
      <c r="EO7" s="904"/>
      <c r="EP7" s="906"/>
      <c r="EQ7" s="906"/>
      <c r="ER7" s="906"/>
      <c r="ES7" s="906"/>
      <c r="ET7" s="906"/>
      <c r="EU7" s="906"/>
      <c r="EV7" s="867"/>
      <c r="EW7" s="338"/>
      <c r="EX7" s="903" t="s">
        <v>318</v>
      </c>
      <c r="EY7" s="866"/>
      <c r="EZ7" s="866"/>
      <c r="FA7" s="866"/>
      <c r="FB7" s="866"/>
      <c r="FC7" s="866"/>
      <c r="FD7" s="866"/>
      <c r="FE7" s="866"/>
      <c r="FF7" s="904"/>
      <c r="FG7" s="906"/>
      <c r="FH7" s="906"/>
      <c r="FI7" s="906"/>
      <c r="FJ7" s="906"/>
      <c r="FK7" s="906"/>
      <c r="FL7" s="906"/>
      <c r="FM7" s="867"/>
      <c r="FN7" s="338"/>
      <c r="FO7" s="903" t="s">
        <v>318</v>
      </c>
      <c r="FP7" s="866"/>
      <c r="FQ7" s="866"/>
      <c r="FR7" s="866"/>
      <c r="FS7" s="866"/>
      <c r="FT7" s="866"/>
      <c r="FU7" s="866"/>
      <c r="FV7" s="866"/>
      <c r="FW7" s="904"/>
      <c r="FX7" s="906"/>
      <c r="FY7" s="906"/>
      <c r="FZ7" s="906"/>
      <c r="GA7" s="906"/>
      <c r="GB7" s="906"/>
      <c r="GC7" s="906"/>
      <c r="GD7" s="867"/>
      <c r="GE7" s="338"/>
      <c r="GF7" s="903" t="s">
        <v>318</v>
      </c>
      <c r="GG7" s="866"/>
      <c r="GH7" s="866"/>
      <c r="GI7" s="866"/>
      <c r="GJ7" s="866"/>
      <c r="GK7" s="866"/>
      <c r="GL7" s="866"/>
      <c r="GM7" s="866"/>
      <c r="GN7" s="904"/>
      <c r="GO7" s="906"/>
      <c r="GP7" s="906"/>
      <c r="GQ7" s="906"/>
      <c r="GR7" s="906"/>
      <c r="GS7" s="906"/>
      <c r="GT7" s="906"/>
      <c r="GU7" s="867"/>
      <c r="GV7" s="338"/>
      <c r="GW7" s="903" t="s">
        <v>318</v>
      </c>
      <c r="GX7" s="866"/>
      <c r="GY7" s="866"/>
      <c r="GZ7" s="866"/>
      <c r="HA7" s="866"/>
      <c r="HB7" s="866"/>
      <c r="HC7" s="866"/>
      <c r="HD7" s="866"/>
      <c r="HE7" s="904"/>
      <c r="HF7" s="906"/>
      <c r="HG7" s="906"/>
      <c r="HH7" s="906"/>
      <c r="HI7" s="906"/>
      <c r="HJ7" s="906"/>
      <c r="HK7" s="906"/>
      <c r="HL7" s="867"/>
      <c r="HM7" s="338"/>
      <c r="HN7" s="903" t="s">
        <v>318</v>
      </c>
      <c r="HO7" s="866"/>
      <c r="HP7" s="866"/>
      <c r="HQ7" s="866"/>
      <c r="HR7" s="866"/>
      <c r="HS7" s="866"/>
      <c r="HT7" s="866"/>
      <c r="HU7" s="866"/>
      <c r="HV7" s="904"/>
      <c r="HW7" s="906"/>
      <c r="HX7" s="906"/>
      <c r="HY7" s="906"/>
      <c r="HZ7" s="906"/>
      <c r="IA7" s="906"/>
      <c r="IB7" s="906"/>
      <c r="IC7" s="867"/>
      <c r="ID7" s="338"/>
      <c r="IE7" s="903" t="s">
        <v>318</v>
      </c>
      <c r="IF7" s="866"/>
      <c r="IG7" s="866"/>
      <c r="IH7" s="866"/>
      <c r="II7" s="866"/>
      <c r="IJ7" s="866"/>
      <c r="IK7" s="866"/>
      <c r="IL7" s="866"/>
      <c r="IM7" s="904"/>
      <c r="IN7" s="906"/>
      <c r="IO7" s="906"/>
      <c r="IP7" s="906"/>
      <c r="IQ7" s="906"/>
      <c r="IR7" s="906"/>
      <c r="IS7" s="906"/>
      <c r="IT7" s="867"/>
    </row>
    <row r="8" spans="1:254" s="124" customFormat="1" ht="12.75" x14ac:dyDescent="0.2">
      <c r="A8" s="901"/>
      <c r="B8" s="875"/>
      <c r="C8" s="875"/>
      <c r="D8" s="875"/>
      <c r="E8" s="875"/>
      <c r="F8" s="875"/>
      <c r="G8" s="875"/>
      <c r="H8" s="875"/>
      <c r="I8" s="901"/>
      <c r="J8" s="875"/>
      <c r="K8" s="875"/>
      <c r="L8" s="875"/>
      <c r="M8" s="875"/>
      <c r="N8" s="875"/>
      <c r="O8" s="875"/>
      <c r="P8" s="876"/>
      <c r="Q8" s="338"/>
      <c r="R8" s="901"/>
      <c r="S8" s="875"/>
      <c r="T8" s="875"/>
      <c r="U8" s="875"/>
      <c r="V8" s="875"/>
      <c r="W8" s="875"/>
      <c r="X8" s="875"/>
      <c r="Y8" s="875"/>
      <c r="Z8" s="975"/>
      <c r="AA8" s="976"/>
      <c r="AB8" s="976"/>
      <c r="AC8" s="976"/>
      <c r="AD8" s="976"/>
      <c r="AE8" s="976"/>
      <c r="AF8" s="976"/>
      <c r="AG8" s="977"/>
      <c r="AH8" s="338"/>
      <c r="AI8" s="901"/>
      <c r="AJ8" s="875"/>
      <c r="AK8" s="875"/>
      <c r="AL8" s="875"/>
      <c r="AM8" s="875"/>
      <c r="AN8" s="875"/>
      <c r="AO8" s="875"/>
      <c r="AP8" s="875"/>
      <c r="AQ8" s="901"/>
      <c r="AR8" s="875"/>
      <c r="AS8" s="875"/>
      <c r="AT8" s="875"/>
      <c r="AU8" s="875"/>
      <c r="AV8" s="875"/>
      <c r="AW8" s="875"/>
      <c r="AX8" s="876"/>
      <c r="AY8" s="338"/>
      <c r="AZ8" s="901"/>
      <c r="BA8" s="875"/>
      <c r="BB8" s="875"/>
      <c r="BC8" s="875"/>
      <c r="BD8" s="875"/>
      <c r="BE8" s="875"/>
      <c r="BF8" s="875"/>
      <c r="BG8" s="875"/>
      <c r="BH8" s="901"/>
      <c r="BI8" s="875"/>
      <c r="BJ8" s="875"/>
      <c r="BK8" s="875"/>
      <c r="BL8" s="875"/>
      <c r="BM8" s="875"/>
      <c r="BN8" s="875"/>
      <c r="BO8" s="876"/>
      <c r="BP8" s="338"/>
      <c r="BQ8" s="901"/>
      <c r="BR8" s="875"/>
      <c r="BS8" s="875"/>
      <c r="BT8" s="875"/>
      <c r="BU8" s="875"/>
      <c r="BV8" s="875"/>
      <c r="BW8" s="875"/>
      <c r="BX8" s="875"/>
      <c r="BY8" s="901"/>
      <c r="BZ8" s="875"/>
      <c r="CA8" s="875"/>
      <c r="CB8" s="875"/>
      <c r="CC8" s="875"/>
      <c r="CD8" s="875"/>
      <c r="CE8" s="875"/>
      <c r="CF8" s="876"/>
      <c r="CG8" s="338"/>
      <c r="CH8" s="901"/>
      <c r="CI8" s="875"/>
      <c r="CJ8" s="875"/>
      <c r="CK8" s="875"/>
      <c r="CL8" s="875"/>
      <c r="CM8" s="875"/>
      <c r="CN8" s="875"/>
      <c r="CO8" s="875"/>
      <c r="CP8" s="901"/>
      <c r="CQ8" s="875"/>
      <c r="CR8" s="875"/>
      <c r="CS8" s="875"/>
      <c r="CT8" s="875"/>
      <c r="CU8" s="875"/>
      <c r="CV8" s="875"/>
      <c r="CW8" s="876"/>
      <c r="CX8" s="338"/>
      <c r="CY8" s="901"/>
      <c r="CZ8" s="875"/>
      <c r="DA8" s="875"/>
      <c r="DB8" s="875"/>
      <c r="DC8" s="875"/>
      <c r="DD8" s="875"/>
      <c r="DE8" s="875"/>
      <c r="DF8" s="875"/>
      <c r="DG8" s="901"/>
      <c r="DH8" s="875"/>
      <c r="DI8" s="875"/>
      <c r="DJ8" s="875"/>
      <c r="DK8" s="875"/>
      <c r="DL8" s="875"/>
      <c r="DM8" s="875"/>
      <c r="DN8" s="876"/>
      <c r="DO8" s="338"/>
      <c r="DP8" s="901"/>
      <c r="DQ8" s="875"/>
      <c r="DR8" s="875"/>
      <c r="DS8" s="875"/>
      <c r="DT8" s="875"/>
      <c r="DU8" s="875"/>
      <c r="DV8" s="875"/>
      <c r="DW8" s="875"/>
      <c r="DX8" s="901"/>
      <c r="DY8" s="875"/>
      <c r="DZ8" s="875"/>
      <c r="EA8" s="875"/>
      <c r="EB8" s="875"/>
      <c r="EC8" s="875"/>
      <c r="ED8" s="875"/>
      <c r="EE8" s="876"/>
      <c r="EF8" s="338"/>
      <c r="EG8" s="901"/>
      <c r="EH8" s="875"/>
      <c r="EI8" s="875"/>
      <c r="EJ8" s="875"/>
      <c r="EK8" s="875"/>
      <c r="EL8" s="875"/>
      <c r="EM8" s="875"/>
      <c r="EN8" s="875"/>
      <c r="EO8" s="901"/>
      <c r="EP8" s="875"/>
      <c r="EQ8" s="875"/>
      <c r="ER8" s="875"/>
      <c r="ES8" s="875"/>
      <c r="ET8" s="875"/>
      <c r="EU8" s="875"/>
      <c r="EV8" s="876"/>
      <c r="EW8" s="338"/>
      <c r="EX8" s="901"/>
      <c r="EY8" s="875"/>
      <c r="EZ8" s="875"/>
      <c r="FA8" s="875"/>
      <c r="FB8" s="875"/>
      <c r="FC8" s="875"/>
      <c r="FD8" s="875"/>
      <c r="FE8" s="875"/>
      <c r="FF8" s="901"/>
      <c r="FG8" s="875"/>
      <c r="FH8" s="875"/>
      <c r="FI8" s="875"/>
      <c r="FJ8" s="875"/>
      <c r="FK8" s="875"/>
      <c r="FL8" s="875"/>
      <c r="FM8" s="876"/>
      <c r="FN8" s="338"/>
      <c r="FO8" s="901"/>
      <c r="FP8" s="875"/>
      <c r="FQ8" s="875"/>
      <c r="FR8" s="875"/>
      <c r="FS8" s="875"/>
      <c r="FT8" s="875"/>
      <c r="FU8" s="875"/>
      <c r="FV8" s="875"/>
      <c r="FW8" s="901"/>
      <c r="FX8" s="875"/>
      <c r="FY8" s="875"/>
      <c r="FZ8" s="875"/>
      <c r="GA8" s="875"/>
      <c r="GB8" s="875"/>
      <c r="GC8" s="875"/>
      <c r="GD8" s="876"/>
      <c r="GE8" s="338"/>
      <c r="GF8" s="901"/>
      <c r="GG8" s="875"/>
      <c r="GH8" s="875"/>
      <c r="GI8" s="875"/>
      <c r="GJ8" s="875"/>
      <c r="GK8" s="875"/>
      <c r="GL8" s="875"/>
      <c r="GM8" s="875"/>
      <c r="GN8" s="901"/>
      <c r="GO8" s="875"/>
      <c r="GP8" s="875"/>
      <c r="GQ8" s="875"/>
      <c r="GR8" s="875"/>
      <c r="GS8" s="875"/>
      <c r="GT8" s="875"/>
      <c r="GU8" s="876"/>
      <c r="GV8" s="338"/>
      <c r="GW8" s="901"/>
      <c r="GX8" s="875"/>
      <c r="GY8" s="875"/>
      <c r="GZ8" s="875"/>
      <c r="HA8" s="875"/>
      <c r="HB8" s="875"/>
      <c r="HC8" s="875"/>
      <c r="HD8" s="875"/>
      <c r="HE8" s="901"/>
      <c r="HF8" s="875"/>
      <c r="HG8" s="875"/>
      <c r="HH8" s="875"/>
      <c r="HI8" s="875"/>
      <c r="HJ8" s="875"/>
      <c r="HK8" s="875"/>
      <c r="HL8" s="876"/>
      <c r="HM8" s="338"/>
      <c r="HN8" s="901"/>
      <c r="HO8" s="875"/>
      <c r="HP8" s="875"/>
      <c r="HQ8" s="875"/>
      <c r="HR8" s="875"/>
      <c r="HS8" s="875"/>
      <c r="HT8" s="875"/>
      <c r="HU8" s="875"/>
      <c r="HV8" s="901"/>
      <c r="HW8" s="875"/>
      <c r="HX8" s="875"/>
      <c r="HY8" s="875"/>
      <c r="HZ8" s="875"/>
      <c r="IA8" s="875"/>
      <c r="IB8" s="875"/>
      <c r="IC8" s="876"/>
      <c r="ID8" s="338"/>
      <c r="IE8" s="901"/>
      <c r="IF8" s="875"/>
      <c r="IG8" s="875"/>
      <c r="IH8" s="875"/>
      <c r="II8" s="875"/>
      <c r="IJ8" s="875"/>
      <c r="IK8" s="875"/>
      <c r="IL8" s="875"/>
      <c r="IM8" s="901"/>
      <c r="IN8" s="875"/>
      <c r="IO8" s="875"/>
      <c r="IP8" s="875"/>
      <c r="IQ8" s="875"/>
      <c r="IR8" s="875"/>
      <c r="IS8" s="875"/>
      <c r="IT8" s="876"/>
    </row>
    <row r="9" spans="1:254" s="124" customFormat="1" ht="12.75" x14ac:dyDescent="0.2">
      <c r="A9" s="903" t="s">
        <v>319</v>
      </c>
      <c r="B9" s="866"/>
      <c r="C9" s="866"/>
      <c r="D9" s="866"/>
      <c r="E9" s="866"/>
      <c r="F9" s="866"/>
      <c r="G9" s="866"/>
      <c r="H9" s="867"/>
      <c r="I9" s="965" t="s">
        <v>133</v>
      </c>
      <c r="J9" s="852"/>
      <c r="K9" s="852"/>
      <c r="L9" s="852"/>
      <c r="M9" s="852"/>
      <c r="N9" s="852"/>
      <c r="O9" s="852"/>
      <c r="P9" s="853"/>
      <c r="Q9" s="338"/>
      <c r="R9" s="903" t="s">
        <v>319</v>
      </c>
      <c r="S9" s="866"/>
      <c r="T9" s="866"/>
      <c r="U9" s="866"/>
      <c r="V9" s="866"/>
      <c r="W9" s="866"/>
      <c r="X9" s="866"/>
      <c r="Y9" s="867"/>
      <c r="Z9" s="965" t="s">
        <v>133</v>
      </c>
      <c r="AA9" s="852"/>
      <c r="AB9" s="852"/>
      <c r="AC9" s="852"/>
      <c r="AD9" s="852"/>
      <c r="AE9" s="852"/>
      <c r="AF9" s="852"/>
      <c r="AG9" s="853"/>
      <c r="AH9" s="338"/>
      <c r="AI9" s="903" t="s">
        <v>319</v>
      </c>
      <c r="AJ9" s="866"/>
      <c r="AK9" s="866"/>
      <c r="AL9" s="866"/>
      <c r="AM9" s="866"/>
      <c r="AN9" s="866"/>
      <c r="AO9" s="866"/>
      <c r="AP9" s="867"/>
      <c r="AQ9" s="965" t="s">
        <v>133</v>
      </c>
      <c r="AR9" s="852"/>
      <c r="AS9" s="852"/>
      <c r="AT9" s="852"/>
      <c r="AU9" s="852"/>
      <c r="AV9" s="852"/>
      <c r="AW9" s="852"/>
      <c r="AX9" s="853"/>
      <c r="AY9" s="338"/>
      <c r="AZ9" s="903" t="s">
        <v>319</v>
      </c>
      <c r="BA9" s="866"/>
      <c r="BB9" s="866"/>
      <c r="BC9" s="866"/>
      <c r="BD9" s="866"/>
      <c r="BE9" s="866"/>
      <c r="BF9" s="866"/>
      <c r="BG9" s="867"/>
      <c r="BH9" s="965" t="s">
        <v>133</v>
      </c>
      <c r="BI9" s="852"/>
      <c r="BJ9" s="852"/>
      <c r="BK9" s="852"/>
      <c r="BL9" s="852"/>
      <c r="BM9" s="852"/>
      <c r="BN9" s="852"/>
      <c r="BO9" s="853"/>
      <c r="BP9" s="338"/>
      <c r="BQ9" s="903" t="s">
        <v>319</v>
      </c>
      <c r="BR9" s="866"/>
      <c r="BS9" s="866"/>
      <c r="BT9" s="866"/>
      <c r="BU9" s="866"/>
      <c r="BV9" s="866"/>
      <c r="BW9" s="866"/>
      <c r="BX9" s="867"/>
      <c r="BY9" s="965" t="s">
        <v>133</v>
      </c>
      <c r="BZ9" s="852"/>
      <c r="CA9" s="852"/>
      <c r="CB9" s="852"/>
      <c r="CC9" s="852"/>
      <c r="CD9" s="852"/>
      <c r="CE9" s="852"/>
      <c r="CF9" s="853"/>
      <c r="CG9" s="338"/>
      <c r="CH9" s="903" t="s">
        <v>319</v>
      </c>
      <c r="CI9" s="866"/>
      <c r="CJ9" s="866"/>
      <c r="CK9" s="866"/>
      <c r="CL9" s="866"/>
      <c r="CM9" s="866"/>
      <c r="CN9" s="866"/>
      <c r="CO9" s="867"/>
      <c r="CP9" s="965" t="s">
        <v>133</v>
      </c>
      <c r="CQ9" s="852"/>
      <c r="CR9" s="852"/>
      <c r="CS9" s="852"/>
      <c r="CT9" s="852"/>
      <c r="CU9" s="852"/>
      <c r="CV9" s="852"/>
      <c r="CW9" s="853"/>
      <c r="CX9" s="338"/>
      <c r="CY9" s="903" t="s">
        <v>319</v>
      </c>
      <c r="CZ9" s="866"/>
      <c r="DA9" s="866"/>
      <c r="DB9" s="866"/>
      <c r="DC9" s="866"/>
      <c r="DD9" s="866"/>
      <c r="DE9" s="866"/>
      <c r="DF9" s="867"/>
      <c r="DG9" s="965" t="s">
        <v>133</v>
      </c>
      <c r="DH9" s="852"/>
      <c r="DI9" s="852"/>
      <c r="DJ9" s="852"/>
      <c r="DK9" s="852"/>
      <c r="DL9" s="852"/>
      <c r="DM9" s="852"/>
      <c r="DN9" s="853"/>
      <c r="DO9" s="338"/>
      <c r="DP9" s="903" t="s">
        <v>319</v>
      </c>
      <c r="DQ9" s="866"/>
      <c r="DR9" s="866"/>
      <c r="DS9" s="866"/>
      <c r="DT9" s="866"/>
      <c r="DU9" s="866"/>
      <c r="DV9" s="866"/>
      <c r="DW9" s="867"/>
      <c r="DX9" s="965" t="s">
        <v>133</v>
      </c>
      <c r="DY9" s="852"/>
      <c r="DZ9" s="852"/>
      <c r="EA9" s="852"/>
      <c r="EB9" s="852"/>
      <c r="EC9" s="852"/>
      <c r="ED9" s="852"/>
      <c r="EE9" s="853"/>
      <c r="EF9" s="338"/>
      <c r="EG9" s="903" t="s">
        <v>319</v>
      </c>
      <c r="EH9" s="866"/>
      <c r="EI9" s="866"/>
      <c r="EJ9" s="866"/>
      <c r="EK9" s="866"/>
      <c r="EL9" s="866"/>
      <c r="EM9" s="866"/>
      <c r="EN9" s="867"/>
      <c r="EO9" s="965" t="s">
        <v>133</v>
      </c>
      <c r="EP9" s="852"/>
      <c r="EQ9" s="852"/>
      <c r="ER9" s="852"/>
      <c r="ES9" s="852"/>
      <c r="ET9" s="852"/>
      <c r="EU9" s="852"/>
      <c r="EV9" s="853"/>
      <c r="EW9" s="338"/>
      <c r="EX9" s="903" t="s">
        <v>319</v>
      </c>
      <c r="EY9" s="866"/>
      <c r="EZ9" s="866"/>
      <c r="FA9" s="866"/>
      <c r="FB9" s="866"/>
      <c r="FC9" s="866"/>
      <c r="FD9" s="866"/>
      <c r="FE9" s="867"/>
      <c r="FF9" s="965" t="s">
        <v>133</v>
      </c>
      <c r="FG9" s="852"/>
      <c r="FH9" s="852"/>
      <c r="FI9" s="852"/>
      <c r="FJ9" s="852"/>
      <c r="FK9" s="852"/>
      <c r="FL9" s="852"/>
      <c r="FM9" s="853"/>
      <c r="FN9" s="338"/>
      <c r="FO9" s="903" t="s">
        <v>319</v>
      </c>
      <c r="FP9" s="866"/>
      <c r="FQ9" s="866"/>
      <c r="FR9" s="866"/>
      <c r="FS9" s="866"/>
      <c r="FT9" s="866"/>
      <c r="FU9" s="866"/>
      <c r="FV9" s="867"/>
      <c r="FW9" s="965" t="s">
        <v>133</v>
      </c>
      <c r="FX9" s="852"/>
      <c r="FY9" s="852"/>
      <c r="FZ9" s="852"/>
      <c r="GA9" s="852"/>
      <c r="GB9" s="852"/>
      <c r="GC9" s="852"/>
      <c r="GD9" s="853"/>
      <c r="GE9" s="338"/>
      <c r="GF9" s="903" t="s">
        <v>319</v>
      </c>
      <c r="GG9" s="866"/>
      <c r="GH9" s="866"/>
      <c r="GI9" s="866"/>
      <c r="GJ9" s="866"/>
      <c r="GK9" s="866"/>
      <c r="GL9" s="866"/>
      <c r="GM9" s="867"/>
      <c r="GN9" s="965" t="s">
        <v>133</v>
      </c>
      <c r="GO9" s="852"/>
      <c r="GP9" s="852"/>
      <c r="GQ9" s="852"/>
      <c r="GR9" s="852"/>
      <c r="GS9" s="852"/>
      <c r="GT9" s="852"/>
      <c r="GU9" s="853"/>
      <c r="GV9" s="338"/>
      <c r="GW9" s="903" t="s">
        <v>319</v>
      </c>
      <c r="GX9" s="866"/>
      <c r="GY9" s="866"/>
      <c r="GZ9" s="866"/>
      <c r="HA9" s="866"/>
      <c r="HB9" s="866"/>
      <c r="HC9" s="866"/>
      <c r="HD9" s="867"/>
      <c r="HE9" s="965" t="s">
        <v>133</v>
      </c>
      <c r="HF9" s="852"/>
      <c r="HG9" s="852"/>
      <c r="HH9" s="852"/>
      <c r="HI9" s="852"/>
      <c r="HJ9" s="852"/>
      <c r="HK9" s="852"/>
      <c r="HL9" s="853"/>
      <c r="HM9" s="338"/>
      <c r="HN9" s="903" t="s">
        <v>319</v>
      </c>
      <c r="HO9" s="866"/>
      <c r="HP9" s="866"/>
      <c r="HQ9" s="866"/>
      <c r="HR9" s="866"/>
      <c r="HS9" s="866"/>
      <c r="HT9" s="866"/>
      <c r="HU9" s="867"/>
      <c r="HV9" s="965" t="s">
        <v>133</v>
      </c>
      <c r="HW9" s="852"/>
      <c r="HX9" s="852"/>
      <c r="HY9" s="852"/>
      <c r="HZ9" s="852"/>
      <c r="IA9" s="852"/>
      <c r="IB9" s="852"/>
      <c r="IC9" s="853"/>
      <c r="ID9" s="338"/>
      <c r="IE9" s="903" t="s">
        <v>319</v>
      </c>
      <c r="IF9" s="866"/>
      <c r="IG9" s="866"/>
      <c r="IH9" s="866"/>
      <c r="II9" s="866"/>
      <c r="IJ9" s="866"/>
      <c r="IK9" s="866"/>
      <c r="IL9" s="867"/>
      <c r="IM9" s="965" t="s">
        <v>133</v>
      </c>
      <c r="IN9" s="852"/>
      <c r="IO9" s="852"/>
      <c r="IP9" s="852"/>
      <c r="IQ9" s="852"/>
      <c r="IR9" s="852"/>
      <c r="IS9" s="852"/>
      <c r="IT9" s="853"/>
    </row>
    <row r="10" spans="1:254" s="124" customFormat="1" ht="12.75" x14ac:dyDescent="0.2">
      <c r="A10" s="901"/>
      <c r="B10" s="875"/>
      <c r="C10" s="875"/>
      <c r="D10" s="875"/>
      <c r="E10" s="875"/>
      <c r="F10" s="875"/>
      <c r="G10" s="875"/>
      <c r="H10" s="876"/>
      <c r="I10" s="901"/>
      <c r="J10" s="902"/>
      <c r="K10" s="902"/>
      <c r="L10" s="902"/>
      <c r="M10" s="902"/>
      <c r="N10" s="902"/>
      <c r="O10" s="902"/>
      <c r="P10" s="876"/>
      <c r="Q10" s="338"/>
      <c r="R10" s="901"/>
      <c r="S10" s="875"/>
      <c r="T10" s="875"/>
      <c r="U10" s="875"/>
      <c r="V10" s="875"/>
      <c r="W10" s="875"/>
      <c r="X10" s="875"/>
      <c r="Y10" s="876"/>
      <c r="Z10" s="901"/>
      <c r="AA10" s="902"/>
      <c r="AB10" s="902"/>
      <c r="AC10" s="902"/>
      <c r="AD10" s="902"/>
      <c r="AE10" s="902"/>
      <c r="AF10" s="902"/>
      <c r="AG10" s="876"/>
      <c r="AH10" s="338"/>
      <c r="AI10" s="901"/>
      <c r="AJ10" s="875"/>
      <c r="AK10" s="875"/>
      <c r="AL10" s="875"/>
      <c r="AM10" s="875"/>
      <c r="AN10" s="875"/>
      <c r="AO10" s="875"/>
      <c r="AP10" s="876"/>
      <c r="AQ10" s="901"/>
      <c r="AR10" s="902"/>
      <c r="AS10" s="902"/>
      <c r="AT10" s="902"/>
      <c r="AU10" s="902"/>
      <c r="AV10" s="902"/>
      <c r="AW10" s="902"/>
      <c r="AX10" s="876"/>
      <c r="AY10" s="338"/>
      <c r="AZ10" s="901"/>
      <c r="BA10" s="875"/>
      <c r="BB10" s="875"/>
      <c r="BC10" s="875"/>
      <c r="BD10" s="875"/>
      <c r="BE10" s="875"/>
      <c r="BF10" s="875"/>
      <c r="BG10" s="876"/>
      <c r="BH10" s="901"/>
      <c r="BI10" s="902"/>
      <c r="BJ10" s="902"/>
      <c r="BK10" s="902"/>
      <c r="BL10" s="902"/>
      <c r="BM10" s="902"/>
      <c r="BN10" s="902"/>
      <c r="BO10" s="876"/>
      <c r="BP10" s="338"/>
      <c r="BQ10" s="901"/>
      <c r="BR10" s="875"/>
      <c r="BS10" s="875"/>
      <c r="BT10" s="875"/>
      <c r="BU10" s="875"/>
      <c r="BV10" s="875"/>
      <c r="BW10" s="875"/>
      <c r="BX10" s="876"/>
      <c r="BY10" s="901"/>
      <c r="BZ10" s="902"/>
      <c r="CA10" s="902"/>
      <c r="CB10" s="902"/>
      <c r="CC10" s="902"/>
      <c r="CD10" s="902"/>
      <c r="CE10" s="902"/>
      <c r="CF10" s="876"/>
      <c r="CG10" s="338"/>
      <c r="CH10" s="901"/>
      <c r="CI10" s="875"/>
      <c r="CJ10" s="875"/>
      <c r="CK10" s="875"/>
      <c r="CL10" s="875"/>
      <c r="CM10" s="875"/>
      <c r="CN10" s="875"/>
      <c r="CO10" s="876"/>
      <c r="CP10" s="901"/>
      <c r="CQ10" s="902"/>
      <c r="CR10" s="902"/>
      <c r="CS10" s="902"/>
      <c r="CT10" s="902"/>
      <c r="CU10" s="902"/>
      <c r="CV10" s="902"/>
      <c r="CW10" s="876"/>
      <c r="CX10" s="338"/>
      <c r="CY10" s="901"/>
      <c r="CZ10" s="875"/>
      <c r="DA10" s="875"/>
      <c r="DB10" s="875"/>
      <c r="DC10" s="875"/>
      <c r="DD10" s="875"/>
      <c r="DE10" s="875"/>
      <c r="DF10" s="876"/>
      <c r="DG10" s="901"/>
      <c r="DH10" s="902"/>
      <c r="DI10" s="902"/>
      <c r="DJ10" s="902"/>
      <c r="DK10" s="902"/>
      <c r="DL10" s="902"/>
      <c r="DM10" s="902"/>
      <c r="DN10" s="876"/>
      <c r="DO10" s="338"/>
      <c r="DP10" s="901"/>
      <c r="DQ10" s="875"/>
      <c r="DR10" s="875"/>
      <c r="DS10" s="875"/>
      <c r="DT10" s="875"/>
      <c r="DU10" s="875"/>
      <c r="DV10" s="875"/>
      <c r="DW10" s="876"/>
      <c r="DX10" s="901"/>
      <c r="DY10" s="902"/>
      <c r="DZ10" s="902"/>
      <c r="EA10" s="902"/>
      <c r="EB10" s="902"/>
      <c r="EC10" s="902"/>
      <c r="ED10" s="902"/>
      <c r="EE10" s="876"/>
      <c r="EF10" s="338"/>
      <c r="EG10" s="901"/>
      <c r="EH10" s="875"/>
      <c r="EI10" s="875"/>
      <c r="EJ10" s="875"/>
      <c r="EK10" s="875"/>
      <c r="EL10" s="875"/>
      <c r="EM10" s="875"/>
      <c r="EN10" s="876"/>
      <c r="EO10" s="901"/>
      <c r="EP10" s="902"/>
      <c r="EQ10" s="902"/>
      <c r="ER10" s="902"/>
      <c r="ES10" s="902"/>
      <c r="ET10" s="902"/>
      <c r="EU10" s="902"/>
      <c r="EV10" s="876"/>
      <c r="EW10" s="338"/>
      <c r="EX10" s="901"/>
      <c r="EY10" s="875"/>
      <c r="EZ10" s="875"/>
      <c r="FA10" s="875"/>
      <c r="FB10" s="875"/>
      <c r="FC10" s="875"/>
      <c r="FD10" s="875"/>
      <c r="FE10" s="876"/>
      <c r="FF10" s="901"/>
      <c r="FG10" s="902"/>
      <c r="FH10" s="902"/>
      <c r="FI10" s="902"/>
      <c r="FJ10" s="902"/>
      <c r="FK10" s="902"/>
      <c r="FL10" s="902"/>
      <c r="FM10" s="876"/>
      <c r="FN10" s="338"/>
      <c r="FO10" s="901"/>
      <c r="FP10" s="875"/>
      <c r="FQ10" s="875"/>
      <c r="FR10" s="875"/>
      <c r="FS10" s="875"/>
      <c r="FT10" s="875"/>
      <c r="FU10" s="875"/>
      <c r="FV10" s="876"/>
      <c r="FW10" s="901"/>
      <c r="FX10" s="902"/>
      <c r="FY10" s="902"/>
      <c r="FZ10" s="902"/>
      <c r="GA10" s="902"/>
      <c r="GB10" s="902"/>
      <c r="GC10" s="902"/>
      <c r="GD10" s="876"/>
      <c r="GE10" s="338"/>
      <c r="GF10" s="901"/>
      <c r="GG10" s="875"/>
      <c r="GH10" s="875"/>
      <c r="GI10" s="875"/>
      <c r="GJ10" s="875"/>
      <c r="GK10" s="875"/>
      <c r="GL10" s="875"/>
      <c r="GM10" s="876"/>
      <c r="GN10" s="901"/>
      <c r="GO10" s="902"/>
      <c r="GP10" s="902"/>
      <c r="GQ10" s="902"/>
      <c r="GR10" s="902"/>
      <c r="GS10" s="902"/>
      <c r="GT10" s="902"/>
      <c r="GU10" s="876"/>
      <c r="GV10" s="338"/>
      <c r="GW10" s="901"/>
      <c r="GX10" s="875"/>
      <c r="GY10" s="875"/>
      <c r="GZ10" s="875"/>
      <c r="HA10" s="875"/>
      <c r="HB10" s="875"/>
      <c r="HC10" s="875"/>
      <c r="HD10" s="876"/>
      <c r="HE10" s="901"/>
      <c r="HF10" s="902"/>
      <c r="HG10" s="902"/>
      <c r="HH10" s="902"/>
      <c r="HI10" s="902"/>
      <c r="HJ10" s="902"/>
      <c r="HK10" s="902"/>
      <c r="HL10" s="876"/>
      <c r="HM10" s="338"/>
      <c r="HN10" s="901"/>
      <c r="HO10" s="875"/>
      <c r="HP10" s="875"/>
      <c r="HQ10" s="875"/>
      <c r="HR10" s="875"/>
      <c r="HS10" s="875"/>
      <c r="HT10" s="875"/>
      <c r="HU10" s="876"/>
      <c r="HV10" s="901"/>
      <c r="HW10" s="902"/>
      <c r="HX10" s="902"/>
      <c r="HY10" s="902"/>
      <c r="HZ10" s="902"/>
      <c r="IA10" s="902"/>
      <c r="IB10" s="902"/>
      <c r="IC10" s="876"/>
      <c r="ID10" s="338"/>
      <c r="IE10" s="901"/>
      <c r="IF10" s="875"/>
      <c r="IG10" s="875"/>
      <c r="IH10" s="875"/>
      <c r="II10" s="875"/>
      <c r="IJ10" s="875"/>
      <c r="IK10" s="875"/>
      <c r="IL10" s="876"/>
      <c r="IM10" s="901"/>
      <c r="IN10" s="902"/>
      <c r="IO10" s="902"/>
      <c r="IP10" s="902"/>
      <c r="IQ10" s="902"/>
      <c r="IR10" s="902"/>
      <c r="IS10" s="902"/>
      <c r="IT10" s="876"/>
    </row>
    <row r="11" spans="1:254" s="124" customFormat="1" ht="12.75" x14ac:dyDescent="0.2">
      <c r="A11" s="903" t="s">
        <v>320</v>
      </c>
      <c r="B11" s="866"/>
      <c r="C11" s="866"/>
      <c r="D11" s="866"/>
      <c r="E11" s="866"/>
      <c r="F11" s="866"/>
      <c r="G11" s="866"/>
      <c r="H11" s="867"/>
      <c r="I11" s="934">
        <f ca="1">SUM(L17:N66)*IF(I9="Yes",2,1)</f>
        <v>640</v>
      </c>
      <c r="J11" s="935"/>
      <c r="K11" s="935"/>
      <c r="L11" s="935"/>
      <c r="M11" s="935"/>
      <c r="N11" s="935"/>
      <c r="O11" s="935"/>
      <c r="P11" s="936"/>
      <c r="Q11" s="338"/>
      <c r="R11" s="903" t="s">
        <v>320</v>
      </c>
      <c r="S11" s="866"/>
      <c r="T11" s="866"/>
      <c r="U11" s="866"/>
      <c r="V11" s="866"/>
      <c r="W11" s="866"/>
      <c r="X11" s="866"/>
      <c r="Y11" s="867"/>
      <c r="Z11" s="934">
        <f ca="1">SUM(AC17:AE66)*IF(Z9="Yes",2,1)</f>
        <v>640</v>
      </c>
      <c r="AA11" s="935"/>
      <c r="AB11" s="935"/>
      <c r="AC11" s="935"/>
      <c r="AD11" s="935"/>
      <c r="AE11" s="935"/>
      <c r="AF11" s="935"/>
      <c r="AG11" s="936"/>
      <c r="AH11" s="338"/>
      <c r="AI11" s="903" t="s">
        <v>320</v>
      </c>
      <c r="AJ11" s="866"/>
      <c r="AK11" s="866"/>
      <c r="AL11" s="866"/>
      <c r="AM11" s="866"/>
      <c r="AN11" s="866"/>
      <c r="AO11" s="866"/>
      <c r="AP11" s="867"/>
      <c r="AQ11" s="934">
        <f ca="1">SUM(AT17:AV66)*IF(AQ9="Yes",2,1)</f>
        <v>640</v>
      </c>
      <c r="AR11" s="935"/>
      <c r="AS11" s="935"/>
      <c r="AT11" s="935"/>
      <c r="AU11" s="935"/>
      <c r="AV11" s="935"/>
      <c r="AW11" s="935"/>
      <c r="AX11" s="936"/>
      <c r="AY11" s="338"/>
      <c r="AZ11" s="903" t="s">
        <v>320</v>
      </c>
      <c r="BA11" s="866"/>
      <c r="BB11" s="866"/>
      <c r="BC11" s="866"/>
      <c r="BD11" s="866"/>
      <c r="BE11" s="866"/>
      <c r="BF11" s="866"/>
      <c r="BG11" s="867"/>
      <c r="BH11" s="934">
        <f ca="1">SUM(BK17:BM66)*IF(BH9="Yes",2,1)</f>
        <v>640</v>
      </c>
      <c r="BI11" s="935"/>
      <c r="BJ11" s="935"/>
      <c r="BK11" s="935"/>
      <c r="BL11" s="935"/>
      <c r="BM11" s="935"/>
      <c r="BN11" s="935"/>
      <c r="BO11" s="936"/>
      <c r="BP11" s="338"/>
      <c r="BQ11" s="903" t="s">
        <v>320</v>
      </c>
      <c r="BR11" s="866"/>
      <c r="BS11" s="866"/>
      <c r="BT11" s="866"/>
      <c r="BU11" s="866"/>
      <c r="BV11" s="866"/>
      <c r="BW11" s="866"/>
      <c r="BX11" s="867"/>
      <c r="BY11" s="934">
        <f ca="1">SUM(CB17:CD66)*IF(BY9="Yes",2,1)</f>
        <v>640</v>
      </c>
      <c r="BZ11" s="935"/>
      <c r="CA11" s="935"/>
      <c r="CB11" s="935"/>
      <c r="CC11" s="935"/>
      <c r="CD11" s="935"/>
      <c r="CE11" s="935"/>
      <c r="CF11" s="936"/>
      <c r="CG11" s="338"/>
      <c r="CH11" s="903" t="s">
        <v>320</v>
      </c>
      <c r="CI11" s="866"/>
      <c r="CJ11" s="866"/>
      <c r="CK11" s="866"/>
      <c r="CL11" s="866"/>
      <c r="CM11" s="866"/>
      <c r="CN11" s="866"/>
      <c r="CO11" s="867"/>
      <c r="CP11" s="934">
        <f ca="1">SUM(CS17:CU66)*IF(CP9="Yes",2,1)</f>
        <v>640</v>
      </c>
      <c r="CQ11" s="935"/>
      <c r="CR11" s="935"/>
      <c r="CS11" s="935"/>
      <c r="CT11" s="935"/>
      <c r="CU11" s="935"/>
      <c r="CV11" s="935"/>
      <c r="CW11" s="936"/>
      <c r="CX11" s="338"/>
      <c r="CY11" s="903" t="s">
        <v>320</v>
      </c>
      <c r="CZ11" s="866"/>
      <c r="DA11" s="866"/>
      <c r="DB11" s="866"/>
      <c r="DC11" s="866"/>
      <c r="DD11" s="866"/>
      <c r="DE11" s="866"/>
      <c r="DF11" s="867"/>
      <c r="DG11" s="934">
        <f ca="1">SUM(DJ17:DL66)*IF(DG9="Yes",2,1)</f>
        <v>640</v>
      </c>
      <c r="DH11" s="935"/>
      <c r="DI11" s="935"/>
      <c r="DJ11" s="935"/>
      <c r="DK11" s="935"/>
      <c r="DL11" s="935"/>
      <c r="DM11" s="935"/>
      <c r="DN11" s="936"/>
      <c r="DO11" s="338"/>
      <c r="DP11" s="903" t="s">
        <v>320</v>
      </c>
      <c r="DQ11" s="866"/>
      <c r="DR11" s="866"/>
      <c r="DS11" s="866"/>
      <c r="DT11" s="866"/>
      <c r="DU11" s="866"/>
      <c r="DV11" s="866"/>
      <c r="DW11" s="867"/>
      <c r="DX11" s="934">
        <f ca="1">SUM(EA17:EC66)*IF(DX9="Yes",2,1)</f>
        <v>640</v>
      </c>
      <c r="DY11" s="935"/>
      <c r="DZ11" s="935"/>
      <c r="EA11" s="935"/>
      <c r="EB11" s="935"/>
      <c r="EC11" s="935"/>
      <c r="ED11" s="935"/>
      <c r="EE11" s="936"/>
      <c r="EF11" s="338"/>
      <c r="EG11" s="903" t="s">
        <v>320</v>
      </c>
      <c r="EH11" s="866"/>
      <c r="EI11" s="866"/>
      <c r="EJ11" s="866"/>
      <c r="EK11" s="866"/>
      <c r="EL11" s="866"/>
      <c r="EM11" s="866"/>
      <c r="EN11" s="867"/>
      <c r="EO11" s="934">
        <f ca="1">SUM(ER17:ET66)*IF(EO9="Yes",2,1)</f>
        <v>640</v>
      </c>
      <c r="EP11" s="935"/>
      <c r="EQ11" s="935"/>
      <c r="ER11" s="935"/>
      <c r="ES11" s="935"/>
      <c r="ET11" s="935"/>
      <c r="EU11" s="935"/>
      <c r="EV11" s="936"/>
      <c r="EW11" s="338"/>
      <c r="EX11" s="903" t="s">
        <v>320</v>
      </c>
      <c r="EY11" s="866"/>
      <c r="EZ11" s="866"/>
      <c r="FA11" s="866"/>
      <c r="FB11" s="866"/>
      <c r="FC11" s="866"/>
      <c r="FD11" s="866"/>
      <c r="FE11" s="867"/>
      <c r="FF11" s="934">
        <f ca="1">SUM(FI17:FK66)*IF(FF9="Yes",2,1)</f>
        <v>640</v>
      </c>
      <c r="FG11" s="935"/>
      <c r="FH11" s="935"/>
      <c r="FI11" s="935"/>
      <c r="FJ11" s="935"/>
      <c r="FK11" s="935"/>
      <c r="FL11" s="935"/>
      <c r="FM11" s="936"/>
      <c r="FN11" s="338"/>
      <c r="FO11" s="903" t="s">
        <v>320</v>
      </c>
      <c r="FP11" s="866"/>
      <c r="FQ11" s="866"/>
      <c r="FR11" s="866"/>
      <c r="FS11" s="866"/>
      <c r="FT11" s="866"/>
      <c r="FU11" s="866"/>
      <c r="FV11" s="867"/>
      <c r="FW11" s="934">
        <f ca="1">SUM(FZ17:GB66)*IF(FW9="Yes",2,1)</f>
        <v>640</v>
      </c>
      <c r="FX11" s="935"/>
      <c r="FY11" s="935"/>
      <c r="FZ11" s="935"/>
      <c r="GA11" s="935"/>
      <c r="GB11" s="935"/>
      <c r="GC11" s="935"/>
      <c r="GD11" s="936"/>
      <c r="GE11" s="338"/>
      <c r="GF11" s="903" t="s">
        <v>320</v>
      </c>
      <c r="GG11" s="866"/>
      <c r="GH11" s="866"/>
      <c r="GI11" s="866"/>
      <c r="GJ11" s="866"/>
      <c r="GK11" s="866"/>
      <c r="GL11" s="866"/>
      <c r="GM11" s="867"/>
      <c r="GN11" s="934">
        <f ca="1">SUM(GQ17:GS66)*IF(GN9="Yes",2,1)</f>
        <v>640</v>
      </c>
      <c r="GO11" s="935"/>
      <c r="GP11" s="935"/>
      <c r="GQ11" s="935"/>
      <c r="GR11" s="935"/>
      <c r="GS11" s="935"/>
      <c r="GT11" s="935"/>
      <c r="GU11" s="936"/>
      <c r="GV11" s="338"/>
      <c r="GW11" s="903" t="s">
        <v>320</v>
      </c>
      <c r="GX11" s="866"/>
      <c r="GY11" s="866"/>
      <c r="GZ11" s="866"/>
      <c r="HA11" s="866"/>
      <c r="HB11" s="866"/>
      <c r="HC11" s="866"/>
      <c r="HD11" s="867"/>
      <c r="HE11" s="934">
        <f ca="1">SUM(HH17:HJ66)*IF(HE9="Yes",2,1)</f>
        <v>640</v>
      </c>
      <c r="HF11" s="935"/>
      <c r="HG11" s="935"/>
      <c r="HH11" s="935"/>
      <c r="HI11" s="935"/>
      <c r="HJ11" s="935"/>
      <c r="HK11" s="935"/>
      <c r="HL11" s="936"/>
      <c r="HM11" s="338"/>
      <c r="HN11" s="903" t="s">
        <v>320</v>
      </c>
      <c r="HO11" s="866"/>
      <c r="HP11" s="866"/>
      <c r="HQ11" s="866"/>
      <c r="HR11" s="866"/>
      <c r="HS11" s="866"/>
      <c r="HT11" s="866"/>
      <c r="HU11" s="867"/>
      <c r="HV11" s="934">
        <f ca="1">SUM(HY17:IA66)*IF(HV9="Yes",2,1)</f>
        <v>640</v>
      </c>
      <c r="HW11" s="935"/>
      <c r="HX11" s="935"/>
      <c r="HY11" s="935"/>
      <c r="HZ11" s="935"/>
      <c r="IA11" s="935"/>
      <c r="IB11" s="935"/>
      <c r="IC11" s="936"/>
      <c r="ID11" s="338"/>
      <c r="IE11" s="903" t="s">
        <v>320</v>
      </c>
      <c r="IF11" s="866"/>
      <c r="IG11" s="866"/>
      <c r="IH11" s="866"/>
      <c r="II11" s="866"/>
      <c r="IJ11" s="866"/>
      <c r="IK11" s="866"/>
      <c r="IL11" s="867"/>
      <c r="IM11" s="934">
        <f ca="1">SUM(IP17:IR66)*IF(IM9="Yes",2,1)</f>
        <v>640</v>
      </c>
      <c r="IN11" s="935"/>
      <c r="IO11" s="935"/>
      <c r="IP11" s="935"/>
      <c r="IQ11" s="935"/>
      <c r="IR11" s="935"/>
      <c r="IS11" s="935"/>
      <c r="IT11" s="936"/>
    </row>
    <row r="12" spans="1:254" s="124" customFormat="1" ht="12.75" x14ac:dyDescent="0.2">
      <c r="A12" s="901"/>
      <c r="B12" s="875"/>
      <c r="C12" s="875"/>
      <c r="D12" s="875"/>
      <c r="E12" s="875"/>
      <c r="F12" s="875"/>
      <c r="G12" s="875"/>
      <c r="H12" s="876"/>
      <c r="I12" s="937"/>
      <c r="J12" s="938"/>
      <c r="K12" s="938"/>
      <c r="L12" s="938"/>
      <c r="M12" s="939"/>
      <c r="N12" s="939"/>
      <c r="O12" s="939"/>
      <c r="P12" s="940"/>
      <c r="Q12" s="338"/>
      <c r="R12" s="901"/>
      <c r="S12" s="875"/>
      <c r="T12" s="875"/>
      <c r="U12" s="875"/>
      <c r="V12" s="875"/>
      <c r="W12" s="875"/>
      <c r="X12" s="875"/>
      <c r="Y12" s="876"/>
      <c r="Z12" s="937"/>
      <c r="AA12" s="938"/>
      <c r="AB12" s="938"/>
      <c r="AC12" s="938"/>
      <c r="AD12" s="939"/>
      <c r="AE12" s="939"/>
      <c r="AF12" s="939"/>
      <c r="AG12" s="940"/>
      <c r="AH12" s="338"/>
      <c r="AI12" s="901"/>
      <c r="AJ12" s="875"/>
      <c r="AK12" s="875"/>
      <c r="AL12" s="875"/>
      <c r="AM12" s="875"/>
      <c r="AN12" s="875"/>
      <c r="AO12" s="875"/>
      <c r="AP12" s="876"/>
      <c r="AQ12" s="937"/>
      <c r="AR12" s="938"/>
      <c r="AS12" s="938"/>
      <c r="AT12" s="938"/>
      <c r="AU12" s="939"/>
      <c r="AV12" s="939"/>
      <c r="AW12" s="939"/>
      <c r="AX12" s="940"/>
      <c r="AY12" s="338"/>
      <c r="AZ12" s="901"/>
      <c r="BA12" s="875"/>
      <c r="BB12" s="875"/>
      <c r="BC12" s="875"/>
      <c r="BD12" s="875"/>
      <c r="BE12" s="875"/>
      <c r="BF12" s="875"/>
      <c r="BG12" s="876"/>
      <c r="BH12" s="937"/>
      <c r="BI12" s="938"/>
      <c r="BJ12" s="938"/>
      <c r="BK12" s="938"/>
      <c r="BL12" s="939"/>
      <c r="BM12" s="939"/>
      <c r="BN12" s="939"/>
      <c r="BO12" s="940"/>
      <c r="BP12" s="338"/>
      <c r="BQ12" s="901"/>
      <c r="BR12" s="875"/>
      <c r="BS12" s="875"/>
      <c r="BT12" s="875"/>
      <c r="BU12" s="875"/>
      <c r="BV12" s="875"/>
      <c r="BW12" s="875"/>
      <c r="BX12" s="876"/>
      <c r="BY12" s="937"/>
      <c r="BZ12" s="938"/>
      <c r="CA12" s="938"/>
      <c r="CB12" s="938"/>
      <c r="CC12" s="939"/>
      <c r="CD12" s="939"/>
      <c r="CE12" s="939"/>
      <c r="CF12" s="940"/>
      <c r="CG12" s="338"/>
      <c r="CH12" s="901"/>
      <c r="CI12" s="875"/>
      <c r="CJ12" s="875"/>
      <c r="CK12" s="875"/>
      <c r="CL12" s="875"/>
      <c r="CM12" s="875"/>
      <c r="CN12" s="875"/>
      <c r="CO12" s="876"/>
      <c r="CP12" s="937"/>
      <c r="CQ12" s="938"/>
      <c r="CR12" s="938"/>
      <c r="CS12" s="938"/>
      <c r="CT12" s="939"/>
      <c r="CU12" s="939"/>
      <c r="CV12" s="939"/>
      <c r="CW12" s="940"/>
      <c r="CX12" s="338"/>
      <c r="CY12" s="901"/>
      <c r="CZ12" s="875"/>
      <c r="DA12" s="875"/>
      <c r="DB12" s="875"/>
      <c r="DC12" s="875"/>
      <c r="DD12" s="875"/>
      <c r="DE12" s="875"/>
      <c r="DF12" s="876"/>
      <c r="DG12" s="937"/>
      <c r="DH12" s="938"/>
      <c r="DI12" s="938"/>
      <c r="DJ12" s="938"/>
      <c r="DK12" s="939"/>
      <c r="DL12" s="939"/>
      <c r="DM12" s="939"/>
      <c r="DN12" s="940"/>
      <c r="DO12" s="338"/>
      <c r="DP12" s="901"/>
      <c r="DQ12" s="875"/>
      <c r="DR12" s="875"/>
      <c r="DS12" s="875"/>
      <c r="DT12" s="875"/>
      <c r="DU12" s="875"/>
      <c r="DV12" s="875"/>
      <c r="DW12" s="876"/>
      <c r="DX12" s="937"/>
      <c r="DY12" s="938"/>
      <c r="DZ12" s="938"/>
      <c r="EA12" s="938"/>
      <c r="EB12" s="939"/>
      <c r="EC12" s="939"/>
      <c r="ED12" s="939"/>
      <c r="EE12" s="940"/>
      <c r="EF12" s="338"/>
      <c r="EG12" s="901"/>
      <c r="EH12" s="875"/>
      <c r="EI12" s="875"/>
      <c r="EJ12" s="875"/>
      <c r="EK12" s="875"/>
      <c r="EL12" s="875"/>
      <c r="EM12" s="875"/>
      <c r="EN12" s="876"/>
      <c r="EO12" s="937"/>
      <c r="EP12" s="938"/>
      <c r="EQ12" s="938"/>
      <c r="ER12" s="938"/>
      <c r="ES12" s="939"/>
      <c r="ET12" s="939"/>
      <c r="EU12" s="939"/>
      <c r="EV12" s="940"/>
      <c r="EW12" s="338"/>
      <c r="EX12" s="901"/>
      <c r="EY12" s="875"/>
      <c r="EZ12" s="875"/>
      <c r="FA12" s="875"/>
      <c r="FB12" s="875"/>
      <c r="FC12" s="875"/>
      <c r="FD12" s="875"/>
      <c r="FE12" s="876"/>
      <c r="FF12" s="937"/>
      <c r="FG12" s="938"/>
      <c r="FH12" s="938"/>
      <c r="FI12" s="938"/>
      <c r="FJ12" s="939"/>
      <c r="FK12" s="939"/>
      <c r="FL12" s="939"/>
      <c r="FM12" s="940"/>
      <c r="FN12" s="338"/>
      <c r="FO12" s="901"/>
      <c r="FP12" s="875"/>
      <c r="FQ12" s="875"/>
      <c r="FR12" s="875"/>
      <c r="FS12" s="875"/>
      <c r="FT12" s="875"/>
      <c r="FU12" s="875"/>
      <c r="FV12" s="876"/>
      <c r="FW12" s="937"/>
      <c r="FX12" s="938"/>
      <c r="FY12" s="938"/>
      <c r="FZ12" s="938"/>
      <c r="GA12" s="939"/>
      <c r="GB12" s="939"/>
      <c r="GC12" s="939"/>
      <c r="GD12" s="940"/>
      <c r="GE12" s="338"/>
      <c r="GF12" s="901"/>
      <c r="GG12" s="875"/>
      <c r="GH12" s="875"/>
      <c r="GI12" s="875"/>
      <c r="GJ12" s="875"/>
      <c r="GK12" s="875"/>
      <c r="GL12" s="875"/>
      <c r="GM12" s="876"/>
      <c r="GN12" s="937"/>
      <c r="GO12" s="938"/>
      <c r="GP12" s="938"/>
      <c r="GQ12" s="938"/>
      <c r="GR12" s="939"/>
      <c r="GS12" s="939"/>
      <c r="GT12" s="939"/>
      <c r="GU12" s="940"/>
      <c r="GV12" s="338"/>
      <c r="GW12" s="901"/>
      <c r="GX12" s="875"/>
      <c r="GY12" s="875"/>
      <c r="GZ12" s="875"/>
      <c r="HA12" s="875"/>
      <c r="HB12" s="875"/>
      <c r="HC12" s="875"/>
      <c r="HD12" s="876"/>
      <c r="HE12" s="937"/>
      <c r="HF12" s="938"/>
      <c r="HG12" s="938"/>
      <c r="HH12" s="938"/>
      <c r="HI12" s="939"/>
      <c r="HJ12" s="939"/>
      <c r="HK12" s="939"/>
      <c r="HL12" s="940"/>
      <c r="HM12" s="338"/>
      <c r="HN12" s="901"/>
      <c r="HO12" s="875"/>
      <c r="HP12" s="875"/>
      <c r="HQ12" s="875"/>
      <c r="HR12" s="875"/>
      <c r="HS12" s="875"/>
      <c r="HT12" s="875"/>
      <c r="HU12" s="876"/>
      <c r="HV12" s="937"/>
      <c r="HW12" s="938"/>
      <c r="HX12" s="938"/>
      <c r="HY12" s="938"/>
      <c r="HZ12" s="939"/>
      <c r="IA12" s="939"/>
      <c r="IB12" s="939"/>
      <c r="IC12" s="940"/>
      <c r="ID12" s="338"/>
      <c r="IE12" s="901"/>
      <c r="IF12" s="875"/>
      <c r="IG12" s="875"/>
      <c r="IH12" s="875"/>
      <c r="II12" s="875"/>
      <c r="IJ12" s="875"/>
      <c r="IK12" s="875"/>
      <c r="IL12" s="876"/>
      <c r="IM12" s="937"/>
      <c r="IN12" s="938"/>
      <c r="IO12" s="938"/>
      <c r="IP12" s="938"/>
      <c r="IQ12" s="939"/>
      <c r="IR12" s="939"/>
      <c r="IS12" s="939"/>
      <c r="IT12" s="940"/>
    </row>
    <row r="13" spans="1:254" s="124" customFormat="1" ht="12.75" x14ac:dyDescent="0.2">
      <c r="A13" s="903" t="s">
        <v>321</v>
      </c>
      <c r="B13" s="866"/>
      <c r="C13" s="866"/>
      <c r="D13" s="866"/>
      <c r="E13" s="866"/>
      <c r="F13" s="866"/>
      <c r="G13" s="866"/>
      <c r="H13" s="867"/>
      <c r="I13" s="941">
        <f ca="1">MAX(I69:I248)/IF(I9="Yes",1/2*I11,I11)</f>
        <v>0.5</v>
      </c>
      <c r="J13" s="942"/>
      <c r="K13" s="942"/>
      <c r="L13" s="942"/>
      <c r="M13" s="900" t="str">
        <f ca="1">IF(I13&gt;0.5,"FAIL","PASS")</f>
        <v>PASS</v>
      </c>
      <c r="N13" s="945"/>
      <c r="O13" s="945"/>
      <c r="P13" s="946"/>
      <c r="Q13" s="338"/>
      <c r="R13" s="903" t="s">
        <v>321</v>
      </c>
      <c r="S13" s="866"/>
      <c r="T13" s="866"/>
      <c r="U13" s="866"/>
      <c r="V13" s="866"/>
      <c r="W13" s="866"/>
      <c r="X13" s="866"/>
      <c r="Y13" s="867"/>
      <c r="Z13" s="941">
        <f ca="1">MAX(Z69:Z248)/IF(Z9="Yes",1/2*Z11,Z11)</f>
        <v>0.5</v>
      </c>
      <c r="AA13" s="942"/>
      <c r="AB13" s="942"/>
      <c r="AC13" s="942"/>
      <c r="AD13" s="900" t="str">
        <f ca="1">IF(Z13&gt;0.5,"FAIL","PASS")</f>
        <v>PASS</v>
      </c>
      <c r="AE13" s="945"/>
      <c r="AF13" s="945"/>
      <c r="AG13" s="946"/>
      <c r="AH13" s="340"/>
      <c r="AI13" s="903" t="s">
        <v>321</v>
      </c>
      <c r="AJ13" s="866"/>
      <c r="AK13" s="866"/>
      <c r="AL13" s="866"/>
      <c r="AM13" s="866"/>
      <c r="AN13" s="866"/>
      <c r="AO13" s="866"/>
      <c r="AP13" s="867"/>
      <c r="AQ13" s="941">
        <f ca="1">MAX(AQ69:AQ248)/IF(AQ9="Yes",1/2*AQ11,AQ11)</f>
        <v>0.5</v>
      </c>
      <c r="AR13" s="942"/>
      <c r="AS13" s="942"/>
      <c r="AT13" s="942"/>
      <c r="AU13" s="900" t="str">
        <f ca="1">IF(AQ13&gt;0.5,"FAIL","PASS")</f>
        <v>PASS</v>
      </c>
      <c r="AV13" s="945"/>
      <c r="AW13" s="945"/>
      <c r="AX13" s="946"/>
      <c r="AY13" s="340"/>
      <c r="AZ13" s="903" t="s">
        <v>321</v>
      </c>
      <c r="BA13" s="866"/>
      <c r="BB13" s="866"/>
      <c r="BC13" s="866"/>
      <c r="BD13" s="866"/>
      <c r="BE13" s="866"/>
      <c r="BF13" s="866"/>
      <c r="BG13" s="867"/>
      <c r="BH13" s="941">
        <f ca="1">MAX(BH69:BH248)/IF(BH9="Yes",1/2*BH11,BH11)</f>
        <v>0.5</v>
      </c>
      <c r="BI13" s="942"/>
      <c r="BJ13" s="942"/>
      <c r="BK13" s="942"/>
      <c r="BL13" s="900" t="str">
        <f ca="1">IF(BH13&gt;0.5,"FAIL","PASS")</f>
        <v>PASS</v>
      </c>
      <c r="BM13" s="945"/>
      <c r="BN13" s="945"/>
      <c r="BO13" s="946"/>
      <c r="BP13" s="340"/>
      <c r="BQ13" s="903" t="s">
        <v>321</v>
      </c>
      <c r="BR13" s="866"/>
      <c r="BS13" s="866"/>
      <c r="BT13" s="866"/>
      <c r="BU13" s="866"/>
      <c r="BV13" s="866"/>
      <c r="BW13" s="866"/>
      <c r="BX13" s="867"/>
      <c r="BY13" s="941">
        <f ca="1">MAX(BY69:BY248)/IF(BY9="Yes",1/2*BY11,BY11)</f>
        <v>0.5</v>
      </c>
      <c r="BZ13" s="942"/>
      <c r="CA13" s="942"/>
      <c r="CB13" s="942"/>
      <c r="CC13" s="900" t="str">
        <f ca="1">IF(BY13&gt;0.5,"FAIL","PASS")</f>
        <v>PASS</v>
      </c>
      <c r="CD13" s="945"/>
      <c r="CE13" s="945"/>
      <c r="CF13" s="946"/>
      <c r="CG13" s="340"/>
      <c r="CH13" s="903" t="s">
        <v>321</v>
      </c>
      <c r="CI13" s="866"/>
      <c r="CJ13" s="866"/>
      <c r="CK13" s="866"/>
      <c r="CL13" s="866"/>
      <c r="CM13" s="866"/>
      <c r="CN13" s="866"/>
      <c r="CO13" s="867"/>
      <c r="CP13" s="941">
        <f ca="1">MAX(CP69:CP248)/IF(CP9="Yes",1/2*CP11,CP11)</f>
        <v>0.5</v>
      </c>
      <c r="CQ13" s="942"/>
      <c r="CR13" s="942"/>
      <c r="CS13" s="942"/>
      <c r="CT13" s="900" t="str">
        <f ca="1">IF(CP13&gt;0.5,"FAIL","PASS")</f>
        <v>PASS</v>
      </c>
      <c r="CU13" s="945"/>
      <c r="CV13" s="945"/>
      <c r="CW13" s="946"/>
      <c r="CX13" s="340"/>
      <c r="CY13" s="903" t="s">
        <v>321</v>
      </c>
      <c r="CZ13" s="866"/>
      <c r="DA13" s="866"/>
      <c r="DB13" s="866"/>
      <c r="DC13" s="866"/>
      <c r="DD13" s="866"/>
      <c r="DE13" s="866"/>
      <c r="DF13" s="867"/>
      <c r="DG13" s="941">
        <f ca="1">MAX(DG69:DG248)/IF(DG9="Yes",1/2*DG11,DG11)</f>
        <v>0.5</v>
      </c>
      <c r="DH13" s="942"/>
      <c r="DI13" s="942"/>
      <c r="DJ13" s="942"/>
      <c r="DK13" s="900" t="str">
        <f ca="1">IF(DG13&gt;0.5,"FAIL","PASS")</f>
        <v>PASS</v>
      </c>
      <c r="DL13" s="945"/>
      <c r="DM13" s="945"/>
      <c r="DN13" s="946"/>
      <c r="DO13" s="340"/>
      <c r="DP13" s="903" t="s">
        <v>321</v>
      </c>
      <c r="DQ13" s="866"/>
      <c r="DR13" s="866"/>
      <c r="DS13" s="866"/>
      <c r="DT13" s="866"/>
      <c r="DU13" s="866"/>
      <c r="DV13" s="866"/>
      <c r="DW13" s="867"/>
      <c r="DX13" s="941">
        <f ca="1">MAX(DX69:DX248)/IF(DX9="Yes",1/2*DX11,DX11)</f>
        <v>0.5</v>
      </c>
      <c r="DY13" s="942"/>
      <c r="DZ13" s="942"/>
      <c r="EA13" s="942"/>
      <c r="EB13" s="900" t="str">
        <f ca="1">IF(DX13&gt;0.5,"FAIL","PASS")</f>
        <v>PASS</v>
      </c>
      <c r="EC13" s="945"/>
      <c r="ED13" s="945"/>
      <c r="EE13" s="946"/>
      <c r="EF13" s="340"/>
      <c r="EG13" s="903" t="s">
        <v>321</v>
      </c>
      <c r="EH13" s="866"/>
      <c r="EI13" s="866"/>
      <c r="EJ13" s="866"/>
      <c r="EK13" s="866"/>
      <c r="EL13" s="866"/>
      <c r="EM13" s="866"/>
      <c r="EN13" s="867"/>
      <c r="EO13" s="941">
        <f ca="1">MAX(EO69:EO248)/IF(EO9="Yes",1/2*EO11,EO11)</f>
        <v>0.5</v>
      </c>
      <c r="EP13" s="942"/>
      <c r="EQ13" s="942"/>
      <c r="ER13" s="942"/>
      <c r="ES13" s="900" t="str">
        <f ca="1">IF(EO13&gt;0.5,"FAIL","PASS")</f>
        <v>PASS</v>
      </c>
      <c r="ET13" s="945"/>
      <c r="EU13" s="945"/>
      <c r="EV13" s="946"/>
      <c r="EW13" s="340"/>
      <c r="EX13" s="903" t="s">
        <v>321</v>
      </c>
      <c r="EY13" s="866"/>
      <c r="EZ13" s="866"/>
      <c r="FA13" s="866"/>
      <c r="FB13" s="866"/>
      <c r="FC13" s="866"/>
      <c r="FD13" s="866"/>
      <c r="FE13" s="867"/>
      <c r="FF13" s="941">
        <f ca="1">MAX(FF69:FF248)/IF(FF9="Yes",1/2*FF11,FF11)</f>
        <v>0.5</v>
      </c>
      <c r="FG13" s="942"/>
      <c r="FH13" s="942"/>
      <c r="FI13" s="942"/>
      <c r="FJ13" s="900" t="str">
        <f ca="1">IF(FF13&gt;0.5,"FAIL","PASS")</f>
        <v>PASS</v>
      </c>
      <c r="FK13" s="945"/>
      <c r="FL13" s="945"/>
      <c r="FM13" s="946"/>
      <c r="FN13" s="340"/>
      <c r="FO13" s="903" t="s">
        <v>321</v>
      </c>
      <c r="FP13" s="866"/>
      <c r="FQ13" s="866"/>
      <c r="FR13" s="866"/>
      <c r="FS13" s="866"/>
      <c r="FT13" s="866"/>
      <c r="FU13" s="866"/>
      <c r="FV13" s="867"/>
      <c r="FW13" s="941">
        <f ca="1">MAX(FW69:FW248)/IF(FW9="Yes",1/2*FW11,FW11)</f>
        <v>0.5</v>
      </c>
      <c r="FX13" s="942"/>
      <c r="FY13" s="942"/>
      <c r="FZ13" s="942"/>
      <c r="GA13" s="900" t="str">
        <f ca="1">IF(FW13&gt;0.5,"FAIL","PASS")</f>
        <v>PASS</v>
      </c>
      <c r="GB13" s="945"/>
      <c r="GC13" s="945"/>
      <c r="GD13" s="946"/>
      <c r="GE13" s="340"/>
      <c r="GF13" s="903" t="s">
        <v>321</v>
      </c>
      <c r="GG13" s="866"/>
      <c r="GH13" s="866"/>
      <c r="GI13" s="866"/>
      <c r="GJ13" s="866"/>
      <c r="GK13" s="866"/>
      <c r="GL13" s="866"/>
      <c r="GM13" s="867"/>
      <c r="GN13" s="941">
        <f ca="1">MAX(GN69:GN248)/IF(GN9="Yes",1/2*GN11,GN11)</f>
        <v>0.5</v>
      </c>
      <c r="GO13" s="942"/>
      <c r="GP13" s="942"/>
      <c r="GQ13" s="942"/>
      <c r="GR13" s="900" t="str">
        <f ca="1">IF(GN13&gt;0.5,"FAIL","PASS")</f>
        <v>PASS</v>
      </c>
      <c r="GS13" s="945"/>
      <c r="GT13" s="945"/>
      <c r="GU13" s="946"/>
      <c r="GV13" s="340"/>
      <c r="GW13" s="903" t="s">
        <v>321</v>
      </c>
      <c r="GX13" s="866"/>
      <c r="GY13" s="866"/>
      <c r="GZ13" s="866"/>
      <c r="HA13" s="866"/>
      <c r="HB13" s="866"/>
      <c r="HC13" s="866"/>
      <c r="HD13" s="867"/>
      <c r="HE13" s="941">
        <f ca="1">MAX(HE69:HE248)/IF(HE9="Yes",1/2*HE11,HE11)</f>
        <v>0.5</v>
      </c>
      <c r="HF13" s="942"/>
      <c r="HG13" s="942"/>
      <c r="HH13" s="942"/>
      <c r="HI13" s="900" t="str">
        <f ca="1">IF(HE13&gt;0.5,"FAIL","PASS")</f>
        <v>PASS</v>
      </c>
      <c r="HJ13" s="945"/>
      <c r="HK13" s="945"/>
      <c r="HL13" s="946"/>
      <c r="HM13" s="340"/>
      <c r="HN13" s="903" t="s">
        <v>321</v>
      </c>
      <c r="HO13" s="866"/>
      <c r="HP13" s="866"/>
      <c r="HQ13" s="866"/>
      <c r="HR13" s="866"/>
      <c r="HS13" s="866"/>
      <c r="HT13" s="866"/>
      <c r="HU13" s="867"/>
      <c r="HV13" s="941">
        <f ca="1">MAX(HV69:HV248)/IF(HV9="Yes",1/2*HV11,HV11)</f>
        <v>0.5</v>
      </c>
      <c r="HW13" s="942"/>
      <c r="HX13" s="942"/>
      <c r="HY13" s="942"/>
      <c r="HZ13" s="900" t="str">
        <f ca="1">IF(HV13&gt;0.5,"FAIL","PASS")</f>
        <v>PASS</v>
      </c>
      <c r="IA13" s="945"/>
      <c r="IB13" s="945"/>
      <c r="IC13" s="946"/>
      <c r="ID13" s="340"/>
      <c r="IE13" s="903" t="s">
        <v>321</v>
      </c>
      <c r="IF13" s="866"/>
      <c r="IG13" s="866"/>
      <c r="IH13" s="866"/>
      <c r="II13" s="866"/>
      <c r="IJ13" s="866"/>
      <c r="IK13" s="866"/>
      <c r="IL13" s="867"/>
      <c r="IM13" s="941">
        <f ca="1">MAX(IM69:IM248)/IF(IM9="Yes",1/2*IM11,IM11)</f>
        <v>0.5</v>
      </c>
      <c r="IN13" s="942"/>
      <c r="IO13" s="942"/>
      <c r="IP13" s="942"/>
      <c r="IQ13" s="900" t="str">
        <f ca="1">IF(IM13&gt;0.5,"FAIL","PASS")</f>
        <v>PASS</v>
      </c>
      <c r="IR13" s="945"/>
      <c r="IS13" s="945"/>
      <c r="IT13" s="946"/>
    </row>
    <row r="14" spans="1:254" s="124" customFormat="1" ht="12.75" x14ac:dyDescent="0.2">
      <c r="A14" s="901"/>
      <c r="B14" s="875"/>
      <c r="C14" s="875"/>
      <c r="D14" s="875"/>
      <c r="E14" s="875"/>
      <c r="F14" s="875"/>
      <c r="G14" s="875"/>
      <c r="H14" s="876"/>
      <c r="I14" s="943"/>
      <c r="J14" s="944"/>
      <c r="K14" s="944"/>
      <c r="L14" s="944"/>
      <c r="M14" s="947"/>
      <c r="N14" s="948"/>
      <c r="O14" s="948"/>
      <c r="P14" s="949"/>
      <c r="Q14" s="338"/>
      <c r="R14" s="901"/>
      <c r="S14" s="875"/>
      <c r="T14" s="875"/>
      <c r="U14" s="875"/>
      <c r="V14" s="875"/>
      <c r="W14" s="875"/>
      <c r="X14" s="875"/>
      <c r="Y14" s="876"/>
      <c r="Z14" s="943"/>
      <c r="AA14" s="944"/>
      <c r="AB14" s="944"/>
      <c r="AC14" s="944"/>
      <c r="AD14" s="947"/>
      <c r="AE14" s="948"/>
      <c r="AF14" s="948"/>
      <c r="AG14" s="949"/>
      <c r="AH14" s="340"/>
      <c r="AI14" s="901"/>
      <c r="AJ14" s="875"/>
      <c r="AK14" s="875"/>
      <c r="AL14" s="875"/>
      <c r="AM14" s="875"/>
      <c r="AN14" s="875"/>
      <c r="AO14" s="875"/>
      <c r="AP14" s="876"/>
      <c r="AQ14" s="943"/>
      <c r="AR14" s="944"/>
      <c r="AS14" s="944"/>
      <c r="AT14" s="944"/>
      <c r="AU14" s="947"/>
      <c r="AV14" s="948"/>
      <c r="AW14" s="948"/>
      <c r="AX14" s="949"/>
      <c r="AY14" s="340"/>
      <c r="AZ14" s="901"/>
      <c r="BA14" s="875"/>
      <c r="BB14" s="875"/>
      <c r="BC14" s="875"/>
      <c r="BD14" s="875"/>
      <c r="BE14" s="875"/>
      <c r="BF14" s="875"/>
      <c r="BG14" s="876"/>
      <c r="BH14" s="943"/>
      <c r="BI14" s="944"/>
      <c r="BJ14" s="944"/>
      <c r="BK14" s="944"/>
      <c r="BL14" s="947"/>
      <c r="BM14" s="948"/>
      <c r="BN14" s="948"/>
      <c r="BO14" s="949"/>
      <c r="BP14" s="340"/>
      <c r="BQ14" s="901"/>
      <c r="BR14" s="875"/>
      <c r="BS14" s="875"/>
      <c r="BT14" s="875"/>
      <c r="BU14" s="875"/>
      <c r="BV14" s="875"/>
      <c r="BW14" s="875"/>
      <c r="BX14" s="876"/>
      <c r="BY14" s="943"/>
      <c r="BZ14" s="944"/>
      <c r="CA14" s="944"/>
      <c r="CB14" s="944"/>
      <c r="CC14" s="947"/>
      <c r="CD14" s="948"/>
      <c r="CE14" s="948"/>
      <c r="CF14" s="949"/>
      <c r="CG14" s="340"/>
      <c r="CH14" s="901"/>
      <c r="CI14" s="875"/>
      <c r="CJ14" s="875"/>
      <c r="CK14" s="875"/>
      <c r="CL14" s="875"/>
      <c r="CM14" s="875"/>
      <c r="CN14" s="875"/>
      <c r="CO14" s="876"/>
      <c r="CP14" s="943"/>
      <c r="CQ14" s="944"/>
      <c r="CR14" s="944"/>
      <c r="CS14" s="944"/>
      <c r="CT14" s="947"/>
      <c r="CU14" s="948"/>
      <c r="CV14" s="948"/>
      <c r="CW14" s="949"/>
      <c r="CX14" s="340"/>
      <c r="CY14" s="901"/>
      <c r="CZ14" s="875"/>
      <c r="DA14" s="875"/>
      <c r="DB14" s="875"/>
      <c r="DC14" s="875"/>
      <c r="DD14" s="875"/>
      <c r="DE14" s="875"/>
      <c r="DF14" s="876"/>
      <c r="DG14" s="943"/>
      <c r="DH14" s="944"/>
      <c r="DI14" s="944"/>
      <c r="DJ14" s="944"/>
      <c r="DK14" s="947"/>
      <c r="DL14" s="948"/>
      <c r="DM14" s="948"/>
      <c r="DN14" s="949"/>
      <c r="DO14" s="340"/>
      <c r="DP14" s="901"/>
      <c r="DQ14" s="875"/>
      <c r="DR14" s="875"/>
      <c r="DS14" s="875"/>
      <c r="DT14" s="875"/>
      <c r="DU14" s="875"/>
      <c r="DV14" s="875"/>
      <c r="DW14" s="876"/>
      <c r="DX14" s="943"/>
      <c r="DY14" s="944"/>
      <c r="DZ14" s="944"/>
      <c r="EA14" s="944"/>
      <c r="EB14" s="947"/>
      <c r="EC14" s="948"/>
      <c r="ED14" s="948"/>
      <c r="EE14" s="949"/>
      <c r="EF14" s="340"/>
      <c r="EG14" s="901"/>
      <c r="EH14" s="875"/>
      <c r="EI14" s="875"/>
      <c r="EJ14" s="875"/>
      <c r="EK14" s="875"/>
      <c r="EL14" s="875"/>
      <c r="EM14" s="875"/>
      <c r="EN14" s="876"/>
      <c r="EO14" s="943"/>
      <c r="EP14" s="944"/>
      <c r="EQ14" s="944"/>
      <c r="ER14" s="944"/>
      <c r="ES14" s="947"/>
      <c r="ET14" s="948"/>
      <c r="EU14" s="948"/>
      <c r="EV14" s="949"/>
      <c r="EW14" s="340"/>
      <c r="EX14" s="901"/>
      <c r="EY14" s="875"/>
      <c r="EZ14" s="875"/>
      <c r="FA14" s="875"/>
      <c r="FB14" s="875"/>
      <c r="FC14" s="875"/>
      <c r="FD14" s="875"/>
      <c r="FE14" s="876"/>
      <c r="FF14" s="943"/>
      <c r="FG14" s="944"/>
      <c r="FH14" s="944"/>
      <c r="FI14" s="944"/>
      <c r="FJ14" s="947"/>
      <c r="FK14" s="948"/>
      <c r="FL14" s="948"/>
      <c r="FM14" s="949"/>
      <c r="FN14" s="340"/>
      <c r="FO14" s="901"/>
      <c r="FP14" s="875"/>
      <c r="FQ14" s="875"/>
      <c r="FR14" s="875"/>
      <c r="FS14" s="875"/>
      <c r="FT14" s="875"/>
      <c r="FU14" s="875"/>
      <c r="FV14" s="876"/>
      <c r="FW14" s="943"/>
      <c r="FX14" s="944"/>
      <c r="FY14" s="944"/>
      <c r="FZ14" s="944"/>
      <c r="GA14" s="947"/>
      <c r="GB14" s="948"/>
      <c r="GC14" s="948"/>
      <c r="GD14" s="949"/>
      <c r="GE14" s="340"/>
      <c r="GF14" s="901"/>
      <c r="GG14" s="875"/>
      <c r="GH14" s="875"/>
      <c r="GI14" s="875"/>
      <c r="GJ14" s="875"/>
      <c r="GK14" s="875"/>
      <c r="GL14" s="875"/>
      <c r="GM14" s="876"/>
      <c r="GN14" s="943"/>
      <c r="GO14" s="944"/>
      <c r="GP14" s="944"/>
      <c r="GQ14" s="944"/>
      <c r="GR14" s="947"/>
      <c r="GS14" s="948"/>
      <c r="GT14" s="948"/>
      <c r="GU14" s="949"/>
      <c r="GV14" s="340"/>
      <c r="GW14" s="901"/>
      <c r="GX14" s="875"/>
      <c r="GY14" s="875"/>
      <c r="GZ14" s="875"/>
      <c r="HA14" s="875"/>
      <c r="HB14" s="875"/>
      <c r="HC14" s="875"/>
      <c r="HD14" s="876"/>
      <c r="HE14" s="943"/>
      <c r="HF14" s="944"/>
      <c r="HG14" s="944"/>
      <c r="HH14" s="944"/>
      <c r="HI14" s="947"/>
      <c r="HJ14" s="948"/>
      <c r="HK14" s="948"/>
      <c r="HL14" s="949"/>
      <c r="HM14" s="340"/>
      <c r="HN14" s="901"/>
      <c r="HO14" s="875"/>
      <c r="HP14" s="875"/>
      <c r="HQ14" s="875"/>
      <c r="HR14" s="875"/>
      <c r="HS14" s="875"/>
      <c r="HT14" s="875"/>
      <c r="HU14" s="876"/>
      <c r="HV14" s="943"/>
      <c r="HW14" s="944"/>
      <c r="HX14" s="944"/>
      <c r="HY14" s="944"/>
      <c r="HZ14" s="947"/>
      <c r="IA14" s="948"/>
      <c r="IB14" s="948"/>
      <c r="IC14" s="949"/>
      <c r="ID14" s="340"/>
      <c r="IE14" s="901"/>
      <c r="IF14" s="875"/>
      <c r="IG14" s="875"/>
      <c r="IH14" s="875"/>
      <c r="II14" s="875"/>
      <c r="IJ14" s="875"/>
      <c r="IK14" s="875"/>
      <c r="IL14" s="876"/>
      <c r="IM14" s="943"/>
      <c r="IN14" s="944"/>
      <c r="IO14" s="944"/>
      <c r="IP14" s="944"/>
      <c r="IQ14" s="947"/>
      <c r="IR14" s="948"/>
      <c r="IS14" s="948"/>
      <c r="IT14" s="949"/>
    </row>
    <row r="15" spans="1:254" s="124" customFormat="1" ht="12.75" customHeight="1" x14ac:dyDescent="0.2">
      <c r="A15" s="905" t="s">
        <v>322</v>
      </c>
      <c r="B15" s="913"/>
      <c r="C15" s="905" t="s">
        <v>73</v>
      </c>
      <c r="D15" s="913"/>
      <c r="E15" s="913"/>
      <c r="F15" s="913"/>
      <c r="G15" s="913"/>
      <c r="H15" s="913"/>
      <c r="I15" s="905" t="s">
        <v>323</v>
      </c>
      <c r="J15" s="913"/>
      <c r="K15" s="916"/>
      <c r="L15" s="952" t="s">
        <v>324</v>
      </c>
      <c r="M15" s="953"/>
      <c r="N15" s="954"/>
      <c r="O15" s="958" t="s">
        <v>325</v>
      </c>
      <c r="P15" s="959"/>
      <c r="Q15" s="339"/>
      <c r="R15" s="905" t="s">
        <v>322</v>
      </c>
      <c r="S15" s="913"/>
      <c r="T15" s="905" t="s">
        <v>73</v>
      </c>
      <c r="U15" s="913"/>
      <c r="V15" s="913"/>
      <c r="W15" s="913"/>
      <c r="X15" s="913"/>
      <c r="Y15" s="913"/>
      <c r="Z15" s="905" t="s">
        <v>323</v>
      </c>
      <c r="AA15" s="913"/>
      <c r="AB15" s="916"/>
      <c r="AC15" s="952" t="s">
        <v>324</v>
      </c>
      <c r="AD15" s="953"/>
      <c r="AE15" s="954"/>
      <c r="AF15" s="958" t="s">
        <v>325</v>
      </c>
      <c r="AG15" s="959"/>
      <c r="AH15" s="341"/>
      <c r="AI15" s="905" t="s">
        <v>322</v>
      </c>
      <c r="AJ15" s="913"/>
      <c r="AK15" s="905" t="s">
        <v>73</v>
      </c>
      <c r="AL15" s="913"/>
      <c r="AM15" s="913"/>
      <c r="AN15" s="913"/>
      <c r="AO15" s="913"/>
      <c r="AP15" s="913"/>
      <c r="AQ15" s="905" t="s">
        <v>323</v>
      </c>
      <c r="AR15" s="913"/>
      <c r="AS15" s="916"/>
      <c r="AT15" s="952" t="s">
        <v>324</v>
      </c>
      <c r="AU15" s="953"/>
      <c r="AV15" s="954"/>
      <c r="AW15" s="958" t="s">
        <v>325</v>
      </c>
      <c r="AX15" s="959"/>
      <c r="AY15" s="341"/>
      <c r="AZ15" s="905" t="s">
        <v>322</v>
      </c>
      <c r="BA15" s="913"/>
      <c r="BB15" s="905" t="s">
        <v>73</v>
      </c>
      <c r="BC15" s="913"/>
      <c r="BD15" s="913"/>
      <c r="BE15" s="913"/>
      <c r="BF15" s="913"/>
      <c r="BG15" s="913"/>
      <c r="BH15" s="905" t="s">
        <v>323</v>
      </c>
      <c r="BI15" s="913"/>
      <c r="BJ15" s="916"/>
      <c r="BK15" s="952" t="s">
        <v>324</v>
      </c>
      <c r="BL15" s="953"/>
      <c r="BM15" s="954"/>
      <c r="BN15" s="958" t="s">
        <v>325</v>
      </c>
      <c r="BO15" s="959"/>
      <c r="BP15" s="341"/>
      <c r="BQ15" s="905" t="s">
        <v>322</v>
      </c>
      <c r="BR15" s="913"/>
      <c r="BS15" s="905" t="s">
        <v>73</v>
      </c>
      <c r="BT15" s="913"/>
      <c r="BU15" s="913"/>
      <c r="BV15" s="913"/>
      <c r="BW15" s="913"/>
      <c r="BX15" s="913"/>
      <c r="BY15" s="905" t="s">
        <v>323</v>
      </c>
      <c r="BZ15" s="913"/>
      <c r="CA15" s="916"/>
      <c r="CB15" s="952" t="s">
        <v>324</v>
      </c>
      <c r="CC15" s="953"/>
      <c r="CD15" s="954"/>
      <c r="CE15" s="958" t="s">
        <v>325</v>
      </c>
      <c r="CF15" s="959"/>
      <c r="CG15" s="341"/>
      <c r="CH15" s="905" t="s">
        <v>322</v>
      </c>
      <c r="CI15" s="913"/>
      <c r="CJ15" s="905" t="s">
        <v>73</v>
      </c>
      <c r="CK15" s="913"/>
      <c r="CL15" s="913"/>
      <c r="CM15" s="913"/>
      <c r="CN15" s="913"/>
      <c r="CO15" s="913"/>
      <c r="CP15" s="905" t="s">
        <v>323</v>
      </c>
      <c r="CQ15" s="913"/>
      <c r="CR15" s="916"/>
      <c r="CS15" s="952" t="s">
        <v>324</v>
      </c>
      <c r="CT15" s="953"/>
      <c r="CU15" s="954"/>
      <c r="CV15" s="958" t="s">
        <v>325</v>
      </c>
      <c r="CW15" s="959"/>
      <c r="CX15" s="341"/>
      <c r="CY15" s="905" t="s">
        <v>322</v>
      </c>
      <c r="CZ15" s="913"/>
      <c r="DA15" s="905" t="s">
        <v>73</v>
      </c>
      <c r="DB15" s="913"/>
      <c r="DC15" s="913"/>
      <c r="DD15" s="913"/>
      <c r="DE15" s="913"/>
      <c r="DF15" s="913"/>
      <c r="DG15" s="905" t="s">
        <v>323</v>
      </c>
      <c r="DH15" s="913"/>
      <c r="DI15" s="916"/>
      <c r="DJ15" s="952" t="s">
        <v>324</v>
      </c>
      <c r="DK15" s="953"/>
      <c r="DL15" s="954"/>
      <c r="DM15" s="958" t="s">
        <v>325</v>
      </c>
      <c r="DN15" s="959"/>
      <c r="DO15" s="341"/>
      <c r="DP15" s="905" t="s">
        <v>322</v>
      </c>
      <c r="DQ15" s="913"/>
      <c r="DR15" s="905" t="s">
        <v>73</v>
      </c>
      <c r="DS15" s="913"/>
      <c r="DT15" s="913"/>
      <c r="DU15" s="913"/>
      <c r="DV15" s="913"/>
      <c r="DW15" s="913"/>
      <c r="DX15" s="905" t="s">
        <v>323</v>
      </c>
      <c r="DY15" s="913"/>
      <c r="DZ15" s="916"/>
      <c r="EA15" s="952" t="s">
        <v>324</v>
      </c>
      <c r="EB15" s="953"/>
      <c r="EC15" s="954"/>
      <c r="ED15" s="958" t="s">
        <v>325</v>
      </c>
      <c r="EE15" s="959"/>
      <c r="EF15" s="341"/>
      <c r="EG15" s="905" t="s">
        <v>322</v>
      </c>
      <c r="EH15" s="913"/>
      <c r="EI15" s="905" t="s">
        <v>73</v>
      </c>
      <c r="EJ15" s="913"/>
      <c r="EK15" s="913"/>
      <c r="EL15" s="913"/>
      <c r="EM15" s="913"/>
      <c r="EN15" s="913"/>
      <c r="EO15" s="905" t="s">
        <v>323</v>
      </c>
      <c r="EP15" s="913"/>
      <c r="EQ15" s="916"/>
      <c r="ER15" s="952" t="s">
        <v>324</v>
      </c>
      <c r="ES15" s="953"/>
      <c r="ET15" s="954"/>
      <c r="EU15" s="958" t="s">
        <v>325</v>
      </c>
      <c r="EV15" s="959"/>
      <c r="EW15" s="341"/>
      <c r="EX15" s="905" t="s">
        <v>322</v>
      </c>
      <c r="EY15" s="913"/>
      <c r="EZ15" s="905" t="s">
        <v>73</v>
      </c>
      <c r="FA15" s="913"/>
      <c r="FB15" s="913"/>
      <c r="FC15" s="913"/>
      <c r="FD15" s="913"/>
      <c r="FE15" s="913"/>
      <c r="FF15" s="905" t="s">
        <v>323</v>
      </c>
      <c r="FG15" s="913"/>
      <c r="FH15" s="916"/>
      <c r="FI15" s="952" t="s">
        <v>324</v>
      </c>
      <c r="FJ15" s="953"/>
      <c r="FK15" s="954"/>
      <c r="FL15" s="958" t="s">
        <v>325</v>
      </c>
      <c r="FM15" s="959"/>
      <c r="FN15" s="341"/>
      <c r="FO15" s="905" t="s">
        <v>322</v>
      </c>
      <c r="FP15" s="913"/>
      <c r="FQ15" s="905" t="s">
        <v>73</v>
      </c>
      <c r="FR15" s="913"/>
      <c r="FS15" s="913"/>
      <c r="FT15" s="913"/>
      <c r="FU15" s="913"/>
      <c r="FV15" s="913"/>
      <c r="FW15" s="905" t="s">
        <v>323</v>
      </c>
      <c r="FX15" s="913"/>
      <c r="FY15" s="916"/>
      <c r="FZ15" s="952" t="s">
        <v>324</v>
      </c>
      <c r="GA15" s="953"/>
      <c r="GB15" s="954"/>
      <c r="GC15" s="958" t="s">
        <v>325</v>
      </c>
      <c r="GD15" s="959"/>
      <c r="GE15" s="341"/>
      <c r="GF15" s="905" t="s">
        <v>322</v>
      </c>
      <c r="GG15" s="913"/>
      <c r="GH15" s="905" t="s">
        <v>73</v>
      </c>
      <c r="GI15" s="913"/>
      <c r="GJ15" s="913"/>
      <c r="GK15" s="913"/>
      <c r="GL15" s="913"/>
      <c r="GM15" s="913"/>
      <c r="GN15" s="905" t="s">
        <v>323</v>
      </c>
      <c r="GO15" s="913"/>
      <c r="GP15" s="916"/>
      <c r="GQ15" s="952" t="s">
        <v>324</v>
      </c>
      <c r="GR15" s="953"/>
      <c r="GS15" s="954"/>
      <c r="GT15" s="958" t="s">
        <v>325</v>
      </c>
      <c r="GU15" s="959"/>
      <c r="GV15" s="341"/>
      <c r="GW15" s="905" t="s">
        <v>322</v>
      </c>
      <c r="GX15" s="913"/>
      <c r="GY15" s="905" t="s">
        <v>73</v>
      </c>
      <c r="GZ15" s="913"/>
      <c r="HA15" s="913"/>
      <c r="HB15" s="913"/>
      <c r="HC15" s="913"/>
      <c r="HD15" s="913"/>
      <c r="HE15" s="905" t="s">
        <v>323</v>
      </c>
      <c r="HF15" s="913"/>
      <c r="HG15" s="916"/>
      <c r="HH15" s="952" t="s">
        <v>324</v>
      </c>
      <c r="HI15" s="953"/>
      <c r="HJ15" s="954"/>
      <c r="HK15" s="958" t="s">
        <v>325</v>
      </c>
      <c r="HL15" s="959"/>
      <c r="HM15" s="341"/>
      <c r="HN15" s="905" t="s">
        <v>322</v>
      </c>
      <c r="HO15" s="913"/>
      <c r="HP15" s="905" t="s">
        <v>73</v>
      </c>
      <c r="HQ15" s="913"/>
      <c r="HR15" s="913"/>
      <c r="HS15" s="913"/>
      <c r="HT15" s="913"/>
      <c r="HU15" s="913"/>
      <c r="HV15" s="905" t="s">
        <v>323</v>
      </c>
      <c r="HW15" s="913"/>
      <c r="HX15" s="916"/>
      <c r="HY15" s="952" t="s">
        <v>324</v>
      </c>
      <c r="HZ15" s="953"/>
      <c r="IA15" s="954"/>
      <c r="IB15" s="958" t="s">
        <v>325</v>
      </c>
      <c r="IC15" s="959"/>
      <c r="ID15" s="341"/>
      <c r="IE15" s="905" t="s">
        <v>322</v>
      </c>
      <c r="IF15" s="913"/>
      <c r="IG15" s="905" t="s">
        <v>73</v>
      </c>
      <c r="IH15" s="913"/>
      <c r="II15" s="913"/>
      <c r="IJ15" s="913"/>
      <c r="IK15" s="913"/>
      <c r="IL15" s="913"/>
      <c r="IM15" s="905" t="s">
        <v>323</v>
      </c>
      <c r="IN15" s="913"/>
      <c r="IO15" s="916"/>
      <c r="IP15" s="952" t="s">
        <v>324</v>
      </c>
      <c r="IQ15" s="953"/>
      <c r="IR15" s="954"/>
      <c r="IS15" s="958" t="s">
        <v>325</v>
      </c>
      <c r="IT15" s="959"/>
    </row>
    <row r="16" spans="1:254" s="124" customFormat="1" ht="12.75" x14ac:dyDescent="0.2">
      <c r="A16" s="950"/>
      <c r="B16" s="951"/>
      <c r="C16" s="914"/>
      <c r="D16" s="915"/>
      <c r="E16" s="915"/>
      <c r="F16" s="915"/>
      <c r="G16" s="915"/>
      <c r="H16" s="915"/>
      <c r="I16" s="914"/>
      <c r="J16" s="915"/>
      <c r="K16" s="917"/>
      <c r="L16" s="955"/>
      <c r="M16" s="956"/>
      <c r="N16" s="957"/>
      <c r="O16" s="960"/>
      <c r="P16" s="961"/>
      <c r="Q16" s="339"/>
      <c r="R16" s="950"/>
      <c r="S16" s="951"/>
      <c r="T16" s="914"/>
      <c r="U16" s="915"/>
      <c r="V16" s="915"/>
      <c r="W16" s="915"/>
      <c r="X16" s="915"/>
      <c r="Y16" s="915"/>
      <c r="Z16" s="914"/>
      <c r="AA16" s="915"/>
      <c r="AB16" s="917"/>
      <c r="AC16" s="955"/>
      <c r="AD16" s="956"/>
      <c r="AE16" s="957"/>
      <c r="AF16" s="960"/>
      <c r="AG16" s="961"/>
      <c r="AH16" s="341"/>
      <c r="AI16" s="950"/>
      <c r="AJ16" s="951"/>
      <c r="AK16" s="914"/>
      <c r="AL16" s="915"/>
      <c r="AM16" s="915"/>
      <c r="AN16" s="915"/>
      <c r="AO16" s="915"/>
      <c r="AP16" s="915"/>
      <c r="AQ16" s="914"/>
      <c r="AR16" s="915"/>
      <c r="AS16" s="917"/>
      <c r="AT16" s="955"/>
      <c r="AU16" s="956"/>
      <c r="AV16" s="957"/>
      <c r="AW16" s="960"/>
      <c r="AX16" s="961"/>
      <c r="AY16" s="341"/>
      <c r="AZ16" s="950"/>
      <c r="BA16" s="951"/>
      <c r="BB16" s="914"/>
      <c r="BC16" s="915"/>
      <c r="BD16" s="915"/>
      <c r="BE16" s="915"/>
      <c r="BF16" s="915"/>
      <c r="BG16" s="915"/>
      <c r="BH16" s="914"/>
      <c r="BI16" s="915"/>
      <c r="BJ16" s="917"/>
      <c r="BK16" s="955"/>
      <c r="BL16" s="956"/>
      <c r="BM16" s="957"/>
      <c r="BN16" s="960"/>
      <c r="BO16" s="961"/>
      <c r="BP16" s="341"/>
      <c r="BQ16" s="950"/>
      <c r="BR16" s="951"/>
      <c r="BS16" s="914"/>
      <c r="BT16" s="915"/>
      <c r="BU16" s="915"/>
      <c r="BV16" s="915"/>
      <c r="BW16" s="915"/>
      <c r="BX16" s="915"/>
      <c r="BY16" s="914"/>
      <c r="BZ16" s="915"/>
      <c r="CA16" s="917"/>
      <c r="CB16" s="955"/>
      <c r="CC16" s="956"/>
      <c r="CD16" s="957"/>
      <c r="CE16" s="960"/>
      <c r="CF16" s="961"/>
      <c r="CG16" s="341"/>
      <c r="CH16" s="950"/>
      <c r="CI16" s="951"/>
      <c r="CJ16" s="914"/>
      <c r="CK16" s="915"/>
      <c r="CL16" s="915"/>
      <c r="CM16" s="915"/>
      <c r="CN16" s="915"/>
      <c r="CO16" s="915"/>
      <c r="CP16" s="914"/>
      <c r="CQ16" s="915"/>
      <c r="CR16" s="917"/>
      <c r="CS16" s="955"/>
      <c r="CT16" s="956"/>
      <c r="CU16" s="957"/>
      <c r="CV16" s="960"/>
      <c r="CW16" s="961"/>
      <c r="CX16" s="341"/>
      <c r="CY16" s="950"/>
      <c r="CZ16" s="951"/>
      <c r="DA16" s="914"/>
      <c r="DB16" s="915"/>
      <c r="DC16" s="915"/>
      <c r="DD16" s="915"/>
      <c r="DE16" s="915"/>
      <c r="DF16" s="915"/>
      <c r="DG16" s="914"/>
      <c r="DH16" s="915"/>
      <c r="DI16" s="917"/>
      <c r="DJ16" s="955"/>
      <c r="DK16" s="956"/>
      <c r="DL16" s="957"/>
      <c r="DM16" s="960"/>
      <c r="DN16" s="961"/>
      <c r="DO16" s="341"/>
      <c r="DP16" s="950"/>
      <c r="DQ16" s="951"/>
      <c r="DR16" s="914"/>
      <c r="DS16" s="915"/>
      <c r="DT16" s="915"/>
      <c r="DU16" s="915"/>
      <c r="DV16" s="915"/>
      <c r="DW16" s="915"/>
      <c r="DX16" s="914"/>
      <c r="DY16" s="915"/>
      <c r="DZ16" s="917"/>
      <c r="EA16" s="955"/>
      <c r="EB16" s="956"/>
      <c r="EC16" s="957"/>
      <c r="ED16" s="960"/>
      <c r="EE16" s="961"/>
      <c r="EF16" s="341"/>
      <c r="EG16" s="950"/>
      <c r="EH16" s="951"/>
      <c r="EI16" s="914"/>
      <c r="EJ16" s="915"/>
      <c r="EK16" s="915"/>
      <c r="EL16" s="915"/>
      <c r="EM16" s="915"/>
      <c r="EN16" s="915"/>
      <c r="EO16" s="914"/>
      <c r="EP16" s="915"/>
      <c r="EQ16" s="917"/>
      <c r="ER16" s="955"/>
      <c r="ES16" s="956"/>
      <c r="ET16" s="957"/>
      <c r="EU16" s="960"/>
      <c r="EV16" s="961"/>
      <c r="EW16" s="341"/>
      <c r="EX16" s="950"/>
      <c r="EY16" s="951"/>
      <c r="EZ16" s="914"/>
      <c r="FA16" s="915"/>
      <c r="FB16" s="915"/>
      <c r="FC16" s="915"/>
      <c r="FD16" s="915"/>
      <c r="FE16" s="915"/>
      <c r="FF16" s="914"/>
      <c r="FG16" s="915"/>
      <c r="FH16" s="917"/>
      <c r="FI16" s="955"/>
      <c r="FJ16" s="956"/>
      <c r="FK16" s="957"/>
      <c r="FL16" s="960"/>
      <c r="FM16" s="961"/>
      <c r="FN16" s="341"/>
      <c r="FO16" s="950"/>
      <c r="FP16" s="951"/>
      <c r="FQ16" s="914"/>
      <c r="FR16" s="915"/>
      <c r="FS16" s="915"/>
      <c r="FT16" s="915"/>
      <c r="FU16" s="915"/>
      <c r="FV16" s="915"/>
      <c r="FW16" s="914"/>
      <c r="FX16" s="915"/>
      <c r="FY16" s="917"/>
      <c r="FZ16" s="955"/>
      <c r="GA16" s="956"/>
      <c r="GB16" s="957"/>
      <c r="GC16" s="960"/>
      <c r="GD16" s="961"/>
      <c r="GE16" s="341"/>
      <c r="GF16" s="950"/>
      <c r="GG16" s="951"/>
      <c r="GH16" s="914"/>
      <c r="GI16" s="915"/>
      <c r="GJ16" s="915"/>
      <c r="GK16" s="915"/>
      <c r="GL16" s="915"/>
      <c r="GM16" s="915"/>
      <c r="GN16" s="914"/>
      <c r="GO16" s="915"/>
      <c r="GP16" s="917"/>
      <c r="GQ16" s="955"/>
      <c r="GR16" s="956"/>
      <c r="GS16" s="957"/>
      <c r="GT16" s="960"/>
      <c r="GU16" s="961"/>
      <c r="GV16" s="341"/>
      <c r="GW16" s="950"/>
      <c r="GX16" s="951"/>
      <c r="GY16" s="914"/>
      <c r="GZ16" s="915"/>
      <c r="HA16" s="915"/>
      <c r="HB16" s="915"/>
      <c r="HC16" s="915"/>
      <c r="HD16" s="915"/>
      <c r="HE16" s="914"/>
      <c r="HF16" s="915"/>
      <c r="HG16" s="917"/>
      <c r="HH16" s="955"/>
      <c r="HI16" s="956"/>
      <c r="HJ16" s="957"/>
      <c r="HK16" s="960"/>
      <c r="HL16" s="961"/>
      <c r="HM16" s="341"/>
      <c r="HN16" s="950"/>
      <c r="HO16" s="951"/>
      <c r="HP16" s="914"/>
      <c r="HQ16" s="915"/>
      <c r="HR16" s="915"/>
      <c r="HS16" s="915"/>
      <c r="HT16" s="915"/>
      <c r="HU16" s="915"/>
      <c r="HV16" s="914"/>
      <c r="HW16" s="915"/>
      <c r="HX16" s="917"/>
      <c r="HY16" s="955"/>
      <c r="HZ16" s="956"/>
      <c r="IA16" s="957"/>
      <c r="IB16" s="960"/>
      <c r="IC16" s="961"/>
      <c r="ID16" s="341"/>
      <c r="IE16" s="950"/>
      <c r="IF16" s="951"/>
      <c r="IG16" s="914"/>
      <c r="IH16" s="915"/>
      <c r="II16" s="915"/>
      <c r="IJ16" s="915"/>
      <c r="IK16" s="915"/>
      <c r="IL16" s="915"/>
      <c r="IM16" s="914"/>
      <c r="IN16" s="915"/>
      <c r="IO16" s="917"/>
      <c r="IP16" s="955"/>
      <c r="IQ16" s="956"/>
      <c r="IR16" s="957"/>
      <c r="IS16" s="960"/>
      <c r="IT16" s="961"/>
    </row>
    <row r="17" spans="1:254" s="124" customFormat="1" ht="12.75" x14ac:dyDescent="0.2">
      <c r="A17" s="962">
        <v>1</v>
      </c>
      <c r="B17" s="963"/>
      <c r="C17" s="918" t="s">
        <v>273</v>
      </c>
      <c r="D17" s="919"/>
      <c r="E17" s="919"/>
      <c r="F17" s="919"/>
      <c r="G17" s="919"/>
      <c r="H17" s="919"/>
      <c r="I17" s="920" t="str">
        <f>IFERROR(VLOOKUP(C17,'Composite Datasheets'!$MC$6:$MF$25,3,0),"")</f>
        <v>Unidirectional</v>
      </c>
      <c r="J17" s="921"/>
      <c r="K17" s="922"/>
      <c r="L17" s="920">
        <f ca="1">_xlfn.XLOOKUP(C17,'Composite Datasheets'!$MC$6:$MC$25,'Composite Datasheets'!$MF$6:$MF$25,"")</f>
        <v>120</v>
      </c>
      <c r="M17" s="921"/>
      <c r="N17" s="922"/>
      <c r="O17" s="919">
        <v>60</v>
      </c>
      <c r="P17" s="964"/>
      <c r="Q17" s="339"/>
      <c r="R17" s="962">
        <v>1</v>
      </c>
      <c r="S17" s="963"/>
      <c r="T17" s="918" t="s">
        <v>273</v>
      </c>
      <c r="U17" s="919"/>
      <c r="V17" s="919"/>
      <c r="W17" s="919"/>
      <c r="X17" s="919"/>
      <c r="Y17" s="919"/>
      <c r="Z17" s="920" t="str">
        <f>IFERROR(VLOOKUP(T17,'Composite Datasheets'!$MC$6:$MF$25,3,0),"")</f>
        <v>Unidirectional</v>
      </c>
      <c r="AA17" s="921"/>
      <c r="AB17" s="922"/>
      <c r="AC17" s="920">
        <f ca="1">_xlfn.XLOOKUP(T17,'Composite Datasheets'!$MC$6:$MC$25,'Composite Datasheets'!$MF$6:$MF$25,"")</f>
        <v>120</v>
      </c>
      <c r="AD17" s="921"/>
      <c r="AE17" s="922"/>
      <c r="AF17" s="919">
        <v>60</v>
      </c>
      <c r="AG17" s="964"/>
      <c r="AH17" s="342"/>
      <c r="AI17" s="962">
        <v>1</v>
      </c>
      <c r="AJ17" s="963"/>
      <c r="AK17" s="918" t="s">
        <v>273</v>
      </c>
      <c r="AL17" s="919"/>
      <c r="AM17" s="919"/>
      <c r="AN17" s="919"/>
      <c r="AO17" s="919"/>
      <c r="AP17" s="919"/>
      <c r="AQ17" s="920" t="str">
        <f>IFERROR(VLOOKUP(AK17,'Composite Datasheets'!$MC$6:$MF$25,3,0),"")</f>
        <v>Unidirectional</v>
      </c>
      <c r="AR17" s="921"/>
      <c r="AS17" s="922"/>
      <c r="AT17" s="920">
        <f ca="1">_xlfn.XLOOKUP(AK17,'Composite Datasheets'!$MC$6:$MC$25,'Composite Datasheets'!$MF$6:$MF$25,"")</f>
        <v>120</v>
      </c>
      <c r="AU17" s="921"/>
      <c r="AV17" s="922"/>
      <c r="AW17" s="919">
        <v>60</v>
      </c>
      <c r="AX17" s="964"/>
      <c r="AY17" s="342"/>
      <c r="AZ17" s="962">
        <v>1</v>
      </c>
      <c r="BA17" s="963"/>
      <c r="BB17" s="918" t="s">
        <v>273</v>
      </c>
      <c r="BC17" s="919"/>
      <c r="BD17" s="919"/>
      <c r="BE17" s="919"/>
      <c r="BF17" s="919"/>
      <c r="BG17" s="919"/>
      <c r="BH17" s="920" t="str">
        <f>IFERROR(VLOOKUP(BB17,'Composite Datasheets'!$MC$6:$MF$25,3,0),"")</f>
        <v>Unidirectional</v>
      </c>
      <c r="BI17" s="921"/>
      <c r="BJ17" s="922"/>
      <c r="BK17" s="920">
        <f ca="1">_xlfn.XLOOKUP(BB17,'Composite Datasheets'!$MC$6:$MC$25,'Composite Datasheets'!$MF$6:$MF$25,"")</f>
        <v>120</v>
      </c>
      <c r="BL17" s="921"/>
      <c r="BM17" s="922"/>
      <c r="BN17" s="919">
        <v>60</v>
      </c>
      <c r="BO17" s="964"/>
      <c r="BP17" s="342"/>
      <c r="BQ17" s="962">
        <v>1</v>
      </c>
      <c r="BR17" s="963"/>
      <c r="BS17" s="918" t="s">
        <v>273</v>
      </c>
      <c r="BT17" s="919"/>
      <c r="BU17" s="919"/>
      <c r="BV17" s="919"/>
      <c r="BW17" s="919"/>
      <c r="BX17" s="919"/>
      <c r="BY17" s="920" t="str">
        <f>IFERROR(VLOOKUP(BS17,'Composite Datasheets'!$MC$6:$MF$25,3,0),"")</f>
        <v>Unidirectional</v>
      </c>
      <c r="BZ17" s="921"/>
      <c r="CA17" s="922"/>
      <c r="CB17" s="920">
        <f ca="1">_xlfn.XLOOKUP(BS17,'Composite Datasheets'!$MC$6:$MC$25,'Composite Datasheets'!$MF$6:$MF$25,"")</f>
        <v>120</v>
      </c>
      <c r="CC17" s="921"/>
      <c r="CD17" s="922"/>
      <c r="CE17" s="919">
        <v>60</v>
      </c>
      <c r="CF17" s="964"/>
      <c r="CG17" s="342"/>
      <c r="CH17" s="962">
        <v>1</v>
      </c>
      <c r="CI17" s="963"/>
      <c r="CJ17" s="918" t="s">
        <v>273</v>
      </c>
      <c r="CK17" s="919"/>
      <c r="CL17" s="919"/>
      <c r="CM17" s="919"/>
      <c r="CN17" s="919"/>
      <c r="CO17" s="919"/>
      <c r="CP17" s="920" t="str">
        <f>IFERROR(VLOOKUP(CJ17,'Composite Datasheets'!$MC$6:$MF$25,3,0),"")</f>
        <v>Unidirectional</v>
      </c>
      <c r="CQ17" s="921"/>
      <c r="CR17" s="922"/>
      <c r="CS17" s="920">
        <f ca="1">_xlfn.XLOOKUP(CJ17,'Composite Datasheets'!$MC$6:$MC$25,'Composite Datasheets'!$MF$6:$MF$25,"")</f>
        <v>120</v>
      </c>
      <c r="CT17" s="921"/>
      <c r="CU17" s="922"/>
      <c r="CV17" s="919">
        <v>60</v>
      </c>
      <c r="CW17" s="964"/>
      <c r="CX17" s="342"/>
      <c r="CY17" s="962">
        <v>1</v>
      </c>
      <c r="CZ17" s="963"/>
      <c r="DA17" s="918" t="s">
        <v>273</v>
      </c>
      <c r="DB17" s="919"/>
      <c r="DC17" s="919"/>
      <c r="DD17" s="919"/>
      <c r="DE17" s="919"/>
      <c r="DF17" s="919"/>
      <c r="DG17" s="920" t="str">
        <f>IFERROR(VLOOKUP(DA17,'Composite Datasheets'!$MC$6:$MF$25,3,0),"")</f>
        <v>Unidirectional</v>
      </c>
      <c r="DH17" s="921"/>
      <c r="DI17" s="922"/>
      <c r="DJ17" s="920">
        <f ca="1">_xlfn.XLOOKUP(DA17,'Composite Datasheets'!$MC$6:$MC$25,'Composite Datasheets'!$MF$6:$MF$25,"")</f>
        <v>120</v>
      </c>
      <c r="DK17" s="921"/>
      <c r="DL17" s="922"/>
      <c r="DM17" s="919">
        <v>60</v>
      </c>
      <c r="DN17" s="964"/>
      <c r="DO17" s="342"/>
      <c r="DP17" s="962">
        <v>1</v>
      </c>
      <c r="DQ17" s="963"/>
      <c r="DR17" s="918" t="s">
        <v>273</v>
      </c>
      <c r="DS17" s="919"/>
      <c r="DT17" s="919"/>
      <c r="DU17" s="919"/>
      <c r="DV17" s="919"/>
      <c r="DW17" s="919"/>
      <c r="DX17" s="920" t="str">
        <f>IFERROR(VLOOKUP(DR17,'Composite Datasheets'!$MC$6:$MF$25,3,0),"")</f>
        <v>Unidirectional</v>
      </c>
      <c r="DY17" s="921"/>
      <c r="DZ17" s="922"/>
      <c r="EA17" s="920">
        <f ca="1">_xlfn.XLOOKUP(DR17,'Composite Datasheets'!$MC$6:$MC$25,'Composite Datasheets'!$MF$6:$MF$25,"")</f>
        <v>120</v>
      </c>
      <c r="EB17" s="921"/>
      <c r="EC17" s="922"/>
      <c r="ED17" s="919">
        <v>60</v>
      </c>
      <c r="EE17" s="964"/>
      <c r="EF17" s="342"/>
      <c r="EG17" s="962">
        <v>1</v>
      </c>
      <c r="EH17" s="963"/>
      <c r="EI17" s="918" t="s">
        <v>273</v>
      </c>
      <c r="EJ17" s="919"/>
      <c r="EK17" s="919"/>
      <c r="EL17" s="919"/>
      <c r="EM17" s="919"/>
      <c r="EN17" s="919"/>
      <c r="EO17" s="920" t="str">
        <f>IFERROR(VLOOKUP(EI17,'Composite Datasheets'!$MC$6:$MF$25,3,0),"")</f>
        <v>Unidirectional</v>
      </c>
      <c r="EP17" s="921"/>
      <c r="EQ17" s="922"/>
      <c r="ER17" s="920">
        <f ca="1">_xlfn.XLOOKUP(EI17,'Composite Datasheets'!$MC$6:$MC$25,'Composite Datasheets'!$MF$6:$MF$25,"")</f>
        <v>120</v>
      </c>
      <c r="ES17" s="921"/>
      <c r="ET17" s="922"/>
      <c r="EU17" s="919">
        <v>60</v>
      </c>
      <c r="EV17" s="964"/>
      <c r="EW17" s="342"/>
      <c r="EX17" s="962">
        <v>1</v>
      </c>
      <c r="EY17" s="963"/>
      <c r="EZ17" s="918" t="s">
        <v>273</v>
      </c>
      <c r="FA17" s="919"/>
      <c r="FB17" s="919"/>
      <c r="FC17" s="919"/>
      <c r="FD17" s="919"/>
      <c r="FE17" s="919"/>
      <c r="FF17" s="920" t="str">
        <f>IFERROR(VLOOKUP(EZ17,'Composite Datasheets'!$MC$6:$MF$25,3,0),"")</f>
        <v>Unidirectional</v>
      </c>
      <c r="FG17" s="921"/>
      <c r="FH17" s="922"/>
      <c r="FI17" s="920">
        <f ca="1">_xlfn.XLOOKUP(EZ17,'Composite Datasheets'!$MC$6:$MC$25,'Composite Datasheets'!$MF$6:$MF$25,"")</f>
        <v>120</v>
      </c>
      <c r="FJ17" s="921"/>
      <c r="FK17" s="922"/>
      <c r="FL17" s="919">
        <v>60</v>
      </c>
      <c r="FM17" s="964"/>
      <c r="FN17" s="342"/>
      <c r="FO17" s="962">
        <v>1</v>
      </c>
      <c r="FP17" s="963"/>
      <c r="FQ17" s="918" t="s">
        <v>273</v>
      </c>
      <c r="FR17" s="919"/>
      <c r="FS17" s="919"/>
      <c r="FT17" s="919"/>
      <c r="FU17" s="919"/>
      <c r="FV17" s="919"/>
      <c r="FW17" s="920" t="str">
        <f>IFERROR(VLOOKUP(FQ17,'Composite Datasheets'!$MC$6:$MF$25,3,0),"")</f>
        <v>Unidirectional</v>
      </c>
      <c r="FX17" s="921"/>
      <c r="FY17" s="922"/>
      <c r="FZ17" s="920">
        <f ca="1">_xlfn.XLOOKUP(FQ17,'Composite Datasheets'!$MC$6:$MC$25,'Composite Datasheets'!$MF$6:$MF$25,"")</f>
        <v>120</v>
      </c>
      <c r="GA17" s="921"/>
      <c r="GB17" s="922"/>
      <c r="GC17" s="919">
        <v>60</v>
      </c>
      <c r="GD17" s="964"/>
      <c r="GE17" s="342"/>
      <c r="GF17" s="962">
        <v>1</v>
      </c>
      <c r="GG17" s="963"/>
      <c r="GH17" s="918" t="s">
        <v>273</v>
      </c>
      <c r="GI17" s="919"/>
      <c r="GJ17" s="919"/>
      <c r="GK17" s="919"/>
      <c r="GL17" s="919"/>
      <c r="GM17" s="919"/>
      <c r="GN17" s="920" t="str">
        <f>IFERROR(VLOOKUP(GH17,'Composite Datasheets'!$MC$6:$MF$25,3,0),"")</f>
        <v>Unidirectional</v>
      </c>
      <c r="GO17" s="921"/>
      <c r="GP17" s="922"/>
      <c r="GQ17" s="920">
        <f ca="1">_xlfn.XLOOKUP(GH17,'Composite Datasheets'!$MC$6:$MC$25,'Composite Datasheets'!$MF$6:$MF$25,"")</f>
        <v>120</v>
      </c>
      <c r="GR17" s="921"/>
      <c r="GS17" s="922"/>
      <c r="GT17" s="919">
        <v>60</v>
      </c>
      <c r="GU17" s="964"/>
      <c r="GV17" s="342"/>
      <c r="GW17" s="962">
        <v>1</v>
      </c>
      <c r="GX17" s="963"/>
      <c r="GY17" s="918" t="s">
        <v>273</v>
      </c>
      <c r="GZ17" s="919"/>
      <c r="HA17" s="919"/>
      <c r="HB17" s="919"/>
      <c r="HC17" s="919"/>
      <c r="HD17" s="919"/>
      <c r="HE17" s="920" t="str">
        <f>IFERROR(VLOOKUP(GY17,'Composite Datasheets'!$MC$6:$MF$25,3,0),"")</f>
        <v>Unidirectional</v>
      </c>
      <c r="HF17" s="921"/>
      <c r="HG17" s="922"/>
      <c r="HH17" s="920">
        <f ca="1">_xlfn.XLOOKUP(GY17,'Composite Datasheets'!$MC$6:$MC$25,'Composite Datasheets'!$MF$6:$MF$25,"")</f>
        <v>120</v>
      </c>
      <c r="HI17" s="921"/>
      <c r="HJ17" s="922"/>
      <c r="HK17" s="919">
        <v>60</v>
      </c>
      <c r="HL17" s="964"/>
      <c r="HM17" s="342"/>
      <c r="HN17" s="962">
        <v>1</v>
      </c>
      <c r="HO17" s="963"/>
      <c r="HP17" s="918" t="s">
        <v>273</v>
      </c>
      <c r="HQ17" s="919"/>
      <c r="HR17" s="919"/>
      <c r="HS17" s="919"/>
      <c r="HT17" s="919"/>
      <c r="HU17" s="919"/>
      <c r="HV17" s="920" t="str">
        <f>IFERROR(VLOOKUP(HP17,'Composite Datasheets'!$MC$6:$MF$25,3,0),"")</f>
        <v>Unidirectional</v>
      </c>
      <c r="HW17" s="921"/>
      <c r="HX17" s="922"/>
      <c r="HY17" s="920">
        <f ca="1">_xlfn.XLOOKUP(HP17,'Composite Datasheets'!$MC$6:$MC$25,'Composite Datasheets'!$MF$6:$MF$25,"")</f>
        <v>120</v>
      </c>
      <c r="HZ17" s="921"/>
      <c r="IA17" s="922"/>
      <c r="IB17" s="919">
        <v>60</v>
      </c>
      <c r="IC17" s="964"/>
      <c r="ID17" s="342"/>
      <c r="IE17" s="962">
        <v>1</v>
      </c>
      <c r="IF17" s="963"/>
      <c r="IG17" s="918" t="s">
        <v>273</v>
      </c>
      <c r="IH17" s="919"/>
      <c r="II17" s="919"/>
      <c r="IJ17" s="919"/>
      <c r="IK17" s="919"/>
      <c r="IL17" s="919"/>
      <c r="IM17" s="920" t="str">
        <f>IFERROR(VLOOKUP(IG17,'Composite Datasheets'!$MC$6:$MF$25,3,0),"")</f>
        <v>Unidirectional</v>
      </c>
      <c r="IN17" s="921"/>
      <c r="IO17" s="922"/>
      <c r="IP17" s="920">
        <f ca="1">_xlfn.XLOOKUP(IG17,'Composite Datasheets'!$MC$6:$MC$25,'Composite Datasheets'!$MF$6:$MF$25,"")</f>
        <v>120</v>
      </c>
      <c r="IQ17" s="921"/>
      <c r="IR17" s="922"/>
      <c r="IS17" s="919">
        <v>60</v>
      </c>
      <c r="IT17" s="964"/>
    </row>
    <row r="18" spans="1:254" s="124" customFormat="1" ht="12.75" customHeight="1" x14ac:dyDescent="0.2">
      <c r="A18" s="923">
        <v>2</v>
      </c>
      <c r="B18" s="837"/>
      <c r="C18" s="908" t="s">
        <v>242</v>
      </c>
      <c r="D18" s="909"/>
      <c r="E18" s="909"/>
      <c r="F18" s="909"/>
      <c r="G18" s="909"/>
      <c r="H18" s="909"/>
      <c r="I18" s="910" t="str">
        <f>IFERROR(VLOOKUP(C18,'Composite Datasheets'!$MC$6:$MF$25,3,0),"")</f>
        <v>Bidirectional</v>
      </c>
      <c r="J18" s="911"/>
      <c r="K18" s="912"/>
      <c r="L18" s="933">
        <f ca="1">_xlfn.XLOOKUP(C18,'Composite Datasheets'!$MC$6:$MC$25,'Composite Datasheets'!$MF$6:$MF$25,"")</f>
        <v>200</v>
      </c>
      <c r="M18" s="911"/>
      <c r="N18" s="912"/>
      <c r="O18" s="909">
        <v>45</v>
      </c>
      <c r="P18" s="924"/>
      <c r="Q18" s="339"/>
      <c r="R18" s="923">
        <v>2</v>
      </c>
      <c r="S18" s="837"/>
      <c r="T18" s="908" t="s">
        <v>242</v>
      </c>
      <c r="U18" s="909"/>
      <c r="V18" s="909"/>
      <c r="W18" s="909"/>
      <c r="X18" s="909"/>
      <c r="Y18" s="909"/>
      <c r="Z18" s="910" t="str">
        <f>IFERROR(VLOOKUP(T18,'Composite Datasheets'!$MC$6:$MF$25,3,0),"")</f>
        <v>Bidirectional</v>
      </c>
      <c r="AA18" s="911"/>
      <c r="AB18" s="912"/>
      <c r="AC18" s="933">
        <f ca="1">_xlfn.XLOOKUP(T18,'Composite Datasheets'!$MC$6:$MC$25,'Composite Datasheets'!$MF$6:$MF$25,"")</f>
        <v>200</v>
      </c>
      <c r="AD18" s="911"/>
      <c r="AE18" s="912"/>
      <c r="AF18" s="909">
        <v>45</v>
      </c>
      <c r="AG18" s="924"/>
      <c r="AH18" s="342"/>
      <c r="AI18" s="923">
        <v>2</v>
      </c>
      <c r="AJ18" s="837"/>
      <c r="AK18" s="908" t="s">
        <v>242</v>
      </c>
      <c r="AL18" s="909"/>
      <c r="AM18" s="909"/>
      <c r="AN18" s="909"/>
      <c r="AO18" s="909"/>
      <c r="AP18" s="909"/>
      <c r="AQ18" s="910" t="str">
        <f>IFERROR(VLOOKUP(AK18,'Composite Datasheets'!$MC$6:$MF$25,3,0),"")</f>
        <v>Bidirectional</v>
      </c>
      <c r="AR18" s="911"/>
      <c r="AS18" s="912"/>
      <c r="AT18" s="933">
        <f ca="1">_xlfn.XLOOKUP(AK18,'Composite Datasheets'!$MC$6:$MC$25,'Composite Datasheets'!$MF$6:$MF$25,"")</f>
        <v>200</v>
      </c>
      <c r="AU18" s="911"/>
      <c r="AV18" s="912"/>
      <c r="AW18" s="909">
        <v>45</v>
      </c>
      <c r="AX18" s="924"/>
      <c r="AY18" s="342"/>
      <c r="AZ18" s="923">
        <v>2</v>
      </c>
      <c r="BA18" s="837"/>
      <c r="BB18" s="908" t="s">
        <v>242</v>
      </c>
      <c r="BC18" s="909"/>
      <c r="BD18" s="909"/>
      <c r="BE18" s="909"/>
      <c r="BF18" s="909"/>
      <c r="BG18" s="909"/>
      <c r="BH18" s="910" t="str">
        <f>IFERROR(VLOOKUP(BB18,'Composite Datasheets'!$MC$6:$MF$25,3,0),"")</f>
        <v>Bidirectional</v>
      </c>
      <c r="BI18" s="911"/>
      <c r="BJ18" s="912"/>
      <c r="BK18" s="933">
        <f ca="1">_xlfn.XLOOKUP(BB18,'Composite Datasheets'!$MC$6:$MC$25,'Composite Datasheets'!$MF$6:$MF$25,"")</f>
        <v>200</v>
      </c>
      <c r="BL18" s="911"/>
      <c r="BM18" s="912"/>
      <c r="BN18" s="909">
        <v>45</v>
      </c>
      <c r="BO18" s="924"/>
      <c r="BP18" s="342"/>
      <c r="BQ18" s="923">
        <v>2</v>
      </c>
      <c r="BR18" s="837"/>
      <c r="BS18" s="908" t="s">
        <v>242</v>
      </c>
      <c r="BT18" s="909"/>
      <c r="BU18" s="909"/>
      <c r="BV18" s="909"/>
      <c r="BW18" s="909"/>
      <c r="BX18" s="909"/>
      <c r="BY18" s="910" t="str">
        <f>IFERROR(VLOOKUP(BS18,'Composite Datasheets'!$MC$6:$MF$25,3,0),"")</f>
        <v>Bidirectional</v>
      </c>
      <c r="BZ18" s="911"/>
      <c r="CA18" s="912"/>
      <c r="CB18" s="933">
        <f ca="1">_xlfn.XLOOKUP(BS18,'Composite Datasheets'!$MC$6:$MC$25,'Composite Datasheets'!$MF$6:$MF$25,"")</f>
        <v>200</v>
      </c>
      <c r="CC18" s="911"/>
      <c r="CD18" s="912"/>
      <c r="CE18" s="909">
        <v>45</v>
      </c>
      <c r="CF18" s="924"/>
      <c r="CG18" s="342"/>
      <c r="CH18" s="923">
        <v>2</v>
      </c>
      <c r="CI18" s="837"/>
      <c r="CJ18" s="908" t="s">
        <v>242</v>
      </c>
      <c r="CK18" s="909"/>
      <c r="CL18" s="909"/>
      <c r="CM18" s="909"/>
      <c r="CN18" s="909"/>
      <c r="CO18" s="909"/>
      <c r="CP18" s="910" t="str">
        <f>IFERROR(VLOOKUP(CJ18,'Composite Datasheets'!$MC$6:$MF$25,3,0),"")</f>
        <v>Bidirectional</v>
      </c>
      <c r="CQ18" s="911"/>
      <c r="CR18" s="912"/>
      <c r="CS18" s="933">
        <f ca="1">_xlfn.XLOOKUP(CJ18,'Composite Datasheets'!$MC$6:$MC$25,'Composite Datasheets'!$MF$6:$MF$25,"")</f>
        <v>200</v>
      </c>
      <c r="CT18" s="911"/>
      <c r="CU18" s="912"/>
      <c r="CV18" s="909">
        <v>45</v>
      </c>
      <c r="CW18" s="924"/>
      <c r="CX18" s="342"/>
      <c r="CY18" s="923">
        <v>2</v>
      </c>
      <c r="CZ18" s="837"/>
      <c r="DA18" s="908" t="s">
        <v>242</v>
      </c>
      <c r="DB18" s="909"/>
      <c r="DC18" s="909"/>
      <c r="DD18" s="909"/>
      <c r="DE18" s="909"/>
      <c r="DF18" s="909"/>
      <c r="DG18" s="910" t="str">
        <f>IFERROR(VLOOKUP(DA18,'Composite Datasheets'!$MC$6:$MF$25,3,0),"")</f>
        <v>Bidirectional</v>
      </c>
      <c r="DH18" s="911"/>
      <c r="DI18" s="912"/>
      <c r="DJ18" s="933">
        <f ca="1">_xlfn.XLOOKUP(DA18,'Composite Datasheets'!$MC$6:$MC$25,'Composite Datasheets'!$MF$6:$MF$25,"")</f>
        <v>200</v>
      </c>
      <c r="DK18" s="911"/>
      <c r="DL18" s="912"/>
      <c r="DM18" s="909">
        <v>45</v>
      </c>
      <c r="DN18" s="924"/>
      <c r="DO18" s="342"/>
      <c r="DP18" s="923">
        <v>2</v>
      </c>
      <c r="DQ18" s="837"/>
      <c r="DR18" s="908" t="s">
        <v>242</v>
      </c>
      <c r="DS18" s="909"/>
      <c r="DT18" s="909"/>
      <c r="DU18" s="909"/>
      <c r="DV18" s="909"/>
      <c r="DW18" s="909"/>
      <c r="DX18" s="910" t="str">
        <f>IFERROR(VLOOKUP(DR18,'Composite Datasheets'!$MC$6:$MF$25,3,0),"")</f>
        <v>Bidirectional</v>
      </c>
      <c r="DY18" s="911"/>
      <c r="DZ18" s="912"/>
      <c r="EA18" s="933">
        <f ca="1">_xlfn.XLOOKUP(DR18,'Composite Datasheets'!$MC$6:$MC$25,'Composite Datasheets'!$MF$6:$MF$25,"")</f>
        <v>200</v>
      </c>
      <c r="EB18" s="911"/>
      <c r="EC18" s="912"/>
      <c r="ED18" s="909">
        <v>45</v>
      </c>
      <c r="EE18" s="924"/>
      <c r="EF18" s="342"/>
      <c r="EG18" s="923">
        <v>2</v>
      </c>
      <c r="EH18" s="837"/>
      <c r="EI18" s="908" t="s">
        <v>242</v>
      </c>
      <c r="EJ18" s="909"/>
      <c r="EK18" s="909"/>
      <c r="EL18" s="909"/>
      <c r="EM18" s="909"/>
      <c r="EN18" s="909"/>
      <c r="EO18" s="910" t="str">
        <f>IFERROR(VLOOKUP(EI18,'Composite Datasheets'!$MC$6:$MF$25,3,0),"")</f>
        <v>Bidirectional</v>
      </c>
      <c r="EP18" s="911"/>
      <c r="EQ18" s="912"/>
      <c r="ER18" s="933">
        <f ca="1">_xlfn.XLOOKUP(EI18,'Composite Datasheets'!$MC$6:$MC$25,'Composite Datasheets'!$MF$6:$MF$25,"")</f>
        <v>200</v>
      </c>
      <c r="ES18" s="911"/>
      <c r="ET18" s="912"/>
      <c r="EU18" s="909">
        <v>45</v>
      </c>
      <c r="EV18" s="924"/>
      <c r="EW18" s="342"/>
      <c r="EX18" s="923">
        <v>2</v>
      </c>
      <c r="EY18" s="837"/>
      <c r="EZ18" s="908" t="s">
        <v>242</v>
      </c>
      <c r="FA18" s="909"/>
      <c r="FB18" s="909"/>
      <c r="FC18" s="909"/>
      <c r="FD18" s="909"/>
      <c r="FE18" s="909"/>
      <c r="FF18" s="910" t="str">
        <f>IFERROR(VLOOKUP(EZ18,'Composite Datasheets'!$MC$6:$MF$25,3,0),"")</f>
        <v>Bidirectional</v>
      </c>
      <c r="FG18" s="911"/>
      <c r="FH18" s="912"/>
      <c r="FI18" s="933">
        <f ca="1">_xlfn.XLOOKUP(EZ18,'Composite Datasheets'!$MC$6:$MC$25,'Composite Datasheets'!$MF$6:$MF$25,"")</f>
        <v>200</v>
      </c>
      <c r="FJ18" s="911"/>
      <c r="FK18" s="912"/>
      <c r="FL18" s="909">
        <v>45</v>
      </c>
      <c r="FM18" s="924"/>
      <c r="FN18" s="342"/>
      <c r="FO18" s="923">
        <v>2</v>
      </c>
      <c r="FP18" s="837"/>
      <c r="FQ18" s="908" t="s">
        <v>242</v>
      </c>
      <c r="FR18" s="909"/>
      <c r="FS18" s="909"/>
      <c r="FT18" s="909"/>
      <c r="FU18" s="909"/>
      <c r="FV18" s="909"/>
      <c r="FW18" s="910" t="str">
        <f>IFERROR(VLOOKUP(FQ18,'Composite Datasheets'!$MC$6:$MF$25,3,0),"")</f>
        <v>Bidirectional</v>
      </c>
      <c r="FX18" s="911"/>
      <c r="FY18" s="912"/>
      <c r="FZ18" s="933">
        <f ca="1">_xlfn.XLOOKUP(FQ18,'Composite Datasheets'!$MC$6:$MC$25,'Composite Datasheets'!$MF$6:$MF$25,"")</f>
        <v>200</v>
      </c>
      <c r="GA18" s="911"/>
      <c r="GB18" s="912"/>
      <c r="GC18" s="909">
        <v>45</v>
      </c>
      <c r="GD18" s="924"/>
      <c r="GE18" s="342"/>
      <c r="GF18" s="923">
        <v>2</v>
      </c>
      <c r="GG18" s="837"/>
      <c r="GH18" s="908" t="s">
        <v>242</v>
      </c>
      <c r="GI18" s="909"/>
      <c r="GJ18" s="909"/>
      <c r="GK18" s="909"/>
      <c r="GL18" s="909"/>
      <c r="GM18" s="909"/>
      <c r="GN18" s="910" t="str">
        <f>IFERROR(VLOOKUP(GH18,'Composite Datasheets'!$MC$6:$MF$25,3,0),"")</f>
        <v>Bidirectional</v>
      </c>
      <c r="GO18" s="911"/>
      <c r="GP18" s="912"/>
      <c r="GQ18" s="933">
        <f ca="1">_xlfn.XLOOKUP(GH18,'Composite Datasheets'!$MC$6:$MC$25,'Composite Datasheets'!$MF$6:$MF$25,"")</f>
        <v>200</v>
      </c>
      <c r="GR18" s="911"/>
      <c r="GS18" s="912"/>
      <c r="GT18" s="909">
        <v>45</v>
      </c>
      <c r="GU18" s="924"/>
      <c r="GV18" s="342"/>
      <c r="GW18" s="923">
        <v>2</v>
      </c>
      <c r="GX18" s="837"/>
      <c r="GY18" s="908" t="s">
        <v>242</v>
      </c>
      <c r="GZ18" s="909"/>
      <c r="HA18" s="909"/>
      <c r="HB18" s="909"/>
      <c r="HC18" s="909"/>
      <c r="HD18" s="909"/>
      <c r="HE18" s="910" t="str">
        <f>IFERROR(VLOOKUP(GY18,'Composite Datasheets'!$MC$6:$MF$25,3,0),"")</f>
        <v>Bidirectional</v>
      </c>
      <c r="HF18" s="911"/>
      <c r="HG18" s="912"/>
      <c r="HH18" s="933">
        <f ca="1">_xlfn.XLOOKUP(GY18,'Composite Datasheets'!$MC$6:$MC$25,'Composite Datasheets'!$MF$6:$MF$25,"")</f>
        <v>200</v>
      </c>
      <c r="HI18" s="911"/>
      <c r="HJ18" s="912"/>
      <c r="HK18" s="909">
        <v>45</v>
      </c>
      <c r="HL18" s="924"/>
      <c r="HM18" s="342"/>
      <c r="HN18" s="923">
        <v>2</v>
      </c>
      <c r="HO18" s="837"/>
      <c r="HP18" s="908" t="s">
        <v>242</v>
      </c>
      <c r="HQ18" s="909"/>
      <c r="HR18" s="909"/>
      <c r="HS18" s="909"/>
      <c r="HT18" s="909"/>
      <c r="HU18" s="909"/>
      <c r="HV18" s="910" t="str">
        <f>IFERROR(VLOOKUP(HP18,'Composite Datasheets'!$MC$6:$MF$25,3,0),"")</f>
        <v>Bidirectional</v>
      </c>
      <c r="HW18" s="911"/>
      <c r="HX18" s="912"/>
      <c r="HY18" s="933">
        <f ca="1">_xlfn.XLOOKUP(HP18,'Composite Datasheets'!$MC$6:$MC$25,'Composite Datasheets'!$MF$6:$MF$25,"")</f>
        <v>200</v>
      </c>
      <c r="HZ18" s="911"/>
      <c r="IA18" s="912"/>
      <c r="IB18" s="909">
        <v>45</v>
      </c>
      <c r="IC18" s="924"/>
      <c r="ID18" s="342"/>
      <c r="IE18" s="923">
        <v>2</v>
      </c>
      <c r="IF18" s="837"/>
      <c r="IG18" s="908" t="s">
        <v>242</v>
      </c>
      <c r="IH18" s="909"/>
      <c r="II18" s="909"/>
      <c r="IJ18" s="909"/>
      <c r="IK18" s="909"/>
      <c r="IL18" s="909"/>
      <c r="IM18" s="910" t="str">
        <f>IFERROR(VLOOKUP(IG18,'Composite Datasheets'!$MC$6:$MF$25,3,0),"")</f>
        <v>Bidirectional</v>
      </c>
      <c r="IN18" s="911"/>
      <c r="IO18" s="912"/>
      <c r="IP18" s="933">
        <f ca="1">_xlfn.XLOOKUP(IG18,'Composite Datasheets'!$MC$6:$MC$25,'Composite Datasheets'!$MF$6:$MF$25,"")</f>
        <v>200</v>
      </c>
      <c r="IQ18" s="911"/>
      <c r="IR18" s="912"/>
      <c r="IS18" s="909">
        <v>45</v>
      </c>
      <c r="IT18" s="924"/>
    </row>
    <row r="19" spans="1:254" s="124" customFormat="1" ht="12.75" customHeight="1" x14ac:dyDescent="0.2">
      <c r="A19" s="923">
        <v>3</v>
      </c>
      <c r="B19" s="837"/>
      <c r="C19" s="908" t="s">
        <v>243</v>
      </c>
      <c r="D19" s="909"/>
      <c r="E19" s="909"/>
      <c r="F19" s="909"/>
      <c r="G19" s="909"/>
      <c r="H19" s="909"/>
      <c r="I19" s="910" t="str">
        <f>IFERROR(VLOOKUP(C19,'Composite Datasheets'!$MC$6:$MF$25,3,0),"")</f>
        <v>Al Honeycomb</v>
      </c>
      <c r="J19" s="911"/>
      <c r="K19" s="912"/>
      <c r="L19" s="933" t="str">
        <f ca="1">_xlfn.XLOOKUP(C19,'Composite Datasheets'!$MC$6:$MC$25,'Composite Datasheets'!$MF$6:$MF$25,"")</f>
        <v/>
      </c>
      <c r="M19" s="911"/>
      <c r="N19" s="912"/>
      <c r="O19" s="909"/>
      <c r="P19" s="924"/>
      <c r="Q19" s="339"/>
      <c r="R19" s="923">
        <v>3</v>
      </c>
      <c r="S19" s="837"/>
      <c r="T19" s="908" t="s">
        <v>243</v>
      </c>
      <c r="U19" s="909"/>
      <c r="V19" s="909"/>
      <c r="W19" s="909"/>
      <c r="X19" s="909"/>
      <c r="Y19" s="909"/>
      <c r="Z19" s="910" t="str">
        <f>IFERROR(VLOOKUP(T19,'Composite Datasheets'!$MC$6:$MF$25,3,0),"")</f>
        <v>Al Honeycomb</v>
      </c>
      <c r="AA19" s="911"/>
      <c r="AB19" s="912"/>
      <c r="AC19" s="933" t="str">
        <f ca="1">_xlfn.XLOOKUP(T19,'Composite Datasheets'!$MC$6:$MC$25,'Composite Datasheets'!$MF$6:$MF$25,"")</f>
        <v/>
      </c>
      <c r="AD19" s="911"/>
      <c r="AE19" s="912"/>
      <c r="AF19" s="909">
        <v>0</v>
      </c>
      <c r="AG19" s="924"/>
      <c r="AH19" s="342"/>
      <c r="AI19" s="923">
        <v>3</v>
      </c>
      <c r="AJ19" s="837"/>
      <c r="AK19" s="908" t="s">
        <v>243</v>
      </c>
      <c r="AL19" s="909"/>
      <c r="AM19" s="909"/>
      <c r="AN19" s="909"/>
      <c r="AO19" s="909"/>
      <c r="AP19" s="909"/>
      <c r="AQ19" s="910" t="str">
        <f>IFERROR(VLOOKUP(AK19,'Composite Datasheets'!$MC$6:$MF$25,3,0),"")</f>
        <v>Al Honeycomb</v>
      </c>
      <c r="AR19" s="911"/>
      <c r="AS19" s="912"/>
      <c r="AT19" s="933" t="str">
        <f ca="1">_xlfn.XLOOKUP(AK19,'Composite Datasheets'!$MC$6:$MC$25,'Composite Datasheets'!$MF$6:$MF$25,"")</f>
        <v/>
      </c>
      <c r="AU19" s="911"/>
      <c r="AV19" s="912"/>
      <c r="AW19" s="909">
        <v>0</v>
      </c>
      <c r="AX19" s="924"/>
      <c r="AY19" s="342"/>
      <c r="AZ19" s="923">
        <v>3</v>
      </c>
      <c r="BA19" s="837"/>
      <c r="BB19" s="908" t="s">
        <v>243</v>
      </c>
      <c r="BC19" s="909"/>
      <c r="BD19" s="909"/>
      <c r="BE19" s="909"/>
      <c r="BF19" s="909"/>
      <c r="BG19" s="909"/>
      <c r="BH19" s="910" t="str">
        <f>IFERROR(VLOOKUP(BB19,'Composite Datasheets'!$MC$6:$MF$25,3,0),"")</f>
        <v>Al Honeycomb</v>
      </c>
      <c r="BI19" s="911"/>
      <c r="BJ19" s="912"/>
      <c r="BK19" s="933" t="str">
        <f ca="1">_xlfn.XLOOKUP(BB19,'Composite Datasheets'!$MC$6:$MC$25,'Composite Datasheets'!$MF$6:$MF$25,"")</f>
        <v/>
      </c>
      <c r="BL19" s="911"/>
      <c r="BM19" s="912"/>
      <c r="BN19" s="909">
        <v>0</v>
      </c>
      <c r="BO19" s="924"/>
      <c r="BP19" s="342"/>
      <c r="BQ19" s="923">
        <v>3</v>
      </c>
      <c r="BR19" s="837"/>
      <c r="BS19" s="908" t="s">
        <v>243</v>
      </c>
      <c r="BT19" s="909"/>
      <c r="BU19" s="909"/>
      <c r="BV19" s="909"/>
      <c r="BW19" s="909"/>
      <c r="BX19" s="909"/>
      <c r="BY19" s="910" t="str">
        <f>IFERROR(VLOOKUP(BS19,'Composite Datasheets'!$MC$6:$MF$25,3,0),"")</f>
        <v>Al Honeycomb</v>
      </c>
      <c r="BZ19" s="911"/>
      <c r="CA19" s="912"/>
      <c r="CB19" s="933" t="str">
        <f ca="1">_xlfn.XLOOKUP(BS19,'Composite Datasheets'!$MC$6:$MC$25,'Composite Datasheets'!$MF$6:$MF$25,"")</f>
        <v/>
      </c>
      <c r="CC19" s="911"/>
      <c r="CD19" s="912"/>
      <c r="CE19" s="909">
        <v>0</v>
      </c>
      <c r="CF19" s="924"/>
      <c r="CG19" s="342"/>
      <c r="CH19" s="923">
        <v>3</v>
      </c>
      <c r="CI19" s="837"/>
      <c r="CJ19" s="908" t="s">
        <v>243</v>
      </c>
      <c r="CK19" s="909"/>
      <c r="CL19" s="909"/>
      <c r="CM19" s="909"/>
      <c r="CN19" s="909"/>
      <c r="CO19" s="909"/>
      <c r="CP19" s="910" t="str">
        <f>IFERROR(VLOOKUP(CJ19,'Composite Datasheets'!$MC$6:$MF$25,3,0),"")</f>
        <v>Al Honeycomb</v>
      </c>
      <c r="CQ19" s="911"/>
      <c r="CR19" s="912"/>
      <c r="CS19" s="933" t="str">
        <f ca="1">_xlfn.XLOOKUP(CJ19,'Composite Datasheets'!$MC$6:$MC$25,'Composite Datasheets'!$MF$6:$MF$25,"")</f>
        <v/>
      </c>
      <c r="CT19" s="911"/>
      <c r="CU19" s="912"/>
      <c r="CV19" s="909">
        <v>0</v>
      </c>
      <c r="CW19" s="924"/>
      <c r="CX19" s="342"/>
      <c r="CY19" s="923">
        <v>3</v>
      </c>
      <c r="CZ19" s="837"/>
      <c r="DA19" s="908" t="s">
        <v>243</v>
      </c>
      <c r="DB19" s="909"/>
      <c r="DC19" s="909"/>
      <c r="DD19" s="909"/>
      <c r="DE19" s="909"/>
      <c r="DF19" s="909"/>
      <c r="DG19" s="910" t="str">
        <f>IFERROR(VLOOKUP(DA19,'Composite Datasheets'!$MC$6:$MF$25,3,0),"")</f>
        <v>Al Honeycomb</v>
      </c>
      <c r="DH19" s="911"/>
      <c r="DI19" s="912"/>
      <c r="DJ19" s="933" t="str">
        <f ca="1">_xlfn.XLOOKUP(DA19,'Composite Datasheets'!$MC$6:$MC$25,'Composite Datasheets'!$MF$6:$MF$25,"")</f>
        <v/>
      </c>
      <c r="DK19" s="911"/>
      <c r="DL19" s="912"/>
      <c r="DM19" s="909">
        <v>0</v>
      </c>
      <c r="DN19" s="924"/>
      <c r="DO19" s="342"/>
      <c r="DP19" s="923">
        <v>3</v>
      </c>
      <c r="DQ19" s="837"/>
      <c r="DR19" s="908" t="s">
        <v>243</v>
      </c>
      <c r="DS19" s="909"/>
      <c r="DT19" s="909"/>
      <c r="DU19" s="909"/>
      <c r="DV19" s="909"/>
      <c r="DW19" s="909"/>
      <c r="DX19" s="910" t="str">
        <f>IFERROR(VLOOKUP(DR19,'Composite Datasheets'!$MC$6:$MF$25,3,0),"")</f>
        <v>Al Honeycomb</v>
      </c>
      <c r="DY19" s="911"/>
      <c r="DZ19" s="912"/>
      <c r="EA19" s="933" t="str">
        <f ca="1">_xlfn.XLOOKUP(DR19,'Composite Datasheets'!$MC$6:$MC$25,'Composite Datasheets'!$MF$6:$MF$25,"")</f>
        <v/>
      </c>
      <c r="EB19" s="911"/>
      <c r="EC19" s="912"/>
      <c r="ED19" s="909">
        <v>0</v>
      </c>
      <c r="EE19" s="924"/>
      <c r="EF19" s="342"/>
      <c r="EG19" s="923">
        <v>3</v>
      </c>
      <c r="EH19" s="837"/>
      <c r="EI19" s="908" t="s">
        <v>243</v>
      </c>
      <c r="EJ19" s="909"/>
      <c r="EK19" s="909"/>
      <c r="EL19" s="909"/>
      <c r="EM19" s="909"/>
      <c r="EN19" s="909"/>
      <c r="EO19" s="910" t="str">
        <f>IFERROR(VLOOKUP(EI19,'Composite Datasheets'!$MC$6:$MF$25,3,0),"")</f>
        <v>Al Honeycomb</v>
      </c>
      <c r="EP19" s="911"/>
      <c r="EQ19" s="912"/>
      <c r="ER19" s="933" t="str">
        <f ca="1">_xlfn.XLOOKUP(EI19,'Composite Datasheets'!$MC$6:$MC$25,'Composite Datasheets'!$MF$6:$MF$25,"")</f>
        <v/>
      </c>
      <c r="ES19" s="911"/>
      <c r="ET19" s="912"/>
      <c r="EU19" s="909">
        <v>0</v>
      </c>
      <c r="EV19" s="924"/>
      <c r="EW19" s="342"/>
      <c r="EX19" s="923">
        <v>3</v>
      </c>
      <c r="EY19" s="837"/>
      <c r="EZ19" s="908" t="s">
        <v>243</v>
      </c>
      <c r="FA19" s="909"/>
      <c r="FB19" s="909"/>
      <c r="FC19" s="909"/>
      <c r="FD19" s="909"/>
      <c r="FE19" s="909"/>
      <c r="FF19" s="910" t="str">
        <f>IFERROR(VLOOKUP(EZ19,'Composite Datasheets'!$MC$6:$MF$25,3,0),"")</f>
        <v>Al Honeycomb</v>
      </c>
      <c r="FG19" s="911"/>
      <c r="FH19" s="912"/>
      <c r="FI19" s="933" t="str">
        <f ca="1">_xlfn.XLOOKUP(EZ19,'Composite Datasheets'!$MC$6:$MC$25,'Composite Datasheets'!$MF$6:$MF$25,"")</f>
        <v/>
      </c>
      <c r="FJ19" s="911"/>
      <c r="FK19" s="912"/>
      <c r="FL19" s="909">
        <v>0</v>
      </c>
      <c r="FM19" s="924"/>
      <c r="FN19" s="342"/>
      <c r="FO19" s="923">
        <v>3</v>
      </c>
      <c r="FP19" s="837"/>
      <c r="FQ19" s="908" t="s">
        <v>243</v>
      </c>
      <c r="FR19" s="909"/>
      <c r="FS19" s="909"/>
      <c r="FT19" s="909"/>
      <c r="FU19" s="909"/>
      <c r="FV19" s="909"/>
      <c r="FW19" s="910" t="str">
        <f>IFERROR(VLOOKUP(FQ19,'Composite Datasheets'!$MC$6:$MF$25,3,0),"")</f>
        <v>Al Honeycomb</v>
      </c>
      <c r="FX19" s="911"/>
      <c r="FY19" s="912"/>
      <c r="FZ19" s="933" t="str">
        <f ca="1">_xlfn.XLOOKUP(FQ19,'Composite Datasheets'!$MC$6:$MC$25,'Composite Datasheets'!$MF$6:$MF$25,"")</f>
        <v/>
      </c>
      <c r="GA19" s="911"/>
      <c r="GB19" s="912"/>
      <c r="GC19" s="909">
        <v>0</v>
      </c>
      <c r="GD19" s="924"/>
      <c r="GE19" s="342"/>
      <c r="GF19" s="923">
        <v>3</v>
      </c>
      <c r="GG19" s="837"/>
      <c r="GH19" s="908" t="s">
        <v>243</v>
      </c>
      <c r="GI19" s="909"/>
      <c r="GJ19" s="909"/>
      <c r="GK19" s="909"/>
      <c r="GL19" s="909"/>
      <c r="GM19" s="909"/>
      <c r="GN19" s="910" t="str">
        <f>IFERROR(VLOOKUP(GH19,'Composite Datasheets'!$MC$6:$MF$25,3,0),"")</f>
        <v>Al Honeycomb</v>
      </c>
      <c r="GO19" s="911"/>
      <c r="GP19" s="912"/>
      <c r="GQ19" s="933" t="str">
        <f ca="1">_xlfn.XLOOKUP(GH19,'Composite Datasheets'!$MC$6:$MC$25,'Composite Datasheets'!$MF$6:$MF$25,"")</f>
        <v/>
      </c>
      <c r="GR19" s="911"/>
      <c r="GS19" s="912"/>
      <c r="GT19" s="909">
        <v>0</v>
      </c>
      <c r="GU19" s="924"/>
      <c r="GV19" s="342"/>
      <c r="GW19" s="923">
        <v>3</v>
      </c>
      <c r="GX19" s="837"/>
      <c r="GY19" s="908" t="s">
        <v>243</v>
      </c>
      <c r="GZ19" s="909"/>
      <c r="HA19" s="909"/>
      <c r="HB19" s="909"/>
      <c r="HC19" s="909"/>
      <c r="HD19" s="909"/>
      <c r="HE19" s="910" t="str">
        <f>IFERROR(VLOOKUP(GY19,'Composite Datasheets'!$MC$6:$MF$25,3,0),"")</f>
        <v>Al Honeycomb</v>
      </c>
      <c r="HF19" s="911"/>
      <c r="HG19" s="912"/>
      <c r="HH19" s="933" t="str">
        <f ca="1">_xlfn.XLOOKUP(GY19,'Composite Datasheets'!$MC$6:$MC$25,'Composite Datasheets'!$MF$6:$MF$25,"")</f>
        <v/>
      </c>
      <c r="HI19" s="911"/>
      <c r="HJ19" s="912"/>
      <c r="HK19" s="909">
        <v>0</v>
      </c>
      <c r="HL19" s="924"/>
      <c r="HM19" s="342"/>
      <c r="HN19" s="923">
        <v>3</v>
      </c>
      <c r="HO19" s="837"/>
      <c r="HP19" s="908" t="s">
        <v>243</v>
      </c>
      <c r="HQ19" s="909"/>
      <c r="HR19" s="909"/>
      <c r="HS19" s="909"/>
      <c r="HT19" s="909"/>
      <c r="HU19" s="909"/>
      <c r="HV19" s="910" t="str">
        <f>IFERROR(VLOOKUP(HP19,'Composite Datasheets'!$MC$6:$MF$25,3,0),"")</f>
        <v>Al Honeycomb</v>
      </c>
      <c r="HW19" s="911"/>
      <c r="HX19" s="912"/>
      <c r="HY19" s="933" t="str">
        <f ca="1">_xlfn.XLOOKUP(HP19,'Composite Datasheets'!$MC$6:$MC$25,'Composite Datasheets'!$MF$6:$MF$25,"")</f>
        <v/>
      </c>
      <c r="HZ19" s="911"/>
      <c r="IA19" s="912"/>
      <c r="IB19" s="909">
        <v>0</v>
      </c>
      <c r="IC19" s="924"/>
      <c r="ID19" s="342"/>
      <c r="IE19" s="923">
        <v>3</v>
      </c>
      <c r="IF19" s="837"/>
      <c r="IG19" s="908" t="s">
        <v>243</v>
      </c>
      <c r="IH19" s="909"/>
      <c r="II19" s="909"/>
      <c r="IJ19" s="909"/>
      <c r="IK19" s="909"/>
      <c r="IL19" s="909"/>
      <c r="IM19" s="910" t="str">
        <f>IFERROR(VLOOKUP(IG19,'Composite Datasheets'!$MC$6:$MF$25,3,0),"")</f>
        <v>Al Honeycomb</v>
      </c>
      <c r="IN19" s="911"/>
      <c r="IO19" s="912"/>
      <c r="IP19" s="933" t="str">
        <f ca="1">_xlfn.XLOOKUP(IG19,'Composite Datasheets'!$MC$6:$MC$25,'Composite Datasheets'!$MF$6:$MF$25,"")</f>
        <v/>
      </c>
      <c r="IQ19" s="911"/>
      <c r="IR19" s="912"/>
      <c r="IS19" s="909">
        <v>0</v>
      </c>
      <c r="IT19" s="924"/>
    </row>
    <row r="20" spans="1:254" s="124" customFormat="1" ht="12.75" x14ac:dyDescent="0.2">
      <c r="A20" s="923">
        <v>4</v>
      </c>
      <c r="B20" s="837"/>
      <c r="C20" s="908" t="s">
        <v>242</v>
      </c>
      <c r="D20" s="909"/>
      <c r="E20" s="909"/>
      <c r="F20" s="909"/>
      <c r="G20" s="909"/>
      <c r="H20" s="909"/>
      <c r="I20" s="910" t="str">
        <f>IFERROR(VLOOKUP(C20,'Composite Datasheets'!$MC$6:$MF$25,3,0),"")</f>
        <v>Bidirectional</v>
      </c>
      <c r="J20" s="911"/>
      <c r="K20" s="912"/>
      <c r="L20" s="933">
        <f ca="1">_xlfn.XLOOKUP(C20,'Composite Datasheets'!$MC$6:$MC$25,'Composite Datasheets'!$MF$6:$MF$25,"")</f>
        <v>200</v>
      </c>
      <c r="M20" s="911"/>
      <c r="N20" s="912"/>
      <c r="O20" s="909">
        <v>-45</v>
      </c>
      <c r="P20" s="924"/>
      <c r="Q20" s="339"/>
      <c r="R20" s="923">
        <v>4</v>
      </c>
      <c r="S20" s="837"/>
      <c r="T20" s="908" t="s">
        <v>242</v>
      </c>
      <c r="U20" s="909"/>
      <c r="V20" s="909"/>
      <c r="W20" s="909"/>
      <c r="X20" s="909"/>
      <c r="Y20" s="909"/>
      <c r="Z20" s="910" t="str">
        <f>IFERROR(VLOOKUP(T20,'Composite Datasheets'!$MC$6:$MF$25,3,0),"")</f>
        <v>Bidirectional</v>
      </c>
      <c r="AA20" s="911"/>
      <c r="AB20" s="912"/>
      <c r="AC20" s="933">
        <f ca="1">_xlfn.XLOOKUP(T20,'Composite Datasheets'!$MC$6:$MC$25,'Composite Datasheets'!$MF$6:$MF$25,"")</f>
        <v>200</v>
      </c>
      <c r="AD20" s="911"/>
      <c r="AE20" s="912"/>
      <c r="AF20" s="909">
        <v>-45</v>
      </c>
      <c r="AG20" s="924"/>
      <c r="AH20" s="342"/>
      <c r="AI20" s="923">
        <v>4</v>
      </c>
      <c r="AJ20" s="837"/>
      <c r="AK20" s="908" t="s">
        <v>242</v>
      </c>
      <c r="AL20" s="909"/>
      <c r="AM20" s="909"/>
      <c r="AN20" s="909"/>
      <c r="AO20" s="909"/>
      <c r="AP20" s="909"/>
      <c r="AQ20" s="910" t="str">
        <f>IFERROR(VLOOKUP(AK20,'Composite Datasheets'!$MC$6:$MF$25,3,0),"")</f>
        <v>Bidirectional</v>
      </c>
      <c r="AR20" s="911"/>
      <c r="AS20" s="912"/>
      <c r="AT20" s="933">
        <f ca="1">_xlfn.XLOOKUP(AK20,'Composite Datasheets'!$MC$6:$MC$25,'Composite Datasheets'!$MF$6:$MF$25,"")</f>
        <v>200</v>
      </c>
      <c r="AU20" s="911"/>
      <c r="AV20" s="912"/>
      <c r="AW20" s="909">
        <v>-45</v>
      </c>
      <c r="AX20" s="924"/>
      <c r="AY20" s="342"/>
      <c r="AZ20" s="923">
        <v>4</v>
      </c>
      <c r="BA20" s="837"/>
      <c r="BB20" s="908" t="s">
        <v>242</v>
      </c>
      <c r="BC20" s="909"/>
      <c r="BD20" s="909"/>
      <c r="BE20" s="909"/>
      <c r="BF20" s="909"/>
      <c r="BG20" s="909"/>
      <c r="BH20" s="910" t="str">
        <f>IFERROR(VLOOKUP(BB20,'Composite Datasheets'!$MC$6:$MF$25,3,0),"")</f>
        <v>Bidirectional</v>
      </c>
      <c r="BI20" s="911"/>
      <c r="BJ20" s="912"/>
      <c r="BK20" s="933">
        <f ca="1">_xlfn.XLOOKUP(BB20,'Composite Datasheets'!$MC$6:$MC$25,'Composite Datasheets'!$MF$6:$MF$25,"")</f>
        <v>200</v>
      </c>
      <c r="BL20" s="911"/>
      <c r="BM20" s="912"/>
      <c r="BN20" s="909">
        <v>-45</v>
      </c>
      <c r="BO20" s="924"/>
      <c r="BP20" s="342"/>
      <c r="BQ20" s="923">
        <v>4</v>
      </c>
      <c r="BR20" s="837"/>
      <c r="BS20" s="908" t="s">
        <v>242</v>
      </c>
      <c r="BT20" s="909"/>
      <c r="BU20" s="909"/>
      <c r="BV20" s="909"/>
      <c r="BW20" s="909"/>
      <c r="BX20" s="909"/>
      <c r="BY20" s="910" t="str">
        <f>IFERROR(VLOOKUP(BS20,'Composite Datasheets'!$MC$6:$MF$25,3,0),"")</f>
        <v>Bidirectional</v>
      </c>
      <c r="BZ20" s="911"/>
      <c r="CA20" s="912"/>
      <c r="CB20" s="933">
        <f ca="1">_xlfn.XLOOKUP(BS20,'Composite Datasheets'!$MC$6:$MC$25,'Composite Datasheets'!$MF$6:$MF$25,"")</f>
        <v>200</v>
      </c>
      <c r="CC20" s="911"/>
      <c r="CD20" s="912"/>
      <c r="CE20" s="909">
        <v>-45</v>
      </c>
      <c r="CF20" s="924"/>
      <c r="CG20" s="342"/>
      <c r="CH20" s="923">
        <v>4</v>
      </c>
      <c r="CI20" s="837"/>
      <c r="CJ20" s="908" t="s">
        <v>242</v>
      </c>
      <c r="CK20" s="909"/>
      <c r="CL20" s="909"/>
      <c r="CM20" s="909"/>
      <c r="CN20" s="909"/>
      <c r="CO20" s="909"/>
      <c r="CP20" s="910" t="str">
        <f>IFERROR(VLOOKUP(CJ20,'Composite Datasheets'!$MC$6:$MF$25,3,0),"")</f>
        <v>Bidirectional</v>
      </c>
      <c r="CQ20" s="911"/>
      <c r="CR20" s="912"/>
      <c r="CS20" s="933">
        <f ca="1">_xlfn.XLOOKUP(CJ20,'Composite Datasheets'!$MC$6:$MC$25,'Composite Datasheets'!$MF$6:$MF$25,"")</f>
        <v>200</v>
      </c>
      <c r="CT20" s="911"/>
      <c r="CU20" s="912"/>
      <c r="CV20" s="909">
        <v>-45</v>
      </c>
      <c r="CW20" s="924"/>
      <c r="CX20" s="342"/>
      <c r="CY20" s="923">
        <v>4</v>
      </c>
      <c r="CZ20" s="837"/>
      <c r="DA20" s="908" t="s">
        <v>242</v>
      </c>
      <c r="DB20" s="909"/>
      <c r="DC20" s="909"/>
      <c r="DD20" s="909"/>
      <c r="DE20" s="909"/>
      <c r="DF20" s="909"/>
      <c r="DG20" s="910" t="str">
        <f>IFERROR(VLOOKUP(DA20,'Composite Datasheets'!$MC$6:$MF$25,3,0),"")</f>
        <v>Bidirectional</v>
      </c>
      <c r="DH20" s="911"/>
      <c r="DI20" s="912"/>
      <c r="DJ20" s="933">
        <f ca="1">_xlfn.XLOOKUP(DA20,'Composite Datasheets'!$MC$6:$MC$25,'Composite Datasheets'!$MF$6:$MF$25,"")</f>
        <v>200</v>
      </c>
      <c r="DK20" s="911"/>
      <c r="DL20" s="912"/>
      <c r="DM20" s="909">
        <v>-45</v>
      </c>
      <c r="DN20" s="924"/>
      <c r="DO20" s="342"/>
      <c r="DP20" s="923">
        <v>4</v>
      </c>
      <c r="DQ20" s="837"/>
      <c r="DR20" s="908" t="s">
        <v>242</v>
      </c>
      <c r="DS20" s="909"/>
      <c r="DT20" s="909"/>
      <c r="DU20" s="909"/>
      <c r="DV20" s="909"/>
      <c r="DW20" s="909"/>
      <c r="DX20" s="910" t="str">
        <f>IFERROR(VLOOKUP(DR20,'Composite Datasheets'!$MC$6:$MF$25,3,0),"")</f>
        <v>Bidirectional</v>
      </c>
      <c r="DY20" s="911"/>
      <c r="DZ20" s="912"/>
      <c r="EA20" s="933">
        <f ca="1">_xlfn.XLOOKUP(DR20,'Composite Datasheets'!$MC$6:$MC$25,'Composite Datasheets'!$MF$6:$MF$25,"")</f>
        <v>200</v>
      </c>
      <c r="EB20" s="911"/>
      <c r="EC20" s="912"/>
      <c r="ED20" s="909">
        <v>-45</v>
      </c>
      <c r="EE20" s="924"/>
      <c r="EF20" s="342"/>
      <c r="EG20" s="923">
        <v>4</v>
      </c>
      <c r="EH20" s="837"/>
      <c r="EI20" s="908" t="s">
        <v>242</v>
      </c>
      <c r="EJ20" s="909"/>
      <c r="EK20" s="909"/>
      <c r="EL20" s="909"/>
      <c r="EM20" s="909"/>
      <c r="EN20" s="909"/>
      <c r="EO20" s="910" t="str">
        <f>IFERROR(VLOOKUP(EI20,'Composite Datasheets'!$MC$6:$MF$25,3,0),"")</f>
        <v>Bidirectional</v>
      </c>
      <c r="EP20" s="911"/>
      <c r="EQ20" s="912"/>
      <c r="ER20" s="933">
        <f ca="1">_xlfn.XLOOKUP(EI20,'Composite Datasheets'!$MC$6:$MC$25,'Composite Datasheets'!$MF$6:$MF$25,"")</f>
        <v>200</v>
      </c>
      <c r="ES20" s="911"/>
      <c r="ET20" s="912"/>
      <c r="EU20" s="909">
        <v>-45</v>
      </c>
      <c r="EV20" s="924"/>
      <c r="EW20" s="342"/>
      <c r="EX20" s="923">
        <v>4</v>
      </c>
      <c r="EY20" s="837"/>
      <c r="EZ20" s="908" t="s">
        <v>242</v>
      </c>
      <c r="FA20" s="909"/>
      <c r="FB20" s="909"/>
      <c r="FC20" s="909"/>
      <c r="FD20" s="909"/>
      <c r="FE20" s="909"/>
      <c r="FF20" s="910" t="str">
        <f>IFERROR(VLOOKUP(EZ20,'Composite Datasheets'!$MC$6:$MF$25,3,0),"")</f>
        <v>Bidirectional</v>
      </c>
      <c r="FG20" s="911"/>
      <c r="FH20" s="912"/>
      <c r="FI20" s="933">
        <f ca="1">_xlfn.XLOOKUP(EZ20,'Composite Datasheets'!$MC$6:$MC$25,'Composite Datasheets'!$MF$6:$MF$25,"")</f>
        <v>200</v>
      </c>
      <c r="FJ20" s="911"/>
      <c r="FK20" s="912"/>
      <c r="FL20" s="909">
        <v>-45</v>
      </c>
      <c r="FM20" s="924"/>
      <c r="FN20" s="342"/>
      <c r="FO20" s="923">
        <v>4</v>
      </c>
      <c r="FP20" s="837"/>
      <c r="FQ20" s="908" t="s">
        <v>242</v>
      </c>
      <c r="FR20" s="909"/>
      <c r="FS20" s="909"/>
      <c r="FT20" s="909"/>
      <c r="FU20" s="909"/>
      <c r="FV20" s="909"/>
      <c r="FW20" s="910" t="str">
        <f>IFERROR(VLOOKUP(FQ20,'Composite Datasheets'!$MC$6:$MF$25,3,0),"")</f>
        <v>Bidirectional</v>
      </c>
      <c r="FX20" s="911"/>
      <c r="FY20" s="912"/>
      <c r="FZ20" s="933">
        <f ca="1">_xlfn.XLOOKUP(FQ20,'Composite Datasheets'!$MC$6:$MC$25,'Composite Datasheets'!$MF$6:$MF$25,"")</f>
        <v>200</v>
      </c>
      <c r="GA20" s="911"/>
      <c r="GB20" s="912"/>
      <c r="GC20" s="909">
        <v>-45</v>
      </c>
      <c r="GD20" s="924"/>
      <c r="GE20" s="342"/>
      <c r="GF20" s="923">
        <v>4</v>
      </c>
      <c r="GG20" s="837"/>
      <c r="GH20" s="908" t="s">
        <v>242</v>
      </c>
      <c r="GI20" s="909"/>
      <c r="GJ20" s="909"/>
      <c r="GK20" s="909"/>
      <c r="GL20" s="909"/>
      <c r="GM20" s="909"/>
      <c r="GN20" s="910" t="str">
        <f>IFERROR(VLOOKUP(GH20,'Composite Datasheets'!$MC$6:$MF$25,3,0),"")</f>
        <v>Bidirectional</v>
      </c>
      <c r="GO20" s="911"/>
      <c r="GP20" s="912"/>
      <c r="GQ20" s="933">
        <f ca="1">_xlfn.XLOOKUP(GH20,'Composite Datasheets'!$MC$6:$MC$25,'Composite Datasheets'!$MF$6:$MF$25,"")</f>
        <v>200</v>
      </c>
      <c r="GR20" s="911"/>
      <c r="GS20" s="912"/>
      <c r="GT20" s="909">
        <v>-45</v>
      </c>
      <c r="GU20" s="924"/>
      <c r="GV20" s="342"/>
      <c r="GW20" s="923">
        <v>4</v>
      </c>
      <c r="GX20" s="837"/>
      <c r="GY20" s="908" t="s">
        <v>242</v>
      </c>
      <c r="GZ20" s="909"/>
      <c r="HA20" s="909"/>
      <c r="HB20" s="909"/>
      <c r="HC20" s="909"/>
      <c r="HD20" s="909"/>
      <c r="HE20" s="910" t="str">
        <f>IFERROR(VLOOKUP(GY20,'Composite Datasheets'!$MC$6:$MF$25,3,0),"")</f>
        <v>Bidirectional</v>
      </c>
      <c r="HF20" s="911"/>
      <c r="HG20" s="912"/>
      <c r="HH20" s="933">
        <f ca="1">_xlfn.XLOOKUP(GY20,'Composite Datasheets'!$MC$6:$MC$25,'Composite Datasheets'!$MF$6:$MF$25,"")</f>
        <v>200</v>
      </c>
      <c r="HI20" s="911"/>
      <c r="HJ20" s="912"/>
      <c r="HK20" s="909">
        <v>-45</v>
      </c>
      <c r="HL20" s="924"/>
      <c r="HM20" s="342"/>
      <c r="HN20" s="923">
        <v>4</v>
      </c>
      <c r="HO20" s="837"/>
      <c r="HP20" s="908" t="s">
        <v>242</v>
      </c>
      <c r="HQ20" s="909"/>
      <c r="HR20" s="909"/>
      <c r="HS20" s="909"/>
      <c r="HT20" s="909"/>
      <c r="HU20" s="909"/>
      <c r="HV20" s="910" t="str">
        <f>IFERROR(VLOOKUP(HP20,'Composite Datasheets'!$MC$6:$MF$25,3,0),"")</f>
        <v>Bidirectional</v>
      </c>
      <c r="HW20" s="911"/>
      <c r="HX20" s="912"/>
      <c r="HY20" s="933">
        <f ca="1">_xlfn.XLOOKUP(HP20,'Composite Datasheets'!$MC$6:$MC$25,'Composite Datasheets'!$MF$6:$MF$25,"")</f>
        <v>200</v>
      </c>
      <c r="HZ20" s="911"/>
      <c r="IA20" s="912"/>
      <c r="IB20" s="909">
        <v>-45</v>
      </c>
      <c r="IC20" s="924"/>
      <c r="ID20" s="342"/>
      <c r="IE20" s="923">
        <v>4</v>
      </c>
      <c r="IF20" s="837"/>
      <c r="IG20" s="908" t="s">
        <v>242</v>
      </c>
      <c r="IH20" s="909"/>
      <c r="II20" s="909"/>
      <c r="IJ20" s="909"/>
      <c r="IK20" s="909"/>
      <c r="IL20" s="909"/>
      <c r="IM20" s="910" t="str">
        <f>IFERROR(VLOOKUP(IG20,'Composite Datasheets'!$MC$6:$MF$25,3,0),"")</f>
        <v>Bidirectional</v>
      </c>
      <c r="IN20" s="911"/>
      <c r="IO20" s="912"/>
      <c r="IP20" s="933">
        <f ca="1">_xlfn.XLOOKUP(IG20,'Composite Datasheets'!$MC$6:$MC$25,'Composite Datasheets'!$MF$6:$MF$25,"")</f>
        <v>200</v>
      </c>
      <c r="IQ20" s="911"/>
      <c r="IR20" s="912"/>
      <c r="IS20" s="909">
        <v>-45</v>
      </c>
      <c r="IT20" s="924"/>
    </row>
    <row r="21" spans="1:254" s="124" customFormat="1" ht="12.75" x14ac:dyDescent="0.2">
      <c r="A21" s="923">
        <v>5</v>
      </c>
      <c r="B21" s="837"/>
      <c r="C21" s="908" t="s">
        <v>273</v>
      </c>
      <c r="D21" s="909"/>
      <c r="E21" s="909"/>
      <c r="F21" s="909"/>
      <c r="G21" s="909"/>
      <c r="H21" s="909"/>
      <c r="I21" s="910" t="str">
        <f>IFERROR(VLOOKUP(C21,'Composite Datasheets'!$MC$6:$MF$25,3,0),"")</f>
        <v>Unidirectional</v>
      </c>
      <c r="J21" s="911"/>
      <c r="K21" s="912"/>
      <c r="L21" s="910">
        <f ca="1">_xlfn.XLOOKUP(C21,'Composite Datasheets'!$MC$6:$MC$25,'Composite Datasheets'!$MF$6:$MF$25,"")</f>
        <v>120</v>
      </c>
      <c r="M21" s="911"/>
      <c r="N21" s="912"/>
      <c r="O21" s="909">
        <v>-60</v>
      </c>
      <c r="P21" s="924"/>
      <c r="Q21" s="339"/>
      <c r="R21" s="923">
        <v>5</v>
      </c>
      <c r="S21" s="837"/>
      <c r="T21" s="908" t="s">
        <v>273</v>
      </c>
      <c r="U21" s="909"/>
      <c r="V21" s="909"/>
      <c r="W21" s="909"/>
      <c r="X21" s="909"/>
      <c r="Y21" s="909"/>
      <c r="Z21" s="910" t="str">
        <f>IFERROR(VLOOKUP(T21,'Composite Datasheets'!$MC$6:$MF$25,3,0),"")</f>
        <v>Unidirectional</v>
      </c>
      <c r="AA21" s="911"/>
      <c r="AB21" s="912"/>
      <c r="AC21" s="910">
        <f ca="1">_xlfn.XLOOKUP(T21,'Composite Datasheets'!$MC$6:$MC$25,'Composite Datasheets'!$MF$6:$MF$25,"")</f>
        <v>120</v>
      </c>
      <c r="AD21" s="911"/>
      <c r="AE21" s="912"/>
      <c r="AF21" s="909">
        <v>-60</v>
      </c>
      <c r="AG21" s="924"/>
      <c r="AH21" s="342"/>
      <c r="AI21" s="923">
        <v>5</v>
      </c>
      <c r="AJ21" s="837"/>
      <c r="AK21" s="908" t="s">
        <v>273</v>
      </c>
      <c r="AL21" s="909"/>
      <c r="AM21" s="909"/>
      <c r="AN21" s="909"/>
      <c r="AO21" s="909"/>
      <c r="AP21" s="909"/>
      <c r="AQ21" s="910" t="str">
        <f>IFERROR(VLOOKUP(AK21,'Composite Datasheets'!$MC$6:$MF$25,3,0),"")</f>
        <v>Unidirectional</v>
      </c>
      <c r="AR21" s="911"/>
      <c r="AS21" s="912"/>
      <c r="AT21" s="910">
        <f ca="1">_xlfn.XLOOKUP(AK21,'Composite Datasheets'!$MC$6:$MC$25,'Composite Datasheets'!$MF$6:$MF$25,"")</f>
        <v>120</v>
      </c>
      <c r="AU21" s="911"/>
      <c r="AV21" s="912"/>
      <c r="AW21" s="909">
        <v>-60</v>
      </c>
      <c r="AX21" s="924"/>
      <c r="AY21" s="342"/>
      <c r="AZ21" s="923">
        <v>5</v>
      </c>
      <c r="BA21" s="837"/>
      <c r="BB21" s="908" t="s">
        <v>273</v>
      </c>
      <c r="BC21" s="909"/>
      <c r="BD21" s="909"/>
      <c r="BE21" s="909"/>
      <c r="BF21" s="909"/>
      <c r="BG21" s="909"/>
      <c r="BH21" s="910" t="str">
        <f>IFERROR(VLOOKUP(BB21,'Composite Datasheets'!$MC$6:$MF$25,3,0),"")</f>
        <v>Unidirectional</v>
      </c>
      <c r="BI21" s="911"/>
      <c r="BJ21" s="912"/>
      <c r="BK21" s="910">
        <f ca="1">_xlfn.XLOOKUP(BB21,'Composite Datasheets'!$MC$6:$MC$25,'Composite Datasheets'!$MF$6:$MF$25,"")</f>
        <v>120</v>
      </c>
      <c r="BL21" s="911"/>
      <c r="BM21" s="912"/>
      <c r="BN21" s="909">
        <v>-60</v>
      </c>
      <c r="BO21" s="924"/>
      <c r="BP21" s="342"/>
      <c r="BQ21" s="923">
        <v>5</v>
      </c>
      <c r="BR21" s="837"/>
      <c r="BS21" s="908" t="s">
        <v>273</v>
      </c>
      <c r="BT21" s="909"/>
      <c r="BU21" s="909"/>
      <c r="BV21" s="909"/>
      <c r="BW21" s="909"/>
      <c r="BX21" s="909"/>
      <c r="BY21" s="910" t="str">
        <f>IFERROR(VLOOKUP(BS21,'Composite Datasheets'!$MC$6:$MF$25,3,0),"")</f>
        <v>Unidirectional</v>
      </c>
      <c r="BZ21" s="911"/>
      <c r="CA21" s="912"/>
      <c r="CB21" s="910">
        <f ca="1">_xlfn.XLOOKUP(BS21,'Composite Datasheets'!$MC$6:$MC$25,'Composite Datasheets'!$MF$6:$MF$25,"")</f>
        <v>120</v>
      </c>
      <c r="CC21" s="911"/>
      <c r="CD21" s="912"/>
      <c r="CE21" s="909">
        <v>-60</v>
      </c>
      <c r="CF21" s="924"/>
      <c r="CG21" s="342"/>
      <c r="CH21" s="923">
        <v>5</v>
      </c>
      <c r="CI21" s="837"/>
      <c r="CJ21" s="908" t="s">
        <v>273</v>
      </c>
      <c r="CK21" s="909"/>
      <c r="CL21" s="909"/>
      <c r="CM21" s="909"/>
      <c r="CN21" s="909"/>
      <c r="CO21" s="909"/>
      <c r="CP21" s="910" t="str">
        <f>IFERROR(VLOOKUP(CJ21,'Composite Datasheets'!$MC$6:$MF$25,3,0),"")</f>
        <v>Unidirectional</v>
      </c>
      <c r="CQ21" s="911"/>
      <c r="CR21" s="912"/>
      <c r="CS21" s="910">
        <f ca="1">_xlfn.XLOOKUP(CJ21,'Composite Datasheets'!$MC$6:$MC$25,'Composite Datasheets'!$MF$6:$MF$25,"")</f>
        <v>120</v>
      </c>
      <c r="CT21" s="911"/>
      <c r="CU21" s="912"/>
      <c r="CV21" s="909">
        <v>-60</v>
      </c>
      <c r="CW21" s="924"/>
      <c r="CX21" s="342"/>
      <c r="CY21" s="923">
        <v>5</v>
      </c>
      <c r="CZ21" s="837"/>
      <c r="DA21" s="908" t="s">
        <v>273</v>
      </c>
      <c r="DB21" s="909"/>
      <c r="DC21" s="909"/>
      <c r="DD21" s="909"/>
      <c r="DE21" s="909"/>
      <c r="DF21" s="909"/>
      <c r="DG21" s="910" t="str">
        <f>IFERROR(VLOOKUP(DA21,'Composite Datasheets'!$MC$6:$MF$25,3,0),"")</f>
        <v>Unidirectional</v>
      </c>
      <c r="DH21" s="911"/>
      <c r="DI21" s="912"/>
      <c r="DJ21" s="910">
        <f ca="1">_xlfn.XLOOKUP(DA21,'Composite Datasheets'!$MC$6:$MC$25,'Composite Datasheets'!$MF$6:$MF$25,"")</f>
        <v>120</v>
      </c>
      <c r="DK21" s="911"/>
      <c r="DL21" s="912"/>
      <c r="DM21" s="909">
        <v>-60</v>
      </c>
      <c r="DN21" s="924"/>
      <c r="DO21" s="342"/>
      <c r="DP21" s="923">
        <v>5</v>
      </c>
      <c r="DQ21" s="837"/>
      <c r="DR21" s="908" t="s">
        <v>273</v>
      </c>
      <c r="DS21" s="909"/>
      <c r="DT21" s="909"/>
      <c r="DU21" s="909"/>
      <c r="DV21" s="909"/>
      <c r="DW21" s="909"/>
      <c r="DX21" s="910" t="str">
        <f>IFERROR(VLOOKUP(DR21,'Composite Datasheets'!$MC$6:$MF$25,3,0),"")</f>
        <v>Unidirectional</v>
      </c>
      <c r="DY21" s="911"/>
      <c r="DZ21" s="912"/>
      <c r="EA21" s="910">
        <f ca="1">_xlfn.XLOOKUP(DR21,'Composite Datasheets'!$MC$6:$MC$25,'Composite Datasheets'!$MF$6:$MF$25,"")</f>
        <v>120</v>
      </c>
      <c r="EB21" s="911"/>
      <c r="EC21" s="912"/>
      <c r="ED21" s="909">
        <v>-60</v>
      </c>
      <c r="EE21" s="924"/>
      <c r="EF21" s="342"/>
      <c r="EG21" s="923">
        <v>5</v>
      </c>
      <c r="EH21" s="837"/>
      <c r="EI21" s="908" t="s">
        <v>273</v>
      </c>
      <c r="EJ21" s="909"/>
      <c r="EK21" s="909"/>
      <c r="EL21" s="909"/>
      <c r="EM21" s="909"/>
      <c r="EN21" s="909"/>
      <c r="EO21" s="910" t="str">
        <f>IFERROR(VLOOKUP(EI21,'Composite Datasheets'!$MC$6:$MF$25,3,0),"")</f>
        <v>Unidirectional</v>
      </c>
      <c r="EP21" s="911"/>
      <c r="EQ21" s="912"/>
      <c r="ER21" s="910">
        <f ca="1">_xlfn.XLOOKUP(EI21,'Composite Datasheets'!$MC$6:$MC$25,'Composite Datasheets'!$MF$6:$MF$25,"")</f>
        <v>120</v>
      </c>
      <c r="ES21" s="911"/>
      <c r="ET21" s="912"/>
      <c r="EU21" s="909">
        <v>-60</v>
      </c>
      <c r="EV21" s="924"/>
      <c r="EW21" s="342"/>
      <c r="EX21" s="923">
        <v>5</v>
      </c>
      <c r="EY21" s="837"/>
      <c r="EZ21" s="908" t="s">
        <v>273</v>
      </c>
      <c r="FA21" s="909"/>
      <c r="FB21" s="909"/>
      <c r="FC21" s="909"/>
      <c r="FD21" s="909"/>
      <c r="FE21" s="909"/>
      <c r="FF21" s="910" t="str">
        <f>IFERROR(VLOOKUP(EZ21,'Composite Datasheets'!$MC$6:$MF$25,3,0),"")</f>
        <v>Unidirectional</v>
      </c>
      <c r="FG21" s="911"/>
      <c r="FH21" s="912"/>
      <c r="FI21" s="910">
        <f ca="1">_xlfn.XLOOKUP(EZ21,'Composite Datasheets'!$MC$6:$MC$25,'Composite Datasheets'!$MF$6:$MF$25,"")</f>
        <v>120</v>
      </c>
      <c r="FJ21" s="911"/>
      <c r="FK21" s="912"/>
      <c r="FL21" s="909">
        <v>-60</v>
      </c>
      <c r="FM21" s="924"/>
      <c r="FN21" s="342"/>
      <c r="FO21" s="923">
        <v>5</v>
      </c>
      <c r="FP21" s="837"/>
      <c r="FQ21" s="908" t="s">
        <v>273</v>
      </c>
      <c r="FR21" s="909"/>
      <c r="FS21" s="909"/>
      <c r="FT21" s="909"/>
      <c r="FU21" s="909"/>
      <c r="FV21" s="909"/>
      <c r="FW21" s="910" t="str">
        <f>IFERROR(VLOOKUP(FQ21,'Composite Datasheets'!$MC$6:$MF$25,3,0),"")</f>
        <v>Unidirectional</v>
      </c>
      <c r="FX21" s="911"/>
      <c r="FY21" s="912"/>
      <c r="FZ21" s="910">
        <f ca="1">_xlfn.XLOOKUP(FQ21,'Composite Datasheets'!$MC$6:$MC$25,'Composite Datasheets'!$MF$6:$MF$25,"")</f>
        <v>120</v>
      </c>
      <c r="GA21" s="911"/>
      <c r="GB21" s="912"/>
      <c r="GC21" s="909">
        <v>-60</v>
      </c>
      <c r="GD21" s="924"/>
      <c r="GE21" s="342"/>
      <c r="GF21" s="923">
        <v>5</v>
      </c>
      <c r="GG21" s="837"/>
      <c r="GH21" s="908" t="s">
        <v>273</v>
      </c>
      <c r="GI21" s="909"/>
      <c r="GJ21" s="909"/>
      <c r="GK21" s="909"/>
      <c r="GL21" s="909"/>
      <c r="GM21" s="909"/>
      <c r="GN21" s="910" t="str">
        <f>IFERROR(VLOOKUP(GH21,'Composite Datasheets'!$MC$6:$MF$25,3,0),"")</f>
        <v>Unidirectional</v>
      </c>
      <c r="GO21" s="911"/>
      <c r="GP21" s="912"/>
      <c r="GQ21" s="910">
        <f ca="1">_xlfn.XLOOKUP(GH21,'Composite Datasheets'!$MC$6:$MC$25,'Composite Datasheets'!$MF$6:$MF$25,"")</f>
        <v>120</v>
      </c>
      <c r="GR21" s="911"/>
      <c r="GS21" s="912"/>
      <c r="GT21" s="909">
        <v>-60</v>
      </c>
      <c r="GU21" s="924"/>
      <c r="GV21" s="342"/>
      <c r="GW21" s="923">
        <v>5</v>
      </c>
      <c r="GX21" s="837"/>
      <c r="GY21" s="908" t="s">
        <v>273</v>
      </c>
      <c r="GZ21" s="909"/>
      <c r="HA21" s="909"/>
      <c r="HB21" s="909"/>
      <c r="HC21" s="909"/>
      <c r="HD21" s="909"/>
      <c r="HE21" s="910" t="str">
        <f>IFERROR(VLOOKUP(GY21,'Composite Datasheets'!$MC$6:$MF$25,3,0),"")</f>
        <v>Unidirectional</v>
      </c>
      <c r="HF21" s="911"/>
      <c r="HG21" s="912"/>
      <c r="HH21" s="910">
        <f ca="1">_xlfn.XLOOKUP(GY21,'Composite Datasheets'!$MC$6:$MC$25,'Composite Datasheets'!$MF$6:$MF$25,"")</f>
        <v>120</v>
      </c>
      <c r="HI21" s="911"/>
      <c r="HJ21" s="912"/>
      <c r="HK21" s="909">
        <v>-60</v>
      </c>
      <c r="HL21" s="924"/>
      <c r="HM21" s="342"/>
      <c r="HN21" s="923">
        <v>5</v>
      </c>
      <c r="HO21" s="837"/>
      <c r="HP21" s="908" t="s">
        <v>273</v>
      </c>
      <c r="HQ21" s="909"/>
      <c r="HR21" s="909"/>
      <c r="HS21" s="909"/>
      <c r="HT21" s="909"/>
      <c r="HU21" s="909"/>
      <c r="HV21" s="910" t="str">
        <f>IFERROR(VLOOKUP(HP21,'Composite Datasheets'!$MC$6:$MF$25,3,0),"")</f>
        <v>Unidirectional</v>
      </c>
      <c r="HW21" s="911"/>
      <c r="HX21" s="912"/>
      <c r="HY21" s="910">
        <f ca="1">_xlfn.XLOOKUP(HP21,'Composite Datasheets'!$MC$6:$MC$25,'Composite Datasheets'!$MF$6:$MF$25,"")</f>
        <v>120</v>
      </c>
      <c r="HZ21" s="911"/>
      <c r="IA21" s="912"/>
      <c r="IB21" s="909">
        <v>-60</v>
      </c>
      <c r="IC21" s="924"/>
      <c r="ID21" s="342"/>
      <c r="IE21" s="923">
        <v>5</v>
      </c>
      <c r="IF21" s="837"/>
      <c r="IG21" s="908" t="s">
        <v>273</v>
      </c>
      <c r="IH21" s="909"/>
      <c r="II21" s="909"/>
      <c r="IJ21" s="909"/>
      <c r="IK21" s="909"/>
      <c r="IL21" s="909"/>
      <c r="IM21" s="910" t="str">
        <f>IFERROR(VLOOKUP(IG21,'Composite Datasheets'!$MC$6:$MF$25,3,0),"")</f>
        <v>Unidirectional</v>
      </c>
      <c r="IN21" s="911"/>
      <c r="IO21" s="912"/>
      <c r="IP21" s="910">
        <f ca="1">_xlfn.XLOOKUP(IG21,'Composite Datasheets'!$MC$6:$MC$25,'Composite Datasheets'!$MF$6:$MF$25,"")</f>
        <v>120</v>
      </c>
      <c r="IQ21" s="911"/>
      <c r="IR21" s="912"/>
      <c r="IS21" s="909">
        <v>-60</v>
      </c>
      <c r="IT21" s="924"/>
    </row>
    <row r="22" spans="1:254" s="124" customFormat="1" ht="12.75" x14ac:dyDescent="0.2">
      <c r="A22" s="923">
        <v>6</v>
      </c>
      <c r="B22" s="837"/>
      <c r="C22" s="908"/>
      <c r="D22" s="909"/>
      <c r="E22" s="909"/>
      <c r="F22" s="909"/>
      <c r="G22" s="909"/>
      <c r="H22" s="909"/>
      <c r="I22" s="910" t="str">
        <f>IFERROR(VLOOKUP(C22,'Composite Datasheets'!$MC$6:$MF$25,3,0),"")</f>
        <v/>
      </c>
      <c r="J22" s="911"/>
      <c r="K22" s="912"/>
      <c r="L22" s="910" t="str">
        <f>_xlfn.XLOOKUP(C22,'Composite Datasheets'!$MC$6:$MC$25,'Composite Datasheets'!$MF$6:$MF$25,"")</f>
        <v/>
      </c>
      <c r="M22" s="911"/>
      <c r="N22" s="912"/>
      <c r="O22" s="909"/>
      <c r="P22" s="924"/>
      <c r="Q22" s="339"/>
      <c r="R22" s="923">
        <v>6</v>
      </c>
      <c r="S22" s="837"/>
      <c r="T22" s="908"/>
      <c r="U22" s="909"/>
      <c r="V22" s="909"/>
      <c r="W22" s="909"/>
      <c r="X22" s="909"/>
      <c r="Y22" s="909"/>
      <c r="Z22" s="910" t="str">
        <f>IFERROR(VLOOKUP(T22,'Composite Datasheets'!$MC$6:$MF$25,3,0),"")</f>
        <v/>
      </c>
      <c r="AA22" s="911"/>
      <c r="AB22" s="912"/>
      <c r="AC22" s="910" t="str">
        <f>_xlfn.XLOOKUP(T22,'Composite Datasheets'!$MC$6:$MC$25,'Composite Datasheets'!$MF$6:$MF$25,"")</f>
        <v/>
      </c>
      <c r="AD22" s="911"/>
      <c r="AE22" s="912"/>
      <c r="AF22" s="909"/>
      <c r="AG22" s="924"/>
      <c r="AH22" s="342"/>
      <c r="AI22" s="923">
        <v>6</v>
      </c>
      <c r="AJ22" s="837"/>
      <c r="AK22" s="908"/>
      <c r="AL22" s="909"/>
      <c r="AM22" s="909"/>
      <c r="AN22" s="909"/>
      <c r="AO22" s="909"/>
      <c r="AP22" s="909"/>
      <c r="AQ22" s="910" t="str">
        <f>IFERROR(VLOOKUP(AK22,'Composite Datasheets'!$MC$6:$MF$25,3,0),"")</f>
        <v/>
      </c>
      <c r="AR22" s="911"/>
      <c r="AS22" s="912"/>
      <c r="AT22" s="910" t="str">
        <f>_xlfn.XLOOKUP(AK22,'Composite Datasheets'!$MC$6:$MC$25,'Composite Datasheets'!$MF$6:$MF$25,"")</f>
        <v/>
      </c>
      <c r="AU22" s="911"/>
      <c r="AV22" s="912"/>
      <c r="AW22" s="909"/>
      <c r="AX22" s="924"/>
      <c r="AY22" s="342"/>
      <c r="AZ22" s="923">
        <v>6</v>
      </c>
      <c r="BA22" s="837"/>
      <c r="BB22" s="908"/>
      <c r="BC22" s="909"/>
      <c r="BD22" s="909"/>
      <c r="BE22" s="909"/>
      <c r="BF22" s="909"/>
      <c r="BG22" s="909"/>
      <c r="BH22" s="910" t="str">
        <f>IFERROR(VLOOKUP(BB22,'Composite Datasheets'!$MC$6:$MF$25,3,0),"")</f>
        <v/>
      </c>
      <c r="BI22" s="911"/>
      <c r="BJ22" s="912"/>
      <c r="BK22" s="910" t="str">
        <f>_xlfn.XLOOKUP(BB22,'Composite Datasheets'!$MC$6:$MC$25,'Composite Datasheets'!$MF$6:$MF$25,"")</f>
        <v/>
      </c>
      <c r="BL22" s="911"/>
      <c r="BM22" s="912"/>
      <c r="BN22" s="909"/>
      <c r="BO22" s="924"/>
      <c r="BP22" s="342"/>
      <c r="BQ22" s="923">
        <v>6</v>
      </c>
      <c r="BR22" s="837"/>
      <c r="BS22" s="908"/>
      <c r="BT22" s="909"/>
      <c r="BU22" s="909"/>
      <c r="BV22" s="909"/>
      <c r="BW22" s="909"/>
      <c r="BX22" s="909"/>
      <c r="BY22" s="910" t="str">
        <f>IFERROR(VLOOKUP(BS22,'Composite Datasheets'!$MC$6:$MF$25,3,0),"")</f>
        <v/>
      </c>
      <c r="BZ22" s="911"/>
      <c r="CA22" s="912"/>
      <c r="CB22" s="910" t="str">
        <f>_xlfn.XLOOKUP(BS22,'Composite Datasheets'!$MC$6:$MC$25,'Composite Datasheets'!$MF$6:$MF$25,"")</f>
        <v/>
      </c>
      <c r="CC22" s="911"/>
      <c r="CD22" s="912"/>
      <c r="CE22" s="909"/>
      <c r="CF22" s="924"/>
      <c r="CG22" s="342"/>
      <c r="CH22" s="923">
        <v>6</v>
      </c>
      <c r="CI22" s="837"/>
      <c r="CJ22" s="908"/>
      <c r="CK22" s="909"/>
      <c r="CL22" s="909"/>
      <c r="CM22" s="909"/>
      <c r="CN22" s="909"/>
      <c r="CO22" s="909"/>
      <c r="CP22" s="910" t="str">
        <f>IFERROR(VLOOKUP(CJ22,'Composite Datasheets'!$MC$6:$MF$25,3,0),"")</f>
        <v/>
      </c>
      <c r="CQ22" s="911"/>
      <c r="CR22" s="912"/>
      <c r="CS22" s="910" t="str">
        <f>_xlfn.XLOOKUP(CJ22,'Composite Datasheets'!$MC$6:$MC$25,'Composite Datasheets'!$MF$6:$MF$25,"")</f>
        <v/>
      </c>
      <c r="CT22" s="911"/>
      <c r="CU22" s="912"/>
      <c r="CV22" s="909"/>
      <c r="CW22" s="924"/>
      <c r="CX22" s="342"/>
      <c r="CY22" s="923">
        <v>6</v>
      </c>
      <c r="CZ22" s="837"/>
      <c r="DA22" s="908"/>
      <c r="DB22" s="909"/>
      <c r="DC22" s="909"/>
      <c r="DD22" s="909"/>
      <c r="DE22" s="909"/>
      <c r="DF22" s="909"/>
      <c r="DG22" s="910" t="str">
        <f>IFERROR(VLOOKUP(DA22,'Composite Datasheets'!$MC$6:$MF$25,3,0),"")</f>
        <v/>
      </c>
      <c r="DH22" s="911"/>
      <c r="DI22" s="912"/>
      <c r="DJ22" s="910" t="str">
        <f>_xlfn.XLOOKUP(DA22,'Composite Datasheets'!$MC$6:$MC$25,'Composite Datasheets'!$MF$6:$MF$25,"")</f>
        <v/>
      </c>
      <c r="DK22" s="911"/>
      <c r="DL22" s="912"/>
      <c r="DM22" s="909"/>
      <c r="DN22" s="924"/>
      <c r="DO22" s="342"/>
      <c r="DP22" s="923">
        <v>6</v>
      </c>
      <c r="DQ22" s="837"/>
      <c r="DR22" s="908"/>
      <c r="DS22" s="909"/>
      <c r="DT22" s="909"/>
      <c r="DU22" s="909"/>
      <c r="DV22" s="909"/>
      <c r="DW22" s="909"/>
      <c r="DX22" s="910" t="str">
        <f>IFERROR(VLOOKUP(DR22,'Composite Datasheets'!$MC$6:$MF$25,3,0),"")</f>
        <v/>
      </c>
      <c r="DY22" s="911"/>
      <c r="DZ22" s="912"/>
      <c r="EA22" s="910" t="str">
        <f>_xlfn.XLOOKUP(DR22,'Composite Datasheets'!$MC$6:$MC$25,'Composite Datasheets'!$MF$6:$MF$25,"")</f>
        <v/>
      </c>
      <c r="EB22" s="911"/>
      <c r="EC22" s="912"/>
      <c r="ED22" s="909"/>
      <c r="EE22" s="924"/>
      <c r="EF22" s="342"/>
      <c r="EG22" s="923">
        <v>6</v>
      </c>
      <c r="EH22" s="837"/>
      <c r="EI22" s="908"/>
      <c r="EJ22" s="909"/>
      <c r="EK22" s="909"/>
      <c r="EL22" s="909"/>
      <c r="EM22" s="909"/>
      <c r="EN22" s="909"/>
      <c r="EO22" s="910" t="str">
        <f>IFERROR(VLOOKUP(EI22,'Composite Datasheets'!$MC$6:$MF$25,3,0),"")</f>
        <v/>
      </c>
      <c r="EP22" s="911"/>
      <c r="EQ22" s="912"/>
      <c r="ER22" s="910" t="str">
        <f>_xlfn.XLOOKUP(EI22,'Composite Datasheets'!$MC$6:$MC$25,'Composite Datasheets'!$MF$6:$MF$25,"")</f>
        <v/>
      </c>
      <c r="ES22" s="911"/>
      <c r="ET22" s="912"/>
      <c r="EU22" s="909"/>
      <c r="EV22" s="924"/>
      <c r="EW22" s="342"/>
      <c r="EX22" s="923">
        <v>6</v>
      </c>
      <c r="EY22" s="837"/>
      <c r="EZ22" s="908"/>
      <c r="FA22" s="909"/>
      <c r="FB22" s="909"/>
      <c r="FC22" s="909"/>
      <c r="FD22" s="909"/>
      <c r="FE22" s="909"/>
      <c r="FF22" s="910" t="str">
        <f>IFERROR(VLOOKUP(EZ22,'Composite Datasheets'!$MC$6:$MF$25,3,0),"")</f>
        <v/>
      </c>
      <c r="FG22" s="911"/>
      <c r="FH22" s="912"/>
      <c r="FI22" s="910" t="str">
        <f>_xlfn.XLOOKUP(EZ22,'Composite Datasheets'!$MC$6:$MC$25,'Composite Datasheets'!$MF$6:$MF$25,"")</f>
        <v/>
      </c>
      <c r="FJ22" s="911"/>
      <c r="FK22" s="912"/>
      <c r="FL22" s="909"/>
      <c r="FM22" s="924"/>
      <c r="FN22" s="342"/>
      <c r="FO22" s="923">
        <v>6</v>
      </c>
      <c r="FP22" s="837"/>
      <c r="FQ22" s="908"/>
      <c r="FR22" s="909"/>
      <c r="FS22" s="909"/>
      <c r="FT22" s="909"/>
      <c r="FU22" s="909"/>
      <c r="FV22" s="909"/>
      <c r="FW22" s="910" t="str">
        <f>IFERROR(VLOOKUP(FQ22,'Composite Datasheets'!$MC$6:$MF$25,3,0),"")</f>
        <v/>
      </c>
      <c r="FX22" s="911"/>
      <c r="FY22" s="912"/>
      <c r="FZ22" s="910" t="str">
        <f>_xlfn.XLOOKUP(FQ22,'Composite Datasheets'!$MC$6:$MC$25,'Composite Datasheets'!$MF$6:$MF$25,"")</f>
        <v/>
      </c>
      <c r="GA22" s="911"/>
      <c r="GB22" s="912"/>
      <c r="GC22" s="909"/>
      <c r="GD22" s="924"/>
      <c r="GE22" s="342"/>
      <c r="GF22" s="923">
        <v>6</v>
      </c>
      <c r="GG22" s="837"/>
      <c r="GH22" s="908"/>
      <c r="GI22" s="909"/>
      <c r="GJ22" s="909"/>
      <c r="GK22" s="909"/>
      <c r="GL22" s="909"/>
      <c r="GM22" s="909"/>
      <c r="GN22" s="910" t="str">
        <f>IFERROR(VLOOKUP(GH22,'Composite Datasheets'!$MC$6:$MF$25,3,0),"")</f>
        <v/>
      </c>
      <c r="GO22" s="911"/>
      <c r="GP22" s="912"/>
      <c r="GQ22" s="910" t="str">
        <f>_xlfn.XLOOKUP(GH22,'Composite Datasheets'!$MC$6:$MC$25,'Composite Datasheets'!$MF$6:$MF$25,"")</f>
        <v/>
      </c>
      <c r="GR22" s="911"/>
      <c r="GS22" s="912"/>
      <c r="GT22" s="909"/>
      <c r="GU22" s="924"/>
      <c r="GV22" s="342"/>
      <c r="GW22" s="923">
        <v>6</v>
      </c>
      <c r="GX22" s="837"/>
      <c r="GY22" s="908"/>
      <c r="GZ22" s="909"/>
      <c r="HA22" s="909"/>
      <c r="HB22" s="909"/>
      <c r="HC22" s="909"/>
      <c r="HD22" s="909"/>
      <c r="HE22" s="910" t="str">
        <f>IFERROR(VLOOKUP(GY22,'Composite Datasheets'!$MC$6:$MF$25,3,0),"")</f>
        <v/>
      </c>
      <c r="HF22" s="911"/>
      <c r="HG22" s="912"/>
      <c r="HH22" s="910" t="str">
        <f>_xlfn.XLOOKUP(GY22,'Composite Datasheets'!$MC$6:$MC$25,'Composite Datasheets'!$MF$6:$MF$25,"")</f>
        <v/>
      </c>
      <c r="HI22" s="911"/>
      <c r="HJ22" s="912"/>
      <c r="HK22" s="909"/>
      <c r="HL22" s="924"/>
      <c r="HM22" s="342"/>
      <c r="HN22" s="923">
        <v>6</v>
      </c>
      <c r="HO22" s="837"/>
      <c r="HP22" s="908"/>
      <c r="HQ22" s="909"/>
      <c r="HR22" s="909"/>
      <c r="HS22" s="909"/>
      <c r="HT22" s="909"/>
      <c r="HU22" s="909"/>
      <c r="HV22" s="910" t="str">
        <f>IFERROR(VLOOKUP(HP22,'Composite Datasheets'!$MC$6:$MF$25,3,0),"")</f>
        <v/>
      </c>
      <c r="HW22" s="911"/>
      <c r="HX22" s="912"/>
      <c r="HY22" s="910" t="str">
        <f>_xlfn.XLOOKUP(HP22,'Composite Datasheets'!$MC$6:$MC$25,'Composite Datasheets'!$MF$6:$MF$25,"")</f>
        <v/>
      </c>
      <c r="HZ22" s="911"/>
      <c r="IA22" s="912"/>
      <c r="IB22" s="909"/>
      <c r="IC22" s="924"/>
      <c r="ID22" s="342"/>
      <c r="IE22" s="923">
        <v>6</v>
      </c>
      <c r="IF22" s="837"/>
      <c r="IG22" s="908"/>
      <c r="IH22" s="909"/>
      <c r="II22" s="909"/>
      <c r="IJ22" s="909"/>
      <c r="IK22" s="909"/>
      <c r="IL22" s="909"/>
      <c r="IM22" s="910" t="str">
        <f>IFERROR(VLOOKUP(IG22,'Composite Datasheets'!$MC$6:$MF$25,3,0),"")</f>
        <v/>
      </c>
      <c r="IN22" s="911"/>
      <c r="IO22" s="912"/>
      <c r="IP22" s="910" t="str">
        <f>_xlfn.XLOOKUP(IG22,'Composite Datasheets'!$MC$6:$MC$25,'Composite Datasheets'!$MF$6:$MF$25,"")</f>
        <v/>
      </c>
      <c r="IQ22" s="911"/>
      <c r="IR22" s="912"/>
      <c r="IS22" s="909"/>
      <c r="IT22" s="924"/>
    </row>
    <row r="23" spans="1:254" s="124" customFormat="1" ht="12.75" x14ac:dyDescent="0.2">
      <c r="A23" s="923">
        <v>7</v>
      </c>
      <c r="B23" s="837"/>
      <c r="C23" s="908"/>
      <c r="D23" s="909"/>
      <c r="E23" s="909"/>
      <c r="F23" s="909"/>
      <c r="G23" s="909"/>
      <c r="H23" s="909"/>
      <c r="I23" s="910" t="str">
        <f>IFERROR(VLOOKUP(C23,'Composite Datasheets'!$MC$6:$MF$25,3,0),"")</f>
        <v/>
      </c>
      <c r="J23" s="911"/>
      <c r="K23" s="912"/>
      <c r="L23" s="910" t="str">
        <f>_xlfn.XLOOKUP(C23,'Composite Datasheets'!$MC$6:$MC$25,'Composite Datasheets'!$MF$6:$MF$25,"")</f>
        <v/>
      </c>
      <c r="M23" s="911"/>
      <c r="N23" s="912"/>
      <c r="O23" s="909"/>
      <c r="P23" s="924"/>
      <c r="Q23" s="339"/>
      <c r="R23" s="923">
        <v>7</v>
      </c>
      <c r="S23" s="837"/>
      <c r="T23" s="908"/>
      <c r="U23" s="909"/>
      <c r="V23" s="909"/>
      <c r="W23" s="909"/>
      <c r="X23" s="909"/>
      <c r="Y23" s="909"/>
      <c r="Z23" s="910" t="str">
        <f>IFERROR(VLOOKUP(T23,'Composite Datasheets'!$MC$6:$MF$25,3,0),"")</f>
        <v/>
      </c>
      <c r="AA23" s="911"/>
      <c r="AB23" s="912"/>
      <c r="AC23" s="910" t="str">
        <f>_xlfn.XLOOKUP(T23,'Composite Datasheets'!$MC$6:$MC$25,'Composite Datasheets'!$MF$6:$MF$25,"")</f>
        <v/>
      </c>
      <c r="AD23" s="911"/>
      <c r="AE23" s="912"/>
      <c r="AF23" s="909"/>
      <c r="AG23" s="924"/>
      <c r="AH23" s="342"/>
      <c r="AI23" s="923">
        <v>7</v>
      </c>
      <c r="AJ23" s="837"/>
      <c r="AK23" s="908"/>
      <c r="AL23" s="909"/>
      <c r="AM23" s="909"/>
      <c r="AN23" s="909"/>
      <c r="AO23" s="909"/>
      <c r="AP23" s="909"/>
      <c r="AQ23" s="910" t="str">
        <f>IFERROR(VLOOKUP(AK23,'Composite Datasheets'!$MC$6:$MF$25,3,0),"")</f>
        <v/>
      </c>
      <c r="AR23" s="911"/>
      <c r="AS23" s="912"/>
      <c r="AT23" s="910" t="str">
        <f>_xlfn.XLOOKUP(AK23,'Composite Datasheets'!$MC$6:$MC$25,'Composite Datasheets'!$MF$6:$MF$25,"")</f>
        <v/>
      </c>
      <c r="AU23" s="911"/>
      <c r="AV23" s="912"/>
      <c r="AW23" s="909"/>
      <c r="AX23" s="924"/>
      <c r="AY23" s="342"/>
      <c r="AZ23" s="923">
        <v>7</v>
      </c>
      <c r="BA23" s="837"/>
      <c r="BB23" s="908"/>
      <c r="BC23" s="909"/>
      <c r="BD23" s="909"/>
      <c r="BE23" s="909"/>
      <c r="BF23" s="909"/>
      <c r="BG23" s="909"/>
      <c r="BH23" s="910" t="str">
        <f>IFERROR(VLOOKUP(BB23,'Composite Datasheets'!$MC$6:$MF$25,3,0),"")</f>
        <v/>
      </c>
      <c r="BI23" s="911"/>
      <c r="BJ23" s="912"/>
      <c r="BK23" s="910" t="str">
        <f>_xlfn.XLOOKUP(BB23,'Composite Datasheets'!$MC$6:$MC$25,'Composite Datasheets'!$MF$6:$MF$25,"")</f>
        <v/>
      </c>
      <c r="BL23" s="911"/>
      <c r="BM23" s="912"/>
      <c r="BN23" s="909"/>
      <c r="BO23" s="924"/>
      <c r="BP23" s="342"/>
      <c r="BQ23" s="923">
        <v>7</v>
      </c>
      <c r="BR23" s="837"/>
      <c r="BS23" s="908"/>
      <c r="BT23" s="909"/>
      <c r="BU23" s="909"/>
      <c r="BV23" s="909"/>
      <c r="BW23" s="909"/>
      <c r="BX23" s="909"/>
      <c r="BY23" s="910" t="str">
        <f>IFERROR(VLOOKUP(BS23,'Composite Datasheets'!$MC$6:$MF$25,3,0),"")</f>
        <v/>
      </c>
      <c r="BZ23" s="911"/>
      <c r="CA23" s="912"/>
      <c r="CB23" s="910" t="str">
        <f>_xlfn.XLOOKUP(BS23,'Composite Datasheets'!$MC$6:$MC$25,'Composite Datasheets'!$MF$6:$MF$25,"")</f>
        <v/>
      </c>
      <c r="CC23" s="911"/>
      <c r="CD23" s="912"/>
      <c r="CE23" s="909"/>
      <c r="CF23" s="924"/>
      <c r="CG23" s="342"/>
      <c r="CH23" s="923">
        <v>7</v>
      </c>
      <c r="CI23" s="837"/>
      <c r="CJ23" s="908"/>
      <c r="CK23" s="909"/>
      <c r="CL23" s="909"/>
      <c r="CM23" s="909"/>
      <c r="CN23" s="909"/>
      <c r="CO23" s="909"/>
      <c r="CP23" s="910" t="str">
        <f>IFERROR(VLOOKUP(CJ23,'Composite Datasheets'!$MC$6:$MF$25,3,0),"")</f>
        <v/>
      </c>
      <c r="CQ23" s="911"/>
      <c r="CR23" s="912"/>
      <c r="CS23" s="910" t="str">
        <f>_xlfn.XLOOKUP(CJ23,'Composite Datasheets'!$MC$6:$MC$25,'Composite Datasheets'!$MF$6:$MF$25,"")</f>
        <v/>
      </c>
      <c r="CT23" s="911"/>
      <c r="CU23" s="912"/>
      <c r="CV23" s="909"/>
      <c r="CW23" s="924"/>
      <c r="CX23" s="342"/>
      <c r="CY23" s="923">
        <v>7</v>
      </c>
      <c r="CZ23" s="837"/>
      <c r="DA23" s="908"/>
      <c r="DB23" s="909"/>
      <c r="DC23" s="909"/>
      <c r="DD23" s="909"/>
      <c r="DE23" s="909"/>
      <c r="DF23" s="909"/>
      <c r="DG23" s="910" t="str">
        <f>IFERROR(VLOOKUP(DA23,'Composite Datasheets'!$MC$6:$MF$25,3,0),"")</f>
        <v/>
      </c>
      <c r="DH23" s="911"/>
      <c r="DI23" s="912"/>
      <c r="DJ23" s="910" t="str">
        <f>_xlfn.XLOOKUP(DA23,'Composite Datasheets'!$MC$6:$MC$25,'Composite Datasheets'!$MF$6:$MF$25,"")</f>
        <v/>
      </c>
      <c r="DK23" s="911"/>
      <c r="DL23" s="912"/>
      <c r="DM23" s="909"/>
      <c r="DN23" s="924"/>
      <c r="DO23" s="342"/>
      <c r="DP23" s="923">
        <v>7</v>
      </c>
      <c r="DQ23" s="837"/>
      <c r="DR23" s="908"/>
      <c r="DS23" s="909"/>
      <c r="DT23" s="909"/>
      <c r="DU23" s="909"/>
      <c r="DV23" s="909"/>
      <c r="DW23" s="909"/>
      <c r="DX23" s="910" t="str">
        <f>IFERROR(VLOOKUP(DR23,'Composite Datasheets'!$MC$6:$MF$25,3,0),"")</f>
        <v/>
      </c>
      <c r="DY23" s="911"/>
      <c r="DZ23" s="912"/>
      <c r="EA23" s="910" t="str">
        <f>_xlfn.XLOOKUP(DR23,'Composite Datasheets'!$MC$6:$MC$25,'Composite Datasheets'!$MF$6:$MF$25,"")</f>
        <v/>
      </c>
      <c r="EB23" s="911"/>
      <c r="EC23" s="912"/>
      <c r="ED23" s="909"/>
      <c r="EE23" s="924"/>
      <c r="EF23" s="342"/>
      <c r="EG23" s="923">
        <v>7</v>
      </c>
      <c r="EH23" s="837"/>
      <c r="EI23" s="908"/>
      <c r="EJ23" s="909"/>
      <c r="EK23" s="909"/>
      <c r="EL23" s="909"/>
      <c r="EM23" s="909"/>
      <c r="EN23" s="909"/>
      <c r="EO23" s="910" t="str">
        <f>IFERROR(VLOOKUP(EI23,'Composite Datasheets'!$MC$6:$MF$25,3,0),"")</f>
        <v/>
      </c>
      <c r="EP23" s="911"/>
      <c r="EQ23" s="912"/>
      <c r="ER23" s="910" t="str">
        <f>_xlfn.XLOOKUP(EI23,'Composite Datasheets'!$MC$6:$MC$25,'Composite Datasheets'!$MF$6:$MF$25,"")</f>
        <v/>
      </c>
      <c r="ES23" s="911"/>
      <c r="ET23" s="912"/>
      <c r="EU23" s="909"/>
      <c r="EV23" s="924"/>
      <c r="EW23" s="342"/>
      <c r="EX23" s="923">
        <v>7</v>
      </c>
      <c r="EY23" s="837"/>
      <c r="EZ23" s="908"/>
      <c r="FA23" s="909"/>
      <c r="FB23" s="909"/>
      <c r="FC23" s="909"/>
      <c r="FD23" s="909"/>
      <c r="FE23" s="909"/>
      <c r="FF23" s="910" t="str">
        <f>IFERROR(VLOOKUP(EZ23,'Composite Datasheets'!$MC$6:$MF$25,3,0),"")</f>
        <v/>
      </c>
      <c r="FG23" s="911"/>
      <c r="FH23" s="912"/>
      <c r="FI23" s="910" t="str">
        <f>_xlfn.XLOOKUP(EZ23,'Composite Datasheets'!$MC$6:$MC$25,'Composite Datasheets'!$MF$6:$MF$25,"")</f>
        <v/>
      </c>
      <c r="FJ23" s="911"/>
      <c r="FK23" s="912"/>
      <c r="FL23" s="909"/>
      <c r="FM23" s="924"/>
      <c r="FN23" s="342"/>
      <c r="FO23" s="923">
        <v>7</v>
      </c>
      <c r="FP23" s="837"/>
      <c r="FQ23" s="908"/>
      <c r="FR23" s="909"/>
      <c r="FS23" s="909"/>
      <c r="FT23" s="909"/>
      <c r="FU23" s="909"/>
      <c r="FV23" s="909"/>
      <c r="FW23" s="910" t="str">
        <f>IFERROR(VLOOKUP(FQ23,'Composite Datasheets'!$MC$6:$MF$25,3,0),"")</f>
        <v/>
      </c>
      <c r="FX23" s="911"/>
      <c r="FY23" s="912"/>
      <c r="FZ23" s="910" t="str">
        <f>_xlfn.XLOOKUP(FQ23,'Composite Datasheets'!$MC$6:$MC$25,'Composite Datasheets'!$MF$6:$MF$25,"")</f>
        <v/>
      </c>
      <c r="GA23" s="911"/>
      <c r="GB23" s="912"/>
      <c r="GC23" s="909"/>
      <c r="GD23" s="924"/>
      <c r="GE23" s="342"/>
      <c r="GF23" s="923">
        <v>7</v>
      </c>
      <c r="GG23" s="837"/>
      <c r="GH23" s="908"/>
      <c r="GI23" s="909"/>
      <c r="GJ23" s="909"/>
      <c r="GK23" s="909"/>
      <c r="GL23" s="909"/>
      <c r="GM23" s="909"/>
      <c r="GN23" s="910" t="str">
        <f>IFERROR(VLOOKUP(GH23,'Composite Datasheets'!$MC$6:$MF$25,3,0),"")</f>
        <v/>
      </c>
      <c r="GO23" s="911"/>
      <c r="GP23" s="912"/>
      <c r="GQ23" s="910" t="str">
        <f>_xlfn.XLOOKUP(GH23,'Composite Datasheets'!$MC$6:$MC$25,'Composite Datasheets'!$MF$6:$MF$25,"")</f>
        <v/>
      </c>
      <c r="GR23" s="911"/>
      <c r="GS23" s="912"/>
      <c r="GT23" s="909"/>
      <c r="GU23" s="924"/>
      <c r="GV23" s="342"/>
      <c r="GW23" s="923">
        <v>7</v>
      </c>
      <c r="GX23" s="837"/>
      <c r="GY23" s="908"/>
      <c r="GZ23" s="909"/>
      <c r="HA23" s="909"/>
      <c r="HB23" s="909"/>
      <c r="HC23" s="909"/>
      <c r="HD23" s="909"/>
      <c r="HE23" s="910" t="str">
        <f>IFERROR(VLOOKUP(GY23,'Composite Datasheets'!$MC$6:$MF$25,3,0),"")</f>
        <v/>
      </c>
      <c r="HF23" s="911"/>
      <c r="HG23" s="912"/>
      <c r="HH23" s="910" t="str">
        <f>_xlfn.XLOOKUP(GY23,'Composite Datasheets'!$MC$6:$MC$25,'Composite Datasheets'!$MF$6:$MF$25,"")</f>
        <v/>
      </c>
      <c r="HI23" s="911"/>
      <c r="HJ23" s="912"/>
      <c r="HK23" s="909"/>
      <c r="HL23" s="924"/>
      <c r="HM23" s="342"/>
      <c r="HN23" s="923">
        <v>7</v>
      </c>
      <c r="HO23" s="837"/>
      <c r="HP23" s="908"/>
      <c r="HQ23" s="909"/>
      <c r="HR23" s="909"/>
      <c r="HS23" s="909"/>
      <c r="HT23" s="909"/>
      <c r="HU23" s="909"/>
      <c r="HV23" s="910" t="str">
        <f>IFERROR(VLOOKUP(HP23,'Composite Datasheets'!$MC$6:$MF$25,3,0),"")</f>
        <v/>
      </c>
      <c r="HW23" s="911"/>
      <c r="HX23" s="912"/>
      <c r="HY23" s="910" t="str">
        <f>_xlfn.XLOOKUP(HP23,'Composite Datasheets'!$MC$6:$MC$25,'Composite Datasheets'!$MF$6:$MF$25,"")</f>
        <v/>
      </c>
      <c r="HZ23" s="911"/>
      <c r="IA23" s="912"/>
      <c r="IB23" s="909"/>
      <c r="IC23" s="924"/>
      <c r="ID23" s="342"/>
      <c r="IE23" s="923">
        <v>7</v>
      </c>
      <c r="IF23" s="837"/>
      <c r="IG23" s="908"/>
      <c r="IH23" s="909"/>
      <c r="II23" s="909"/>
      <c r="IJ23" s="909"/>
      <c r="IK23" s="909"/>
      <c r="IL23" s="909"/>
      <c r="IM23" s="910" t="str">
        <f>IFERROR(VLOOKUP(IG23,'Composite Datasheets'!$MC$6:$MF$25,3,0),"")</f>
        <v/>
      </c>
      <c r="IN23" s="911"/>
      <c r="IO23" s="912"/>
      <c r="IP23" s="910" t="str">
        <f>_xlfn.XLOOKUP(IG23,'Composite Datasheets'!$MC$6:$MC$25,'Composite Datasheets'!$MF$6:$MF$25,"")</f>
        <v/>
      </c>
      <c r="IQ23" s="911"/>
      <c r="IR23" s="912"/>
      <c r="IS23" s="909"/>
      <c r="IT23" s="924"/>
    </row>
    <row r="24" spans="1:254" s="124" customFormat="1" ht="12.75" x14ac:dyDescent="0.2">
      <c r="A24" s="923">
        <v>8</v>
      </c>
      <c r="B24" s="837"/>
      <c r="C24" s="908"/>
      <c r="D24" s="909"/>
      <c r="E24" s="909"/>
      <c r="F24" s="909"/>
      <c r="G24" s="909"/>
      <c r="H24" s="909"/>
      <c r="I24" s="910" t="str">
        <f>IFERROR(VLOOKUP(C24,'Composite Datasheets'!$MC$6:$MF$25,3,0),"")</f>
        <v/>
      </c>
      <c r="J24" s="911"/>
      <c r="K24" s="912"/>
      <c r="L24" s="910" t="str">
        <f>_xlfn.XLOOKUP(C24,'Composite Datasheets'!$MC$6:$MC$25,'Composite Datasheets'!$MF$6:$MF$25,"")</f>
        <v/>
      </c>
      <c r="M24" s="911"/>
      <c r="N24" s="912"/>
      <c r="O24" s="909"/>
      <c r="P24" s="924"/>
      <c r="Q24" s="335"/>
      <c r="R24" s="923">
        <v>8</v>
      </c>
      <c r="S24" s="837"/>
      <c r="T24" s="908"/>
      <c r="U24" s="909"/>
      <c r="V24" s="909"/>
      <c r="W24" s="909"/>
      <c r="X24" s="909"/>
      <c r="Y24" s="909"/>
      <c r="Z24" s="910" t="str">
        <f>IFERROR(VLOOKUP(T24,'Composite Datasheets'!$MC$6:$MF$25,3,0),"")</f>
        <v/>
      </c>
      <c r="AA24" s="911"/>
      <c r="AB24" s="912"/>
      <c r="AC24" s="910" t="str">
        <f>_xlfn.XLOOKUP(T24,'Composite Datasheets'!$MC$6:$MC$25,'Composite Datasheets'!$MF$6:$MF$25,"")</f>
        <v/>
      </c>
      <c r="AD24" s="911"/>
      <c r="AE24" s="912"/>
      <c r="AF24" s="909"/>
      <c r="AG24" s="924"/>
      <c r="AH24" s="342"/>
      <c r="AI24" s="923">
        <v>8</v>
      </c>
      <c r="AJ24" s="837"/>
      <c r="AK24" s="908"/>
      <c r="AL24" s="909"/>
      <c r="AM24" s="909"/>
      <c r="AN24" s="909"/>
      <c r="AO24" s="909"/>
      <c r="AP24" s="909"/>
      <c r="AQ24" s="910" t="str">
        <f>IFERROR(VLOOKUP(AK24,'Composite Datasheets'!$MC$6:$MF$25,3,0),"")</f>
        <v/>
      </c>
      <c r="AR24" s="911"/>
      <c r="AS24" s="912"/>
      <c r="AT24" s="910" t="str">
        <f>_xlfn.XLOOKUP(AK24,'Composite Datasheets'!$MC$6:$MC$25,'Composite Datasheets'!$MF$6:$MF$25,"")</f>
        <v/>
      </c>
      <c r="AU24" s="911"/>
      <c r="AV24" s="912"/>
      <c r="AW24" s="909"/>
      <c r="AX24" s="924"/>
      <c r="AY24" s="342"/>
      <c r="AZ24" s="923">
        <v>8</v>
      </c>
      <c r="BA24" s="837"/>
      <c r="BB24" s="908"/>
      <c r="BC24" s="909"/>
      <c r="BD24" s="909"/>
      <c r="BE24" s="909"/>
      <c r="BF24" s="909"/>
      <c r="BG24" s="909"/>
      <c r="BH24" s="910" t="str">
        <f>IFERROR(VLOOKUP(BB24,'Composite Datasheets'!$MC$6:$MF$25,3,0),"")</f>
        <v/>
      </c>
      <c r="BI24" s="911"/>
      <c r="BJ24" s="912"/>
      <c r="BK24" s="910" t="str">
        <f>_xlfn.XLOOKUP(BB24,'Composite Datasheets'!$MC$6:$MC$25,'Composite Datasheets'!$MF$6:$MF$25,"")</f>
        <v/>
      </c>
      <c r="BL24" s="911"/>
      <c r="BM24" s="912"/>
      <c r="BN24" s="909"/>
      <c r="BO24" s="924"/>
      <c r="BP24" s="342"/>
      <c r="BQ24" s="923">
        <v>8</v>
      </c>
      <c r="BR24" s="837"/>
      <c r="BS24" s="908"/>
      <c r="BT24" s="909"/>
      <c r="BU24" s="909"/>
      <c r="BV24" s="909"/>
      <c r="BW24" s="909"/>
      <c r="BX24" s="909"/>
      <c r="BY24" s="910" t="str">
        <f>IFERROR(VLOOKUP(BS24,'Composite Datasheets'!$MC$6:$MF$25,3,0),"")</f>
        <v/>
      </c>
      <c r="BZ24" s="911"/>
      <c r="CA24" s="912"/>
      <c r="CB24" s="910" t="str">
        <f>_xlfn.XLOOKUP(BS24,'Composite Datasheets'!$MC$6:$MC$25,'Composite Datasheets'!$MF$6:$MF$25,"")</f>
        <v/>
      </c>
      <c r="CC24" s="911"/>
      <c r="CD24" s="912"/>
      <c r="CE24" s="909"/>
      <c r="CF24" s="924"/>
      <c r="CG24" s="342"/>
      <c r="CH24" s="923">
        <v>8</v>
      </c>
      <c r="CI24" s="837"/>
      <c r="CJ24" s="908"/>
      <c r="CK24" s="909"/>
      <c r="CL24" s="909"/>
      <c r="CM24" s="909"/>
      <c r="CN24" s="909"/>
      <c r="CO24" s="909"/>
      <c r="CP24" s="910" t="str">
        <f>IFERROR(VLOOKUP(CJ24,'Composite Datasheets'!$MC$6:$MF$25,3,0),"")</f>
        <v/>
      </c>
      <c r="CQ24" s="911"/>
      <c r="CR24" s="912"/>
      <c r="CS24" s="910" t="str">
        <f>_xlfn.XLOOKUP(CJ24,'Composite Datasheets'!$MC$6:$MC$25,'Composite Datasheets'!$MF$6:$MF$25,"")</f>
        <v/>
      </c>
      <c r="CT24" s="911"/>
      <c r="CU24" s="912"/>
      <c r="CV24" s="909"/>
      <c r="CW24" s="924"/>
      <c r="CX24" s="342"/>
      <c r="CY24" s="923">
        <v>8</v>
      </c>
      <c r="CZ24" s="837"/>
      <c r="DA24" s="908"/>
      <c r="DB24" s="909"/>
      <c r="DC24" s="909"/>
      <c r="DD24" s="909"/>
      <c r="DE24" s="909"/>
      <c r="DF24" s="909"/>
      <c r="DG24" s="910" t="str">
        <f>IFERROR(VLOOKUP(DA24,'Composite Datasheets'!$MC$6:$MF$25,3,0),"")</f>
        <v/>
      </c>
      <c r="DH24" s="911"/>
      <c r="DI24" s="912"/>
      <c r="DJ24" s="910" t="str">
        <f>_xlfn.XLOOKUP(DA24,'Composite Datasheets'!$MC$6:$MC$25,'Composite Datasheets'!$MF$6:$MF$25,"")</f>
        <v/>
      </c>
      <c r="DK24" s="911"/>
      <c r="DL24" s="912"/>
      <c r="DM24" s="909"/>
      <c r="DN24" s="924"/>
      <c r="DO24" s="342"/>
      <c r="DP24" s="923">
        <v>8</v>
      </c>
      <c r="DQ24" s="837"/>
      <c r="DR24" s="908"/>
      <c r="DS24" s="909"/>
      <c r="DT24" s="909"/>
      <c r="DU24" s="909"/>
      <c r="DV24" s="909"/>
      <c r="DW24" s="909"/>
      <c r="DX24" s="910" t="str">
        <f>IFERROR(VLOOKUP(DR24,'Composite Datasheets'!$MC$6:$MF$25,3,0),"")</f>
        <v/>
      </c>
      <c r="DY24" s="911"/>
      <c r="DZ24" s="912"/>
      <c r="EA24" s="910" t="str">
        <f>_xlfn.XLOOKUP(DR24,'Composite Datasheets'!$MC$6:$MC$25,'Composite Datasheets'!$MF$6:$MF$25,"")</f>
        <v/>
      </c>
      <c r="EB24" s="911"/>
      <c r="EC24" s="912"/>
      <c r="ED24" s="909"/>
      <c r="EE24" s="924"/>
      <c r="EF24" s="342"/>
      <c r="EG24" s="923">
        <v>8</v>
      </c>
      <c r="EH24" s="837"/>
      <c r="EI24" s="908"/>
      <c r="EJ24" s="909"/>
      <c r="EK24" s="909"/>
      <c r="EL24" s="909"/>
      <c r="EM24" s="909"/>
      <c r="EN24" s="909"/>
      <c r="EO24" s="910" t="str">
        <f>IFERROR(VLOOKUP(EI24,'Composite Datasheets'!$MC$6:$MF$25,3,0),"")</f>
        <v/>
      </c>
      <c r="EP24" s="911"/>
      <c r="EQ24" s="912"/>
      <c r="ER24" s="910" t="str">
        <f>_xlfn.XLOOKUP(EI24,'Composite Datasheets'!$MC$6:$MC$25,'Composite Datasheets'!$MF$6:$MF$25,"")</f>
        <v/>
      </c>
      <c r="ES24" s="911"/>
      <c r="ET24" s="912"/>
      <c r="EU24" s="909"/>
      <c r="EV24" s="924"/>
      <c r="EW24" s="342"/>
      <c r="EX24" s="923">
        <v>8</v>
      </c>
      <c r="EY24" s="837"/>
      <c r="EZ24" s="908"/>
      <c r="FA24" s="909"/>
      <c r="FB24" s="909"/>
      <c r="FC24" s="909"/>
      <c r="FD24" s="909"/>
      <c r="FE24" s="909"/>
      <c r="FF24" s="910" t="str">
        <f>IFERROR(VLOOKUP(EZ24,'Composite Datasheets'!$MC$6:$MF$25,3,0),"")</f>
        <v/>
      </c>
      <c r="FG24" s="911"/>
      <c r="FH24" s="912"/>
      <c r="FI24" s="910" t="str">
        <f>_xlfn.XLOOKUP(EZ24,'Composite Datasheets'!$MC$6:$MC$25,'Composite Datasheets'!$MF$6:$MF$25,"")</f>
        <v/>
      </c>
      <c r="FJ24" s="911"/>
      <c r="FK24" s="912"/>
      <c r="FL24" s="909"/>
      <c r="FM24" s="924"/>
      <c r="FN24" s="342"/>
      <c r="FO24" s="923">
        <v>8</v>
      </c>
      <c r="FP24" s="837"/>
      <c r="FQ24" s="908"/>
      <c r="FR24" s="909"/>
      <c r="FS24" s="909"/>
      <c r="FT24" s="909"/>
      <c r="FU24" s="909"/>
      <c r="FV24" s="909"/>
      <c r="FW24" s="910" t="str">
        <f>IFERROR(VLOOKUP(FQ24,'Composite Datasheets'!$MC$6:$MF$25,3,0),"")</f>
        <v/>
      </c>
      <c r="FX24" s="911"/>
      <c r="FY24" s="912"/>
      <c r="FZ24" s="910" t="str">
        <f>_xlfn.XLOOKUP(FQ24,'Composite Datasheets'!$MC$6:$MC$25,'Composite Datasheets'!$MF$6:$MF$25,"")</f>
        <v/>
      </c>
      <c r="GA24" s="911"/>
      <c r="GB24" s="912"/>
      <c r="GC24" s="909"/>
      <c r="GD24" s="924"/>
      <c r="GE24" s="342"/>
      <c r="GF24" s="923">
        <v>8</v>
      </c>
      <c r="GG24" s="837"/>
      <c r="GH24" s="908"/>
      <c r="GI24" s="909"/>
      <c r="GJ24" s="909"/>
      <c r="GK24" s="909"/>
      <c r="GL24" s="909"/>
      <c r="GM24" s="909"/>
      <c r="GN24" s="910" t="str">
        <f>IFERROR(VLOOKUP(GH24,'Composite Datasheets'!$MC$6:$MF$25,3,0),"")</f>
        <v/>
      </c>
      <c r="GO24" s="911"/>
      <c r="GP24" s="912"/>
      <c r="GQ24" s="910" t="str">
        <f>_xlfn.XLOOKUP(GH24,'Composite Datasheets'!$MC$6:$MC$25,'Composite Datasheets'!$MF$6:$MF$25,"")</f>
        <v/>
      </c>
      <c r="GR24" s="911"/>
      <c r="GS24" s="912"/>
      <c r="GT24" s="909"/>
      <c r="GU24" s="924"/>
      <c r="GV24" s="342"/>
      <c r="GW24" s="923">
        <v>8</v>
      </c>
      <c r="GX24" s="837"/>
      <c r="GY24" s="908"/>
      <c r="GZ24" s="909"/>
      <c r="HA24" s="909"/>
      <c r="HB24" s="909"/>
      <c r="HC24" s="909"/>
      <c r="HD24" s="909"/>
      <c r="HE24" s="910" t="str">
        <f>IFERROR(VLOOKUP(GY24,'Composite Datasheets'!$MC$6:$MF$25,3,0),"")</f>
        <v/>
      </c>
      <c r="HF24" s="911"/>
      <c r="HG24" s="912"/>
      <c r="HH24" s="910" t="str">
        <f>_xlfn.XLOOKUP(GY24,'Composite Datasheets'!$MC$6:$MC$25,'Composite Datasheets'!$MF$6:$MF$25,"")</f>
        <v/>
      </c>
      <c r="HI24" s="911"/>
      <c r="HJ24" s="912"/>
      <c r="HK24" s="909"/>
      <c r="HL24" s="924"/>
      <c r="HM24" s="342"/>
      <c r="HN24" s="923">
        <v>8</v>
      </c>
      <c r="HO24" s="837"/>
      <c r="HP24" s="908"/>
      <c r="HQ24" s="909"/>
      <c r="HR24" s="909"/>
      <c r="HS24" s="909"/>
      <c r="HT24" s="909"/>
      <c r="HU24" s="909"/>
      <c r="HV24" s="910" t="str">
        <f>IFERROR(VLOOKUP(HP24,'Composite Datasheets'!$MC$6:$MF$25,3,0),"")</f>
        <v/>
      </c>
      <c r="HW24" s="911"/>
      <c r="HX24" s="912"/>
      <c r="HY24" s="910" t="str">
        <f>_xlfn.XLOOKUP(HP24,'Composite Datasheets'!$MC$6:$MC$25,'Composite Datasheets'!$MF$6:$MF$25,"")</f>
        <v/>
      </c>
      <c r="HZ24" s="911"/>
      <c r="IA24" s="912"/>
      <c r="IB24" s="909"/>
      <c r="IC24" s="924"/>
      <c r="ID24" s="342"/>
      <c r="IE24" s="923">
        <v>8</v>
      </c>
      <c r="IF24" s="837"/>
      <c r="IG24" s="908"/>
      <c r="IH24" s="909"/>
      <c r="II24" s="909"/>
      <c r="IJ24" s="909"/>
      <c r="IK24" s="909"/>
      <c r="IL24" s="909"/>
      <c r="IM24" s="910" t="str">
        <f>IFERROR(VLOOKUP(IG24,'Composite Datasheets'!$MC$6:$MF$25,3,0),"")</f>
        <v/>
      </c>
      <c r="IN24" s="911"/>
      <c r="IO24" s="912"/>
      <c r="IP24" s="910" t="str">
        <f>_xlfn.XLOOKUP(IG24,'Composite Datasheets'!$MC$6:$MC$25,'Composite Datasheets'!$MF$6:$MF$25,"")</f>
        <v/>
      </c>
      <c r="IQ24" s="911"/>
      <c r="IR24" s="912"/>
      <c r="IS24" s="909"/>
      <c r="IT24" s="924"/>
    </row>
    <row r="25" spans="1:254" s="124" customFormat="1" ht="12.75" x14ac:dyDescent="0.2">
      <c r="A25" s="923">
        <v>9</v>
      </c>
      <c r="B25" s="837"/>
      <c r="C25" s="908"/>
      <c r="D25" s="909"/>
      <c r="E25" s="909"/>
      <c r="F25" s="909"/>
      <c r="G25" s="909"/>
      <c r="H25" s="909"/>
      <c r="I25" s="910" t="str">
        <f>IFERROR(VLOOKUP(C25,'Composite Datasheets'!$MC$6:$MF$25,3,0),"")</f>
        <v/>
      </c>
      <c r="J25" s="911"/>
      <c r="K25" s="912"/>
      <c r="L25" s="910" t="str">
        <f>_xlfn.XLOOKUP(C25,'Composite Datasheets'!$MC$6:$MC$25,'Composite Datasheets'!$MF$6:$MF$25,"")</f>
        <v/>
      </c>
      <c r="M25" s="911"/>
      <c r="N25" s="912"/>
      <c r="O25" s="909"/>
      <c r="P25" s="924"/>
      <c r="Q25" s="335"/>
      <c r="R25" s="923">
        <v>9</v>
      </c>
      <c r="S25" s="837"/>
      <c r="T25" s="908"/>
      <c r="U25" s="909"/>
      <c r="V25" s="909"/>
      <c r="W25" s="909"/>
      <c r="X25" s="909"/>
      <c r="Y25" s="909"/>
      <c r="Z25" s="910" t="str">
        <f>IFERROR(VLOOKUP(T25,'Composite Datasheets'!$MC$6:$MF$25,3,0),"")</f>
        <v/>
      </c>
      <c r="AA25" s="911"/>
      <c r="AB25" s="912"/>
      <c r="AC25" s="910" t="str">
        <f>_xlfn.XLOOKUP(T25,'Composite Datasheets'!$MC$6:$MC$25,'Composite Datasheets'!$MF$6:$MF$25,"")</f>
        <v/>
      </c>
      <c r="AD25" s="911"/>
      <c r="AE25" s="912"/>
      <c r="AF25" s="909"/>
      <c r="AG25" s="924"/>
      <c r="AH25" s="342"/>
      <c r="AI25" s="923">
        <v>9</v>
      </c>
      <c r="AJ25" s="837"/>
      <c r="AK25" s="908"/>
      <c r="AL25" s="909"/>
      <c r="AM25" s="909"/>
      <c r="AN25" s="909"/>
      <c r="AO25" s="909"/>
      <c r="AP25" s="909"/>
      <c r="AQ25" s="910" t="str">
        <f>IFERROR(VLOOKUP(AK25,'Composite Datasheets'!$MC$6:$MF$25,3,0),"")</f>
        <v/>
      </c>
      <c r="AR25" s="911"/>
      <c r="AS25" s="912"/>
      <c r="AT25" s="910" t="str">
        <f>_xlfn.XLOOKUP(AK25,'Composite Datasheets'!$MC$6:$MC$25,'Composite Datasheets'!$MF$6:$MF$25,"")</f>
        <v/>
      </c>
      <c r="AU25" s="911"/>
      <c r="AV25" s="912"/>
      <c r="AW25" s="909"/>
      <c r="AX25" s="924"/>
      <c r="AY25" s="342"/>
      <c r="AZ25" s="923">
        <v>9</v>
      </c>
      <c r="BA25" s="837"/>
      <c r="BB25" s="908"/>
      <c r="BC25" s="909"/>
      <c r="BD25" s="909"/>
      <c r="BE25" s="909"/>
      <c r="BF25" s="909"/>
      <c r="BG25" s="909"/>
      <c r="BH25" s="910" t="str">
        <f>IFERROR(VLOOKUP(BB25,'Composite Datasheets'!$MC$6:$MF$25,3,0),"")</f>
        <v/>
      </c>
      <c r="BI25" s="911"/>
      <c r="BJ25" s="912"/>
      <c r="BK25" s="910" t="str">
        <f>_xlfn.XLOOKUP(BB25,'Composite Datasheets'!$MC$6:$MC$25,'Composite Datasheets'!$MF$6:$MF$25,"")</f>
        <v/>
      </c>
      <c r="BL25" s="911"/>
      <c r="BM25" s="912"/>
      <c r="BN25" s="909"/>
      <c r="BO25" s="924"/>
      <c r="BP25" s="342"/>
      <c r="BQ25" s="923">
        <v>9</v>
      </c>
      <c r="BR25" s="837"/>
      <c r="BS25" s="908"/>
      <c r="BT25" s="909"/>
      <c r="BU25" s="909"/>
      <c r="BV25" s="909"/>
      <c r="BW25" s="909"/>
      <c r="BX25" s="909"/>
      <c r="BY25" s="910" t="str">
        <f>IFERROR(VLOOKUP(BS25,'Composite Datasheets'!$MC$6:$MF$25,3,0),"")</f>
        <v/>
      </c>
      <c r="BZ25" s="911"/>
      <c r="CA25" s="912"/>
      <c r="CB25" s="910" t="str">
        <f>_xlfn.XLOOKUP(BS25,'Composite Datasheets'!$MC$6:$MC$25,'Composite Datasheets'!$MF$6:$MF$25,"")</f>
        <v/>
      </c>
      <c r="CC25" s="911"/>
      <c r="CD25" s="912"/>
      <c r="CE25" s="909"/>
      <c r="CF25" s="924"/>
      <c r="CG25" s="342"/>
      <c r="CH25" s="923">
        <v>9</v>
      </c>
      <c r="CI25" s="837"/>
      <c r="CJ25" s="908"/>
      <c r="CK25" s="909"/>
      <c r="CL25" s="909"/>
      <c r="CM25" s="909"/>
      <c r="CN25" s="909"/>
      <c r="CO25" s="909"/>
      <c r="CP25" s="910" t="str">
        <f>IFERROR(VLOOKUP(CJ25,'Composite Datasheets'!$MC$6:$MF$25,3,0),"")</f>
        <v/>
      </c>
      <c r="CQ25" s="911"/>
      <c r="CR25" s="912"/>
      <c r="CS25" s="910" t="str">
        <f>_xlfn.XLOOKUP(CJ25,'Composite Datasheets'!$MC$6:$MC$25,'Composite Datasheets'!$MF$6:$MF$25,"")</f>
        <v/>
      </c>
      <c r="CT25" s="911"/>
      <c r="CU25" s="912"/>
      <c r="CV25" s="909"/>
      <c r="CW25" s="924"/>
      <c r="CX25" s="342"/>
      <c r="CY25" s="923">
        <v>9</v>
      </c>
      <c r="CZ25" s="837"/>
      <c r="DA25" s="908"/>
      <c r="DB25" s="909"/>
      <c r="DC25" s="909"/>
      <c r="DD25" s="909"/>
      <c r="DE25" s="909"/>
      <c r="DF25" s="909"/>
      <c r="DG25" s="910" t="str">
        <f>IFERROR(VLOOKUP(DA25,'Composite Datasheets'!$MC$6:$MF$25,3,0),"")</f>
        <v/>
      </c>
      <c r="DH25" s="911"/>
      <c r="DI25" s="912"/>
      <c r="DJ25" s="910" t="str">
        <f>_xlfn.XLOOKUP(DA25,'Composite Datasheets'!$MC$6:$MC$25,'Composite Datasheets'!$MF$6:$MF$25,"")</f>
        <v/>
      </c>
      <c r="DK25" s="911"/>
      <c r="DL25" s="912"/>
      <c r="DM25" s="909"/>
      <c r="DN25" s="924"/>
      <c r="DO25" s="342"/>
      <c r="DP25" s="923">
        <v>9</v>
      </c>
      <c r="DQ25" s="837"/>
      <c r="DR25" s="908"/>
      <c r="DS25" s="909"/>
      <c r="DT25" s="909"/>
      <c r="DU25" s="909"/>
      <c r="DV25" s="909"/>
      <c r="DW25" s="909"/>
      <c r="DX25" s="910" t="str">
        <f>IFERROR(VLOOKUP(DR25,'Composite Datasheets'!$MC$6:$MF$25,3,0),"")</f>
        <v/>
      </c>
      <c r="DY25" s="911"/>
      <c r="DZ25" s="912"/>
      <c r="EA25" s="910" t="str">
        <f>_xlfn.XLOOKUP(DR25,'Composite Datasheets'!$MC$6:$MC$25,'Composite Datasheets'!$MF$6:$MF$25,"")</f>
        <v/>
      </c>
      <c r="EB25" s="911"/>
      <c r="EC25" s="912"/>
      <c r="ED25" s="909"/>
      <c r="EE25" s="924"/>
      <c r="EF25" s="342"/>
      <c r="EG25" s="923">
        <v>9</v>
      </c>
      <c r="EH25" s="837"/>
      <c r="EI25" s="908"/>
      <c r="EJ25" s="909"/>
      <c r="EK25" s="909"/>
      <c r="EL25" s="909"/>
      <c r="EM25" s="909"/>
      <c r="EN25" s="909"/>
      <c r="EO25" s="910" t="str">
        <f>IFERROR(VLOOKUP(EI25,'Composite Datasheets'!$MC$6:$MF$25,3,0),"")</f>
        <v/>
      </c>
      <c r="EP25" s="911"/>
      <c r="EQ25" s="912"/>
      <c r="ER25" s="910" t="str">
        <f>_xlfn.XLOOKUP(EI25,'Composite Datasheets'!$MC$6:$MC$25,'Composite Datasheets'!$MF$6:$MF$25,"")</f>
        <v/>
      </c>
      <c r="ES25" s="911"/>
      <c r="ET25" s="912"/>
      <c r="EU25" s="909"/>
      <c r="EV25" s="924"/>
      <c r="EW25" s="342"/>
      <c r="EX25" s="923">
        <v>9</v>
      </c>
      <c r="EY25" s="837"/>
      <c r="EZ25" s="908"/>
      <c r="FA25" s="909"/>
      <c r="FB25" s="909"/>
      <c r="FC25" s="909"/>
      <c r="FD25" s="909"/>
      <c r="FE25" s="909"/>
      <c r="FF25" s="910" t="str">
        <f>IFERROR(VLOOKUP(EZ25,'Composite Datasheets'!$MC$6:$MF$25,3,0),"")</f>
        <v/>
      </c>
      <c r="FG25" s="911"/>
      <c r="FH25" s="912"/>
      <c r="FI25" s="910" t="str">
        <f>_xlfn.XLOOKUP(EZ25,'Composite Datasheets'!$MC$6:$MC$25,'Composite Datasheets'!$MF$6:$MF$25,"")</f>
        <v/>
      </c>
      <c r="FJ25" s="911"/>
      <c r="FK25" s="912"/>
      <c r="FL25" s="909"/>
      <c r="FM25" s="924"/>
      <c r="FN25" s="342"/>
      <c r="FO25" s="923">
        <v>9</v>
      </c>
      <c r="FP25" s="837"/>
      <c r="FQ25" s="908"/>
      <c r="FR25" s="909"/>
      <c r="FS25" s="909"/>
      <c r="FT25" s="909"/>
      <c r="FU25" s="909"/>
      <c r="FV25" s="909"/>
      <c r="FW25" s="910" t="str">
        <f>IFERROR(VLOOKUP(FQ25,'Composite Datasheets'!$MC$6:$MF$25,3,0),"")</f>
        <v/>
      </c>
      <c r="FX25" s="911"/>
      <c r="FY25" s="912"/>
      <c r="FZ25" s="910" t="str">
        <f>_xlfn.XLOOKUP(FQ25,'Composite Datasheets'!$MC$6:$MC$25,'Composite Datasheets'!$MF$6:$MF$25,"")</f>
        <v/>
      </c>
      <c r="GA25" s="911"/>
      <c r="GB25" s="912"/>
      <c r="GC25" s="909"/>
      <c r="GD25" s="924"/>
      <c r="GE25" s="342"/>
      <c r="GF25" s="923">
        <v>9</v>
      </c>
      <c r="GG25" s="837"/>
      <c r="GH25" s="908"/>
      <c r="GI25" s="909"/>
      <c r="GJ25" s="909"/>
      <c r="GK25" s="909"/>
      <c r="GL25" s="909"/>
      <c r="GM25" s="909"/>
      <c r="GN25" s="910" t="str">
        <f>IFERROR(VLOOKUP(GH25,'Composite Datasheets'!$MC$6:$MF$25,3,0),"")</f>
        <v/>
      </c>
      <c r="GO25" s="911"/>
      <c r="GP25" s="912"/>
      <c r="GQ25" s="910" t="str">
        <f>_xlfn.XLOOKUP(GH25,'Composite Datasheets'!$MC$6:$MC$25,'Composite Datasheets'!$MF$6:$MF$25,"")</f>
        <v/>
      </c>
      <c r="GR25" s="911"/>
      <c r="GS25" s="912"/>
      <c r="GT25" s="909"/>
      <c r="GU25" s="924"/>
      <c r="GV25" s="342"/>
      <c r="GW25" s="923">
        <v>9</v>
      </c>
      <c r="GX25" s="837"/>
      <c r="GY25" s="908"/>
      <c r="GZ25" s="909"/>
      <c r="HA25" s="909"/>
      <c r="HB25" s="909"/>
      <c r="HC25" s="909"/>
      <c r="HD25" s="909"/>
      <c r="HE25" s="910" t="str">
        <f>IFERROR(VLOOKUP(GY25,'Composite Datasheets'!$MC$6:$MF$25,3,0),"")</f>
        <v/>
      </c>
      <c r="HF25" s="911"/>
      <c r="HG25" s="912"/>
      <c r="HH25" s="910" t="str">
        <f>_xlfn.XLOOKUP(GY25,'Composite Datasheets'!$MC$6:$MC$25,'Composite Datasheets'!$MF$6:$MF$25,"")</f>
        <v/>
      </c>
      <c r="HI25" s="911"/>
      <c r="HJ25" s="912"/>
      <c r="HK25" s="909"/>
      <c r="HL25" s="924"/>
      <c r="HM25" s="342"/>
      <c r="HN25" s="923">
        <v>9</v>
      </c>
      <c r="HO25" s="837"/>
      <c r="HP25" s="908"/>
      <c r="HQ25" s="909"/>
      <c r="HR25" s="909"/>
      <c r="HS25" s="909"/>
      <c r="HT25" s="909"/>
      <c r="HU25" s="909"/>
      <c r="HV25" s="910" t="str">
        <f>IFERROR(VLOOKUP(HP25,'Composite Datasheets'!$MC$6:$MF$25,3,0),"")</f>
        <v/>
      </c>
      <c r="HW25" s="911"/>
      <c r="HX25" s="912"/>
      <c r="HY25" s="910" t="str">
        <f>_xlfn.XLOOKUP(HP25,'Composite Datasheets'!$MC$6:$MC$25,'Composite Datasheets'!$MF$6:$MF$25,"")</f>
        <v/>
      </c>
      <c r="HZ25" s="911"/>
      <c r="IA25" s="912"/>
      <c r="IB25" s="909"/>
      <c r="IC25" s="924"/>
      <c r="ID25" s="342"/>
      <c r="IE25" s="923">
        <v>9</v>
      </c>
      <c r="IF25" s="837"/>
      <c r="IG25" s="908"/>
      <c r="IH25" s="909"/>
      <c r="II25" s="909"/>
      <c r="IJ25" s="909"/>
      <c r="IK25" s="909"/>
      <c r="IL25" s="909"/>
      <c r="IM25" s="910" t="str">
        <f>IFERROR(VLOOKUP(IG25,'Composite Datasheets'!$MC$6:$MF$25,3,0),"")</f>
        <v/>
      </c>
      <c r="IN25" s="911"/>
      <c r="IO25" s="912"/>
      <c r="IP25" s="910" t="str">
        <f>_xlfn.XLOOKUP(IG25,'Composite Datasheets'!$MC$6:$MC$25,'Composite Datasheets'!$MF$6:$MF$25,"")</f>
        <v/>
      </c>
      <c r="IQ25" s="911"/>
      <c r="IR25" s="912"/>
      <c r="IS25" s="909"/>
      <c r="IT25" s="924"/>
    </row>
    <row r="26" spans="1:254" s="124" customFormat="1" ht="12.75" x14ac:dyDescent="0.2">
      <c r="A26" s="923">
        <v>10</v>
      </c>
      <c r="B26" s="837"/>
      <c r="C26" s="908"/>
      <c r="D26" s="909"/>
      <c r="E26" s="909"/>
      <c r="F26" s="909"/>
      <c r="G26" s="909"/>
      <c r="H26" s="909"/>
      <c r="I26" s="910" t="str">
        <f>IFERROR(VLOOKUP(C26,'Composite Datasheets'!$MC$6:$MF$25,3,0),"")</f>
        <v/>
      </c>
      <c r="J26" s="911"/>
      <c r="K26" s="912"/>
      <c r="L26" s="910" t="str">
        <f>_xlfn.XLOOKUP(C26,'Composite Datasheets'!$MC$6:$MC$25,'Composite Datasheets'!$MF$6:$MF$25,"")</f>
        <v/>
      </c>
      <c r="M26" s="911"/>
      <c r="N26" s="912"/>
      <c r="O26" s="909"/>
      <c r="P26" s="924"/>
      <c r="Q26" s="335"/>
      <c r="R26" s="923">
        <v>10</v>
      </c>
      <c r="S26" s="837"/>
      <c r="T26" s="908"/>
      <c r="U26" s="909"/>
      <c r="V26" s="909"/>
      <c r="W26" s="909"/>
      <c r="X26" s="909"/>
      <c r="Y26" s="909"/>
      <c r="Z26" s="910" t="str">
        <f>IFERROR(VLOOKUP(T26,'Composite Datasheets'!$MC$6:$MF$25,3,0),"")</f>
        <v/>
      </c>
      <c r="AA26" s="911"/>
      <c r="AB26" s="912"/>
      <c r="AC26" s="910" t="str">
        <f>_xlfn.XLOOKUP(T26,'Composite Datasheets'!$MC$6:$MC$25,'Composite Datasheets'!$MF$6:$MF$25,"")</f>
        <v/>
      </c>
      <c r="AD26" s="911"/>
      <c r="AE26" s="912"/>
      <c r="AF26" s="909"/>
      <c r="AG26" s="924"/>
      <c r="AH26" s="342"/>
      <c r="AI26" s="923">
        <v>10</v>
      </c>
      <c r="AJ26" s="837"/>
      <c r="AK26" s="908"/>
      <c r="AL26" s="909"/>
      <c r="AM26" s="909"/>
      <c r="AN26" s="909"/>
      <c r="AO26" s="909"/>
      <c r="AP26" s="909"/>
      <c r="AQ26" s="910" t="str">
        <f>IFERROR(VLOOKUP(AK26,'Composite Datasheets'!$MC$6:$MF$25,3,0),"")</f>
        <v/>
      </c>
      <c r="AR26" s="911"/>
      <c r="AS26" s="912"/>
      <c r="AT26" s="910" t="str">
        <f>_xlfn.XLOOKUP(AK26,'Composite Datasheets'!$MC$6:$MC$25,'Composite Datasheets'!$MF$6:$MF$25,"")</f>
        <v/>
      </c>
      <c r="AU26" s="911"/>
      <c r="AV26" s="912"/>
      <c r="AW26" s="909"/>
      <c r="AX26" s="924"/>
      <c r="AY26" s="342"/>
      <c r="AZ26" s="923">
        <v>10</v>
      </c>
      <c r="BA26" s="837"/>
      <c r="BB26" s="908"/>
      <c r="BC26" s="909"/>
      <c r="BD26" s="909"/>
      <c r="BE26" s="909"/>
      <c r="BF26" s="909"/>
      <c r="BG26" s="909"/>
      <c r="BH26" s="910" t="str">
        <f>IFERROR(VLOOKUP(BB26,'Composite Datasheets'!$MC$6:$MF$25,3,0),"")</f>
        <v/>
      </c>
      <c r="BI26" s="911"/>
      <c r="BJ26" s="912"/>
      <c r="BK26" s="910" t="str">
        <f>_xlfn.XLOOKUP(BB26,'Composite Datasheets'!$MC$6:$MC$25,'Composite Datasheets'!$MF$6:$MF$25,"")</f>
        <v/>
      </c>
      <c r="BL26" s="911"/>
      <c r="BM26" s="912"/>
      <c r="BN26" s="909"/>
      <c r="BO26" s="924"/>
      <c r="BP26" s="342"/>
      <c r="BQ26" s="923">
        <v>10</v>
      </c>
      <c r="BR26" s="837"/>
      <c r="BS26" s="908"/>
      <c r="BT26" s="909"/>
      <c r="BU26" s="909"/>
      <c r="BV26" s="909"/>
      <c r="BW26" s="909"/>
      <c r="BX26" s="909"/>
      <c r="BY26" s="910" t="str">
        <f>IFERROR(VLOOKUP(BS26,'Composite Datasheets'!$MC$6:$MF$25,3,0),"")</f>
        <v/>
      </c>
      <c r="BZ26" s="911"/>
      <c r="CA26" s="912"/>
      <c r="CB26" s="910" t="str">
        <f>_xlfn.XLOOKUP(BS26,'Composite Datasheets'!$MC$6:$MC$25,'Composite Datasheets'!$MF$6:$MF$25,"")</f>
        <v/>
      </c>
      <c r="CC26" s="911"/>
      <c r="CD26" s="912"/>
      <c r="CE26" s="909"/>
      <c r="CF26" s="924"/>
      <c r="CG26" s="342"/>
      <c r="CH26" s="923">
        <v>10</v>
      </c>
      <c r="CI26" s="837"/>
      <c r="CJ26" s="908"/>
      <c r="CK26" s="909"/>
      <c r="CL26" s="909"/>
      <c r="CM26" s="909"/>
      <c r="CN26" s="909"/>
      <c r="CO26" s="909"/>
      <c r="CP26" s="910" t="str">
        <f>IFERROR(VLOOKUP(CJ26,'Composite Datasheets'!$MC$6:$MF$25,3,0),"")</f>
        <v/>
      </c>
      <c r="CQ26" s="911"/>
      <c r="CR26" s="912"/>
      <c r="CS26" s="910" t="str">
        <f>_xlfn.XLOOKUP(CJ26,'Composite Datasheets'!$MC$6:$MC$25,'Composite Datasheets'!$MF$6:$MF$25,"")</f>
        <v/>
      </c>
      <c r="CT26" s="911"/>
      <c r="CU26" s="912"/>
      <c r="CV26" s="909"/>
      <c r="CW26" s="924"/>
      <c r="CX26" s="342"/>
      <c r="CY26" s="923">
        <v>10</v>
      </c>
      <c r="CZ26" s="837"/>
      <c r="DA26" s="908"/>
      <c r="DB26" s="909"/>
      <c r="DC26" s="909"/>
      <c r="DD26" s="909"/>
      <c r="DE26" s="909"/>
      <c r="DF26" s="909"/>
      <c r="DG26" s="910" t="str">
        <f>IFERROR(VLOOKUP(DA26,'Composite Datasheets'!$MC$6:$MF$25,3,0),"")</f>
        <v/>
      </c>
      <c r="DH26" s="911"/>
      <c r="DI26" s="912"/>
      <c r="DJ26" s="910" t="str">
        <f>_xlfn.XLOOKUP(DA26,'Composite Datasheets'!$MC$6:$MC$25,'Composite Datasheets'!$MF$6:$MF$25,"")</f>
        <v/>
      </c>
      <c r="DK26" s="911"/>
      <c r="DL26" s="912"/>
      <c r="DM26" s="909"/>
      <c r="DN26" s="924"/>
      <c r="DO26" s="342"/>
      <c r="DP26" s="923">
        <v>10</v>
      </c>
      <c r="DQ26" s="837"/>
      <c r="DR26" s="908"/>
      <c r="DS26" s="909"/>
      <c r="DT26" s="909"/>
      <c r="DU26" s="909"/>
      <c r="DV26" s="909"/>
      <c r="DW26" s="909"/>
      <c r="DX26" s="910" t="str">
        <f>IFERROR(VLOOKUP(DR26,'Composite Datasheets'!$MC$6:$MF$25,3,0),"")</f>
        <v/>
      </c>
      <c r="DY26" s="911"/>
      <c r="DZ26" s="912"/>
      <c r="EA26" s="910" t="str">
        <f>_xlfn.XLOOKUP(DR26,'Composite Datasheets'!$MC$6:$MC$25,'Composite Datasheets'!$MF$6:$MF$25,"")</f>
        <v/>
      </c>
      <c r="EB26" s="911"/>
      <c r="EC26" s="912"/>
      <c r="ED26" s="909"/>
      <c r="EE26" s="924"/>
      <c r="EF26" s="342"/>
      <c r="EG26" s="923">
        <v>10</v>
      </c>
      <c r="EH26" s="837"/>
      <c r="EI26" s="908"/>
      <c r="EJ26" s="909"/>
      <c r="EK26" s="909"/>
      <c r="EL26" s="909"/>
      <c r="EM26" s="909"/>
      <c r="EN26" s="909"/>
      <c r="EO26" s="910" t="str">
        <f>IFERROR(VLOOKUP(EI26,'Composite Datasheets'!$MC$6:$MF$25,3,0),"")</f>
        <v/>
      </c>
      <c r="EP26" s="911"/>
      <c r="EQ26" s="912"/>
      <c r="ER26" s="910" t="str">
        <f>_xlfn.XLOOKUP(EI26,'Composite Datasheets'!$MC$6:$MC$25,'Composite Datasheets'!$MF$6:$MF$25,"")</f>
        <v/>
      </c>
      <c r="ES26" s="911"/>
      <c r="ET26" s="912"/>
      <c r="EU26" s="909"/>
      <c r="EV26" s="924"/>
      <c r="EW26" s="342"/>
      <c r="EX26" s="923">
        <v>10</v>
      </c>
      <c r="EY26" s="837"/>
      <c r="EZ26" s="908"/>
      <c r="FA26" s="909"/>
      <c r="FB26" s="909"/>
      <c r="FC26" s="909"/>
      <c r="FD26" s="909"/>
      <c r="FE26" s="909"/>
      <c r="FF26" s="910" t="str">
        <f>IFERROR(VLOOKUP(EZ26,'Composite Datasheets'!$MC$6:$MF$25,3,0),"")</f>
        <v/>
      </c>
      <c r="FG26" s="911"/>
      <c r="FH26" s="912"/>
      <c r="FI26" s="910" t="str">
        <f>_xlfn.XLOOKUP(EZ26,'Composite Datasheets'!$MC$6:$MC$25,'Composite Datasheets'!$MF$6:$MF$25,"")</f>
        <v/>
      </c>
      <c r="FJ26" s="911"/>
      <c r="FK26" s="912"/>
      <c r="FL26" s="909"/>
      <c r="FM26" s="924"/>
      <c r="FN26" s="342"/>
      <c r="FO26" s="923">
        <v>10</v>
      </c>
      <c r="FP26" s="837"/>
      <c r="FQ26" s="908"/>
      <c r="FR26" s="909"/>
      <c r="FS26" s="909"/>
      <c r="FT26" s="909"/>
      <c r="FU26" s="909"/>
      <c r="FV26" s="909"/>
      <c r="FW26" s="910" t="str">
        <f>IFERROR(VLOOKUP(FQ26,'Composite Datasheets'!$MC$6:$MF$25,3,0),"")</f>
        <v/>
      </c>
      <c r="FX26" s="911"/>
      <c r="FY26" s="912"/>
      <c r="FZ26" s="910" t="str">
        <f>_xlfn.XLOOKUP(FQ26,'Composite Datasheets'!$MC$6:$MC$25,'Composite Datasheets'!$MF$6:$MF$25,"")</f>
        <v/>
      </c>
      <c r="GA26" s="911"/>
      <c r="GB26" s="912"/>
      <c r="GC26" s="909"/>
      <c r="GD26" s="924"/>
      <c r="GE26" s="342"/>
      <c r="GF26" s="923">
        <v>10</v>
      </c>
      <c r="GG26" s="837"/>
      <c r="GH26" s="908"/>
      <c r="GI26" s="909"/>
      <c r="GJ26" s="909"/>
      <c r="GK26" s="909"/>
      <c r="GL26" s="909"/>
      <c r="GM26" s="909"/>
      <c r="GN26" s="910" t="str">
        <f>IFERROR(VLOOKUP(GH26,'Composite Datasheets'!$MC$6:$MF$25,3,0),"")</f>
        <v/>
      </c>
      <c r="GO26" s="911"/>
      <c r="GP26" s="912"/>
      <c r="GQ26" s="910" t="str">
        <f>_xlfn.XLOOKUP(GH26,'Composite Datasheets'!$MC$6:$MC$25,'Composite Datasheets'!$MF$6:$MF$25,"")</f>
        <v/>
      </c>
      <c r="GR26" s="911"/>
      <c r="GS26" s="912"/>
      <c r="GT26" s="909"/>
      <c r="GU26" s="924"/>
      <c r="GV26" s="342"/>
      <c r="GW26" s="923">
        <v>10</v>
      </c>
      <c r="GX26" s="837"/>
      <c r="GY26" s="908"/>
      <c r="GZ26" s="909"/>
      <c r="HA26" s="909"/>
      <c r="HB26" s="909"/>
      <c r="HC26" s="909"/>
      <c r="HD26" s="909"/>
      <c r="HE26" s="910" t="str">
        <f>IFERROR(VLOOKUP(GY26,'Composite Datasheets'!$MC$6:$MF$25,3,0),"")</f>
        <v/>
      </c>
      <c r="HF26" s="911"/>
      <c r="HG26" s="912"/>
      <c r="HH26" s="910" t="str">
        <f>_xlfn.XLOOKUP(GY26,'Composite Datasheets'!$MC$6:$MC$25,'Composite Datasheets'!$MF$6:$MF$25,"")</f>
        <v/>
      </c>
      <c r="HI26" s="911"/>
      <c r="HJ26" s="912"/>
      <c r="HK26" s="909"/>
      <c r="HL26" s="924"/>
      <c r="HM26" s="342"/>
      <c r="HN26" s="923">
        <v>10</v>
      </c>
      <c r="HO26" s="837"/>
      <c r="HP26" s="908"/>
      <c r="HQ26" s="909"/>
      <c r="HR26" s="909"/>
      <c r="HS26" s="909"/>
      <c r="HT26" s="909"/>
      <c r="HU26" s="909"/>
      <c r="HV26" s="910" t="str">
        <f>IFERROR(VLOOKUP(HP26,'Composite Datasheets'!$MC$6:$MF$25,3,0),"")</f>
        <v/>
      </c>
      <c r="HW26" s="911"/>
      <c r="HX26" s="912"/>
      <c r="HY26" s="910" t="str">
        <f>_xlfn.XLOOKUP(HP26,'Composite Datasheets'!$MC$6:$MC$25,'Composite Datasheets'!$MF$6:$MF$25,"")</f>
        <v/>
      </c>
      <c r="HZ26" s="911"/>
      <c r="IA26" s="912"/>
      <c r="IB26" s="909"/>
      <c r="IC26" s="924"/>
      <c r="ID26" s="342"/>
      <c r="IE26" s="923">
        <v>10</v>
      </c>
      <c r="IF26" s="837"/>
      <c r="IG26" s="908"/>
      <c r="IH26" s="909"/>
      <c r="II26" s="909"/>
      <c r="IJ26" s="909"/>
      <c r="IK26" s="909"/>
      <c r="IL26" s="909"/>
      <c r="IM26" s="910" t="str">
        <f>IFERROR(VLOOKUP(IG26,'Composite Datasheets'!$MC$6:$MF$25,3,0),"")</f>
        <v/>
      </c>
      <c r="IN26" s="911"/>
      <c r="IO26" s="912"/>
      <c r="IP26" s="910" t="str">
        <f>_xlfn.XLOOKUP(IG26,'Composite Datasheets'!$MC$6:$MC$25,'Composite Datasheets'!$MF$6:$MF$25,"")</f>
        <v/>
      </c>
      <c r="IQ26" s="911"/>
      <c r="IR26" s="912"/>
      <c r="IS26" s="909"/>
      <c r="IT26" s="924"/>
    </row>
    <row r="27" spans="1:254" s="124" customFormat="1" ht="12.75" x14ac:dyDescent="0.2">
      <c r="A27" s="923">
        <v>11</v>
      </c>
      <c r="B27" s="837"/>
      <c r="C27" s="908"/>
      <c r="D27" s="909"/>
      <c r="E27" s="909"/>
      <c r="F27" s="909"/>
      <c r="G27" s="909"/>
      <c r="H27" s="909"/>
      <c r="I27" s="910" t="str">
        <f>IFERROR(VLOOKUP(C27,'Composite Datasheets'!$MC$6:$MF$25,3,0),"")</f>
        <v/>
      </c>
      <c r="J27" s="911"/>
      <c r="K27" s="912"/>
      <c r="L27" s="910" t="str">
        <f>_xlfn.XLOOKUP(C27,'Composite Datasheets'!$MC$6:$MC$25,'Composite Datasheets'!$MF$6:$MF$25,"")</f>
        <v/>
      </c>
      <c r="M27" s="911"/>
      <c r="N27" s="912"/>
      <c r="O27" s="909"/>
      <c r="P27" s="924"/>
      <c r="Q27" s="335"/>
      <c r="R27" s="923">
        <v>11</v>
      </c>
      <c r="S27" s="837"/>
      <c r="T27" s="908"/>
      <c r="U27" s="909"/>
      <c r="V27" s="909"/>
      <c r="W27" s="909"/>
      <c r="X27" s="909"/>
      <c r="Y27" s="909"/>
      <c r="Z27" s="910" t="str">
        <f>IFERROR(VLOOKUP(T27,'Composite Datasheets'!$MC$6:$MF$25,3,0),"")</f>
        <v/>
      </c>
      <c r="AA27" s="911"/>
      <c r="AB27" s="912"/>
      <c r="AC27" s="910" t="str">
        <f>_xlfn.XLOOKUP(T27,'Composite Datasheets'!$MC$6:$MC$25,'Composite Datasheets'!$MF$6:$MF$25,"")</f>
        <v/>
      </c>
      <c r="AD27" s="911"/>
      <c r="AE27" s="912"/>
      <c r="AF27" s="909"/>
      <c r="AG27" s="924"/>
      <c r="AH27" s="342"/>
      <c r="AI27" s="923">
        <v>11</v>
      </c>
      <c r="AJ27" s="837"/>
      <c r="AK27" s="908"/>
      <c r="AL27" s="909"/>
      <c r="AM27" s="909"/>
      <c r="AN27" s="909"/>
      <c r="AO27" s="909"/>
      <c r="AP27" s="909"/>
      <c r="AQ27" s="910" t="str">
        <f>IFERROR(VLOOKUP(AK27,'Composite Datasheets'!$MC$6:$MF$25,3,0),"")</f>
        <v/>
      </c>
      <c r="AR27" s="911"/>
      <c r="AS27" s="912"/>
      <c r="AT27" s="910" t="str">
        <f>_xlfn.XLOOKUP(AK27,'Composite Datasheets'!$MC$6:$MC$25,'Composite Datasheets'!$MF$6:$MF$25,"")</f>
        <v/>
      </c>
      <c r="AU27" s="911"/>
      <c r="AV27" s="912"/>
      <c r="AW27" s="909"/>
      <c r="AX27" s="924"/>
      <c r="AY27" s="342"/>
      <c r="AZ27" s="923">
        <v>11</v>
      </c>
      <c r="BA27" s="837"/>
      <c r="BB27" s="908"/>
      <c r="BC27" s="909"/>
      <c r="BD27" s="909"/>
      <c r="BE27" s="909"/>
      <c r="BF27" s="909"/>
      <c r="BG27" s="909"/>
      <c r="BH27" s="910" t="str">
        <f>IFERROR(VLOOKUP(BB27,'Composite Datasheets'!$MC$6:$MF$25,3,0),"")</f>
        <v/>
      </c>
      <c r="BI27" s="911"/>
      <c r="BJ27" s="912"/>
      <c r="BK27" s="910" t="str">
        <f>_xlfn.XLOOKUP(BB27,'Composite Datasheets'!$MC$6:$MC$25,'Composite Datasheets'!$MF$6:$MF$25,"")</f>
        <v/>
      </c>
      <c r="BL27" s="911"/>
      <c r="BM27" s="912"/>
      <c r="BN27" s="909"/>
      <c r="BO27" s="924"/>
      <c r="BP27" s="342"/>
      <c r="BQ27" s="923">
        <v>11</v>
      </c>
      <c r="BR27" s="837"/>
      <c r="BS27" s="908"/>
      <c r="BT27" s="909"/>
      <c r="BU27" s="909"/>
      <c r="BV27" s="909"/>
      <c r="BW27" s="909"/>
      <c r="BX27" s="909"/>
      <c r="BY27" s="910" t="str">
        <f>IFERROR(VLOOKUP(BS27,'Composite Datasheets'!$MC$6:$MF$25,3,0),"")</f>
        <v/>
      </c>
      <c r="BZ27" s="911"/>
      <c r="CA27" s="912"/>
      <c r="CB27" s="910" t="str">
        <f>_xlfn.XLOOKUP(BS27,'Composite Datasheets'!$MC$6:$MC$25,'Composite Datasheets'!$MF$6:$MF$25,"")</f>
        <v/>
      </c>
      <c r="CC27" s="911"/>
      <c r="CD27" s="912"/>
      <c r="CE27" s="909"/>
      <c r="CF27" s="924"/>
      <c r="CG27" s="342"/>
      <c r="CH27" s="923">
        <v>11</v>
      </c>
      <c r="CI27" s="837"/>
      <c r="CJ27" s="908"/>
      <c r="CK27" s="909"/>
      <c r="CL27" s="909"/>
      <c r="CM27" s="909"/>
      <c r="CN27" s="909"/>
      <c r="CO27" s="909"/>
      <c r="CP27" s="910" t="str">
        <f>IFERROR(VLOOKUP(CJ27,'Composite Datasheets'!$MC$6:$MF$25,3,0),"")</f>
        <v/>
      </c>
      <c r="CQ27" s="911"/>
      <c r="CR27" s="912"/>
      <c r="CS27" s="910" t="str">
        <f>_xlfn.XLOOKUP(CJ27,'Composite Datasheets'!$MC$6:$MC$25,'Composite Datasheets'!$MF$6:$MF$25,"")</f>
        <v/>
      </c>
      <c r="CT27" s="911"/>
      <c r="CU27" s="912"/>
      <c r="CV27" s="909"/>
      <c r="CW27" s="924"/>
      <c r="CX27" s="342"/>
      <c r="CY27" s="923">
        <v>11</v>
      </c>
      <c r="CZ27" s="837"/>
      <c r="DA27" s="908"/>
      <c r="DB27" s="909"/>
      <c r="DC27" s="909"/>
      <c r="DD27" s="909"/>
      <c r="DE27" s="909"/>
      <c r="DF27" s="909"/>
      <c r="DG27" s="910" t="str">
        <f>IFERROR(VLOOKUP(DA27,'Composite Datasheets'!$MC$6:$MF$25,3,0),"")</f>
        <v/>
      </c>
      <c r="DH27" s="911"/>
      <c r="DI27" s="912"/>
      <c r="DJ27" s="910" t="str">
        <f>_xlfn.XLOOKUP(DA27,'Composite Datasheets'!$MC$6:$MC$25,'Composite Datasheets'!$MF$6:$MF$25,"")</f>
        <v/>
      </c>
      <c r="DK27" s="911"/>
      <c r="DL27" s="912"/>
      <c r="DM27" s="909"/>
      <c r="DN27" s="924"/>
      <c r="DO27" s="342"/>
      <c r="DP27" s="923">
        <v>11</v>
      </c>
      <c r="DQ27" s="837"/>
      <c r="DR27" s="908"/>
      <c r="DS27" s="909"/>
      <c r="DT27" s="909"/>
      <c r="DU27" s="909"/>
      <c r="DV27" s="909"/>
      <c r="DW27" s="909"/>
      <c r="DX27" s="910" t="str">
        <f>IFERROR(VLOOKUP(DR27,'Composite Datasheets'!$MC$6:$MF$25,3,0),"")</f>
        <v/>
      </c>
      <c r="DY27" s="911"/>
      <c r="DZ27" s="912"/>
      <c r="EA27" s="910" t="str">
        <f>_xlfn.XLOOKUP(DR27,'Composite Datasheets'!$MC$6:$MC$25,'Composite Datasheets'!$MF$6:$MF$25,"")</f>
        <v/>
      </c>
      <c r="EB27" s="911"/>
      <c r="EC27" s="912"/>
      <c r="ED27" s="909"/>
      <c r="EE27" s="924"/>
      <c r="EF27" s="342"/>
      <c r="EG27" s="923">
        <v>11</v>
      </c>
      <c r="EH27" s="837"/>
      <c r="EI27" s="908"/>
      <c r="EJ27" s="909"/>
      <c r="EK27" s="909"/>
      <c r="EL27" s="909"/>
      <c r="EM27" s="909"/>
      <c r="EN27" s="909"/>
      <c r="EO27" s="910" t="str">
        <f>IFERROR(VLOOKUP(EI27,'Composite Datasheets'!$MC$6:$MF$25,3,0),"")</f>
        <v/>
      </c>
      <c r="EP27" s="911"/>
      <c r="EQ27" s="912"/>
      <c r="ER27" s="910" t="str">
        <f>_xlfn.XLOOKUP(EI27,'Composite Datasheets'!$MC$6:$MC$25,'Composite Datasheets'!$MF$6:$MF$25,"")</f>
        <v/>
      </c>
      <c r="ES27" s="911"/>
      <c r="ET27" s="912"/>
      <c r="EU27" s="909"/>
      <c r="EV27" s="924"/>
      <c r="EW27" s="342"/>
      <c r="EX27" s="923">
        <v>11</v>
      </c>
      <c r="EY27" s="837"/>
      <c r="EZ27" s="908"/>
      <c r="FA27" s="909"/>
      <c r="FB27" s="909"/>
      <c r="FC27" s="909"/>
      <c r="FD27" s="909"/>
      <c r="FE27" s="909"/>
      <c r="FF27" s="910" t="str">
        <f>IFERROR(VLOOKUP(EZ27,'Composite Datasheets'!$MC$6:$MF$25,3,0),"")</f>
        <v/>
      </c>
      <c r="FG27" s="911"/>
      <c r="FH27" s="912"/>
      <c r="FI27" s="910" t="str">
        <f>_xlfn.XLOOKUP(EZ27,'Composite Datasheets'!$MC$6:$MC$25,'Composite Datasheets'!$MF$6:$MF$25,"")</f>
        <v/>
      </c>
      <c r="FJ27" s="911"/>
      <c r="FK27" s="912"/>
      <c r="FL27" s="909"/>
      <c r="FM27" s="924"/>
      <c r="FN27" s="342"/>
      <c r="FO27" s="923">
        <v>11</v>
      </c>
      <c r="FP27" s="837"/>
      <c r="FQ27" s="908"/>
      <c r="FR27" s="909"/>
      <c r="FS27" s="909"/>
      <c r="FT27" s="909"/>
      <c r="FU27" s="909"/>
      <c r="FV27" s="909"/>
      <c r="FW27" s="910" t="str">
        <f>IFERROR(VLOOKUP(FQ27,'Composite Datasheets'!$MC$6:$MF$25,3,0),"")</f>
        <v/>
      </c>
      <c r="FX27" s="911"/>
      <c r="FY27" s="912"/>
      <c r="FZ27" s="910" t="str">
        <f>_xlfn.XLOOKUP(FQ27,'Composite Datasheets'!$MC$6:$MC$25,'Composite Datasheets'!$MF$6:$MF$25,"")</f>
        <v/>
      </c>
      <c r="GA27" s="911"/>
      <c r="GB27" s="912"/>
      <c r="GC27" s="909"/>
      <c r="GD27" s="924"/>
      <c r="GE27" s="342"/>
      <c r="GF27" s="923">
        <v>11</v>
      </c>
      <c r="GG27" s="837"/>
      <c r="GH27" s="908"/>
      <c r="GI27" s="909"/>
      <c r="GJ27" s="909"/>
      <c r="GK27" s="909"/>
      <c r="GL27" s="909"/>
      <c r="GM27" s="909"/>
      <c r="GN27" s="910" t="str">
        <f>IFERROR(VLOOKUP(GH27,'Composite Datasheets'!$MC$6:$MF$25,3,0),"")</f>
        <v/>
      </c>
      <c r="GO27" s="911"/>
      <c r="GP27" s="912"/>
      <c r="GQ27" s="910" t="str">
        <f>_xlfn.XLOOKUP(GH27,'Composite Datasheets'!$MC$6:$MC$25,'Composite Datasheets'!$MF$6:$MF$25,"")</f>
        <v/>
      </c>
      <c r="GR27" s="911"/>
      <c r="GS27" s="912"/>
      <c r="GT27" s="909"/>
      <c r="GU27" s="924"/>
      <c r="GV27" s="342"/>
      <c r="GW27" s="923">
        <v>11</v>
      </c>
      <c r="GX27" s="837"/>
      <c r="GY27" s="908"/>
      <c r="GZ27" s="909"/>
      <c r="HA27" s="909"/>
      <c r="HB27" s="909"/>
      <c r="HC27" s="909"/>
      <c r="HD27" s="909"/>
      <c r="HE27" s="910" t="str">
        <f>IFERROR(VLOOKUP(GY27,'Composite Datasheets'!$MC$6:$MF$25,3,0),"")</f>
        <v/>
      </c>
      <c r="HF27" s="911"/>
      <c r="HG27" s="912"/>
      <c r="HH27" s="910" t="str">
        <f>_xlfn.XLOOKUP(GY27,'Composite Datasheets'!$MC$6:$MC$25,'Composite Datasheets'!$MF$6:$MF$25,"")</f>
        <v/>
      </c>
      <c r="HI27" s="911"/>
      <c r="HJ27" s="912"/>
      <c r="HK27" s="909"/>
      <c r="HL27" s="924"/>
      <c r="HM27" s="342"/>
      <c r="HN27" s="923">
        <v>11</v>
      </c>
      <c r="HO27" s="837"/>
      <c r="HP27" s="908"/>
      <c r="HQ27" s="909"/>
      <c r="HR27" s="909"/>
      <c r="HS27" s="909"/>
      <c r="HT27" s="909"/>
      <c r="HU27" s="909"/>
      <c r="HV27" s="910" t="str">
        <f>IFERROR(VLOOKUP(HP27,'Composite Datasheets'!$MC$6:$MF$25,3,0),"")</f>
        <v/>
      </c>
      <c r="HW27" s="911"/>
      <c r="HX27" s="912"/>
      <c r="HY27" s="910" t="str">
        <f>_xlfn.XLOOKUP(HP27,'Composite Datasheets'!$MC$6:$MC$25,'Composite Datasheets'!$MF$6:$MF$25,"")</f>
        <v/>
      </c>
      <c r="HZ27" s="911"/>
      <c r="IA27" s="912"/>
      <c r="IB27" s="909"/>
      <c r="IC27" s="924"/>
      <c r="ID27" s="342"/>
      <c r="IE27" s="923">
        <v>11</v>
      </c>
      <c r="IF27" s="837"/>
      <c r="IG27" s="908"/>
      <c r="IH27" s="909"/>
      <c r="II27" s="909"/>
      <c r="IJ27" s="909"/>
      <c r="IK27" s="909"/>
      <c r="IL27" s="909"/>
      <c r="IM27" s="910" t="str">
        <f>IFERROR(VLOOKUP(IG27,'Composite Datasheets'!$MC$6:$MF$25,3,0),"")</f>
        <v/>
      </c>
      <c r="IN27" s="911"/>
      <c r="IO27" s="912"/>
      <c r="IP27" s="910" t="str">
        <f>_xlfn.XLOOKUP(IG27,'Composite Datasheets'!$MC$6:$MC$25,'Composite Datasheets'!$MF$6:$MF$25,"")</f>
        <v/>
      </c>
      <c r="IQ27" s="911"/>
      <c r="IR27" s="912"/>
      <c r="IS27" s="909"/>
      <c r="IT27" s="924"/>
    </row>
    <row r="28" spans="1:254" s="124" customFormat="1" ht="12.75" x14ac:dyDescent="0.2">
      <c r="A28" s="923">
        <v>12</v>
      </c>
      <c r="B28" s="837"/>
      <c r="C28" s="908"/>
      <c r="D28" s="909"/>
      <c r="E28" s="909"/>
      <c r="F28" s="909"/>
      <c r="G28" s="909"/>
      <c r="H28" s="909"/>
      <c r="I28" s="910" t="str">
        <f>IFERROR(VLOOKUP(C28,'Composite Datasheets'!$MC$6:$MF$25,3,0),"")</f>
        <v/>
      </c>
      <c r="J28" s="911"/>
      <c r="K28" s="912"/>
      <c r="L28" s="910" t="str">
        <f>_xlfn.XLOOKUP(C28,'Composite Datasheets'!$MC$6:$MC$25,'Composite Datasheets'!$MF$6:$MF$25,"")</f>
        <v/>
      </c>
      <c r="M28" s="911"/>
      <c r="N28" s="912"/>
      <c r="O28" s="909"/>
      <c r="P28" s="924"/>
      <c r="Q28" s="335"/>
      <c r="R28" s="923">
        <v>12</v>
      </c>
      <c r="S28" s="837"/>
      <c r="T28" s="908"/>
      <c r="U28" s="909"/>
      <c r="V28" s="909"/>
      <c r="W28" s="909"/>
      <c r="X28" s="909"/>
      <c r="Y28" s="909"/>
      <c r="Z28" s="910" t="str">
        <f>IFERROR(VLOOKUP(T28,'Composite Datasheets'!$MC$6:$MF$25,3,0),"")</f>
        <v/>
      </c>
      <c r="AA28" s="911"/>
      <c r="AB28" s="912"/>
      <c r="AC28" s="910" t="str">
        <f>_xlfn.XLOOKUP(T28,'Composite Datasheets'!$MC$6:$MC$25,'Composite Datasheets'!$MF$6:$MF$25,"")</f>
        <v/>
      </c>
      <c r="AD28" s="911"/>
      <c r="AE28" s="912"/>
      <c r="AF28" s="909"/>
      <c r="AG28" s="924"/>
      <c r="AH28" s="342"/>
      <c r="AI28" s="923">
        <v>12</v>
      </c>
      <c r="AJ28" s="837"/>
      <c r="AK28" s="908"/>
      <c r="AL28" s="909"/>
      <c r="AM28" s="909"/>
      <c r="AN28" s="909"/>
      <c r="AO28" s="909"/>
      <c r="AP28" s="909"/>
      <c r="AQ28" s="910" t="str">
        <f>IFERROR(VLOOKUP(AK28,'Composite Datasheets'!$MC$6:$MF$25,3,0),"")</f>
        <v/>
      </c>
      <c r="AR28" s="911"/>
      <c r="AS28" s="912"/>
      <c r="AT28" s="910" t="str">
        <f>_xlfn.XLOOKUP(AK28,'Composite Datasheets'!$MC$6:$MC$25,'Composite Datasheets'!$MF$6:$MF$25,"")</f>
        <v/>
      </c>
      <c r="AU28" s="911"/>
      <c r="AV28" s="912"/>
      <c r="AW28" s="909"/>
      <c r="AX28" s="924"/>
      <c r="AY28" s="342"/>
      <c r="AZ28" s="923">
        <v>12</v>
      </c>
      <c r="BA28" s="837"/>
      <c r="BB28" s="908"/>
      <c r="BC28" s="909"/>
      <c r="BD28" s="909"/>
      <c r="BE28" s="909"/>
      <c r="BF28" s="909"/>
      <c r="BG28" s="909"/>
      <c r="BH28" s="910" t="str">
        <f>IFERROR(VLOOKUP(BB28,'Composite Datasheets'!$MC$6:$MF$25,3,0),"")</f>
        <v/>
      </c>
      <c r="BI28" s="911"/>
      <c r="BJ28" s="912"/>
      <c r="BK28" s="910" t="str">
        <f>_xlfn.XLOOKUP(BB28,'Composite Datasheets'!$MC$6:$MC$25,'Composite Datasheets'!$MF$6:$MF$25,"")</f>
        <v/>
      </c>
      <c r="BL28" s="911"/>
      <c r="BM28" s="912"/>
      <c r="BN28" s="909"/>
      <c r="BO28" s="924"/>
      <c r="BP28" s="342"/>
      <c r="BQ28" s="923">
        <v>12</v>
      </c>
      <c r="BR28" s="837"/>
      <c r="BS28" s="908"/>
      <c r="BT28" s="909"/>
      <c r="BU28" s="909"/>
      <c r="BV28" s="909"/>
      <c r="BW28" s="909"/>
      <c r="BX28" s="909"/>
      <c r="BY28" s="910" t="str">
        <f>IFERROR(VLOOKUP(BS28,'Composite Datasheets'!$MC$6:$MF$25,3,0),"")</f>
        <v/>
      </c>
      <c r="BZ28" s="911"/>
      <c r="CA28" s="912"/>
      <c r="CB28" s="910" t="str">
        <f>_xlfn.XLOOKUP(BS28,'Composite Datasheets'!$MC$6:$MC$25,'Composite Datasheets'!$MF$6:$MF$25,"")</f>
        <v/>
      </c>
      <c r="CC28" s="911"/>
      <c r="CD28" s="912"/>
      <c r="CE28" s="909"/>
      <c r="CF28" s="924"/>
      <c r="CG28" s="342"/>
      <c r="CH28" s="923">
        <v>12</v>
      </c>
      <c r="CI28" s="837"/>
      <c r="CJ28" s="908"/>
      <c r="CK28" s="909"/>
      <c r="CL28" s="909"/>
      <c r="CM28" s="909"/>
      <c r="CN28" s="909"/>
      <c r="CO28" s="909"/>
      <c r="CP28" s="910" t="str">
        <f>IFERROR(VLOOKUP(CJ28,'Composite Datasheets'!$MC$6:$MF$25,3,0),"")</f>
        <v/>
      </c>
      <c r="CQ28" s="911"/>
      <c r="CR28" s="912"/>
      <c r="CS28" s="910" t="str">
        <f>_xlfn.XLOOKUP(CJ28,'Composite Datasheets'!$MC$6:$MC$25,'Composite Datasheets'!$MF$6:$MF$25,"")</f>
        <v/>
      </c>
      <c r="CT28" s="911"/>
      <c r="CU28" s="912"/>
      <c r="CV28" s="909"/>
      <c r="CW28" s="924"/>
      <c r="CX28" s="342"/>
      <c r="CY28" s="923">
        <v>12</v>
      </c>
      <c r="CZ28" s="837"/>
      <c r="DA28" s="908"/>
      <c r="DB28" s="909"/>
      <c r="DC28" s="909"/>
      <c r="DD28" s="909"/>
      <c r="DE28" s="909"/>
      <c r="DF28" s="909"/>
      <c r="DG28" s="910" t="str">
        <f>IFERROR(VLOOKUP(DA28,'Composite Datasheets'!$MC$6:$MF$25,3,0),"")</f>
        <v/>
      </c>
      <c r="DH28" s="911"/>
      <c r="DI28" s="912"/>
      <c r="DJ28" s="910" t="str">
        <f>_xlfn.XLOOKUP(DA28,'Composite Datasheets'!$MC$6:$MC$25,'Composite Datasheets'!$MF$6:$MF$25,"")</f>
        <v/>
      </c>
      <c r="DK28" s="911"/>
      <c r="DL28" s="912"/>
      <c r="DM28" s="909"/>
      <c r="DN28" s="924"/>
      <c r="DO28" s="342"/>
      <c r="DP28" s="923">
        <v>12</v>
      </c>
      <c r="DQ28" s="837"/>
      <c r="DR28" s="908"/>
      <c r="DS28" s="909"/>
      <c r="DT28" s="909"/>
      <c r="DU28" s="909"/>
      <c r="DV28" s="909"/>
      <c r="DW28" s="909"/>
      <c r="DX28" s="910" t="str">
        <f>IFERROR(VLOOKUP(DR28,'Composite Datasheets'!$MC$6:$MF$25,3,0),"")</f>
        <v/>
      </c>
      <c r="DY28" s="911"/>
      <c r="DZ28" s="912"/>
      <c r="EA28" s="910" t="str">
        <f>_xlfn.XLOOKUP(DR28,'Composite Datasheets'!$MC$6:$MC$25,'Composite Datasheets'!$MF$6:$MF$25,"")</f>
        <v/>
      </c>
      <c r="EB28" s="911"/>
      <c r="EC28" s="912"/>
      <c r="ED28" s="909"/>
      <c r="EE28" s="924"/>
      <c r="EF28" s="342"/>
      <c r="EG28" s="923">
        <v>12</v>
      </c>
      <c r="EH28" s="837"/>
      <c r="EI28" s="908"/>
      <c r="EJ28" s="909"/>
      <c r="EK28" s="909"/>
      <c r="EL28" s="909"/>
      <c r="EM28" s="909"/>
      <c r="EN28" s="909"/>
      <c r="EO28" s="910" t="str">
        <f>IFERROR(VLOOKUP(EI28,'Composite Datasheets'!$MC$6:$MF$25,3,0),"")</f>
        <v/>
      </c>
      <c r="EP28" s="911"/>
      <c r="EQ28" s="912"/>
      <c r="ER28" s="910" t="str">
        <f>_xlfn.XLOOKUP(EI28,'Composite Datasheets'!$MC$6:$MC$25,'Composite Datasheets'!$MF$6:$MF$25,"")</f>
        <v/>
      </c>
      <c r="ES28" s="911"/>
      <c r="ET28" s="912"/>
      <c r="EU28" s="909"/>
      <c r="EV28" s="924"/>
      <c r="EW28" s="342"/>
      <c r="EX28" s="923">
        <v>12</v>
      </c>
      <c r="EY28" s="837"/>
      <c r="EZ28" s="908"/>
      <c r="FA28" s="909"/>
      <c r="FB28" s="909"/>
      <c r="FC28" s="909"/>
      <c r="FD28" s="909"/>
      <c r="FE28" s="909"/>
      <c r="FF28" s="910" t="str">
        <f>IFERROR(VLOOKUP(EZ28,'Composite Datasheets'!$MC$6:$MF$25,3,0),"")</f>
        <v/>
      </c>
      <c r="FG28" s="911"/>
      <c r="FH28" s="912"/>
      <c r="FI28" s="910" t="str">
        <f>_xlfn.XLOOKUP(EZ28,'Composite Datasheets'!$MC$6:$MC$25,'Composite Datasheets'!$MF$6:$MF$25,"")</f>
        <v/>
      </c>
      <c r="FJ28" s="911"/>
      <c r="FK28" s="912"/>
      <c r="FL28" s="909"/>
      <c r="FM28" s="924"/>
      <c r="FN28" s="342"/>
      <c r="FO28" s="923">
        <v>12</v>
      </c>
      <c r="FP28" s="837"/>
      <c r="FQ28" s="908"/>
      <c r="FR28" s="909"/>
      <c r="FS28" s="909"/>
      <c r="FT28" s="909"/>
      <c r="FU28" s="909"/>
      <c r="FV28" s="909"/>
      <c r="FW28" s="910" t="str">
        <f>IFERROR(VLOOKUP(FQ28,'Composite Datasheets'!$MC$6:$MF$25,3,0),"")</f>
        <v/>
      </c>
      <c r="FX28" s="911"/>
      <c r="FY28" s="912"/>
      <c r="FZ28" s="910" t="str">
        <f>_xlfn.XLOOKUP(FQ28,'Composite Datasheets'!$MC$6:$MC$25,'Composite Datasheets'!$MF$6:$MF$25,"")</f>
        <v/>
      </c>
      <c r="GA28" s="911"/>
      <c r="GB28" s="912"/>
      <c r="GC28" s="909"/>
      <c r="GD28" s="924"/>
      <c r="GE28" s="342"/>
      <c r="GF28" s="923">
        <v>12</v>
      </c>
      <c r="GG28" s="837"/>
      <c r="GH28" s="908"/>
      <c r="GI28" s="909"/>
      <c r="GJ28" s="909"/>
      <c r="GK28" s="909"/>
      <c r="GL28" s="909"/>
      <c r="GM28" s="909"/>
      <c r="GN28" s="910" t="str">
        <f>IFERROR(VLOOKUP(GH28,'Composite Datasheets'!$MC$6:$MF$25,3,0),"")</f>
        <v/>
      </c>
      <c r="GO28" s="911"/>
      <c r="GP28" s="912"/>
      <c r="GQ28" s="910" t="str">
        <f>_xlfn.XLOOKUP(GH28,'Composite Datasheets'!$MC$6:$MC$25,'Composite Datasheets'!$MF$6:$MF$25,"")</f>
        <v/>
      </c>
      <c r="GR28" s="911"/>
      <c r="GS28" s="912"/>
      <c r="GT28" s="909"/>
      <c r="GU28" s="924"/>
      <c r="GV28" s="342"/>
      <c r="GW28" s="923">
        <v>12</v>
      </c>
      <c r="GX28" s="837"/>
      <c r="GY28" s="908"/>
      <c r="GZ28" s="909"/>
      <c r="HA28" s="909"/>
      <c r="HB28" s="909"/>
      <c r="HC28" s="909"/>
      <c r="HD28" s="909"/>
      <c r="HE28" s="910" t="str">
        <f>IFERROR(VLOOKUP(GY28,'Composite Datasheets'!$MC$6:$MF$25,3,0),"")</f>
        <v/>
      </c>
      <c r="HF28" s="911"/>
      <c r="HG28" s="912"/>
      <c r="HH28" s="910" t="str">
        <f>_xlfn.XLOOKUP(GY28,'Composite Datasheets'!$MC$6:$MC$25,'Composite Datasheets'!$MF$6:$MF$25,"")</f>
        <v/>
      </c>
      <c r="HI28" s="911"/>
      <c r="HJ28" s="912"/>
      <c r="HK28" s="909"/>
      <c r="HL28" s="924"/>
      <c r="HM28" s="342"/>
      <c r="HN28" s="923">
        <v>12</v>
      </c>
      <c r="HO28" s="837"/>
      <c r="HP28" s="908"/>
      <c r="HQ28" s="909"/>
      <c r="HR28" s="909"/>
      <c r="HS28" s="909"/>
      <c r="HT28" s="909"/>
      <c r="HU28" s="909"/>
      <c r="HV28" s="910" t="str">
        <f>IFERROR(VLOOKUP(HP28,'Composite Datasheets'!$MC$6:$MF$25,3,0),"")</f>
        <v/>
      </c>
      <c r="HW28" s="911"/>
      <c r="HX28" s="912"/>
      <c r="HY28" s="910" t="str">
        <f>_xlfn.XLOOKUP(HP28,'Composite Datasheets'!$MC$6:$MC$25,'Composite Datasheets'!$MF$6:$MF$25,"")</f>
        <v/>
      </c>
      <c r="HZ28" s="911"/>
      <c r="IA28" s="912"/>
      <c r="IB28" s="909"/>
      <c r="IC28" s="924"/>
      <c r="ID28" s="342"/>
      <c r="IE28" s="923">
        <v>12</v>
      </c>
      <c r="IF28" s="837"/>
      <c r="IG28" s="908"/>
      <c r="IH28" s="909"/>
      <c r="II28" s="909"/>
      <c r="IJ28" s="909"/>
      <c r="IK28" s="909"/>
      <c r="IL28" s="909"/>
      <c r="IM28" s="910" t="str">
        <f>IFERROR(VLOOKUP(IG28,'Composite Datasheets'!$MC$6:$MF$25,3,0),"")</f>
        <v/>
      </c>
      <c r="IN28" s="911"/>
      <c r="IO28" s="912"/>
      <c r="IP28" s="910" t="str">
        <f>_xlfn.XLOOKUP(IG28,'Composite Datasheets'!$MC$6:$MC$25,'Composite Datasheets'!$MF$6:$MF$25,"")</f>
        <v/>
      </c>
      <c r="IQ28" s="911"/>
      <c r="IR28" s="912"/>
      <c r="IS28" s="909"/>
      <c r="IT28" s="924"/>
    </row>
    <row r="29" spans="1:254" s="124" customFormat="1" ht="12.75" x14ac:dyDescent="0.2">
      <c r="A29" s="923">
        <v>13</v>
      </c>
      <c r="B29" s="837"/>
      <c r="C29" s="908"/>
      <c r="D29" s="909"/>
      <c r="E29" s="909"/>
      <c r="F29" s="909"/>
      <c r="G29" s="909"/>
      <c r="H29" s="909"/>
      <c r="I29" s="910" t="str">
        <f>IFERROR(VLOOKUP(C29,'Composite Datasheets'!$MC$6:$MF$25,3,0),"")</f>
        <v/>
      </c>
      <c r="J29" s="911"/>
      <c r="K29" s="912"/>
      <c r="L29" s="910" t="str">
        <f>_xlfn.XLOOKUP(C29,'Composite Datasheets'!$MC$6:$MC$25,'Composite Datasheets'!$MF$6:$MF$25,"")</f>
        <v/>
      </c>
      <c r="M29" s="911"/>
      <c r="N29" s="912"/>
      <c r="O29" s="909"/>
      <c r="P29" s="924"/>
      <c r="Q29" s="335"/>
      <c r="R29" s="923">
        <v>13</v>
      </c>
      <c r="S29" s="837"/>
      <c r="T29" s="908"/>
      <c r="U29" s="909"/>
      <c r="V29" s="909"/>
      <c r="W29" s="909"/>
      <c r="X29" s="909"/>
      <c r="Y29" s="909"/>
      <c r="Z29" s="910" t="str">
        <f>IFERROR(VLOOKUP(T29,'Composite Datasheets'!$MC$6:$MF$25,3,0),"")</f>
        <v/>
      </c>
      <c r="AA29" s="911"/>
      <c r="AB29" s="912"/>
      <c r="AC29" s="910" t="str">
        <f>_xlfn.XLOOKUP(T29,'Composite Datasheets'!$MC$6:$MC$25,'Composite Datasheets'!$MF$6:$MF$25,"")</f>
        <v/>
      </c>
      <c r="AD29" s="911"/>
      <c r="AE29" s="912"/>
      <c r="AF29" s="909"/>
      <c r="AG29" s="924"/>
      <c r="AH29" s="342"/>
      <c r="AI29" s="923">
        <v>13</v>
      </c>
      <c r="AJ29" s="837"/>
      <c r="AK29" s="908"/>
      <c r="AL29" s="909"/>
      <c r="AM29" s="909"/>
      <c r="AN29" s="909"/>
      <c r="AO29" s="909"/>
      <c r="AP29" s="909"/>
      <c r="AQ29" s="910" t="str">
        <f>IFERROR(VLOOKUP(AK29,'Composite Datasheets'!$MC$6:$MF$25,3,0),"")</f>
        <v/>
      </c>
      <c r="AR29" s="911"/>
      <c r="AS29" s="912"/>
      <c r="AT29" s="910" t="str">
        <f>_xlfn.XLOOKUP(AK29,'Composite Datasheets'!$MC$6:$MC$25,'Composite Datasheets'!$MF$6:$MF$25,"")</f>
        <v/>
      </c>
      <c r="AU29" s="911"/>
      <c r="AV29" s="912"/>
      <c r="AW29" s="909"/>
      <c r="AX29" s="924"/>
      <c r="AY29" s="342"/>
      <c r="AZ29" s="923">
        <v>13</v>
      </c>
      <c r="BA29" s="837"/>
      <c r="BB29" s="908"/>
      <c r="BC29" s="909"/>
      <c r="BD29" s="909"/>
      <c r="BE29" s="909"/>
      <c r="BF29" s="909"/>
      <c r="BG29" s="909"/>
      <c r="BH29" s="910" t="str">
        <f>IFERROR(VLOOKUP(BB29,'Composite Datasheets'!$MC$6:$MF$25,3,0),"")</f>
        <v/>
      </c>
      <c r="BI29" s="911"/>
      <c r="BJ29" s="912"/>
      <c r="BK29" s="910" t="str">
        <f>_xlfn.XLOOKUP(BB29,'Composite Datasheets'!$MC$6:$MC$25,'Composite Datasheets'!$MF$6:$MF$25,"")</f>
        <v/>
      </c>
      <c r="BL29" s="911"/>
      <c r="BM29" s="912"/>
      <c r="BN29" s="909"/>
      <c r="BO29" s="924"/>
      <c r="BP29" s="342"/>
      <c r="BQ29" s="923">
        <v>13</v>
      </c>
      <c r="BR29" s="837"/>
      <c r="BS29" s="908"/>
      <c r="BT29" s="909"/>
      <c r="BU29" s="909"/>
      <c r="BV29" s="909"/>
      <c r="BW29" s="909"/>
      <c r="BX29" s="909"/>
      <c r="BY29" s="910" t="str">
        <f>IFERROR(VLOOKUP(BS29,'Composite Datasheets'!$MC$6:$MF$25,3,0),"")</f>
        <v/>
      </c>
      <c r="BZ29" s="911"/>
      <c r="CA29" s="912"/>
      <c r="CB29" s="910" t="str">
        <f>_xlfn.XLOOKUP(BS29,'Composite Datasheets'!$MC$6:$MC$25,'Composite Datasheets'!$MF$6:$MF$25,"")</f>
        <v/>
      </c>
      <c r="CC29" s="911"/>
      <c r="CD29" s="912"/>
      <c r="CE29" s="909"/>
      <c r="CF29" s="924"/>
      <c r="CG29" s="342"/>
      <c r="CH29" s="923">
        <v>13</v>
      </c>
      <c r="CI29" s="837"/>
      <c r="CJ29" s="908"/>
      <c r="CK29" s="909"/>
      <c r="CL29" s="909"/>
      <c r="CM29" s="909"/>
      <c r="CN29" s="909"/>
      <c r="CO29" s="909"/>
      <c r="CP29" s="910" t="str">
        <f>IFERROR(VLOOKUP(CJ29,'Composite Datasheets'!$MC$6:$MF$25,3,0),"")</f>
        <v/>
      </c>
      <c r="CQ29" s="911"/>
      <c r="CR29" s="912"/>
      <c r="CS29" s="910" t="str">
        <f>_xlfn.XLOOKUP(CJ29,'Composite Datasheets'!$MC$6:$MC$25,'Composite Datasheets'!$MF$6:$MF$25,"")</f>
        <v/>
      </c>
      <c r="CT29" s="911"/>
      <c r="CU29" s="912"/>
      <c r="CV29" s="909"/>
      <c r="CW29" s="924"/>
      <c r="CX29" s="342"/>
      <c r="CY29" s="923">
        <v>13</v>
      </c>
      <c r="CZ29" s="837"/>
      <c r="DA29" s="908"/>
      <c r="DB29" s="909"/>
      <c r="DC29" s="909"/>
      <c r="DD29" s="909"/>
      <c r="DE29" s="909"/>
      <c r="DF29" s="909"/>
      <c r="DG29" s="910" t="str">
        <f>IFERROR(VLOOKUP(DA29,'Composite Datasheets'!$MC$6:$MF$25,3,0),"")</f>
        <v/>
      </c>
      <c r="DH29" s="911"/>
      <c r="DI29" s="912"/>
      <c r="DJ29" s="910" t="str">
        <f>_xlfn.XLOOKUP(DA29,'Composite Datasheets'!$MC$6:$MC$25,'Composite Datasheets'!$MF$6:$MF$25,"")</f>
        <v/>
      </c>
      <c r="DK29" s="911"/>
      <c r="DL29" s="912"/>
      <c r="DM29" s="909"/>
      <c r="DN29" s="924"/>
      <c r="DO29" s="342"/>
      <c r="DP29" s="923">
        <v>13</v>
      </c>
      <c r="DQ29" s="837"/>
      <c r="DR29" s="908"/>
      <c r="DS29" s="909"/>
      <c r="DT29" s="909"/>
      <c r="DU29" s="909"/>
      <c r="DV29" s="909"/>
      <c r="DW29" s="909"/>
      <c r="DX29" s="910" t="str">
        <f>IFERROR(VLOOKUP(DR29,'Composite Datasheets'!$MC$6:$MF$25,3,0),"")</f>
        <v/>
      </c>
      <c r="DY29" s="911"/>
      <c r="DZ29" s="912"/>
      <c r="EA29" s="910" t="str">
        <f>_xlfn.XLOOKUP(DR29,'Composite Datasheets'!$MC$6:$MC$25,'Composite Datasheets'!$MF$6:$MF$25,"")</f>
        <v/>
      </c>
      <c r="EB29" s="911"/>
      <c r="EC29" s="912"/>
      <c r="ED29" s="909"/>
      <c r="EE29" s="924"/>
      <c r="EF29" s="342"/>
      <c r="EG29" s="923">
        <v>13</v>
      </c>
      <c r="EH29" s="837"/>
      <c r="EI29" s="908"/>
      <c r="EJ29" s="909"/>
      <c r="EK29" s="909"/>
      <c r="EL29" s="909"/>
      <c r="EM29" s="909"/>
      <c r="EN29" s="909"/>
      <c r="EO29" s="910" t="str">
        <f>IFERROR(VLOOKUP(EI29,'Composite Datasheets'!$MC$6:$MF$25,3,0),"")</f>
        <v/>
      </c>
      <c r="EP29" s="911"/>
      <c r="EQ29" s="912"/>
      <c r="ER29" s="910" t="str">
        <f>_xlfn.XLOOKUP(EI29,'Composite Datasheets'!$MC$6:$MC$25,'Composite Datasheets'!$MF$6:$MF$25,"")</f>
        <v/>
      </c>
      <c r="ES29" s="911"/>
      <c r="ET29" s="912"/>
      <c r="EU29" s="909"/>
      <c r="EV29" s="924"/>
      <c r="EW29" s="342"/>
      <c r="EX29" s="923">
        <v>13</v>
      </c>
      <c r="EY29" s="837"/>
      <c r="EZ29" s="908"/>
      <c r="FA29" s="909"/>
      <c r="FB29" s="909"/>
      <c r="FC29" s="909"/>
      <c r="FD29" s="909"/>
      <c r="FE29" s="909"/>
      <c r="FF29" s="910" t="str">
        <f>IFERROR(VLOOKUP(EZ29,'Composite Datasheets'!$MC$6:$MF$25,3,0),"")</f>
        <v/>
      </c>
      <c r="FG29" s="911"/>
      <c r="FH29" s="912"/>
      <c r="FI29" s="910" t="str">
        <f>_xlfn.XLOOKUP(EZ29,'Composite Datasheets'!$MC$6:$MC$25,'Composite Datasheets'!$MF$6:$MF$25,"")</f>
        <v/>
      </c>
      <c r="FJ29" s="911"/>
      <c r="FK29" s="912"/>
      <c r="FL29" s="909"/>
      <c r="FM29" s="924"/>
      <c r="FN29" s="342"/>
      <c r="FO29" s="923">
        <v>13</v>
      </c>
      <c r="FP29" s="837"/>
      <c r="FQ29" s="908"/>
      <c r="FR29" s="909"/>
      <c r="FS29" s="909"/>
      <c r="FT29" s="909"/>
      <c r="FU29" s="909"/>
      <c r="FV29" s="909"/>
      <c r="FW29" s="910" t="str">
        <f>IFERROR(VLOOKUP(FQ29,'Composite Datasheets'!$MC$6:$MF$25,3,0),"")</f>
        <v/>
      </c>
      <c r="FX29" s="911"/>
      <c r="FY29" s="912"/>
      <c r="FZ29" s="910" t="str">
        <f>_xlfn.XLOOKUP(FQ29,'Composite Datasheets'!$MC$6:$MC$25,'Composite Datasheets'!$MF$6:$MF$25,"")</f>
        <v/>
      </c>
      <c r="GA29" s="911"/>
      <c r="GB29" s="912"/>
      <c r="GC29" s="909"/>
      <c r="GD29" s="924"/>
      <c r="GE29" s="342"/>
      <c r="GF29" s="923">
        <v>13</v>
      </c>
      <c r="GG29" s="837"/>
      <c r="GH29" s="908"/>
      <c r="GI29" s="909"/>
      <c r="GJ29" s="909"/>
      <c r="GK29" s="909"/>
      <c r="GL29" s="909"/>
      <c r="GM29" s="909"/>
      <c r="GN29" s="910" t="str">
        <f>IFERROR(VLOOKUP(GH29,'Composite Datasheets'!$MC$6:$MF$25,3,0),"")</f>
        <v/>
      </c>
      <c r="GO29" s="911"/>
      <c r="GP29" s="912"/>
      <c r="GQ29" s="910" t="str">
        <f>_xlfn.XLOOKUP(GH29,'Composite Datasheets'!$MC$6:$MC$25,'Composite Datasheets'!$MF$6:$MF$25,"")</f>
        <v/>
      </c>
      <c r="GR29" s="911"/>
      <c r="GS29" s="912"/>
      <c r="GT29" s="909"/>
      <c r="GU29" s="924"/>
      <c r="GV29" s="342"/>
      <c r="GW29" s="923">
        <v>13</v>
      </c>
      <c r="GX29" s="837"/>
      <c r="GY29" s="908"/>
      <c r="GZ29" s="909"/>
      <c r="HA29" s="909"/>
      <c r="HB29" s="909"/>
      <c r="HC29" s="909"/>
      <c r="HD29" s="909"/>
      <c r="HE29" s="910" t="str">
        <f>IFERROR(VLOOKUP(GY29,'Composite Datasheets'!$MC$6:$MF$25,3,0),"")</f>
        <v/>
      </c>
      <c r="HF29" s="911"/>
      <c r="HG29" s="912"/>
      <c r="HH29" s="910" t="str">
        <f>_xlfn.XLOOKUP(GY29,'Composite Datasheets'!$MC$6:$MC$25,'Composite Datasheets'!$MF$6:$MF$25,"")</f>
        <v/>
      </c>
      <c r="HI29" s="911"/>
      <c r="HJ29" s="912"/>
      <c r="HK29" s="909"/>
      <c r="HL29" s="924"/>
      <c r="HM29" s="342"/>
      <c r="HN29" s="923">
        <v>13</v>
      </c>
      <c r="HO29" s="837"/>
      <c r="HP29" s="908"/>
      <c r="HQ29" s="909"/>
      <c r="HR29" s="909"/>
      <c r="HS29" s="909"/>
      <c r="HT29" s="909"/>
      <c r="HU29" s="909"/>
      <c r="HV29" s="910" t="str">
        <f>IFERROR(VLOOKUP(HP29,'Composite Datasheets'!$MC$6:$MF$25,3,0),"")</f>
        <v/>
      </c>
      <c r="HW29" s="911"/>
      <c r="HX29" s="912"/>
      <c r="HY29" s="910" t="str">
        <f>_xlfn.XLOOKUP(HP29,'Composite Datasheets'!$MC$6:$MC$25,'Composite Datasheets'!$MF$6:$MF$25,"")</f>
        <v/>
      </c>
      <c r="HZ29" s="911"/>
      <c r="IA29" s="912"/>
      <c r="IB29" s="909"/>
      <c r="IC29" s="924"/>
      <c r="ID29" s="342"/>
      <c r="IE29" s="923">
        <v>13</v>
      </c>
      <c r="IF29" s="837"/>
      <c r="IG29" s="908"/>
      <c r="IH29" s="909"/>
      <c r="II29" s="909"/>
      <c r="IJ29" s="909"/>
      <c r="IK29" s="909"/>
      <c r="IL29" s="909"/>
      <c r="IM29" s="910" t="str">
        <f>IFERROR(VLOOKUP(IG29,'Composite Datasheets'!$MC$6:$MF$25,3,0),"")</f>
        <v/>
      </c>
      <c r="IN29" s="911"/>
      <c r="IO29" s="912"/>
      <c r="IP29" s="910" t="str">
        <f>_xlfn.XLOOKUP(IG29,'Composite Datasheets'!$MC$6:$MC$25,'Composite Datasheets'!$MF$6:$MF$25,"")</f>
        <v/>
      </c>
      <c r="IQ29" s="911"/>
      <c r="IR29" s="912"/>
      <c r="IS29" s="909"/>
      <c r="IT29" s="924"/>
    </row>
    <row r="30" spans="1:254" s="124" customFormat="1" ht="12.75" x14ac:dyDescent="0.2">
      <c r="A30" s="923">
        <v>14</v>
      </c>
      <c r="B30" s="837"/>
      <c r="C30" s="908"/>
      <c r="D30" s="909"/>
      <c r="E30" s="909"/>
      <c r="F30" s="909"/>
      <c r="G30" s="909"/>
      <c r="H30" s="909"/>
      <c r="I30" s="910" t="str">
        <f>IFERROR(VLOOKUP(C30,'Composite Datasheets'!$MC$6:$MF$25,3,0),"")</f>
        <v/>
      </c>
      <c r="J30" s="911"/>
      <c r="K30" s="912"/>
      <c r="L30" s="910" t="str">
        <f>_xlfn.XLOOKUP(C30,'Composite Datasheets'!$MC$6:$MC$25,'Composite Datasheets'!$MF$6:$MF$25,"")</f>
        <v/>
      </c>
      <c r="M30" s="911"/>
      <c r="N30" s="912"/>
      <c r="O30" s="909"/>
      <c r="P30" s="924"/>
      <c r="Q30" s="335"/>
      <c r="R30" s="923">
        <v>14</v>
      </c>
      <c r="S30" s="837"/>
      <c r="T30" s="908"/>
      <c r="U30" s="909"/>
      <c r="V30" s="909"/>
      <c r="W30" s="909"/>
      <c r="X30" s="909"/>
      <c r="Y30" s="909"/>
      <c r="Z30" s="910" t="str">
        <f>IFERROR(VLOOKUP(T30,'Composite Datasheets'!$MC$6:$MF$25,3,0),"")</f>
        <v/>
      </c>
      <c r="AA30" s="911"/>
      <c r="AB30" s="912"/>
      <c r="AC30" s="910" t="str">
        <f>_xlfn.XLOOKUP(T30,'Composite Datasheets'!$MC$6:$MC$25,'Composite Datasheets'!$MF$6:$MF$25,"")</f>
        <v/>
      </c>
      <c r="AD30" s="911"/>
      <c r="AE30" s="912"/>
      <c r="AF30" s="909"/>
      <c r="AG30" s="924"/>
      <c r="AH30" s="342"/>
      <c r="AI30" s="923">
        <v>14</v>
      </c>
      <c r="AJ30" s="837"/>
      <c r="AK30" s="908"/>
      <c r="AL30" s="909"/>
      <c r="AM30" s="909"/>
      <c r="AN30" s="909"/>
      <c r="AO30" s="909"/>
      <c r="AP30" s="909"/>
      <c r="AQ30" s="910" t="str">
        <f>IFERROR(VLOOKUP(AK30,'Composite Datasheets'!$MC$6:$MF$25,3,0),"")</f>
        <v/>
      </c>
      <c r="AR30" s="911"/>
      <c r="AS30" s="912"/>
      <c r="AT30" s="910" t="str">
        <f>_xlfn.XLOOKUP(AK30,'Composite Datasheets'!$MC$6:$MC$25,'Composite Datasheets'!$MF$6:$MF$25,"")</f>
        <v/>
      </c>
      <c r="AU30" s="911"/>
      <c r="AV30" s="912"/>
      <c r="AW30" s="909"/>
      <c r="AX30" s="924"/>
      <c r="AY30" s="342"/>
      <c r="AZ30" s="923">
        <v>14</v>
      </c>
      <c r="BA30" s="837"/>
      <c r="BB30" s="908"/>
      <c r="BC30" s="909"/>
      <c r="BD30" s="909"/>
      <c r="BE30" s="909"/>
      <c r="BF30" s="909"/>
      <c r="BG30" s="909"/>
      <c r="BH30" s="910" t="str">
        <f>IFERROR(VLOOKUP(BB30,'Composite Datasheets'!$MC$6:$MF$25,3,0),"")</f>
        <v/>
      </c>
      <c r="BI30" s="911"/>
      <c r="BJ30" s="912"/>
      <c r="BK30" s="910" t="str">
        <f>_xlfn.XLOOKUP(BB30,'Composite Datasheets'!$MC$6:$MC$25,'Composite Datasheets'!$MF$6:$MF$25,"")</f>
        <v/>
      </c>
      <c r="BL30" s="911"/>
      <c r="BM30" s="912"/>
      <c r="BN30" s="909"/>
      <c r="BO30" s="924"/>
      <c r="BP30" s="342"/>
      <c r="BQ30" s="923">
        <v>14</v>
      </c>
      <c r="BR30" s="837"/>
      <c r="BS30" s="908"/>
      <c r="BT30" s="909"/>
      <c r="BU30" s="909"/>
      <c r="BV30" s="909"/>
      <c r="BW30" s="909"/>
      <c r="BX30" s="909"/>
      <c r="BY30" s="910" t="str">
        <f>IFERROR(VLOOKUP(BS30,'Composite Datasheets'!$MC$6:$MF$25,3,0),"")</f>
        <v/>
      </c>
      <c r="BZ30" s="911"/>
      <c r="CA30" s="912"/>
      <c r="CB30" s="910" t="str">
        <f>_xlfn.XLOOKUP(BS30,'Composite Datasheets'!$MC$6:$MC$25,'Composite Datasheets'!$MF$6:$MF$25,"")</f>
        <v/>
      </c>
      <c r="CC30" s="911"/>
      <c r="CD30" s="912"/>
      <c r="CE30" s="909"/>
      <c r="CF30" s="924"/>
      <c r="CG30" s="342"/>
      <c r="CH30" s="923">
        <v>14</v>
      </c>
      <c r="CI30" s="837"/>
      <c r="CJ30" s="908"/>
      <c r="CK30" s="909"/>
      <c r="CL30" s="909"/>
      <c r="CM30" s="909"/>
      <c r="CN30" s="909"/>
      <c r="CO30" s="909"/>
      <c r="CP30" s="910" t="str">
        <f>IFERROR(VLOOKUP(CJ30,'Composite Datasheets'!$MC$6:$MF$25,3,0),"")</f>
        <v/>
      </c>
      <c r="CQ30" s="911"/>
      <c r="CR30" s="912"/>
      <c r="CS30" s="910" t="str">
        <f>_xlfn.XLOOKUP(CJ30,'Composite Datasheets'!$MC$6:$MC$25,'Composite Datasheets'!$MF$6:$MF$25,"")</f>
        <v/>
      </c>
      <c r="CT30" s="911"/>
      <c r="CU30" s="912"/>
      <c r="CV30" s="909"/>
      <c r="CW30" s="924"/>
      <c r="CX30" s="342"/>
      <c r="CY30" s="923">
        <v>14</v>
      </c>
      <c r="CZ30" s="837"/>
      <c r="DA30" s="908"/>
      <c r="DB30" s="909"/>
      <c r="DC30" s="909"/>
      <c r="DD30" s="909"/>
      <c r="DE30" s="909"/>
      <c r="DF30" s="909"/>
      <c r="DG30" s="910" t="str">
        <f>IFERROR(VLOOKUP(DA30,'Composite Datasheets'!$MC$6:$MF$25,3,0),"")</f>
        <v/>
      </c>
      <c r="DH30" s="911"/>
      <c r="DI30" s="912"/>
      <c r="DJ30" s="910" t="str">
        <f>_xlfn.XLOOKUP(DA30,'Composite Datasheets'!$MC$6:$MC$25,'Composite Datasheets'!$MF$6:$MF$25,"")</f>
        <v/>
      </c>
      <c r="DK30" s="911"/>
      <c r="DL30" s="912"/>
      <c r="DM30" s="909"/>
      <c r="DN30" s="924"/>
      <c r="DO30" s="342"/>
      <c r="DP30" s="923">
        <v>14</v>
      </c>
      <c r="DQ30" s="837"/>
      <c r="DR30" s="908"/>
      <c r="DS30" s="909"/>
      <c r="DT30" s="909"/>
      <c r="DU30" s="909"/>
      <c r="DV30" s="909"/>
      <c r="DW30" s="909"/>
      <c r="DX30" s="910" t="str">
        <f>IFERROR(VLOOKUP(DR30,'Composite Datasheets'!$MC$6:$MF$25,3,0),"")</f>
        <v/>
      </c>
      <c r="DY30" s="911"/>
      <c r="DZ30" s="912"/>
      <c r="EA30" s="910" t="str">
        <f>_xlfn.XLOOKUP(DR30,'Composite Datasheets'!$MC$6:$MC$25,'Composite Datasheets'!$MF$6:$MF$25,"")</f>
        <v/>
      </c>
      <c r="EB30" s="911"/>
      <c r="EC30" s="912"/>
      <c r="ED30" s="909"/>
      <c r="EE30" s="924"/>
      <c r="EF30" s="342"/>
      <c r="EG30" s="923">
        <v>14</v>
      </c>
      <c r="EH30" s="837"/>
      <c r="EI30" s="908"/>
      <c r="EJ30" s="909"/>
      <c r="EK30" s="909"/>
      <c r="EL30" s="909"/>
      <c r="EM30" s="909"/>
      <c r="EN30" s="909"/>
      <c r="EO30" s="910" t="str">
        <f>IFERROR(VLOOKUP(EI30,'Composite Datasheets'!$MC$6:$MF$25,3,0),"")</f>
        <v/>
      </c>
      <c r="EP30" s="911"/>
      <c r="EQ30" s="912"/>
      <c r="ER30" s="910" t="str">
        <f>_xlfn.XLOOKUP(EI30,'Composite Datasheets'!$MC$6:$MC$25,'Composite Datasheets'!$MF$6:$MF$25,"")</f>
        <v/>
      </c>
      <c r="ES30" s="911"/>
      <c r="ET30" s="912"/>
      <c r="EU30" s="909"/>
      <c r="EV30" s="924"/>
      <c r="EW30" s="342"/>
      <c r="EX30" s="923">
        <v>14</v>
      </c>
      <c r="EY30" s="837"/>
      <c r="EZ30" s="908"/>
      <c r="FA30" s="909"/>
      <c r="FB30" s="909"/>
      <c r="FC30" s="909"/>
      <c r="FD30" s="909"/>
      <c r="FE30" s="909"/>
      <c r="FF30" s="910" t="str">
        <f>IFERROR(VLOOKUP(EZ30,'Composite Datasheets'!$MC$6:$MF$25,3,0),"")</f>
        <v/>
      </c>
      <c r="FG30" s="911"/>
      <c r="FH30" s="912"/>
      <c r="FI30" s="910" t="str">
        <f>_xlfn.XLOOKUP(EZ30,'Composite Datasheets'!$MC$6:$MC$25,'Composite Datasheets'!$MF$6:$MF$25,"")</f>
        <v/>
      </c>
      <c r="FJ30" s="911"/>
      <c r="FK30" s="912"/>
      <c r="FL30" s="909"/>
      <c r="FM30" s="924"/>
      <c r="FN30" s="342"/>
      <c r="FO30" s="923">
        <v>14</v>
      </c>
      <c r="FP30" s="837"/>
      <c r="FQ30" s="908"/>
      <c r="FR30" s="909"/>
      <c r="FS30" s="909"/>
      <c r="FT30" s="909"/>
      <c r="FU30" s="909"/>
      <c r="FV30" s="909"/>
      <c r="FW30" s="910" t="str">
        <f>IFERROR(VLOOKUP(FQ30,'Composite Datasheets'!$MC$6:$MF$25,3,0),"")</f>
        <v/>
      </c>
      <c r="FX30" s="911"/>
      <c r="FY30" s="912"/>
      <c r="FZ30" s="910" t="str">
        <f>_xlfn.XLOOKUP(FQ30,'Composite Datasheets'!$MC$6:$MC$25,'Composite Datasheets'!$MF$6:$MF$25,"")</f>
        <v/>
      </c>
      <c r="GA30" s="911"/>
      <c r="GB30" s="912"/>
      <c r="GC30" s="909"/>
      <c r="GD30" s="924"/>
      <c r="GE30" s="342"/>
      <c r="GF30" s="923">
        <v>14</v>
      </c>
      <c r="GG30" s="837"/>
      <c r="GH30" s="908"/>
      <c r="GI30" s="909"/>
      <c r="GJ30" s="909"/>
      <c r="GK30" s="909"/>
      <c r="GL30" s="909"/>
      <c r="GM30" s="909"/>
      <c r="GN30" s="910" t="str">
        <f>IFERROR(VLOOKUP(GH30,'Composite Datasheets'!$MC$6:$MF$25,3,0),"")</f>
        <v/>
      </c>
      <c r="GO30" s="911"/>
      <c r="GP30" s="912"/>
      <c r="GQ30" s="910" t="str">
        <f>_xlfn.XLOOKUP(GH30,'Composite Datasheets'!$MC$6:$MC$25,'Composite Datasheets'!$MF$6:$MF$25,"")</f>
        <v/>
      </c>
      <c r="GR30" s="911"/>
      <c r="GS30" s="912"/>
      <c r="GT30" s="909"/>
      <c r="GU30" s="924"/>
      <c r="GV30" s="342"/>
      <c r="GW30" s="923">
        <v>14</v>
      </c>
      <c r="GX30" s="837"/>
      <c r="GY30" s="908"/>
      <c r="GZ30" s="909"/>
      <c r="HA30" s="909"/>
      <c r="HB30" s="909"/>
      <c r="HC30" s="909"/>
      <c r="HD30" s="909"/>
      <c r="HE30" s="910" t="str">
        <f>IFERROR(VLOOKUP(GY30,'Composite Datasheets'!$MC$6:$MF$25,3,0),"")</f>
        <v/>
      </c>
      <c r="HF30" s="911"/>
      <c r="HG30" s="912"/>
      <c r="HH30" s="910" t="str">
        <f>_xlfn.XLOOKUP(GY30,'Composite Datasheets'!$MC$6:$MC$25,'Composite Datasheets'!$MF$6:$MF$25,"")</f>
        <v/>
      </c>
      <c r="HI30" s="911"/>
      <c r="HJ30" s="912"/>
      <c r="HK30" s="909"/>
      <c r="HL30" s="924"/>
      <c r="HM30" s="342"/>
      <c r="HN30" s="923">
        <v>14</v>
      </c>
      <c r="HO30" s="837"/>
      <c r="HP30" s="908"/>
      <c r="HQ30" s="909"/>
      <c r="HR30" s="909"/>
      <c r="HS30" s="909"/>
      <c r="HT30" s="909"/>
      <c r="HU30" s="909"/>
      <c r="HV30" s="910" t="str">
        <f>IFERROR(VLOOKUP(HP30,'Composite Datasheets'!$MC$6:$MF$25,3,0),"")</f>
        <v/>
      </c>
      <c r="HW30" s="911"/>
      <c r="HX30" s="912"/>
      <c r="HY30" s="910" t="str">
        <f>_xlfn.XLOOKUP(HP30,'Composite Datasheets'!$MC$6:$MC$25,'Composite Datasheets'!$MF$6:$MF$25,"")</f>
        <v/>
      </c>
      <c r="HZ30" s="911"/>
      <c r="IA30" s="912"/>
      <c r="IB30" s="909"/>
      <c r="IC30" s="924"/>
      <c r="ID30" s="342"/>
      <c r="IE30" s="923">
        <v>14</v>
      </c>
      <c r="IF30" s="837"/>
      <c r="IG30" s="908"/>
      <c r="IH30" s="909"/>
      <c r="II30" s="909"/>
      <c r="IJ30" s="909"/>
      <c r="IK30" s="909"/>
      <c r="IL30" s="909"/>
      <c r="IM30" s="910" t="str">
        <f>IFERROR(VLOOKUP(IG30,'Composite Datasheets'!$MC$6:$MF$25,3,0),"")</f>
        <v/>
      </c>
      <c r="IN30" s="911"/>
      <c r="IO30" s="912"/>
      <c r="IP30" s="910" t="str">
        <f>_xlfn.XLOOKUP(IG30,'Composite Datasheets'!$MC$6:$MC$25,'Composite Datasheets'!$MF$6:$MF$25,"")</f>
        <v/>
      </c>
      <c r="IQ30" s="911"/>
      <c r="IR30" s="912"/>
      <c r="IS30" s="909"/>
      <c r="IT30" s="924"/>
    </row>
    <row r="31" spans="1:254" s="124" customFormat="1" ht="12.75" x14ac:dyDescent="0.2">
      <c r="A31" s="923">
        <v>15</v>
      </c>
      <c r="B31" s="837"/>
      <c r="C31" s="908"/>
      <c r="D31" s="909"/>
      <c r="E31" s="909"/>
      <c r="F31" s="909"/>
      <c r="G31" s="909"/>
      <c r="H31" s="909"/>
      <c r="I31" s="910" t="str">
        <f>IFERROR(VLOOKUP(C31,'Composite Datasheets'!$MC$6:$MF$25,3,0),"")</f>
        <v/>
      </c>
      <c r="J31" s="911"/>
      <c r="K31" s="912"/>
      <c r="L31" s="910" t="str">
        <f>_xlfn.XLOOKUP(C31,'Composite Datasheets'!$MC$6:$MC$25,'Composite Datasheets'!$MF$6:$MF$25,"")</f>
        <v/>
      </c>
      <c r="M31" s="911"/>
      <c r="N31" s="912"/>
      <c r="O31" s="909"/>
      <c r="P31" s="924"/>
      <c r="Q31" s="335"/>
      <c r="R31" s="923">
        <v>15</v>
      </c>
      <c r="S31" s="837"/>
      <c r="T31" s="908"/>
      <c r="U31" s="909"/>
      <c r="V31" s="909"/>
      <c r="W31" s="909"/>
      <c r="X31" s="909"/>
      <c r="Y31" s="909"/>
      <c r="Z31" s="910" t="str">
        <f>IFERROR(VLOOKUP(T31,'Composite Datasheets'!$MC$6:$MF$25,3,0),"")</f>
        <v/>
      </c>
      <c r="AA31" s="911"/>
      <c r="AB31" s="912"/>
      <c r="AC31" s="910" t="str">
        <f>_xlfn.XLOOKUP(T31,'Composite Datasheets'!$MC$6:$MC$25,'Composite Datasheets'!$MF$6:$MF$25,"")</f>
        <v/>
      </c>
      <c r="AD31" s="911"/>
      <c r="AE31" s="912"/>
      <c r="AF31" s="909"/>
      <c r="AG31" s="924"/>
      <c r="AH31" s="342"/>
      <c r="AI31" s="923">
        <v>15</v>
      </c>
      <c r="AJ31" s="837"/>
      <c r="AK31" s="908"/>
      <c r="AL31" s="909"/>
      <c r="AM31" s="909"/>
      <c r="AN31" s="909"/>
      <c r="AO31" s="909"/>
      <c r="AP31" s="909"/>
      <c r="AQ31" s="910" t="str">
        <f>IFERROR(VLOOKUP(AK31,'Composite Datasheets'!$MC$6:$MF$25,3,0),"")</f>
        <v/>
      </c>
      <c r="AR31" s="911"/>
      <c r="AS31" s="912"/>
      <c r="AT31" s="910" t="str">
        <f>_xlfn.XLOOKUP(AK31,'Composite Datasheets'!$MC$6:$MC$25,'Composite Datasheets'!$MF$6:$MF$25,"")</f>
        <v/>
      </c>
      <c r="AU31" s="911"/>
      <c r="AV31" s="912"/>
      <c r="AW31" s="909"/>
      <c r="AX31" s="924"/>
      <c r="AY31" s="342"/>
      <c r="AZ31" s="923">
        <v>15</v>
      </c>
      <c r="BA31" s="837"/>
      <c r="BB31" s="908"/>
      <c r="BC31" s="909"/>
      <c r="BD31" s="909"/>
      <c r="BE31" s="909"/>
      <c r="BF31" s="909"/>
      <c r="BG31" s="909"/>
      <c r="BH31" s="910" t="str">
        <f>IFERROR(VLOOKUP(BB31,'Composite Datasheets'!$MC$6:$MF$25,3,0),"")</f>
        <v/>
      </c>
      <c r="BI31" s="911"/>
      <c r="BJ31" s="912"/>
      <c r="BK31" s="910" t="str">
        <f>_xlfn.XLOOKUP(BB31,'Composite Datasheets'!$MC$6:$MC$25,'Composite Datasheets'!$MF$6:$MF$25,"")</f>
        <v/>
      </c>
      <c r="BL31" s="911"/>
      <c r="BM31" s="912"/>
      <c r="BN31" s="909"/>
      <c r="BO31" s="924"/>
      <c r="BP31" s="342"/>
      <c r="BQ31" s="923">
        <v>15</v>
      </c>
      <c r="BR31" s="837"/>
      <c r="BS31" s="908"/>
      <c r="BT31" s="909"/>
      <c r="BU31" s="909"/>
      <c r="BV31" s="909"/>
      <c r="BW31" s="909"/>
      <c r="BX31" s="909"/>
      <c r="BY31" s="910" t="str">
        <f>IFERROR(VLOOKUP(BS31,'Composite Datasheets'!$MC$6:$MF$25,3,0),"")</f>
        <v/>
      </c>
      <c r="BZ31" s="911"/>
      <c r="CA31" s="912"/>
      <c r="CB31" s="910" t="str">
        <f>_xlfn.XLOOKUP(BS31,'Composite Datasheets'!$MC$6:$MC$25,'Composite Datasheets'!$MF$6:$MF$25,"")</f>
        <v/>
      </c>
      <c r="CC31" s="911"/>
      <c r="CD31" s="912"/>
      <c r="CE31" s="909"/>
      <c r="CF31" s="924"/>
      <c r="CG31" s="342"/>
      <c r="CH31" s="923">
        <v>15</v>
      </c>
      <c r="CI31" s="837"/>
      <c r="CJ31" s="908"/>
      <c r="CK31" s="909"/>
      <c r="CL31" s="909"/>
      <c r="CM31" s="909"/>
      <c r="CN31" s="909"/>
      <c r="CO31" s="909"/>
      <c r="CP31" s="910" t="str">
        <f>IFERROR(VLOOKUP(CJ31,'Composite Datasheets'!$MC$6:$MF$25,3,0),"")</f>
        <v/>
      </c>
      <c r="CQ31" s="911"/>
      <c r="CR31" s="912"/>
      <c r="CS31" s="910" t="str">
        <f>_xlfn.XLOOKUP(CJ31,'Composite Datasheets'!$MC$6:$MC$25,'Composite Datasheets'!$MF$6:$MF$25,"")</f>
        <v/>
      </c>
      <c r="CT31" s="911"/>
      <c r="CU31" s="912"/>
      <c r="CV31" s="909"/>
      <c r="CW31" s="924"/>
      <c r="CX31" s="342"/>
      <c r="CY31" s="923">
        <v>15</v>
      </c>
      <c r="CZ31" s="837"/>
      <c r="DA31" s="908"/>
      <c r="DB31" s="909"/>
      <c r="DC31" s="909"/>
      <c r="DD31" s="909"/>
      <c r="DE31" s="909"/>
      <c r="DF31" s="909"/>
      <c r="DG31" s="910" t="str">
        <f>IFERROR(VLOOKUP(DA31,'Composite Datasheets'!$MC$6:$MF$25,3,0),"")</f>
        <v/>
      </c>
      <c r="DH31" s="911"/>
      <c r="DI31" s="912"/>
      <c r="DJ31" s="910" t="str">
        <f>_xlfn.XLOOKUP(DA31,'Composite Datasheets'!$MC$6:$MC$25,'Composite Datasheets'!$MF$6:$MF$25,"")</f>
        <v/>
      </c>
      <c r="DK31" s="911"/>
      <c r="DL31" s="912"/>
      <c r="DM31" s="909"/>
      <c r="DN31" s="924"/>
      <c r="DO31" s="342"/>
      <c r="DP31" s="923">
        <v>15</v>
      </c>
      <c r="DQ31" s="837"/>
      <c r="DR31" s="908"/>
      <c r="DS31" s="909"/>
      <c r="DT31" s="909"/>
      <c r="DU31" s="909"/>
      <c r="DV31" s="909"/>
      <c r="DW31" s="909"/>
      <c r="DX31" s="910" t="str">
        <f>IFERROR(VLOOKUP(DR31,'Composite Datasheets'!$MC$6:$MF$25,3,0),"")</f>
        <v/>
      </c>
      <c r="DY31" s="911"/>
      <c r="DZ31" s="912"/>
      <c r="EA31" s="910" t="str">
        <f>_xlfn.XLOOKUP(DR31,'Composite Datasheets'!$MC$6:$MC$25,'Composite Datasheets'!$MF$6:$MF$25,"")</f>
        <v/>
      </c>
      <c r="EB31" s="911"/>
      <c r="EC31" s="912"/>
      <c r="ED31" s="909"/>
      <c r="EE31" s="924"/>
      <c r="EF31" s="342"/>
      <c r="EG31" s="923">
        <v>15</v>
      </c>
      <c r="EH31" s="837"/>
      <c r="EI31" s="908"/>
      <c r="EJ31" s="909"/>
      <c r="EK31" s="909"/>
      <c r="EL31" s="909"/>
      <c r="EM31" s="909"/>
      <c r="EN31" s="909"/>
      <c r="EO31" s="910" t="str">
        <f>IFERROR(VLOOKUP(EI31,'Composite Datasheets'!$MC$6:$MF$25,3,0),"")</f>
        <v/>
      </c>
      <c r="EP31" s="911"/>
      <c r="EQ31" s="912"/>
      <c r="ER31" s="910" t="str">
        <f>_xlfn.XLOOKUP(EI31,'Composite Datasheets'!$MC$6:$MC$25,'Composite Datasheets'!$MF$6:$MF$25,"")</f>
        <v/>
      </c>
      <c r="ES31" s="911"/>
      <c r="ET31" s="912"/>
      <c r="EU31" s="909"/>
      <c r="EV31" s="924"/>
      <c r="EW31" s="342"/>
      <c r="EX31" s="923">
        <v>15</v>
      </c>
      <c r="EY31" s="837"/>
      <c r="EZ31" s="908"/>
      <c r="FA31" s="909"/>
      <c r="FB31" s="909"/>
      <c r="FC31" s="909"/>
      <c r="FD31" s="909"/>
      <c r="FE31" s="909"/>
      <c r="FF31" s="910" t="str">
        <f>IFERROR(VLOOKUP(EZ31,'Composite Datasheets'!$MC$6:$MF$25,3,0),"")</f>
        <v/>
      </c>
      <c r="FG31" s="911"/>
      <c r="FH31" s="912"/>
      <c r="FI31" s="910" t="str">
        <f>_xlfn.XLOOKUP(EZ31,'Composite Datasheets'!$MC$6:$MC$25,'Composite Datasheets'!$MF$6:$MF$25,"")</f>
        <v/>
      </c>
      <c r="FJ31" s="911"/>
      <c r="FK31" s="912"/>
      <c r="FL31" s="909"/>
      <c r="FM31" s="924"/>
      <c r="FN31" s="342"/>
      <c r="FO31" s="923">
        <v>15</v>
      </c>
      <c r="FP31" s="837"/>
      <c r="FQ31" s="908"/>
      <c r="FR31" s="909"/>
      <c r="FS31" s="909"/>
      <c r="FT31" s="909"/>
      <c r="FU31" s="909"/>
      <c r="FV31" s="909"/>
      <c r="FW31" s="910" t="str">
        <f>IFERROR(VLOOKUP(FQ31,'Composite Datasheets'!$MC$6:$MF$25,3,0),"")</f>
        <v/>
      </c>
      <c r="FX31" s="911"/>
      <c r="FY31" s="912"/>
      <c r="FZ31" s="910" t="str">
        <f>_xlfn.XLOOKUP(FQ31,'Composite Datasheets'!$MC$6:$MC$25,'Composite Datasheets'!$MF$6:$MF$25,"")</f>
        <v/>
      </c>
      <c r="GA31" s="911"/>
      <c r="GB31" s="912"/>
      <c r="GC31" s="909"/>
      <c r="GD31" s="924"/>
      <c r="GE31" s="342"/>
      <c r="GF31" s="923">
        <v>15</v>
      </c>
      <c r="GG31" s="837"/>
      <c r="GH31" s="908"/>
      <c r="GI31" s="909"/>
      <c r="GJ31" s="909"/>
      <c r="GK31" s="909"/>
      <c r="GL31" s="909"/>
      <c r="GM31" s="909"/>
      <c r="GN31" s="910" t="str">
        <f>IFERROR(VLOOKUP(GH31,'Composite Datasheets'!$MC$6:$MF$25,3,0),"")</f>
        <v/>
      </c>
      <c r="GO31" s="911"/>
      <c r="GP31" s="912"/>
      <c r="GQ31" s="910" t="str">
        <f>_xlfn.XLOOKUP(GH31,'Composite Datasheets'!$MC$6:$MC$25,'Composite Datasheets'!$MF$6:$MF$25,"")</f>
        <v/>
      </c>
      <c r="GR31" s="911"/>
      <c r="GS31" s="912"/>
      <c r="GT31" s="909"/>
      <c r="GU31" s="924"/>
      <c r="GV31" s="342"/>
      <c r="GW31" s="923">
        <v>15</v>
      </c>
      <c r="GX31" s="837"/>
      <c r="GY31" s="908"/>
      <c r="GZ31" s="909"/>
      <c r="HA31" s="909"/>
      <c r="HB31" s="909"/>
      <c r="HC31" s="909"/>
      <c r="HD31" s="909"/>
      <c r="HE31" s="910" t="str">
        <f>IFERROR(VLOOKUP(GY31,'Composite Datasheets'!$MC$6:$MF$25,3,0),"")</f>
        <v/>
      </c>
      <c r="HF31" s="911"/>
      <c r="HG31" s="912"/>
      <c r="HH31" s="910" t="str">
        <f>_xlfn.XLOOKUP(GY31,'Composite Datasheets'!$MC$6:$MC$25,'Composite Datasheets'!$MF$6:$MF$25,"")</f>
        <v/>
      </c>
      <c r="HI31" s="911"/>
      <c r="HJ31" s="912"/>
      <c r="HK31" s="909"/>
      <c r="HL31" s="924"/>
      <c r="HM31" s="342"/>
      <c r="HN31" s="923">
        <v>15</v>
      </c>
      <c r="HO31" s="837"/>
      <c r="HP31" s="908"/>
      <c r="HQ31" s="909"/>
      <c r="HR31" s="909"/>
      <c r="HS31" s="909"/>
      <c r="HT31" s="909"/>
      <c r="HU31" s="909"/>
      <c r="HV31" s="910" t="str">
        <f>IFERROR(VLOOKUP(HP31,'Composite Datasheets'!$MC$6:$MF$25,3,0),"")</f>
        <v/>
      </c>
      <c r="HW31" s="911"/>
      <c r="HX31" s="912"/>
      <c r="HY31" s="910" t="str">
        <f>_xlfn.XLOOKUP(HP31,'Composite Datasheets'!$MC$6:$MC$25,'Composite Datasheets'!$MF$6:$MF$25,"")</f>
        <v/>
      </c>
      <c r="HZ31" s="911"/>
      <c r="IA31" s="912"/>
      <c r="IB31" s="909"/>
      <c r="IC31" s="924"/>
      <c r="ID31" s="342"/>
      <c r="IE31" s="923">
        <v>15</v>
      </c>
      <c r="IF31" s="837"/>
      <c r="IG31" s="908"/>
      <c r="IH31" s="909"/>
      <c r="II31" s="909"/>
      <c r="IJ31" s="909"/>
      <c r="IK31" s="909"/>
      <c r="IL31" s="909"/>
      <c r="IM31" s="910" t="str">
        <f>IFERROR(VLOOKUP(IG31,'Composite Datasheets'!$MC$6:$MF$25,3,0),"")</f>
        <v/>
      </c>
      <c r="IN31" s="911"/>
      <c r="IO31" s="912"/>
      <c r="IP31" s="910" t="str">
        <f>_xlfn.XLOOKUP(IG31,'Composite Datasheets'!$MC$6:$MC$25,'Composite Datasheets'!$MF$6:$MF$25,"")</f>
        <v/>
      </c>
      <c r="IQ31" s="911"/>
      <c r="IR31" s="912"/>
      <c r="IS31" s="909"/>
      <c r="IT31" s="924"/>
    </row>
    <row r="32" spans="1:254" s="124" customFormat="1" ht="12.75" x14ac:dyDescent="0.2">
      <c r="A32" s="923">
        <v>16</v>
      </c>
      <c r="B32" s="837"/>
      <c r="C32" s="908"/>
      <c r="D32" s="909"/>
      <c r="E32" s="909"/>
      <c r="F32" s="909"/>
      <c r="G32" s="909"/>
      <c r="H32" s="909"/>
      <c r="I32" s="910" t="str">
        <f>IFERROR(VLOOKUP(C32,'Composite Datasheets'!$MC$6:$MF$25,3,0),"")</f>
        <v/>
      </c>
      <c r="J32" s="911"/>
      <c r="K32" s="912"/>
      <c r="L32" s="910" t="str">
        <f>_xlfn.XLOOKUP(C32,'Composite Datasheets'!$MC$6:$MC$25,'Composite Datasheets'!$MF$6:$MF$25,"")</f>
        <v/>
      </c>
      <c r="M32" s="911"/>
      <c r="N32" s="912"/>
      <c r="O32" s="909"/>
      <c r="P32" s="924"/>
      <c r="Q32" s="335"/>
      <c r="R32" s="923">
        <v>16</v>
      </c>
      <c r="S32" s="837"/>
      <c r="T32" s="908"/>
      <c r="U32" s="909"/>
      <c r="V32" s="909"/>
      <c r="W32" s="909"/>
      <c r="X32" s="909"/>
      <c r="Y32" s="909"/>
      <c r="Z32" s="910" t="str">
        <f>IFERROR(VLOOKUP(T32,'Composite Datasheets'!$MC$6:$MF$25,3,0),"")</f>
        <v/>
      </c>
      <c r="AA32" s="911"/>
      <c r="AB32" s="912"/>
      <c r="AC32" s="910" t="str">
        <f>_xlfn.XLOOKUP(T32,'Composite Datasheets'!$MC$6:$MC$25,'Composite Datasheets'!$MF$6:$MF$25,"")</f>
        <v/>
      </c>
      <c r="AD32" s="911"/>
      <c r="AE32" s="912"/>
      <c r="AF32" s="909"/>
      <c r="AG32" s="924"/>
      <c r="AH32" s="342"/>
      <c r="AI32" s="923">
        <v>16</v>
      </c>
      <c r="AJ32" s="837"/>
      <c r="AK32" s="908"/>
      <c r="AL32" s="909"/>
      <c r="AM32" s="909"/>
      <c r="AN32" s="909"/>
      <c r="AO32" s="909"/>
      <c r="AP32" s="909"/>
      <c r="AQ32" s="910" t="str">
        <f>IFERROR(VLOOKUP(AK32,'Composite Datasheets'!$MC$6:$MF$25,3,0),"")</f>
        <v/>
      </c>
      <c r="AR32" s="911"/>
      <c r="AS32" s="912"/>
      <c r="AT32" s="910" t="str">
        <f>_xlfn.XLOOKUP(AK32,'Composite Datasheets'!$MC$6:$MC$25,'Composite Datasheets'!$MF$6:$MF$25,"")</f>
        <v/>
      </c>
      <c r="AU32" s="911"/>
      <c r="AV32" s="912"/>
      <c r="AW32" s="909"/>
      <c r="AX32" s="924"/>
      <c r="AY32" s="342"/>
      <c r="AZ32" s="923">
        <v>16</v>
      </c>
      <c r="BA32" s="837"/>
      <c r="BB32" s="908"/>
      <c r="BC32" s="909"/>
      <c r="BD32" s="909"/>
      <c r="BE32" s="909"/>
      <c r="BF32" s="909"/>
      <c r="BG32" s="909"/>
      <c r="BH32" s="910" t="str">
        <f>IFERROR(VLOOKUP(BB32,'Composite Datasheets'!$MC$6:$MF$25,3,0),"")</f>
        <v/>
      </c>
      <c r="BI32" s="911"/>
      <c r="BJ32" s="912"/>
      <c r="BK32" s="910" t="str">
        <f>_xlfn.XLOOKUP(BB32,'Composite Datasheets'!$MC$6:$MC$25,'Composite Datasheets'!$MF$6:$MF$25,"")</f>
        <v/>
      </c>
      <c r="BL32" s="911"/>
      <c r="BM32" s="912"/>
      <c r="BN32" s="909"/>
      <c r="BO32" s="924"/>
      <c r="BP32" s="342"/>
      <c r="BQ32" s="923">
        <v>16</v>
      </c>
      <c r="BR32" s="837"/>
      <c r="BS32" s="908"/>
      <c r="BT32" s="909"/>
      <c r="BU32" s="909"/>
      <c r="BV32" s="909"/>
      <c r="BW32" s="909"/>
      <c r="BX32" s="909"/>
      <c r="BY32" s="910" t="str">
        <f>IFERROR(VLOOKUP(BS32,'Composite Datasheets'!$MC$6:$MF$25,3,0),"")</f>
        <v/>
      </c>
      <c r="BZ32" s="911"/>
      <c r="CA32" s="912"/>
      <c r="CB32" s="910" t="str">
        <f>_xlfn.XLOOKUP(BS32,'Composite Datasheets'!$MC$6:$MC$25,'Composite Datasheets'!$MF$6:$MF$25,"")</f>
        <v/>
      </c>
      <c r="CC32" s="911"/>
      <c r="CD32" s="912"/>
      <c r="CE32" s="909"/>
      <c r="CF32" s="924"/>
      <c r="CG32" s="342"/>
      <c r="CH32" s="923">
        <v>16</v>
      </c>
      <c r="CI32" s="837"/>
      <c r="CJ32" s="908"/>
      <c r="CK32" s="909"/>
      <c r="CL32" s="909"/>
      <c r="CM32" s="909"/>
      <c r="CN32" s="909"/>
      <c r="CO32" s="909"/>
      <c r="CP32" s="910" t="str">
        <f>IFERROR(VLOOKUP(CJ32,'Composite Datasheets'!$MC$6:$MF$25,3,0),"")</f>
        <v/>
      </c>
      <c r="CQ32" s="911"/>
      <c r="CR32" s="912"/>
      <c r="CS32" s="910" t="str">
        <f>_xlfn.XLOOKUP(CJ32,'Composite Datasheets'!$MC$6:$MC$25,'Composite Datasheets'!$MF$6:$MF$25,"")</f>
        <v/>
      </c>
      <c r="CT32" s="911"/>
      <c r="CU32" s="912"/>
      <c r="CV32" s="909"/>
      <c r="CW32" s="924"/>
      <c r="CX32" s="342"/>
      <c r="CY32" s="923">
        <v>16</v>
      </c>
      <c r="CZ32" s="837"/>
      <c r="DA32" s="908"/>
      <c r="DB32" s="909"/>
      <c r="DC32" s="909"/>
      <c r="DD32" s="909"/>
      <c r="DE32" s="909"/>
      <c r="DF32" s="909"/>
      <c r="DG32" s="910" t="str">
        <f>IFERROR(VLOOKUP(DA32,'Composite Datasheets'!$MC$6:$MF$25,3,0),"")</f>
        <v/>
      </c>
      <c r="DH32" s="911"/>
      <c r="DI32" s="912"/>
      <c r="DJ32" s="910" t="str">
        <f>_xlfn.XLOOKUP(DA32,'Composite Datasheets'!$MC$6:$MC$25,'Composite Datasheets'!$MF$6:$MF$25,"")</f>
        <v/>
      </c>
      <c r="DK32" s="911"/>
      <c r="DL32" s="912"/>
      <c r="DM32" s="909"/>
      <c r="DN32" s="924"/>
      <c r="DO32" s="342"/>
      <c r="DP32" s="923">
        <v>16</v>
      </c>
      <c r="DQ32" s="837"/>
      <c r="DR32" s="908"/>
      <c r="DS32" s="909"/>
      <c r="DT32" s="909"/>
      <c r="DU32" s="909"/>
      <c r="DV32" s="909"/>
      <c r="DW32" s="909"/>
      <c r="DX32" s="910" t="str">
        <f>IFERROR(VLOOKUP(DR32,'Composite Datasheets'!$MC$6:$MF$25,3,0),"")</f>
        <v/>
      </c>
      <c r="DY32" s="911"/>
      <c r="DZ32" s="912"/>
      <c r="EA32" s="910" t="str">
        <f>_xlfn.XLOOKUP(DR32,'Composite Datasheets'!$MC$6:$MC$25,'Composite Datasheets'!$MF$6:$MF$25,"")</f>
        <v/>
      </c>
      <c r="EB32" s="911"/>
      <c r="EC32" s="912"/>
      <c r="ED32" s="909"/>
      <c r="EE32" s="924"/>
      <c r="EF32" s="342"/>
      <c r="EG32" s="923">
        <v>16</v>
      </c>
      <c r="EH32" s="837"/>
      <c r="EI32" s="908"/>
      <c r="EJ32" s="909"/>
      <c r="EK32" s="909"/>
      <c r="EL32" s="909"/>
      <c r="EM32" s="909"/>
      <c r="EN32" s="909"/>
      <c r="EO32" s="910" t="str">
        <f>IFERROR(VLOOKUP(EI32,'Composite Datasheets'!$MC$6:$MF$25,3,0),"")</f>
        <v/>
      </c>
      <c r="EP32" s="911"/>
      <c r="EQ32" s="912"/>
      <c r="ER32" s="910" t="str">
        <f>_xlfn.XLOOKUP(EI32,'Composite Datasheets'!$MC$6:$MC$25,'Composite Datasheets'!$MF$6:$MF$25,"")</f>
        <v/>
      </c>
      <c r="ES32" s="911"/>
      <c r="ET32" s="912"/>
      <c r="EU32" s="909"/>
      <c r="EV32" s="924"/>
      <c r="EW32" s="342"/>
      <c r="EX32" s="923">
        <v>16</v>
      </c>
      <c r="EY32" s="837"/>
      <c r="EZ32" s="908"/>
      <c r="FA32" s="909"/>
      <c r="FB32" s="909"/>
      <c r="FC32" s="909"/>
      <c r="FD32" s="909"/>
      <c r="FE32" s="909"/>
      <c r="FF32" s="910" t="str">
        <f>IFERROR(VLOOKUP(EZ32,'Composite Datasheets'!$MC$6:$MF$25,3,0),"")</f>
        <v/>
      </c>
      <c r="FG32" s="911"/>
      <c r="FH32" s="912"/>
      <c r="FI32" s="910" t="str">
        <f>_xlfn.XLOOKUP(EZ32,'Composite Datasheets'!$MC$6:$MC$25,'Composite Datasheets'!$MF$6:$MF$25,"")</f>
        <v/>
      </c>
      <c r="FJ32" s="911"/>
      <c r="FK32" s="912"/>
      <c r="FL32" s="909"/>
      <c r="FM32" s="924"/>
      <c r="FN32" s="342"/>
      <c r="FO32" s="923">
        <v>16</v>
      </c>
      <c r="FP32" s="837"/>
      <c r="FQ32" s="908"/>
      <c r="FR32" s="909"/>
      <c r="FS32" s="909"/>
      <c r="FT32" s="909"/>
      <c r="FU32" s="909"/>
      <c r="FV32" s="909"/>
      <c r="FW32" s="910" t="str">
        <f>IFERROR(VLOOKUP(FQ32,'Composite Datasheets'!$MC$6:$MF$25,3,0),"")</f>
        <v/>
      </c>
      <c r="FX32" s="911"/>
      <c r="FY32" s="912"/>
      <c r="FZ32" s="910" t="str">
        <f>_xlfn.XLOOKUP(FQ32,'Composite Datasheets'!$MC$6:$MC$25,'Composite Datasheets'!$MF$6:$MF$25,"")</f>
        <v/>
      </c>
      <c r="GA32" s="911"/>
      <c r="GB32" s="912"/>
      <c r="GC32" s="909"/>
      <c r="GD32" s="924"/>
      <c r="GE32" s="342"/>
      <c r="GF32" s="923">
        <v>16</v>
      </c>
      <c r="GG32" s="837"/>
      <c r="GH32" s="908"/>
      <c r="GI32" s="909"/>
      <c r="GJ32" s="909"/>
      <c r="GK32" s="909"/>
      <c r="GL32" s="909"/>
      <c r="GM32" s="909"/>
      <c r="GN32" s="910" t="str">
        <f>IFERROR(VLOOKUP(GH32,'Composite Datasheets'!$MC$6:$MF$25,3,0),"")</f>
        <v/>
      </c>
      <c r="GO32" s="911"/>
      <c r="GP32" s="912"/>
      <c r="GQ32" s="910" t="str">
        <f>_xlfn.XLOOKUP(GH32,'Composite Datasheets'!$MC$6:$MC$25,'Composite Datasheets'!$MF$6:$MF$25,"")</f>
        <v/>
      </c>
      <c r="GR32" s="911"/>
      <c r="GS32" s="912"/>
      <c r="GT32" s="909"/>
      <c r="GU32" s="924"/>
      <c r="GV32" s="342"/>
      <c r="GW32" s="923">
        <v>16</v>
      </c>
      <c r="GX32" s="837"/>
      <c r="GY32" s="908"/>
      <c r="GZ32" s="909"/>
      <c r="HA32" s="909"/>
      <c r="HB32" s="909"/>
      <c r="HC32" s="909"/>
      <c r="HD32" s="909"/>
      <c r="HE32" s="910" t="str">
        <f>IFERROR(VLOOKUP(GY32,'Composite Datasheets'!$MC$6:$MF$25,3,0),"")</f>
        <v/>
      </c>
      <c r="HF32" s="911"/>
      <c r="HG32" s="912"/>
      <c r="HH32" s="910" t="str">
        <f>_xlfn.XLOOKUP(GY32,'Composite Datasheets'!$MC$6:$MC$25,'Composite Datasheets'!$MF$6:$MF$25,"")</f>
        <v/>
      </c>
      <c r="HI32" s="911"/>
      <c r="HJ32" s="912"/>
      <c r="HK32" s="909"/>
      <c r="HL32" s="924"/>
      <c r="HM32" s="342"/>
      <c r="HN32" s="923">
        <v>16</v>
      </c>
      <c r="HO32" s="837"/>
      <c r="HP32" s="908"/>
      <c r="HQ32" s="909"/>
      <c r="HR32" s="909"/>
      <c r="HS32" s="909"/>
      <c r="HT32" s="909"/>
      <c r="HU32" s="909"/>
      <c r="HV32" s="910" t="str">
        <f>IFERROR(VLOOKUP(HP32,'Composite Datasheets'!$MC$6:$MF$25,3,0),"")</f>
        <v/>
      </c>
      <c r="HW32" s="911"/>
      <c r="HX32" s="912"/>
      <c r="HY32" s="910" t="str">
        <f>_xlfn.XLOOKUP(HP32,'Composite Datasheets'!$MC$6:$MC$25,'Composite Datasheets'!$MF$6:$MF$25,"")</f>
        <v/>
      </c>
      <c r="HZ32" s="911"/>
      <c r="IA32" s="912"/>
      <c r="IB32" s="909"/>
      <c r="IC32" s="924"/>
      <c r="ID32" s="342"/>
      <c r="IE32" s="923">
        <v>16</v>
      </c>
      <c r="IF32" s="837"/>
      <c r="IG32" s="908"/>
      <c r="IH32" s="909"/>
      <c r="II32" s="909"/>
      <c r="IJ32" s="909"/>
      <c r="IK32" s="909"/>
      <c r="IL32" s="909"/>
      <c r="IM32" s="910" t="str">
        <f>IFERROR(VLOOKUP(IG32,'Composite Datasheets'!$MC$6:$MF$25,3,0),"")</f>
        <v/>
      </c>
      <c r="IN32" s="911"/>
      <c r="IO32" s="912"/>
      <c r="IP32" s="910" t="str">
        <f>_xlfn.XLOOKUP(IG32,'Composite Datasheets'!$MC$6:$MC$25,'Composite Datasheets'!$MF$6:$MF$25,"")</f>
        <v/>
      </c>
      <c r="IQ32" s="911"/>
      <c r="IR32" s="912"/>
      <c r="IS32" s="909"/>
      <c r="IT32" s="924"/>
    </row>
    <row r="33" spans="1:254" s="124" customFormat="1" ht="12.75" x14ac:dyDescent="0.2">
      <c r="A33" s="923">
        <v>17</v>
      </c>
      <c r="B33" s="837"/>
      <c r="C33" s="908"/>
      <c r="D33" s="909"/>
      <c r="E33" s="909"/>
      <c r="F33" s="909"/>
      <c r="G33" s="909"/>
      <c r="H33" s="909"/>
      <c r="I33" s="910" t="str">
        <f>IFERROR(VLOOKUP(C33,'Composite Datasheets'!$MC$6:$MF$25,3,0),"")</f>
        <v/>
      </c>
      <c r="J33" s="911"/>
      <c r="K33" s="912"/>
      <c r="L33" s="910" t="str">
        <f>_xlfn.XLOOKUP(C33,'Composite Datasheets'!$MC$6:$MC$25,'Composite Datasheets'!$MF$6:$MF$25,"")</f>
        <v/>
      </c>
      <c r="M33" s="911"/>
      <c r="N33" s="912"/>
      <c r="O33" s="909"/>
      <c r="P33" s="924"/>
      <c r="Q33" s="335"/>
      <c r="R33" s="923">
        <v>17</v>
      </c>
      <c r="S33" s="837"/>
      <c r="T33" s="908"/>
      <c r="U33" s="909"/>
      <c r="V33" s="909"/>
      <c r="W33" s="909"/>
      <c r="X33" s="909"/>
      <c r="Y33" s="909"/>
      <c r="Z33" s="910" t="str">
        <f>IFERROR(VLOOKUP(T33,'Composite Datasheets'!$MC$6:$MF$25,3,0),"")</f>
        <v/>
      </c>
      <c r="AA33" s="911"/>
      <c r="AB33" s="912"/>
      <c r="AC33" s="910" t="str">
        <f>_xlfn.XLOOKUP(T33,'Composite Datasheets'!$MC$6:$MC$25,'Composite Datasheets'!$MF$6:$MF$25,"")</f>
        <v/>
      </c>
      <c r="AD33" s="911"/>
      <c r="AE33" s="912"/>
      <c r="AF33" s="909"/>
      <c r="AG33" s="924"/>
      <c r="AH33" s="342"/>
      <c r="AI33" s="923">
        <v>17</v>
      </c>
      <c r="AJ33" s="837"/>
      <c r="AK33" s="908"/>
      <c r="AL33" s="909"/>
      <c r="AM33" s="909"/>
      <c r="AN33" s="909"/>
      <c r="AO33" s="909"/>
      <c r="AP33" s="909"/>
      <c r="AQ33" s="910" t="str">
        <f>IFERROR(VLOOKUP(AK33,'Composite Datasheets'!$MC$6:$MF$25,3,0),"")</f>
        <v/>
      </c>
      <c r="AR33" s="911"/>
      <c r="AS33" s="912"/>
      <c r="AT33" s="910" t="str">
        <f>_xlfn.XLOOKUP(AK33,'Composite Datasheets'!$MC$6:$MC$25,'Composite Datasheets'!$MF$6:$MF$25,"")</f>
        <v/>
      </c>
      <c r="AU33" s="911"/>
      <c r="AV33" s="912"/>
      <c r="AW33" s="909"/>
      <c r="AX33" s="924"/>
      <c r="AY33" s="342"/>
      <c r="AZ33" s="923">
        <v>17</v>
      </c>
      <c r="BA33" s="837"/>
      <c r="BB33" s="908"/>
      <c r="BC33" s="909"/>
      <c r="BD33" s="909"/>
      <c r="BE33" s="909"/>
      <c r="BF33" s="909"/>
      <c r="BG33" s="909"/>
      <c r="BH33" s="910" t="str">
        <f>IFERROR(VLOOKUP(BB33,'Composite Datasheets'!$MC$6:$MF$25,3,0),"")</f>
        <v/>
      </c>
      <c r="BI33" s="911"/>
      <c r="BJ33" s="912"/>
      <c r="BK33" s="910" t="str">
        <f>_xlfn.XLOOKUP(BB33,'Composite Datasheets'!$MC$6:$MC$25,'Composite Datasheets'!$MF$6:$MF$25,"")</f>
        <v/>
      </c>
      <c r="BL33" s="911"/>
      <c r="BM33" s="912"/>
      <c r="BN33" s="909"/>
      <c r="BO33" s="924"/>
      <c r="BP33" s="342"/>
      <c r="BQ33" s="923">
        <v>17</v>
      </c>
      <c r="BR33" s="837"/>
      <c r="BS33" s="908"/>
      <c r="BT33" s="909"/>
      <c r="BU33" s="909"/>
      <c r="BV33" s="909"/>
      <c r="BW33" s="909"/>
      <c r="BX33" s="909"/>
      <c r="BY33" s="910" t="str">
        <f>IFERROR(VLOOKUP(BS33,'Composite Datasheets'!$MC$6:$MF$25,3,0),"")</f>
        <v/>
      </c>
      <c r="BZ33" s="911"/>
      <c r="CA33" s="912"/>
      <c r="CB33" s="910" t="str">
        <f>_xlfn.XLOOKUP(BS33,'Composite Datasheets'!$MC$6:$MC$25,'Composite Datasheets'!$MF$6:$MF$25,"")</f>
        <v/>
      </c>
      <c r="CC33" s="911"/>
      <c r="CD33" s="912"/>
      <c r="CE33" s="909"/>
      <c r="CF33" s="924"/>
      <c r="CG33" s="342"/>
      <c r="CH33" s="923">
        <v>17</v>
      </c>
      <c r="CI33" s="837"/>
      <c r="CJ33" s="908"/>
      <c r="CK33" s="909"/>
      <c r="CL33" s="909"/>
      <c r="CM33" s="909"/>
      <c r="CN33" s="909"/>
      <c r="CO33" s="909"/>
      <c r="CP33" s="910" t="str">
        <f>IFERROR(VLOOKUP(CJ33,'Composite Datasheets'!$MC$6:$MF$25,3,0),"")</f>
        <v/>
      </c>
      <c r="CQ33" s="911"/>
      <c r="CR33" s="912"/>
      <c r="CS33" s="910" t="str">
        <f>_xlfn.XLOOKUP(CJ33,'Composite Datasheets'!$MC$6:$MC$25,'Composite Datasheets'!$MF$6:$MF$25,"")</f>
        <v/>
      </c>
      <c r="CT33" s="911"/>
      <c r="CU33" s="912"/>
      <c r="CV33" s="909"/>
      <c r="CW33" s="924"/>
      <c r="CX33" s="342"/>
      <c r="CY33" s="923">
        <v>17</v>
      </c>
      <c r="CZ33" s="837"/>
      <c r="DA33" s="908"/>
      <c r="DB33" s="909"/>
      <c r="DC33" s="909"/>
      <c r="DD33" s="909"/>
      <c r="DE33" s="909"/>
      <c r="DF33" s="909"/>
      <c r="DG33" s="910" t="str">
        <f>IFERROR(VLOOKUP(DA33,'Composite Datasheets'!$MC$6:$MF$25,3,0),"")</f>
        <v/>
      </c>
      <c r="DH33" s="911"/>
      <c r="DI33" s="912"/>
      <c r="DJ33" s="910" t="str">
        <f>_xlfn.XLOOKUP(DA33,'Composite Datasheets'!$MC$6:$MC$25,'Composite Datasheets'!$MF$6:$MF$25,"")</f>
        <v/>
      </c>
      <c r="DK33" s="911"/>
      <c r="DL33" s="912"/>
      <c r="DM33" s="909"/>
      <c r="DN33" s="924"/>
      <c r="DO33" s="342"/>
      <c r="DP33" s="923">
        <v>17</v>
      </c>
      <c r="DQ33" s="837"/>
      <c r="DR33" s="908"/>
      <c r="DS33" s="909"/>
      <c r="DT33" s="909"/>
      <c r="DU33" s="909"/>
      <c r="DV33" s="909"/>
      <c r="DW33" s="909"/>
      <c r="DX33" s="910" t="str">
        <f>IFERROR(VLOOKUP(DR33,'Composite Datasheets'!$MC$6:$MF$25,3,0),"")</f>
        <v/>
      </c>
      <c r="DY33" s="911"/>
      <c r="DZ33" s="912"/>
      <c r="EA33" s="910" t="str">
        <f>_xlfn.XLOOKUP(DR33,'Composite Datasheets'!$MC$6:$MC$25,'Composite Datasheets'!$MF$6:$MF$25,"")</f>
        <v/>
      </c>
      <c r="EB33" s="911"/>
      <c r="EC33" s="912"/>
      <c r="ED33" s="909"/>
      <c r="EE33" s="924"/>
      <c r="EF33" s="342"/>
      <c r="EG33" s="923">
        <v>17</v>
      </c>
      <c r="EH33" s="837"/>
      <c r="EI33" s="908"/>
      <c r="EJ33" s="909"/>
      <c r="EK33" s="909"/>
      <c r="EL33" s="909"/>
      <c r="EM33" s="909"/>
      <c r="EN33" s="909"/>
      <c r="EO33" s="910" t="str">
        <f>IFERROR(VLOOKUP(EI33,'Composite Datasheets'!$MC$6:$MF$25,3,0),"")</f>
        <v/>
      </c>
      <c r="EP33" s="911"/>
      <c r="EQ33" s="912"/>
      <c r="ER33" s="910" t="str">
        <f>_xlfn.XLOOKUP(EI33,'Composite Datasheets'!$MC$6:$MC$25,'Composite Datasheets'!$MF$6:$MF$25,"")</f>
        <v/>
      </c>
      <c r="ES33" s="911"/>
      <c r="ET33" s="912"/>
      <c r="EU33" s="909"/>
      <c r="EV33" s="924"/>
      <c r="EW33" s="342"/>
      <c r="EX33" s="923">
        <v>17</v>
      </c>
      <c r="EY33" s="837"/>
      <c r="EZ33" s="908"/>
      <c r="FA33" s="909"/>
      <c r="FB33" s="909"/>
      <c r="FC33" s="909"/>
      <c r="FD33" s="909"/>
      <c r="FE33" s="909"/>
      <c r="FF33" s="910" t="str">
        <f>IFERROR(VLOOKUP(EZ33,'Composite Datasheets'!$MC$6:$MF$25,3,0),"")</f>
        <v/>
      </c>
      <c r="FG33" s="911"/>
      <c r="FH33" s="912"/>
      <c r="FI33" s="910" t="str">
        <f>_xlfn.XLOOKUP(EZ33,'Composite Datasheets'!$MC$6:$MC$25,'Composite Datasheets'!$MF$6:$MF$25,"")</f>
        <v/>
      </c>
      <c r="FJ33" s="911"/>
      <c r="FK33" s="912"/>
      <c r="FL33" s="909"/>
      <c r="FM33" s="924"/>
      <c r="FN33" s="342"/>
      <c r="FO33" s="923">
        <v>17</v>
      </c>
      <c r="FP33" s="837"/>
      <c r="FQ33" s="908"/>
      <c r="FR33" s="909"/>
      <c r="FS33" s="909"/>
      <c r="FT33" s="909"/>
      <c r="FU33" s="909"/>
      <c r="FV33" s="909"/>
      <c r="FW33" s="910" t="str">
        <f>IFERROR(VLOOKUP(FQ33,'Composite Datasheets'!$MC$6:$MF$25,3,0),"")</f>
        <v/>
      </c>
      <c r="FX33" s="911"/>
      <c r="FY33" s="912"/>
      <c r="FZ33" s="910" t="str">
        <f>_xlfn.XLOOKUP(FQ33,'Composite Datasheets'!$MC$6:$MC$25,'Composite Datasheets'!$MF$6:$MF$25,"")</f>
        <v/>
      </c>
      <c r="GA33" s="911"/>
      <c r="GB33" s="912"/>
      <c r="GC33" s="909"/>
      <c r="GD33" s="924"/>
      <c r="GE33" s="342"/>
      <c r="GF33" s="923">
        <v>17</v>
      </c>
      <c r="GG33" s="837"/>
      <c r="GH33" s="908"/>
      <c r="GI33" s="909"/>
      <c r="GJ33" s="909"/>
      <c r="GK33" s="909"/>
      <c r="GL33" s="909"/>
      <c r="GM33" s="909"/>
      <c r="GN33" s="910" t="str">
        <f>IFERROR(VLOOKUP(GH33,'Composite Datasheets'!$MC$6:$MF$25,3,0),"")</f>
        <v/>
      </c>
      <c r="GO33" s="911"/>
      <c r="GP33" s="912"/>
      <c r="GQ33" s="910" t="str">
        <f>_xlfn.XLOOKUP(GH33,'Composite Datasheets'!$MC$6:$MC$25,'Composite Datasheets'!$MF$6:$MF$25,"")</f>
        <v/>
      </c>
      <c r="GR33" s="911"/>
      <c r="GS33" s="912"/>
      <c r="GT33" s="909"/>
      <c r="GU33" s="924"/>
      <c r="GV33" s="342"/>
      <c r="GW33" s="923">
        <v>17</v>
      </c>
      <c r="GX33" s="837"/>
      <c r="GY33" s="908"/>
      <c r="GZ33" s="909"/>
      <c r="HA33" s="909"/>
      <c r="HB33" s="909"/>
      <c r="HC33" s="909"/>
      <c r="HD33" s="909"/>
      <c r="HE33" s="910" t="str">
        <f>IFERROR(VLOOKUP(GY33,'Composite Datasheets'!$MC$6:$MF$25,3,0),"")</f>
        <v/>
      </c>
      <c r="HF33" s="911"/>
      <c r="HG33" s="912"/>
      <c r="HH33" s="910" t="str">
        <f>_xlfn.XLOOKUP(GY33,'Composite Datasheets'!$MC$6:$MC$25,'Composite Datasheets'!$MF$6:$MF$25,"")</f>
        <v/>
      </c>
      <c r="HI33" s="911"/>
      <c r="HJ33" s="912"/>
      <c r="HK33" s="909"/>
      <c r="HL33" s="924"/>
      <c r="HM33" s="342"/>
      <c r="HN33" s="923">
        <v>17</v>
      </c>
      <c r="HO33" s="837"/>
      <c r="HP33" s="908"/>
      <c r="HQ33" s="909"/>
      <c r="HR33" s="909"/>
      <c r="HS33" s="909"/>
      <c r="HT33" s="909"/>
      <c r="HU33" s="909"/>
      <c r="HV33" s="910" t="str">
        <f>IFERROR(VLOOKUP(HP33,'Composite Datasheets'!$MC$6:$MF$25,3,0),"")</f>
        <v/>
      </c>
      <c r="HW33" s="911"/>
      <c r="HX33" s="912"/>
      <c r="HY33" s="910" t="str">
        <f>_xlfn.XLOOKUP(HP33,'Composite Datasheets'!$MC$6:$MC$25,'Composite Datasheets'!$MF$6:$MF$25,"")</f>
        <v/>
      </c>
      <c r="HZ33" s="911"/>
      <c r="IA33" s="912"/>
      <c r="IB33" s="909"/>
      <c r="IC33" s="924"/>
      <c r="ID33" s="342"/>
      <c r="IE33" s="923">
        <v>17</v>
      </c>
      <c r="IF33" s="837"/>
      <c r="IG33" s="908"/>
      <c r="IH33" s="909"/>
      <c r="II33" s="909"/>
      <c r="IJ33" s="909"/>
      <c r="IK33" s="909"/>
      <c r="IL33" s="909"/>
      <c r="IM33" s="910" t="str">
        <f>IFERROR(VLOOKUP(IG33,'Composite Datasheets'!$MC$6:$MF$25,3,0),"")</f>
        <v/>
      </c>
      <c r="IN33" s="911"/>
      <c r="IO33" s="912"/>
      <c r="IP33" s="910" t="str">
        <f>_xlfn.XLOOKUP(IG33,'Composite Datasheets'!$MC$6:$MC$25,'Composite Datasheets'!$MF$6:$MF$25,"")</f>
        <v/>
      </c>
      <c r="IQ33" s="911"/>
      <c r="IR33" s="912"/>
      <c r="IS33" s="909"/>
      <c r="IT33" s="924"/>
    </row>
    <row r="34" spans="1:254" s="124" customFormat="1" ht="12.75" x14ac:dyDescent="0.2">
      <c r="A34" s="923">
        <v>18</v>
      </c>
      <c r="B34" s="837"/>
      <c r="C34" s="908"/>
      <c r="D34" s="909"/>
      <c r="E34" s="909"/>
      <c r="F34" s="909"/>
      <c r="G34" s="909"/>
      <c r="H34" s="909"/>
      <c r="I34" s="910" t="str">
        <f>IFERROR(VLOOKUP(C34,'Composite Datasheets'!$MC$6:$MF$25,3,0),"")</f>
        <v/>
      </c>
      <c r="J34" s="911"/>
      <c r="K34" s="912"/>
      <c r="L34" s="910" t="str">
        <f>_xlfn.XLOOKUP(C34,'Composite Datasheets'!$MC$6:$MC$25,'Composite Datasheets'!$MF$6:$MF$25,"")</f>
        <v/>
      </c>
      <c r="M34" s="911"/>
      <c r="N34" s="912"/>
      <c r="O34" s="909"/>
      <c r="P34" s="924"/>
      <c r="Q34" s="335"/>
      <c r="R34" s="923">
        <v>18</v>
      </c>
      <c r="S34" s="837"/>
      <c r="T34" s="908"/>
      <c r="U34" s="909"/>
      <c r="V34" s="909"/>
      <c r="W34" s="909"/>
      <c r="X34" s="909"/>
      <c r="Y34" s="909"/>
      <c r="Z34" s="910" t="str">
        <f>IFERROR(VLOOKUP(T34,'Composite Datasheets'!$MC$6:$MF$25,3,0),"")</f>
        <v/>
      </c>
      <c r="AA34" s="911"/>
      <c r="AB34" s="912"/>
      <c r="AC34" s="910" t="str">
        <f>_xlfn.XLOOKUP(T34,'Composite Datasheets'!$MC$6:$MC$25,'Composite Datasheets'!$MF$6:$MF$25,"")</f>
        <v/>
      </c>
      <c r="AD34" s="911"/>
      <c r="AE34" s="912"/>
      <c r="AF34" s="909"/>
      <c r="AG34" s="924"/>
      <c r="AH34" s="342"/>
      <c r="AI34" s="923">
        <v>18</v>
      </c>
      <c r="AJ34" s="837"/>
      <c r="AK34" s="908"/>
      <c r="AL34" s="909"/>
      <c r="AM34" s="909"/>
      <c r="AN34" s="909"/>
      <c r="AO34" s="909"/>
      <c r="AP34" s="909"/>
      <c r="AQ34" s="910" t="str">
        <f>IFERROR(VLOOKUP(AK34,'Composite Datasheets'!$MC$6:$MF$25,3,0),"")</f>
        <v/>
      </c>
      <c r="AR34" s="911"/>
      <c r="AS34" s="912"/>
      <c r="AT34" s="910" t="str">
        <f>_xlfn.XLOOKUP(AK34,'Composite Datasheets'!$MC$6:$MC$25,'Composite Datasheets'!$MF$6:$MF$25,"")</f>
        <v/>
      </c>
      <c r="AU34" s="911"/>
      <c r="AV34" s="912"/>
      <c r="AW34" s="909"/>
      <c r="AX34" s="924"/>
      <c r="AY34" s="342"/>
      <c r="AZ34" s="923">
        <v>18</v>
      </c>
      <c r="BA34" s="837"/>
      <c r="BB34" s="908"/>
      <c r="BC34" s="909"/>
      <c r="BD34" s="909"/>
      <c r="BE34" s="909"/>
      <c r="BF34" s="909"/>
      <c r="BG34" s="909"/>
      <c r="BH34" s="910" t="str">
        <f>IFERROR(VLOOKUP(BB34,'Composite Datasheets'!$MC$6:$MF$25,3,0),"")</f>
        <v/>
      </c>
      <c r="BI34" s="911"/>
      <c r="BJ34" s="912"/>
      <c r="BK34" s="910" t="str">
        <f>_xlfn.XLOOKUP(BB34,'Composite Datasheets'!$MC$6:$MC$25,'Composite Datasheets'!$MF$6:$MF$25,"")</f>
        <v/>
      </c>
      <c r="BL34" s="911"/>
      <c r="BM34" s="912"/>
      <c r="BN34" s="909"/>
      <c r="BO34" s="924"/>
      <c r="BP34" s="342"/>
      <c r="BQ34" s="923">
        <v>18</v>
      </c>
      <c r="BR34" s="837"/>
      <c r="BS34" s="908"/>
      <c r="BT34" s="909"/>
      <c r="BU34" s="909"/>
      <c r="BV34" s="909"/>
      <c r="BW34" s="909"/>
      <c r="BX34" s="909"/>
      <c r="BY34" s="910" t="str">
        <f>IFERROR(VLOOKUP(BS34,'Composite Datasheets'!$MC$6:$MF$25,3,0),"")</f>
        <v/>
      </c>
      <c r="BZ34" s="911"/>
      <c r="CA34" s="912"/>
      <c r="CB34" s="910" t="str">
        <f>_xlfn.XLOOKUP(BS34,'Composite Datasheets'!$MC$6:$MC$25,'Composite Datasheets'!$MF$6:$MF$25,"")</f>
        <v/>
      </c>
      <c r="CC34" s="911"/>
      <c r="CD34" s="912"/>
      <c r="CE34" s="909"/>
      <c r="CF34" s="924"/>
      <c r="CG34" s="342"/>
      <c r="CH34" s="923">
        <v>18</v>
      </c>
      <c r="CI34" s="837"/>
      <c r="CJ34" s="908"/>
      <c r="CK34" s="909"/>
      <c r="CL34" s="909"/>
      <c r="CM34" s="909"/>
      <c r="CN34" s="909"/>
      <c r="CO34" s="909"/>
      <c r="CP34" s="910" t="str">
        <f>IFERROR(VLOOKUP(CJ34,'Composite Datasheets'!$MC$6:$MF$25,3,0),"")</f>
        <v/>
      </c>
      <c r="CQ34" s="911"/>
      <c r="CR34" s="912"/>
      <c r="CS34" s="910" t="str">
        <f>_xlfn.XLOOKUP(CJ34,'Composite Datasheets'!$MC$6:$MC$25,'Composite Datasheets'!$MF$6:$MF$25,"")</f>
        <v/>
      </c>
      <c r="CT34" s="911"/>
      <c r="CU34" s="912"/>
      <c r="CV34" s="909"/>
      <c r="CW34" s="924"/>
      <c r="CX34" s="342"/>
      <c r="CY34" s="923">
        <v>18</v>
      </c>
      <c r="CZ34" s="837"/>
      <c r="DA34" s="908"/>
      <c r="DB34" s="909"/>
      <c r="DC34" s="909"/>
      <c r="DD34" s="909"/>
      <c r="DE34" s="909"/>
      <c r="DF34" s="909"/>
      <c r="DG34" s="910" t="str">
        <f>IFERROR(VLOOKUP(DA34,'Composite Datasheets'!$MC$6:$MF$25,3,0),"")</f>
        <v/>
      </c>
      <c r="DH34" s="911"/>
      <c r="DI34" s="912"/>
      <c r="DJ34" s="910" t="str">
        <f>_xlfn.XLOOKUP(DA34,'Composite Datasheets'!$MC$6:$MC$25,'Composite Datasheets'!$MF$6:$MF$25,"")</f>
        <v/>
      </c>
      <c r="DK34" s="911"/>
      <c r="DL34" s="912"/>
      <c r="DM34" s="909"/>
      <c r="DN34" s="924"/>
      <c r="DO34" s="342"/>
      <c r="DP34" s="923">
        <v>18</v>
      </c>
      <c r="DQ34" s="837"/>
      <c r="DR34" s="908"/>
      <c r="DS34" s="909"/>
      <c r="DT34" s="909"/>
      <c r="DU34" s="909"/>
      <c r="DV34" s="909"/>
      <c r="DW34" s="909"/>
      <c r="DX34" s="910" t="str">
        <f>IFERROR(VLOOKUP(DR34,'Composite Datasheets'!$MC$6:$MF$25,3,0),"")</f>
        <v/>
      </c>
      <c r="DY34" s="911"/>
      <c r="DZ34" s="912"/>
      <c r="EA34" s="910" t="str">
        <f>_xlfn.XLOOKUP(DR34,'Composite Datasheets'!$MC$6:$MC$25,'Composite Datasheets'!$MF$6:$MF$25,"")</f>
        <v/>
      </c>
      <c r="EB34" s="911"/>
      <c r="EC34" s="912"/>
      <c r="ED34" s="909"/>
      <c r="EE34" s="924"/>
      <c r="EF34" s="342"/>
      <c r="EG34" s="923">
        <v>18</v>
      </c>
      <c r="EH34" s="837"/>
      <c r="EI34" s="908"/>
      <c r="EJ34" s="909"/>
      <c r="EK34" s="909"/>
      <c r="EL34" s="909"/>
      <c r="EM34" s="909"/>
      <c r="EN34" s="909"/>
      <c r="EO34" s="910" t="str">
        <f>IFERROR(VLOOKUP(EI34,'Composite Datasheets'!$MC$6:$MF$25,3,0),"")</f>
        <v/>
      </c>
      <c r="EP34" s="911"/>
      <c r="EQ34" s="912"/>
      <c r="ER34" s="910" t="str">
        <f>_xlfn.XLOOKUP(EI34,'Composite Datasheets'!$MC$6:$MC$25,'Composite Datasheets'!$MF$6:$MF$25,"")</f>
        <v/>
      </c>
      <c r="ES34" s="911"/>
      <c r="ET34" s="912"/>
      <c r="EU34" s="909"/>
      <c r="EV34" s="924"/>
      <c r="EW34" s="342"/>
      <c r="EX34" s="923">
        <v>18</v>
      </c>
      <c r="EY34" s="837"/>
      <c r="EZ34" s="908"/>
      <c r="FA34" s="909"/>
      <c r="FB34" s="909"/>
      <c r="FC34" s="909"/>
      <c r="FD34" s="909"/>
      <c r="FE34" s="909"/>
      <c r="FF34" s="910" t="str">
        <f>IFERROR(VLOOKUP(EZ34,'Composite Datasheets'!$MC$6:$MF$25,3,0),"")</f>
        <v/>
      </c>
      <c r="FG34" s="911"/>
      <c r="FH34" s="912"/>
      <c r="FI34" s="910" t="str">
        <f>_xlfn.XLOOKUP(EZ34,'Composite Datasheets'!$MC$6:$MC$25,'Composite Datasheets'!$MF$6:$MF$25,"")</f>
        <v/>
      </c>
      <c r="FJ34" s="911"/>
      <c r="FK34" s="912"/>
      <c r="FL34" s="909"/>
      <c r="FM34" s="924"/>
      <c r="FN34" s="342"/>
      <c r="FO34" s="923">
        <v>18</v>
      </c>
      <c r="FP34" s="837"/>
      <c r="FQ34" s="908"/>
      <c r="FR34" s="909"/>
      <c r="FS34" s="909"/>
      <c r="FT34" s="909"/>
      <c r="FU34" s="909"/>
      <c r="FV34" s="909"/>
      <c r="FW34" s="910" t="str">
        <f>IFERROR(VLOOKUP(FQ34,'Composite Datasheets'!$MC$6:$MF$25,3,0),"")</f>
        <v/>
      </c>
      <c r="FX34" s="911"/>
      <c r="FY34" s="912"/>
      <c r="FZ34" s="910" t="str">
        <f>_xlfn.XLOOKUP(FQ34,'Composite Datasheets'!$MC$6:$MC$25,'Composite Datasheets'!$MF$6:$MF$25,"")</f>
        <v/>
      </c>
      <c r="GA34" s="911"/>
      <c r="GB34" s="912"/>
      <c r="GC34" s="909"/>
      <c r="GD34" s="924"/>
      <c r="GE34" s="342"/>
      <c r="GF34" s="923">
        <v>18</v>
      </c>
      <c r="GG34" s="837"/>
      <c r="GH34" s="908"/>
      <c r="GI34" s="909"/>
      <c r="GJ34" s="909"/>
      <c r="GK34" s="909"/>
      <c r="GL34" s="909"/>
      <c r="GM34" s="909"/>
      <c r="GN34" s="910" t="str">
        <f>IFERROR(VLOOKUP(GH34,'Composite Datasheets'!$MC$6:$MF$25,3,0),"")</f>
        <v/>
      </c>
      <c r="GO34" s="911"/>
      <c r="GP34" s="912"/>
      <c r="GQ34" s="910" t="str">
        <f>_xlfn.XLOOKUP(GH34,'Composite Datasheets'!$MC$6:$MC$25,'Composite Datasheets'!$MF$6:$MF$25,"")</f>
        <v/>
      </c>
      <c r="GR34" s="911"/>
      <c r="GS34" s="912"/>
      <c r="GT34" s="909"/>
      <c r="GU34" s="924"/>
      <c r="GV34" s="342"/>
      <c r="GW34" s="923">
        <v>18</v>
      </c>
      <c r="GX34" s="837"/>
      <c r="GY34" s="908"/>
      <c r="GZ34" s="909"/>
      <c r="HA34" s="909"/>
      <c r="HB34" s="909"/>
      <c r="HC34" s="909"/>
      <c r="HD34" s="909"/>
      <c r="HE34" s="910" t="str">
        <f>IFERROR(VLOOKUP(GY34,'Composite Datasheets'!$MC$6:$MF$25,3,0),"")</f>
        <v/>
      </c>
      <c r="HF34" s="911"/>
      <c r="HG34" s="912"/>
      <c r="HH34" s="910" t="str">
        <f>_xlfn.XLOOKUP(GY34,'Composite Datasheets'!$MC$6:$MC$25,'Composite Datasheets'!$MF$6:$MF$25,"")</f>
        <v/>
      </c>
      <c r="HI34" s="911"/>
      <c r="HJ34" s="912"/>
      <c r="HK34" s="909"/>
      <c r="HL34" s="924"/>
      <c r="HM34" s="342"/>
      <c r="HN34" s="923">
        <v>18</v>
      </c>
      <c r="HO34" s="837"/>
      <c r="HP34" s="908"/>
      <c r="HQ34" s="909"/>
      <c r="HR34" s="909"/>
      <c r="HS34" s="909"/>
      <c r="HT34" s="909"/>
      <c r="HU34" s="909"/>
      <c r="HV34" s="910" t="str">
        <f>IFERROR(VLOOKUP(HP34,'Composite Datasheets'!$MC$6:$MF$25,3,0),"")</f>
        <v/>
      </c>
      <c r="HW34" s="911"/>
      <c r="HX34" s="912"/>
      <c r="HY34" s="910" t="str">
        <f>_xlfn.XLOOKUP(HP34,'Composite Datasheets'!$MC$6:$MC$25,'Composite Datasheets'!$MF$6:$MF$25,"")</f>
        <v/>
      </c>
      <c r="HZ34" s="911"/>
      <c r="IA34" s="912"/>
      <c r="IB34" s="909"/>
      <c r="IC34" s="924"/>
      <c r="ID34" s="342"/>
      <c r="IE34" s="923">
        <v>18</v>
      </c>
      <c r="IF34" s="837"/>
      <c r="IG34" s="908"/>
      <c r="IH34" s="909"/>
      <c r="II34" s="909"/>
      <c r="IJ34" s="909"/>
      <c r="IK34" s="909"/>
      <c r="IL34" s="909"/>
      <c r="IM34" s="910" t="str">
        <f>IFERROR(VLOOKUP(IG34,'Composite Datasheets'!$MC$6:$MF$25,3,0),"")</f>
        <v/>
      </c>
      <c r="IN34" s="911"/>
      <c r="IO34" s="912"/>
      <c r="IP34" s="910" t="str">
        <f>_xlfn.XLOOKUP(IG34,'Composite Datasheets'!$MC$6:$MC$25,'Composite Datasheets'!$MF$6:$MF$25,"")</f>
        <v/>
      </c>
      <c r="IQ34" s="911"/>
      <c r="IR34" s="912"/>
      <c r="IS34" s="909"/>
      <c r="IT34" s="924"/>
    </row>
    <row r="35" spans="1:254" s="124" customFormat="1" ht="12.75" x14ac:dyDescent="0.2">
      <c r="A35" s="923">
        <v>19</v>
      </c>
      <c r="B35" s="837"/>
      <c r="C35" s="908"/>
      <c r="D35" s="909"/>
      <c r="E35" s="909"/>
      <c r="F35" s="909"/>
      <c r="G35" s="909"/>
      <c r="H35" s="909"/>
      <c r="I35" s="910" t="str">
        <f>IFERROR(VLOOKUP(C35,'Composite Datasheets'!$MC$6:$MF$25,3,0),"")</f>
        <v/>
      </c>
      <c r="J35" s="911"/>
      <c r="K35" s="912"/>
      <c r="L35" s="910" t="str">
        <f>_xlfn.XLOOKUP(C35,'Composite Datasheets'!$MC$6:$MC$25,'Composite Datasheets'!$MF$6:$MF$25,"")</f>
        <v/>
      </c>
      <c r="M35" s="911"/>
      <c r="N35" s="912"/>
      <c r="O35" s="909"/>
      <c r="P35" s="924"/>
      <c r="Q35" s="335"/>
      <c r="R35" s="923">
        <v>19</v>
      </c>
      <c r="S35" s="837"/>
      <c r="T35" s="908"/>
      <c r="U35" s="909"/>
      <c r="V35" s="909"/>
      <c r="W35" s="909"/>
      <c r="X35" s="909"/>
      <c r="Y35" s="909"/>
      <c r="Z35" s="910" t="str">
        <f>IFERROR(VLOOKUP(T35,'Composite Datasheets'!$MC$6:$MF$25,3,0),"")</f>
        <v/>
      </c>
      <c r="AA35" s="911"/>
      <c r="AB35" s="912"/>
      <c r="AC35" s="910" t="str">
        <f>_xlfn.XLOOKUP(T35,'Composite Datasheets'!$MC$6:$MC$25,'Composite Datasheets'!$MF$6:$MF$25,"")</f>
        <v/>
      </c>
      <c r="AD35" s="911"/>
      <c r="AE35" s="912"/>
      <c r="AF35" s="909"/>
      <c r="AG35" s="924"/>
      <c r="AH35" s="342"/>
      <c r="AI35" s="923">
        <v>19</v>
      </c>
      <c r="AJ35" s="837"/>
      <c r="AK35" s="908"/>
      <c r="AL35" s="909"/>
      <c r="AM35" s="909"/>
      <c r="AN35" s="909"/>
      <c r="AO35" s="909"/>
      <c r="AP35" s="909"/>
      <c r="AQ35" s="910" t="str">
        <f>IFERROR(VLOOKUP(AK35,'Composite Datasheets'!$MC$6:$MF$25,3,0),"")</f>
        <v/>
      </c>
      <c r="AR35" s="911"/>
      <c r="AS35" s="912"/>
      <c r="AT35" s="910" t="str">
        <f>_xlfn.XLOOKUP(AK35,'Composite Datasheets'!$MC$6:$MC$25,'Composite Datasheets'!$MF$6:$MF$25,"")</f>
        <v/>
      </c>
      <c r="AU35" s="911"/>
      <c r="AV35" s="912"/>
      <c r="AW35" s="909"/>
      <c r="AX35" s="924"/>
      <c r="AY35" s="342"/>
      <c r="AZ35" s="923">
        <v>19</v>
      </c>
      <c r="BA35" s="837"/>
      <c r="BB35" s="908"/>
      <c r="BC35" s="909"/>
      <c r="BD35" s="909"/>
      <c r="BE35" s="909"/>
      <c r="BF35" s="909"/>
      <c r="BG35" s="909"/>
      <c r="BH35" s="910" t="str">
        <f>IFERROR(VLOOKUP(BB35,'Composite Datasheets'!$MC$6:$MF$25,3,0),"")</f>
        <v/>
      </c>
      <c r="BI35" s="911"/>
      <c r="BJ35" s="912"/>
      <c r="BK35" s="910" t="str">
        <f>_xlfn.XLOOKUP(BB35,'Composite Datasheets'!$MC$6:$MC$25,'Composite Datasheets'!$MF$6:$MF$25,"")</f>
        <v/>
      </c>
      <c r="BL35" s="911"/>
      <c r="BM35" s="912"/>
      <c r="BN35" s="909"/>
      <c r="BO35" s="924"/>
      <c r="BP35" s="342"/>
      <c r="BQ35" s="923">
        <v>19</v>
      </c>
      <c r="BR35" s="837"/>
      <c r="BS35" s="908"/>
      <c r="BT35" s="909"/>
      <c r="BU35" s="909"/>
      <c r="BV35" s="909"/>
      <c r="BW35" s="909"/>
      <c r="BX35" s="909"/>
      <c r="BY35" s="910" t="str">
        <f>IFERROR(VLOOKUP(BS35,'Composite Datasheets'!$MC$6:$MF$25,3,0),"")</f>
        <v/>
      </c>
      <c r="BZ35" s="911"/>
      <c r="CA35" s="912"/>
      <c r="CB35" s="910" t="str">
        <f>_xlfn.XLOOKUP(BS35,'Composite Datasheets'!$MC$6:$MC$25,'Composite Datasheets'!$MF$6:$MF$25,"")</f>
        <v/>
      </c>
      <c r="CC35" s="911"/>
      <c r="CD35" s="912"/>
      <c r="CE35" s="909"/>
      <c r="CF35" s="924"/>
      <c r="CG35" s="342"/>
      <c r="CH35" s="923">
        <v>19</v>
      </c>
      <c r="CI35" s="837"/>
      <c r="CJ35" s="908"/>
      <c r="CK35" s="909"/>
      <c r="CL35" s="909"/>
      <c r="CM35" s="909"/>
      <c r="CN35" s="909"/>
      <c r="CO35" s="909"/>
      <c r="CP35" s="910" t="str">
        <f>IFERROR(VLOOKUP(CJ35,'Composite Datasheets'!$MC$6:$MF$25,3,0),"")</f>
        <v/>
      </c>
      <c r="CQ35" s="911"/>
      <c r="CR35" s="912"/>
      <c r="CS35" s="910" t="str">
        <f>_xlfn.XLOOKUP(CJ35,'Composite Datasheets'!$MC$6:$MC$25,'Composite Datasheets'!$MF$6:$MF$25,"")</f>
        <v/>
      </c>
      <c r="CT35" s="911"/>
      <c r="CU35" s="912"/>
      <c r="CV35" s="909"/>
      <c r="CW35" s="924"/>
      <c r="CX35" s="342"/>
      <c r="CY35" s="923">
        <v>19</v>
      </c>
      <c r="CZ35" s="837"/>
      <c r="DA35" s="908"/>
      <c r="DB35" s="909"/>
      <c r="DC35" s="909"/>
      <c r="DD35" s="909"/>
      <c r="DE35" s="909"/>
      <c r="DF35" s="909"/>
      <c r="DG35" s="910" t="str">
        <f>IFERROR(VLOOKUP(DA35,'Composite Datasheets'!$MC$6:$MF$25,3,0),"")</f>
        <v/>
      </c>
      <c r="DH35" s="911"/>
      <c r="DI35" s="912"/>
      <c r="DJ35" s="910" t="str">
        <f>_xlfn.XLOOKUP(DA35,'Composite Datasheets'!$MC$6:$MC$25,'Composite Datasheets'!$MF$6:$MF$25,"")</f>
        <v/>
      </c>
      <c r="DK35" s="911"/>
      <c r="DL35" s="912"/>
      <c r="DM35" s="909"/>
      <c r="DN35" s="924"/>
      <c r="DO35" s="342"/>
      <c r="DP35" s="923">
        <v>19</v>
      </c>
      <c r="DQ35" s="837"/>
      <c r="DR35" s="908"/>
      <c r="DS35" s="909"/>
      <c r="DT35" s="909"/>
      <c r="DU35" s="909"/>
      <c r="DV35" s="909"/>
      <c r="DW35" s="909"/>
      <c r="DX35" s="910" t="str">
        <f>IFERROR(VLOOKUP(DR35,'Composite Datasheets'!$MC$6:$MF$25,3,0),"")</f>
        <v/>
      </c>
      <c r="DY35" s="911"/>
      <c r="DZ35" s="912"/>
      <c r="EA35" s="910" t="str">
        <f>_xlfn.XLOOKUP(DR35,'Composite Datasheets'!$MC$6:$MC$25,'Composite Datasheets'!$MF$6:$MF$25,"")</f>
        <v/>
      </c>
      <c r="EB35" s="911"/>
      <c r="EC35" s="912"/>
      <c r="ED35" s="909"/>
      <c r="EE35" s="924"/>
      <c r="EF35" s="342"/>
      <c r="EG35" s="923">
        <v>19</v>
      </c>
      <c r="EH35" s="837"/>
      <c r="EI35" s="908"/>
      <c r="EJ35" s="909"/>
      <c r="EK35" s="909"/>
      <c r="EL35" s="909"/>
      <c r="EM35" s="909"/>
      <c r="EN35" s="909"/>
      <c r="EO35" s="910" t="str">
        <f>IFERROR(VLOOKUP(EI35,'Composite Datasheets'!$MC$6:$MF$25,3,0),"")</f>
        <v/>
      </c>
      <c r="EP35" s="911"/>
      <c r="EQ35" s="912"/>
      <c r="ER35" s="910" t="str">
        <f>_xlfn.XLOOKUP(EI35,'Composite Datasheets'!$MC$6:$MC$25,'Composite Datasheets'!$MF$6:$MF$25,"")</f>
        <v/>
      </c>
      <c r="ES35" s="911"/>
      <c r="ET35" s="912"/>
      <c r="EU35" s="909"/>
      <c r="EV35" s="924"/>
      <c r="EW35" s="342"/>
      <c r="EX35" s="923">
        <v>19</v>
      </c>
      <c r="EY35" s="837"/>
      <c r="EZ35" s="908"/>
      <c r="FA35" s="909"/>
      <c r="FB35" s="909"/>
      <c r="FC35" s="909"/>
      <c r="FD35" s="909"/>
      <c r="FE35" s="909"/>
      <c r="FF35" s="910" t="str">
        <f>IFERROR(VLOOKUP(EZ35,'Composite Datasheets'!$MC$6:$MF$25,3,0),"")</f>
        <v/>
      </c>
      <c r="FG35" s="911"/>
      <c r="FH35" s="912"/>
      <c r="FI35" s="910" t="str">
        <f>_xlfn.XLOOKUP(EZ35,'Composite Datasheets'!$MC$6:$MC$25,'Composite Datasheets'!$MF$6:$MF$25,"")</f>
        <v/>
      </c>
      <c r="FJ35" s="911"/>
      <c r="FK35" s="912"/>
      <c r="FL35" s="909"/>
      <c r="FM35" s="924"/>
      <c r="FN35" s="342"/>
      <c r="FO35" s="923">
        <v>19</v>
      </c>
      <c r="FP35" s="837"/>
      <c r="FQ35" s="908"/>
      <c r="FR35" s="909"/>
      <c r="FS35" s="909"/>
      <c r="FT35" s="909"/>
      <c r="FU35" s="909"/>
      <c r="FV35" s="909"/>
      <c r="FW35" s="910" t="str">
        <f>IFERROR(VLOOKUP(FQ35,'Composite Datasheets'!$MC$6:$MF$25,3,0),"")</f>
        <v/>
      </c>
      <c r="FX35" s="911"/>
      <c r="FY35" s="912"/>
      <c r="FZ35" s="910" t="str">
        <f>_xlfn.XLOOKUP(FQ35,'Composite Datasheets'!$MC$6:$MC$25,'Composite Datasheets'!$MF$6:$MF$25,"")</f>
        <v/>
      </c>
      <c r="GA35" s="911"/>
      <c r="GB35" s="912"/>
      <c r="GC35" s="909"/>
      <c r="GD35" s="924"/>
      <c r="GE35" s="342"/>
      <c r="GF35" s="923">
        <v>19</v>
      </c>
      <c r="GG35" s="837"/>
      <c r="GH35" s="908"/>
      <c r="GI35" s="909"/>
      <c r="GJ35" s="909"/>
      <c r="GK35" s="909"/>
      <c r="GL35" s="909"/>
      <c r="GM35" s="909"/>
      <c r="GN35" s="910" t="str">
        <f>IFERROR(VLOOKUP(GH35,'Composite Datasheets'!$MC$6:$MF$25,3,0),"")</f>
        <v/>
      </c>
      <c r="GO35" s="911"/>
      <c r="GP35" s="912"/>
      <c r="GQ35" s="910" t="str">
        <f>_xlfn.XLOOKUP(GH35,'Composite Datasheets'!$MC$6:$MC$25,'Composite Datasheets'!$MF$6:$MF$25,"")</f>
        <v/>
      </c>
      <c r="GR35" s="911"/>
      <c r="GS35" s="912"/>
      <c r="GT35" s="909"/>
      <c r="GU35" s="924"/>
      <c r="GV35" s="342"/>
      <c r="GW35" s="923">
        <v>19</v>
      </c>
      <c r="GX35" s="837"/>
      <c r="GY35" s="908"/>
      <c r="GZ35" s="909"/>
      <c r="HA35" s="909"/>
      <c r="HB35" s="909"/>
      <c r="HC35" s="909"/>
      <c r="HD35" s="909"/>
      <c r="HE35" s="910" t="str">
        <f>IFERROR(VLOOKUP(GY35,'Composite Datasheets'!$MC$6:$MF$25,3,0),"")</f>
        <v/>
      </c>
      <c r="HF35" s="911"/>
      <c r="HG35" s="912"/>
      <c r="HH35" s="910" t="str">
        <f>_xlfn.XLOOKUP(GY35,'Composite Datasheets'!$MC$6:$MC$25,'Composite Datasheets'!$MF$6:$MF$25,"")</f>
        <v/>
      </c>
      <c r="HI35" s="911"/>
      <c r="HJ35" s="912"/>
      <c r="HK35" s="909"/>
      <c r="HL35" s="924"/>
      <c r="HM35" s="342"/>
      <c r="HN35" s="923">
        <v>19</v>
      </c>
      <c r="HO35" s="837"/>
      <c r="HP35" s="908"/>
      <c r="HQ35" s="909"/>
      <c r="HR35" s="909"/>
      <c r="HS35" s="909"/>
      <c r="HT35" s="909"/>
      <c r="HU35" s="909"/>
      <c r="HV35" s="910" t="str">
        <f>IFERROR(VLOOKUP(HP35,'Composite Datasheets'!$MC$6:$MF$25,3,0),"")</f>
        <v/>
      </c>
      <c r="HW35" s="911"/>
      <c r="HX35" s="912"/>
      <c r="HY35" s="910" t="str">
        <f>_xlfn.XLOOKUP(HP35,'Composite Datasheets'!$MC$6:$MC$25,'Composite Datasheets'!$MF$6:$MF$25,"")</f>
        <v/>
      </c>
      <c r="HZ35" s="911"/>
      <c r="IA35" s="912"/>
      <c r="IB35" s="909"/>
      <c r="IC35" s="924"/>
      <c r="ID35" s="342"/>
      <c r="IE35" s="923">
        <v>19</v>
      </c>
      <c r="IF35" s="837"/>
      <c r="IG35" s="908"/>
      <c r="IH35" s="909"/>
      <c r="II35" s="909"/>
      <c r="IJ35" s="909"/>
      <c r="IK35" s="909"/>
      <c r="IL35" s="909"/>
      <c r="IM35" s="910" t="str">
        <f>IFERROR(VLOOKUP(IG35,'Composite Datasheets'!$MC$6:$MF$25,3,0),"")</f>
        <v/>
      </c>
      <c r="IN35" s="911"/>
      <c r="IO35" s="912"/>
      <c r="IP35" s="910" t="str">
        <f>_xlfn.XLOOKUP(IG35,'Composite Datasheets'!$MC$6:$MC$25,'Composite Datasheets'!$MF$6:$MF$25,"")</f>
        <v/>
      </c>
      <c r="IQ35" s="911"/>
      <c r="IR35" s="912"/>
      <c r="IS35" s="909"/>
      <c r="IT35" s="924"/>
    </row>
    <row r="36" spans="1:254" s="124" customFormat="1" ht="12.75" x14ac:dyDescent="0.2">
      <c r="A36" s="923">
        <v>20</v>
      </c>
      <c r="B36" s="837"/>
      <c r="C36" s="908"/>
      <c r="D36" s="909"/>
      <c r="E36" s="909"/>
      <c r="F36" s="909"/>
      <c r="G36" s="909"/>
      <c r="H36" s="909"/>
      <c r="I36" s="910" t="str">
        <f>IFERROR(VLOOKUP(C36,'Composite Datasheets'!$MC$6:$MF$25,3,0),"")</f>
        <v/>
      </c>
      <c r="J36" s="911"/>
      <c r="K36" s="912"/>
      <c r="L36" s="910" t="str">
        <f>_xlfn.XLOOKUP(C36,'Composite Datasheets'!$MC$6:$MC$25,'Composite Datasheets'!$MF$6:$MF$25,"")</f>
        <v/>
      </c>
      <c r="M36" s="911"/>
      <c r="N36" s="912"/>
      <c r="O36" s="909"/>
      <c r="P36" s="924"/>
      <c r="Q36" s="335"/>
      <c r="R36" s="923">
        <v>20</v>
      </c>
      <c r="S36" s="837"/>
      <c r="T36" s="908"/>
      <c r="U36" s="909"/>
      <c r="V36" s="909"/>
      <c r="W36" s="909"/>
      <c r="X36" s="909"/>
      <c r="Y36" s="909"/>
      <c r="Z36" s="910" t="str">
        <f>IFERROR(VLOOKUP(T36,'Composite Datasheets'!$MC$6:$MF$25,3,0),"")</f>
        <v/>
      </c>
      <c r="AA36" s="911"/>
      <c r="AB36" s="912"/>
      <c r="AC36" s="910" t="str">
        <f>_xlfn.XLOOKUP(T36,'Composite Datasheets'!$MC$6:$MC$25,'Composite Datasheets'!$MF$6:$MF$25,"")</f>
        <v/>
      </c>
      <c r="AD36" s="911"/>
      <c r="AE36" s="912"/>
      <c r="AF36" s="909"/>
      <c r="AG36" s="924"/>
      <c r="AH36" s="342"/>
      <c r="AI36" s="923">
        <v>20</v>
      </c>
      <c r="AJ36" s="837"/>
      <c r="AK36" s="908"/>
      <c r="AL36" s="909"/>
      <c r="AM36" s="909"/>
      <c r="AN36" s="909"/>
      <c r="AO36" s="909"/>
      <c r="AP36" s="909"/>
      <c r="AQ36" s="910" t="str">
        <f>IFERROR(VLOOKUP(AK36,'Composite Datasheets'!$MC$6:$MF$25,3,0),"")</f>
        <v/>
      </c>
      <c r="AR36" s="911"/>
      <c r="AS36" s="912"/>
      <c r="AT36" s="910" t="str">
        <f>_xlfn.XLOOKUP(AK36,'Composite Datasheets'!$MC$6:$MC$25,'Composite Datasheets'!$MF$6:$MF$25,"")</f>
        <v/>
      </c>
      <c r="AU36" s="911"/>
      <c r="AV36" s="912"/>
      <c r="AW36" s="909"/>
      <c r="AX36" s="924"/>
      <c r="AY36" s="342"/>
      <c r="AZ36" s="923">
        <v>20</v>
      </c>
      <c r="BA36" s="837"/>
      <c r="BB36" s="908"/>
      <c r="BC36" s="909"/>
      <c r="BD36" s="909"/>
      <c r="BE36" s="909"/>
      <c r="BF36" s="909"/>
      <c r="BG36" s="909"/>
      <c r="BH36" s="910" t="str">
        <f>IFERROR(VLOOKUP(BB36,'Composite Datasheets'!$MC$6:$MF$25,3,0),"")</f>
        <v/>
      </c>
      <c r="BI36" s="911"/>
      <c r="BJ36" s="912"/>
      <c r="BK36" s="910" t="str">
        <f>_xlfn.XLOOKUP(BB36,'Composite Datasheets'!$MC$6:$MC$25,'Composite Datasheets'!$MF$6:$MF$25,"")</f>
        <v/>
      </c>
      <c r="BL36" s="911"/>
      <c r="BM36" s="912"/>
      <c r="BN36" s="909"/>
      <c r="BO36" s="924"/>
      <c r="BP36" s="342"/>
      <c r="BQ36" s="923">
        <v>20</v>
      </c>
      <c r="BR36" s="837"/>
      <c r="BS36" s="908"/>
      <c r="BT36" s="909"/>
      <c r="BU36" s="909"/>
      <c r="BV36" s="909"/>
      <c r="BW36" s="909"/>
      <c r="BX36" s="909"/>
      <c r="BY36" s="910" t="str">
        <f>IFERROR(VLOOKUP(BS36,'Composite Datasheets'!$MC$6:$MF$25,3,0),"")</f>
        <v/>
      </c>
      <c r="BZ36" s="911"/>
      <c r="CA36" s="912"/>
      <c r="CB36" s="910" t="str">
        <f>_xlfn.XLOOKUP(BS36,'Composite Datasheets'!$MC$6:$MC$25,'Composite Datasheets'!$MF$6:$MF$25,"")</f>
        <v/>
      </c>
      <c r="CC36" s="911"/>
      <c r="CD36" s="912"/>
      <c r="CE36" s="909"/>
      <c r="CF36" s="924"/>
      <c r="CG36" s="342"/>
      <c r="CH36" s="923">
        <v>20</v>
      </c>
      <c r="CI36" s="837"/>
      <c r="CJ36" s="908"/>
      <c r="CK36" s="909"/>
      <c r="CL36" s="909"/>
      <c r="CM36" s="909"/>
      <c r="CN36" s="909"/>
      <c r="CO36" s="909"/>
      <c r="CP36" s="910" t="str">
        <f>IFERROR(VLOOKUP(CJ36,'Composite Datasheets'!$MC$6:$MF$25,3,0),"")</f>
        <v/>
      </c>
      <c r="CQ36" s="911"/>
      <c r="CR36" s="912"/>
      <c r="CS36" s="910" t="str">
        <f>_xlfn.XLOOKUP(CJ36,'Composite Datasheets'!$MC$6:$MC$25,'Composite Datasheets'!$MF$6:$MF$25,"")</f>
        <v/>
      </c>
      <c r="CT36" s="911"/>
      <c r="CU36" s="912"/>
      <c r="CV36" s="909"/>
      <c r="CW36" s="924"/>
      <c r="CX36" s="342"/>
      <c r="CY36" s="923">
        <v>20</v>
      </c>
      <c r="CZ36" s="837"/>
      <c r="DA36" s="908"/>
      <c r="DB36" s="909"/>
      <c r="DC36" s="909"/>
      <c r="DD36" s="909"/>
      <c r="DE36" s="909"/>
      <c r="DF36" s="909"/>
      <c r="DG36" s="910" t="str">
        <f>IFERROR(VLOOKUP(DA36,'Composite Datasheets'!$MC$6:$MF$25,3,0),"")</f>
        <v/>
      </c>
      <c r="DH36" s="911"/>
      <c r="DI36" s="912"/>
      <c r="DJ36" s="910" t="str">
        <f>_xlfn.XLOOKUP(DA36,'Composite Datasheets'!$MC$6:$MC$25,'Composite Datasheets'!$MF$6:$MF$25,"")</f>
        <v/>
      </c>
      <c r="DK36" s="911"/>
      <c r="DL36" s="912"/>
      <c r="DM36" s="909"/>
      <c r="DN36" s="924"/>
      <c r="DO36" s="342"/>
      <c r="DP36" s="923">
        <v>20</v>
      </c>
      <c r="DQ36" s="837"/>
      <c r="DR36" s="908"/>
      <c r="DS36" s="909"/>
      <c r="DT36" s="909"/>
      <c r="DU36" s="909"/>
      <c r="DV36" s="909"/>
      <c r="DW36" s="909"/>
      <c r="DX36" s="910" t="str">
        <f>IFERROR(VLOOKUP(DR36,'Composite Datasheets'!$MC$6:$MF$25,3,0),"")</f>
        <v/>
      </c>
      <c r="DY36" s="911"/>
      <c r="DZ36" s="912"/>
      <c r="EA36" s="910" t="str">
        <f>_xlfn.XLOOKUP(DR36,'Composite Datasheets'!$MC$6:$MC$25,'Composite Datasheets'!$MF$6:$MF$25,"")</f>
        <v/>
      </c>
      <c r="EB36" s="911"/>
      <c r="EC36" s="912"/>
      <c r="ED36" s="909"/>
      <c r="EE36" s="924"/>
      <c r="EF36" s="342"/>
      <c r="EG36" s="923">
        <v>20</v>
      </c>
      <c r="EH36" s="837"/>
      <c r="EI36" s="908"/>
      <c r="EJ36" s="909"/>
      <c r="EK36" s="909"/>
      <c r="EL36" s="909"/>
      <c r="EM36" s="909"/>
      <c r="EN36" s="909"/>
      <c r="EO36" s="910" t="str">
        <f>IFERROR(VLOOKUP(EI36,'Composite Datasheets'!$MC$6:$MF$25,3,0),"")</f>
        <v/>
      </c>
      <c r="EP36" s="911"/>
      <c r="EQ36" s="912"/>
      <c r="ER36" s="910" t="str">
        <f>_xlfn.XLOOKUP(EI36,'Composite Datasheets'!$MC$6:$MC$25,'Composite Datasheets'!$MF$6:$MF$25,"")</f>
        <v/>
      </c>
      <c r="ES36" s="911"/>
      <c r="ET36" s="912"/>
      <c r="EU36" s="909"/>
      <c r="EV36" s="924"/>
      <c r="EW36" s="342"/>
      <c r="EX36" s="923">
        <v>20</v>
      </c>
      <c r="EY36" s="837"/>
      <c r="EZ36" s="908"/>
      <c r="FA36" s="909"/>
      <c r="FB36" s="909"/>
      <c r="FC36" s="909"/>
      <c r="FD36" s="909"/>
      <c r="FE36" s="909"/>
      <c r="FF36" s="910" t="str">
        <f>IFERROR(VLOOKUP(EZ36,'Composite Datasheets'!$MC$6:$MF$25,3,0),"")</f>
        <v/>
      </c>
      <c r="FG36" s="911"/>
      <c r="FH36" s="912"/>
      <c r="FI36" s="910" t="str">
        <f>_xlfn.XLOOKUP(EZ36,'Composite Datasheets'!$MC$6:$MC$25,'Composite Datasheets'!$MF$6:$MF$25,"")</f>
        <v/>
      </c>
      <c r="FJ36" s="911"/>
      <c r="FK36" s="912"/>
      <c r="FL36" s="909"/>
      <c r="FM36" s="924"/>
      <c r="FN36" s="342"/>
      <c r="FO36" s="923">
        <v>20</v>
      </c>
      <c r="FP36" s="837"/>
      <c r="FQ36" s="908"/>
      <c r="FR36" s="909"/>
      <c r="FS36" s="909"/>
      <c r="FT36" s="909"/>
      <c r="FU36" s="909"/>
      <c r="FV36" s="909"/>
      <c r="FW36" s="910" t="str">
        <f>IFERROR(VLOOKUP(FQ36,'Composite Datasheets'!$MC$6:$MF$25,3,0),"")</f>
        <v/>
      </c>
      <c r="FX36" s="911"/>
      <c r="FY36" s="912"/>
      <c r="FZ36" s="910" t="str">
        <f>_xlfn.XLOOKUP(FQ36,'Composite Datasheets'!$MC$6:$MC$25,'Composite Datasheets'!$MF$6:$MF$25,"")</f>
        <v/>
      </c>
      <c r="GA36" s="911"/>
      <c r="GB36" s="912"/>
      <c r="GC36" s="909"/>
      <c r="GD36" s="924"/>
      <c r="GE36" s="342"/>
      <c r="GF36" s="923">
        <v>20</v>
      </c>
      <c r="GG36" s="837"/>
      <c r="GH36" s="908"/>
      <c r="GI36" s="909"/>
      <c r="GJ36" s="909"/>
      <c r="GK36" s="909"/>
      <c r="GL36" s="909"/>
      <c r="GM36" s="909"/>
      <c r="GN36" s="910" t="str">
        <f>IFERROR(VLOOKUP(GH36,'Composite Datasheets'!$MC$6:$MF$25,3,0),"")</f>
        <v/>
      </c>
      <c r="GO36" s="911"/>
      <c r="GP36" s="912"/>
      <c r="GQ36" s="910" t="str">
        <f>_xlfn.XLOOKUP(GH36,'Composite Datasheets'!$MC$6:$MC$25,'Composite Datasheets'!$MF$6:$MF$25,"")</f>
        <v/>
      </c>
      <c r="GR36" s="911"/>
      <c r="GS36" s="912"/>
      <c r="GT36" s="909"/>
      <c r="GU36" s="924"/>
      <c r="GV36" s="342"/>
      <c r="GW36" s="923">
        <v>20</v>
      </c>
      <c r="GX36" s="837"/>
      <c r="GY36" s="908"/>
      <c r="GZ36" s="909"/>
      <c r="HA36" s="909"/>
      <c r="HB36" s="909"/>
      <c r="HC36" s="909"/>
      <c r="HD36" s="909"/>
      <c r="HE36" s="910" t="str">
        <f>IFERROR(VLOOKUP(GY36,'Composite Datasheets'!$MC$6:$MF$25,3,0),"")</f>
        <v/>
      </c>
      <c r="HF36" s="911"/>
      <c r="HG36" s="912"/>
      <c r="HH36" s="910" t="str">
        <f>_xlfn.XLOOKUP(GY36,'Composite Datasheets'!$MC$6:$MC$25,'Composite Datasheets'!$MF$6:$MF$25,"")</f>
        <v/>
      </c>
      <c r="HI36" s="911"/>
      <c r="HJ36" s="912"/>
      <c r="HK36" s="909"/>
      <c r="HL36" s="924"/>
      <c r="HM36" s="342"/>
      <c r="HN36" s="923">
        <v>20</v>
      </c>
      <c r="HO36" s="837"/>
      <c r="HP36" s="908"/>
      <c r="HQ36" s="909"/>
      <c r="HR36" s="909"/>
      <c r="HS36" s="909"/>
      <c r="HT36" s="909"/>
      <c r="HU36" s="909"/>
      <c r="HV36" s="910" t="str">
        <f>IFERROR(VLOOKUP(HP36,'Composite Datasheets'!$MC$6:$MF$25,3,0),"")</f>
        <v/>
      </c>
      <c r="HW36" s="911"/>
      <c r="HX36" s="912"/>
      <c r="HY36" s="910" t="str">
        <f>_xlfn.XLOOKUP(HP36,'Composite Datasheets'!$MC$6:$MC$25,'Composite Datasheets'!$MF$6:$MF$25,"")</f>
        <v/>
      </c>
      <c r="HZ36" s="911"/>
      <c r="IA36" s="912"/>
      <c r="IB36" s="909"/>
      <c r="IC36" s="924"/>
      <c r="ID36" s="342"/>
      <c r="IE36" s="923">
        <v>20</v>
      </c>
      <c r="IF36" s="837"/>
      <c r="IG36" s="908"/>
      <c r="IH36" s="909"/>
      <c r="II36" s="909"/>
      <c r="IJ36" s="909"/>
      <c r="IK36" s="909"/>
      <c r="IL36" s="909"/>
      <c r="IM36" s="910" t="str">
        <f>IFERROR(VLOOKUP(IG36,'Composite Datasheets'!$MC$6:$MF$25,3,0),"")</f>
        <v/>
      </c>
      <c r="IN36" s="911"/>
      <c r="IO36" s="912"/>
      <c r="IP36" s="910" t="str">
        <f>_xlfn.XLOOKUP(IG36,'Composite Datasheets'!$MC$6:$MC$25,'Composite Datasheets'!$MF$6:$MF$25,"")</f>
        <v/>
      </c>
      <c r="IQ36" s="911"/>
      <c r="IR36" s="912"/>
      <c r="IS36" s="909"/>
      <c r="IT36" s="924"/>
    </row>
    <row r="37" spans="1:254" s="124" customFormat="1" ht="12.75" x14ac:dyDescent="0.2">
      <c r="A37" s="923">
        <v>21</v>
      </c>
      <c r="B37" s="837"/>
      <c r="C37" s="908"/>
      <c r="D37" s="909"/>
      <c r="E37" s="909"/>
      <c r="F37" s="909"/>
      <c r="G37" s="909"/>
      <c r="H37" s="909"/>
      <c r="I37" s="910" t="str">
        <f>IFERROR(VLOOKUP(C37,'Composite Datasheets'!$MC$6:$MF$25,3,0),"")</f>
        <v/>
      </c>
      <c r="J37" s="911"/>
      <c r="K37" s="912"/>
      <c r="L37" s="910" t="str">
        <f>_xlfn.XLOOKUP(C37,'Composite Datasheets'!$MC$6:$MC$25,'Composite Datasheets'!$MF$6:$MF$25,"")</f>
        <v/>
      </c>
      <c r="M37" s="911"/>
      <c r="N37" s="912"/>
      <c r="O37" s="909"/>
      <c r="P37" s="924"/>
      <c r="Q37" s="335"/>
      <c r="R37" s="923">
        <v>21</v>
      </c>
      <c r="S37" s="837"/>
      <c r="T37" s="908"/>
      <c r="U37" s="909"/>
      <c r="V37" s="909"/>
      <c r="W37" s="909"/>
      <c r="X37" s="909"/>
      <c r="Y37" s="909"/>
      <c r="Z37" s="910" t="str">
        <f>IFERROR(VLOOKUP(T37,'Composite Datasheets'!$MC$6:$MF$25,3,0),"")</f>
        <v/>
      </c>
      <c r="AA37" s="911"/>
      <c r="AB37" s="912"/>
      <c r="AC37" s="910" t="str">
        <f>_xlfn.XLOOKUP(T37,'Composite Datasheets'!$MC$6:$MC$25,'Composite Datasheets'!$MF$6:$MF$25,"")</f>
        <v/>
      </c>
      <c r="AD37" s="911"/>
      <c r="AE37" s="912"/>
      <c r="AF37" s="909"/>
      <c r="AG37" s="924"/>
      <c r="AH37" s="342"/>
      <c r="AI37" s="923">
        <v>21</v>
      </c>
      <c r="AJ37" s="837"/>
      <c r="AK37" s="908"/>
      <c r="AL37" s="909"/>
      <c r="AM37" s="909"/>
      <c r="AN37" s="909"/>
      <c r="AO37" s="909"/>
      <c r="AP37" s="909"/>
      <c r="AQ37" s="910" t="str">
        <f>IFERROR(VLOOKUP(AK37,'Composite Datasheets'!$MC$6:$MF$25,3,0),"")</f>
        <v/>
      </c>
      <c r="AR37" s="911"/>
      <c r="AS37" s="912"/>
      <c r="AT37" s="910" t="str">
        <f>_xlfn.XLOOKUP(AK37,'Composite Datasheets'!$MC$6:$MC$25,'Composite Datasheets'!$MF$6:$MF$25,"")</f>
        <v/>
      </c>
      <c r="AU37" s="911"/>
      <c r="AV37" s="912"/>
      <c r="AW37" s="909"/>
      <c r="AX37" s="924"/>
      <c r="AY37" s="342"/>
      <c r="AZ37" s="923">
        <v>21</v>
      </c>
      <c r="BA37" s="837"/>
      <c r="BB37" s="908"/>
      <c r="BC37" s="909"/>
      <c r="BD37" s="909"/>
      <c r="BE37" s="909"/>
      <c r="BF37" s="909"/>
      <c r="BG37" s="909"/>
      <c r="BH37" s="910" t="str">
        <f>IFERROR(VLOOKUP(BB37,'Composite Datasheets'!$MC$6:$MF$25,3,0),"")</f>
        <v/>
      </c>
      <c r="BI37" s="911"/>
      <c r="BJ37" s="912"/>
      <c r="BK37" s="910" t="str">
        <f>_xlfn.XLOOKUP(BB37,'Composite Datasheets'!$MC$6:$MC$25,'Composite Datasheets'!$MF$6:$MF$25,"")</f>
        <v/>
      </c>
      <c r="BL37" s="911"/>
      <c r="BM37" s="912"/>
      <c r="BN37" s="909"/>
      <c r="BO37" s="924"/>
      <c r="BP37" s="342"/>
      <c r="BQ37" s="923">
        <v>21</v>
      </c>
      <c r="BR37" s="837"/>
      <c r="BS37" s="908"/>
      <c r="BT37" s="909"/>
      <c r="BU37" s="909"/>
      <c r="BV37" s="909"/>
      <c r="BW37" s="909"/>
      <c r="BX37" s="909"/>
      <c r="BY37" s="910" t="str">
        <f>IFERROR(VLOOKUP(BS37,'Composite Datasheets'!$MC$6:$MF$25,3,0),"")</f>
        <v/>
      </c>
      <c r="BZ37" s="911"/>
      <c r="CA37" s="912"/>
      <c r="CB37" s="910" t="str">
        <f>_xlfn.XLOOKUP(BS37,'Composite Datasheets'!$MC$6:$MC$25,'Composite Datasheets'!$MF$6:$MF$25,"")</f>
        <v/>
      </c>
      <c r="CC37" s="911"/>
      <c r="CD37" s="912"/>
      <c r="CE37" s="909"/>
      <c r="CF37" s="924"/>
      <c r="CG37" s="342"/>
      <c r="CH37" s="923">
        <v>21</v>
      </c>
      <c r="CI37" s="837"/>
      <c r="CJ37" s="908"/>
      <c r="CK37" s="909"/>
      <c r="CL37" s="909"/>
      <c r="CM37" s="909"/>
      <c r="CN37" s="909"/>
      <c r="CO37" s="909"/>
      <c r="CP37" s="910" t="str">
        <f>IFERROR(VLOOKUP(CJ37,'Composite Datasheets'!$MC$6:$MF$25,3,0),"")</f>
        <v/>
      </c>
      <c r="CQ37" s="911"/>
      <c r="CR37" s="912"/>
      <c r="CS37" s="910" t="str">
        <f>_xlfn.XLOOKUP(CJ37,'Composite Datasheets'!$MC$6:$MC$25,'Composite Datasheets'!$MF$6:$MF$25,"")</f>
        <v/>
      </c>
      <c r="CT37" s="911"/>
      <c r="CU37" s="912"/>
      <c r="CV37" s="909"/>
      <c r="CW37" s="924"/>
      <c r="CX37" s="342"/>
      <c r="CY37" s="923">
        <v>21</v>
      </c>
      <c r="CZ37" s="837"/>
      <c r="DA37" s="908"/>
      <c r="DB37" s="909"/>
      <c r="DC37" s="909"/>
      <c r="DD37" s="909"/>
      <c r="DE37" s="909"/>
      <c r="DF37" s="909"/>
      <c r="DG37" s="910" t="str">
        <f>IFERROR(VLOOKUP(DA37,'Composite Datasheets'!$MC$6:$MF$25,3,0),"")</f>
        <v/>
      </c>
      <c r="DH37" s="911"/>
      <c r="DI37" s="912"/>
      <c r="DJ37" s="910" t="str">
        <f>_xlfn.XLOOKUP(DA37,'Composite Datasheets'!$MC$6:$MC$25,'Composite Datasheets'!$MF$6:$MF$25,"")</f>
        <v/>
      </c>
      <c r="DK37" s="911"/>
      <c r="DL37" s="912"/>
      <c r="DM37" s="909"/>
      <c r="DN37" s="924"/>
      <c r="DO37" s="342"/>
      <c r="DP37" s="923">
        <v>21</v>
      </c>
      <c r="DQ37" s="837"/>
      <c r="DR37" s="908"/>
      <c r="DS37" s="909"/>
      <c r="DT37" s="909"/>
      <c r="DU37" s="909"/>
      <c r="DV37" s="909"/>
      <c r="DW37" s="909"/>
      <c r="DX37" s="910" t="str">
        <f>IFERROR(VLOOKUP(DR37,'Composite Datasheets'!$MC$6:$MF$25,3,0),"")</f>
        <v/>
      </c>
      <c r="DY37" s="911"/>
      <c r="DZ37" s="912"/>
      <c r="EA37" s="910" t="str">
        <f>_xlfn.XLOOKUP(DR37,'Composite Datasheets'!$MC$6:$MC$25,'Composite Datasheets'!$MF$6:$MF$25,"")</f>
        <v/>
      </c>
      <c r="EB37" s="911"/>
      <c r="EC37" s="912"/>
      <c r="ED37" s="909"/>
      <c r="EE37" s="924"/>
      <c r="EF37" s="342"/>
      <c r="EG37" s="923">
        <v>21</v>
      </c>
      <c r="EH37" s="837"/>
      <c r="EI37" s="908"/>
      <c r="EJ37" s="909"/>
      <c r="EK37" s="909"/>
      <c r="EL37" s="909"/>
      <c r="EM37" s="909"/>
      <c r="EN37" s="909"/>
      <c r="EO37" s="910" t="str">
        <f>IFERROR(VLOOKUP(EI37,'Composite Datasheets'!$MC$6:$MF$25,3,0),"")</f>
        <v/>
      </c>
      <c r="EP37" s="911"/>
      <c r="EQ37" s="912"/>
      <c r="ER37" s="910" t="str">
        <f>_xlfn.XLOOKUP(EI37,'Composite Datasheets'!$MC$6:$MC$25,'Composite Datasheets'!$MF$6:$MF$25,"")</f>
        <v/>
      </c>
      <c r="ES37" s="911"/>
      <c r="ET37" s="912"/>
      <c r="EU37" s="909"/>
      <c r="EV37" s="924"/>
      <c r="EW37" s="342"/>
      <c r="EX37" s="923">
        <v>21</v>
      </c>
      <c r="EY37" s="837"/>
      <c r="EZ37" s="908"/>
      <c r="FA37" s="909"/>
      <c r="FB37" s="909"/>
      <c r="FC37" s="909"/>
      <c r="FD37" s="909"/>
      <c r="FE37" s="909"/>
      <c r="FF37" s="910" t="str">
        <f>IFERROR(VLOOKUP(EZ37,'Composite Datasheets'!$MC$6:$MF$25,3,0),"")</f>
        <v/>
      </c>
      <c r="FG37" s="911"/>
      <c r="FH37" s="912"/>
      <c r="FI37" s="910" t="str">
        <f>_xlfn.XLOOKUP(EZ37,'Composite Datasheets'!$MC$6:$MC$25,'Composite Datasheets'!$MF$6:$MF$25,"")</f>
        <v/>
      </c>
      <c r="FJ37" s="911"/>
      <c r="FK37" s="912"/>
      <c r="FL37" s="909"/>
      <c r="FM37" s="924"/>
      <c r="FN37" s="342"/>
      <c r="FO37" s="923">
        <v>21</v>
      </c>
      <c r="FP37" s="837"/>
      <c r="FQ37" s="908"/>
      <c r="FR37" s="909"/>
      <c r="FS37" s="909"/>
      <c r="FT37" s="909"/>
      <c r="FU37" s="909"/>
      <c r="FV37" s="909"/>
      <c r="FW37" s="910" t="str">
        <f>IFERROR(VLOOKUP(FQ37,'Composite Datasheets'!$MC$6:$MF$25,3,0),"")</f>
        <v/>
      </c>
      <c r="FX37" s="911"/>
      <c r="FY37" s="912"/>
      <c r="FZ37" s="910" t="str">
        <f>_xlfn.XLOOKUP(FQ37,'Composite Datasheets'!$MC$6:$MC$25,'Composite Datasheets'!$MF$6:$MF$25,"")</f>
        <v/>
      </c>
      <c r="GA37" s="911"/>
      <c r="GB37" s="912"/>
      <c r="GC37" s="909"/>
      <c r="GD37" s="924"/>
      <c r="GE37" s="342"/>
      <c r="GF37" s="923">
        <v>21</v>
      </c>
      <c r="GG37" s="837"/>
      <c r="GH37" s="908"/>
      <c r="GI37" s="909"/>
      <c r="GJ37" s="909"/>
      <c r="GK37" s="909"/>
      <c r="GL37" s="909"/>
      <c r="GM37" s="909"/>
      <c r="GN37" s="910" t="str">
        <f>IFERROR(VLOOKUP(GH37,'Composite Datasheets'!$MC$6:$MF$25,3,0),"")</f>
        <v/>
      </c>
      <c r="GO37" s="911"/>
      <c r="GP37" s="912"/>
      <c r="GQ37" s="910" t="str">
        <f>_xlfn.XLOOKUP(GH37,'Composite Datasheets'!$MC$6:$MC$25,'Composite Datasheets'!$MF$6:$MF$25,"")</f>
        <v/>
      </c>
      <c r="GR37" s="911"/>
      <c r="GS37" s="912"/>
      <c r="GT37" s="909"/>
      <c r="GU37" s="924"/>
      <c r="GV37" s="342"/>
      <c r="GW37" s="923">
        <v>21</v>
      </c>
      <c r="GX37" s="837"/>
      <c r="GY37" s="908"/>
      <c r="GZ37" s="909"/>
      <c r="HA37" s="909"/>
      <c r="HB37" s="909"/>
      <c r="HC37" s="909"/>
      <c r="HD37" s="909"/>
      <c r="HE37" s="910" t="str">
        <f>IFERROR(VLOOKUP(GY37,'Composite Datasheets'!$MC$6:$MF$25,3,0),"")</f>
        <v/>
      </c>
      <c r="HF37" s="911"/>
      <c r="HG37" s="912"/>
      <c r="HH37" s="910" t="str">
        <f>_xlfn.XLOOKUP(GY37,'Composite Datasheets'!$MC$6:$MC$25,'Composite Datasheets'!$MF$6:$MF$25,"")</f>
        <v/>
      </c>
      <c r="HI37" s="911"/>
      <c r="HJ37" s="912"/>
      <c r="HK37" s="909"/>
      <c r="HL37" s="924"/>
      <c r="HM37" s="342"/>
      <c r="HN37" s="923">
        <v>21</v>
      </c>
      <c r="HO37" s="837"/>
      <c r="HP37" s="908"/>
      <c r="HQ37" s="909"/>
      <c r="HR37" s="909"/>
      <c r="HS37" s="909"/>
      <c r="HT37" s="909"/>
      <c r="HU37" s="909"/>
      <c r="HV37" s="910" t="str">
        <f>IFERROR(VLOOKUP(HP37,'Composite Datasheets'!$MC$6:$MF$25,3,0),"")</f>
        <v/>
      </c>
      <c r="HW37" s="911"/>
      <c r="HX37" s="912"/>
      <c r="HY37" s="910" t="str">
        <f>_xlfn.XLOOKUP(HP37,'Composite Datasheets'!$MC$6:$MC$25,'Composite Datasheets'!$MF$6:$MF$25,"")</f>
        <v/>
      </c>
      <c r="HZ37" s="911"/>
      <c r="IA37" s="912"/>
      <c r="IB37" s="909"/>
      <c r="IC37" s="924"/>
      <c r="ID37" s="342"/>
      <c r="IE37" s="923">
        <v>21</v>
      </c>
      <c r="IF37" s="837"/>
      <c r="IG37" s="908"/>
      <c r="IH37" s="909"/>
      <c r="II37" s="909"/>
      <c r="IJ37" s="909"/>
      <c r="IK37" s="909"/>
      <c r="IL37" s="909"/>
      <c r="IM37" s="910" t="str">
        <f>IFERROR(VLOOKUP(IG37,'Composite Datasheets'!$MC$6:$MF$25,3,0),"")</f>
        <v/>
      </c>
      <c r="IN37" s="911"/>
      <c r="IO37" s="912"/>
      <c r="IP37" s="910" t="str">
        <f>_xlfn.XLOOKUP(IG37,'Composite Datasheets'!$MC$6:$MC$25,'Composite Datasheets'!$MF$6:$MF$25,"")</f>
        <v/>
      </c>
      <c r="IQ37" s="911"/>
      <c r="IR37" s="912"/>
      <c r="IS37" s="909"/>
      <c r="IT37" s="924"/>
    </row>
    <row r="38" spans="1:254" s="124" customFormat="1" ht="12.75" x14ac:dyDescent="0.2">
      <c r="A38" s="923">
        <v>22</v>
      </c>
      <c r="B38" s="837"/>
      <c r="C38" s="908"/>
      <c r="D38" s="909"/>
      <c r="E38" s="909"/>
      <c r="F38" s="909"/>
      <c r="G38" s="909"/>
      <c r="H38" s="909"/>
      <c r="I38" s="910" t="str">
        <f>IFERROR(VLOOKUP(C38,'Composite Datasheets'!$MC$6:$MF$25,3,0),"")</f>
        <v/>
      </c>
      <c r="J38" s="911"/>
      <c r="K38" s="912"/>
      <c r="L38" s="910" t="str">
        <f>_xlfn.XLOOKUP(C38,'Composite Datasheets'!$MC$6:$MC$25,'Composite Datasheets'!$MF$6:$MF$25,"")</f>
        <v/>
      </c>
      <c r="M38" s="911"/>
      <c r="N38" s="912"/>
      <c r="O38" s="909"/>
      <c r="P38" s="924"/>
      <c r="Q38" s="335"/>
      <c r="R38" s="923">
        <v>22</v>
      </c>
      <c r="S38" s="837"/>
      <c r="T38" s="908"/>
      <c r="U38" s="909"/>
      <c r="V38" s="909"/>
      <c r="W38" s="909"/>
      <c r="X38" s="909"/>
      <c r="Y38" s="909"/>
      <c r="Z38" s="910" t="str">
        <f>IFERROR(VLOOKUP(T38,'Composite Datasheets'!$MC$6:$MF$25,3,0),"")</f>
        <v/>
      </c>
      <c r="AA38" s="911"/>
      <c r="AB38" s="912"/>
      <c r="AC38" s="910" t="str">
        <f>_xlfn.XLOOKUP(T38,'Composite Datasheets'!$MC$6:$MC$25,'Composite Datasheets'!$MF$6:$MF$25,"")</f>
        <v/>
      </c>
      <c r="AD38" s="911"/>
      <c r="AE38" s="912"/>
      <c r="AF38" s="909"/>
      <c r="AG38" s="924"/>
      <c r="AH38" s="342"/>
      <c r="AI38" s="923">
        <v>22</v>
      </c>
      <c r="AJ38" s="837"/>
      <c r="AK38" s="908"/>
      <c r="AL38" s="909"/>
      <c r="AM38" s="909"/>
      <c r="AN38" s="909"/>
      <c r="AO38" s="909"/>
      <c r="AP38" s="909"/>
      <c r="AQ38" s="910" t="str">
        <f>IFERROR(VLOOKUP(AK38,'Composite Datasheets'!$MC$6:$MF$25,3,0),"")</f>
        <v/>
      </c>
      <c r="AR38" s="911"/>
      <c r="AS38" s="912"/>
      <c r="AT38" s="910" t="str">
        <f>_xlfn.XLOOKUP(AK38,'Composite Datasheets'!$MC$6:$MC$25,'Composite Datasheets'!$MF$6:$MF$25,"")</f>
        <v/>
      </c>
      <c r="AU38" s="911"/>
      <c r="AV38" s="912"/>
      <c r="AW38" s="909"/>
      <c r="AX38" s="924"/>
      <c r="AY38" s="342"/>
      <c r="AZ38" s="923">
        <v>22</v>
      </c>
      <c r="BA38" s="837"/>
      <c r="BB38" s="908"/>
      <c r="BC38" s="909"/>
      <c r="BD38" s="909"/>
      <c r="BE38" s="909"/>
      <c r="BF38" s="909"/>
      <c r="BG38" s="909"/>
      <c r="BH38" s="910" t="str">
        <f>IFERROR(VLOOKUP(BB38,'Composite Datasheets'!$MC$6:$MF$25,3,0),"")</f>
        <v/>
      </c>
      <c r="BI38" s="911"/>
      <c r="BJ38" s="912"/>
      <c r="BK38" s="910" t="str">
        <f>_xlfn.XLOOKUP(BB38,'Composite Datasheets'!$MC$6:$MC$25,'Composite Datasheets'!$MF$6:$MF$25,"")</f>
        <v/>
      </c>
      <c r="BL38" s="911"/>
      <c r="BM38" s="912"/>
      <c r="BN38" s="909"/>
      <c r="BO38" s="924"/>
      <c r="BP38" s="342"/>
      <c r="BQ38" s="923">
        <v>22</v>
      </c>
      <c r="BR38" s="837"/>
      <c r="BS38" s="908"/>
      <c r="BT38" s="909"/>
      <c r="BU38" s="909"/>
      <c r="BV38" s="909"/>
      <c r="BW38" s="909"/>
      <c r="BX38" s="909"/>
      <c r="BY38" s="910" t="str">
        <f>IFERROR(VLOOKUP(BS38,'Composite Datasheets'!$MC$6:$MF$25,3,0),"")</f>
        <v/>
      </c>
      <c r="BZ38" s="911"/>
      <c r="CA38" s="912"/>
      <c r="CB38" s="910" t="str">
        <f>_xlfn.XLOOKUP(BS38,'Composite Datasheets'!$MC$6:$MC$25,'Composite Datasheets'!$MF$6:$MF$25,"")</f>
        <v/>
      </c>
      <c r="CC38" s="911"/>
      <c r="CD38" s="912"/>
      <c r="CE38" s="909"/>
      <c r="CF38" s="924"/>
      <c r="CG38" s="342"/>
      <c r="CH38" s="923">
        <v>22</v>
      </c>
      <c r="CI38" s="837"/>
      <c r="CJ38" s="908"/>
      <c r="CK38" s="909"/>
      <c r="CL38" s="909"/>
      <c r="CM38" s="909"/>
      <c r="CN38" s="909"/>
      <c r="CO38" s="909"/>
      <c r="CP38" s="910" t="str">
        <f>IFERROR(VLOOKUP(CJ38,'Composite Datasheets'!$MC$6:$MF$25,3,0),"")</f>
        <v/>
      </c>
      <c r="CQ38" s="911"/>
      <c r="CR38" s="912"/>
      <c r="CS38" s="910" t="str">
        <f>_xlfn.XLOOKUP(CJ38,'Composite Datasheets'!$MC$6:$MC$25,'Composite Datasheets'!$MF$6:$MF$25,"")</f>
        <v/>
      </c>
      <c r="CT38" s="911"/>
      <c r="CU38" s="912"/>
      <c r="CV38" s="909"/>
      <c r="CW38" s="924"/>
      <c r="CX38" s="342"/>
      <c r="CY38" s="923">
        <v>22</v>
      </c>
      <c r="CZ38" s="837"/>
      <c r="DA38" s="908"/>
      <c r="DB38" s="909"/>
      <c r="DC38" s="909"/>
      <c r="DD38" s="909"/>
      <c r="DE38" s="909"/>
      <c r="DF38" s="909"/>
      <c r="DG38" s="910" t="str">
        <f>IFERROR(VLOOKUP(DA38,'Composite Datasheets'!$MC$6:$MF$25,3,0),"")</f>
        <v/>
      </c>
      <c r="DH38" s="911"/>
      <c r="DI38" s="912"/>
      <c r="DJ38" s="910" t="str">
        <f>_xlfn.XLOOKUP(DA38,'Composite Datasheets'!$MC$6:$MC$25,'Composite Datasheets'!$MF$6:$MF$25,"")</f>
        <v/>
      </c>
      <c r="DK38" s="911"/>
      <c r="DL38" s="912"/>
      <c r="DM38" s="909"/>
      <c r="DN38" s="924"/>
      <c r="DO38" s="342"/>
      <c r="DP38" s="923">
        <v>22</v>
      </c>
      <c r="DQ38" s="837"/>
      <c r="DR38" s="908"/>
      <c r="DS38" s="909"/>
      <c r="DT38" s="909"/>
      <c r="DU38" s="909"/>
      <c r="DV38" s="909"/>
      <c r="DW38" s="909"/>
      <c r="DX38" s="910" t="str">
        <f>IFERROR(VLOOKUP(DR38,'Composite Datasheets'!$MC$6:$MF$25,3,0),"")</f>
        <v/>
      </c>
      <c r="DY38" s="911"/>
      <c r="DZ38" s="912"/>
      <c r="EA38" s="910" t="str">
        <f>_xlfn.XLOOKUP(DR38,'Composite Datasheets'!$MC$6:$MC$25,'Composite Datasheets'!$MF$6:$MF$25,"")</f>
        <v/>
      </c>
      <c r="EB38" s="911"/>
      <c r="EC38" s="912"/>
      <c r="ED38" s="909"/>
      <c r="EE38" s="924"/>
      <c r="EF38" s="342"/>
      <c r="EG38" s="923">
        <v>22</v>
      </c>
      <c r="EH38" s="837"/>
      <c r="EI38" s="908"/>
      <c r="EJ38" s="909"/>
      <c r="EK38" s="909"/>
      <c r="EL38" s="909"/>
      <c r="EM38" s="909"/>
      <c r="EN38" s="909"/>
      <c r="EO38" s="910" t="str">
        <f>IFERROR(VLOOKUP(EI38,'Composite Datasheets'!$MC$6:$MF$25,3,0),"")</f>
        <v/>
      </c>
      <c r="EP38" s="911"/>
      <c r="EQ38" s="912"/>
      <c r="ER38" s="910" t="str">
        <f>_xlfn.XLOOKUP(EI38,'Composite Datasheets'!$MC$6:$MC$25,'Composite Datasheets'!$MF$6:$MF$25,"")</f>
        <v/>
      </c>
      <c r="ES38" s="911"/>
      <c r="ET38" s="912"/>
      <c r="EU38" s="909"/>
      <c r="EV38" s="924"/>
      <c r="EW38" s="342"/>
      <c r="EX38" s="923">
        <v>22</v>
      </c>
      <c r="EY38" s="837"/>
      <c r="EZ38" s="908"/>
      <c r="FA38" s="909"/>
      <c r="FB38" s="909"/>
      <c r="FC38" s="909"/>
      <c r="FD38" s="909"/>
      <c r="FE38" s="909"/>
      <c r="FF38" s="910" t="str">
        <f>IFERROR(VLOOKUP(EZ38,'Composite Datasheets'!$MC$6:$MF$25,3,0),"")</f>
        <v/>
      </c>
      <c r="FG38" s="911"/>
      <c r="FH38" s="912"/>
      <c r="FI38" s="910" t="str">
        <f>_xlfn.XLOOKUP(EZ38,'Composite Datasheets'!$MC$6:$MC$25,'Composite Datasheets'!$MF$6:$MF$25,"")</f>
        <v/>
      </c>
      <c r="FJ38" s="911"/>
      <c r="FK38" s="912"/>
      <c r="FL38" s="909"/>
      <c r="FM38" s="924"/>
      <c r="FN38" s="342"/>
      <c r="FO38" s="923">
        <v>22</v>
      </c>
      <c r="FP38" s="837"/>
      <c r="FQ38" s="908"/>
      <c r="FR38" s="909"/>
      <c r="FS38" s="909"/>
      <c r="FT38" s="909"/>
      <c r="FU38" s="909"/>
      <c r="FV38" s="909"/>
      <c r="FW38" s="910" t="str">
        <f>IFERROR(VLOOKUP(FQ38,'Composite Datasheets'!$MC$6:$MF$25,3,0),"")</f>
        <v/>
      </c>
      <c r="FX38" s="911"/>
      <c r="FY38" s="912"/>
      <c r="FZ38" s="910" t="str">
        <f>_xlfn.XLOOKUP(FQ38,'Composite Datasheets'!$MC$6:$MC$25,'Composite Datasheets'!$MF$6:$MF$25,"")</f>
        <v/>
      </c>
      <c r="GA38" s="911"/>
      <c r="GB38" s="912"/>
      <c r="GC38" s="909"/>
      <c r="GD38" s="924"/>
      <c r="GE38" s="342"/>
      <c r="GF38" s="923">
        <v>22</v>
      </c>
      <c r="GG38" s="837"/>
      <c r="GH38" s="908"/>
      <c r="GI38" s="909"/>
      <c r="GJ38" s="909"/>
      <c r="GK38" s="909"/>
      <c r="GL38" s="909"/>
      <c r="GM38" s="909"/>
      <c r="GN38" s="910" t="str">
        <f>IFERROR(VLOOKUP(GH38,'Composite Datasheets'!$MC$6:$MF$25,3,0),"")</f>
        <v/>
      </c>
      <c r="GO38" s="911"/>
      <c r="GP38" s="912"/>
      <c r="GQ38" s="910" t="str">
        <f>_xlfn.XLOOKUP(GH38,'Composite Datasheets'!$MC$6:$MC$25,'Composite Datasheets'!$MF$6:$MF$25,"")</f>
        <v/>
      </c>
      <c r="GR38" s="911"/>
      <c r="GS38" s="912"/>
      <c r="GT38" s="909"/>
      <c r="GU38" s="924"/>
      <c r="GV38" s="342"/>
      <c r="GW38" s="923">
        <v>22</v>
      </c>
      <c r="GX38" s="837"/>
      <c r="GY38" s="908"/>
      <c r="GZ38" s="909"/>
      <c r="HA38" s="909"/>
      <c r="HB38" s="909"/>
      <c r="HC38" s="909"/>
      <c r="HD38" s="909"/>
      <c r="HE38" s="910" t="str">
        <f>IFERROR(VLOOKUP(GY38,'Composite Datasheets'!$MC$6:$MF$25,3,0),"")</f>
        <v/>
      </c>
      <c r="HF38" s="911"/>
      <c r="HG38" s="912"/>
      <c r="HH38" s="910" t="str">
        <f>_xlfn.XLOOKUP(GY38,'Composite Datasheets'!$MC$6:$MC$25,'Composite Datasheets'!$MF$6:$MF$25,"")</f>
        <v/>
      </c>
      <c r="HI38" s="911"/>
      <c r="HJ38" s="912"/>
      <c r="HK38" s="909"/>
      <c r="HL38" s="924"/>
      <c r="HM38" s="342"/>
      <c r="HN38" s="923">
        <v>22</v>
      </c>
      <c r="HO38" s="837"/>
      <c r="HP38" s="908"/>
      <c r="HQ38" s="909"/>
      <c r="HR38" s="909"/>
      <c r="HS38" s="909"/>
      <c r="HT38" s="909"/>
      <c r="HU38" s="909"/>
      <c r="HV38" s="910" t="str">
        <f>IFERROR(VLOOKUP(HP38,'Composite Datasheets'!$MC$6:$MF$25,3,0),"")</f>
        <v/>
      </c>
      <c r="HW38" s="911"/>
      <c r="HX38" s="912"/>
      <c r="HY38" s="910" t="str">
        <f>_xlfn.XLOOKUP(HP38,'Composite Datasheets'!$MC$6:$MC$25,'Composite Datasheets'!$MF$6:$MF$25,"")</f>
        <v/>
      </c>
      <c r="HZ38" s="911"/>
      <c r="IA38" s="912"/>
      <c r="IB38" s="909"/>
      <c r="IC38" s="924"/>
      <c r="ID38" s="342"/>
      <c r="IE38" s="923">
        <v>22</v>
      </c>
      <c r="IF38" s="837"/>
      <c r="IG38" s="908"/>
      <c r="IH38" s="909"/>
      <c r="II38" s="909"/>
      <c r="IJ38" s="909"/>
      <c r="IK38" s="909"/>
      <c r="IL38" s="909"/>
      <c r="IM38" s="910" t="str">
        <f>IFERROR(VLOOKUP(IG38,'Composite Datasheets'!$MC$6:$MF$25,3,0),"")</f>
        <v/>
      </c>
      <c r="IN38" s="911"/>
      <c r="IO38" s="912"/>
      <c r="IP38" s="910" t="str">
        <f>_xlfn.XLOOKUP(IG38,'Composite Datasheets'!$MC$6:$MC$25,'Composite Datasheets'!$MF$6:$MF$25,"")</f>
        <v/>
      </c>
      <c r="IQ38" s="911"/>
      <c r="IR38" s="912"/>
      <c r="IS38" s="909"/>
      <c r="IT38" s="924"/>
    </row>
    <row r="39" spans="1:254" s="124" customFormat="1" ht="12.75" x14ac:dyDescent="0.2">
      <c r="A39" s="923">
        <v>23</v>
      </c>
      <c r="B39" s="837"/>
      <c r="C39" s="908"/>
      <c r="D39" s="909"/>
      <c r="E39" s="909"/>
      <c r="F39" s="909"/>
      <c r="G39" s="909"/>
      <c r="H39" s="909"/>
      <c r="I39" s="910" t="str">
        <f>IFERROR(VLOOKUP(C39,'Composite Datasheets'!$MC$6:$MF$25,3,0),"")</f>
        <v/>
      </c>
      <c r="J39" s="911"/>
      <c r="K39" s="912"/>
      <c r="L39" s="910" t="str">
        <f>_xlfn.XLOOKUP(C39,'Composite Datasheets'!$MC$6:$MC$25,'Composite Datasheets'!$MF$6:$MF$25,"")</f>
        <v/>
      </c>
      <c r="M39" s="911"/>
      <c r="N39" s="912"/>
      <c r="O39" s="909"/>
      <c r="P39" s="924"/>
      <c r="Q39" s="335"/>
      <c r="R39" s="923">
        <v>23</v>
      </c>
      <c r="S39" s="837"/>
      <c r="T39" s="908"/>
      <c r="U39" s="909"/>
      <c r="V39" s="909"/>
      <c r="W39" s="909"/>
      <c r="X39" s="909"/>
      <c r="Y39" s="909"/>
      <c r="Z39" s="910" t="str">
        <f>IFERROR(VLOOKUP(T39,'Composite Datasheets'!$MC$6:$MF$25,3,0),"")</f>
        <v/>
      </c>
      <c r="AA39" s="911"/>
      <c r="AB39" s="912"/>
      <c r="AC39" s="910" t="str">
        <f>_xlfn.XLOOKUP(T39,'Composite Datasheets'!$MC$6:$MC$25,'Composite Datasheets'!$MF$6:$MF$25,"")</f>
        <v/>
      </c>
      <c r="AD39" s="911"/>
      <c r="AE39" s="912"/>
      <c r="AF39" s="909"/>
      <c r="AG39" s="924"/>
      <c r="AH39" s="342"/>
      <c r="AI39" s="923">
        <v>23</v>
      </c>
      <c r="AJ39" s="837"/>
      <c r="AK39" s="908"/>
      <c r="AL39" s="909"/>
      <c r="AM39" s="909"/>
      <c r="AN39" s="909"/>
      <c r="AO39" s="909"/>
      <c r="AP39" s="909"/>
      <c r="AQ39" s="910" t="str">
        <f>IFERROR(VLOOKUP(AK39,'Composite Datasheets'!$MC$6:$MF$25,3,0),"")</f>
        <v/>
      </c>
      <c r="AR39" s="911"/>
      <c r="AS39" s="912"/>
      <c r="AT39" s="910" t="str">
        <f>_xlfn.XLOOKUP(AK39,'Composite Datasheets'!$MC$6:$MC$25,'Composite Datasheets'!$MF$6:$MF$25,"")</f>
        <v/>
      </c>
      <c r="AU39" s="911"/>
      <c r="AV39" s="912"/>
      <c r="AW39" s="909"/>
      <c r="AX39" s="924"/>
      <c r="AY39" s="342"/>
      <c r="AZ39" s="923">
        <v>23</v>
      </c>
      <c r="BA39" s="837"/>
      <c r="BB39" s="908"/>
      <c r="BC39" s="909"/>
      <c r="BD39" s="909"/>
      <c r="BE39" s="909"/>
      <c r="BF39" s="909"/>
      <c r="BG39" s="909"/>
      <c r="BH39" s="910" t="str">
        <f>IFERROR(VLOOKUP(BB39,'Composite Datasheets'!$MC$6:$MF$25,3,0),"")</f>
        <v/>
      </c>
      <c r="BI39" s="911"/>
      <c r="BJ39" s="912"/>
      <c r="BK39" s="910" t="str">
        <f>_xlfn.XLOOKUP(BB39,'Composite Datasheets'!$MC$6:$MC$25,'Composite Datasheets'!$MF$6:$MF$25,"")</f>
        <v/>
      </c>
      <c r="BL39" s="911"/>
      <c r="BM39" s="912"/>
      <c r="BN39" s="909"/>
      <c r="BO39" s="924"/>
      <c r="BP39" s="342"/>
      <c r="BQ39" s="923">
        <v>23</v>
      </c>
      <c r="BR39" s="837"/>
      <c r="BS39" s="908"/>
      <c r="BT39" s="909"/>
      <c r="BU39" s="909"/>
      <c r="BV39" s="909"/>
      <c r="BW39" s="909"/>
      <c r="BX39" s="909"/>
      <c r="BY39" s="910" t="str">
        <f>IFERROR(VLOOKUP(BS39,'Composite Datasheets'!$MC$6:$MF$25,3,0),"")</f>
        <v/>
      </c>
      <c r="BZ39" s="911"/>
      <c r="CA39" s="912"/>
      <c r="CB39" s="910" t="str">
        <f>_xlfn.XLOOKUP(BS39,'Composite Datasheets'!$MC$6:$MC$25,'Composite Datasheets'!$MF$6:$MF$25,"")</f>
        <v/>
      </c>
      <c r="CC39" s="911"/>
      <c r="CD39" s="912"/>
      <c r="CE39" s="909"/>
      <c r="CF39" s="924"/>
      <c r="CG39" s="342"/>
      <c r="CH39" s="923">
        <v>23</v>
      </c>
      <c r="CI39" s="837"/>
      <c r="CJ39" s="908"/>
      <c r="CK39" s="909"/>
      <c r="CL39" s="909"/>
      <c r="CM39" s="909"/>
      <c r="CN39" s="909"/>
      <c r="CO39" s="909"/>
      <c r="CP39" s="910" t="str">
        <f>IFERROR(VLOOKUP(CJ39,'Composite Datasheets'!$MC$6:$MF$25,3,0),"")</f>
        <v/>
      </c>
      <c r="CQ39" s="911"/>
      <c r="CR39" s="912"/>
      <c r="CS39" s="910" t="str">
        <f>_xlfn.XLOOKUP(CJ39,'Composite Datasheets'!$MC$6:$MC$25,'Composite Datasheets'!$MF$6:$MF$25,"")</f>
        <v/>
      </c>
      <c r="CT39" s="911"/>
      <c r="CU39" s="912"/>
      <c r="CV39" s="909"/>
      <c r="CW39" s="924"/>
      <c r="CX39" s="342"/>
      <c r="CY39" s="923">
        <v>23</v>
      </c>
      <c r="CZ39" s="837"/>
      <c r="DA39" s="908"/>
      <c r="DB39" s="909"/>
      <c r="DC39" s="909"/>
      <c r="DD39" s="909"/>
      <c r="DE39" s="909"/>
      <c r="DF39" s="909"/>
      <c r="DG39" s="910" t="str">
        <f>IFERROR(VLOOKUP(DA39,'Composite Datasheets'!$MC$6:$MF$25,3,0),"")</f>
        <v/>
      </c>
      <c r="DH39" s="911"/>
      <c r="DI39" s="912"/>
      <c r="DJ39" s="910" t="str">
        <f>_xlfn.XLOOKUP(DA39,'Composite Datasheets'!$MC$6:$MC$25,'Composite Datasheets'!$MF$6:$MF$25,"")</f>
        <v/>
      </c>
      <c r="DK39" s="911"/>
      <c r="DL39" s="912"/>
      <c r="DM39" s="909"/>
      <c r="DN39" s="924"/>
      <c r="DO39" s="342"/>
      <c r="DP39" s="923">
        <v>23</v>
      </c>
      <c r="DQ39" s="837"/>
      <c r="DR39" s="908"/>
      <c r="DS39" s="909"/>
      <c r="DT39" s="909"/>
      <c r="DU39" s="909"/>
      <c r="DV39" s="909"/>
      <c r="DW39" s="909"/>
      <c r="DX39" s="910" t="str">
        <f>IFERROR(VLOOKUP(DR39,'Composite Datasheets'!$MC$6:$MF$25,3,0),"")</f>
        <v/>
      </c>
      <c r="DY39" s="911"/>
      <c r="DZ39" s="912"/>
      <c r="EA39" s="910" t="str">
        <f>_xlfn.XLOOKUP(DR39,'Composite Datasheets'!$MC$6:$MC$25,'Composite Datasheets'!$MF$6:$MF$25,"")</f>
        <v/>
      </c>
      <c r="EB39" s="911"/>
      <c r="EC39" s="912"/>
      <c r="ED39" s="909"/>
      <c r="EE39" s="924"/>
      <c r="EF39" s="342"/>
      <c r="EG39" s="923">
        <v>23</v>
      </c>
      <c r="EH39" s="837"/>
      <c r="EI39" s="908"/>
      <c r="EJ39" s="909"/>
      <c r="EK39" s="909"/>
      <c r="EL39" s="909"/>
      <c r="EM39" s="909"/>
      <c r="EN39" s="909"/>
      <c r="EO39" s="910" t="str">
        <f>IFERROR(VLOOKUP(EI39,'Composite Datasheets'!$MC$6:$MF$25,3,0),"")</f>
        <v/>
      </c>
      <c r="EP39" s="911"/>
      <c r="EQ39" s="912"/>
      <c r="ER39" s="910" t="str">
        <f>_xlfn.XLOOKUP(EI39,'Composite Datasheets'!$MC$6:$MC$25,'Composite Datasheets'!$MF$6:$MF$25,"")</f>
        <v/>
      </c>
      <c r="ES39" s="911"/>
      <c r="ET39" s="912"/>
      <c r="EU39" s="909"/>
      <c r="EV39" s="924"/>
      <c r="EW39" s="342"/>
      <c r="EX39" s="923">
        <v>23</v>
      </c>
      <c r="EY39" s="837"/>
      <c r="EZ39" s="908"/>
      <c r="FA39" s="909"/>
      <c r="FB39" s="909"/>
      <c r="FC39" s="909"/>
      <c r="FD39" s="909"/>
      <c r="FE39" s="909"/>
      <c r="FF39" s="910" t="str">
        <f>IFERROR(VLOOKUP(EZ39,'Composite Datasheets'!$MC$6:$MF$25,3,0),"")</f>
        <v/>
      </c>
      <c r="FG39" s="911"/>
      <c r="FH39" s="912"/>
      <c r="FI39" s="910" t="str">
        <f>_xlfn.XLOOKUP(EZ39,'Composite Datasheets'!$MC$6:$MC$25,'Composite Datasheets'!$MF$6:$MF$25,"")</f>
        <v/>
      </c>
      <c r="FJ39" s="911"/>
      <c r="FK39" s="912"/>
      <c r="FL39" s="909"/>
      <c r="FM39" s="924"/>
      <c r="FN39" s="342"/>
      <c r="FO39" s="923">
        <v>23</v>
      </c>
      <c r="FP39" s="837"/>
      <c r="FQ39" s="908"/>
      <c r="FR39" s="909"/>
      <c r="FS39" s="909"/>
      <c r="FT39" s="909"/>
      <c r="FU39" s="909"/>
      <c r="FV39" s="909"/>
      <c r="FW39" s="910" t="str">
        <f>IFERROR(VLOOKUP(FQ39,'Composite Datasheets'!$MC$6:$MF$25,3,0),"")</f>
        <v/>
      </c>
      <c r="FX39" s="911"/>
      <c r="FY39" s="912"/>
      <c r="FZ39" s="910" t="str">
        <f>_xlfn.XLOOKUP(FQ39,'Composite Datasheets'!$MC$6:$MC$25,'Composite Datasheets'!$MF$6:$MF$25,"")</f>
        <v/>
      </c>
      <c r="GA39" s="911"/>
      <c r="GB39" s="912"/>
      <c r="GC39" s="909"/>
      <c r="GD39" s="924"/>
      <c r="GE39" s="342"/>
      <c r="GF39" s="923">
        <v>23</v>
      </c>
      <c r="GG39" s="837"/>
      <c r="GH39" s="908"/>
      <c r="GI39" s="909"/>
      <c r="GJ39" s="909"/>
      <c r="GK39" s="909"/>
      <c r="GL39" s="909"/>
      <c r="GM39" s="909"/>
      <c r="GN39" s="910" t="str">
        <f>IFERROR(VLOOKUP(GH39,'Composite Datasheets'!$MC$6:$MF$25,3,0),"")</f>
        <v/>
      </c>
      <c r="GO39" s="911"/>
      <c r="GP39" s="912"/>
      <c r="GQ39" s="910" t="str">
        <f>_xlfn.XLOOKUP(GH39,'Composite Datasheets'!$MC$6:$MC$25,'Composite Datasheets'!$MF$6:$MF$25,"")</f>
        <v/>
      </c>
      <c r="GR39" s="911"/>
      <c r="GS39" s="912"/>
      <c r="GT39" s="909"/>
      <c r="GU39" s="924"/>
      <c r="GV39" s="342"/>
      <c r="GW39" s="923">
        <v>23</v>
      </c>
      <c r="GX39" s="837"/>
      <c r="GY39" s="908"/>
      <c r="GZ39" s="909"/>
      <c r="HA39" s="909"/>
      <c r="HB39" s="909"/>
      <c r="HC39" s="909"/>
      <c r="HD39" s="909"/>
      <c r="HE39" s="910" t="str">
        <f>IFERROR(VLOOKUP(GY39,'Composite Datasheets'!$MC$6:$MF$25,3,0),"")</f>
        <v/>
      </c>
      <c r="HF39" s="911"/>
      <c r="HG39" s="912"/>
      <c r="HH39" s="910" t="str">
        <f>_xlfn.XLOOKUP(GY39,'Composite Datasheets'!$MC$6:$MC$25,'Composite Datasheets'!$MF$6:$MF$25,"")</f>
        <v/>
      </c>
      <c r="HI39" s="911"/>
      <c r="HJ39" s="912"/>
      <c r="HK39" s="909"/>
      <c r="HL39" s="924"/>
      <c r="HM39" s="342"/>
      <c r="HN39" s="923">
        <v>23</v>
      </c>
      <c r="HO39" s="837"/>
      <c r="HP39" s="908"/>
      <c r="HQ39" s="909"/>
      <c r="HR39" s="909"/>
      <c r="HS39" s="909"/>
      <c r="HT39" s="909"/>
      <c r="HU39" s="909"/>
      <c r="HV39" s="910" t="str">
        <f>IFERROR(VLOOKUP(HP39,'Composite Datasheets'!$MC$6:$MF$25,3,0),"")</f>
        <v/>
      </c>
      <c r="HW39" s="911"/>
      <c r="HX39" s="912"/>
      <c r="HY39" s="910" t="str">
        <f>_xlfn.XLOOKUP(HP39,'Composite Datasheets'!$MC$6:$MC$25,'Composite Datasheets'!$MF$6:$MF$25,"")</f>
        <v/>
      </c>
      <c r="HZ39" s="911"/>
      <c r="IA39" s="912"/>
      <c r="IB39" s="909"/>
      <c r="IC39" s="924"/>
      <c r="ID39" s="342"/>
      <c r="IE39" s="923">
        <v>23</v>
      </c>
      <c r="IF39" s="837"/>
      <c r="IG39" s="908"/>
      <c r="IH39" s="909"/>
      <c r="II39" s="909"/>
      <c r="IJ39" s="909"/>
      <c r="IK39" s="909"/>
      <c r="IL39" s="909"/>
      <c r="IM39" s="910" t="str">
        <f>IFERROR(VLOOKUP(IG39,'Composite Datasheets'!$MC$6:$MF$25,3,0),"")</f>
        <v/>
      </c>
      <c r="IN39" s="911"/>
      <c r="IO39" s="912"/>
      <c r="IP39" s="910" t="str">
        <f>_xlfn.XLOOKUP(IG39,'Composite Datasheets'!$MC$6:$MC$25,'Composite Datasheets'!$MF$6:$MF$25,"")</f>
        <v/>
      </c>
      <c r="IQ39" s="911"/>
      <c r="IR39" s="912"/>
      <c r="IS39" s="909"/>
      <c r="IT39" s="924"/>
    </row>
    <row r="40" spans="1:254" s="124" customFormat="1" ht="12.75" x14ac:dyDescent="0.2">
      <c r="A40" s="923">
        <v>24</v>
      </c>
      <c r="B40" s="837"/>
      <c r="C40" s="908"/>
      <c r="D40" s="909"/>
      <c r="E40" s="909"/>
      <c r="F40" s="909"/>
      <c r="G40" s="909"/>
      <c r="H40" s="909"/>
      <c r="I40" s="910" t="str">
        <f>IFERROR(VLOOKUP(C40,'Composite Datasheets'!$MC$6:$MF$25,3,0),"")</f>
        <v/>
      </c>
      <c r="J40" s="911"/>
      <c r="K40" s="912"/>
      <c r="L40" s="910" t="str">
        <f>_xlfn.XLOOKUP(C40,'Composite Datasheets'!$MC$6:$MC$25,'Composite Datasheets'!$MF$6:$MF$25,"")</f>
        <v/>
      </c>
      <c r="M40" s="911"/>
      <c r="N40" s="912"/>
      <c r="O40" s="909"/>
      <c r="P40" s="924"/>
      <c r="Q40" s="335"/>
      <c r="R40" s="923">
        <v>24</v>
      </c>
      <c r="S40" s="837"/>
      <c r="T40" s="908"/>
      <c r="U40" s="909"/>
      <c r="V40" s="909"/>
      <c r="W40" s="909"/>
      <c r="X40" s="909"/>
      <c r="Y40" s="909"/>
      <c r="Z40" s="910" t="str">
        <f>IFERROR(VLOOKUP(T40,'Composite Datasheets'!$MC$6:$MF$25,3,0),"")</f>
        <v/>
      </c>
      <c r="AA40" s="911"/>
      <c r="AB40" s="912"/>
      <c r="AC40" s="910" t="str">
        <f>_xlfn.XLOOKUP(T40,'Composite Datasheets'!$MC$6:$MC$25,'Composite Datasheets'!$MF$6:$MF$25,"")</f>
        <v/>
      </c>
      <c r="AD40" s="911"/>
      <c r="AE40" s="912"/>
      <c r="AF40" s="909"/>
      <c r="AG40" s="924"/>
      <c r="AH40" s="342"/>
      <c r="AI40" s="923">
        <v>24</v>
      </c>
      <c r="AJ40" s="837"/>
      <c r="AK40" s="908"/>
      <c r="AL40" s="909"/>
      <c r="AM40" s="909"/>
      <c r="AN40" s="909"/>
      <c r="AO40" s="909"/>
      <c r="AP40" s="909"/>
      <c r="AQ40" s="910" t="str">
        <f>IFERROR(VLOOKUP(AK40,'Composite Datasheets'!$MC$6:$MF$25,3,0),"")</f>
        <v/>
      </c>
      <c r="AR40" s="911"/>
      <c r="AS40" s="912"/>
      <c r="AT40" s="910" t="str">
        <f>_xlfn.XLOOKUP(AK40,'Composite Datasheets'!$MC$6:$MC$25,'Composite Datasheets'!$MF$6:$MF$25,"")</f>
        <v/>
      </c>
      <c r="AU40" s="911"/>
      <c r="AV40" s="912"/>
      <c r="AW40" s="909"/>
      <c r="AX40" s="924"/>
      <c r="AY40" s="342"/>
      <c r="AZ40" s="923">
        <v>24</v>
      </c>
      <c r="BA40" s="837"/>
      <c r="BB40" s="908"/>
      <c r="BC40" s="909"/>
      <c r="BD40" s="909"/>
      <c r="BE40" s="909"/>
      <c r="BF40" s="909"/>
      <c r="BG40" s="909"/>
      <c r="BH40" s="910" t="str">
        <f>IFERROR(VLOOKUP(BB40,'Composite Datasheets'!$MC$6:$MF$25,3,0),"")</f>
        <v/>
      </c>
      <c r="BI40" s="911"/>
      <c r="BJ40" s="912"/>
      <c r="BK40" s="910" t="str">
        <f>_xlfn.XLOOKUP(BB40,'Composite Datasheets'!$MC$6:$MC$25,'Composite Datasheets'!$MF$6:$MF$25,"")</f>
        <v/>
      </c>
      <c r="BL40" s="911"/>
      <c r="BM40" s="912"/>
      <c r="BN40" s="909"/>
      <c r="BO40" s="924"/>
      <c r="BP40" s="342"/>
      <c r="BQ40" s="923">
        <v>24</v>
      </c>
      <c r="BR40" s="837"/>
      <c r="BS40" s="908"/>
      <c r="BT40" s="909"/>
      <c r="BU40" s="909"/>
      <c r="BV40" s="909"/>
      <c r="BW40" s="909"/>
      <c r="BX40" s="909"/>
      <c r="BY40" s="910" t="str">
        <f>IFERROR(VLOOKUP(BS40,'Composite Datasheets'!$MC$6:$MF$25,3,0),"")</f>
        <v/>
      </c>
      <c r="BZ40" s="911"/>
      <c r="CA40" s="912"/>
      <c r="CB40" s="910" t="str">
        <f>_xlfn.XLOOKUP(BS40,'Composite Datasheets'!$MC$6:$MC$25,'Composite Datasheets'!$MF$6:$MF$25,"")</f>
        <v/>
      </c>
      <c r="CC40" s="911"/>
      <c r="CD40" s="912"/>
      <c r="CE40" s="909"/>
      <c r="CF40" s="924"/>
      <c r="CG40" s="342"/>
      <c r="CH40" s="923">
        <v>24</v>
      </c>
      <c r="CI40" s="837"/>
      <c r="CJ40" s="908"/>
      <c r="CK40" s="909"/>
      <c r="CL40" s="909"/>
      <c r="CM40" s="909"/>
      <c r="CN40" s="909"/>
      <c r="CO40" s="909"/>
      <c r="CP40" s="910" t="str">
        <f>IFERROR(VLOOKUP(CJ40,'Composite Datasheets'!$MC$6:$MF$25,3,0),"")</f>
        <v/>
      </c>
      <c r="CQ40" s="911"/>
      <c r="CR40" s="912"/>
      <c r="CS40" s="910" t="str">
        <f>_xlfn.XLOOKUP(CJ40,'Composite Datasheets'!$MC$6:$MC$25,'Composite Datasheets'!$MF$6:$MF$25,"")</f>
        <v/>
      </c>
      <c r="CT40" s="911"/>
      <c r="CU40" s="912"/>
      <c r="CV40" s="909"/>
      <c r="CW40" s="924"/>
      <c r="CX40" s="342"/>
      <c r="CY40" s="923">
        <v>24</v>
      </c>
      <c r="CZ40" s="837"/>
      <c r="DA40" s="908"/>
      <c r="DB40" s="909"/>
      <c r="DC40" s="909"/>
      <c r="DD40" s="909"/>
      <c r="DE40" s="909"/>
      <c r="DF40" s="909"/>
      <c r="DG40" s="910" t="str">
        <f>IFERROR(VLOOKUP(DA40,'Composite Datasheets'!$MC$6:$MF$25,3,0),"")</f>
        <v/>
      </c>
      <c r="DH40" s="911"/>
      <c r="DI40" s="912"/>
      <c r="DJ40" s="910" t="str">
        <f>_xlfn.XLOOKUP(DA40,'Composite Datasheets'!$MC$6:$MC$25,'Composite Datasheets'!$MF$6:$MF$25,"")</f>
        <v/>
      </c>
      <c r="DK40" s="911"/>
      <c r="DL40" s="912"/>
      <c r="DM40" s="909"/>
      <c r="DN40" s="924"/>
      <c r="DO40" s="342"/>
      <c r="DP40" s="923">
        <v>24</v>
      </c>
      <c r="DQ40" s="837"/>
      <c r="DR40" s="908"/>
      <c r="DS40" s="909"/>
      <c r="DT40" s="909"/>
      <c r="DU40" s="909"/>
      <c r="DV40" s="909"/>
      <c r="DW40" s="909"/>
      <c r="DX40" s="910" t="str">
        <f>IFERROR(VLOOKUP(DR40,'Composite Datasheets'!$MC$6:$MF$25,3,0),"")</f>
        <v/>
      </c>
      <c r="DY40" s="911"/>
      <c r="DZ40" s="912"/>
      <c r="EA40" s="910" t="str">
        <f>_xlfn.XLOOKUP(DR40,'Composite Datasheets'!$MC$6:$MC$25,'Composite Datasheets'!$MF$6:$MF$25,"")</f>
        <v/>
      </c>
      <c r="EB40" s="911"/>
      <c r="EC40" s="912"/>
      <c r="ED40" s="909"/>
      <c r="EE40" s="924"/>
      <c r="EF40" s="342"/>
      <c r="EG40" s="923">
        <v>24</v>
      </c>
      <c r="EH40" s="837"/>
      <c r="EI40" s="908"/>
      <c r="EJ40" s="909"/>
      <c r="EK40" s="909"/>
      <c r="EL40" s="909"/>
      <c r="EM40" s="909"/>
      <c r="EN40" s="909"/>
      <c r="EO40" s="910" t="str">
        <f>IFERROR(VLOOKUP(EI40,'Composite Datasheets'!$MC$6:$MF$25,3,0),"")</f>
        <v/>
      </c>
      <c r="EP40" s="911"/>
      <c r="EQ40" s="912"/>
      <c r="ER40" s="910" t="str">
        <f>_xlfn.XLOOKUP(EI40,'Composite Datasheets'!$MC$6:$MC$25,'Composite Datasheets'!$MF$6:$MF$25,"")</f>
        <v/>
      </c>
      <c r="ES40" s="911"/>
      <c r="ET40" s="912"/>
      <c r="EU40" s="909"/>
      <c r="EV40" s="924"/>
      <c r="EW40" s="342"/>
      <c r="EX40" s="923">
        <v>24</v>
      </c>
      <c r="EY40" s="837"/>
      <c r="EZ40" s="908"/>
      <c r="FA40" s="909"/>
      <c r="FB40" s="909"/>
      <c r="FC40" s="909"/>
      <c r="FD40" s="909"/>
      <c r="FE40" s="909"/>
      <c r="FF40" s="910" t="str">
        <f>IFERROR(VLOOKUP(EZ40,'Composite Datasheets'!$MC$6:$MF$25,3,0),"")</f>
        <v/>
      </c>
      <c r="FG40" s="911"/>
      <c r="FH40" s="912"/>
      <c r="FI40" s="910" t="str">
        <f>_xlfn.XLOOKUP(EZ40,'Composite Datasheets'!$MC$6:$MC$25,'Composite Datasheets'!$MF$6:$MF$25,"")</f>
        <v/>
      </c>
      <c r="FJ40" s="911"/>
      <c r="FK40" s="912"/>
      <c r="FL40" s="909"/>
      <c r="FM40" s="924"/>
      <c r="FN40" s="342"/>
      <c r="FO40" s="923">
        <v>24</v>
      </c>
      <c r="FP40" s="837"/>
      <c r="FQ40" s="908"/>
      <c r="FR40" s="909"/>
      <c r="FS40" s="909"/>
      <c r="FT40" s="909"/>
      <c r="FU40" s="909"/>
      <c r="FV40" s="909"/>
      <c r="FW40" s="910" t="str">
        <f>IFERROR(VLOOKUP(FQ40,'Composite Datasheets'!$MC$6:$MF$25,3,0),"")</f>
        <v/>
      </c>
      <c r="FX40" s="911"/>
      <c r="FY40" s="912"/>
      <c r="FZ40" s="910" t="str">
        <f>_xlfn.XLOOKUP(FQ40,'Composite Datasheets'!$MC$6:$MC$25,'Composite Datasheets'!$MF$6:$MF$25,"")</f>
        <v/>
      </c>
      <c r="GA40" s="911"/>
      <c r="GB40" s="912"/>
      <c r="GC40" s="909"/>
      <c r="GD40" s="924"/>
      <c r="GE40" s="342"/>
      <c r="GF40" s="923">
        <v>24</v>
      </c>
      <c r="GG40" s="837"/>
      <c r="GH40" s="908"/>
      <c r="GI40" s="909"/>
      <c r="GJ40" s="909"/>
      <c r="GK40" s="909"/>
      <c r="GL40" s="909"/>
      <c r="GM40" s="909"/>
      <c r="GN40" s="910" t="str">
        <f>IFERROR(VLOOKUP(GH40,'Composite Datasheets'!$MC$6:$MF$25,3,0),"")</f>
        <v/>
      </c>
      <c r="GO40" s="911"/>
      <c r="GP40" s="912"/>
      <c r="GQ40" s="910" t="str">
        <f>_xlfn.XLOOKUP(GH40,'Composite Datasheets'!$MC$6:$MC$25,'Composite Datasheets'!$MF$6:$MF$25,"")</f>
        <v/>
      </c>
      <c r="GR40" s="911"/>
      <c r="GS40" s="912"/>
      <c r="GT40" s="909"/>
      <c r="GU40" s="924"/>
      <c r="GV40" s="342"/>
      <c r="GW40" s="923">
        <v>24</v>
      </c>
      <c r="GX40" s="837"/>
      <c r="GY40" s="908"/>
      <c r="GZ40" s="909"/>
      <c r="HA40" s="909"/>
      <c r="HB40" s="909"/>
      <c r="HC40" s="909"/>
      <c r="HD40" s="909"/>
      <c r="HE40" s="910" t="str">
        <f>IFERROR(VLOOKUP(GY40,'Composite Datasheets'!$MC$6:$MF$25,3,0),"")</f>
        <v/>
      </c>
      <c r="HF40" s="911"/>
      <c r="HG40" s="912"/>
      <c r="HH40" s="910" t="str">
        <f>_xlfn.XLOOKUP(GY40,'Composite Datasheets'!$MC$6:$MC$25,'Composite Datasheets'!$MF$6:$MF$25,"")</f>
        <v/>
      </c>
      <c r="HI40" s="911"/>
      <c r="HJ40" s="912"/>
      <c r="HK40" s="909"/>
      <c r="HL40" s="924"/>
      <c r="HM40" s="342"/>
      <c r="HN40" s="923">
        <v>24</v>
      </c>
      <c r="HO40" s="837"/>
      <c r="HP40" s="908"/>
      <c r="HQ40" s="909"/>
      <c r="HR40" s="909"/>
      <c r="HS40" s="909"/>
      <c r="HT40" s="909"/>
      <c r="HU40" s="909"/>
      <c r="HV40" s="910" t="str">
        <f>IFERROR(VLOOKUP(HP40,'Composite Datasheets'!$MC$6:$MF$25,3,0),"")</f>
        <v/>
      </c>
      <c r="HW40" s="911"/>
      <c r="HX40" s="912"/>
      <c r="HY40" s="910" t="str">
        <f>_xlfn.XLOOKUP(HP40,'Composite Datasheets'!$MC$6:$MC$25,'Composite Datasheets'!$MF$6:$MF$25,"")</f>
        <v/>
      </c>
      <c r="HZ40" s="911"/>
      <c r="IA40" s="912"/>
      <c r="IB40" s="909"/>
      <c r="IC40" s="924"/>
      <c r="ID40" s="342"/>
      <c r="IE40" s="923">
        <v>24</v>
      </c>
      <c r="IF40" s="837"/>
      <c r="IG40" s="908"/>
      <c r="IH40" s="909"/>
      <c r="II40" s="909"/>
      <c r="IJ40" s="909"/>
      <c r="IK40" s="909"/>
      <c r="IL40" s="909"/>
      <c r="IM40" s="910" t="str">
        <f>IFERROR(VLOOKUP(IG40,'Composite Datasheets'!$MC$6:$MF$25,3,0),"")</f>
        <v/>
      </c>
      <c r="IN40" s="911"/>
      <c r="IO40" s="912"/>
      <c r="IP40" s="910" t="str">
        <f>_xlfn.XLOOKUP(IG40,'Composite Datasheets'!$MC$6:$MC$25,'Composite Datasheets'!$MF$6:$MF$25,"")</f>
        <v/>
      </c>
      <c r="IQ40" s="911"/>
      <c r="IR40" s="912"/>
      <c r="IS40" s="909"/>
      <c r="IT40" s="924"/>
    </row>
    <row r="41" spans="1:254" s="124" customFormat="1" ht="12.75" x14ac:dyDescent="0.2">
      <c r="A41" s="923">
        <v>25</v>
      </c>
      <c r="B41" s="837"/>
      <c r="C41" s="908"/>
      <c r="D41" s="909"/>
      <c r="E41" s="909"/>
      <c r="F41" s="909"/>
      <c r="G41" s="909"/>
      <c r="H41" s="909"/>
      <c r="I41" s="910" t="str">
        <f>IFERROR(VLOOKUP(C41,'Composite Datasheets'!$MC$6:$MF$25,3,0),"")</f>
        <v/>
      </c>
      <c r="J41" s="911"/>
      <c r="K41" s="912"/>
      <c r="L41" s="910" t="str">
        <f>_xlfn.XLOOKUP(C41,'Composite Datasheets'!$MC$6:$MC$25,'Composite Datasheets'!$MF$6:$MF$25,"")</f>
        <v/>
      </c>
      <c r="M41" s="911"/>
      <c r="N41" s="912"/>
      <c r="O41" s="909"/>
      <c r="P41" s="924"/>
      <c r="Q41" s="335"/>
      <c r="R41" s="923">
        <v>25</v>
      </c>
      <c r="S41" s="837"/>
      <c r="T41" s="908"/>
      <c r="U41" s="909"/>
      <c r="V41" s="909"/>
      <c r="W41" s="909"/>
      <c r="X41" s="909"/>
      <c r="Y41" s="909"/>
      <c r="Z41" s="910" t="str">
        <f>IFERROR(VLOOKUP(T41,'Composite Datasheets'!$MC$6:$MF$25,3,0),"")</f>
        <v/>
      </c>
      <c r="AA41" s="911"/>
      <c r="AB41" s="912"/>
      <c r="AC41" s="910" t="str">
        <f>_xlfn.XLOOKUP(T41,'Composite Datasheets'!$MC$6:$MC$25,'Composite Datasheets'!$MF$6:$MF$25,"")</f>
        <v/>
      </c>
      <c r="AD41" s="911"/>
      <c r="AE41" s="912"/>
      <c r="AF41" s="909"/>
      <c r="AG41" s="924"/>
      <c r="AH41" s="342"/>
      <c r="AI41" s="923">
        <v>25</v>
      </c>
      <c r="AJ41" s="837"/>
      <c r="AK41" s="908"/>
      <c r="AL41" s="909"/>
      <c r="AM41" s="909"/>
      <c r="AN41" s="909"/>
      <c r="AO41" s="909"/>
      <c r="AP41" s="909"/>
      <c r="AQ41" s="910" t="str">
        <f>IFERROR(VLOOKUP(AK41,'Composite Datasheets'!$MC$6:$MF$25,3,0),"")</f>
        <v/>
      </c>
      <c r="AR41" s="911"/>
      <c r="AS41" s="912"/>
      <c r="AT41" s="910" t="str">
        <f>_xlfn.XLOOKUP(AK41,'Composite Datasheets'!$MC$6:$MC$25,'Composite Datasheets'!$MF$6:$MF$25,"")</f>
        <v/>
      </c>
      <c r="AU41" s="911"/>
      <c r="AV41" s="912"/>
      <c r="AW41" s="909"/>
      <c r="AX41" s="924"/>
      <c r="AY41" s="342"/>
      <c r="AZ41" s="923">
        <v>25</v>
      </c>
      <c r="BA41" s="837"/>
      <c r="BB41" s="908"/>
      <c r="BC41" s="909"/>
      <c r="BD41" s="909"/>
      <c r="BE41" s="909"/>
      <c r="BF41" s="909"/>
      <c r="BG41" s="909"/>
      <c r="BH41" s="910" t="str">
        <f>IFERROR(VLOOKUP(BB41,'Composite Datasheets'!$MC$6:$MF$25,3,0),"")</f>
        <v/>
      </c>
      <c r="BI41" s="911"/>
      <c r="BJ41" s="912"/>
      <c r="BK41" s="910" t="str">
        <f>_xlfn.XLOOKUP(BB41,'Composite Datasheets'!$MC$6:$MC$25,'Composite Datasheets'!$MF$6:$MF$25,"")</f>
        <v/>
      </c>
      <c r="BL41" s="911"/>
      <c r="BM41" s="912"/>
      <c r="BN41" s="909"/>
      <c r="BO41" s="924"/>
      <c r="BP41" s="342"/>
      <c r="BQ41" s="923">
        <v>25</v>
      </c>
      <c r="BR41" s="837"/>
      <c r="BS41" s="908"/>
      <c r="BT41" s="909"/>
      <c r="BU41" s="909"/>
      <c r="BV41" s="909"/>
      <c r="BW41" s="909"/>
      <c r="BX41" s="909"/>
      <c r="BY41" s="910" t="str">
        <f>IFERROR(VLOOKUP(BS41,'Composite Datasheets'!$MC$6:$MF$25,3,0),"")</f>
        <v/>
      </c>
      <c r="BZ41" s="911"/>
      <c r="CA41" s="912"/>
      <c r="CB41" s="910" t="str">
        <f>_xlfn.XLOOKUP(BS41,'Composite Datasheets'!$MC$6:$MC$25,'Composite Datasheets'!$MF$6:$MF$25,"")</f>
        <v/>
      </c>
      <c r="CC41" s="911"/>
      <c r="CD41" s="912"/>
      <c r="CE41" s="909"/>
      <c r="CF41" s="924"/>
      <c r="CG41" s="342"/>
      <c r="CH41" s="923">
        <v>25</v>
      </c>
      <c r="CI41" s="837"/>
      <c r="CJ41" s="908"/>
      <c r="CK41" s="909"/>
      <c r="CL41" s="909"/>
      <c r="CM41" s="909"/>
      <c r="CN41" s="909"/>
      <c r="CO41" s="909"/>
      <c r="CP41" s="910" t="str">
        <f>IFERROR(VLOOKUP(CJ41,'Composite Datasheets'!$MC$6:$MF$25,3,0),"")</f>
        <v/>
      </c>
      <c r="CQ41" s="911"/>
      <c r="CR41" s="912"/>
      <c r="CS41" s="910" t="str">
        <f>_xlfn.XLOOKUP(CJ41,'Composite Datasheets'!$MC$6:$MC$25,'Composite Datasheets'!$MF$6:$MF$25,"")</f>
        <v/>
      </c>
      <c r="CT41" s="911"/>
      <c r="CU41" s="912"/>
      <c r="CV41" s="909"/>
      <c r="CW41" s="924"/>
      <c r="CX41" s="342"/>
      <c r="CY41" s="923">
        <v>25</v>
      </c>
      <c r="CZ41" s="837"/>
      <c r="DA41" s="908"/>
      <c r="DB41" s="909"/>
      <c r="DC41" s="909"/>
      <c r="DD41" s="909"/>
      <c r="DE41" s="909"/>
      <c r="DF41" s="909"/>
      <c r="DG41" s="910" t="str">
        <f>IFERROR(VLOOKUP(DA41,'Composite Datasheets'!$MC$6:$MF$25,3,0),"")</f>
        <v/>
      </c>
      <c r="DH41" s="911"/>
      <c r="DI41" s="912"/>
      <c r="DJ41" s="910" t="str">
        <f>_xlfn.XLOOKUP(DA41,'Composite Datasheets'!$MC$6:$MC$25,'Composite Datasheets'!$MF$6:$MF$25,"")</f>
        <v/>
      </c>
      <c r="DK41" s="911"/>
      <c r="DL41" s="912"/>
      <c r="DM41" s="909"/>
      <c r="DN41" s="924"/>
      <c r="DO41" s="342"/>
      <c r="DP41" s="923">
        <v>25</v>
      </c>
      <c r="DQ41" s="837"/>
      <c r="DR41" s="908"/>
      <c r="DS41" s="909"/>
      <c r="DT41" s="909"/>
      <c r="DU41" s="909"/>
      <c r="DV41" s="909"/>
      <c r="DW41" s="909"/>
      <c r="DX41" s="910" t="str">
        <f>IFERROR(VLOOKUP(DR41,'Composite Datasheets'!$MC$6:$MF$25,3,0),"")</f>
        <v/>
      </c>
      <c r="DY41" s="911"/>
      <c r="DZ41" s="912"/>
      <c r="EA41" s="910" t="str">
        <f>_xlfn.XLOOKUP(DR41,'Composite Datasheets'!$MC$6:$MC$25,'Composite Datasheets'!$MF$6:$MF$25,"")</f>
        <v/>
      </c>
      <c r="EB41" s="911"/>
      <c r="EC41" s="912"/>
      <c r="ED41" s="909"/>
      <c r="EE41" s="924"/>
      <c r="EF41" s="342"/>
      <c r="EG41" s="923">
        <v>25</v>
      </c>
      <c r="EH41" s="837"/>
      <c r="EI41" s="908"/>
      <c r="EJ41" s="909"/>
      <c r="EK41" s="909"/>
      <c r="EL41" s="909"/>
      <c r="EM41" s="909"/>
      <c r="EN41" s="909"/>
      <c r="EO41" s="910" t="str">
        <f>IFERROR(VLOOKUP(EI41,'Composite Datasheets'!$MC$6:$MF$25,3,0),"")</f>
        <v/>
      </c>
      <c r="EP41" s="911"/>
      <c r="EQ41" s="912"/>
      <c r="ER41" s="910" t="str">
        <f>_xlfn.XLOOKUP(EI41,'Composite Datasheets'!$MC$6:$MC$25,'Composite Datasheets'!$MF$6:$MF$25,"")</f>
        <v/>
      </c>
      <c r="ES41" s="911"/>
      <c r="ET41" s="912"/>
      <c r="EU41" s="909"/>
      <c r="EV41" s="924"/>
      <c r="EW41" s="342"/>
      <c r="EX41" s="923">
        <v>25</v>
      </c>
      <c r="EY41" s="837"/>
      <c r="EZ41" s="908"/>
      <c r="FA41" s="909"/>
      <c r="FB41" s="909"/>
      <c r="FC41" s="909"/>
      <c r="FD41" s="909"/>
      <c r="FE41" s="909"/>
      <c r="FF41" s="910" t="str">
        <f>IFERROR(VLOOKUP(EZ41,'Composite Datasheets'!$MC$6:$MF$25,3,0),"")</f>
        <v/>
      </c>
      <c r="FG41" s="911"/>
      <c r="FH41" s="912"/>
      <c r="FI41" s="910" t="str">
        <f>_xlfn.XLOOKUP(EZ41,'Composite Datasheets'!$MC$6:$MC$25,'Composite Datasheets'!$MF$6:$MF$25,"")</f>
        <v/>
      </c>
      <c r="FJ41" s="911"/>
      <c r="FK41" s="912"/>
      <c r="FL41" s="909"/>
      <c r="FM41" s="924"/>
      <c r="FN41" s="342"/>
      <c r="FO41" s="923">
        <v>25</v>
      </c>
      <c r="FP41" s="837"/>
      <c r="FQ41" s="908"/>
      <c r="FR41" s="909"/>
      <c r="FS41" s="909"/>
      <c r="FT41" s="909"/>
      <c r="FU41" s="909"/>
      <c r="FV41" s="909"/>
      <c r="FW41" s="910" t="str">
        <f>IFERROR(VLOOKUP(FQ41,'Composite Datasheets'!$MC$6:$MF$25,3,0),"")</f>
        <v/>
      </c>
      <c r="FX41" s="911"/>
      <c r="FY41" s="912"/>
      <c r="FZ41" s="910" t="str">
        <f>_xlfn.XLOOKUP(FQ41,'Composite Datasheets'!$MC$6:$MC$25,'Composite Datasheets'!$MF$6:$MF$25,"")</f>
        <v/>
      </c>
      <c r="GA41" s="911"/>
      <c r="GB41" s="912"/>
      <c r="GC41" s="909"/>
      <c r="GD41" s="924"/>
      <c r="GE41" s="342"/>
      <c r="GF41" s="923">
        <v>25</v>
      </c>
      <c r="GG41" s="837"/>
      <c r="GH41" s="908"/>
      <c r="GI41" s="909"/>
      <c r="GJ41" s="909"/>
      <c r="GK41" s="909"/>
      <c r="GL41" s="909"/>
      <c r="GM41" s="909"/>
      <c r="GN41" s="910" t="str">
        <f>IFERROR(VLOOKUP(GH41,'Composite Datasheets'!$MC$6:$MF$25,3,0),"")</f>
        <v/>
      </c>
      <c r="GO41" s="911"/>
      <c r="GP41" s="912"/>
      <c r="GQ41" s="910" t="str">
        <f>_xlfn.XLOOKUP(GH41,'Composite Datasheets'!$MC$6:$MC$25,'Composite Datasheets'!$MF$6:$MF$25,"")</f>
        <v/>
      </c>
      <c r="GR41" s="911"/>
      <c r="GS41" s="912"/>
      <c r="GT41" s="909"/>
      <c r="GU41" s="924"/>
      <c r="GV41" s="342"/>
      <c r="GW41" s="923">
        <v>25</v>
      </c>
      <c r="GX41" s="837"/>
      <c r="GY41" s="908"/>
      <c r="GZ41" s="909"/>
      <c r="HA41" s="909"/>
      <c r="HB41" s="909"/>
      <c r="HC41" s="909"/>
      <c r="HD41" s="909"/>
      <c r="HE41" s="910" t="str">
        <f>IFERROR(VLOOKUP(GY41,'Composite Datasheets'!$MC$6:$MF$25,3,0),"")</f>
        <v/>
      </c>
      <c r="HF41" s="911"/>
      <c r="HG41" s="912"/>
      <c r="HH41" s="910" t="str">
        <f>_xlfn.XLOOKUP(GY41,'Composite Datasheets'!$MC$6:$MC$25,'Composite Datasheets'!$MF$6:$MF$25,"")</f>
        <v/>
      </c>
      <c r="HI41" s="911"/>
      <c r="HJ41" s="912"/>
      <c r="HK41" s="909"/>
      <c r="HL41" s="924"/>
      <c r="HM41" s="342"/>
      <c r="HN41" s="923">
        <v>25</v>
      </c>
      <c r="HO41" s="837"/>
      <c r="HP41" s="908"/>
      <c r="HQ41" s="909"/>
      <c r="HR41" s="909"/>
      <c r="HS41" s="909"/>
      <c r="HT41" s="909"/>
      <c r="HU41" s="909"/>
      <c r="HV41" s="910" t="str">
        <f>IFERROR(VLOOKUP(HP41,'Composite Datasheets'!$MC$6:$MF$25,3,0),"")</f>
        <v/>
      </c>
      <c r="HW41" s="911"/>
      <c r="HX41" s="912"/>
      <c r="HY41" s="910" t="str">
        <f>_xlfn.XLOOKUP(HP41,'Composite Datasheets'!$MC$6:$MC$25,'Composite Datasheets'!$MF$6:$MF$25,"")</f>
        <v/>
      </c>
      <c r="HZ41" s="911"/>
      <c r="IA41" s="912"/>
      <c r="IB41" s="909"/>
      <c r="IC41" s="924"/>
      <c r="ID41" s="342"/>
      <c r="IE41" s="923">
        <v>25</v>
      </c>
      <c r="IF41" s="837"/>
      <c r="IG41" s="908"/>
      <c r="IH41" s="909"/>
      <c r="II41" s="909"/>
      <c r="IJ41" s="909"/>
      <c r="IK41" s="909"/>
      <c r="IL41" s="909"/>
      <c r="IM41" s="910" t="str">
        <f>IFERROR(VLOOKUP(IG41,'Composite Datasheets'!$MC$6:$MF$25,3,0),"")</f>
        <v/>
      </c>
      <c r="IN41" s="911"/>
      <c r="IO41" s="912"/>
      <c r="IP41" s="910" t="str">
        <f>_xlfn.XLOOKUP(IG41,'Composite Datasheets'!$MC$6:$MC$25,'Composite Datasheets'!$MF$6:$MF$25,"")</f>
        <v/>
      </c>
      <c r="IQ41" s="911"/>
      <c r="IR41" s="912"/>
      <c r="IS41" s="909"/>
      <c r="IT41" s="924"/>
    </row>
    <row r="42" spans="1:254" s="124" customFormat="1" ht="12.75" x14ac:dyDescent="0.2">
      <c r="A42" s="923">
        <v>26</v>
      </c>
      <c r="B42" s="837"/>
      <c r="C42" s="908"/>
      <c r="D42" s="909"/>
      <c r="E42" s="909"/>
      <c r="F42" s="909"/>
      <c r="G42" s="909"/>
      <c r="H42" s="909"/>
      <c r="I42" s="910" t="str">
        <f>IFERROR(VLOOKUP(C42,'Composite Datasheets'!$MC$6:$MF$25,3,0),"")</f>
        <v/>
      </c>
      <c r="J42" s="911"/>
      <c r="K42" s="912"/>
      <c r="L42" s="910" t="str">
        <f>_xlfn.XLOOKUP(C42,'Composite Datasheets'!$MC$6:$MC$25,'Composite Datasheets'!$MF$6:$MF$25,"")</f>
        <v/>
      </c>
      <c r="M42" s="911"/>
      <c r="N42" s="912"/>
      <c r="O42" s="909"/>
      <c r="P42" s="924"/>
      <c r="Q42" s="335"/>
      <c r="R42" s="923">
        <v>26</v>
      </c>
      <c r="S42" s="837"/>
      <c r="T42" s="908"/>
      <c r="U42" s="909"/>
      <c r="V42" s="909"/>
      <c r="W42" s="909"/>
      <c r="X42" s="909"/>
      <c r="Y42" s="909"/>
      <c r="Z42" s="910" t="str">
        <f>IFERROR(VLOOKUP(T42,'Composite Datasheets'!$MC$6:$MF$25,3,0),"")</f>
        <v/>
      </c>
      <c r="AA42" s="911"/>
      <c r="AB42" s="912"/>
      <c r="AC42" s="910" t="str">
        <f>_xlfn.XLOOKUP(T42,'Composite Datasheets'!$MC$6:$MC$25,'Composite Datasheets'!$MF$6:$MF$25,"")</f>
        <v/>
      </c>
      <c r="AD42" s="911"/>
      <c r="AE42" s="912"/>
      <c r="AF42" s="909"/>
      <c r="AG42" s="924"/>
      <c r="AH42" s="342"/>
      <c r="AI42" s="923">
        <v>26</v>
      </c>
      <c r="AJ42" s="837"/>
      <c r="AK42" s="908"/>
      <c r="AL42" s="909"/>
      <c r="AM42" s="909"/>
      <c r="AN42" s="909"/>
      <c r="AO42" s="909"/>
      <c r="AP42" s="909"/>
      <c r="AQ42" s="910" t="str">
        <f>IFERROR(VLOOKUP(AK42,'Composite Datasheets'!$MC$6:$MF$25,3,0),"")</f>
        <v/>
      </c>
      <c r="AR42" s="911"/>
      <c r="AS42" s="912"/>
      <c r="AT42" s="910" t="str">
        <f>_xlfn.XLOOKUP(AK42,'Composite Datasheets'!$MC$6:$MC$25,'Composite Datasheets'!$MF$6:$MF$25,"")</f>
        <v/>
      </c>
      <c r="AU42" s="911"/>
      <c r="AV42" s="912"/>
      <c r="AW42" s="909"/>
      <c r="AX42" s="924"/>
      <c r="AY42" s="342"/>
      <c r="AZ42" s="923">
        <v>26</v>
      </c>
      <c r="BA42" s="837"/>
      <c r="BB42" s="908"/>
      <c r="BC42" s="909"/>
      <c r="BD42" s="909"/>
      <c r="BE42" s="909"/>
      <c r="BF42" s="909"/>
      <c r="BG42" s="909"/>
      <c r="BH42" s="910" t="str">
        <f>IFERROR(VLOOKUP(BB42,'Composite Datasheets'!$MC$6:$MF$25,3,0),"")</f>
        <v/>
      </c>
      <c r="BI42" s="911"/>
      <c r="BJ42" s="912"/>
      <c r="BK42" s="910" t="str">
        <f>_xlfn.XLOOKUP(BB42,'Composite Datasheets'!$MC$6:$MC$25,'Composite Datasheets'!$MF$6:$MF$25,"")</f>
        <v/>
      </c>
      <c r="BL42" s="911"/>
      <c r="BM42" s="912"/>
      <c r="BN42" s="909"/>
      <c r="BO42" s="924"/>
      <c r="BP42" s="342"/>
      <c r="BQ42" s="923">
        <v>26</v>
      </c>
      <c r="BR42" s="837"/>
      <c r="BS42" s="908"/>
      <c r="BT42" s="909"/>
      <c r="BU42" s="909"/>
      <c r="BV42" s="909"/>
      <c r="BW42" s="909"/>
      <c r="BX42" s="909"/>
      <c r="BY42" s="910" t="str">
        <f>IFERROR(VLOOKUP(BS42,'Composite Datasheets'!$MC$6:$MF$25,3,0),"")</f>
        <v/>
      </c>
      <c r="BZ42" s="911"/>
      <c r="CA42" s="912"/>
      <c r="CB42" s="910" t="str">
        <f>_xlfn.XLOOKUP(BS42,'Composite Datasheets'!$MC$6:$MC$25,'Composite Datasheets'!$MF$6:$MF$25,"")</f>
        <v/>
      </c>
      <c r="CC42" s="911"/>
      <c r="CD42" s="912"/>
      <c r="CE42" s="909"/>
      <c r="CF42" s="924"/>
      <c r="CG42" s="342"/>
      <c r="CH42" s="923">
        <v>26</v>
      </c>
      <c r="CI42" s="837"/>
      <c r="CJ42" s="908"/>
      <c r="CK42" s="909"/>
      <c r="CL42" s="909"/>
      <c r="CM42" s="909"/>
      <c r="CN42" s="909"/>
      <c r="CO42" s="909"/>
      <c r="CP42" s="910" t="str">
        <f>IFERROR(VLOOKUP(CJ42,'Composite Datasheets'!$MC$6:$MF$25,3,0),"")</f>
        <v/>
      </c>
      <c r="CQ42" s="911"/>
      <c r="CR42" s="912"/>
      <c r="CS42" s="910" t="str">
        <f>_xlfn.XLOOKUP(CJ42,'Composite Datasheets'!$MC$6:$MC$25,'Composite Datasheets'!$MF$6:$MF$25,"")</f>
        <v/>
      </c>
      <c r="CT42" s="911"/>
      <c r="CU42" s="912"/>
      <c r="CV42" s="909"/>
      <c r="CW42" s="924"/>
      <c r="CX42" s="342"/>
      <c r="CY42" s="923">
        <v>26</v>
      </c>
      <c r="CZ42" s="837"/>
      <c r="DA42" s="908"/>
      <c r="DB42" s="909"/>
      <c r="DC42" s="909"/>
      <c r="DD42" s="909"/>
      <c r="DE42" s="909"/>
      <c r="DF42" s="909"/>
      <c r="DG42" s="910" t="str">
        <f>IFERROR(VLOOKUP(DA42,'Composite Datasheets'!$MC$6:$MF$25,3,0),"")</f>
        <v/>
      </c>
      <c r="DH42" s="911"/>
      <c r="DI42" s="912"/>
      <c r="DJ42" s="910" t="str">
        <f>_xlfn.XLOOKUP(DA42,'Composite Datasheets'!$MC$6:$MC$25,'Composite Datasheets'!$MF$6:$MF$25,"")</f>
        <v/>
      </c>
      <c r="DK42" s="911"/>
      <c r="DL42" s="912"/>
      <c r="DM42" s="909"/>
      <c r="DN42" s="924"/>
      <c r="DO42" s="342"/>
      <c r="DP42" s="923">
        <v>26</v>
      </c>
      <c r="DQ42" s="837"/>
      <c r="DR42" s="908"/>
      <c r="DS42" s="909"/>
      <c r="DT42" s="909"/>
      <c r="DU42" s="909"/>
      <c r="DV42" s="909"/>
      <c r="DW42" s="909"/>
      <c r="DX42" s="910" t="str">
        <f>IFERROR(VLOOKUP(DR42,'Composite Datasheets'!$MC$6:$MF$25,3,0),"")</f>
        <v/>
      </c>
      <c r="DY42" s="911"/>
      <c r="DZ42" s="912"/>
      <c r="EA42" s="910" t="str">
        <f>_xlfn.XLOOKUP(DR42,'Composite Datasheets'!$MC$6:$MC$25,'Composite Datasheets'!$MF$6:$MF$25,"")</f>
        <v/>
      </c>
      <c r="EB42" s="911"/>
      <c r="EC42" s="912"/>
      <c r="ED42" s="909"/>
      <c r="EE42" s="924"/>
      <c r="EF42" s="342"/>
      <c r="EG42" s="923">
        <v>26</v>
      </c>
      <c r="EH42" s="837"/>
      <c r="EI42" s="908"/>
      <c r="EJ42" s="909"/>
      <c r="EK42" s="909"/>
      <c r="EL42" s="909"/>
      <c r="EM42" s="909"/>
      <c r="EN42" s="909"/>
      <c r="EO42" s="910" t="str">
        <f>IFERROR(VLOOKUP(EI42,'Composite Datasheets'!$MC$6:$MF$25,3,0),"")</f>
        <v/>
      </c>
      <c r="EP42" s="911"/>
      <c r="EQ42" s="912"/>
      <c r="ER42" s="910" t="str">
        <f>_xlfn.XLOOKUP(EI42,'Composite Datasheets'!$MC$6:$MC$25,'Composite Datasheets'!$MF$6:$MF$25,"")</f>
        <v/>
      </c>
      <c r="ES42" s="911"/>
      <c r="ET42" s="912"/>
      <c r="EU42" s="909"/>
      <c r="EV42" s="924"/>
      <c r="EW42" s="342"/>
      <c r="EX42" s="923">
        <v>26</v>
      </c>
      <c r="EY42" s="837"/>
      <c r="EZ42" s="908"/>
      <c r="FA42" s="909"/>
      <c r="FB42" s="909"/>
      <c r="FC42" s="909"/>
      <c r="FD42" s="909"/>
      <c r="FE42" s="909"/>
      <c r="FF42" s="910" t="str">
        <f>IFERROR(VLOOKUP(EZ42,'Composite Datasheets'!$MC$6:$MF$25,3,0),"")</f>
        <v/>
      </c>
      <c r="FG42" s="911"/>
      <c r="FH42" s="912"/>
      <c r="FI42" s="910" t="str">
        <f>_xlfn.XLOOKUP(EZ42,'Composite Datasheets'!$MC$6:$MC$25,'Composite Datasheets'!$MF$6:$MF$25,"")</f>
        <v/>
      </c>
      <c r="FJ42" s="911"/>
      <c r="FK42" s="912"/>
      <c r="FL42" s="909"/>
      <c r="FM42" s="924"/>
      <c r="FN42" s="342"/>
      <c r="FO42" s="923">
        <v>26</v>
      </c>
      <c r="FP42" s="837"/>
      <c r="FQ42" s="908"/>
      <c r="FR42" s="909"/>
      <c r="FS42" s="909"/>
      <c r="FT42" s="909"/>
      <c r="FU42" s="909"/>
      <c r="FV42" s="909"/>
      <c r="FW42" s="910" t="str">
        <f>IFERROR(VLOOKUP(FQ42,'Composite Datasheets'!$MC$6:$MF$25,3,0),"")</f>
        <v/>
      </c>
      <c r="FX42" s="911"/>
      <c r="FY42" s="912"/>
      <c r="FZ42" s="910" t="str">
        <f>_xlfn.XLOOKUP(FQ42,'Composite Datasheets'!$MC$6:$MC$25,'Composite Datasheets'!$MF$6:$MF$25,"")</f>
        <v/>
      </c>
      <c r="GA42" s="911"/>
      <c r="GB42" s="912"/>
      <c r="GC42" s="909"/>
      <c r="GD42" s="924"/>
      <c r="GE42" s="342"/>
      <c r="GF42" s="923">
        <v>26</v>
      </c>
      <c r="GG42" s="837"/>
      <c r="GH42" s="908"/>
      <c r="GI42" s="909"/>
      <c r="GJ42" s="909"/>
      <c r="GK42" s="909"/>
      <c r="GL42" s="909"/>
      <c r="GM42" s="909"/>
      <c r="GN42" s="910" t="str">
        <f>IFERROR(VLOOKUP(GH42,'Composite Datasheets'!$MC$6:$MF$25,3,0),"")</f>
        <v/>
      </c>
      <c r="GO42" s="911"/>
      <c r="GP42" s="912"/>
      <c r="GQ42" s="910" t="str">
        <f>_xlfn.XLOOKUP(GH42,'Composite Datasheets'!$MC$6:$MC$25,'Composite Datasheets'!$MF$6:$MF$25,"")</f>
        <v/>
      </c>
      <c r="GR42" s="911"/>
      <c r="GS42" s="912"/>
      <c r="GT42" s="909"/>
      <c r="GU42" s="924"/>
      <c r="GV42" s="342"/>
      <c r="GW42" s="923">
        <v>26</v>
      </c>
      <c r="GX42" s="837"/>
      <c r="GY42" s="908"/>
      <c r="GZ42" s="909"/>
      <c r="HA42" s="909"/>
      <c r="HB42" s="909"/>
      <c r="HC42" s="909"/>
      <c r="HD42" s="909"/>
      <c r="HE42" s="910" t="str">
        <f>IFERROR(VLOOKUP(GY42,'Composite Datasheets'!$MC$6:$MF$25,3,0),"")</f>
        <v/>
      </c>
      <c r="HF42" s="911"/>
      <c r="HG42" s="912"/>
      <c r="HH42" s="910" t="str">
        <f>_xlfn.XLOOKUP(GY42,'Composite Datasheets'!$MC$6:$MC$25,'Composite Datasheets'!$MF$6:$MF$25,"")</f>
        <v/>
      </c>
      <c r="HI42" s="911"/>
      <c r="HJ42" s="912"/>
      <c r="HK42" s="909"/>
      <c r="HL42" s="924"/>
      <c r="HM42" s="342"/>
      <c r="HN42" s="923">
        <v>26</v>
      </c>
      <c r="HO42" s="837"/>
      <c r="HP42" s="908"/>
      <c r="HQ42" s="909"/>
      <c r="HR42" s="909"/>
      <c r="HS42" s="909"/>
      <c r="HT42" s="909"/>
      <c r="HU42" s="909"/>
      <c r="HV42" s="910" t="str">
        <f>IFERROR(VLOOKUP(HP42,'Composite Datasheets'!$MC$6:$MF$25,3,0),"")</f>
        <v/>
      </c>
      <c r="HW42" s="911"/>
      <c r="HX42" s="912"/>
      <c r="HY42" s="910" t="str">
        <f>_xlfn.XLOOKUP(HP42,'Composite Datasheets'!$MC$6:$MC$25,'Composite Datasheets'!$MF$6:$MF$25,"")</f>
        <v/>
      </c>
      <c r="HZ42" s="911"/>
      <c r="IA42" s="912"/>
      <c r="IB42" s="909"/>
      <c r="IC42" s="924"/>
      <c r="ID42" s="342"/>
      <c r="IE42" s="923">
        <v>26</v>
      </c>
      <c r="IF42" s="837"/>
      <c r="IG42" s="908"/>
      <c r="IH42" s="909"/>
      <c r="II42" s="909"/>
      <c r="IJ42" s="909"/>
      <c r="IK42" s="909"/>
      <c r="IL42" s="909"/>
      <c r="IM42" s="910" t="str">
        <f>IFERROR(VLOOKUP(IG42,'Composite Datasheets'!$MC$6:$MF$25,3,0),"")</f>
        <v/>
      </c>
      <c r="IN42" s="911"/>
      <c r="IO42" s="912"/>
      <c r="IP42" s="910" t="str">
        <f>_xlfn.XLOOKUP(IG42,'Composite Datasheets'!$MC$6:$MC$25,'Composite Datasheets'!$MF$6:$MF$25,"")</f>
        <v/>
      </c>
      <c r="IQ42" s="911"/>
      <c r="IR42" s="912"/>
      <c r="IS42" s="909"/>
      <c r="IT42" s="924"/>
    </row>
    <row r="43" spans="1:254" s="124" customFormat="1" ht="12.75" x14ac:dyDescent="0.2">
      <c r="A43" s="923">
        <v>27</v>
      </c>
      <c r="B43" s="837"/>
      <c r="C43" s="908"/>
      <c r="D43" s="909"/>
      <c r="E43" s="909"/>
      <c r="F43" s="909"/>
      <c r="G43" s="909"/>
      <c r="H43" s="909"/>
      <c r="I43" s="910" t="str">
        <f>IFERROR(VLOOKUP(C43,'Composite Datasheets'!$MC$6:$MF$25,3,0),"")</f>
        <v/>
      </c>
      <c r="J43" s="911"/>
      <c r="K43" s="912"/>
      <c r="L43" s="910" t="str">
        <f>_xlfn.XLOOKUP(C43,'Composite Datasheets'!$MC$6:$MC$25,'Composite Datasheets'!$MF$6:$MF$25,"")</f>
        <v/>
      </c>
      <c r="M43" s="911"/>
      <c r="N43" s="912"/>
      <c r="O43" s="909"/>
      <c r="P43" s="924"/>
      <c r="Q43" s="335"/>
      <c r="R43" s="923">
        <v>27</v>
      </c>
      <c r="S43" s="837"/>
      <c r="T43" s="908"/>
      <c r="U43" s="909"/>
      <c r="V43" s="909"/>
      <c r="W43" s="909"/>
      <c r="X43" s="909"/>
      <c r="Y43" s="909"/>
      <c r="Z43" s="910" t="str">
        <f>IFERROR(VLOOKUP(T43,'Composite Datasheets'!$MC$6:$MF$25,3,0),"")</f>
        <v/>
      </c>
      <c r="AA43" s="911"/>
      <c r="AB43" s="912"/>
      <c r="AC43" s="910" t="str">
        <f>_xlfn.XLOOKUP(T43,'Composite Datasheets'!$MC$6:$MC$25,'Composite Datasheets'!$MF$6:$MF$25,"")</f>
        <v/>
      </c>
      <c r="AD43" s="911"/>
      <c r="AE43" s="912"/>
      <c r="AF43" s="909"/>
      <c r="AG43" s="924"/>
      <c r="AH43" s="342"/>
      <c r="AI43" s="923">
        <v>27</v>
      </c>
      <c r="AJ43" s="837"/>
      <c r="AK43" s="908"/>
      <c r="AL43" s="909"/>
      <c r="AM43" s="909"/>
      <c r="AN43" s="909"/>
      <c r="AO43" s="909"/>
      <c r="AP43" s="909"/>
      <c r="AQ43" s="910" t="str">
        <f>IFERROR(VLOOKUP(AK43,'Composite Datasheets'!$MC$6:$MF$25,3,0),"")</f>
        <v/>
      </c>
      <c r="AR43" s="911"/>
      <c r="AS43" s="912"/>
      <c r="AT43" s="910" t="str">
        <f>_xlfn.XLOOKUP(AK43,'Composite Datasheets'!$MC$6:$MC$25,'Composite Datasheets'!$MF$6:$MF$25,"")</f>
        <v/>
      </c>
      <c r="AU43" s="911"/>
      <c r="AV43" s="912"/>
      <c r="AW43" s="909"/>
      <c r="AX43" s="924"/>
      <c r="AY43" s="342"/>
      <c r="AZ43" s="923">
        <v>27</v>
      </c>
      <c r="BA43" s="837"/>
      <c r="BB43" s="908"/>
      <c r="BC43" s="909"/>
      <c r="BD43" s="909"/>
      <c r="BE43" s="909"/>
      <c r="BF43" s="909"/>
      <c r="BG43" s="909"/>
      <c r="BH43" s="910" t="str">
        <f>IFERROR(VLOOKUP(BB43,'Composite Datasheets'!$MC$6:$MF$25,3,0),"")</f>
        <v/>
      </c>
      <c r="BI43" s="911"/>
      <c r="BJ43" s="912"/>
      <c r="BK43" s="910" t="str">
        <f>_xlfn.XLOOKUP(BB43,'Composite Datasheets'!$MC$6:$MC$25,'Composite Datasheets'!$MF$6:$MF$25,"")</f>
        <v/>
      </c>
      <c r="BL43" s="911"/>
      <c r="BM43" s="912"/>
      <c r="BN43" s="909"/>
      <c r="BO43" s="924"/>
      <c r="BP43" s="342"/>
      <c r="BQ43" s="923">
        <v>27</v>
      </c>
      <c r="BR43" s="837"/>
      <c r="BS43" s="908"/>
      <c r="BT43" s="909"/>
      <c r="BU43" s="909"/>
      <c r="BV43" s="909"/>
      <c r="BW43" s="909"/>
      <c r="BX43" s="909"/>
      <c r="BY43" s="910" t="str">
        <f>IFERROR(VLOOKUP(BS43,'Composite Datasheets'!$MC$6:$MF$25,3,0),"")</f>
        <v/>
      </c>
      <c r="BZ43" s="911"/>
      <c r="CA43" s="912"/>
      <c r="CB43" s="910" t="str">
        <f>_xlfn.XLOOKUP(BS43,'Composite Datasheets'!$MC$6:$MC$25,'Composite Datasheets'!$MF$6:$MF$25,"")</f>
        <v/>
      </c>
      <c r="CC43" s="911"/>
      <c r="CD43" s="912"/>
      <c r="CE43" s="909"/>
      <c r="CF43" s="924"/>
      <c r="CG43" s="342"/>
      <c r="CH43" s="923">
        <v>27</v>
      </c>
      <c r="CI43" s="837"/>
      <c r="CJ43" s="908"/>
      <c r="CK43" s="909"/>
      <c r="CL43" s="909"/>
      <c r="CM43" s="909"/>
      <c r="CN43" s="909"/>
      <c r="CO43" s="909"/>
      <c r="CP43" s="910" t="str">
        <f>IFERROR(VLOOKUP(CJ43,'Composite Datasheets'!$MC$6:$MF$25,3,0),"")</f>
        <v/>
      </c>
      <c r="CQ43" s="911"/>
      <c r="CR43" s="912"/>
      <c r="CS43" s="910" t="str">
        <f>_xlfn.XLOOKUP(CJ43,'Composite Datasheets'!$MC$6:$MC$25,'Composite Datasheets'!$MF$6:$MF$25,"")</f>
        <v/>
      </c>
      <c r="CT43" s="911"/>
      <c r="CU43" s="912"/>
      <c r="CV43" s="909"/>
      <c r="CW43" s="924"/>
      <c r="CX43" s="342"/>
      <c r="CY43" s="923">
        <v>27</v>
      </c>
      <c r="CZ43" s="837"/>
      <c r="DA43" s="908"/>
      <c r="DB43" s="909"/>
      <c r="DC43" s="909"/>
      <c r="DD43" s="909"/>
      <c r="DE43" s="909"/>
      <c r="DF43" s="909"/>
      <c r="DG43" s="910" t="str">
        <f>IFERROR(VLOOKUP(DA43,'Composite Datasheets'!$MC$6:$MF$25,3,0),"")</f>
        <v/>
      </c>
      <c r="DH43" s="911"/>
      <c r="DI43" s="912"/>
      <c r="DJ43" s="910" t="str">
        <f>_xlfn.XLOOKUP(DA43,'Composite Datasheets'!$MC$6:$MC$25,'Composite Datasheets'!$MF$6:$MF$25,"")</f>
        <v/>
      </c>
      <c r="DK43" s="911"/>
      <c r="DL43" s="912"/>
      <c r="DM43" s="909"/>
      <c r="DN43" s="924"/>
      <c r="DO43" s="342"/>
      <c r="DP43" s="923">
        <v>27</v>
      </c>
      <c r="DQ43" s="837"/>
      <c r="DR43" s="908"/>
      <c r="DS43" s="909"/>
      <c r="DT43" s="909"/>
      <c r="DU43" s="909"/>
      <c r="DV43" s="909"/>
      <c r="DW43" s="909"/>
      <c r="DX43" s="910" t="str">
        <f>IFERROR(VLOOKUP(DR43,'Composite Datasheets'!$MC$6:$MF$25,3,0),"")</f>
        <v/>
      </c>
      <c r="DY43" s="911"/>
      <c r="DZ43" s="912"/>
      <c r="EA43" s="910" t="str">
        <f>_xlfn.XLOOKUP(DR43,'Composite Datasheets'!$MC$6:$MC$25,'Composite Datasheets'!$MF$6:$MF$25,"")</f>
        <v/>
      </c>
      <c r="EB43" s="911"/>
      <c r="EC43" s="912"/>
      <c r="ED43" s="909"/>
      <c r="EE43" s="924"/>
      <c r="EF43" s="342"/>
      <c r="EG43" s="923">
        <v>27</v>
      </c>
      <c r="EH43" s="837"/>
      <c r="EI43" s="908"/>
      <c r="EJ43" s="909"/>
      <c r="EK43" s="909"/>
      <c r="EL43" s="909"/>
      <c r="EM43" s="909"/>
      <c r="EN43" s="909"/>
      <c r="EO43" s="910" t="str">
        <f>IFERROR(VLOOKUP(EI43,'Composite Datasheets'!$MC$6:$MF$25,3,0),"")</f>
        <v/>
      </c>
      <c r="EP43" s="911"/>
      <c r="EQ43" s="912"/>
      <c r="ER43" s="910" t="str">
        <f>_xlfn.XLOOKUP(EI43,'Composite Datasheets'!$MC$6:$MC$25,'Composite Datasheets'!$MF$6:$MF$25,"")</f>
        <v/>
      </c>
      <c r="ES43" s="911"/>
      <c r="ET43" s="912"/>
      <c r="EU43" s="909"/>
      <c r="EV43" s="924"/>
      <c r="EW43" s="342"/>
      <c r="EX43" s="923">
        <v>27</v>
      </c>
      <c r="EY43" s="837"/>
      <c r="EZ43" s="908"/>
      <c r="FA43" s="909"/>
      <c r="FB43" s="909"/>
      <c r="FC43" s="909"/>
      <c r="FD43" s="909"/>
      <c r="FE43" s="909"/>
      <c r="FF43" s="910" t="str">
        <f>IFERROR(VLOOKUP(EZ43,'Composite Datasheets'!$MC$6:$MF$25,3,0),"")</f>
        <v/>
      </c>
      <c r="FG43" s="911"/>
      <c r="FH43" s="912"/>
      <c r="FI43" s="910" t="str">
        <f>_xlfn.XLOOKUP(EZ43,'Composite Datasheets'!$MC$6:$MC$25,'Composite Datasheets'!$MF$6:$MF$25,"")</f>
        <v/>
      </c>
      <c r="FJ43" s="911"/>
      <c r="FK43" s="912"/>
      <c r="FL43" s="909"/>
      <c r="FM43" s="924"/>
      <c r="FN43" s="342"/>
      <c r="FO43" s="923">
        <v>27</v>
      </c>
      <c r="FP43" s="837"/>
      <c r="FQ43" s="908"/>
      <c r="FR43" s="909"/>
      <c r="FS43" s="909"/>
      <c r="FT43" s="909"/>
      <c r="FU43" s="909"/>
      <c r="FV43" s="909"/>
      <c r="FW43" s="910" t="str">
        <f>IFERROR(VLOOKUP(FQ43,'Composite Datasheets'!$MC$6:$MF$25,3,0),"")</f>
        <v/>
      </c>
      <c r="FX43" s="911"/>
      <c r="FY43" s="912"/>
      <c r="FZ43" s="910" t="str">
        <f>_xlfn.XLOOKUP(FQ43,'Composite Datasheets'!$MC$6:$MC$25,'Composite Datasheets'!$MF$6:$MF$25,"")</f>
        <v/>
      </c>
      <c r="GA43" s="911"/>
      <c r="GB43" s="912"/>
      <c r="GC43" s="909"/>
      <c r="GD43" s="924"/>
      <c r="GE43" s="342"/>
      <c r="GF43" s="923">
        <v>27</v>
      </c>
      <c r="GG43" s="837"/>
      <c r="GH43" s="908"/>
      <c r="GI43" s="909"/>
      <c r="GJ43" s="909"/>
      <c r="GK43" s="909"/>
      <c r="GL43" s="909"/>
      <c r="GM43" s="909"/>
      <c r="GN43" s="910" t="str">
        <f>IFERROR(VLOOKUP(GH43,'Composite Datasheets'!$MC$6:$MF$25,3,0),"")</f>
        <v/>
      </c>
      <c r="GO43" s="911"/>
      <c r="GP43" s="912"/>
      <c r="GQ43" s="910" t="str">
        <f>_xlfn.XLOOKUP(GH43,'Composite Datasheets'!$MC$6:$MC$25,'Composite Datasheets'!$MF$6:$MF$25,"")</f>
        <v/>
      </c>
      <c r="GR43" s="911"/>
      <c r="GS43" s="912"/>
      <c r="GT43" s="909"/>
      <c r="GU43" s="924"/>
      <c r="GV43" s="342"/>
      <c r="GW43" s="923">
        <v>27</v>
      </c>
      <c r="GX43" s="837"/>
      <c r="GY43" s="908"/>
      <c r="GZ43" s="909"/>
      <c r="HA43" s="909"/>
      <c r="HB43" s="909"/>
      <c r="HC43" s="909"/>
      <c r="HD43" s="909"/>
      <c r="HE43" s="910" t="str">
        <f>IFERROR(VLOOKUP(GY43,'Composite Datasheets'!$MC$6:$MF$25,3,0),"")</f>
        <v/>
      </c>
      <c r="HF43" s="911"/>
      <c r="HG43" s="912"/>
      <c r="HH43" s="910" t="str">
        <f>_xlfn.XLOOKUP(GY43,'Composite Datasheets'!$MC$6:$MC$25,'Composite Datasheets'!$MF$6:$MF$25,"")</f>
        <v/>
      </c>
      <c r="HI43" s="911"/>
      <c r="HJ43" s="912"/>
      <c r="HK43" s="909"/>
      <c r="HL43" s="924"/>
      <c r="HM43" s="342"/>
      <c r="HN43" s="923">
        <v>27</v>
      </c>
      <c r="HO43" s="837"/>
      <c r="HP43" s="908"/>
      <c r="HQ43" s="909"/>
      <c r="HR43" s="909"/>
      <c r="HS43" s="909"/>
      <c r="HT43" s="909"/>
      <c r="HU43" s="909"/>
      <c r="HV43" s="910" t="str">
        <f>IFERROR(VLOOKUP(HP43,'Composite Datasheets'!$MC$6:$MF$25,3,0),"")</f>
        <v/>
      </c>
      <c r="HW43" s="911"/>
      <c r="HX43" s="912"/>
      <c r="HY43" s="910" t="str">
        <f>_xlfn.XLOOKUP(HP43,'Composite Datasheets'!$MC$6:$MC$25,'Composite Datasheets'!$MF$6:$MF$25,"")</f>
        <v/>
      </c>
      <c r="HZ43" s="911"/>
      <c r="IA43" s="912"/>
      <c r="IB43" s="909"/>
      <c r="IC43" s="924"/>
      <c r="ID43" s="342"/>
      <c r="IE43" s="923">
        <v>27</v>
      </c>
      <c r="IF43" s="837"/>
      <c r="IG43" s="908"/>
      <c r="IH43" s="909"/>
      <c r="II43" s="909"/>
      <c r="IJ43" s="909"/>
      <c r="IK43" s="909"/>
      <c r="IL43" s="909"/>
      <c r="IM43" s="910" t="str">
        <f>IFERROR(VLOOKUP(IG43,'Composite Datasheets'!$MC$6:$MF$25,3,0),"")</f>
        <v/>
      </c>
      <c r="IN43" s="911"/>
      <c r="IO43" s="912"/>
      <c r="IP43" s="910" t="str">
        <f>_xlfn.XLOOKUP(IG43,'Composite Datasheets'!$MC$6:$MC$25,'Composite Datasheets'!$MF$6:$MF$25,"")</f>
        <v/>
      </c>
      <c r="IQ43" s="911"/>
      <c r="IR43" s="912"/>
      <c r="IS43" s="909"/>
      <c r="IT43" s="924"/>
    </row>
    <row r="44" spans="1:254" s="124" customFormat="1" ht="12.75" x14ac:dyDescent="0.2">
      <c r="A44" s="923">
        <v>28</v>
      </c>
      <c r="B44" s="837"/>
      <c r="C44" s="908"/>
      <c r="D44" s="909"/>
      <c r="E44" s="909"/>
      <c r="F44" s="909"/>
      <c r="G44" s="909"/>
      <c r="H44" s="909"/>
      <c r="I44" s="910" t="str">
        <f>IFERROR(VLOOKUP(C44,'Composite Datasheets'!$MC$6:$MF$25,3,0),"")</f>
        <v/>
      </c>
      <c r="J44" s="911"/>
      <c r="K44" s="912"/>
      <c r="L44" s="910" t="str">
        <f>_xlfn.XLOOKUP(C44,'Composite Datasheets'!$MC$6:$MC$25,'Composite Datasheets'!$MF$6:$MF$25,"")</f>
        <v/>
      </c>
      <c r="M44" s="911"/>
      <c r="N44" s="912"/>
      <c r="O44" s="909"/>
      <c r="P44" s="924"/>
      <c r="Q44" s="335"/>
      <c r="R44" s="923">
        <v>28</v>
      </c>
      <c r="S44" s="837"/>
      <c r="T44" s="908"/>
      <c r="U44" s="909"/>
      <c r="V44" s="909"/>
      <c r="W44" s="909"/>
      <c r="X44" s="909"/>
      <c r="Y44" s="909"/>
      <c r="Z44" s="910" t="str">
        <f>IFERROR(VLOOKUP(T44,'Composite Datasheets'!$MC$6:$MF$25,3,0),"")</f>
        <v/>
      </c>
      <c r="AA44" s="911"/>
      <c r="AB44" s="912"/>
      <c r="AC44" s="910" t="str">
        <f>_xlfn.XLOOKUP(T44,'Composite Datasheets'!$MC$6:$MC$25,'Composite Datasheets'!$MF$6:$MF$25,"")</f>
        <v/>
      </c>
      <c r="AD44" s="911"/>
      <c r="AE44" s="912"/>
      <c r="AF44" s="909"/>
      <c r="AG44" s="924"/>
      <c r="AH44" s="342"/>
      <c r="AI44" s="923">
        <v>28</v>
      </c>
      <c r="AJ44" s="837"/>
      <c r="AK44" s="908"/>
      <c r="AL44" s="909"/>
      <c r="AM44" s="909"/>
      <c r="AN44" s="909"/>
      <c r="AO44" s="909"/>
      <c r="AP44" s="909"/>
      <c r="AQ44" s="910" t="str">
        <f>IFERROR(VLOOKUP(AK44,'Composite Datasheets'!$MC$6:$MF$25,3,0),"")</f>
        <v/>
      </c>
      <c r="AR44" s="911"/>
      <c r="AS44" s="912"/>
      <c r="AT44" s="910" t="str">
        <f>_xlfn.XLOOKUP(AK44,'Composite Datasheets'!$MC$6:$MC$25,'Composite Datasheets'!$MF$6:$MF$25,"")</f>
        <v/>
      </c>
      <c r="AU44" s="911"/>
      <c r="AV44" s="912"/>
      <c r="AW44" s="909"/>
      <c r="AX44" s="924"/>
      <c r="AY44" s="342"/>
      <c r="AZ44" s="923">
        <v>28</v>
      </c>
      <c r="BA44" s="837"/>
      <c r="BB44" s="908"/>
      <c r="BC44" s="909"/>
      <c r="BD44" s="909"/>
      <c r="BE44" s="909"/>
      <c r="BF44" s="909"/>
      <c r="BG44" s="909"/>
      <c r="BH44" s="910" t="str">
        <f>IFERROR(VLOOKUP(BB44,'Composite Datasheets'!$MC$6:$MF$25,3,0),"")</f>
        <v/>
      </c>
      <c r="BI44" s="911"/>
      <c r="BJ44" s="912"/>
      <c r="BK44" s="910" t="str">
        <f>_xlfn.XLOOKUP(BB44,'Composite Datasheets'!$MC$6:$MC$25,'Composite Datasheets'!$MF$6:$MF$25,"")</f>
        <v/>
      </c>
      <c r="BL44" s="911"/>
      <c r="BM44" s="912"/>
      <c r="BN44" s="909"/>
      <c r="BO44" s="924"/>
      <c r="BP44" s="342"/>
      <c r="BQ44" s="923">
        <v>28</v>
      </c>
      <c r="BR44" s="837"/>
      <c r="BS44" s="908"/>
      <c r="BT44" s="909"/>
      <c r="BU44" s="909"/>
      <c r="BV44" s="909"/>
      <c r="BW44" s="909"/>
      <c r="BX44" s="909"/>
      <c r="BY44" s="910" t="str">
        <f>IFERROR(VLOOKUP(BS44,'Composite Datasheets'!$MC$6:$MF$25,3,0),"")</f>
        <v/>
      </c>
      <c r="BZ44" s="911"/>
      <c r="CA44" s="912"/>
      <c r="CB44" s="910" t="str">
        <f>_xlfn.XLOOKUP(BS44,'Composite Datasheets'!$MC$6:$MC$25,'Composite Datasheets'!$MF$6:$MF$25,"")</f>
        <v/>
      </c>
      <c r="CC44" s="911"/>
      <c r="CD44" s="912"/>
      <c r="CE44" s="909"/>
      <c r="CF44" s="924"/>
      <c r="CG44" s="342"/>
      <c r="CH44" s="923">
        <v>28</v>
      </c>
      <c r="CI44" s="837"/>
      <c r="CJ44" s="908"/>
      <c r="CK44" s="909"/>
      <c r="CL44" s="909"/>
      <c r="CM44" s="909"/>
      <c r="CN44" s="909"/>
      <c r="CO44" s="909"/>
      <c r="CP44" s="910" t="str">
        <f>IFERROR(VLOOKUP(CJ44,'Composite Datasheets'!$MC$6:$MF$25,3,0),"")</f>
        <v/>
      </c>
      <c r="CQ44" s="911"/>
      <c r="CR44" s="912"/>
      <c r="CS44" s="910" t="str">
        <f>_xlfn.XLOOKUP(CJ44,'Composite Datasheets'!$MC$6:$MC$25,'Composite Datasheets'!$MF$6:$MF$25,"")</f>
        <v/>
      </c>
      <c r="CT44" s="911"/>
      <c r="CU44" s="912"/>
      <c r="CV44" s="909"/>
      <c r="CW44" s="924"/>
      <c r="CX44" s="342"/>
      <c r="CY44" s="923">
        <v>28</v>
      </c>
      <c r="CZ44" s="837"/>
      <c r="DA44" s="908"/>
      <c r="DB44" s="909"/>
      <c r="DC44" s="909"/>
      <c r="DD44" s="909"/>
      <c r="DE44" s="909"/>
      <c r="DF44" s="909"/>
      <c r="DG44" s="910" t="str">
        <f>IFERROR(VLOOKUP(DA44,'Composite Datasheets'!$MC$6:$MF$25,3,0),"")</f>
        <v/>
      </c>
      <c r="DH44" s="911"/>
      <c r="DI44" s="912"/>
      <c r="DJ44" s="910" t="str">
        <f>_xlfn.XLOOKUP(DA44,'Composite Datasheets'!$MC$6:$MC$25,'Composite Datasheets'!$MF$6:$MF$25,"")</f>
        <v/>
      </c>
      <c r="DK44" s="911"/>
      <c r="DL44" s="912"/>
      <c r="DM44" s="909"/>
      <c r="DN44" s="924"/>
      <c r="DO44" s="342"/>
      <c r="DP44" s="923">
        <v>28</v>
      </c>
      <c r="DQ44" s="837"/>
      <c r="DR44" s="908"/>
      <c r="DS44" s="909"/>
      <c r="DT44" s="909"/>
      <c r="DU44" s="909"/>
      <c r="DV44" s="909"/>
      <c r="DW44" s="909"/>
      <c r="DX44" s="910" t="str">
        <f>IFERROR(VLOOKUP(DR44,'Composite Datasheets'!$MC$6:$MF$25,3,0),"")</f>
        <v/>
      </c>
      <c r="DY44" s="911"/>
      <c r="DZ44" s="912"/>
      <c r="EA44" s="910" t="str">
        <f>_xlfn.XLOOKUP(DR44,'Composite Datasheets'!$MC$6:$MC$25,'Composite Datasheets'!$MF$6:$MF$25,"")</f>
        <v/>
      </c>
      <c r="EB44" s="911"/>
      <c r="EC44" s="912"/>
      <c r="ED44" s="909"/>
      <c r="EE44" s="924"/>
      <c r="EF44" s="342"/>
      <c r="EG44" s="923">
        <v>28</v>
      </c>
      <c r="EH44" s="837"/>
      <c r="EI44" s="908"/>
      <c r="EJ44" s="909"/>
      <c r="EK44" s="909"/>
      <c r="EL44" s="909"/>
      <c r="EM44" s="909"/>
      <c r="EN44" s="909"/>
      <c r="EO44" s="910" t="str">
        <f>IFERROR(VLOOKUP(EI44,'Composite Datasheets'!$MC$6:$MF$25,3,0),"")</f>
        <v/>
      </c>
      <c r="EP44" s="911"/>
      <c r="EQ44" s="912"/>
      <c r="ER44" s="910" t="str">
        <f>_xlfn.XLOOKUP(EI44,'Composite Datasheets'!$MC$6:$MC$25,'Composite Datasheets'!$MF$6:$MF$25,"")</f>
        <v/>
      </c>
      <c r="ES44" s="911"/>
      <c r="ET44" s="912"/>
      <c r="EU44" s="909"/>
      <c r="EV44" s="924"/>
      <c r="EW44" s="342"/>
      <c r="EX44" s="923">
        <v>28</v>
      </c>
      <c r="EY44" s="837"/>
      <c r="EZ44" s="908"/>
      <c r="FA44" s="909"/>
      <c r="FB44" s="909"/>
      <c r="FC44" s="909"/>
      <c r="FD44" s="909"/>
      <c r="FE44" s="909"/>
      <c r="FF44" s="910" t="str">
        <f>IFERROR(VLOOKUP(EZ44,'Composite Datasheets'!$MC$6:$MF$25,3,0),"")</f>
        <v/>
      </c>
      <c r="FG44" s="911"/>
      <c r="FH44" s="912"/>
      <c r="FI44" s="910" t="str">
        <f>_xlfn.XLOOKUP(EZ44,'Composite Datasheets'!$MC$6:$MC$25,'Composite Datasheets'!$MF$6:$MF$25,"")</f>
        <v/>
      </c>
      <c r="FJ44" s="911"/>
      <c r="FK44" s="912"/>
      <c r="FL44" s="909"/>
      <c r="FM44" s="924"/>
      <c r="FN44" s="342"/>
      <c r="FO44" s="923">
        <v>28</v>
      </c>
      <c r="FP44" s="837"/>
      <c r="FQ44" s="908"/>
      <c r="FR44" s="909"/>
      <c r="FS44" s="909"/>
      <c r="FT44" s="909"/>
      <c r="FU44" s="909"/>
      <c r="FV44" s="909"/>
      <c r="FW44" s="910" t="str">
        <f>IFERROR(VLOOKUP(FQ44,'Composite Datasheets'!$MC$6:$MF$25,3,0),"")</f>
        <v/>
      </c>
      <c r="FX44" s="911"/>
      <c r="FY44" s="912"/>
      <c r="FZ44" s="910" t="str">
        <f>_xlfn.XLOOKUP(FQ44,'Composite Datasheets'!$MC$6:$MC$25,'Composite Datasheets'!$MF$6:$MF$25,"")</f>
        <v/>
      </c>
      <c r="GA44" s="911"/>
      <c r="GB44" s="912"/>
      <c r="GC44" s="909"/>
      <c r="GD44" s="924"/>
      <c r="GE44" s="342"/>
      <c r="GF44" s="923">
        <v>28</v>
      </c>
      <c r="GG44" s="837"/>
      <c r="GH44" s="908"/>
      <c r="GI44" s="909"/>
      <c r="GJ44" s="909"/>
      <c r="GK44" s="909"/>
      <c r="GL44" s="909"/>
      <c r="GM44" s="909"/>
      <c r="GN44" s="910" t="str">
        <f>IFERROR(VLOOKUP(GH44,'Composite Datasheets'!$MC$6:$MF$25,3,0),"")</f>
        <v/>
      </c>
      <c r="GO44" s="911"/>
      <c r="GP44" s="912"/>
      <c r="GQ44" s="910" t="str">
        <f>_xlfn.XLOOKUP(GH44,'Composite Datasheets'!$MC$6:$MC$25,'Composite Datasheets'!$MF$6:$MF$25,"")</f>
        <v/>
      </c>
      <c r="GR44" s="911"/>
      <c r="GS44" s="912"/>
      <c r="GT44" s="909"/>
      <c r="GU44" s="924"/>
      <c r="GV44" s="342"/>
      <c r="GW44" s="923">
        <v>28</v>
      </c>
      <c r="GX44" s="837"/>
      <c r="GY44" s="908"/>
      <c r="GZ44" s="909"/>
      <c r="HA44" s="909"/>
      <c r="HB44" s="909"/>
      <c r="HC44" s="909"/>
      <c r="HD44" s="909"/>
      <c r="HE44" s="910" t="str">
        <f>IFERROR(VLOOKUP(GY44,'Composite Datasheets'!$MC$6:$MF$25,3,0),"")</f>
        <v/>
      </c>
      <c r="HF44" s="911"/>
      <c r="HG44" s="912"/>
      <c r="HH44" s="910" t="str">
        <f>_xlfn.XLOOKUP(GY44,'Composite Datasheets'!$MC$6:$MC$25,'Composite Datasheets'!$MF$6:$MF$25,"")</f>
        <v/>
      </c>
      <c r="HI44" s="911"/>
      <c r="HJ44" s="912"/>
      <c r="HK44" s="909"/>
      <c r="HL44" s="924"/>
      <c r="HM44" s="342"/>
      <c r="HN44" s="923">
        <v>28</v>
      </c>
      <c r="HO44" s="837"/>
      <c r="HP44" s="908"/>
      <c r="HQ44" s="909"/>
      <c r="HR44" s="909"/>
      <c r="HS44" s="909"/>
      <c r="HT44" s="909"/>
      <c r="HU44" s="909"/>
      <c r="HV44" s="910" t="str">
        <f>IFERROR(VLOOKUP(HP44,'Composite Datasheets'!$MC$6:$MF$25,3,0),"")</f>
        <v/>
      </c>
      <c r="HW44" s="911"/>
      <c r="HX44" s="912"/>
      <c r="HY44" s="910" t="str">
        <f>_xlfn.XLOOKUP(HP44,'Composite Datasheets'!$MC$6:$MC$25,'Composite Datasheets'!$MF$6:$MF$25,"")</f>
        <v/>
      </c>
      <c r="HZ44" s="911"/>
      <c r="IA44" s="912"/>
      <c r="IB44" s="909"/>
      <c r="IC44" s="924"/>
      <c r="ID44" s="342"/>
      <c r="IE44" s="923">
        <v>28</v>
      </c>
      <c r="IF44" s="837"/>
      <c r="IG44" s="908"/>
      <c r="IH44" s="909"/>
      <c r="II44" s="909"/>
      <c r="IJ44" s="909"/>
      <c r="IK44" s="909"/>
      <c r="IL44" s="909"/>
      <c r="IM44" s="910" t="str">
        <f>IFERROR(VLOOKUP(IG44,'Composite Datasheets'!$MC$6:$MF$25,3,0),"")</f>
        <v/>
      </c>
      <c r="IN44" s="911"/>
      <c r="IO44" s="912"/>
      <c r="IP44" s="910" t="str">
        <f>_xlfn.XLOOKUP(IG44,'Composite Datasheets'!$MC$6:$MC$25,'Composite Datasheets'!$MF$6:$MF$25,"")</f>
        <v/>
      </c>
      <c r="IQ44" s="911"/>
      <c r="IR44" s="912"/>
      <c r="IS44" s="909"/>
      <c r="IT44" s="924"/>
    </row>
    <row r="45" spans="1:254" s="124" customFormat="1" ht="12.75" x14ac:dyDescent="0.2">
      <c r="A45" s="923">
        <v>29</v>
      </c>
      <c r="B45" s="837"/>
      <c r="C45" s="908"/>
      <c r="D45" s="909"/>
      <c r="E45" s="909"/>
      <c r="F45" s="909"/>
      <c r="G45" s="909"/>
      <c r="H45" s="909"/>
      <c r="I45" s="910" t="str">
        <f>IFERROR(VLOOKUP(C45,'Composite Datasheets'!$MC$6:$MF$25,3,0),"")</f>
        <v/>
      </c>
      <c r="J45" s="911"/>
      <c r="K45" s="912"/>
      <c r="L45" s="910" t="str">
        <f>_xlfn.XLOOKUP(C45,'Composite Datasheets'!$MC$6:$MC$25,'Composite Datasheets'!$MF$6:$MF$25,"")</f>
        <v/>
      </c>
      <c r="M45" s="911"/>
      <c r="N45" s="912"/>
      <c r="O45" s="909"/>
      <c r="P45" s="924"/>
      <c r="Q45" s="335"/>
      <c r="R45" s="923">
        <v>29</v>
      </c>
      <c r="S45" s="837"/>
      <c r="T45" s="908"/>
      <c r="U45" s="909"/>
      <c r="V45" s="909"/>
      <c r="W45" s="909"/>
      <c r="X45" s="909"/>
      <c r="Y45" s="909"/>
      <c r="Z45" s="910" t="str">
        <f>IFERROR(VLOOKUP(T45,'Composite Datasheets'!$MC$6:$MF$25,3,0),"")</f>
        <v/>
      </c>
      <c r="AA45" s="911"/>
      <c r="AB45" s="912"/>
      <c r="AC45" s="910" t="str">
        <f>_xlfn.XLOOKUP(T45,'Composite Datasheets'!$MC$6:$MC$25,'Composite Datasheets'!$MF$6:$MF$25,"")</f>
        <v/>
      </c>
      <c r="AD45" s="911"/>
      <c r="AE45" s="912"/>
      <c r="AF45" s="909"/>
      <c r="AG45" s="924"/>
      <c r="AH45" s="342"/>
      <c r="AI45" s="923">
        <v>29</v>
      </c>
      <c r="AJ45" s="837"/>
      <c r="AK45" s="908"/>
      <c r="AL45" s="909"/>
      <c r="AM45" s="909"/>
      <c r="AN45" s="909"/>
      <c r="AO45" s="909"/>
      <c r="AP45" s="909"/>
      <c r="AQ45" s="910" t="str">
        <f>IFERROR(VLOOKUP(AK45,'Composite Datasheets'!$MC$6:$MF$25,3,0),"")</f>
        <v/>
      </c>
      <c r="AR45" s="911"/>
      <c r="AS45" s="912"/>
      <c r="AT45" s="910" t="str">
        <f>_xlfn.XLOOKUP(AK45,'Composite Datasheets'!$MC$6:$MC$25,'Composite Datasheets'!$MF$6:$MF$25,"")</f>
        <v/>
      </c>
      <c r="AU45" s="911"/>
      <c r="AV45" s="912"/>
      <c r="AW45" s="909"/>
      <c r="AX45" s="924"/>
      <c r="AY45" s="342"/>
      <c r="AZ45" s="923">
        <v>29</v>
      </c>
      <c r="BA45" s="837"/>
      <c r="BB45" s="908"/>
      <c r="BC45" s="909"/>
      <c r="BD45" s="909"/>
      <c r="BE45" s="909"/>
      <c r="BF45" s="909"/>
      <c r="BG45" s="909"/>
      <c r="BH45" s="910" t="str">
        <f>IFERROR(VLOOKUP(BB45,'Composite Datasheets'!$MC$6:$MF$25,3,0),"")</f>
        <v/>
      </c>
      <c r="BI45" s="911"/>
      <c r="BJ45" s="912"/>
      <c r="BK45" s="910" t="str">
        <f>_xlfn.XLOOKUP(BB45,'Composite Datasheets'!$MC$6:$MC$25,'Composite Datasheets'!$MF$6:$MF$25,"")</f>
        <v/>
      </c>
      <c r="BL45" s="911"/>
      <c r="BM45" s="912"/>
      <c r="BN45" s="909"/>
      <c r="BO45" s="924"/>
      <c r="BP45" s="342"/>
      <c r="BQ45" s="923">
        <v>29</v>
      </c>
      <c r="BR45" s="837"/>
      <c r="BS45" s="908"/>
      <c r="BT45" s="909"/>
      <c r="BU45" s="909"/>
      <c r="BV45" s="909"/>
      <c r="BW45" s="909"/>
      <c r="BX45" s="909"/>
      <c r="BY45" s="910" t="str">
        <f>IFERROR(VLOOKUP(BS45,'Composite Datasheets'!$MC$6:$MF$25,3,0),"")</f>
        <v/>
      </c>
      <c r="BZ45" s="911"/>
      <c r="CA45" s="912"/>
      <c r="CB45" s="910" t="str">
        <f>_xlfn.XLOOKUP(BS45,'Composite Datasheets'!$MC$6:$MC$25,'Composite Datasheets'!$MF$6:$MF$25,"")</f>
        <v/>
      </c>
      <c r="CC45" s="911"/>
      <c r="CD45" s="912"/>
      <c r="CE45" s="909"/>
      <c r="CF45" s="924"/>
      <c r="CG45" s="342"/>
      <c r="CH45" s="923">
        <v>29</v>
      </c>
      <c r="CI45" s="837"/>
      <c r="CJ45" s="908"/>
      <c r="CK45" s="909"/>
      <c r="CL45" s="909"/>
      <c r="CM45" s="909"/>
      <c r="CN45" s="909"/>
      <c r="CO45" s="909"/>
      <c r="CP45" s="910" t="str">
        <f>IFERROR(VLOOKUP(CJ45,'Composite Datasheets'!$MC$6:$MF$25,3,0),"")</f>
        <v/>
      </c>
      <c r="CQ45" s="911"/>
      <c r="CR45" s="912"/>
      <c r="CS45" s="910" t="str">
        <f>_xlfn.XLOOKUP(CJ45,'Composite Datasheets'!$MC$6:$MC$25,'Composite Datasheets'!$MF$6:$MF$25,"")</f>
        <v/>
      </c>
      <c r="CT45" s="911"/>
      <c r="CU45" s="912"/>
      <c r="CV45" s="909"/>
      <c r="CW45" s="924"/>
      <c r="CX45" s="342"/>
      <c r="CY45" s="923">
        <v>29</v>
      </c>
      <c r="CZ45" s="837"/>
      <c r="DA45" s="908"/>
      <c r="DB45" s="909"/>
      <c r="DC45" s="909"/>
      <c r="DD45" s="909"/>
      <c r="DE45" s="909"/>
      <c r="DF45" s="909"/>
      <c r="DG45" s="910" t="str">
        <f>IFERROR(VLOOKUP(DA45,'Composite Datasheets'!$MC$6:$MF$25,3,0),"")</f>
        <v/>
      </c>
      <c r="DH45" s="911"/>
      <c r="DI45" s="912"/>
      <c r="DJ45" s="910" t="str">
        <f>_xlfn.XLOOKUP(DA45,'Composite Datasheets'!$MC$6:$MC$25,'Composite Datasheets'!$MF$6:$MF$25,"")</f>
        <v/>
      </c>
      <c r="DK45" s="911"/>
      <c r="DL45" s="912"/>
      <c r="DM45" s="909"/>
      <c r="DN45" s="924"/>
      <c r="DO45" s="342"/>
      <c r="DP45" s="923">
        <v>29</v>
      </c>
      <c r="DQ45" s="837"/>
      <c r="DR45" s="908"/>
      <c r="DS45" s="909"/>
      <c r="DT45" s="909"/>
      <c r="DU45" s="909"/>
      <c r="DV45" s="909"/>
      <c r="DW45" s="909"/>
      <c r="DX45" s="910" t="str">
        <f>IFERROR(VLOOKUP(DR45,'Composite Datasheets'!$MC$6:$MF$25,3,0),"")</f>
        <v/>
      </c>
      <c r="DY45" s="911"/>
      <c r="DZ45" s="912"/>
      <c r="EA45" s="910" t="str">
        <f>_xlfn.XLOOKUP(DR45,'Composite Datasheets'!$MC$6:$MC$25,'Composite Datasheets'!$MF$6:$MF$25,"")</f>
        <v/>
      </c>
      <c r="EB45" s="911"/>
      <c r="EC45" s="912"/>
      <c r="ED45" s="909"/>
      <c r="EE45" s="924"/>
      <c r="EF45" s="342"/>
      <c r="EG45" s="923">
        <v>29</v>
      </c>
      <c r="EH45" s="837"/>
      <c r="EI45" s="908"/>
      <c r="EJ45" s="909"/>
      <c r="EK45" s="909"/>
      <c r="EL45" s="909"/>
      <c r="EM45" s="909"/>
      <c r="EN45" s="909"/>
      <c r="EO45" s="910" t="str">
        <f>IFERROR(VLOOKUP(EI45,'Composite Datasheets'!$MC$6:$MF$25,3,0),"")</f>
        <v/>
      </c>
      <c r="EP45" s="911"/>
      <c r="EQ45" s="912"/>
      <c r="ER45" s="910" t="str">
        <f>_xlfn.XLOOKUP(EI45,'Composite Datasheets'!$MC$6:$MC$25,'Composite Datasheets'!$MF$6:$MF$25,"")</f>
        <v/>
      </c>
      <c r="ES45" s="911"/>
      <c r="ET45" s="912"/>
      <c r="EU45" s="909"/>
      <c r="EV45" s="924"/>
      <c r="EW45" s="342"/>
      <c r="EX45" s="923">
        <v>29</v>
      </c>
      <c r="EY45" s="837"/>
      <c r="EZ45" s="908"/>
      <c r="FA45" s="909"/>
      <c r="FB45" s="909"/>
      <c r="FC45" s="909"/>
      <c r="FD45" s="909"/>
      <c r="FE45" s="909"/>
      <c r="FF45" s="910" t="str">
        <f>IFERROR(VLOOKUP(EZ45,'Composite Datasheets'!$MC$6:$MF$25,3,0),"")</f>
        <v/>
      </c>
      <c r="FG45" s="911"/>
      <c r="FH45" s="912"/>
      <c r="FI45" s="910" t="str">
        <f>_xlfn.XLOOKUP(EZ45,'Composite Datasheets'!$MC$6:$MC$25,'Composite Datasheets'!$MF$6:$MF$25,"")</f>
        <v/>
      </c>
      <c r="FJ45" s="911"/>
      <c r="FK45" s="912"/>
      <c r="FL45" s="909"/>
      <c r="FM45" s="924"/>
      <c r="FN45" s="342"/>
      <c r="FO45" s="923">
        <v>29</v>
      </c>
      <c r="FP45" s="837"/>
      <c r="FQ45" s="908"/>
      <c r="FR45" s="909"/>
      <c r="FS45" s="909"/>
      <c r="FT45" s="909"/>
      <c r="FU45" s="909"/>
      <c r="FV45" s="909"/>
      <c r="FW45" s="910" t="str">
        <f>IFERROR(VLOOKUP(FQ45,'Composite Datasheets'!$MC$6:$MF$25,3,0),"")</f>
        <v/>
      </c>
      <c r="FX45" s="911"/>
      <c r="FY45" s="912"/>
      <c r="FZ45" s="910" t="str">
        <f>_xlfn.XLOOKUP(FQ45,'Composite Datasheets'!$MC$6:$MC$25,'Composite Datasheets'!$MF$6:$MF$25,"")</f>
        <v/>
      </c>
      <c r="GA45" s="911"/>
      <c r="GB45" s="912"/>
      <c r="GC45" s="909"/>
      <c r="GD45" s="924"/>
      <c r="GE45" s="342"/>
      <c r="GF45" s="923">
        <v>29</v>
      </c>
      <c r="GG45" s="837"/>
      <c r="GH45" s="908"/>
      <c r="GI45" s="909"/>
      <c r="GJ45" s="909"/>
      <c r="GK45" s="909"/>
      <c r="GL45" s="909"/>
      <c r="GM45" s="909"/>
      <c r="GN45" s="910" t="str">
        <f>IFERROR(VLOOKUP(GH45,'Composite Datasheets'!$MC$6:$MF$25,3,0),"")</f>
        <v/>
      </c>
      <c r="GO45" s="911"/>
      <c r="GP45" s="912"/>
      <c r="GQ45" s="910" t="str">
        <f>_xlfn.XLOOKUP(GH45,'Composite Datasheets'!$MC$6:$MC$25,'Composite Datasheets'!$MF$6:$MF$25,"")</f>
        <v/>
      </c>
      <c r="GR45" s="911"/>
      <c r="GS45" s="912"/>
      <c r="GT45" s="909"/>
      <c r="GU45" s="924"/>
      <c r="GV45" s="342"/>
      <c r="GW45" s="923">
        <v>29</v>
      </c>
      <c r="GX45" s="837"/>
      <c r="GY45" s="908"/>
      <c r="GZ45" s="909"/>
      <c r="HA45" s="909"/>
      <c r="HB45" s="909"/>
      <c r="HC45" s="909"/>
      <c r="HD45" s="909"/>
      <c r="HE45" s="910" t="str">
        <f>IFERROR(VLOOKUP(GY45,'Composite Datasheets'!$MC$6:$MF$25,3,0),"")</f>
        <v/>
      </c>
      <c r="HF45" s="911"/>
      <c r="HG45" s="912"/>
      <c r="HH45" s="910" t="str">
        <f>_xlfn.XLOOKUP(GY45,'Composite Datasheets'!$MC$6:$MC$25,'Composite Datasheets'!$MF$6:$MF$25,"")</f>
        <v/>
      </c>
      <c r="HI45" s="911"/>
      <c r="HJ45" s="912"/>
      <c r="HK45" s="909"/>
      <c r="HL45" s="924"/>
      <c r="HM45" s="342"/>
      <c r="HN45" s="923">
        <v>29</v>
      </c>
      <c r="HO45" s="837"/>
      <c r="HP45" s="908"/>
      <c r="HQ45" s="909"/>
      <c r="HR45" s="909"/>
      <c r="HS45" s="909"/>
      <c r="HT45" s="909"/>
      <c r="HU45" s="909"/>
      <c r="HV45" s="910" t="str">
        <f>IFERROR(VLOOKUP(HP45,'Composite Datasheets'!$MC$6:$MF$25,3,0),"")</f>
        <v/>
      </c>
      <c r="HW45" s="911"/>
      <c r="HX45" s="912"/>
      <c r="HY45" s="910" t="str">
        <f>_xlfn.XLOOKUP(HP45,'Composite Datasheets'!$MC$6:$MC$25,'Composite Datasheets'!$MF$6:$MF$25,"")</f>
        <v/>
      </c>
      <c r="HZ45" s="911"/>
      <c r="IA45" s="912"/>
      <c r="IB45" s="909"/>
      <c r="IC45" s="924"/>
      <c r="ID45" s="342"/>
      <c r="IE45" s="923">
        <v>29</v>
      </c>
      <c r="IF45" s="837"/>
      <c r="IG45" s="908"/>
      <c r="IH45" s="909"/>
      <c r="II45" s="909"/>
      <c r="IJ45" s="909"/>
      <c r="IK45" s="909"/>
      <c r="IL45" s="909"/>
      <c r="IM45" s="910" t="str">
        <f>IFERROR(VLOOKUP(IG45,'Composite Datasheets'!$MC$6:$MF$25,3,0),"")</f>
        <v/>
      </c>
      <c r="IN45" s="911"/>
      <c r="IO45" s="912"/>
      <c r="IP45" s="910" t="str">
        <f>_xlfn.XLOOKUP(IG45,'Composite Datasheets'!$MC$6:$MC$25,'Composite Datasheets'!$MF$6:$MF$25,"")</f>
        <v/>
      </c>
      <c r="IQ45" s="911"/>
      <c r="IR45" s="912"/>
      <c r="IS45" s="909"/>
      <c r="IT45" s="924"/>
    </row>
    <row r="46" spans="1:254" s="124" customFormat="1" ht="12.75" x14ac:dyDescent="0.2">
      <c r="A46" s="923">
        <v>30</v>
      </c>
      <c r="B46" s="837"/>
      <c r="C46" s="908"/>
      <c r="D46" s="909"/>
      <c r="E46" s="909"/>
      <c r="F46" s="909"/>
      <c r="G46" s="909"/>
      <c r="H46" s="909"/>
      <c r="I46" s="910" t="str">
        <f>IFERROR(VLOOKUP(C46,'Composite Datasheets'!$MC$6:$MF$25,3,0),"")</f>
        <v/>
      </c>
      <c r="J46" s="911"/>
      <c r="K46" s="912"/>
      <c r="L46" s="910" t="str">
        <f>_xlfn.XLOOKUP(C46,'Composite Datasheets'!$MC$6:$MC$25,'Composite Datasheets'!$MF$6:$MF$25,"")</f>
        <v/>
      </c>
      <c r="M46" s="911"/>
      <c r="N46" s="912"/>
      <c r="O46" s="909"/>
      <c r="P46" s="924"/>
      <c r="Q46" s="335"/>
      <c r="R46" s="923">
        <v>30</v>
      </c>
      <c r="S46" s="837"/>
      <c r="T46" s="908"/>
      <c r="U46" s="909"/>
      <c r="V46" s="909"/>
      <c r="W46" s="909"/>
      <c r="X46" s="909"/>
      <c r="Y46" s="909"/>
      <c r="Z46" s="910" t="str">
        <f>IFERROR(VLOOKUP(T46,'Composite Datasheets'!$MC$6:$MF$25,3,0),"")</f>
        <v/>
      </c>
      <c r="AA46" s="911"/>
      <c r="AB46" s="912"/>
      <c r="AC46" s="910" t="str">
        <f>_xlfn.XLOOKUP(T46,'Composite Datasheets'!$MC$6:$MC$25,'Composite Datasheets'!$MF$6:$MF$25,"")</f>
        <v/>
      </c>
      <c r="AD46" s="911"/>
      <c r="AE46" s="912"/>
      <c r="AF46" s="909"/>
      <c r="AG46" s="924"/>
      <c r="AH46" s="342"/>
      <c r="AI46" s="923">
        <v>30</v>
      </c>
      <c r="AJ46" s="837"/>
      <c r="AK46" s="908"/>
      <c r="AL46" s="909"/>
      <c r="AM46" s="909"/>
      <c r="AN46" s="909"/>
      <c r="AO46" s="909"/>
      <c r="AP46" s="909"/>
      <c r="AQ46" s="910" t="str">
        <f>IFERROR(VLOOKUP(AK46,'Composite Datasheets'!$MC$6:$MF$25,3,0),"")</f>
        <v/>
      </c>
      <c r="AR46" s="911"/>
      <c r="AS46" s="912"/>
      <c r="AT46" s="910" t="str">
        <f>_xlfn.XLOOKUP(AK46,'Composite Datasheets'!$MC$6:$MC$25,'Composite Datasheets'!$MF$6:$MF$25,"")</f>
        <v/>
      </c>
      <c r="AU46" s="911"/>
      <c r="AV46" s="912"/>
      <c r="AW46" s="909"/>
      <c r="AX46" s="924"/>
      <c r="AY46" s="342"/>
      <c r="AZ46" s="923">
        <v>30</v>
      </c>
      <c r="BA46" s="837"/>
      <c r="BB46" s="908"/>
      <c r="BC46" s="909"/>
      <c r="BD46" s="909"/>
      <c r="BE46" s="909"/>
      <c r="BF46" s="909"/>
      <c r="BG46" s="909"/>
      <c r="BH46" s="910" t="str">
        <f>IFERROR(VLOOKUP(BB46,'Composite Datasheets'!$MC$6:$MF$25,3,0),"")</f>
        <v/>
      </c>
      <c r="BI46" s="911"/>
      <c r="BJ46" s="912"/>
      <c r="BK46" s="910" t="str">
        <f>_xlfn.XLOOKUP(BB46,'Composite Datasheets'!$MC$6:$MC$25,'Composite Datasheets'!$MF$6:$MF$25,"")</f>
        <v/>
      </c>
      <c r="BL46" s="911"/>
      <c r="BM46" s="912"/>
      <c r="BN46" s="909"/>
      <c r="BO46" s="924"/>
      <c r="BP46" s="342"/>
      <c r="BQ46" s="923">
        <v>30</v>
      </c>
      <c r="BR46" s="837"/>
      <c r="BS46" s="908"/>
      <c r="BT46" s="909"/>
      <c r="BU46" s="909"/>
      <c r="BV46" s="909"/>
      <c r="BW46" s="909"/>
      <c r="BX46" s="909"/>
      <c r="BY46" s="910" t="str">
        <f>IFERROR(VLOOKUP(BS46,'Composite Datasheets'!$MC$6:$MF$25,3,0),"")</f>
        <v/>
      </c>
      <c r="BZ46" s="911"/>
      <c r="CA46" s="912"/>
      <c r="CB46" s="910" t="str">
        <f>_xlfn.XLOOKUP(BS46,'Composite Datasheets'!$MC$6:$MC$25,'Composite Datasheets'!$MF$6:$MF$25,"")</f>
        <v/>
      </c>
      <c r="CC46" s="911"/>
      <c r="CD46" s="912"/>
      <c r="CE46" s="909"/>
      <c r="CF46" s="924"/>
      <c r="CG46" s="342"/>
      <c r="CH46" s="923">
        <v>30</v>
      </c>
      <c r="CI46" s="837"/>
      <c r="CJ46" s="908"/>
      <c r="CK46" s="909"/>
      <c r="CL46" s="909"/>
      <c r="CM46" s="909"/>
      <c r="CN46" s="909"/>
      <c r="CO46" s="909"/>
      <c r="CP46" s="910" t="str">
        <f>IFERROR(VLOOKUP(CJ46,'Composite Datasheets'!$MC$6:$MF$25,3,0),"")</f>
        <v/>
      </c>
      <c r="CQ46" s="911"/>
      <c r="CR46" s="912"/>
      <c r="CS46" s="910" t="str">
        <f>_xlfn.XLOOKUP(CJ46,'Composite Datasheets'!$MC$6:$MC$25,'Composite Datasheets'!$MF$6:$MF$25,"")</f>
        <v/>
      </c>
      <c r="CT46" s="911"/>
      <c r="CU46" s="912"/>
      <c r="CV46" s="909"/>
      <c r="CW46" s="924"/>
      <c r="CX46" s="342"/>
      <c r="CY46" s="923">
        <v>30</v>
      </c>
      <c r="CZ46" s="837"/>
      <c r="DA46" s="908"/>
      <c r="DB46" s="909"/>
      <c r="DC46" s="909"/>
      <c r="DD46" s="909"/>
      <c r="DE46" s="909"/>
      <c r="DF46" s="909"/>
      <c r="DG46" s="910" t="str">
        <f>IFERROR(VLOOKUP(DA46,'Composite Datasheets'!$MC$6:$MF$25,3,0),"")</f>
        <v/>
      </c>
      <c r="DH46" s="911"/>
      <c r="DI46" s="912"/>
      <c r="DJ46" s="910" t="str">
        <f>_xlfn.XLOOKUP(DA46,'Composite Datasheets'!$MC$6:$MC$25,'Composite Datasheets'!$MF$6:$MF$25,"")</f>
        <v/>
      </c>
      <c r="DK46" s="911"/>
      <c r="DL46" s="912"/>
      <c r="DM46" s="909"/>
      <c r="DN46" s="924"/>
      <c r="DO46" s="342"/>
      <c r="DP46" s="923">
        <v>30</v>
      </c>
      <c r="DQ46" s="837"/>
      <c r="DR46" s="908"/>
      <c r="DS46" s="909"/>
      <c r="DT46" s="909"/>
      <c r="DU46" s="909"/>
      <c r="DV46" s="909"/>
      <c r="DW46" s="909"/>
      <c r="DX46" s="910" t="str">
        <f>IFERROR(VLOOKUP(DR46,'Composite Datasheets'!$MC$6:$MF$25,3,0),"")</f>
        <v/>
      </c>
      <c r="DY46" s="911"/>
      <c r="DZ46" s="912"/>
      <c r="EA46" s="910" t="str">
        <f>_xlfn.XLOOKUP(DR46,'Composite Datasheets'!$MC$6:$MC$25,'Composite Datasheets'!$MF$6:$MF$25,"")</f>
        <v/>
      </c>
      <c r="EB46" s="911"/>
      <c r="EC46" s="912"/>
      <c r="ED46" s="909"/>
      <c r="EE46" s="924"/>
      <c r="EF46" s="342"/>
      <c r="EG46" s="923">
        <v>30</v>
      </c>
      <c r="EH46" s="837"/>
      <c r="EI46" s="908"/>
      <c r="EJ46" s="909"/>
      <c r="EK46" s="909"/>
      <c r="EL46" s="909"/>
      <c r="EM46" s="909"/>
      <c r="EN46" s="909"/>
      <c r="EO46" s="910" t="str">
        <f>IFERROR(VLOOKUP(EI46,'Composite Datasheets'!$MC$6:$MF$25,3,0),"")</f>
        <v/>
      </c>
      <c r="EP46" s="911"/>
      <c r="EQ46" s="912"/>
      <c r="ER46" s="910" t="str">
        <f>_xlfn.XLOOKUP(EI46,'Composite Datasheets'!$MC$6:$MC$25,'Composite Datasheets'!$MF$6:$MF$25,"")</f>
        <v/>
      </c>
      <c r="ES46" s="911"/>
      <c r="ET46" s="912"/>
      <c r="EU46" s="909"/>
      <c r="EV46" s="924"/>
      <c r="EW46" s="342"/>
      <c r="EX46" s="923">
        <v>30</v>
      </c>
      <c r="EY46" s="837"/>
      <c r="EZ46" s="908"/>
      <c r="FA46" s="909"/>
      <c r="FB46" s="909"/>
      <c r="FC46" s="909"/>
      <c r="FD46" s="909"/>
      <c r="FE46" s="909"/>
      <c r="FF46" s="910" t="str">
        <f>IFERROR(VLOOKUP(EZ46,'Composite Datasheets'!$MC$6:$MF$25,3,0),"")</f>
        <v/>
      </c>
      <c r="FG46" s="911"/>
      <c r="FH46" s="912"/>
      <c r="FI46" s="910" t="str">
        <f>_xlfn.XLOOKUP(EZ46,'Composite Datasheets'!$MC$6:$MC$25,'Composite Datasheets'!$MF$6:$MF$25,"")</f>
        <v/>
      </c>
      <c r="FJ46" s="911"/>
      <c r="FK46" s="912"/>
      <c r="FL46" s="909"/>
      <c r="FM46" s="924"/>
      <c r="FN46" s="342"/>
      <c r="FO46" s="923">
        <v>30</v>
      </c>
      <c r="FP46" s="837"/>
      <c r="FQ46" s="908"/>
      <c r="FR46" s="909"/>
      <c r="FS46" s="909"/>
      <c r="FT46" s="909"/>
      <c r="FU46" s="909"/>
      <c r="FV46" s="909"/>
      <c r="FW46" s="910" t="str">
        <f>IFERROR(VLOOKUP(FQ46,'Composite Datasheets'!$MC$6:$MF$25,3,0),"")</f>
        <v/>
      </c>
      <c r="FX46" s="911"/>
      <c r="FY46" s="912"/>
      <c r="FZ46" s="910" t="str">
        <f>_xlfn.XLOOKUP(FQ46,'Composite Datasheets'!$MC$6:$MC$25,'Composite Datasheets'!$MF$6:$MF$25,"")</f>
        <v/>
      </c>
      <c r="GA46" s="911"/>
      <c r="GB46" s="912"/>
      <c r="GC46" s="909"/>
      <c r="GD46" s="924"/>
      <c r="GE46" s="342"/>
      <c r="GF46" s="923">
        <v>30</v>
      </c>
      <c r="GG46" s="837"/>
      <c r="GH46" s="908"/>
      <c r="GI46" s="909"/>
      <c r="GJ46" s="909"/>
      <c r="GK46" s="909"/>
      <c r="GL46" s="909"/>
      <c r="GM46" s="909"/>
      <c r="GN46" s="910" t="str">
        <f>IFERROR(VLOOKUP(GH46,'Composite Datasheets'!$MC$6:$MF$25,3,0),"")</f>
        <v/>
      </c>
      <c r="GO46" s="911"/>
      <c r="GP46" s="912"/>
      <c r="GQ46" s="910" t="str">
        <f>_xlfn.XLOOKUP(GH46,'Composite Datasheets'!$MC$6:$MC$25,'Composite Datasheets'!$MF$6:$MF$25,"")</f>
        <v/>
      </c>
      <c r="GR46" s="911"/>
      <c r="GS46" s="912"/>
      <c r="GT46" s="909"/>
      <c r="GU46" s="924"/>
      <c r="GV46" s="342"/>
      <c r="GW46" s="923">
        <v>30</v>
      </c>
      <c r="GX46" s="837"/>
      <c r="GY46" s="908"/>
      <c r="GZ46" s="909"/>
      <c r="HA46" s="909"/>
      <c r="HB46" s="909"/>
      <c r="HC46" s="909"/>
      <c r="HD46" s="909"/>
      <c r="HE46" s="910" t="str">
        <f>IFERROR(VLOOKUP(GY46,'Composite Datasheets'!$MC$6:$MF$25,3,0),"")</f>
        <v/>
      </c>
      <c r="HF46" s="911"/>
      <c r="HG46" s="912"/>
      <c r="HH46" s="910" t="str">
        <f>_xlfn.XLOOKUP(GY46,'Composite Datasheets'!$MC$6:$MC$25,'Composite Datasheets'!$MF$6:$MF$25,"")</f>
        <v/>
      </c>
      <c r="HI46" s="911"/>
      <c r="HJ46" s="912"/>
      <c r="HK46" s="909"/>
      <c r="HL46" s="924"/>
      <c r="HM46" s="342"/>
      <c r="HN46" s="923">
        <v>30</v>
      </c>
      <c r="HO46" s="837"/>
      <c r="HP46" s="908"/>
      <c r="HQ46" s="909"/>
      <c r="HR46" s="909"/>
      <c r="HS46" s="909"/>
      <c r="HT46" s="909"/>
      <c r="HU46" s="909"/>
      <c r="HV46" s="910" t="str">
        <f>IFERROR(VLOOKUP(HP46,'Composite Datasheets'!$MC$6:$MF$25,3,0),"")</f>
        <v/>
      </c>
      <c r="HW46" s="911"/>
      <c r="HX46" s="912"/>
      <c r="HY46" s="910" t="str">
        <f>_xlfn.XLOOKUP(HP46,'Composite Datasheets'!$MC$6:$MC$25,'Composite Datasheets'!$MF$6:$MF$25,"")</f>
        <v/>
      </c>
      <c r="HZ46" s="911"/>
      <c r="IA46" s="912"/>
      <c r="IB46" s="909"/>
      <c r="IC46" s="924"/>
      <c r="ID46" s="342"/>
      <c r="IE46" s="923">
        <v>30</v>
      </c>
      <c r="IF46" s="837"/>
      <c r="IG46" s="908"/>
      <c r="IH46" s="909"/>
      <c r="II46" s="909"/>
      <c r="IJ46" s="909"/>
      <c r="IK46" s="909"/>
      <c r="IL46" s="909"/>
      <c r="IM46" s="910" t="str">
        <f>IFERROR(VLOOKUP(IG46,'Composite Datasheets'!$MC$6:$MF$25,3,0),"")</f>
        <v/>
      </c>
      <c r="IN46" s="911"/>
      <c r="IO46" s="912"/>
      <c r="IP46" s="910" t="str">
        <f>_xlfn.XLOOKUP(IG46,'Composite Datasheets'!$MC$6:$MC$25,'Composite Datasheets'!$MF$6:$MF$25,"")</f>
        <v/>
      </c>
      <c r="IQ46" s="911"/>
      <c r="IR46" s="912"/>
      <c r="IS46" s="909"/>
      <c r="IT46" s="924"/>
    </row>
    <row r="47" spans="1:254" s="124" customFormat="1" ht="12.75" x14ac:dyDescent="0.2">
      <c r="A47" s="923">
        <v>31</v>
      </c>
      <c r="B47" s="837"/>
      <c r="C47" s="908"/>
      <c r="D47" s="909"/>
      <c r="E47" s="909"/>
      <c r="F47" s="909"/>
      <c r="G47" s="909"/>
      <c r="H47" s="909"/>
      <c r="I47" s="910" t="str">
        <f>IFERROR(VLOOKUP(C47,'Composite Datasheets'!$MC$6:$MF$25,3,0),"")</f>
        <v/>
      </c>
      <c r="J47" s="911"/>
      <c r="K47" s="912"/>
      <c r="L47" s="910" t="str">
        <f>_xlfn.XLOOKUP(C47,'Composite Datasheets'!$MC$6:$MC$25,'Composite Datasheets'!$MF$6:$MF$25,"")</f>
        <v/>
      </c>
      <c r="M47" s="911"/>
      <c r="N47" s="912"/>
      <c r="O47" s="909"/>
      <c r="P47" s="924"/>
      <c r="Q47" s="335"/>
      <c r="R47" s="923">
        <v>31</v>
      </c>
      <c r="S47" s="837"/>
      <c r="T47" s="908"/>
      <c r="U47" s="909"/>
      <c r="V47" s="909"/>
      <c r="W47" s="909"/>
      <c r="X47" s="909"/>
      <c r="Y47" s="909"/>
      <c r="Z47" s="910" t="str">
        <f>IFERROR(VLOOKUP(T47,'Composite Datasheets'!$MC$6:$MF$25,3,0),"")</f>
        <v/>
      </c>
      <c r="AA47" s="911"/>
      <c r="AB47" s="912"/>
      <c r="AC47" s="910" t="str">
        <f>_xlfn.XLOOKUP(T47,'Composite Datasheets'!$MC$6:$MC$25,'Composite Datasheets'!$MF$6:$MF$25,"")</f>
        <v/>
      </c>
      <c r="AD47" s="911"/>
      <c r="AE47" s="912"/>
      <c r="AF47" s="909"/>
      <c r="AG47" s="924"/>
      <c r="AH47" s="342"/>
      <c r="AI47" s="923">
        <v>31</v>
      </c>
      <c r="AJ47" s="837"/>
      <c r="AK47" s="908"/>
      <c r="AL47" s="909"/>
      <c r="AM47" s="909"/>
      <c r="AN47" s="909"/>
      <c r="AO47" s="909"/>
      <c r="AP47" s="909"/>
      <c r="AQ47" s="910" t="str">
        <f>IFERROR(VLOOKUP(AK47,'Composite Datasheets'!$MC$6:$MF$25,3,0),"")</f>
        <v/>
      </c>
      <c r="AR47" s="911"/>
      <c r="AS47" s="912"/>
      <c r="AT47" s="910" t="str">
        <f>_xlfn.XLOOKUP(AK47,'Composite Datasheets'!$MC$6:$MC$25,'Composite Datasheets'!$MF$6:$MF$25,"")</f>
        <v/>
      </c>
      <c r="AU47" s="911"/>
      <c r="AV47" s="912"/>
      <c r="AW47" s="909"/>
      <c r="AX47" s="924"/>
      <c r="AY47" s="342"/>
      <c r="AZ47" s="923">
        <v>31</v>
      </c>
      <c r="BA47" s="837"/>
      <c r="BB47" s="908"/>
      <c r="BC47" s="909"/>
      <c r="BD47" s="909"/>
      <c r="BE47" s="909"/>
      <c r="BF47" s="909"/>
      <c r="BG47" s="909"/>
      <c r="BH47" s="910" t="str">
        <f>IFERROR(VLOOKUP(BB47,'Composite Datasheets'!$MC$6:$MF$25,3,0),"")</f>
        <v/>
      </c>
      <c r="BI47" s="911"/>
      <c r="BJ47" s="912"/>
      <c r="BK47" s="910" t="str">
        <f>_xlfn.XLOOKUP(BB47,'Composite Datasheets'!$MC$6:$MC$25,'Composite Datasheets'!$MF$6:$MF$25,"")</f>
        <v/>
      </c>
      <c r="BL47" s="911"/>
      <c r="BM47" s="912"/>
      <c r="BN47" s="909"/>
      <c r="BO47" s="924"/>
      <c r="BP47" s="342"/>
      <c r="BQ47" s="923">
        <v>31</v>
      </c>
      <c r="BR47" s="837"/>
      <c r="BS47" s="908"/>
      <c r="BT47" s="909"/>
      <c r="BU47" s="909"/>
      <c r="BV47" s="909"/>
      <c r="BW47" s="909"/>
      <c r="BX47" s="909"/>
      <c r="BY47" s="910" t="str">
        <f>IFERROR(VLOOKUP(BS47,'Composite Datasheets'!$MC$6:$MF$25,3,0),"")</f>
        <v/>
      </c>
      <c r="BZ47" s="911"/>
      <c r="CA47" s="912"/>
      <c r="CB47" s="910" t="str">
        <f>_xlfn.XLOOKUP(BS47,'Composite Datasheets'!$MC$6:$MC$25,'Composite Datasheets'!$MF$6:$MF$25,"")</f>
        <v/>
      </c>
      <c r="CC47" s="911"/>
      <c r="CD47" s="912"/>
      <c r="CE47" s="909"/>
      <c r="CF47" s="924"/>
      <c r="CG47" s="342"/>
      <c r="CH47" s="923">
        <v>31</v>
      </c>
      <c r="CI47" s="837"/>
      <c r="CJ47" s="908"/>
      <c r="CK47" s="909"/>
      <c r="CL47" s="909"/>
      <c r="CM47" s="909"/>
      <c r="CN47" s="909"/>
      <c r="CO47" s="909"/>
      <c r="CP47" s="910" t="str">
        <f>IFERROR(VLOOKUP(CJ47,'Composite Datasheets'!$MC$6:$MF$25,3,0),"")</f>
        <v/>
      </c>
      <c r="CQ47" s="911"/>
      <c r="CR47" s="912"/>
      <c r="CS47" s="910" t="str">
        <f>_xlfn.XLOOKUP(CJ47,'Composite Datasheets'!$MC$6:$MC$25,'Composite Datasheets'!$MF$6:$MF$25,"")</f>
        <v/>
      </c>
      <c r="CT47" s="911"/>
      <c r="CU47" s="912"/>
      <c r="CV47" s="909"/>
      <c r="CW47" s="924"/>
      <c r="CX47" s="342"/>
      <c r="CY47" s="923">
        <v>31</v>
      </c>
      <c r="CZ47" s="837"/>
      <c r="DA47" s="908"/>
      <c r="DB47" s="909"/>
      <c r="DC47" s="909"/>
      <c r="DD47" s="909"/>
      <c r="DE47" s="909"/>
      <c r="DF47" s="909"/>
      <c r="DG47" s="910" t="str">
        <f>IFERROR(VLOOKUP(DA47,'Composite Datasheets'!$MC$6:$MF$25,3,0),"")</f>
        <v/>
      </c>
      <c r="DH47" s="911"/>
      <c r="DI47" s="912"/>
      <c r="DJ47" s="910" t="str">
        <f>_xlfn.XLOOKUP(DA47,'Composite Datasheets'!$MC$6:$MC$25,'Composite Datasheets'!$MF$6:$MF$25,"")</f>
        <v/>
      </c>
      <c r="DK47" s="911"/>
      <c r="DL47" s="912"/>
      <c r="DM47" s="909"/>
      <c r="DN47" s="924"/>
      <c r="DO47" s="342"/>
      <c r="DP47" s="923">
        <v>31</v>
      </c>
      <c r="DQ47" s="837"/>
      <c r="DR47" s="908"/>
      <c r="DS47" s="909"/>
      <c r="DT47" s="909"/>
      <c r="DU47" s="909"/>
      <c r="DV47" s="909"/>
      <c r="DW47" s="909"/>
      <c r="DX47" s="910" t="str">
        <f>IFERROR(VLOOKUP(DR47,'Composite Datasheets'!$MC$6:$MF$25,3,0),"")</f>
        <v/>
      </c>
      <c r="DY47" s="911"/>
      <c r="DZ47" s="912"/>
      <c r="EA47" s="910" t="str">
        <f>_xlfn.XLOOKUP(DR47,'Composite Datasheets'!$MC$6:$MC$25,'Composite Datasheets'!$MF$6:$MF$25,"")</f>
        <v/>
      </c>
      <c r="EB47" s="911"/>
      <c r="EC47" s="912"/>
      <c r="ED47" s="909"/>
      <c r="EE47" s="924"/>
      <c r="EF47" s="342"/>
      <c r="EG47" s="923">
        <v>31</v>
      </c>
      <c r="EH47" s="837"/>
      <c r="EI47" s="908"/>
      <c r="EJ47" s="909"/>
      <c r="EK47" s="909"/>
      <c r="EL47" s="909"/>
      <c r="EM47" s="909"/>
      <c r="EN47" s="909"/>
      <c r="EO47" s="910" t="str">
        <f>IFERROR(VLOOKUP(EI47,'Composite Datasheets'!$MC$6:$MF$25,3,0),"")</f>
        <v/>
      </c>
      <c r="EP47" s="911"/>
      <c r="EQ47" s="912"/>
      <c r="ER47" s="910" t="str">
        <f>_xlfn.XLOOKUP(EI47,'Composite Datasheets'!$MC$6:$MC$25,'Composite Datasheets'!$MF$6:$MF$25,"")</f>
        <v/>
      </c>
      <c r="ES47" s="911"/>
      <c r="ET47" s="912"/>
      <c r="EU47" s="909"/>
      <c r="EV47" s="924"/>
      <c r="EW47" s="342"/>
      <c r="EX47" s="923">
        <v>31</v>
      </c>
      <c r="EY47" s="837"/>
      <c r="EZ47" s="908"/>
      <c r="FA47" s="909"/>
      <c r="FB47" s="909"/>
      <c r="FC47" s="909"/>
      <c r="FD47" s="909"/>
      <c r="FE47" s="909"/>
      <c r="FF47" s="910" t="str">
        <f>IFERROR(VLOOKUP(EZ47,'Composite Datasheets'!$MC$6:$MF$25,3,0),"")</f>
        <v/>
      </c>
      <c r="FG47" s="911"/>
      <c r="FH47" s="912"/>
      <c r="FI47" s="910" t="str">
        <f>_xlfn.XLOOKUP(EZ47,'Composite Datasheets'!$MC$6:$MC$25,'Composite Datasheets'!$MF$6:$MF$25,"")</f>
        <v/>
      </c>
      <c r="FJ47" s="911"/>
      <c r="FK47" s="912"/>
      <c r="FL47" s="909"/>
      <c r="FM47" s="924"/>
      <c r="FN47" s="342"/>
      <c r="FO47" s="923">
        <v>31</v>
      </c>
      <c r="FP47" s="837"/>
      <c r="FQ47" s="908"/>
      <c r="FR47" s="909"/>
      <c r="FS47" s="909"/>
      <c r="FT47" s="909"/>
      <c r="FU47" s="909"/>
      <c r="FV47" s="909"/>
      <c r="FW47" s="910" t="str">
        <f>IFERROR(VLOOKUP(FQ47,'Composite Datasheets'!$MC$6:$MF$25,3,0),"")</f>
        <v/>
      </c>
      <c r="FX47" s="911"/>
      <c r="FY47" s="912"/>
      <c r="FZ47" s="910" t="str">
        <f>_xlfn.XLOOKUP(FQ47,'Composite Datasheets'!$MC$6:$MC$25,'Composite Datasheets'!$MF$6:$MF$25,"")</f>
        <v/>
      </c>
      <c r="GA47" s="911"/>
      <c r="GB47" s="912"/>
      <c r="GC47" s="909"/>
      <c r="GD47" s="924"/>
      <c r="GE47" s="342"/>
      <c r="GF47" s="923">
        <v>31</v>
      </c>
      <c r="GG47" s="837"/>
      <c r="GH47" s="908"/>
      <c r="GI47" s="909"/>
      <c r="GJ47" s="909"/>
      <c r="GK47" s="909"/>
      <c r="GL47" s="909"/>
      <c r="GM47" s="909"/>
      <c r="GN47" s="910" t="str">
        <f>IFERROR(VLOOKUP(GH47,'Composite Datasheets'!$MC$6:$MF$25,3,0),"")</f>
        <v/>
      </c>
      <c r="GO47" s="911"/>
      <c r="GP47" s="912"/>
      <c r="GQ47" s="910" t="str">
        <f>_xlfn.XLOOKUP(GH47,'Composite Datasheets'!$MC$6:$MC$25,'Composite Datasheets'!$MF$6:$MF$25,"")</f>
        <v/>
      </c>
      <c r="GR47" s="911"/>
      <c r="GS47" s="912"/>
      <c r="GT47" s="909"/>
      <c r="GU47" s="924"/>
      <c r="GV47" s="342"/>
      <c r="GW47" s="923">
        <v>31</v>
      </c>
      <c r="GX47" s="837"/>
      <c r="GY47" s="908"/>
      <c r="GZ47" s="909"/>
      <c r="HA47" s="909"/>
      <c r="HB47" s="909"/>
      <c r="HC47" s="909"/>
      <c r="HD47" s="909"/>
      <c r="HE47" s="910" t="str">
        <f>IFERROR(VLOOKUP(GY47,'Composite Datasheets'!$MC$6:$MF$25,3,0),"")</f>
        <v/>
      </c>
      <c r="HF47" s="911"/>
      <c r="HG47" s="912"/>
      <c r="HH47" s="910" t="str">
        <f>_xlfn.XLOOKUP(GY47,'Composite Datasheets'!$MC$6:$MC$25,'Composite Datasheets'!$MF$6:$MF$25,"")</f>
        <v/>
      </c>
      <c r="HI47" s="911"/>
      <c r="HJ47" s="912"/>
      <c r="HK47" s="909"/>
      <c r="HL47" s="924"/>
      <c r="HM47" s="342"/>
      <c r="HN47" s="923">
        <v>31</v>
      </c>
      <c r="HO47" s="837"/>
      <c r="HP47" s="908"/>
      <c r="HQ47" s="909"/>
      <c r="HR47" s="909"/>
      <c r="HS47" s="909"/>
      <c r="HT47" s="909"/>
      <c r="HU47" s="909"/>
      <c r="HV47" s="910" t="str">
        <f>IFERROR(VLOOKUP(HP47,'Composite Datasheets'!$MC$6:$MF$25,3,0),"")</f>
        <v/>
      </c>
      <c r="HW47" s="911"/>
      <c r="HX47" s="912"/>
      <c r="HY47" s="910" t="str">
        <f>_xlfn.XLOOKUP(HP47,'Composite Datasheets'!$MC$6:$MC$25,'Composite Datasheets'!$MF$6:$MF$25,"")</f>
        <v/>
      </c>
      <c r="HZ47" s="911"/>
      <c r="IA47" s="912"/>
      <c r="IB47" s="909"/>
      <c r="IC47" s="924"/>
      <c r="ID47" s="342"/>
      <c r="IE47" s="923">
        <v>31</v>
      </c>
      <c r="IF47" s="837"/>
      <c r="IG47" s="908"/>
      <c r="IH47" s="909"/>
      <c r="II47" s="909"/>
      <c r="IJ47" s="909"/>
      <c r="IK47" s="909"/>
      <c r="IL47" s="909"/>
      <c r="IM47" s="910" t="str">
        <f>IFERROR(VLOOKUP(IG47,'Composite Datasheets'!$MC$6:$MF$25,3,0),"")</f>
        <v/>
      </c>
      <c r="IN47" s="911"/>
      <c r="IO47" s="912"/>
      <c r="IP47" s="910" t="str">
        <f>_xlfn.XLOOKUP(IG47,'Composite Datasheets'!$MC$6:$MC$25,'Composite Datasheets'!$MF$6:$MF$25,"")</f>
        <v/>
      </c>
      <c r="IQ47" s="911"/>
      <c r="IR47" s="912"/>
      <c r="IS47" s="909"/>
      <c r="IT47" s="924"/>
    </row>
    <row r="48" spans="1:254" s="124" customFormat="1" ht="12.75" x14ac:dyDescent="0.2">
      <c r="A48" s="923">
        <v>32</v>
      </c>
      <c r="B48" s="837"/>
      <c r="C48" s="908"/>
      <c r="D48" s="909"/>
      <c r="E48" s="909"/>
      <c r="F48" s="909"/>
      <c r="G48" s="909"/>
      <c r="H48" s="909"/>
      <c r="I48" s="910" t="str">
        <f>IFERROR(VLOOKUP(C48,'Composite Datasheets'!$MC$6:$MF$25,3,0),"")</f>
        <v/>
      </c>
      <c r="J48" s="911"/>
      <c r="K48" s="912"/>
      <c r="L48" s="910" t="str">
        <f>_xlfn.XLOOKUP(C48,'Composite Datasheets'!$MC$6:$MC$25,'Composite Datasheets'!$MF$6:$MF$25,"")</f>
        <v/>
      </c>
      <c r="M48" s="911"/>
      <c r="N48" s="912"/>
      <c r="O48" s="909"/>
      <c r="P48" s="924"/>
      <c r="Q48" s="335"/>
      <c r="R48" s="923">
        <v>32</v>
      </c>
      <c r="S48" s="837"/>
      <c r="T48" s="908"/>
      <c r="U48" s="909"/>
      <c r="V48" s="909"/>
      <c r="W48" s="909"/>
      <c r="X48" s="909"/>
      <c r="Y48" s="909"/>
      <c r="Z48" s="910" t="str">
        <f>IFERROR(VLOOKUP(T48,'Composite Datasheets'!$MC$6:$MF$25,3,0),"")</f>
        <v/>
      </c>
      <c r="AA48" s="911"/>
      <c r="AB48" s="912"/>
      <c r="AC48" s="910" t="str">
        <f>_xlfn.XLOOKUP(T48,'Composite Datasheets'!$MC$6:$MC$25,'Composite Datasheets'!$MF$6:$MF$25,"")</f>
        <v/>
      </c>
      <c r="AD48" s="911"/>
      <c r="AE48" s="912"/>
      <c r="AF48" s="909"/>
      <c r="AG48" s="924"/>
      <c r="AH48" s="342"/>
      <c r="AI48" s="923">
        <v>32</v>
      </c>
      <c r="AJ48" s="837"/>
      <c r="AK48" s="908"/>
      <c r="AL48" s="909"/>
      <c r="AM48" s="909"/>
      <c r="AN48" s="909"/>
      <c r="AO48" s="909"/>
      <c r="AP48" s="909"/>
      <c r="AQ48" s="910" t="str">
        <f>IFERROR(VLOOKUP(AK48,'Composite Datasheets'!$MC$6:$MF$25,3,0),"")</f>
        <v/>
      </c>
      <c r="AR48" s="911"/>
      <c r="AS48" s="912"/>
      <c r="AT48" s="910" t="str">
        <f>_xlfn.XLOOKUP(AK48,'Composite Datasheets'!$MC$6:$MC$25,'Composite Datasheets'!$MF$6:$MF$25,"")</f>
        <v/>
      </c>
      <c r="AU48" s="911"/>
      <c r="AV48" s="912"/>
      <c r="AW48" s="909"/>
      <c r="AX48" s="924"/>
      <c r="AY48" s="342"/>
      <c r="AZ48" s="923">
        <v>32</v>
      </c>
      <c r="BA48" s="837"/>
      <c r="BB48" s="908"/>
      <c r="BC48" s="909"/>
      <c r="BD48" s="909"/>
      <c r="BE48" s="909"/>
      <c r="BF48" s="909"/>
      <c r="BG48" s="909"/>
      <c r="BH48" s="910" t="str">
        <f>IFERROR(VLOOKUP(BB48,'Composite Datasheets'!$MC$6:$MF$25,3,0),"")</f>
        <v/>
      </c>
      <c r="BI48" s="911"/>
      <c r="BJ48" s="912"/>
      <c r="BK48" s="910" t="str">
        <f>_xlfn.XLOOKUP(BB48,'Composite Datasheets'!$MC$6:$MC$25,'Composite Datasheets'!$MF$6:$MF$25,"")</f>
        <v/>
      </c>
      <c r="BL48" s="911"/>
      <c r="BM48" s="912"/>
      <c r="BN48" s="909"/>
      <c r="BO48" s="924"/>
      <c r="BP48" s="342"/>
      <c r="BQ48" s="923">
        <v>32</v>
      </c>
      <c r="BR48" s="837"/>
      <c r="BS48" s="908"/>
      <c r="BT48" s="909"/>
      <c r="BU48" s="909"/>
      <c r="BV48" s="909"/>
      <c r="BW48" s="909"/>
      <c r="BX48" s="909"/>
      <c r="BY48" s="910" t="str">
        <f>IFERROR(VLOOKUP(BS48,'Composite Datasheets'!$MC$6:$MF$25,3,0),"")</f>
        <v/>
      </c>
      <c r="BZ48" s="911"/>
      <c r="CA48" s="912"/>
      <c r="CB48" s="910" t="str">
        <f>_xlfn.XLOOKUP(BS48,'Composite Datasheets'!$MC$6:$MC$25,'Composite Datasheets'!$MF$6:$MF$25,"")</f>
        <v/>
      </c>
      <c r="CC48" s="911"/>
      <c r="CD48" s="912"/>
      <c r="CE48" s="909"/>
      <c r="CF48" s="924"/>
      <c r="CG48" s="342"/>
      <c r="CH48" s="923">
        <v>32</v>
      </c>
      <c r="CI48" s="837"/>
      <c r="CJ48" s="908"/>
      <c r="CK48" s="909"/>
      <c r="CL48" s="909"/>
      <c r="CM48" s="909"/>
      <c r="CN48" s="909"/>
      <c r="CO48" s="909"/>
      <c r="CP48" s="910" t="str">
        <f>IFERROR(VLOOKUP(CJ48,'Composite Datasheets'!$MC$6:$MF$25,3,0),"")</f>
        <v/>
      </c>
      <c r="CQ48" s="911"/>
      <c r="CR48" s="912"/>
      <c r="CS48" s="910" t="str">
        <f>_xlfn.XLOOKUP(CJ48,'Composite Datasheets'!$MC$6:$MC$25,'Composite Datasheets'!$MF$6:$MF$25,"")</f>
        <v/>
      </c>
      <c r="CT48" s="911"/>
      <c r="CU48" s="912"/>
      <c r="CV48" s="909"/>
      <c r="CW48" s="924"/>
      <c r="CX48" s="342"/>
      <c r="CY48" s="923">
        <v>32</v>
      </c>
      <c r="CZ48" s="837"/>
      <c r="DA48" s="908"/>
      <c r="DB48" s="909"/>
      <c r="DC48" s="909"/>
      <c r="DD48" s="909"/>
      <c r="DE48" s="909"/>
      <c r="DF48" s="909"/>
      <c r="DG48" s="910" t="str">
        <f>IFERROR(VLOOKUP(DA48,'Composite Datasheets'!$MC$6:$MF$25,3,0),"")</f>
        <v/>
      </c>
      <c r="DH48" s="911"/>
      <c r="DI48" s="912"/>
      <c r="DJ48" s="910" t="str">
        <f>_xlfn.XLOOKUP(DA48,'Composite Datasheets'!$MC$6:$MC$25,'Composite Datasheets'!$MF$6:$MF$25,"")</f>
        <v/>
      </c>
      <c r="DK48" s="911"/>
      <c r="DL48" s="912"/>
      <c r="DM48" s="909"/>
      <c r="DN48" s="924"/>
      <c r="DO48" s="342"/>
      <c r="DP48" s="923">
        <v>32</v>
      </c>
      <c r="DQ48" s="837"/>
      <c r="DR48" s="908"/>
      <c r="DS48" s="909"/>
      <c r="DT48" s="909"/>
      <c r="DU48" s="909"/>
      <c r="DV48" s="909"/>
      <c r="DW48" s="909"/>
      <c r="DX48" s="910" t="str">
        <f>IFERROR(VLOOKUP(DR48,'Composite Datasheets'!$MC$6:$MF$25,3,0),"")</f>
        <v/>
      </c>
      <c r="DY48" s="911"/>
      <c r="DZ48" s="912"/>
      <c r="EA48" s="910" t="str">
        <f>_xlfn.XLOOKUP(DR48,'Composite Datasheets'!$MC$6:$MC$25,'Composite Datasheets'!$MF$6:$MF$25,"")</f>
        <v/>
      </c>
      <c r="EB48" s="911"/>
      <c r="EC48" s="912"/>
      <c r="ED48" s="909"/>
      <c r="EE48" s="924"/>
      <c r="EF48" s="342"/>
      <c r="EG48" s="923">
        <v>32</v>
      </c>
      <c r="EH48" s="837"/>
      <c r="EI48" s="908"/>
      <c r="EJ48" s="909"/>
      <c r="EK48" s="909"/>
      <c r="EL48" s="909"/>
      <c r="EM48" s="909"/>
      <c r="EN48" s="909"/>
      <c r="EO48" s="910" t="str">
        <f>IFERROR(VLOOKUP(EI48,'Composite Datasheets'!$MC$6:$MF$25,3,0),"")</f>
        <v/>
      </c>
      <c r="EP48" s="911"/>
      <c r="EQ48" s="912"/>
      <c r="ER48" s="910" t="str">
        <f>_xlfn.XLOOKUP(EI48,'Composite Datasheets'!$MC$6:$MC$25,'Composite Datasheets'!$MF$6:$MF$25,"")</f>
        <v/>
      </c>
      <c r="ES48" s="911"/>
      <c r="ET48" s="912"/>
      <c r="EU48" s="909"/>
      <c r="EV48" s="924"/>
      <c r="EW48" s="342"/>
      <c r="EX48" s="923">
        <v>32</v>
      </c>
      <c r="EY48" s="837"/>
      <c r="EZ48" s="908"/>
      <c r="FA48" s="909"/>
      <c r="FB48" s="909"/>
      <c r="FC48" s="909"/>
      <c r="FD48" s="909"/>
      <c r="FE48" s="909"/>
      <c r="FF48" s="910" t="str">
        <f>IFERROR(VLOOKUP(EZ48,'Composite Datasheets'!$MC$6:$MF$25,3,0),"")</f>
        <v/>
      </c>
      <c r="FG48" s="911"/>
      <c r="FH48" s="912"/>
      <c r="FI48" s="910" t="str">
        <f>_xlfn.XLOOKUP(EZ48,'Composite Datasheets'!$MC$6:$MC$25,'Composite Datasheets'!$MF$6:$MF$25,"")</f>
        <v/>
      </c>
      <c r="FJ48" s="911"/>
      <c r="FK48" s="912"/>
      <c r="FL48" s="909"/>
      <c r="FM48" s="924"/>
      <c r="FN48" s="342"/>
      <c r="FO48" s="923">
        <v>32</v>
      </c>
      <c r="FP48" s="837"/>
      <c r="FQ48" s="908"/>
      <c r="FR48" s="909"/>
      <c r="FS48" s="909"/>
      <c r="FT48" s="909"/>
      <c r="FU48" s="909"/>
      <c r="FV48" s="909"/>
      <c r="FW48" s="910" t="str">
        <f>IFERROR(VLOOKUP(FQ48,'Composite Datasheets'!$MC$6:$MF$25,3,0),"")</f>
        <v/>
      </c>
      <c r="FX48" s="911"/>
      <c r="FY48" s="912"/>
      <c r="FZ48" s="910" t="str">
        <f>_xlfn.XLOOKUP(FQ48,'Composite Datasheets'!$MC$6:$MC$25,'Composite Datasheets'!$MF$6:$MF$25,"")</f>
        <v/>
      </c>
      <c r="GA48" s="911"/>
      <c r="GB48" s="912"/>
      <c r="GC48" s="909"/>
      <c r="GD48" s="924"/>
      <c r="GE48" s="342"/>
      <c r="GF48" s="923">
        <v>32</v>
      </c>
      <c r="GG48" s="837"/>
      <c r="GH48" s="908"/>
      <c r="GI48" s="909"/>
      <c r="GJ48" s="909"/>
      <c r="GK48" s="909"/>
      <c r="GL48" s="909"/>
      <c r="GM48" s="909"/>
      <c r="GN48" s="910" t="str">
        <f>IFERROR(VLOOKUP(GH48,'Composite Datasheets'!$MC$6:$MF$25,3,0),"")</f>
        <v/>
      </c>
      <c r="GO48" s="911"/>
      <c r="GP48" s="912"/>
      <c r="GQ48" s="910" t="str">
        <f>_xlfn.XLOOKUP(GH48,'Composite Datasheets'!$MC$6:$MC$25,'Composite Datasheets'!$MF$6:$MF$25,"")</f>
        <v/>
      </c>
      <c r="GR48" s="911"/>
      <c r="GS48" s="912"/>
      <c r="GT48" s="909"/>
      <c r="GU48" s="924"/>
      <c r="GV48" s="342"/>
      <c r="GW48" s="923">
        <v>32</v>
      </c>
      <c r="GX48" s="837"/>
      <c r="GY48" s="908"/>
      <c r="GZ48" s="909"/>
      <c r="HA48" s="909"/>
      <c r="HB48" s="909"/>
      <c r="HC48" s="909"/>
      <c r="HD48" s="909"/>
      <c r="HE48" s="910" t="str">
        <f>IFERROR(VLOOKUP(GY48,'Composite Datasheets'!$MC$6:$MF$25,3,0),"")</f>
        <v/>
      </c>
      <c r="HF48" s="911"/>
      <c r="HG48" s="912"/>
      <c r="HH48" s="910" t="str">
        <f>_xlfn.XLOOKUP(GY48,'Composite Datasheets'!$MC$6:$MC$25,'Composite Datasheets'!$MF$6:$MF$25,"")</f>
        <v/>
      </c>
      <c r="HI48" s="911"/>
      <c r="HJ48" s="912"/>
      <c r="HK48" s="909"/>
      <c r="HL48" s="924"/>
      <c r="HM48" s="342"/>
      <c r="HN48" s="923">
        <v>32</v>
      </c>
      <c r="HO48" s="837"/>
      <c r="HP48" s="908"/>
      <c r="HQ48" s="909"/>
      <c r="HR48" s="909"/>
      <c r="HS48" s="909"/>
      <c r="HT48" s="909"/>
      <c r="HU48" s="909"/>
      <c r="HV48" s="910" t="str">
        <f>IFERROR(VLOOKUP(HP48,'Composite Datasheets'!$MC$6:$MF$25,3,0),"")</f>
        <v/>
      </c>
      <c r="HW48" s="911"/>
      <c r="HX48" s="912"/>
      <c r="HY48" s="910" t="str">
        <f>_xlfn.XLOOKUP(HP48,'Composite Datasheets'!$MC$6:$MC$25,'Composite Datasheets'!$MF$6:$MF$25,"")</f>
        <v/>
      </c>
      <c r="HZ48" s="911"/>
      <c r="IA48" s="912"/>
      <c r="IB48" s="909"/>
      <c r="IC48" s="924"/>
      <c r="ID48" s="342"/>
      <c r="IE48" s="923">
        <v>32</v>
      </c>
      <c r="IF48" s="837"/>
      <c r="IG48" s="908"/>
      <c r="IH48" s="909"/>
      <c r="II48" s="909"/>
      <c r="IJ48" s="909"/>
      <c r="IK48" s="909"/>
      <c r="IL48" s="909"/>
      <c r="IM48" s="910" t="str">
        <f>IFERROR(VLOOKUP(IG48,'Composite Datasheets'!$MC$6:$MF$25,3,0),"")</f>
        <v/>
      </c>
      <c r="IN48" s="911"/>
      <c r="IO48" s="912"/>
      <c r="IP48" s="910" t="str">
        <f>_xlfn.XLOOKUP(IG48,'Composite Datasheets'!$MC$6:$MC$25,'Composite Datasheets'!$MF$6:$MF$25,"")</f>
        <v/>
      </c>
      <c r="IQ48" s="911"/>
      <c r="IR48" s="912"/>
      <c r="IS48" s="909"/>
      <c r="IT48" s="924"/>
    </row>
    <row r="49" spans="1:254" s="124" customFormat="1" ht="12.75" x14ac:dyDescent="0.2">
      <c r="A49" s="923">
        <v>33</v>
      </c>
      <c r="B49" s="837"/>
      <c r="C49" s="908"/>
      <c r="D49" s="909"/>
      <c r="E49" s="909"/>
      <c r="F49" s="909"/>
      <c r="G49" s="909"/>
      <c r="H49" s="909"/>
      <c r="I49" s="910" t="str">
        <f>IFERROR(VLOOKUP(C49,'Composite Datasheets'!$MC$6:$MF$25,3,0),"")</f>
        <v/>
      </c>
      <c r="J49" s="911"/>
      <c r="K49" s="912"/>
      <c r="L49" s="910" t="str">
        <f>_xlfn.XLOOKUP(C49,'Composite Datasheets'!$MC$6:$MC$25,'Composite Datasheets'!$MF$6:$MF$25,"")</f>
        <v/>
      </c>
      <c r="M49" s="911"/>
      <c r="N49" s="912"/>
      <c r="O49" s="909"/>
      <c r="P49" s="924"/>
      <c r="Q49" s="335"/>
      <c r="R49" s="923">
        <v>33</v>
      </c>
      <c r="S49" s="837"/>
      <c r="T49" s="908"/>
      <c r="U49" s="909"/>
      <c r="V49" s="909"/>
      <c r="W49" s="909"/>
      <c r="X49" s="909"/>
      <c r="Y49" s="909"/>
      <c r="Z49" s="910" t="str">
        <f>IFERROR(VLOOKUP(T49,'Composite Datasheets'!$MC$6:$MF$25,3,0),"")</f>
        <v/>
      </c>
      <c r="AA49" s="911"/>
      <c r="AB49" s="912"/>
      <c r="AC49" s="910" t="str">
        <f>_xlfn.XLOOKUP(T49,'Composite Datasheets'!$MC$6:$MC$25,'Composite Datasheets'!$MF$6:$MF$25,"")</f>
        <v/>
      </c>
      <c r="AD49" s="911"/>
      <c r="AE49" s="912"/>
      <c r="AF49" s="909"/>
      <c r="AG49" s="924"/>
      <c r="AH49" s="342"/>
      <c r="AI49" s="923">
        <v>33</v>
      </c>
      <c r="AJ49" s="837"/>
      <c r="AK49" s="908"/>
      <c r="AL49" s="909"/>
      <c r="AM49" s="909"/>
      <c r="AN49" s="909"/>
      <c r="AO49" s="909"/>
      <c r="AP49" s="909"/>
      <c r="AQ49" s="910" t="str">
        <f>IFERROR(VLOOKUP(AK49,'Composite Datasheets'!$MC$6:$MF$25,3,0),"")</f>
        <v/>
      </c>
      <c r="AR49" s="911"/>
      <c r="AS49" s="912"/>
      <c r="AT49" s="910" t="str">
        <f>_xlfn.XLOOKUP(AK49,'Composite Datasheets'!$MC$6:$MC$25,'Composite Datasheets'!$MF$6:$MF$25,"")</f>
        <v/>
      </c>
      <c r="AU49" s="911"/>
      <c r="AV49" s="912"/>
      <c r="AW49" s="909"/>
      <c r="AX49" s="924"/>
      <c r="AY49" s="342"/>
      <c r="AZ49" s="923">
        <v>33</v>
      </c>
      <c r="BA49" s="837"/>
      <c r="BB49" s="908"/>
      <c r="BC49" s="909"/>
      <c r="BD49" s="909"/>
      <c r="BE49" s="909"/>
      <c r="BF49" s="909"/>
      <c r="BG49" s="909"/>
      <c r="BH49" s="910" t="str">
        <f>IFERROR(VLOOKUP(BB49,'Composite Datasheets'!$MC$6:$MF$25,3,0),"")</f>
        <v/>
      </c>
      <c r="BI49" s="911"/>
      <c r="BJ49" s="912"/>
      <c r="BK49" s="910" t="str">
        <f>_xlfn.XLOOKUP(BB49,'Composite Datasheets'!$MC$6:$MC$25,'Composite Datasheets'!$MF$6:$MF$25,"")</f>
        <v/>
      </c>
      <c r="BL49" s="911"/>
      <c r="BM49" s="912"/>
      <c r="BN49" s="909"/>
      <c r="BO49" s="924"/>
      <c r="BP49" s="342"/>
      <c r="BQ49" s="923">
        <v>33</v>
      </c>
      <c r="BR49" s="837"/>
      <c r="BS49" s="908"/>
      <c r="BT49" s="909"/>
      <c r="BU49" s="909"/>
      <c r="BV49" s="909"/>
      <c r="BW49" s="909"/>
      <c r="BX49" s="909"/>
      <c r="BY49" s="910" t="str">
        <f>IFERROR(VLOOKUP(BS49,'Composite Datasheets'!$MC$6:$MF$25,3,0),"")</f>
        <v/>
      </c>
      <c r="BZ49" s="911"/>
      <c r="CA49" s="912"/>
      <c r="CB49" s="910" t="str">
        <f>_xlfn.XLOOKUP(BS49,'Composite Datasheets'!$MC$6:$MC$25,'Composite Datasheets'!$MF$6:$MF$25,"")</f>
        <v/>
      </c>
      <c r="CC49" s="911"/>
      <c r="CD49" s="912"/>
      <c r="CE49" s="909"/>
      <c r="CF49" s="924"/>
      <c r="CG49" s="342"/>
      <c r="CH49" s="923">
        <v>33</v>
      </c>
      <c r="CI49" s="837"/>
      <c r="CJ49" s="908"/>
      <c r="CK49" s="909"/>
      <c r="CL49" s="909"/>
      <c r="CM49" s="909"/>
      <c r="CN49" s="909"/>
      <c r="CO49" s="909"/>
      <c r="CP49" s="910" t="str">
        <f>IFERROR(VLOOKUP(CJ49,'Composite Datasheets'!$MC$6:$MF$25,3,0),"")</f>
        <v/>
      </c>
      <c r="CQ49" s="911"/>
      <c r="CR49" s="912"/>
      <c r="CS49" s="910" t="str">
        <f>_xlfn.XLOOKUP(CJ49,'Composite Datasheets'!$MC$6:$MC$25,'Composite Datasheets'!$MF$6:$MF$25,"")</f>
        <v/>
      </c>
      <c r="CT49" s="911"/>
      <c r="CU49" s="912"/>
      <c r="CV49" s="909"/>
      <c r="CW49" s="924"/>
      <c r="CX49" s="342"/>
      <c r="CY49" s="923">
        <v>33</v>
      </c>
      <c r="CZ49" s="837"/>
      <c r="DA49" s="908"/>
      <c r="DB49" s="909"/>
      <c r="DC49" s="909"/>
      <c r="DD49" s="909"/>
      <c r="DE49" s="909"/>
      <c r="DF49" s="909"/>
      <c r="DG49" s="910" t="str">
        <f>IFERROR(VLOOKUP(DA49,'Composite Datasheets'!$MC$6:$MF$25,3,0),"")</f>
        <v/>
      </c>
      <c r="DH49" s="911"/>
      <c r="DI49" s="912"/>
      <c r="DJ49" s="910" t="str">
        <f>_xlfn.XLOOKUP(DA49,'Composite Datasheets'!$MC$6:$MC$25,'Composite Datasheets'!$MF$6:$MF$25,"")</f>
        <v/>
      </c>
      <c r="DK49" s="911"/>
      <c r="DL49" s="912"/>
      <c r="DM49" s="909"/>
      <c r="DN49" s="924"/>
      <c r="DO49" s="342"/>
      <c r="DP49" s="923">
        <v>33</v>
      </c>
      <c r="DQ49" s="837"/>
      <c r="DR49" s="908"/>
      <c r="DS49" s="909"/>
      <c r="DT49" s="909"/>
      <c r="DU49" s="909"/>
      <c r="DV49" s="909"/>
      <c r="DW49" s="909"/>
      <c r="DX49" s="910" t="str">
        <f>IFERROR(VLOOKUP(DR49,'Composite Datasheets'!$MC$6:$MF$25,3,0),"")</f>
        <v/>
      </c>
      <c r="DY49" s="911"/>
      <c r="DZ49" s="912"/>
      <c r="EA49" s="910" t="str">
        <f>_xlfn.XLOOKUP(DR49,'Composite Datasheets'!$MC$6:$MC$25,'Composite Datasheets'!$MF$6:$MF$25,"")</f>
        <v/>
      </c>
      <c r="EB49" s="911"/>
      <c r="EC49" s="912"/>
      <c r="ED49" s="909"/>
      <c r="EE49" s="924"/>
      <c r="EF49" s="342"/>
      <c r="EG49" s="923">
        <v>33</v>
      </c>
      <c r="EH49" s="837"/>
      <c r="EI49" s="908"/>
      <c r="EJ49" s="909"/>
      <c r="EK49" s="909"/>
      <c r="EL49" s="909"/>
      <c r="EM49" s="909"/>
      <c r="EN49" s="909"/>
      <c r="EO49" s="910" t="str">
        <f>IFERROR(VLOOKUP(EI49,'Composite Datasheets'!$MC$6:$MF$25,3,0),"")</f>
        <v/>
      </c>
      <c r="EP49" s="911"/>
      <c r="EQ49" s="912"/>
      <c r="ER49" s="910" t="str">
        <f>_xlfn.XLOOKUP(EI49,'Composite Datasheets'!$MC$6:$MC$25,'Composite Datasheets'!$MF$6:$MF$25,"")</f>
        <v/>
      </c>
      <c r="ES49" s="911"/>
      <c r="ET49" s="912"/>
      <c r="EU49" s="909"/>
      <c r="EV49" s="924"/>
      <c r="EW49" s="342"/>
      <c r="EX49" s="923">
        <v>33</v>
      </c>
      <c r="EY49" s="837"/>
      <c r="EZ49" s="908"/>
      <c r="FA49" s="909"/>
      <c r="FB49" s="909"/>
      <c r="FC49" s="909"/>
      <c r="FD49" s="909"/>
      <c r="FE49" s="909"/>
      <c r="FF49" s="910" t="str">
        <f>IFERROR(VLOOKUP(EZ49,'Composite Datasheets'!$MC$6:$MF$25,3,0),"")</f>
        <v/>
      </c>
      <c r="FG49" s="911"/>
      <c r="FH49" s="912"/>
      <c r="FI49" s="910" t="str">
        <f>_xlfn.XLOOKUP(EZ49,'Composite Datasheets'!$MC$6:$MC$25,'Composite Datasheets'!$MF$6:$MF$25,"")</f>
        <v/>
      </c>
      <c r="FJ49" s="911"/>
      <c r="FK49" s="912"/>
      <c r="FL49" s="909"/>
      <c r="FM49" s="924"/>
      <c r="FN49" s="342"/>
      <c r="FO49" s="923">
        <v>33</v>
      </c>
      <c r="FP49" s="837"/>
      <c r="FQ49" s="908"/>
      <c r="FR49" s="909"/>
      <c r="FS49" s="909"/>
      <c r="FT49" s="909"/>
      <c r="FU49" s="909"/>
      <c r="FV49" s="909"/>
      <c r="FW49" s="910" t="str">
        <f>IFERROR(VLOOKUP(FQ49,'Composite Datasheets'!$MC$6:$MF$25,3,0),"")</f>
        <v/>
      </c>
      <c r="FX49" s="911"/>
      <c r="FY49" s="912"/>
      <c r="FZ49" s="910" t="str">
        <f>_xlfn.XLOOKUP(FQ49,'Composite Datasheets'!$MC$6:$MC$25,'Composite Datasheets'!$MF$6:$MF$25,"")</f>
        <v/>
      </c>
      <c r="GA49" s="911"/>
      <c r="GB49" s="912"/>
      <c r="GC49" s="909"/>
      <c r="GD49" s="924"/>
      <c r="GE49" s="342"/>
      <c r="GF49" s="923">
        <v>33</v>
      </c>
      <c r="GG49" s="837"/>
      <c r="GH49" s="908"/>
      <c r="GI49" s="909"/>
      <c r="GJ49" s="909"/>
      <c r="GK49" s="909"/>
      <c r="GL49" s="909"/>
      <c r="GM49" s="909"/>
      <c r="GN49" s="910" t="str">
        <f>IFERROR(VLOOKUP(GH49,'Composite Datasheets'!$MC$6:$MF$25,3,0),"")</f>
        <v/>
      </c>
      <c r="GO49" s="911"/>
      <c r="GP49" s="912"/>
      <c r="GQ49" s="910" t="str">
        <f>_xlfn.XLOOKUP(GH49,'Composite Datasheets'!$MC$6:$MC$25,'Composite Datasheets'!$MF$6:$MF$25,"")</f>
        <v/>
      </c>
      <c r="GR49" s="911"/>
      <c r="GS49" s="912"/>
      <c r="GT49" s="909"/>
      <c r="GU49" s="924"/>
      <c r="GV49" s="342"/>
      <c r="GW49" s="923">
        <v>33</v>
      </c>
      <c r="GX49" s="837"/>
      <c r="GY49" s="908"/>
      <c r="GZ49" s="909"/>
      <c r="HA49" s="909"/>
      <c r="HB49" s="909"/>
      <c r="HC49" s="909"/>
      <c r="HD49" s="909"/>
      <c r="HE49" s="910" t="str">
        <f>IFERROR(VLOOKUP(GY49,'Composite Datasheets'!$MC$6:$MF$25,3,0),"")</f>
        <v/>
      </c>
      <c r="HF49" s="911"/>
      <c r="HG49" s="912"/>
      <c r="HH49" s="910" t="str">
        <f>_xlfn.XLOOKUP(GY49,'Composite Datasheets'!$MC$6:$MC$25,'Composite Datasheets'!$MF$6:$MF$25,"")</f>
        <v/>
      </c>
      <c r="HI49" s="911"/>
      <c r="HJ49" s="912"/>
      <c r="HK49" s="909"/>
      <c r="HL49" s="924"/>
      <c r="HM49" s="342"/>
      <c r="HN49" s="923">
        <v>33</v>
      </c>
      <c r="HO49" s="837"/>
      <c r="HP49" s="908"/>
      <c r="HQ49" s="909"/>
      <c r="HR49" s="909"/>
      <c r="HS49" s="909"/>
      <c r="HT49" s="909"/>
      <c r="HU49" s="909"/>
      <c r="HV49" s="910" t="str">
        <f>IFERROR(VLOOKUP(HP49,'Composite Datasheets'!$MC$6:$MF$25,3,0),"")</f>
        <v/>
      </c>
      <c r="HW49" s="911"/>
      <c r="HX49" s="912"/>
      <c r="HY49" s="910" t="str">
        <f>_xlfn.XLOOKUP(HP49,'Composite Datasheets'!$MC$6:$MC$25,'Composite Datasheets'!$MF$6:$MF$25,"")</f>
        <v/>
      </c>
      <c r="HZ49" s="911"/>
      <c r="IA49" s="912"/>
      <c r="IB49" s="909"/>
      <c r="IC49" s="924"/>
      <c r="ID49" s="342"/>
      <c r="IE49" s="923">
        <v>33</v>
      </c>
      <c r="IF49" s="837"/>
      <c r="IG49" s="908"/>
      <c r="IH49" s="909"/>
      <c r="II49" s="909"/>
      <c r="IJ49" s="909"/>
      <c r="IK49" s="909"/>
      <c r="IL49" s="909"/>
      <c r="IM49" s="910" t="str">
        <f>IFERROR(VLOOKUP(IG49,'Composite Datasheets'!$MC$6:$MF$25,3,0),"")</f>
        <v/>
      </c>
      <c r="IN49" s="911"/>
      <c r="IO49" s="912"/>
      <c r="IP49" s="910" t="str">
        <f>_xlfn.XLOOKUP(IG49,'Composite Datasheets'!$MC$6:$MC$25,'Composite Datasheets'!$MF$6:$MF$25,"")</f>
        <v/>
      </c>
      <c r="IQ49" s="911"/>
      <c r="IR49" s="912"/>
      <c r="IS49" s="909"/>
      <c r="IT49" s="924"/>
    </row>
    <row r="50" spans="1:254" s="124" customFormat="1" ht="12.75" x14ac:dyDescent="0.2">
      <c r="A50" s="923">
        <v>34</v>
      </c>
      <c r="B50" s="837"/>
      <c r="C50" s="908"/>
      <c r="D50" s="909"/>
      <c r="E50" s="909"/>
      <c r="F50" s="909"/>
      <c r="G50" s="909"/>
      <c r="H50" s="909"/>
      <c r="I50" s="910" t="str">
        <f>IFERROR(VLOOKUP(C50,'Composite Datasheets'!$MC$6:$MF$25,3,0),"")</f>
        <v/>
      </c>
      <c r="J50" s="911"/>
      <c r="K50" s="912"/>
      <c r="L50" s="910" t="str">
        <f>_xlfn.XLOOKUP(C50,'Composite Datasheets'!$MC$6:$MC$25,'Composite Datasheets'!$MF$6:$MF$25,"")</f>
        <v/>
      </c>
      <c r="M50" s="911"/>
      <c r="N50" s="912"/>
      <c r="O50" s="909"/>
      <c r="P50" s="924"/>
      <c r="Q50" s="335"/>
      <c r="R50" s="923">
        <v>34</v>
      </c>
      <c r="S50" s="837"/>
      <c r="T50" s="908"/>
      <c r="U50" s="909"/>
      <c r="V50" s="909"/>
      <c r="W50" s="909"/>
      <c r="X50" s="909"/>
      <c r="Y50" s="909"/>
      <c r="Z50" s="910" t="str">
        <f>IFERROR(VLOOKUP(T50,'Composite Datasheets'!$MC$6:$MF$25,3,0),"")</f>
        <v/>
      </c>
      <c r="AA50" s="911"/>
      <c r="AB50" s="912"/>
      <c r="AC50" s="910" t="str">
        <f>_xlfn.XLOOKUP(T50,'Composite Datasheets'!$MC$6:$MC$25,'Composite Datasheets'!$MF$6:$MF$25,"")</f>
        <v/>
      </c>
      <c r="AD50" s="911"/>
      <c r="AE50" s="912"/>
      <c r="AF50" s="909"/>
      <c r="AG50" s="924"/>
      <c r="AH50" s="342"/>
      <c r="AI50" s="923">
        <v>34</v>
      </c>
      <c r="AJ50" s="837"/>
      <c r="AK50" s="908"/>
      <c r="AL50" s="909"/>
      <c r="AM50" s="909"/>
      <c r="AN50" s="909"/>
      <c r="AO50" s="909"/>
      <c r="AP50" s="909"/>
      <c r="AQ50" s="910" t="str">
        <f>IFERROR(VLOOKUP(AK50,'Composite Datasheets'!$MC$6:$MF$25,3,0),"")</f>
        <v/>
      </c>
      <c r="AR50" s="911"/>
      <c r="AS50" s="912"/>
      <c r="AT50" s="910" t="str">
        <f>_xlfn.XLOOKUP(AK50,'Composite Datasheets'!$MC$6:$MC$25,'Composite Datasheets'!$MF$6:$MF$25,"")</f>
        <v/>
      </c>
      <c r="AU50" s="911"/>
      <c r="AV50" s="912"/>
      <c r="AW50" s="909"/>
      <c r="AX50" s="924"/>
      <c r="AY50" s="342"/>
      <c r="AZ50" s="923">
        <v>34</v>
      </c>
      <c r="BA50" s="837"/>
      <c r="BB50" s="908"/>
      <c r="BC50" s="909"/>
      <c r="BD50" s="909"/>
      <c r="BE50" s="909"/>
      <c r="BF50" s="909"/>
      <c r="BG50" s="909"/>
      <c r="BH50" s="910" t="str">
        <f>IFERROR(VLOOKUP(BB50,'Composite Datasheets'!$MC$6:$MF$25,3,0),"")</f>
        <v/>
      </c>
      <c r="BI50" s="911"/>
      <c r="BJ50" s="912"/>
      <c r="BK50" s="910" t="str">
        <f>_xlfn.XLOOKUP(BB50,'Composite Datasheets'!$MC$6:$MC$25,'Composite Datasheets'!$MF$6:$MF$25,"")</f>
        <v/>
      </c>
      <c r="BL50" s="911"/>
      <c r="BM50" s="912"/>
      <c r="BN50" s="909"/>
      <c r="BO50" s="924"/>
      <c r="BP50" s="342"/>
      <c r="BQ50" s="923">
        <v>34</v>
      </c>
      <c r="BR50" s="837"/>
      <c r="BS50" s="908"/>
      <c r="BT50" s="909"/>
      <c r="BU50" s="909"/>
      <c r="BV50" s="909"/>
      <c r="BW50" s="909"/>
      <c r="BX50" s="909"/>
      <c r="BY50" s="910" t="str">
        <f>IFERROR(VLOOKUP(BS50,'Composite Datasheets'!$MC$6:$MF$25,3,0),"")</f>
        <v/>
      </c>
      <c r="BZ50" s="911"/>
      <c r="CA50" s="912"/>
      <c r="CB50" s="910" t="str">
        <f>_xlfn.XLOOKUP(BS50,'Composite Datasheets'!$MC$6:$MC$25,'Composite Datasheets'!$MF$6:$MF$25,"")</f>
        <v/>
      </c>
      <c r="CC50" s="911"/>
      <c r="CD50" s="912"/>
      <c r="CE50" s="909"/>
      <c r="CF50" s="924"/>
      <c r="CG50" s="342"/>
      <c r="CH50" s="923">
        <v>34</v>
      </c>
      <c r="CI50" s="837"/>
      <c r="CJ50" s="908"/>
      <c r="CK50" s="909"/>
      <c r="CL50" s="909"/>
      <c r="CM50" s="909"/>
      <c r="CN50" s="909"/>
      <c r="CO50" s="909"/>
      <c r="CP50" s="910" t="str">
        <f>IFERROR(VLOOKUP(CJ50,'Composite Datasheets'!$MC$6:$MF$25,3,0),"")</f>
        <v/>
      </c>
      <c r="CQ50" s="911"/>
      <c r="CR50" s="912"/>
      <c r="CS50" s="910" t="str">
        <f>_xlfn.XLOOKUP(CJ50,'Composite Datasheets'!$MC$6:$MC$25,'Composite Datasheets'!$MF$6:$MF$25,"")</f>
        <v/>
      </c>
      <c r="CT50" s="911"/>
      <c r="CU50" s="912"/>
      <c r="CV50" s="909"/>
      <c r="CW50" s="924"/>
      <c r="CX50" s="342"/>
      <c r="CY50" s="923">
        <v>34</v>
      </c>
      <c r="CZ50" s="837"/>
      <c r="DA50" s="908"/>
      <c r="DB50" s="909"/>
      <c r="DC50" s="909"/>
      <c r="DD50" s="909"/>
      <c r="DE50" s="909"/>
      <c r="DF50" s="909"/>
      <c r="DG50" s="910" t="str">
        <f>IFERROR(VLOOKUP(DA50,'Composite Datasheets'!$MC$6:$MF$25,3,0),"")</f>
        <v/>
      </c>
      <c r="DH50" s="911"/>
      <c r="DI50" s="912"/>
      <c r="DJ50" s="910" t="str">
        <f>_xlfn.XLOOKUP(DA50,'Composite Datasheets'!$MC$6:$MC$25,'Composite Datasheets'!$MF$6:$MF$25,"")</f>
        <v/>
      </c>
      <c r="DK50" s="911"/>
      <c r="DL50" s="912"/>
      <c r="DM50" s="909"/>
      <c r="DN50" s="924"/>
      <c r="DO50" s="342"/>
      <c r="DP50" s="923">
        <v>34</v>
      </c>
      <c r="DQ50" s="837"/>
      <c r="DR50" s="908"/>
      <c r="DS50" s="909"/>
      <c r="DT50" s="909"/>
      <c r="DU50" s="909"/>
      <c r="DV50" s="909"/>
      <c r="DW50" s="909"/>
      <c r="DX50" s="910" t="str">
        <f>IFERROR(VLOOKUP(DR50,'Composite Datasheets'!$MC$6:$MF$25,3,0),"")</f>
        <v/>
      </c>
      <c r="DY50" s="911"/>
      <c r="DZ50" s="912"/>
      <c r="EA50" s="910" t="str">
        <f>_xlfn.XLOOKUP(DR50,'Composite Datasheets'!$MC$6:$MC$25,'Composite Datasheets'!$MF$6:$MF$25,"")</f>
        <v/>
      </c>
      <c r="EB50" s="911"/>
      <c r="EC50" s="912"/>
      <c r="ED50" s="909"/>
      <c r="EE50" s="924"/>
      <c r="EF50" s="342"/>
      <c r="EG50" s="923">
        <v>34</v>
      </c>
      <c r="EH50" s="837"/>
      <c r="EI50" s="908"/>
      <c r="EJ50" s="909"/>
      <c r="EK50" s="909"/>
      <c r="EL50" s="909"/>
      <c r="EM50" s="909"/>
      <c r="EN50" s="909"/>
      <c r="EO50" s="910" t="str">
        <f>IFERROR(VLOOKUP(EI50,'Composite Datasheets'!$MC$6:$MF$25,3,0),"")</f>
        <v/>
      </c>
      <c r="EP50" s="911"/>
      <c r="EQ50" s="912"/>
      <c r="ER50" s="910" t="str">
        <f>_xlfn.XLOOKUP(EI50,'Composite Datasheets'!$MC$6:$MC$25,'Composite Datasheets'!$MF$6:$MF$25,"")</f>
        <v/>
      </c>
      <c r="ES50" s="911"/>
      <c r="ET50" s="912"/>
      <c r="EU50" s="909"/>
      <c r="EV50" s="924"/>
      <c r="EW50" s="342"/>
      <c r="EX50" s="923">
        <v>34</v>
      </c>
      <c r="EY50" s="837"/>
      <c r="EZ50" s="908"/>
      <c r="FA50" s="909"/>
      <c r="FB50" s="909"/>
      <c r="FC50" s="909"/>
      <c r="FD50" s="909"/>
      <c r="FE50" s="909"/>
      <c r="FF50" s="910" t="str">
        <f>IFERROR(VLOOKUP(EZ50,'Composite Datasheets'!$MC$6:$MF$25,3,0),"")</f>
        <v/>
      </c>
      <c r="FG50" s="911"/>
      <c r="FH50" s="912"/>
      <c r="FI50" s="910" t="str">
        <f>_xlfn.XLOOKUP(EZ50,'Composite Datasheets'!$MC$6:$MC$25,'Composite Datasheets'!$MF$6:$MF$25,"")</f>
        <v/>
      </c>
      <c r="FJ50" s="911"/>
      <c r="FK50" s="912"/>
      <c r="FL50" s="909"/>
      <c r="FM50" s="924"/>
      <c r="FN50" s="342"/>
      <c r="FO50" s="923">
        <v>34</v>
      </c>
      <c r="FP50" s="837"/>
      <c r="FQ50" s="908"/>
      <c r="FR50" s="909"/>
      <c r="FS50" s="909"/>
      <c r="FT50" s="909"/>
      <c r="FU50" s="909"/>
      <c r="FV50" s="909"/>
      <c r="FW50" s="910" t="str">
        <f>IFERROR(VLOOKUP(FQ50,'Composite Datasheets'!$MC$6:$MF$25,3,0),"")</f>
        <v/>
      </c>
      <c r="FX50" s="911"/>
      <c r="FY50" s="912"/>
      <c r="FZ50" s="910" t="str">
        <f>_xlfn.XLOOKUP(FQ50,'Composite Datasheets'!$MC$6:$MC$25,'Composite Datasheets'!$MF$6:$MF$25,"")</f>
        <v/>
      </c>
      <c r="GA50" s="911"/>
      <c r="GB50" s="912"/>
      <c r="GC50" s="909"/>
      <c r="GD50" s="924"/>
      <c r="GE50" s="342"/>
      <c r="GF50" s="923">
        <v>34</v>
      </c>
      <c r="GG50" s="837"/>
      <c r="GH50" s="908"/>
      <c r="GI50" s="909"/>
      <c r="GJ50" s="909"/>
      <c r="GK50" s="909"/>
      <c r="GL50" s="909"/>
      <c r="GM50" s="909"/>
      <c r="GN50" s="910" t="str">
        <f>IFERROR(VLOOKUP(GH50,'Composite Datasheets'!$MC$6:$MF$25,3,0),"")</f>
        <v/>
      </c>
      <c r="GO50" s="911"/>
      <c r="GP50" s="912"/>
      <c r="GQ50" s="910" t="str">
        <f>_xlfn.XLOOKUP(GH50,'Composite Datasheets'!$MC$6:$MC$25,'Composite Datasheets'!$MF$6:$MF$25,"")</f>
        <v/>
      </c>
      <c r="GR50" s="911"/>
      <c r="GS50" s="912"/>
      <c r="GT50" s="909"/>
      <c r="GU50" s="924"/>
      <c r="GV50" s="342"/>
      <c r="GW50" s="923">
        <v>34</v>
      </c>
      <c r="GX50" s="837"/>
      <c r="GY50" s="908"/>
      <c r="GZ50" s="909"/>
      <c r="HA50" s="909"/>
      <c r="HB50" s="909"/>
      <c r="HC50" s="909"/>
      <c r="HD50" s="909"/>
      <c r="HE50" s="910" t="str">
        <f>IFERROR(VLOOKUP(GY50,'Composite Datasheets'!$MC$6:$MF$25,3,0),"")</f>
        <v/>
      </c>
      <c r="HF50" s="911"/>
      <c r="HG50" s="912"/>
      <c r="HH50" s="910" t="str">
        <f>_xlfn.XLOOKUP(GY50,'Composite Datasheets'!$MC$6:$MC$25,'Composite Datasheets'!$MF$6:$MF$25,"")</f>
        <v/>
      </c>
      <c r="HI50" s="911"/>
      <c r="HJ50" s="912"/>
      <c r="HK50" s="909"/>
      <c r="HL50" s="924"/>
      <c r="HM50" s="342"/>
      <c r="HN50" s="923">
        <v>34</v>
      </c>
      <c r="HO50" s="837"/>
      <c r="HP50" s="908"/>
      <c r="HQ50" s="909"/>
      <c r="HR50" s="909"/>
      <c r="HS50" s="909"/>
      <c r="HT50" s="909"/>
      <c r="HU50" s="909"/>
      <c r="HV50" s="910" t="str">
        <f>IFERROR(VLOOKUP(HP50,'Composite Datasheets'!$MC$6:$MF$25,3,0),"")</f>
        <v/>
      </c>
      <c r="HW50" s="911"/>
      <c r="HX50" s="912"/>
      <c r="HY50" s="910" t="str">
        <f>_xlfn.XLOOKUP(HP50,'Composite Datasheets'!$MC$6:$MC$25,'Composite Datasheets'!$MF$6:$MF$25,"")</f>
        <v/>
      </c>
      <c r="HZ50" s="911"/>
      <c r="IA50" s="912"/>
      <c r="IB50" s="909"/>
      <c r="IC50" s="924"/>
      <c r="ID50" s="342"/>
      <c r="IE50" s="923">
        <v>34</v>
      </c>
      <c r="IF50" s="837"/>
      <c r="IG50" s="908"/>
      <c r="IH50" s="909"/>
      <c r="II50" s="909"/>
      <c r="IJ50" s="909"/>
      <c r="IK50" s="909"/>
      <c r="IL50" s="909"/>
      <c r="IM50" s="910" t="str">
        <f>IFERROR(VLOOKUP(IG50,'Composite Datasheets'!$MC$6:$MF$25,3,0),"")</f>
        <v/>
      </c>
      <c r="IN50" s="911"/>
      <c r="IO50" s="912"/>
      <c r="IP50" s="910" t="str">
        <f>_xlfn.XLOOKUP(IG50,'Composite Datasheets'!$MC$6:$MC$25,'Composite Datasheets'!$MF$6:$MF$25,"")</f>
        <v/>
      </c>
      <c r="IQ50" s="911"/>
      <c r="IR50" s="912"/>
      <c r="IS50" s="909"/>
      <c r="IT50" s="924"/>
    </row>
    <row r="51" spans="1:254" s="124" customFormat="1" ht="12.75" x14ac:dyDescent="0.2">
      <c r="A51" s="923">
        <v>35</v>
      </c>
      <c r="B51" s="837"/>
      <c r="C51" s="908"/>
      <c r="D51" s="909"/>
      <c r="E51" s="909"/>
      <c r="F51" s="909"/>
      <c r="G51" s="909"/>
      <c r="H51" s="909"/>
      <c r="I51" s="910" t="str">
        <f>IFERROR(VLOOKUP(C51,'Composite Datasheets'!$MC$6:$MF$25,3,0),"")</f>
        <v/>
      </c>
      <c r="J51" s="911"/>
      <c r="K51" s="912"/>
      <c r="L51" s="910" t="str">
        <f>_xlfn.XLOOKUP(C51,'Composite Datasheets'!$MC$6:$MC$25,'Composite Datasheets'!$MF$6:$MF$25,"")</f>
        <v/>
      </c>
      <c r="M51" s="911"/>
      <c r="N51" s="912"/>
      <c r="O51" s="909"/>
      <c r="P51" s="924"/>
      <c r="Q51" s="335"/>
      <c r="R51" s="923">
        <v>35</v>
      </c>
      <c r="S51" s="837"/>
      <c r="T51" s="908"/>
      <c r="U51" s="909"/>
      <c r="V51" s="909"/>
      <c r="W51" s="909"/>
      <c r="X51" s="909"/>
      <c r="Y51" s="909"/>
      <c r="Z51" s="910" t="str">
        <f>IFERROR(VLOOKUP(T51,'Composite Datasheets'!$MC$6:$MF$25,3,0),"")</f>
        <v/>
      </c>
      <c r="AA51" s="911"/>
      <c r="AB51" s="912"/>
      <c r="AC51" s="910" t="str">
        <f>_xlfn.XLOOKUP(T51,'Composite Datasheets'!$MC$6:$MC$25,'Composite Datasheets'!$MF$6:$MF$25,"")</f>
        <v/>
      </c>
      <c r="AD51" s="911"/>
      <c r="AE51" s="912"/>
      <c r="AF51" s="909"/>
      <c r="AG51" s="924"/>
      <c r="AH51" s="342"/>
      <c r="AI51" s="923">
        <v>35</v>
      </c>
      <c r="AJ51" s="837"/>
      <c r="AK51" s="908"/>
      <c r="AL51" s="909"/>
      <c r="AM51" s="909"/>
      <c r="AN51" s="909"/>
      <c r="AO51" s="909"/>
      <c r="AP51" s="909"/>
      <c r="AQ51" s="910" t="str">
        <f>IFERROR(VLOOKUP(AK51,'Composite Datasheets'!$MC$6:$MF$25,3,0),"")</f>
        <v/>
      </c>
      <c r="AR51" s="911"/>
      <c r="AS51" s="912"/>
      <c r="AT51" s="910" t="str">
        <f>_xlfn.XLOOKUP(AK51,'Composite Datasheets'!$MC$6:$MC$25,'Composite Datasheets'!$MF$6:$MF$25,"")</f>
        <v/>
      </c>
      <c r="AU51" s="911"/>
      <c r="AV51" s="912"/>
      <c r="AW51" s="909"/>
      <c r="AX51" s="924"/>
      <c r="AY51" s="342"/>
      <c r="AZ51" s="923">
        <v>35</v>
      </c>
      <c r="BA51" s="837"/>
      <c r="BB51" s="908"/>
      <c r="BC51" s="909"/>
      <c r="BD51" s="909"/>
      <c r="BE51" s="909"/>
      <c r="BF51" s="909"/>
      <c r="BG51" s="909"/>
      <c r="BH51" s="910" t="str">
        <f>IFERROR(VLOOKUP(BB51,'Composite Datasheets'!$MC$6:$MF$25,3,0),"")</f>
        <v/>
      </c>
      <c r="BI51" s="911"/>
      <c r="BJ51" s="912"/>
      <c r="BK51" s="910" t="str">
        <f>_xlfn.XLOOKUP(BB51,'Composite Datasheets'!$MC$6:$MC$25,'Composite Datasheets'!$MF$6:$MF$25,"")</f>
        <v/>
      </c>
      <c r="BL51" s="911"/>
      <c r="BM51" s="912"/>
      <c r="BN51" s="909"/>
      <c r="BO51" s="924"/>
      <c r="BP51" s="342"/>
      <c r="BQ51" s="923">
        <v>35</v>
      </c>
      <c r="BR51" s="837"/>
      <c r="BS51" s="908"/>
      <c r="BT51" s="909"/>
      <c r="BU51" s="909"/>
      <c r="BV51" s="909"/>
      <c r="BW51" s="909"/>
      <c r="BX51" s="909"/>
      <c r="BY51" s="910" t="str">
        <f>IFERROR(VLOOKUP(BS51,'Composite Datasheets'!$MC$6:$MF$25,3,0),"")</f>
        <v/>
      </c>
      <c r="BZ51" s="911"/>
      <c r="CA51" s="912"/>
      <c r="CB51" s="910" t="str">
        <f>_xlfn.XLOOKUP(BS51,'Composite Datasheets'!$MC$6:$MC$25,'Composite Datasheets'!$MF$6:$MF$25,"")</f>
        <v/>
      </c>
      <c r="CC51" s="911"/>
      <c r="CD51" s="912"/>
      <c r="CE51" s="909"/>
      <c r="CF51" s="924"/>
      <c r="CG51" s="342"/>
      <c r="CH51" s="923">
        <v>35</v>
      </c>
      <c r="CI51" s="837"/>
      <c r="CJ51" s="908"/>
      <c r="CK51" s="909"/>
      <c r="CL51" s="909"/>
      <c r="CM51" s="909"/>
      <c r="CN51" s="909"/>
      <c r="CO51" s="909"/>
      <c r="CP51" s="910" t="str">
        <f>IFERROR(VLOOKUP(CJ51,'Composite Datasheets'!$MC$6:$MF$25,3,0),"")</f>
        <v/>
      </c>
      <c r="CQ51" s="911"/>
      <c r="CR51" s="912"/>
      <c r="CS51" s="910" t="str">
        <f>_xlfn.XLOOKUP(CJ51,'Composite Datasheets'!$MC$6:$MC$25,'Composite Datasheets'!$MF$6:$MF$25,"")</f>
        <v/>
      </c>
      <c r="CT51" s="911"/>
      <c r="CU51" s="912"/>
      <c r="CV51" s="909"/>
      <c r="CW51" s="924"/>
      <c r="CX51" s="342"/>
      <c r="CY51" s="923">
        <v>35</v>
      </c>
      <c r="CZ51" s="837"/>
      <c r="DA51" s="908"/>
      <c r="DB51" s="909"/>
      <c r="DC51" s="909"/>
      <c r="DD51" s="909"/>
      <c r="DE51" s="909"/>
      <c r="DF51" s="909"/>
      <c r="DG51" s="910" t="str">
        <f>IFERROR(VLOOKUP(DA51,'Composite Datasheets'!$MC$6:$MF$25,3,0),"")</f>
        <v/>
      </c>
      <c r="DH51" s="911"/>
      <c r="DI51" s="912"/>
      <c r="DJ51" s="910" t="str">
        <f>_xlfn.XLOOKUP(DA51,'Composite Datasheets'!$MC$6:$MC$25,'Composite Datasheets'!$MF$6:$MF$25,"")</f>
        <v/>
      </c>
      <c r="DK51" s="911"/>
      <c r="DL51" s="912"/>
      <c r="DM51" s="909"/>
      <c r="DN51" s="924"/>
      <c r="DO51" s="342"/>
      <c r="DP51" s="923">
        <v>35</v>
      </c>
      <c r="DQ51" s="837"/>
      <c r="DR51" s="908"/>
      <c r="DS51" s="909"/>
      <c r="DT51" s="909"/>
      <c r="DU51" s="909"/>
      <c r="DV51" s="909"/>
      <c r="DW51" s="909"/>
      <c r="DX51" s="910" t="str">
        <f>IFERROR(VLOOKUP(DR51,'Composite Datasheets'!$MC$6:$MF$25,3,0),"")</f>
        <v/>
      </c>
      <c r="DY51" s="911"/>
      <c r="DZ51" s="912"/>
      <c r="EA51" s="910" t="str">
        <f>_xlfn.XLOOKUP(DR51,'Composite Datasheets'!$MC$6:$MC$25,'Composite Datasheets'!$MF$6:$MF$25,"")</f>
        <v/>
      </c>
      <c r="EB51" s="911"/>
      <c r="EC51" s="912"/>
      <c r="ED51" s="909"/>
      <c r="EE51" s="924"/>
      <c r="EF51" s="342"/>
      <c r="EG51" s="923">
        <v>35</v>
      </c>
      <c r="EH51" s="837"/>
      <c r="EI51" s="908"/>
      <c r="EJ51" s="909"/>
      <c r="EK51" s="909"/>
      <c r="EL51" s="909"/>
      <c r="EM51" s="909"/>
      <c r="EN51" s="909"/>
      <c r="EO51" s="910" t="str">
        <f>IFERROR(VLOOKUP(EI51,'Composite Datasheets'!$MC$6:$MF$25,3,0),"")</f>
        <v/>
      </c>
      <c r="EP51" s="911"/>
      <c r="EQ51" s="912"/>
      <c r="ER51" s="910" t="str">
        <f>_xlfn.XLOOKUP(EI51,'Composite Datasheets'!$MC$6:$MC$25,'Composite Datasheets'!$MF$6:$MF$25,"")</f>
        <v/>
      </c>
      <c r="ES51" s="911"/>
      <c r="ET51" s="912"/>
      <c r="EU51" s="909"/>
      <c r="EV51" s="924"/>
      <c r="EW51" s="342"/>
      <c r="EX51" s="923">
        <v>35</v>
      </c>
      <c r="EY51" s="837"/>
      <c r="EZ51" s="908"/>
      <c r="FA51" s="909"/>
      <c r="FB51" s="909"/>
      <c r="FC51" s="909"/>
      <c r="FD51" s="909"/>
      <c r="FE51" s="909"/>
      <c r="FF51" s="910" t="str">
        <f>IFERROR(VLOOKUP(EZ51,'Composite Datasheets'!$MC$6:$MF$25,3,0),"")</f>
        <v/>
      </c>
      <c r="FG51" s="911"/>
      <c r="FH51" s="912"/>
      <c r="FI51" s="910" t="str">
        <f>_xlfn.XLOOKUP(EZ51,'Composite Datasheets'!$MC$6:$MC$25,'Composite Datasheets'!$MF$6:$MF$25,"")</f>
        <v/>
      </c>
      <c r="FJ51" s="911"/>
      <c r="FK51" s="912"/>
      <c r="FL51" s="909"/>
      <c r="FM51" s="924"/>
      <c r="FN51" s="342"/>
      <c r="FO51" s="923">
        <v>35</v>
      </c>
      <c r="FP51" s="837"/>
      <c r="FQ51" s="908"/>
      <c r="FR51" s="909"/>
      <c r="FS51" s="909"/>
      <c r="FT51" s="909"/>
      <c r="FU51" s="909"/>
      <c r="FV51" s="909"/>
      <c r="FW51" s="910" t="str">
        <f>IFERROR(VLOOKUP(FQ51,'Composite Datasheets'!$MC$6:$MF$25,3,0),"")</f>
        <v/>
      </c>
      <c r="FX51" s="911"/>
      <c r="FY51" s="912"/>
      <c r="FZ51" s="910" t="str">
        <f>_xlfn.XLOOKUP(FQ51,'Composite Datasheets'!$MC$6:$MC$25,'Composite Datasheets'!$MF$6:$MF$25,"")</f>
        <v/>
      </c>
      <c r="GA51" s="911"/>
      <c r="GB51" s="912"/>
      <c r="GC51" s="909"/>
      <c r="GD51" s="924"/>
      <c r="GE51" s="342"/>
      <c r="GF51" s="923">
        <v>35</v>
      </c>
      <c r="GG51" s="837"/>
      <c r="GH51" s="908"/>
      <c r="GI51" s="909"/>
      <c r="GJ51" s="909"/>
      <c r="GK51" s="909"/>
      <c r="GL51" s="909"/>
      <c r="GM51" s="909"/>
      <c r="GN51" s="910" t="str">
        <f>IFERROR(VLOOKUP(GH51,'Composite Datasheets'!$MC$6:$MF$25,3,0),"")</f>
        <v/>
      </c>
      <c r="GO51" s="911"/>
      <c r="GP51" s="912"/>
      <c r="GQ51" s="910" t="str">
        <f>_xlfn.XLOOKUP(GH51,'Composite Datasheets'!$MC$6:$MC$25,'Composite Datasheets'!$MF$6:$MF$25,"")</f>
        <v/>
      </c>
      <c r="GR51" s="911"/>
      <c r="GS51" s="912"/>
      <c r="GT51" s="909"/>
      <c r="GU51" s="924"/>
      <c r="GV51" s="342"/>
      <c r="GW51" s="923">
        <v>35</v>
      </c>
      <c r="GX51" s="837"/>
      <c r="GY51" s="908"/>
      <c r="GZ51" s="909"/>
      <c r="HA51" s="909"/>
      <c r="HB51" s="909"/>
      <c r="HC51" s="909"/>
      <c r="HD51" s="909"/>
      <c r="HE51" s="910" t="str">
        <f>IFERROR(VLOOKUP(GY51,'Composite Datasheets'!$MC$6:$MF$25,3,0),"")</f>
        <v/>
      </c>
      <c r="HF51" s="911"/>
      <c r="HG51" s="912"/>
      <c r="HH51" s="910" t="str">
        <f>_xlfn.XLOOKUP(GY51,'Composite Datasheets'!$MC$6:$MC$25,'Composite Datasheets'!$MF$6:$MF$25,"")</f>
        <v/>
      </c>
      <c r="HI51" s="911"/>
      <c r="HJ51" s="912"/>
      <c r="HK51" s="909"/>
      <c r="HL51" s="924"/>
      <c r="HM51" s="342"/>
      <c r="HN51" s="923">
        <v>35</v>
      </c>
      <c r="HO51" s="837"/>
      <c r="HP51" s="908"/>
      <c r="HQ51" s="909"/>
      <c r="HR51" s="909"/>
      <c r="HS51" s="909"/>
      <c r="HT51" s="909"/>
      <c r="HU51" s="909"/>
      <c r="HV51" s="910" t="str">
        <f>IFERROR(VLOOKUP(HP51,'Composite Datasheets'!$MC$6:$MF$25,3,0),"")</f>
        <v/>
      </c>
      <c r="HW51" s="911"/>
      <c r="HX51" s="912"/>
      <c r="HY51" s="910" t="str">
        <f>_xlfn.XLOOKUP(HP51,'Composite Datasheets'!$MC$6:$MC$25,'Composite Datasheets'!$MF$6:$MF$25,"")</f>
        <v/>
      </c>
      <c r="HZ51" s="911"/>
      <c r="IA51" s="912"/>
      <c r="IB51" s="909"/>
      <c r="IC51" s="924"/>
      <c r="ID51" s="342"/>
      <c r="IE51" s="923">
        <v>35</v>
      </c>
      <c r="IF51" s="837"/>
      <c r="IG51" s="908"/>
      <c r="IH51" s="909"/>
      <c r="II51" s="909"/>
      <c r="IJ51" s="909"/>
      <c r="IK51" s="909"/>
      <c r="IL51" s="909"/>
      <c r="IM51" s="910" t="str">
        <f>IFERROR(VLOOKUP(IG51,'Composite Datasheets'!$MC$6:$MF$25,3,0),"")</f>
        <v/>
      </c>
      <c r="IN51" s="911"/>
      <c r="IO51" s="912"/>
      <c r="IP51" s="910" t="str">
        <f>_xlfn.XLOOKUP(IG51,'Composite Datasheets'!$MC$6:$MC$25,'Composite Datasheets'!$MF$6:$MF$25,"")</f>
        <v/>
      </c>
      <c r="IQ51" s="911"/>
      <c r="IR51" s="912"/>
      <c r="IS51" s="909"/>
      <c r="IT51" s="924"/>
    </row>
    <row r="52" spans="1:254" s="124" customFormat="1" ht="12.75" x14ac:dyDescent="0.2">
      <c r="A52" s="923">
        <v>36</v>
      </c>
      <c r="B52" s="837"/>
      <c r="C52" s="908"/>
      <c r="D52" s="909"/>
      <c r="E52" s="909"/>
      <c r="F52" s="909"/>
      <c r="G52" s="909"/>
      <c r="H52" s="909"/>
      <c r="I52" s="910" t="str">
        <f>IFERROR(VLOOKUP(C52,'Composite Datasheets'!$MC$6:$MF$25,3,0),"")</f>
        <v/>
      </c>
      <c r="J52" s="911"/>
      <c r="K52" s="912"/>
      <c r="L52" s="910" t="str">
        <f>_xlfn.XLOOKUP(C52,'Composite Datasheets'!$MC$6:$MC$25,'Composite Datasheets'!$MF$6:$MF$25,"")</f>
        <v/>
      </c>
      <c r="M52" s="911"/>
      <c r="N52" s="912"/>
      <c r="O52" s="909"/>
      <c r="P52" s="924"/>
      <c r="Q52" s="335"/>
      <c r="R52" s="923">
        <v>36</v>
      </c>
      <c r="S52" s="837"/>
      <c r="T52" s="908"/>
      <c r="U52" s="909"/>
      <c r="V52" s="909"/>
      <c r="W52" s="909"/>
      <c r="X52" s="909"/>
      <c r="Y52" s="909"/>
      <c r="Z52" s="910" t="str">
        <f>IFERROR(VLOOKUP(T52,'Composite Datasheets'!$MC$6:$MF$25,3,0),"")</f>
        <v/>
      </c>
      <c r="AA52" s="911"/>
      <c r="AB52" s="912"/>
      <c r="AC52" s="910" t="str">
        <f>_xlfn.XLOOKUP(T52,'Composite Datasheets'!$MC$6:$MC$25,'Composite Datasheets'!$MF$6:$MF$25,"")</f>
        <v/>
      </c>
      <c r="AD52" s="911"/>
      <c r="AE52" s="912"/>
      <c r="AF52" s="909"/>
      <c r="AG52" s="924"/>
      <c r="AH52" s="342"/>
      <c r="AI52" s="923">
        <v>36</v>
      </c>
      <c r="AJ52" s="837"/>
      <c r="AK52" s="908"/>
      <c r="AL52" s="909"/>
      <c r="AM52" s="909"/>
      <c r="AN52" s="909"/>
      <c r="AO52" s="909"/>
      <c r="AP52" s="909"/>
      <c r="AQ52" s="910" t="str">
        <f>IFERROR(VLOOKUP(AK52,'Composite Datasheets'!$MC$6:$MF$25,3,0),"")</f>
        <v/>
      </c>
      <c r="AR52" s="911"/>
      <c r="AS52" s="912"/>
      <c r="AT52" s="910" t="str">
        <f>_xlfn.XLOOKUP(AK52,'Composite Datasheets'!$MC$6:$MC$25,'Composite Datasheets'!$MF$6:$MF$25,"")</f>
        <v/>
      </c>
      <c r="AU52" s="911"/>
      <c r="AV52" s="912"/>
      <c r="AW52" s="909"/>
      <c r="AX52" s="924"/>
      <c r="AY52" s="342"/>
      <c r="AZ52" s="923">
        <v>36</v>
      </c>
      <c r="BA52" s="837"/>
      <c r="BB52" s="908"/>
      <c r="BC52" s="909"/>
      <c r="BD52" s="909"/>
      <c r="BE52" s="909"/>
      <c r="BF52" s="909"/>
      <c r="BG52" s="909"/>
      <c r="BH52" s="910" t="str">
        <f>IFERROR(VLOOKUP(BB52,'Composite Datasheets'!$MC$6:$MF$25,3,0),"")</f>
        <v/>
      </c>
      <c r="BI52" s="911"/>
      <c r="BJ52" s="912"/>
      <c r="BK52" s="910" t="str">
        <f>_xlfn.XLOOKUP(BB52,'Composite Datasheets'!$MC$6:$MC$25,'Composite Datasheets'!$MF$6:$MF$25,"")</f>
        <v/>
      </c>
      <c r="BL52" s="911"/>
      <c r="BM52" s="912"/>
      <c r="BN52" s="909"/>
      <c r="BO52" s="924"/>
      <c r="BP52" s="342"/>
      <c r="BQ52" s="923">
        <v>36</v>
      </c>
      <c r="BR52" s="837"/>
      <c r="BS52" s="908"/>
      <c r="BT52" s="909"/>
      <c r="BU52" s="909"/>
      <c r="BV52" s="909"/>
      <c r="BW52" s="909"/>
      <c r="BX52" s="909"/>
      <c r="BY52" s="910" t="str">
        <f>IFERROR(VLOOKUP(BS52,'Composite Datasheets'!$MC$6:$MF$25,3,0),"")</f>
        <v/>
      </c>
      <c r="BZ52" s="911"/>
      <c r="CA52" s="912"/>
      <c r="CB52" s="910" t="str">
        <f>_xlfn.XLOOKUP(BS52,'Composite Datasheets'!$MC$6:$MC$25,'Composite Datasheets'!$MF$6:$MF$25,"")</f>
        <v/>
      </c>
      <c r="CC52" s="911"/>
      <c r="CD52" s="912"/>
      <c r="CE52" s="909"/>
      <c r="CF52" s="924"/>
      <c r="CG52" s="342"/>
      <c r="CH52" s="923">
        <v>36</v>
      </c>
      <c r="CI52" s="837"/>
      <c r="CJ52" s="908"/>
      <c r="CK52" s="909"/>
      <c r="CL52" s="909"/>
      <c r="CM52" s="909"/>
      <c r="CN52" s="909"/>
      <c r="CO52" s="909"/>
      <c r="CP52" s="910" t="str">
        <f>IFERROR(VLOOKUP(CJ52,'Composite Datasheets'!$MC$6:$MF$25,3,0),"")</f>
        <v/>
      </c>
      <c r="CQ52" s="911"/>
      <c r="CR52" s="912"/>
      <c r="CS52" s="910" t="str">
        <f>_xlfn.XLOOKUP(CJ52,'Composite Datasheets'!$MC$6:$MC$25,'Composite Datasheets'!$MF$6:$MF$25,"")</f>
        <v/>
      </c>
      <c r="CT52" s="911"/>
      <c r="CU52" s="912"/>
      <c r="CV52" s="909"/>
      <c r="CW52" s="924"/>
      <c r="CX52" s="342"/>
      <c r="CY52" s="923">
        <v>36</v>
      </c>
      <c r="CZ52" s="837"/>
      <c r="DA52" s="908"/>
      <c r="DB52" s="909"/>
      <c r="DC52" s="909"/>
      <c r="DD52" s="909"/>
      <c r="DE52" s="909"/>
      <c r="DF52" s="909"/>
      <c r="DG52" s="910" t="str">
        <f>IFERROR(VLOOKUP(DA52,'Composite Datasheets'!$MC$6:$MF$25,3,0),"")</f>
        <v/>
      </c>
      <c r="DH52" s="911"/>
      <c r="DI52" s="912"/>
      <c r="DJ52" s="910" t="str">
        <f>_xlfn.XLOOKUP(DA52,'Composite Datasheets'!$MC$6:$MC$25,'Composite Datasheets'!$MF$6:$MF$25,"")</f>
        <v/>
      </c>
      <c r="DK52" s="911"/>
      <c r="DL52" s="912"/>
      <c r="DM52" s="909"/>
      <c r="DN52" s="924"/>
      <c r="DO52" s="342"/>
      <c r="DP52" s="923">
        <v>36</v>
      </c>
      <c r="DQ52" s="837"/>
      <c r="DR52" s="908"/>
      <c r="DS52" s="909"/>
      <c r="DT52" s="909"/>
      <c r="DU52" s="909"/>
      <c r="DV52" s="909"/>
      <c r="DW52" s="909"/>
      <c r="DX52" s="910" t="str">
        <f>IFERROR(VLOOKUP(DR52,'Composite Datasheets'!$MC$6:$MF$25,3,0),"")</f>
        <v/>
      </c>
      <c r="DY52" s="911"/>
      <c r="DZ52" s="912"/>
      <c r="EA52" s="910" t="str">
        <f>_xlfn.XLOOKUP(DR52,'Composite Datasheets'!$MC$6:$MC$25,'Composite Datasheets'!$MF$6:$MF$25,"")</f>
        <v/>
      </c>
      <c r="EB52" s="911"/>
      <c r="EC52" s="912"/>
      <c r="ED52" s="909"/>
      <c r="EE52" s="924"/>
      <c r="EF52" s="342"/>
      <c r="EG52" s="923">
        <v>36</v>
      </c>
      <c r="EH52" s="837"/>
      <c r="EI52" s="908"/>
      <c r="EJ52" s="909"/>
      <c r="EK52" s="909"/>
      <c r="EL52" s="909"/>
      <c r="EM52" s="909"/>
      <c r="EN52" s="909"/>
      <c r="EO52" s="910" t="str">
        <f>IFERROR(VLOOKUP(EI52,'Composite Datasheets'!$MC$6:$MF$25,3,0),"")</f>
        <v/>
      </c>
      <c r="EP52" s="911"/>
      <c r="EQ52" s="912"/>
      <c r="ER52" s="910" t="str">
        <f>_xlfn.XLOOKUP(EI52,'Composite Datasheets'!$MC$6:$MC$25,'Composite Datasheets'!$MF$6:$MF$25,"")</f>
        <v/>
      </c>
      <c r="ES52" s="911"/>
      <c r="ET52" s="912"/>
      <c r="EU52" s="909"/>
      <c r="EV52" s="924"/>
      <c r="EW52" s="342"/>
      <c r="EX52" s="923">
        <v>36</v>
      </c>
      <c r="EY52" s="837"/>
      <c r="EZ52" s="908"/>
      <c r="FA52" s="909"/>
      <c r="FB52" s="909"/>
      <c r="FC52" s="909"/>
      <c r="FD52" s="909"/>
      <c r="FE52" s="909"/>
      <c r="FF52" s="910" t="str">
        <f>IFERROR(VLOOKUP(EZ52,'Composite Datasheets'!$MC$6:$MF$25,3,0),"")</f>
        <v/>
      </c>
      <c r="FG52" s="911"/>
      <c r="FH52" s="912"/>
      <c r="FI52" s="910" t="str">
        <f>_xlfn.XLOOKUP(EZ52,'Composite Datasheets'!$MC$6:$MC$25,'Composite Datasheets'!$MF$6:$MF$25,"")</f>
        <v/>
      </c>
      <c r="FJ52" s="911"/>
      <c r="FK52" s="912"/>
      <c r="FL52" s="909"/>
      <c r="FM52" s="924"/>
      <c r="FN52" s="342"/>
      <c r="FO52" s="923">
        <v>36</v>
      </c>
      <c r="FP52" s="837"/>
      <c r="FQ52" s="908"/>
      <c r="FR52" s="909"/>
      <c r="FS52" s="909"/>
      <c r="FT52" s="909"/>
      <c r="FU52" s="909"/>
      <c r="FV52" s="909"/>
      <c r="FW52" s="910" t="str">
        <f>IFERROR(VLOOKUP(FQ52,'Composite Datasheets'!$MC$6:$MF$25,3,0),"")</f>
        <v/>
      </c>
      <c r="FX52" s="911"/>
      <c r="FY52" s="912"/>
      <c r="FZ52" s="910" t="str">
        <f>_xlfn.XLOOKUP(FQ52,'Composite Datasheets'!$MC$6:$MC$25,'Composite Datasheets'!$MF$6:$MF$25,"")</f>
        <v/>
      </c>
      <c r="GA52" s="911"/>
      <c r="GB52" s="912"/>
      <c r="GC52" s="909"/>
      <c r="GD52" s="924"/>
      <c r="GE52" s="342"/>
      <c r="GF52" s="923">
        <v>36</v>
      </c>
      <c r="GG52" s="837"/>
      <c r="GH52" s="908"/>
      <c r="GI52" s="909"/>
      <c r="GJ52" s="909"/>
      <c r="GK52" s="909"/>
      <c r="GL52" s="909"/>
      <c r="GM52" s="909"/>
      <c r="GN52" s="910" t="str">
        <f>IFERROR(VLOOKUP(GH52,'Composite Datasheets'!$MC$6:$MF$25,3,0),"")</f>
        <v/>
      </c>
      <c r="GO52" s="911"/>
      <c r="GP52" s="912"/>
      <c r="GQ52" s="910" t="str">
        <f>_xlfn.XLOOKUP(GH52,'Composite Datasheets'!$MC$6:$MC$25,'Composite Datasheets'!$MF$6:$MF$25,"")</f>
        <v/>
      </c>
      <c r="GR52" s="911"/>
      <c r="GS52" s="912"/>
      <c r="GT52" s="909"/>
      <c r="GU52" s="924"/>
      <c r="GV52" s="342"/>
      <c r="GW52" s="923">
        <v>36</v>
      </c>
      <c r="GX52" s="837"/>
      <c r="GY52" s="908"/>
      <c r="GZ52" s="909"/>
      <c r="HA52" s="909"/>
      <c r="HB52" s="909"/>
      <c r="HC52" s="909"/>
      <c r="HD52" s="909"/>
      <c r="HE52" s="910" t="str">
        <f>IFERROR(VLOOKUP(GY52,'Composite Datasheets'!$MC$6:$MF$25,3,0),"")</f>
        <v/>
      </c>
      <c r="HF52" s="911"/>
      <c r="HG52" s="912"/>
      <c r="HH52" s="910" t="str">
        <f>_xlfn.XLOOKUP(GY52,'Composite Datasheets'!$MC$6:$MC$25,'Composite Datasheets'!$MF$6:$MF$25,"")</f>
        <v/>
      </c>
      <c r="HI52" s="911"/>
      <c r="HJ52" s="912"/>
      <c r="HK52" s="909"/>
      <c r="HL52" s="924"/>
      <c r="HM52" s="342"/>
      <c r="HN52" s="923">
        <v>36</v>
      </c>
      <c r="HO52" s="837"/>
      <c r="HP52" s="908"/>
      <c r="HQ52" s="909"/>
      <c r="HR52" s="909"/>
      <c r="HS52" s="909"/>
      <c r="HT52" s="909"/>
      <c r="HU52" s="909"/>
      <c r="HV52" s="910" t="str">
        <f>IFERROR(VLOOKUP(HP52,'Composite Datasheets'!$MC$6:$MF$25,3,0),"")</f>
        <v/>
      </c>
      <c r="HW52" s="911"/>
      <c r="HX52" s="912"/>
      <c r="HY52" s="910" t="str">
        <f>_xlfn.XLOOKUP(HP52,'Composite Datasheets'!$MC$6:$MC$25,'Composite Datasheets'!$MF$6:$MF$25,"")</f>
        <v/>
      </c>
      <c r="HZ52" s="911"/>
      <c r="IA52" s="912"/>
      <c r="IB52" s="909"/>
      <c r="IC52" s="924"/>
      <c r="ID52" s="342"/>
      <c r="IE52" s="923">
        <v>36</v>
      </c>
      <c r="IF52" s="837"/>
      <c r="IG52" s="908"/>
      <c r="IH52" s="909"/>
      <c r="II52" s="909"/>
      <c r="IJ52" s="909"/>
      <c r="IK52" s="909"/>
      <c r="IL52" s="909"/>
      <c r="IM52" s="910" t="str">
        <f>IFERROR(VLOOKUP(IG52,'Composite Datasheets'!$MC$6:$MF$25,3,0),"")</f>
        <v/>
      </c>
      <c r="IN52" s="911"/>
      <c r="IO52" s="912"/>
      <c r="IP52" s="910" t="str">
        <f>_xlfn.XLOOKUP(IG52,'Composite Datasheets'!$MC$6:$MC$25,'Composite Datasheets'!$MF$6:$MF$25,"")</f>
        <v/>
      </c>
      <c r="IQ52" s="911"/>
      <c r="IR52" s="912"/>
      <c r="IS52" s="909"/>
      <c r="IT52" s="924"/>
    </row>
    <row r="53" spans="1:254" s="124" customFormat="1" ht="12.75" x14ac:dyDescent="0.2">
      <c r="A53" s="923">
        <v>37</v>
      </c>
      <c r="B53" s="837"/>
      <c r="C53" s="908"/>
      <c r="D53" s="909"/>
      <c r="E53" s="909"/>
      <c r="F53" s="909"/>
      <c r="G53" s="909"/>
      <c r="H53" s="909"/>
      <c r="I53" s="910" t="str">
        <f>IFERROR(VLOOKUP(C53,'Composite Datasheets'!$MC$6:$MF$25,3,0),"")</f>
        <v/>
      </c>
      <c r="J53" s="911"/>
      <c r="K53" s="912"/>
      <c r="L53" s="910" t="str">
        <f>_xlfn.XLOOKUP(C53,'Composite Datasheets'!$MC$6:$MC$25,'Composite Datasheets'!$MF$6:$MF$25,"")</f>
        <v/>
      </c>
      <c r="M53" s="911"/>
      <c r="N53" s="912"/>
      <c r="O53" s="909"/>
      <c r="P53" s="924"/>
      <c r="Q53" s="335"/>
      <c r="R53" s="923">
        <v>37</v>
      </c>
      <c r="S53" s="837"/>
      <c r="T53" s="908"/>
      <c r="U53" s="909"/>
      <c r="V53" s="909"/>
      <c r="W53" s="909"/>
      <c r="X53" s="909"/>
      <c r="Y53" s="909"/>
      <c r="Z53" s="910" t="str">
        <f>IFERROR(VLOOKUP(T53,'Composite Datasheets'!$MC$6:$MF$25,3,0),"")</f>
        <v/>
      </c>
      <c r="AA53" s="911"/>
      <c r="AB53" s="912"/>
      <c r="AC53" s="910" t="str">
        <f>_xlfn.XLOOKUP(T53,'Composite Datasheets'!$MC$6:$MC$25,'Composite Datasheets'!$MF$6:$MF$25,"")</f>
        <v/>
      </c>
      <c r="AD53" s="911"/>
      <c r="AE53" s="912"/>
      <c r="AF53" s="909"/>
      <c r="AG53" s="924"/>
      <c r="AH53" s="342"/>
      <c r="AI53" s="923">
        <v>37</v>
      </c>
      <c r="AJ53" s="837"/>
      <c r="AK53" s="908"/>
      <c r="AL53" s="909"/>
      <c r="AM53" s="909"/>
      <c r="AN53" s="909"/>
      <c r="AO53" s="909"/>
      <c r="AP53" s="909"/>
      <c r="AQ53" s="910" t="str">
        <f>IFERROR(VLOOKUP(AK53,'Composite Datasheets'!$MC$6:$MF$25,3,0),"")</f>
        <v/>
      </c>
      <c r="AR53" s="911"/>
      <c r="AS53" s="912"/>
      <c r="AT53" s="910" t="str">
        <f>_xlfn.XLOOKUP(AK53,'Composite Datasheets'!$MC$6:$MC$25,'Composite Datasheets'!$MF$6:$MF$25,"")</f>
        <v/>
      </c>
      <c r="AU53" s="911"/>
      <c r="AV53" s="912"/>
      <c r="AW53" s="909"/>
      <c r="AX53" s="924"/>
      <c r="AY53" s="342"/>
      <c r="AZ53" s="923">
        <v>37</v>
      </c>
      <c r="BA53" s="837"/>
      <c r="BB53" s="908"/>
      <c r="BC53" s="909"/>
      <c r="BD53" s="909"/>
      <c r="BE53" s="909"/>
      <c r="BF53" s="909"/>
      <c r="BG53" s="909"/>
      <c r="BH53" s="910" t="str">
        <f>IFERROR(VLOOKUP(BB53,'Composite Datasheets'!$MC$6:$MF$25,3,0),"")</f>
        <v/>
      </c>
      <c r="BI53" s="911"/>
      <c r="BJ53" s="912"/>
      <c r="BK53" s="910" t="str">
        <f>_xlfn.XLOOKUP(BB53,'Composite Datasheets'!$MC$6:$MC$25,'Composite Datasheets'!$MF$6:$MF$25,"")</f>
        <v/>
      </c>
      <c r="BL53" s="911"/>
      <c r="BM53" s="912"/>
      <c r="BN53" s="909"/>
      <c r="BO53" s="924"/>
      <c r="BP53" s="342"/>
      <c r="BQ53" s="923">
        <v>37</v>
      </c>
      <c r="BR53" s="837"/>
      <c r="BS53" s="908"/>
      <c r="BT53" s="909"/>
      <c r="BU53" s="909"/>
      <c r="BV53" s="909"/>
      <c r="BW53" s="909"/>
      <c r="BX53" s="909"/>
      <c r="BY53" s="910" t="str">
        <f>IFERROR(VLOOKUP(BS53,'Composite Datasheets'!$MC$6:$MF$25,3,0),"")</f>
        <v/>
      </c>
      <c r="BZ53" s="911"/>
      <c r="CA53" s="912"/>
      <c r="CB53" s="910" t="str">
        <f>_xlfn.XLOOKUP(BS53,'Composite Datasheets'!$MC$6:$MC$25,'Composite Datasheets'!$MF$6:$MF$25,"")</f>
        <v/>
      </c>
      <c r="CC53" s="911"/>
      <c r="CD53" s="912"/>
      <c r="CE53" s="909"/>
      <c r="CF53" s="924"/>
      <c r="CG53" s="342"/>
      <c r="CH53" s="923">
        <v>37</v>
      </c>
      <c r="CI53" s="837"/>
      <c r="CJ53" s="908"/>
      <c r="CK53" s="909"/>
      <c r="CL53" s="909"/>
      <c r="CM53" s="909"/>
      <c r="CN53" s="909"/>
      <c r="CO53" s="909"/>
      <c r="CP53" s="910" t="str">
        <f>IFERROR(VLOOKUP(CJ53,'Composite Datasheets'!$MC$6:$MF$25,3,0),"")</f>
        <v/>
      </c>
      <c r="CQ53" s="911"/>
      <c r="CR53" s="912"/>
      <c r="CS53" s="910" t="str">
        <f>_xlfn.XLOOKUP(CJ53,'Composite Datasheets'!$MC$6:$MC$25,'Composite Datasheets'!$MF$6:$MF$25,"")</f>
        <v/>
      </c>
      <c r="CT53" s="911"/>
      <c r="CU53" s="912"/>
      <c r="CV53" s="909"/>
      <c r="CW53" s="924"/>
      <c r="CX53" s="342"/>
      <c r="CY53" s="923">
        <v>37</v>
      </c>
      <c r="CZ53" s="837"/>
      <c r="DA53" s="908"/>
      <c r="DB53" s="909"/>
      <c r="DC53" s="909"/>
      <c r="DD53" s="909"/>
      <c r="DE53" s="909"/>
      <c r="DF53" s="909"/>
      <c r="DG53" s="910" t="str">
        <f>IFERROR(VLOOKUP(DA53,'Composite Datasheets'!$MC$6:$MF$25,3,0),"")</f>
        <v/>
      </c>
      <c r="DH53" s="911"/>
      <c r="DI53" s="912"/>
      <c r="DJ53" s="910" t="str">
        <f>_xlfn.XLOOKUP(DA53,'Composite Datasheets'!$MC$6:$MC$25,'Composite Datasheets'!$MF$6:$MF$25,"")</f>
        <v/>
      </c>
      <c r="DK53" s="911"/>
      <c r="DL53" s="912"/>
      <c r="DM53" s="909"/>
      <c r="DN53" s="924"/>
      <c r="DO53" s="342"/>
      <c r="DP53" s="923">
        <v>37</v>
      </c>
      <c r="DQ53" s="837"/>
      <c r="DR53" s="908"/>
      <c r="DS53" s="909"/>
      <c r="DT53" s="909"/>
      <c r="DU53" s="909"/>
      <c r="DV53" s="909"/>
      <c r="DW53" s="909"/>
      <c r="DX53" s="910" t="str">
        <f>IFERROR(VLOOKUP(DR53,'Composite Datasheets'!$MC$6:$MF$25,3,0),"")</f>
        <v/>
      </c>
      <c r="DY53" s="911"/>
      <c r="DZ53" s="912"/>
      <c r="EA53" s="910" t="str">
        <f>_xlfn.XLOOKUP(DR53,'Composite Datasheets'!$MC$6:$MC$25,'Composite Datasheets'!$MF$6:$MF$25,"")</f>
        <v/>
      </c>
      <c r="EB53" s="911"/>
      <c r="EC53" s="912"/>
      <c r="ED53" s="909"/>
      <c r="EE53" s="924"/>
      <c r="EF53" s="342"/>
      <c r="EG53" s="923">
        <v>37</v>
      </c>
      <c r="EH53" s="837"/>
      <c r="EI53" s="908"/>
      <c r="EJ53" s="909"/>
      <c r="EK53" s="909"/>
      <c r="EL53" s="909"/>
      <c r="EM53" s="909"/>
      <c r="EN53" s="909"/>
      <c r="EO53" s="910" t="str">
        <f>IFERROR(VLOOKUP(EI53,'Composite Datasheets'!$MC$6:$MF$25,3,0),"")</f>
        <v/>
      </c>
      <c r="EP53" s="911"/>
      <c r="EQ53" s="912"/>
      <c r="ER53" s="910" t="str">
        <f>_xlfn.XLOOKUP(EI53,'Composite Datasheets'!$MC$6:$MC$25,'Composite Datasheets'!$MF$6:$MF$25,"")</f>
        <v/>
      </c>
      <c r="ES53" s="911"/>
      <c r="ET53" s="912"/>
      <c r="EU53" s="909"/>
      <c r="EV53" s="924"/>
      <c r="EW53" s="342"/>
      <c r="EX53" s="923">
        <v>37</v>
      </c>
      <c r="EY53" s="837"/>
      <c r="EZ53" s="908"/>
      <c r="FA53" s="909"/>
      <c r="FB53" s="909"/>
      <c r="FC53" s="909"/>
      <c r="FD53" s="909"/>
      <c r="FE53" s="909"/>
      <c r="FF53" s="910" t="str">
        <f>IFERROR(VLOOKUP(EZ53,'Composite Datasheets'!$MC$6:$MF$25,3,0),"")</f>
        <v/>
      </c>
      <c r="FG53" s="911"/>
      <c r="FH53" s="912"/>
      <c r="FI53" s="910" t="str">
        <f>_xlfn.XLOOKUP(EZ53,'Composite Datasheets'!$MC$6:$MC$25,'Composite Datasheets'!$MF$6:$MF$25,"")</f>
        <v/>
      </c>
      <c r="FJ53" s="911"/>
      <c r="FK53" s="912"/>
      <c r="FL53" s="909"/>
      <c r="FM53" s="924"/>
      <c r="FN53" s="342"/>
      <c r="FO53" s="923">
        <v>37</v>
      </c>
      <c r="FP53" s="837"/>
      <c r="FQ53" s="908"/>
      <c r="FR53" s="909"/>
      <c r="FS53" s="909"/>
      <c r="FT53" s="909"/>
      <c r="FU53" s="909"/>
      <c r="FV53" s="909"/>
      <c r="FW53" s="910" t="str">
        <f>IFERROR(VLOOKUP(FQ53,'Composite Datasheets'!$MC$6:$MF$25,3,0),"")</f>
        <v/>
      </c>
      <c r="FX53" s="911"/>
      <c r="FY53" s="912"/>
      <c r="FZ53" s="910" t="str">
        <f>_xlfn.XLOOKUP(FQ53,'Composite Datasheets'!$MC$6:$MC$25,'Composite Datasheets'!$MF$6:$MF$25,"")</f>
        <v/>
      </c>
      <c r="GA53" s="911"/>
      <c r="GB53" s="912"/>
      <c r="GC53" s="909"/>
      <c r="GD53" s="924"/>
      <c r="GE53" s="342"/>
      <c r="GF53" s="923">
        <v>37</v>
      </c>
      <c r="GG53" s="837"/>
      <c r="GH53" s="908"/>
      <c r="GI53" s="909"/>
      <c r="GJ53" s="909"/>
      <c r="GK53" s="909"/>
      <c r="GL53" s="909"/>
      <c r="GM53" s="909"/>
      <c r="GN53" s="910" t="str">
        <f>IFERROR(VLOOKUP(GH53,'Composite Datasheets'!$MC$6:$MF$25,3,0),"")</f>
        <v/>
      </c>
      <c r="GO53" s="911"/>
      <c r="GP53" s="912"/>
      <c r="GQ53" s="910" t="str">
        <f>_xlfn.XLOOKUP(GH53,'Composite Datasheets'!$MC$6:$MC$25,'Composite Datasheets'!$MF$6:$MF$25,"")</f>
        <v/>
      </c>
      <c r="GR53" s="911"/>
      <c r="GS53" s="912"/>
      <c r="GT53" s="909"/>
      <c r="GU53" s="924"/>
      <c r="GV53" s="342"/>
      <c r="GW53" s="923">
        <v>37</v>
      </c>
      <c r="GX53" s="837"/>
      <c r="GY53" s="908"/>
      <c r="GZ53" s="909"/>
      <c r="HA53" s="909"/>
      <c r="HB53" s="909"/>
      <c r="HC53" s="909"/>
      <c r="HD53" s="909"/>
      <c r="HE53" s="910" t="str">
        <f>IFERROR(VLOOKUP(GY53,'Composite Datasheets'!$MC$6:$MF$25,3,0),"")</f>
        <v/>
      </c>
      <c r="HF53" s="911"/>
      <c r="HG53" s="912"/>
      <c r="HH53" s="910" t="str">
        <f>_xlfn.XLOOKUP(GY53,'Composite Datasheets'!$MC$6:$MC$25,'Composite Datasheets'!$MF$6:$MF$25,"")</f>
        <v/>
      </c>
      <c r="HI53" s="911"/>
      <c r="HJ53" s="912"/>
      <c r="HK53" s="909"/>
      <c r="HL53" s="924"/>
      <c r="HM53" s="342"/>
      <c r="HN53" s="923">
        <v>37</v>
      </c>
      <c r="HO53" s="837"/>
      <c r="HP53" s="908"/>
      <c r="HQ53" s="909"/>
      <c r="HR53" s="909"/>
      <c r="HS53" s="909"/>
      <c r="HT53" s="909"/>
      <c r="HU53" s="909"/>
      <c r="HV53" s="910" t="str">
        <f>IFERROR(VLOOKUP(HP53,'Composite Datasheets'!$MC$6:$MF$25,3,0),"")</f>
        <v/>
      </c>
      <c r="HW53" s="911"/>
      <c r="HX53" s="912"/>
      <c r="HY53" s="910" t="str">
        <f>_xlfn.XLOOKUP(HP53,'Composite Datasheets'!$MC$6:$MC$25,'Composite Datasheets'!$MF$6:$MF$25,"")</f>
        <v/>
      </c>
      <c r="HZ53" s="911"/>
      <c r="IA53" s="912"/>
      <c r="IB53" s="909"/>
      <c r="IC53" s="924"/>
      <c r="ID53" s="342"/>
      <c r="IE53" s="923">
        <v>37</v>
      </c>
      <c r="IF53" s="837"/>
      <c r="IG53" s="908"/>
      <c r="IH53" s="909"/>
      <c r="II53" s="909"/>
      <c r="IJ53" s="909"/>
      <c r="IK53" s="909"/>
      <c r="IL53" s="909"/>
      <c r="IM53" s="910" t="str">
        <f>IFERROR(VLOOKUP(IG53,'Composite Datasheets'!$MC$6:$MF$25,3,0),"")</f>
        <v/>
      </c>
      <c r="IN53" s="911"/>
      <c r="IO53" s="912"/>
      <c r="IP53" s="910" t="str">
        <f>_xlfn.XLOOKUP(IG53,'Composite Datasheets'!$MC$6:$MC$25,'Composite Datasheets'!$MF$6:$MF$25,"")</f>
        <v/>
      </c>
      <c r="IQ53" s="911"/>
      <c r="IR53" s="912"/>
      <c r="IS53" s="909"/>
      <c r="IT53" s="924"/>
    </row>
    <row r="54" spans="1:254" s="124" customFormat="1" ht="12.75" x14ac:dyDescent="0.2">
      <c r="A54" s="923">
        <v>38</v>
      </c>
      <c r="B54" s="837"/>
      <c r="C54" s="908"/>
      <c r="D54" s="909"/>
      <c r="E54" s="909"/>
      <c r="F54" s="909"/>
      <c r="G54" s="909"/>
      <c r="H54" s="909"/>
      <c r="I54" s="910" t="str">
        <f>IFERROR(VLOOKUP(C54,'Composite Datasheets'!$MC$6:$MF$25,3,0),"")</f>
        <v/>
      </c>
      <c r="J54" s="911"/>
      <c r="K54" s="912"/>
      <c r="L54" s="910" t="str">
        <f>_xlfn.XLOOKUP(C54,'Composite Datasheets'!$MC$6:$MC$25,'Composite Datasheets'!$MF$6:$MF$25,"")</f>
        <v/>
      </c>
      <c r="M54" s="911"/>
      <c r="N54" s="912"/>
      <c r="O54" s="909"/>
      <c r="P54" s="924"/>
      <c r="Q54" s="335"/>
      <c r="R54" s="923">
        <v>38</v>
      </c>
      <c r="S54" s="837"/>
      <c r="T54" s="908"/>
      <c r="U54" s="909"/>
      <c r="V54" s="909"/>
      <c r="W54" s="909"/>
      <c r="X54" s="909"/>
      <c r="Y54" s="909"/>
      <c r="Z54" s="910" t="str">
        <f>IFERROR(VLOOKUP(T54,'Composite Datasheets'!$MC$6:$MF$25,3,0),"")</f>
        <v/>
      </c>
      <c r="AA54" s="911"/>
      <c r="AB54" s="912"/>
      <c r="AC54" s="910" t="str">
        <f>_xlfn.XLOOKUP(T54,'Composite Datasheets'!$MC$6:$MC$25,'Composite Datasheets'!$MF$6:$MF$25,"")</f>
        <v/>
      </c>
      <c r="AD54" s="911"/>
      <c r="AE54" s="912"/>
      <c r="AF54" s="909"/>
      <c r="AG54" s="924"/>
      <c r="AH54" s="342"/>
      <c r="AI54" s="923">
        <v>38</v>
      </c>
      <c r="AJ54" s="837"/>
      <c r="AK54" s="908"/>
      <c r="AL54" s="909"/>
      <c r="AM54" s="909"/>
      <c r="AN54" s="909"/>
      <c r="AO54" s="909"/>
      <c r="AP54" s="909"/>
      <c r="AQ54" s="910" t="str">
        <f>IFERROR(VLOOKUP(AK54,'Composite Datasheets'!$MC$6:$MF$25,3,0),"")</f>
        <v/>
      </c>
      <c r="AR54" s="911"/>
      <c r="AS54" s="912"/>
      <c r="AT54" s="910" t="str">
        <f>_xlfn.XLOOKUP(AK54,'Composite Datasheets'!$MC$6:$MC$25,'Composite Datasheets'!$MF$6:$MF$25,"")</f>
        <v/>
      </c>
      <c r="AU54" s="911"/>
      <c r="AV54" s="912"/>
      <c r="AW54" s="909"/>
      <c r="AX54" s="924"/>
      <c r="AY54" s="342"/>
      <c r="AZ54" s="923">
        <v>38</v>
      </c>
      <c r="BA54" s="837"/>
      <c r="BB54" s="908"/>
      <c r="BC54" s="909"/>
      <c r="BD54" s="909"/>
      <c r="BE54" s="909"/>
      <c r="BF54" s="909"/>
      <c r="BG54" s="909"/>
      <c r="BH54" s="910" t="str">
        <f>IFERROR(VLOOKUP(BB54,'Composite Datasheets'!$MC$6:$MF$25,3,0),"")</f>
        <v/>
      </c>
      <c r="BI54" s="911"/>
      <c r="BJ54" s="912"/>
      <c r="BK54" s="910" t="str">
        <f>_xlfn.XLOOKUP(BB54,'Composite Datasheets'!$MC$6:$MC$25,'Composite Datasheets'!$MF$6:$MF$25,"")</f>
        <v/>
      </c>
      <c r="BL54" s="911"/>
      <c r="BM54" s="912"/>
      <c r="BN54" s="909"/>
      <c r="BO54" s="924"/>
      <c r="BP54" s="342"/>
      <c r="BQ54" s="923">
        <v>38</v>
      </c>
      <c r="BR54" s="837"/>
      <c r="BS54" s="908"/>
      <c r="BT54" s="909"/>
      <c r="BU54" s="909"/>
      <c r="BV54" s="909"/>
      <c r="BW54" s="909"/>
      <c r="BX54" s="909"/>
      <c r="BY54" s="910" t="str">
        <f>IFERROR(VLOOKUP(BS54,'Composite Datasheets'!$MC$6:$MF$25,3,0),"")</f>
        <v/>
      </c>
      <c r="BZ54" s="911"/>
      <c r="CA54" s="912"/>
      <c r="CB54" s="910" t="str">
        <f>_xlfn.XLOOKUP(BS54,'Composite Datasheets'!$MC$6:$MC$25,'Composite Datasheets'!$MF$6:$MF$25,"")</f>
        <v/>
      </c>
      <c r="CC54" s="911"/>
      <c r="CD54" s="912"/>
      <c r="CE54" s="909"/>
      <c r="CF54" s="924"/>
      <c r="CG54" s="342"/>
      <c r="CH54" s="923">
        <v>38</v>
      </c>
      <c r="CI54" s="837"/>
      <c r="CJ54" s="908"/>
      <c r="CK54" s="909"/>
      <c r="CL54" s="909"/>
      <c r="CM54" s="909"/>
      <c r="CN54" s="909"/>
      <c r="CO54" s="909"/>
      <c r="CP54" s="910" t="str">
        <f>IFERROR(VLOOKUP(CJ54,'Composite Datasheets'!$MC$6:$MF$25,3,0),"")</f>
        <v/>
      </c>
      <c r="CQ54" s="911"/>
      <c r="CR54" s="912"/>
      <c r="CS54" s="910" t="str">
        <f>_xlfn.XLOOKUP(CJ54,'Composite Datasheets'!$MC$6:$MC$25,'Composite Datasheets'!$MF$6:$MF$25,"")</f>
        <v/>
      </c>
      <c r="CT54" s="911"/>
      <c r="CU54" s="912"/>
      <c r="CV54" s="909"/>
      <c r="CW54" s="924"/>
      <c r="CX54" s="342"/>
      <c r="CY54" s="923">
        <v>38</v>
      </c>
      <c r="CZ54" s="837"/>
      <c r="DA54" s="908"/>
      <c r="DB54" s="909"/>
      <c r="DC54" s="909"/>
      <c r="DD54" s="909"/>
      <c r="DE54" s="909"/>
      <c r="DF54" s="909"/>
      <c r="DG54" s="910" t="str">
        <f>IFERROR(VLOOKUP(DA54,'Composite Datasheets'!$MC$6:$MF$25,3,0),"")</f>
        <v/>
      </c>
      <c r="DH54" s="911"/>
      <c r="DI54" s="912"/>
      <c r="DJ54" s="910" t="str">
        <f>_xlfn.XLOOKUP(DA54,'Composite Datasheets'!$MC$6:$MC$25,'Composite Datasheets'!$MF$6:$MF$25,"")</f>
        <v/>
      </c>
      <c r="DK54" s="911"/>
      <c r="DL54" s="912"/>
      <c r="DM54" s="909"/>
      <c r="DN54" s="924"/>
      <c r="DO54" s="342"/>
      <c r="DP54" s="923">
        <v>38</v>
      </c>
      <c r="DQ54" s="837"/>
      <c r="DR54" s="908"/>
      <c r="DS54" s="909"/>
      <c r="DT54" s="909"/>
      <c r="DU54" s="909"/>
      <c r="DV54" s="909"/>
      <c r="DW54" s="909"/>
      <c r="DX54" s="910" t="str">
        <f>IFERROR(VLOOKUP(DR54,'Composite Datasheets'!$MC$6:$MF$25,3,0),"")</f>
        <v/>
      </c>
      <c r="DY54" s="911"/>
      <c r="DZ54" s="912"/>
      <c r="EA54" s="910" t="str">
        <f>_xlfn.XLOOKUP(DR54,'Composite Datasheets'!$MC$6:$MC$25,'Composite Datasheets'!$MF$6:$MF$25,"")</f>
        <v/>
      </c>
      <c r="EB54" s="911"/>
      <c r="EC54" s="912"/>
      <c r="ED54" s="909"/>
      <c r="EE54" s="924"/>
      <c r="EF54" s="342"/>
      <c r="EG54" s="923">
        <v>38</v>
      </c>
      <c r="EH54" s="837"/>
      <c r="EI54" s="908"/>
      <c r="EJ54" s="909"/>
      <c r="EK54" s="909"/>
      <c r="EL54" s="909"/>
      <c r="EM54" s="909"/>
      <c r="EN54" s="909"/>
      <c r="EO54" s="910" t="str">
        <f>IFERROR(VLOOKUP(EI54,'Composite Datasheets'!$MC$6:$MF$25,3,0),"")</f>
        <v/>
      </c>
      <c r="EP54" s="911"/>
      <c r="EQ54" s="912"/>
      <c r="ER54" s="910" t="str">
        <f>_xlfn.XLOOKUP(EI54,'Composite Datasheets'!$MC$6:$MC$25,'Composite Datasheets'!$MF$6:$MF$25,"")</f>
        <v/>
      </c>
      <c r="ES54" s="911"/>
      <c r="ET54" s="912"/>
      <c r="EU54" s="909"/>
      <c r="EV54" s="924"/>
      <c r="EW54" s="342"/>
      <c r="EX54" s="923">
        <v>38</v>
      </c>
      <c r="EY54" s="837"/>
      <c r="EZ54" s="908"/>
      <c r="FA54" s="909"/>
      <c r="FB54" s="909"/>
      <c r="FC54" s="909"/>
      <c r="FD54" s="909"/>
      <c r="FE54" s="909"/>
      <c r="FF54" s="910" t="str">
        <f>IFERROR(VLOOKUP(EZ54,'Composite Datasheets'!$MC$6:$MF$25,3,0),"")</f>
        <v/>
      </c>
      <c r="FG54" s="911"/>
      <c r="FH54" s="912"/>
      <c r="FI54" s="910" t="str">
        <f>_xlfn.XLOOKUP(EZ54,'Composite Datasheets'!$MC$6:$MC$25,'Composite Datasheets'!$MF$6:$MF$25,"")</f>
        <v/>
      </c>
      <c r="FJ54" s="911"/>
      <c r="FK54" s="912"/>
      <c r="FL54" s="909"/>
      <c r="FM54" s="924"/>
      <c r="FN54" s="342"/>
      <c r="FO54" s="923">
        <v>38</v>
      </c>
      <c r="FP54" s="837"/>
      <c r="FQ54" s="908"/>
      <c r="FR54" s="909"/>
      <c r="FS54" s="909"/>
      <c r="FT54" s="909"/>
      <c r="FU54" s="909"/>
      <c r="FV54" s="909"/>
      <c r="FW54" s="910" t="str">
        <f>IFERROR(VLOOKUP(FQ54,'Composite Datasheets'!$MC$6:$MF$25,3,0),"")</f>
        <v/>
      </c>
      <c r="FX54" s="911"/>
      <c r="FY54" s="912"/>
      <c r="FZ54" s="910" t="str">
        <f>_xlfn.XLOOKUP(FQ54,'Composite Datasheets'!$MC$6:$MC$25,'Composite Datasheets'!$MF$6:$MF$25,"")</f>
        <v/>
      </c>
      <c r="GA54" s="911"/>
      <c r="GB54" s="912"/>
      <c r="GC54" s="909"/>
      <c r="GD54" s="924"/>
      <c r="GE54" s="342"/>
      <c r="GF54" s="923">
        <v>38</v>
      </c>
      <c r="GG54" s="837"/>
      <c r="GH54" s="908"/>
      <c r="GI54" s="909"/>
      <c r="GJ54" s="909"/>
      <c r="GK54" s="909"/>
      <c r="GL54" s="909"/>
      <c r="GM54" s="909"/>
      <c r="GN54" s="910" t="str">
        <f>IFERROR(VLOOKUP(GH54,'Composite Datasheets'!$MC$6:$MF$25,3,0),"")</f>
        <v/>
      </c>
      <c r="GO54" s="911"/>
      <c r="GP54" s="912"/>
      <c r="GQ54" s="910" t="str">
        <f>_xlfn.XLOOKUP(GH54,'Composite Datasheets'!$MC$6:$MC$25,'Composite Datasheets'!$MF$6:$MF$25,"")</f>
        <v/>
      </c>
      <c r="GR54" s="911"/>
      <c r="GS54" s="912"/>
      <c r="GT54" s="909"/>
      <c r="GU54" s="924"/>
      <c r="GV54" s="342"/>
      <c r="GW54" s="923">
        <v>38</v>
      </c>
      <c r="GX54" s="837"/>
      <c r="GY54" s="908"/>
      <c r="GZ54" s="909"/>
      <c r="HA54" s="909"/>
      <c r="HB54" s="909"/>
      <c r="HC54" s="909"/>
      <c r="HD54" s="909"/>
      <c r="HE54" s="910" t="str">
        <f>IFERROR(VLOOKUP(GY54,'Composite Datasheets'!$MC$6:$MF$25,3,0),"")</f>
        <v/>
      </c>
      <c r="HF54" s="911"/>
      <c r="HG54" s="912"/>
      <c r="HH54" s="910" t="str">
        <f>_xlfn.XLOOKUP(GY54,'Composite Datasheets'!$MC$6:$MC$25,'Composite Datasheets'!$MF$6:$MF$25,"")</f>
        <v/>
      </c>
      <c r="HI54" s="911"/>
      <c r="HJ54" s="912"/>
      <c r="HK54" s="909"/>
      <c r="HL54" s="924"/>
      <c r="HM54" s="342"/>
      <c r="HN54" s="923">
        <v>38</v>
      </c>
      <c r="HO54" s="837"/>
      <c r="HP54" s="908"/>
      <c r="HQ54" s="909"/>
      <c r="HR54" s="909"/>
      <c r="HS54" s="909"/>
      <c r="HT54" s="909"/>
      <c r="HU54" s="909"/>
      <c r="HV54" s="910" t="str">
        <f>IFERROR(VLOOKUP(HP54,'Composite Datasheets'!$MC$6:$MF$25,3,0),"")</f>
        <v/>
      </c>
      <c r="HW54" s="911"/>
      <c r="HX54" s="912"/>
      <c r="HY54" s="910" t="str">
        <f>_xlfn.XLOOKUP(HP54,'Composite Datasheets'!$MC$6:$MC$25,'Composite Datasheets'!$MF$6:$MF$25,"")</f>
        <v/>
      </c>
      <c r="HZ54" s="911"/>
      <c r="IA54" s="912"/>
      <c r="IB54" s="909"/>
      <c r="IC54" s="924"/>
      <c r="ID54" s="342"/>
      <c r="IE54" s="923">
        <v>38</v>
      </c>
      <c r="IF54" s="837"/>
      <c r="IG54" s="908"/>
      <c r="IH54" s="909"/>
      <c r="II54" s="909"/>
      <c r="IJ54" s="909"/>
      <c r="IK54" s="909"/>
      <c r="IL54" s="909"/>
      <c r="IM54" s="910" t="str">
        <f>IFERROR(VLOOKUP(IG54,'Composite Datasheets'!$MC$6:$MF$25,3,0),"")</f>
        <v/>
      </c>
      <c r="IN54" s="911"/>
      <c r="IO54" s="912"/>
      <c r="IP54" s="910" t="str">
        <f>_xlfn.XLOOKUP(IG54,'Composite Datasheets'!$MC$6:$MC$25,'Composite Datasheets'!$MF$6:$MF$25,"")</f>
        <v/>
      </c>
      <c r="IQ54" s="911"/>
      <c r="IR54" s="912"/>
      <c r="IS54" s="909"/>
      <c r="IT54" s="924"/>
    </row>
    <row r="55" spans="1:254" s="124" customFormat="1" ht="12.75" x14ac:dyDescent="0.2">
      <c r="A55" s="923">
        <v>39</v>
      </c>
      <c r="B55" s="837"/>
      <c r="C55" s="908"/>
      <c r="D55" s="909"/>
      <c r="E55" s="909"/>
      <c r="F55" s="909"/>
      <c r="G55" s="909"/>
      <c r="H55" s="909"/>
      <c r="I55" s="910" t="str">
        <f>IFERROR(VLOOKUP(C55,'Composite Datasheets'!$MC$6:$MF$25,3,0),"")</f>
        <v/>
      </c>
      <c r="J55" s="911"/>
      <c r="K55" s="912"/>
      <c r="L55" s="910" t="str">
        <f>_xlfn.XLOOKUP(C55,'Composite Datasheets'!$MC$6:$MC$25,'Composite Datasheets'!$MF$6:$MF$25,"")</f>
        <v/>
      </c>
      <c r="M55" s="911"/>
      <c r="N55" s="912"/>
      <c r="O55" s="909"/>
      <c r="P55" s="924"/>
      <c r="Q55" s="335"/>
      <c r="R55" s="923">
        <v>39</v>
      </c>
      <c r="S55" s="837"/>
      <c r="T55" s="908"/>
      <c r="U55" s="909"/>
      <c r="V55" s="909"/>
      <c r="W55" s="909"/>
      <c r="X55" s="909"/>
      <c r="Y55" s="909"/>
      <c r="Z55" s="910" t="str">
        <f>IFERROR(VLOOKUP(T55,'Composite Datasheets'!$MC$6:$MF$25,3,0),"")</f>
        <v/>
      </c>
      <c r="AA55" s="911"/>
      <c r="AB55" s="912"/>
      <c r="AC55" s="910" t="str">
        <f>_xlfn.XLOOKUP(T55,'Composite Datasheets'!$MC$6:$MC$25,'Composite Datasheets'!$MF$6:$MF$25,"")</f>
        <v/>
      </c>
      <c r="AD55" s="911"/>
      <c r="AE55" s="912"/>
      <c r="AF55" s="909"/>
      <c r="AG55" s="924"/>
      <c r="AH55" s="342"/>
      <c r="AI55" s="923">
        <v>39</v>
      </c>
      <c r="AJ55" s="837"/>
      <c r="AK55" s="908"/>
      <c r="AL55" s="909"/>
      <c r="AM55" s="909"/>
      <c r="AN55" s="909"/>
      <c r="AO55" s="909"/>
      <c r="AP55" s="909"/>
      <c r="AQ55" s="910" t="str">
        <f>IFERROR(VLOOKUP(AK55,'Composite Datasheets'!$MC$6:$MF$25,3,0),"")</f>
        <v/>
      </c>
      <c r="AR55" s="911"/>
      <c r="AS55" s="912"/>
      <c r="AT55" s="910" t="str">
        <f>_xlfn.XLOOKUP(AK55,'Composite Datasheets'!$MC$6:$MC$25,'Composite Datasheets'!$MF$6:$MF$25,"")</f>
        <v/>
      </c>
      <c r="AU55" s="911"/>
      <c r="AV55" s="912"/>
      <c r="AW55" s="909"/>
      <c r="AX55" s="924"/>
      <c r="AY55" s="342"/>
      <c r="AZ55" s="923">
        <v>39</v>
      </c>
      <c r="BA55" s="837"/>
      <c r="BB55" s="908"/>
      <c r="BC55" s="909"/>
      <c r="BD55" s="909"/>
      <c r="BE55" s="909"/>
      <c r="BF55" s="909"/>
      <c r="BG55" s="909"/>
      <c r="BH55" s="910" t="str">
        <f>IFERROR(VLOOKUP(BB55,'Composite Datasheets'!$MC$6:$MF$25,3,0),"")</f>
        <v/>
      </c>
      <c r="BI55" s="911"/>
      <c r="BJ55" s="912"/>
      <c r="BK55" s="910" t="str">
        <f>_xlfn.XLOOKUP(BB55,'Composite Datasheets'!$MC$6:$MC$25,'Composite Datasheets'!$MF$6:$MF$25,"")</f>
        <v/>
      </c>
      <c r="BL55" s="911"/>
      <c r="BM55" s="912"/>
      <c r="BN55" s="909"/>
      <c r="BO55" s="924"/>
      <c r="BP55" s="342"/>
      <c r="BQ55" s="923">
        <v>39</v>
      </c>
      <c r="BR55" s="837"/>
      <c r="BS55" s="908"/>
      <c r="BT55" s="909"/>
      <c r="BU55" s="909"/>
      <c r="BV55" s="909"/>
      <c r="BW55" s="909"/>
      <c r="BX55" s="909"/>
      <c r="BY55" s="910" t="str">
        <f>IFERROR(VLOOKUP(BS55,'Composite Datasheets'!$MC$6:$MF$25,3,0),"")</f>
        <v/>
      </c>
      <c r="BZ55" s="911"/>
      <c r="CA55" s="912"/>
      <c r="CB55" s="910" t="str">
        <f>_xlfn.XLOOKUP(BS55,'Composite Datasheets'!$MC$6:$MC$25,'Composite Datasheets'!$MF$6:$MF$25,"")</f>
        <v/>
      </c>
      <c r="CC55" s="911"/>
      <c r="CD55" s="912"/>
      <c r="CE55" s="909"/>
      <c r="CF55" s="924"/>
      <c r="CG55" s="342"/>
      <c r="CH55" s="923">
        <v>39</v>
      </c>
      <c r="CI55" s="837"/>
      <c r="CJ55" s="908"/>
      <c r="CK55" s="909"/>
      <c r="CL55" s="909"/>
      <c r="CM55" s="909"/>
      <c r="CN55" s="909"/>
      <c r="CO55" s="909"/>
      <c r="CP55" s="910" t="str">
        <f>IFERROR(VLOOKUP(CJ55,'Composite Datasheets'!$MC$6:$MF$25,3,0),"")</f>
        <v/>
      </c>
      <c r="CQ55" s="911"/>
      <c r="CR55" s="912"/>
      <c r="CS55" s="910" t="str">
        <f>_xlfn.XLOOKUP(CJ55,'Composite Datasheets'!$MC$6:$MC$25,'Composite Datasheets'!$MF$6:$MF$25,"")</f>
        <v/>
      </c>
      <c r="CT55" s="911"/>
      <c r="CU55" s="912"/>
      <c r="CV55" s="909"/>
      <c r="CW55" s="924"/>
      <c r="CX55" s="342"/>
      <c r="CY55" s="923">
        <v>39</v>
      </c>
      <c r="CZ55" s="837"/>
      <c r="DA55" s="908"/>
      <c r="DB55" s="909"/>
      <c r="DC55" s="909"/>
      <c r="DD55" s="909"/>
      <c r="DE55" s="909"/>
      <c r="DF55" s="909"/>
      <c r="DG55" s="910" t="str">
        <f>IFERROR(VLOOKUP(DA55,'Composite Datasheets'!$MC$6:$MF$25,3,0),"")</f>
        <v/>
      </c>
      <c r="DH55" s="911"/>
      <c r="DI55" s="912"/>
      <c r="DJ55" s="910" t="str">
        <f>_xlfn.XLOOKUP(DA55,'Composite Datasheets'!$MC$6:$MC$25,'Composite Datasheets'!$MF$6:$MF$25,"")</f>
        <v/>
      </c>
      <c r="DK55" s="911"/>
      <c r="DL55" s="912"/>
      <c r="DM55" s="909"/>
      <c r="DN55" s="924"/>
      <c r="DO55" s="342"/>
      <c r="DP55" s="923">
        <v>39</v>
      </c>
      <c r="DQ55" s="837"/>
      <c r="DR55" s="908"/>
      <c r="DS55" s="909"/>
      <c r="DT55" s="909"/>
      <c r="DU55" s="909"/>
      <c r="DV55" s="909"/>
      <c r="DW55" s="909"/>
      <c r="DX55" s="910" t="str">
        <f>IFERROR(VLOOKUP(DR55,'Composite Datasheets'!$MC$6:$MF$25,3,0),"")</f>
        <v/>
      </c>
      <c r="DY55" s="911"/>
      <c r="DZ55" s="912"/>
      <c r="EA55" s="910" t="str">
        <f>_xlfn.XLOOKUP(DR55,'Composite Datasheets'!$MC$6:$MC$25,'Composite Datasheets'!$MF$6:$MF$25,"")</f>
        <v/>
      </c>
      <c r="EB55" s="911"/>
      <c r="EC55" s="912"/>
      <c r="ED55" s="909"/>
      <c r="EE55" s="924"/>
      <c r="EF55" s="342"/>
      <c r="EG55" s="923">
        <v>39</v>
      </c>
      <c r="EH55" s="837"/>
      <c r="EI55" s="908"/>
      <c r="EJ55" s="909"/>
      <c r="EK55" s="909"/>
      <c r="EL55" s="909"/>
      <c r="EM55" s="909"/>
      <c r="EN55" s="909"/>
      <c r="EO55" s="910" t="str">
        <f>IFERROR(VLOOKUP(EI55,'Composite Datasheets'!$MC$6:$MF$25,3,0),"")</f>
        <v/>
      </c>
      <c r="EP55" s="911"/>
      <c r="EQ55" s="912"/>
      <c r="ER55" s="910" t="str">
        <f>_xlfn.XLOOKUP(EI55,'Composite Datasheets'!$MC$6:$MC$25,'Composite Datasheets'!$MF$6:$MF$25,"")</f>
        <v/>
      </c>
      <c r="ES55" s="911"/>
      <c r="ET55" s="912"/>
      <c r="EU55" s="909"/>
      <c r="EV55" s="924"/>
      <c r="EW55" s="342"/>
      <c r="EX55" s="923">
        <v>39</v>
      </c>
      <c r="EY55" s="837"/>
      <c r="EZ55" s="908"/>
      <c r="FA55" s="909"/>
      <c r="FB55" s="909"/>
      <c r="FC55" s="909"/>
      <c r="FD55" s="909"/>
      <c r="FE55" s="909"/>
      <c r="FF55" s="910" t="str">
        <f>IFERROR(VLOOKUP(EZ55,'Composite Datasheets'!$MC$6:$MF$25,3,0),"")</f>
        <v/>
      </c>
      <c r="FG55" s="911"/>
      <c r="FH55" s="912"/>
      <c r="FI55" s="910" t="str">
        <f>_xlfn.XLOOKUP(EZ55,'Composite Datasheets'!$MC$6:$MC$25,'Composite Datasheets'!$MF$6:$MF$25,"")</f>
        <v/>
      </c>
      <c r="FJ55" s="911"/>
      <c r="FK55" s="912"/>
      <c r="FL55" s="909"/>
      <c r="FM55" s="924"/>
      <c r="FN55" s="342"/>
      <c r="FO55" s="923">
        <v>39</v>
      </c>
      <c r="FP55" s="837"/>
      <c r="FQ55" s="908"/>
      <c r="FR55" s="909"/>
      <c r="FS55" s="909"/>
      <c r="FT55" s="909"/>
      <c r="FU55" s="909"/>
      <c r="FV55" s="909"/>
      <c r="FW55" s="910" t="str">
        <f>IFERROR(VLOOKUP(FQ55,'Composite Datasheets'!$MC$6:$MF$25,3,0),"")</f>
        <v/>
      </c>
      <c r="FX55" s="911"/>
      <c r="FY55" s="912"/>
      <c r="FZ55" s="910" t="str">
        <f>_xlfn.XLOOKUP(FQ55,'Composite Datasheets'!$MC$6:$MC$25,'Composite Datasheets'!$MF$6:$MF$25,"")</f>
        <v/>
      </c>
      <c r="GA55" s="911"/>
      <c r="GB55" s="912"/>
      <c r="GC55" s="909"/>
      <c r="GD55" s="924"/>
      <c r="GE55" s="342"/>
      <c r="GF55" s="923">
        <v>39</v>
      </c>
      <c r="GG55" s="837"/>
      <c r="GH55" s="908"/>
      <c r="GI55" s="909"/>
      <c r="GJ55" s="909"/>
      <c r="GK55" s="909"/>
      <c r="GL55" s="909"/>
      <c r="GM55" s="909"/>
      <c r="GN55" s="910" t="str">
        <f>IFERROR(VLOOKUP(GH55,'Composite Datasheets'!$MC$6:$MF$25,3,0),"")</f>
        <v/>
      </c>
      <c r="GO55" s="911"/>
      <c r="GP55" s="912"/>
      <c r="GQ55" s="910" t="str">
        <f>_xlfn.XLOOKUP(GH55,'Composite Datasheets'!$MC$6:$MC$25,'Composite Datasheets'!$MF$6:$MF$25,"")</f>
        <v/>
      </c>
      <c r="GR55" s="911"/>
      <c r="GS55" s="912"/>
      <c r="GT55" s="909"/>
      <c r="GU55" s="924"/>
      <c r="GV55" s="342"/>
      <c r="GW55" s="923">
        <v>39</v>
      </c>
      <c r="GX55" s="837"/>
      <c r="GY55" s="908"/>
      <c r="GZ55" s="909"/>
      <c r="HA55" s="909"/>
      <c r="HB55" s="909"/>
      <c r="HC55" s="909"/>
      <c r="HD55" s="909"/>
      <c r="HE55" s="910" t="str">
        <f>IFERROR(VLOOKUP(GY55,'Composite Datasheets'!$MC$6:$MF$25,3,0),"")</f>
        <v/>
      </c>
      <c r="HF55" s="911"/>
      <c r="HG55" s="912"/>
      <c r="HH55" s="910" t="str">
        <f>_xlfn.XLOOKUP(GY55,'Composite Datasheets'!$MC$6:$MC$25,'Composite Datasheets'!$MF$6:$MF$25,"")</f>
        <v/>
      </c>
      <c r="HI55" s="911"/>
      <c r="HJ55" s="912"/>
      <c r="HK55" s="909"/>
      <c r="HL55" s="924"/>
      <c r="HM55" s="342"/>
      <c r="HN55" s="923">
        <v>39</v>
      </c>
      <c r="HO55" s="837"/>
      <c r="HP55" s="908"/>
      <c r="HQ55" s="909"/>
      <c r="HR55" s="909"/>
      <c r="HS55" s="909"/>
      <c r="HT55" s="909"/>
      <c r="HU55" s="909"/>
      <c r="HV55" s="910" t="str">
        <f>IFERROR(VLOOKUP(HP55,'Composite Datasheets'!$MC$6:$MF$25,3,0),"")</f>
        <v/>
      </c>
      <c r="HW55" s="911"/>
      <c r="HX55" s="912"/>
      <c r="HY55" s="910" t="str">
        <f>_xlfn.XLOOKUP(HP55,'Composite Datasheets'!$MC$6:$MC$25,'Composite Datasheets'!$MF$6:$MF$25,"")</f>
        <v/>
      </c>
      <c r="HZ55" s="911"/>
      <c r="IA55" s="912"/>
      <c r="IB55" s="909"/>
      <c r="IC55" s="924"/>
      <c r="ID55" s="342"/>
      <c r="IE55" s="923">
        <v>39</v>
      </c>
      <c r="IF55" s="837"/>
      <c r="IG55" s="908"/>
      <c r="IH55" s="909"/>
      <c r="II55" s="909"/>
      <c r="IJ55" s="909"/>
      <c r="IK55" s="909"/>
      <c r="IL55" s="909"/>
      <c r="IM55" s="910" t="str">
        <f>IFERROR(VLOOKUP(IG55,'Composite Datasheets'!$MC$6:$MF$25,3,0),"")</f>
        <v/>
      </c>
      <c r="IN55" s="911"/>
      <c r="IO55" s="912"/>
      <c r="IP55" s="910" t="str">
        <f>_xlfn.XLOOKUP(IG55,'Composite Datasheets'!$MC$6:$MC$25,'Composite Datasheets'!$MF$6:$MF$25,"")</f>
        <v/>
      </c>
      <c r="IQ55" s="911"/>
      <c r="IR55" s="912"/>
      <c r="IS55" s="909"/>
      <c r="IT55" s="924"/>
    </row>
    <row r="56" spans="1:254" s="124" customFormat="1" ht="12.75" x14ac:dyDescent="0.2">
      <c r="A56" s="923">
        <v>40</v>
      </c>
      <c r="B56" s="837"/>
      <c r="C56" s="908"/>
      <c r="D56" s="909"/>
      <c r="E56" s="909"/>
      <c r="F56" s="909"/>
      <c r="G56" s="909"/>
      <c r="H56" s="909"/>
      <c r="I56" s="910" t="str">
        <f>IFERROR(VLOOKUP(C56,'Composite Datasheets'!$MC$6:$MF$25,3,0),"")</f>
        <v/>
      </c>
      <c r="J56" s="911"/>
      <c r="K56" s="912"/>
      <c r="L56" s="910" t="str">
        <f>_xlfn.XLOOKUP(C56,'Composite Datasheets'!$MC$6:$MC$25,'Composite Datasheets'!$MF$6:$MF$25,"")</f>
        <v/>
      </c>
      <c r="M56" s="911"/>
      <c r="N56" s="912"/>
      <c r="O56" s="909"/>
      <c r="P56" s="924"/>
      <c r="Q56" s="335"/>
      <c r="R56" s="923">
        <v>40</v>
      </c>
      <c r="S56" s="837"/>
      <c r="T56" s="908"/>
      <c r="U56" s="909"/>
      <c r="V56" s="909"/>
      <c r="W56" s="909"/>
      <c r="X56" s="909"/>
      <c r="Y56" s="909"/>
      <c r="Z56" s="910" t="str">
        <f>IFERROR(VLOOKUP(T56,'Composite Datasheets'!$MC$6:$MF$25,3,0),"")</f>
        <v/>
      </c>
      <c r="AA56" s="911"/>
      <c r="AB56" s="912"/>
      <c r="AC56" s="910" t="str">
        <f>_xlfn.XLOOKUP(T56,'Composite Datasheets'!$MC$6:$MC$25,'Composite Datasheets'!$MF$6:$MF$25,"")</f>
        <v/>
      </c>
      <c r="AD56" s="911"/>
      <c r="AE56" s="912"/>
      <c r="AF56" s="909"/>
      <c r="AG56" s="924"/>
      <c r="AH56" s="342"/>
      <c r="AI56" s="923">
        <v>40</v>
      </c>
      <c r="AJ56" s="837"/>
      <c r="AK56" s="908"/>
      <c r="AL56" s="909"/>
      <c r="AM56" s="909"/>
      <c r="AN56" s="909"/>
      <c r="AO56" s="909"/>
      <c r="AP56" s="909"/>
      <c r="AQ56" s="910" t="str">
        <f>IFERROR(VLOOKUP(AK56,'Composite Datasheets'!$MC$6:$MF$25,3,0),"")</f>
        <v/>
      </c>
      <c r="AR56" s="911"/>
      <c r="AS56" s="912"/>
      <c r="AT56" s="910" t="str">
        <f>_xlfn.XLOOKUP(AK56,'Composite Datasheets'!$MC$6:$MC$25,'Composite Datasheets'!$MF$6:$MF$25,"")</f>
        <v/>
      </c>
      <c r="AU56" s="911"/>
      <c r="AV56" s="912"/>
      <c r="AW56" s="909"/>
      <c r="AX56" s="924"/>
      <c r="AY56" s="342"/>
      <c r="AZ56" s="923">
        <v>40</v>
      </c>
      <c r="BA56" s="837"/>
      <c r="BB56" s="908"/>
      <c r="BC56" s="909"/>
      <c r="BD56" s="909"/>
      <c r="BE56" s="909"/>
      <c r="BF56" s="909"/>
      <c r="BG56" s="909"/>
      <c r="BH56" s="910" t="str">
        <f>IFERROR(VLOOKUP(BB56,'Composite Datasheets'!$MC$6:$MF$25,3,0),"")</f>
        <v/>
      </c>
      <c r="BI56" s="911"/>
      <c r="BJ56" s="912"/>
      <c r="BK56" s="910" t="str">
        <f>_xlfn.XLOOKUP(BB56,'Composite Datasheets'!$MC$6:$MC$25,'Composite Datasheets'!$MF$6:$MF$25,"")</f>
        <v/>
      </c>
      <c r="BL56" s="911"/>
      <c r="BM56" s="912"/>
      <c r="BN56" s="909"/>
      <c r="BO56" s="924"/>
      <c r="BP56" s="342"/>
      <c r="BQ56" s="923">
        <v>40</v>
      </c>
      <c r="BR56" s="837"/>
      <c r="BS56" s="908"/>
      <c r="BT56" s="909"/>
      <c r="BU56" s="909"/>
      <c r="BV56" s="909"/>
      <c r="BW56" s="909"/>
      <c r="BX56" s="909"/>
      <c r="BY56" s="910" t="str">
        <f>IFERROR(VLOOKUP(BS56,'Composite Datasheets'!$MC$6:$MF$25,3,0),"")</f>
        <v/>
      </c>
      <c r="BZ56" s="911"/>
      <c r="CA56" s="912"/>
      <c r="CB56" s="910" t="str">
        <f>_xlfn.XLOOKUP(BS56,'Composite Datasheets'!$MC$6:$MC$25,'Composite Datasheets'!$MF$6:$MF$25,"")</f>
        <v/>
      </c>
      <c r="CC56" s="911"/>
      <c r="CD56" s="912"/>
      <c r="CE56" s="909"/>
      <c r="CF56" s="924"/>
      <c r="CG56" s="342"/>
      <c r="CH56" s="923">
        <v>40</v>
      </c>
      <c r="CI56" s="837"/>
      <c r="CJ56" s="908"/>
      <c r="CK56" s="909"/>
      <c r="CL56" s="909"/>
      <c r="CM56" s="909"/>
      <c r="CN56" s="909"/>
      <c r="CO56" s="909"/>
      <c r="CP56" s="910" t="str">
        <f>IFERROR(VLOOKUP(CJ56,'Composite Datasheets'!$MC$6:$MF$25,3,0),"")</f>
        <v/>
      </c>
      <c r="CQ56" s="911"/>
      <c r="CR56" s="912"/>
      <c r="CS56" s="910" t="str">
        <f>_xlfn.XLOOKUP(CJ56,'Composite Datasheets'!$MC$6:$MC$25,'Composite Datasheets'!$MF$6:$MF$25,"")</f>
        <v/>
      </c>
      <c r="CT56" s="911"/>
      <c r="CU56" s="912"/>
      <c r="CV56" s="909"/>
      <c r="CW56" s="924"/>
      <c r="CX56" s="342"/>
      <c r="CY56" s="923">
        <v>40</v>
      </c>
      <c r="CZ56" s="837"/>
      <c r="DA56" s="908"/>
      <c r="DB56" s="909"/>
      <c r="DC56" s="909"/>
      <c r="DD56" s="909"/>
      <c r="DE56" s="909"/>
      <c r="DF56" s="909"/>
      <c r="DG56" s="910" t="str">
        <f>IFERROR(VLOOKUP(DA56,'Composite Datasheets'!$MC$6:$MF$25,3,0),"")</f>
        <v/>
      </c>
      <c r="DH56" s="911"/>
      <c r="DI56" s="912"/>
      <c r="DJ56" s="910" t="str">
        <f>_xlfn.XLOOKUP(DA56,'Composite Datasheets'!$MC$6:$MC$25,'Composite Datasheets'!$MF$6:$MF$25,"")</f>
        <v/>
      </c>
      <c r="DK56" s="911"/>
      <c r="DL56" s="912"/>
      <c r="DM56" s="909"/>
      <c r="DN56" s="924"/>
      <c r="DO56" s="342"/>
      <c r="DP56" s="923">
        <v>40</v>
      </c>
      <c r="DQ56" s="837"/>
      <c r="DR56" s="908"/>
      <c r="DS56" s="909"/>
      <c r="DT56" s="909"/>
      <c r="DU56" s="909"/>
      <c r="DV56" s="909"/>
      <c r="DW56" s="909"/>
      <c r="DX56" s="910" t="str">
        <f>IFERROR(VLOOKUP(DR56,'Composite Datasheets'!$MC$6:$MF$25,3,0),"")</f>
        <v/>
      </c>
      <c r="DY56" s="911"/>
      <c r="DZ56" s="912"/>
      <c r="EA56" s="910" t="str">
        <f>_xlfn.XLOOKUP(DR56,'Composite Datasheets'!$MC$6:$MC$25,'Composite Datasheets'!$MF$6:$MF$25,"")</f>
        <v/>
      </c>
      <c r="EB56" s="911"/>
      <c r="EC56" s="912"/>
      <c r="ED56" s="909"/>
      <c r="EE56" s="924"/>
      <c r="EF56" s="342"/>
      <c r="EG56" s="923">
        <v>40</v>
      </c>
      <c r="EH56" s="837"/>
      <c r="EI56" s="908"/>
      <c r="EJ56" s="909"/>
      <c r="EK56" s="909"/>
      <c r="EL56" s="909"/>
      <c r="EM56" s="909"/>
      <c r="EN56" s="909"/>
      <c r="EO56" s="910" t="str">
        <f>IFERROR(VLOOKUP(EI56,'Composite Datasheets'!$MC$6:$MF$25,3,0),"")</f>
        <v/>
      </c>
      <c r="EP56" s="911"/>
      <c r="EQ56" s="912"/>
      <c r="ER56" s="910" t="str">
        <f>_xlfn.XLOOKUP(EI56,'Composite Datasheets'!$MC$6:$MC$25,'Composite Datasheets'!$MF$6:$MF$25,"")</f>
        <v/>
      </c>
      <c r="ES56" s="911"/>
      <c r="ET56" s="912"/>
      <c r="EU56" s="909"/>
      <c r="EV56" s="924"/>
      <c r="EW56" s="342"/>
      <c r="EX56" s="923">
        <v>40</v>
      </c>
      <c r="EY56" s="837"/>
      <c r="EZ56" s="908"/>
      <c r="FA56" s="909"/>
      <c r="FB56" s="909"/>
      <c r="FC56" s="909"/>
      <c r="FD56" s="909"/>
      <c r="FE56" s="909"/>
      <c r="FF56" s="910" t="str">
        <f>IFERROR(VLOOKUP(EZ56,'Composite Datasheets'!$MC$6:$MF$25,3,0),"")</f>
        <v/>
      </c>
      <c r="FG56" s="911"/>
      <c r="FH56" s="912"/>
      <c r="FI56" s="910" t="str">
        <f>_xlfn.XLOOKUP(EZ56,'Composite Datasheets'!$MC$6:$MC$25,'Composite Datasheets'!$MF$6:$MF$25,"")</f>
        <v/>
      </c>
      <c r="FJ56" s="911"/>
      <c r="FK56" s="912"/>
      <c r="FL56" s="909"/>
      <c r="FM56" s="924"/>
      <c r="FN56" s="342"/>
      <c r="FO56" s="923">
        <v>40</v>
      </c>
      <c r="FP56" s="837"/>
      <c r="FQ56" s="908"/>
      <c r="FR56" s="909"/>
      <c r="FS56" s="909"/>
      <c r="FT56" s="909"/>
      <c r="FU56" s="909"/>
      <c r="FV56" s="909"/>
      <c r="FW56" s="910" t="str">
        <f>IFERROR(VLOOKUP(FQ56,'Composite Datasheets'!$MC$6:$MF$25,3,0),"")</f>
        <v/>
      </c>
      <c r="FX56" s="911"/>
      <c r="FY56" s="912"/>
      <c r="FZ56" s="910" t="str">
        <f>_xlfn.XLOOKUP(FQ56,'Composite Datasheets'!$MC$6:$MC$25,'Composite Datasheets'!$MF$6:$MF$25,"")</f>
        <v/>
      </c>
      <c r="GA56" s="911"/>
      <c r="GB56" s="912"/>
      <c r="GC56" s="909"/>
      <c r="GD56" s="924"/>
      <c r="GE56" s="342"/>
      <c r="GF56" s="923">
        <v>40</v>
      </c>
      <c r="GG56" s="837"/>
      <c r="GH56" s="908"/>
      <c r="GI56" s="909"/>
      <c r="GJ56" s="909"/>
      <c r="GK56" s="909"/>
      <c r="GL56" s="909"/>
      <c r="GM56" s="909"/>
      <c r="GN56" s="910" t="str">
        <f>IFERROR(VLOOKUP(GH56,'Composite Datasheets'!$MC$6:$MF$25,3,0),"")</f>
        <v/>
      </c>
      <c r="GO56" s="911"/>
      <c r="GP56" s="912"/>
      <c r="GQ56" s="910" t="str">
        <f>_xlfn.XLOOKUP(GH56,'Composite Datasheets'!$MC$6:$MC$25,'Composite Datasheets'!$MF$6:$MF$25,"")</f>
        <v/>
      </c>
      <c r="GR56" s="911"/>
      <c r="GS56" s="912"/>
      <c r="GT56" s="909"/>
      <c r="GU56" s="924"/>
      <c r="GV56" s="342"/>
      <c r="GW56" s="923">
        <v>40</v>
      </c>
      <c r="GX56" s="837"/>
      <c r="GY56" s="908"/>
      <c r="GZ56" s="909"/>
      <c r="HA56" s="909"/>
      <c r="HB56" s="909"/>
      <c r="HC56" s="909"/>
      <c r="HD56" s="909"/>
      <c r="HE56" s="910" t="str">
        <f>IFERROR(VLOOKUP(GY56,'Composite Datasheets'!$MC$6:$MF$25,3,0),"")</f>
        <v/>
      </c>
      <c r="HF56" s="911"/>
      <c r="HG56" s="912"/>
      <c r="HH56" s="910" t="str">
        <f>_xlfn.XLOOKUP(GY56,'Composite Datasheets'!$MC$6:$MC$25,'Composite Datasheets'!$MF$6:$MF$25,"")</f>
        <v/>
      </c>
      <c r="HI56" s="911"/>
      <c r="HJ56" s="912"/>
      <c r="HK56" s="909"/>
      <c r="HL56" s="924"/>
      <c r="HM56" s="342"/>
      <c r="HN56" s="923">
        <v>40</v>
      </c>
      <c r="HO56" s="837"/>
      <c r="HP56" s="908"/>
      <c r="HQ56" s="909"/>
      <c r="HR56" s="909"/>
      <c r="HS56" s="909"/>
      <c r="HT56" s="909"/>
      <c r="HU56" s="909"/>
      <c r="HV56" s="910" t="str">
        <f>IFERROR(VLOOKUP(HP56,'Composite Datasheets'!$MC$6:$MF$25,3,0),"")</f>
        <v/>
      </c>
      <c r="HW56" s="911"/>
      <c r="HX56" s="912"/>
      <c r="HY56" s="910" t="str">
        <f>_xlfn.XLOOKUP(HP56,'Composite Datasheets'!$MC$6:$MC$25,'Composite Datasheets'!$MF$6:$MF$25,"")</f>
        <v/>
      </c>
      <c r="HZ56" s="911"/>
      <c r="IA56" s="912"/>
      <c r="IB56" s="909"/>
      <c r="IC56" s="924"/>
      <c r="ID56" s="342"/>
      <c r="IE56" s="923">
        <v>40</v>
      </c>
      <c r="IF56" s="837"/>
      <c r="IG56" s="908"/>
      <c r="IH56" s="909"/>
      <c r="II56" s="909"/>
      <c r="IJ56" s="909"/>
      <c r="IK56" s="909"/>
      <c r="IL56" s="909"/>
      <c r="IM56" s="910" t="str">
        <f>IFERROR(VLOOKUP(IG56,'Composite Datasheets'!$MC$6:$MF$25,3,0),"")</f>
        <v/>
      </c>
      <c r="IN56" s="911"/>
      <c r="IO56" s="912"/>
      <c r="IP56" s="910" t="str">
        <f>_xlfn.XLOOKUP(IG56,'Composite Datasheets'!$MC$6:$MC$25,'Composite Datasheets'!$MF$6:$MF$25,"")</f>
        <v/>
      </c>
      <c r="IQ56" s="911"/>
      <c r="IR56" s="912"/>
      <c r="IS56" s="909"/>
      <c r="IT56" s="924"/>
    </row>
    <row r="57" spans="1:254" s="124" customFormat="1" ht="12.75" x14ac:dyDescent="0.2">
      <c r="A57" s="923">
        <v>41</v>
      </c>
      <c r="B57" s="837"/>
      <c r="C57" s="908"/>
      <c r="D57" s="909"/>
      <c r="E57" s="909"/>
      <c r="F57" s="909"/>
      <c r="G57" s="909"/>
      <c r="H57" s="909"/>
      <c r="I57" s="910" t="str">
        <f>IFERROR(VLOOKUP(C57,'Composite Datasheets'!$MC$6:$MF$25,3,0),"")</f>
        <v/>
      </c>
      <c r="J57" s="911"/>
      <c r="K57" s="912"/>
      <c r="L57" s="910" t="str">
        <f>_xlfn.XLOOKUP(C57,'Composite Datasheets'!$MC$6:$MC$25,'Composite Datasheets'!$MF$6:$MF$25,"")</f>
        <v/>
      </c>
      <c r="M57" s="911"/>
      <c r="N57" s="912"/>
      <c r="O57" s="909"/>
      <c r="P57" s="924"/>
      <c r="Q57" s="335"/>
      <c r="R57" s="923">
        <v>41</v>
      </c>
      <c r="S57" s="837"/>
      <c r="T57" s="908"/>
      <c r="U57" s="909"/>
      <c r="V57" s="909"/>
      <c r="W57" s="909"/>
      <c r="X57" s="909"/>
      <c r="Y57" s="909"/>
      <c r="Z57" s="910" t="str">
        <f>IFERROR(VLOOKUP(T57,'Composite Datasheets'!$MC$6:$MF$25,3,0),"")</f>
        <v/>
      </c>
      <c r="AA57" s="911"/>
      <c r="AB57" s="912"/>
      <c r="AC57" s="910" t="str">
        <f>_xlfn.XLOOKUP(T57,'Composite Datasheets'!$MC$6:$MC$25,'Composite Datasheets'!$MF$6:$MF$25,"")</f>
        <v/>
      </c>
      <c r="AD57" s="911"/>
      <c r="AE57" s="912"/>
      <c r="AF57" s="909"/>
      <c r="AG57" s="924"/>
      <c r="AH57" s="342"/>
      <c r="AI57" s="923">
        <v>41</v>
      </c>
      <c r="AJ57" s="837"/>
      <c r="AK57" s="908"/>
      <c r="AL57" s="909"/>
      <c r="AM57" s="909"/>
      <c r="AN57" s="909"/>
      <c r="AO57" s="909"/>
      <c r="AP57" s="909"/>
      <c r="AQ57" s="910" t="str">
        <f>IFERROR(VLOOKUP(AK57,'Composite Datasheets'!$MC$6:$MF$25,3,0),"")</f>
        <v/>
      </c>
      <c r="AR57" s="911"/>
      <c r="AS57" s="912"/>
      <c r="AT57" s="910" t="str">
        <f>_xlfn.XLOOKUP(AK57,'Composite Datasheets'!$MC$6:$MC$25,'Composite Datasheets'!$MF$6:$MF$25,"")</f>
        <v/>
      </c>
      <c r="AU57" s="911"/>
      <c r="AV57" s="912"/>
      <c r="AW57" s="909"/>
      <c r="AX57" s="924"/>
      <c r="AY57" s="342"/>
      <c r="AZ57" s="923">
        <v>41</v>
      </c>
      <c r="BA57" s="837"/>
      <c r="BB57" s="908"/>
      <c r="BC57" s="909"/>
      <c r="BD57" s="909"/>
      <c r="BE57" s="909"/>
      <c r="BF57" s="909"/>
      <c r="BG57" s="909"/>
      <c r="BH57" s="910" t="str">
        <f>IFERROR(VLOOKUP(BB57,'Composite Datasheets'!$MC$6:$MF$25,3,0),"")</f>
        <v/>
      </c>
      <c r="BI57" s="911"/>
      <c r="BJ57" s="912"/>
      <c r="BK57" s="910" t="str">
        <f>_xlfn.XLOOKUP(BB57,'Composite Datasheets'!$MC$6:$MC$25,'Composite Datasheets'!$MF$6:$MF$25,"")</f>
        <v/>
      </c>
      <c r="BL57" s="911"/>
      <c r="BM57" s="912"/>
      <c r="BN57" s="909"/>
      <c r="BO57" s="924"/>
      <c r="BP57" s="342"/>
      <c r="BQ57" s="923">
        <v>41</v>
      </c>
      <c r="BR57" s="837"/>
      <c r="BS57" s="908"/>
      <c r="BT57" s="909"/>
      <c r="BU57" s="909"/>
      <c r="BV57" s="909"/>
      <c r="BW57" s="909"/>
      <c r="BX57" s="909"/>
      <c r="BY57" s="910" t="str">
        <f>IFERROR(VLOOKUP(BS57,'Composite Datasheets'!$MC$6:$MF$25,3,0),"")</f>
        <v/>
      </c>
      <c r="BZ57" s="911"/>
      <c r="CA57" s="912"/>
      <c r="CB57" s="910" t="str">
        <f>_xlfn.XLOOKUP(BS57,'Composite Datasheets'!$MC$6:$MC$25,'Composite Datasheets'!$MF$6:$MF$25,"")</f>
        <v/>
      </c>
      <c r="CC57" s="911"/>
      <c r="CD57" s="912"/>
      <c r="CE57" s="909"/>
      <c r="CF57" s="924"/>
      <c r="CG57" s="342"/>
      <c r="CH57" s="923">
        <v>41</v>
      </c>
      <c r="CI57" s="837"/>
      <c r="CJ57" s="908"/>
      <c r="CK57" s="909"/>
      <c r="CL57" s="909"/>
      <c r="CM57" s="909"/>
      <c r="CN57" s="909"/>
      <c r="CO57" s="909"/>
      <c r="CP57" s="910" t="str">
        <f>IFERROR(VLOOKUP(CJ57,'Composite Datasheets'!$MC$6:$MF$25,3,0),"")</f>
        <v/>
      </c>
      <c r="CQ57" s="911"/>
      <c r="CR57" s="912"/>
      <c r="CS57" s="910" t="str">
        <f>_xlfn.XLOOKUP(CJ57,'Composite Datasheets'!$MC$6:$MC$25,'Composite Datasheets'!$MF$6:$MF$25,"")</f>
        <v/>
      </c>
      <c r="CT57" s="911"/>
      <c r="CU57" s="912"/>
      <c r="CV57" s="909"/>
      <c r="CW57" s="924"/>
      <c r="CX57" s="342"/>
      <c r="CY57" s="923">
        <v>41</v>
      </c>
      <c r="CZ57" s="837"/>
      <c r="DA57" s="908"/>
      <c r="DB57" s="909"/>
      <c r="DC57" s="909"/>
      <c r="DD57" s="909"/>
      <c r="DE57" s="909"/>
      <c r="DF57" s="909"/>
      <c r="DG57" s="910" t="str">
        <f>IFERROR(VLOOKUP(DA57,'Composite Datasheets'!$MC$6:$MF$25,3,0),"")</f>
        <v/>
      </c>
      <c r="DH57" s="911"/>
      <c r="DI57" s="912"/>
      <c r="DJ57" s="910" t="str">
        <f>_xlfn.XLOOKUP(DA57,'Composite Datasheets'!$MC$6:$MC$25,'Composite Datasheets'!$MF$6:$MF$25,"")</f>
        <v/>
      </c>
      <c r="DK57" s="911"/>
      <c r="DL57" s="912"/>
      <c r="DM57" s="909"/>
      <c r="DN57" s="924"/>
      <c r="DO57" s="342"/>
      <c r="DP57" s="923">
        <v>41</v>
      </c>
      <c r="DQ57" s="837"/>
      <c r="DR57" s="908"/>
      <c r="DS57" s="909"/>
      <c r="DT57" s="909"/>
      <c r="DU57" s="909"/>
      <c r="DV57" s="909"/>
      <c r="DW57" s="909"/>
      <c r="DX57" s="910" t="str">
        <f>IFERROR(VLOOKUP(DR57,'Composite Datasheets'!$MC$6:$MF$25,3,0),"")</f>
        <v/>
      </c>
      <c r="DY57" s="911"/>
      <c r="DZ57" s="912"/>
      <c r="EA57" s="910" t="str">
        <f>_xlfn.XLOOKUP(DR57,'Composite Datasheets'!$MC$6:$MC$25,'Composite Datasheets'!$MF$6:$MF$25,"")</f>
        <v/>
      </c>
      <c r="EB57" s="911"/>
      <c r="EC57" s="912"/>
      <c r="ED57" s="909"/>
      <c r="EE57" s="924"/>
      <c r="EF57" s="342"/>
      <c r="EG57" s="923">
        <v>41</v>
      </c>
      <c r="EH57" s="837"/>
      <c r="EI57" s="908"/>
      <c r="EJ57" s="909"/>
      <c r="EK57" s="909"/>
      <c r="EL57" s="909"/>
      <c r="EM57" s="909"/>
      <c r="EN57" s="909"/>
      <c r="EO57" s="910" t="str">
        <f>IFERROR(VLOOKUP(EI57,'Composite Datasheets'!$MC$6:$MF$25,3,0),"")</f>
        <v/>
      </c>
      <c r="EP57" s="911"/>
      <c r="EQ57" s="912"/>
      <c r="ER57" s="910" t="str">
        <f>_xlfn.XLOOKUP(EI57,'Composite Datasheets'!$MC$6:$MC$25,'Composite Datasheets'!$MF$6:$MF$25,"")</f>
        <v/>
      </c>
      <c r="ES57" s="911"/>
      <c r="ET57" s="912"/>
      <c r="EU57" s="909"/>
      <c r="EV57" s="924"/>
      <c r="EW57" s="342"/>
      <c r="EX57" s="923">
        <v>41</v>
      </c>
      <c r="EY57" s="837"/>
      <c r="EZ57" s="908"/>
      <c r="FA57" s="909"/>
      <c r="FB57" s="909"/>
      <c r="FC57" s="909"/>
      <c r="FD57" s="909"/>
      <c r="FE57" s="909"/>
      <c r="FF57" s="910" t="str">
        <f>IFERROR(VLOOKUP(EZ57,'Composite Datasheets'!$MC$6:$MF$25,3,0),"")</f>
        <v/>
      </c>
      <c r="FG57" s="911"/>
      <c r="FH57" s="912"/>
      <c r="FI57" s="910" t="str">
        <f>_xlfn.XLOOKUP(EZ57,'Composite Datasheets'!$MC$6:$MC$25,'Composite Datasheets'!$MF$6:$MF$25,"")</f>
        <v/>
      </c>
      <c r="FJ57" s="911"/>
      <c r="FK57" s="912"/>
      <c r="FL57" s="909"/>
      <c r="FM57" s="924"/>
      <c r="FN57" s="342"/>
      <c r="FO57" s="923">
        <v>41</v>
      </c>
      <c r="FP57" s="837"/>
      <c r="FQ57" s="908"/>
      <c r="FR57" s="909"/>
      <c r="FS57" s="909"/>
      <c r="FT57" s="909"/>
      <c r="FU57" s="909"/>
      <c r="FV57" s="909"/>
      <c r="FW57" s="910" t="str">
        <f>IFERROR(VLOOKUP(FQ57,'Composite Datasheets'!$MC$6:$MF$25,3,0),"")</f>
        <v/>
      </c>
      <c r="FX57" s="911"/>
      <c r="FY57" s="912"/>
      <c r="FZ57" s="910" t="str">
        <f>_xlfn.XLOOKUP(FQ57,'Composite Datasheets'!$MC$6:$MC$25,'Composite Datasheets'!$MF$6:$MF$25,"")</f>
        <v/>
      </c>
      <c r="GA57" s="911"/>
      <c r="GB57" s="912"/>
      <c r="GC57" s="909"/>
      <c r="GD57" s="924"/>
      <c r="GE57" s="342"/>
      <c r="GF57" s="923">
        <v>41</v>
      </c>
      <c r="GG57" s="837"/>
      <c r="GH57" s="908"/>
      <c r="GI57" s="909"/>
      <c r="GJ57" s="909"/>
      <c r="GK57" s="909"/>
      <c r="GL57" s="909"/>
      <c r="GM57" s="909"/>
      <c r="GN57" s="910" t="str">
        <f>IFERROR(VLOOKUP(GH57,'Composite Datasheets'!$MC$6:$MF$25,3,0),"")</f>
        <v/>
      </c>
      <c r="GO57" s="911"/>
      <c r="GP57" s="912"/>
      <c r="GQ57" s="910" t="str">
        <f>_xlfn.XLOOKUP(GH57,'Composite Datasheets'!$MC$6:$MC$25,'Composite Datasheets'!$MF$6:$MF$25,"")</f>
        <v/>
      </c>
      <c r="GR57" s="911"/>
      <c r="GS57" s="912"/>
      <c r="GT57" s="909"/>
      <c r="GU57" s="924"/>
      <c r="GV57" s="342"/>
      <c r="GW57" s="923">
        <v>41</v>
      </c>
      <c r="GX57" s="837"/>
      <c r="GY57" s="908"/>
      <c r="GZ57" s="909"/>
      <c r="HA57" s="909"/>
      <c r="HB57" s="909"/>
      <c r="HC57" s="909"/>
      <c r="HD57" s="909"/>
      <c r="HE57" s="910" t="str">
        <f>IFERROR(VLOOKUP(GY57,'Composite Datasheets'!$MC$6:$MF$25,3,0),"")</f>
        <v/>
      </c>
      <c r="HF57" s="911"/>
      <c r="HG57" s="912"/>
      <c r="HH57" s="910" t="str">
        <f>_xlfn.XLOOKUP(GY57,'Composite Datasheets'!$MC$6:$MC$25,'Composite Datasheets'!$MF$6:$MF$25,"")</f>
        <v/>
      </c>
      <c r="HI57" s="911"/>
      <c r="HJ57" s="912"/>
      <c r="HK57" s="909"/>
      <c r="HL57" s="924"/>
      <c r="HM57" s="342"/>
      <c r="HN57" s="923">
        <v>41</v>
      </c>
      <c r="HO57" s="837"/>
      <c r="HP57" s="908"/>
      <c r="HQ57" s="909"/>
      <c r="HR57" s="909"/>
      <c r="HS57" s="909"/>
      <c r="HT57" s="909"/>
      <c r="HU57" s="909"/>
      <c r="HV57" s="910" t="str">
        <f>IFERROR(VLOOKUP(HP57,'Composite Datasheets'!$MC$6:$MF$25,3,0),"")</f>
        <v/>
      </c>
      <c r="HW57" s="911"/>
      <c r="HX57" s="912"/>
      <c r="HY57" s="910" t="str">
        <f>_xlfn.XLOOKUP(HP57,'Composite Datasheets'!$MC$6:$MC$25,'Composite Datasheets'!$MF$6:$MF$25,"")</f>
        <v/>
      </c>
      <c r="HZ57" s="911"/>
      <c r="IA57" s="912"/>
      <c r="IB57" s="909"/>
      <c r="IC57" s="924"/>
      <c r="ID57" s="342"/>
      <c r="IE57" s="923">
        <v>41</v>
      </c>
      <c r="IF57" s="837"/>
      <c r="IG57" s="908"/>
      <c r="IH57" s="909"/>
      <c r="II57" s="909"/>
      <c r="IJ57" s="909"/>
      <c r="IK57" s="909"/>
      <c r="IL57" s="909"/>
      <c r="IM57" s="910" t="str">
        <f>IFERROR(VLOOKUP(IG57,'Composite Datasheets'!$MC$6:$MF$25,3,0),"")</f>
        <v/>
      </c>
      <c r="IN57" s="911"/>
      <c r="IO57" s="912"/>
      <c r="IP57" s="910" t="str">
        <f>_xlfn.XLOOKUP(IG57,'Composite Datasheets'!$MC$6:$MC$25,'Composite Datasheets'!$MF$6:$MF$25,"")</f>
        <v/>
      </c>
      <c r="IQ57" s="911"/>
      <c r="IR57" s="912"/>
      <c r="IS57" s="909"/>
      <c r="IT57" s="924"/>
    </row>
    <row r="58" spans="1:254" s="124" customFormat="1" ht="12.75" x14ac:dyDescent="0.2">
      <c r="A58" s="923">
        <v>42</v>
      </c>
      <c r="B58" s="837"/>
      <c r="C58" s="908"/>
      <c r="D58" s="909"/>
      <c r="E58" s="909"/>
      <c r="F58" s="909"/>
      <c r="G58" s="909"/>
      <c r="H58" s="909"/>
      <c r="I58" s="910" t="str">
        <f>IFERROR(VLOOKUP(C58,'Composite Datasheets'!$MC$6:$MF$25,3,0),"")</f>
        <v/>
      </c>
      <c r="J58" s="911"/>
      <c r="K58" s="912"/>
      <c r="L58" s="910" t="str">
        <f>_xlfn.XLOOKUP(C58,'Composite Datasheets'!$MC$6:$MC$25,'Composite Datasheets'!$MF$6:$MF$25,"")</f>
        <v/>
      </c>
      <c r="M58" s="911"/>
      <c r="N58" s="912"/>
      <c r="O58" s="909"/>
      <c r="P58" s="924"/>
      <c r="Q58" s="335"/>
      <c r="R58" s="923">
        <v>42</v>
      </c>
      <c r="S58" s="837"/>
      <c r="T58" s="908"/>
      <c r="U58" s="909"/>
      <c r="V58" s="909"/>
      <c r="W58" s="909"/>
      <c r="X58" s="909"/>
      <c r="Y58" s="909"/>
      <c r="Z58" s="910" t="str">
        <f>IFERROR(VLOOKUP(T58,'Composite Datasheets'!$MC$6:$MF$25,3,0),"")</f>
        <v/>
      </c>
      <c r="AA58" s="911"/>
      <c r="AB58" s="912"/>
      <c r="AC58" s="910" t="str">
        <f>_xlfn.XLOOKUP(T58,'Composite Datasheets'!$MC$6:$MC$25,'Composite Datasheets'!$MF$6:$MF$25,"")</f>
        <v/>
      </c>
      <c r="AD58" s="911"/>
      <c r="AE58" s="912"/>
      <c r="AF58" s="909"/>
      <c r="AG58" s="924"/>
      <c r="AH58" s="342"/>
      <c r="AI58" s="923">
        <v>42</v>
      </c>
      <c r="AJ58" s="837"/>
      <c r="AK58" s="908"/>
      <c r="AL58" s="909"/>
      <c r="AM58" s="909"/>
      <c r="AN58" s="909"/>
      <c r="AO58" s="909"/>
      <c r="AP58" s="909"/>
      <c r="AQ58" s="910" t="str">
        <f>IFERROR(VLOOKUP(AK58,'Composite Datasheets'!$MC$6:$MF$25,3,0),"")</f>
        <v/>
      </c>
      <c r="AR58" s="911"/>
      <c r="AS58" s="912"/>
      <c r="AT58" s="910" t="str">
        <f>_xlfn.XLOOKUP(AK58,'Composite Datasheets'!$MC$6:$MC$25,'Composite Datasheets'!$MF$6:$MF$25,"")</f>
        <v/>
      </c>
      <c r="AU58" s="911"/>
      <c r="AV58" s="912"/>
      <c r="AW58" s="909"/>
      <c r="AX58" s="924"/>
      <c r="AY58" s="342"/>
      <c r="AZ58" s="923">
        <v>42</v>
      </c>
      <c r="BA58" s="837"/>
      <c r="BB58" s="908"/>
      <c r="BC58" s="909"/>
      <c r="BD58" s="909"/>
      <c r="BE58" s="909"/>
      <c r="BF58" s="909"/>
      <c r="BG58" s="909"/>
      <c r="BH58" s="910" t="str">
        <f>IFERROR(VLOOKUP(BB58,'Composite Datasheets'!$MC$6:$MF$25,3,0),"")</f>
        <v/>
      </c>
      <c r="BI58" s="911"/>
      <c r="BJ58" s="912"/>
      <c r="BK58" s="910" t="str">
        <f>_xlfn.XLOOKUP(BB58,'Composite Datasheets'!$MC$6:$MC$25,'Composite Datasheets'!$MF$6:$MF$25,"")</f>
        <v/>
      </c>
      <c r="BL58" s="911"/>
      <c r="BM58" s="912"/>
      <c r="BN58" s="909"/>
      <c r="BO58" s="924"/>
      <c r="BP58" s="342"/>
      <c r="BQ58" s="923">
        <v>42</v>
      </c>
      <c r="BR58" s="837"/>
      <c r="BS58" s="908"/>
      <c r="BT58" s="909"/>
      <c r="BU58" s="909"/>
      <c r="BV58" s="909"/>
      <c r="BW58" s="909"/>
      <c r="BX58" s="909"/>
      <c r="BY58" s="910" t="str">
        <f>IFERROR(VLOOKUP(BS58,'Composite Datasheets'!$MC$6:$MF$25,3,0),"")</f>
        <v/>
      </c>
      <c r="BZ58" s="911"/>
      <c r="CA58" s="912"/>
      <c r="CB58" s="910" t="str">
        <f>_xlfn.XLOOKUP(BS58,'Composite Datasheets'!$MC$6:$MC$25,'Composite Datasheets'!$MF$6:$MF$25,"")</f>
        <v/>
      </c>
      <c r="CC58" s="911"/>
      <c r="CD58" s="912"/>
      <c r="CE58" s="909"/>
      <c r="CF58" s="924"/>
      <c r="CG58" s="342"/>
      <c r="CH58" s="923">
        <v>42</v>
      </c>
      <c r="CI58" s="837"/>
      <c r="CJ58" s="908"/>
      <c r="CK58" s="909"/>
      <c r="CL58" s="909"/>
      <c r="CM58" s="909"/>
      <c r="CN58" s="909"/>
      <c r="CO58" s="909"/>
      <c r="CP58" s="910" t="str">
        <f>IFERROR(VLOOKUP(CJ58,'Composite Datasheets'!$MC$6:$MF$25,3,0),"")</f>
        <v/>
      </c>
      <c r="CQ58" s="911"/>
      <c r="CR58" s="912"/>
      <c r="CS58" s="910" t="str">
        <f>_xlfn.XLOOKUP(CJ58,'Composite Datasheets'!$MC$6:$MC$25,'Composite Datasheets'!$MF$6:$MF$25,"")</f>
        <v/>
      </c>
      <c r="CT58" s="911"/>
      <c r="CU58" s="912"/>
      <c r="CV58" s="909"/>
      <c r="CW58" s="924"/>
      <c r="CX58" s="342"/>
      <c r="CY58" s="923">
        <v>42</v>
      </c>
      <c r="CZ58" s="837"/>
      <c r="DA58" s="908"/>
      <c r="DB58" s="909"/>
      <c r="DC58" s="909"/>
      <c r="DD58" s="909"/>
      <c r="DE58" s="909"/>
      <c r="DF58" s="909"/>
      <c r="DG58" s="910" t="str">
        <f>IFERROR(VLOOKUP(DA58,'Composite Datasheets'!$MC$6:$MF$25,3,0),"")</f>
        <v/>
      </c>
      <c r="DH58" s="911"/>
      <c r="DI58" s="912"/>
      <c r="DJ58" s="910" t="str">
        <f>_xlfn.XLOOKUP(DA58,'Composite Datasheets'!$MC$6:$MC$25,'Composite Datasheets'!$MF$6:$MF$25,"")</f>
        <v/>
      </c>
      <c r="DK58" s="911"/>
      <c r="DL58" s="912"/>
      <c r="DM58" s="909"/>
      <c r="DN58" s="924"/>
      <c r="DO58" s="342"/>
      <c r="DP58" s="923">
        <v>42</v>
      </c>
      <c r="DQ58" s="837"/>
      <c r="DR58" s="908"/>
      <c r="DS58" s="909"/>
      <c r="DT58" s="909"/>
      <c r="DU58" s="909"/>
      <c r="DV58" s="909"/>
      <c r="DW58" s="909"/>
      <c r="DX58" s="910" t="str">
        <f>IFERROR(VLOOKUP(DR58,'Composite Datasheets'!$MC$6:$MF$25,3,0),"")</f>
        <v/>
      </c>
      <c r="DY58" s="911"/>
      <c r="DZ58" s="912"/>
      <c r="EA58" s="910" t="str">
        <f>_xlfn.XLOOKUP(DR58,'Composite Datasheets'!$MC$6:$MC$25,'Composite Datasheets'!$MF$6:$MF$25,"")</f>
        <v/>
      </c>
      <c r="EB58" s="911"/>
      <c r="EC58" s="912"/>
      <c r="ED58" s="909"/>
      <c r="EE58" s="924"/>
      <c r="EF58" s="342"/>
      <c r="EG58" s="923">
        <v>42</v>
      </c>
      <c r="EH58" s="837"/>
      <c r="EI58" s="908"/>
      <c r="EJ58" s="909"/>
      <c r="EK58" s="909"/>
      <c r="EL58" s="909"/>
      <c r="EM58" s="909"/>
      <c r="EN58" s="909"/>
      <c r="EO58" s="910" t="str">
        <f>IFERROR(VLOOKUP(EI58,'Composite Datasheets'!$MC$6:$MF$25,3,0),"")</f>
        <v/>
      </c>
      <c r="EP58" s="911"/>
      <c r="EQ58" s="912"/>
      <c r="ER58" s="910" t="str">
        <f>_xlfn.XLOOKUP(EI58,'Composite Datasheets'!$MC$6:$MC$25,'Composite Datasheets'!$MF$6:$MF$25,"")</f>
        <v/>
      </c>
      <c r="ES58" s="911"/>
      <c r="ET58" s="912"/>
      <c r="EU58" s="909"/>
      <c r="EV58" s="924"/>
      <c r="EW58" s="342"/>
      <c r="EX58" s="923">
        <v>42</v>
      </c>
      <c r="EY58" s="837"/>
      <c r="EZ58" s="908"/>
      <c r="FA58" s="909"/>
      <c r="FB58" s="909"/>
      <c r="FC58" s="909"/>
      <c r="FD58" s="909"/>
      <c r="FE58" s="909"/>
      <c r="FF58" s="910" t="str">
        <f>IFERROR(VLOOKUP(EZ58,'Composite Datasheets'!$MC$6:$MF$25,3,0),"")</f>
        <v/>
      </c>
      <c r="FG58" s="911"/>
      <c r="FH58" s="912"/>
      <c r="FI58" s="910" t="str">
        <f>_xlfn.XLOOKUP(EZ58,'Composite Datasheets'!$MC$6:$MC$25,'Composite Datasheets'!$MF$6:$MF$25,"")</f>
        <v/>
      </c>
      <c r="FJ58" s="911"/>
      <c r="FK58" s="912"/>
      <c r="FL58" s="909"/>
      <c r="FM58" s="924"/>
      <c r="FN58" s="342"/>
      <c r="FO58" s="923">
        <v>42</v>
      </c>
      <c r="FP58" s="837"/>
      <c r="FQ58" s="908"/>
      <c r="FR58" s="909"/>
      <c r="FS58" s="909"/>
      <c r="FT58" s="909"/>
      <c r="FU58" s="909"/>
      <c r="FV58" s="909"/>
      <c r="FW58" s="910" t="str">
        <f>IFERROR(VLOOKUP(FQ58,'Composite Datasheets'!$MC$6:$MF$25,3,0),"")</f>
        <v/>
      </c>
      <c r="FX58" s="911"/>
      <c r="FY58" s="912"/>
      <c r="FZ58" s="910" t="str">
        <f>_xlfn.XLOOKUP(FQ58,'Composite Datasheets'!$MC$6:$MC$25,'Composite Datasheets'!$MF$6:$MF$25,"")</f>
        <v/>
      </c>
      <c r="GA58" s="911"/>
      <c r="GB58" s="912"/>
      <c r="GC58" s="909"/>
      <c r="GD58" s="924"/>
      <c r="GE58" s="342"/>
      <c r="GF58" s="923">
        <v>42</v>
      </c>
      <c r="GG58" s="837"/>
      <c r="GH58" s="908"/>
      <c r="GI58" s="909"/>
      <c r="GJ58" s="909"/>
      <c r="GK58" s="909"/>
      <c r="GL58" s="909"/>
      <c r="GM58" s="909"/>
      <c r="GN58" s="910" t="str">
        <f>IFERROR(VLOOKUP(GH58,'Composite Datasheets'!$MC$6:$MF$25,3,0),"")</f>
        <v/>
      </c>
      <c r="GO58" s="911"/>
      <c r="GP58" s="912"/>
      <c r="GQ58" s="910" t="str">
        <f>_xlfn.XLOOKUP(GH58,'Composite Datasheets'!$MC$6:$MC$25,'Composite Datasheets'!$MF$6:$MF$25,"")</f>
        <v/>
      </c>
      <c r="GR58" s="911"/>
      <c r="GS58" s="912"/>
      <c r="GT58" s="909"/>
      <c r="GU58" s="924"/>
      <c r="GV58" s="342"/>
      <c r="GW58" s="923">
        <v>42</v>
      </c>
      <c r="GX58" s="837"/>
      <c r="GY58" s="908"/>
      <c r="GZ58" s="909"/>
      <c r="HA58" s="909"/>
      <c r="HB58" s="909"/>
      <c r="HC58" s="909"/>
      <c r="HD58" s="909"/>
      <c r="HE58" s="910" t="str">
        <f>IFERROR(VLOOKUP(GY58,'Composite Datasheets'!$MC$6:$MF$25,3,0),"")</f>
        <v/>
      </c>
      <c r="HF58" s="911"/>
      <c r="HG58" s="912"/>
      <c r="HH58" s="910" t="str">
        <f>_xlfn.XLOOKUP(GY58,'Composite Datasheets'!$MC$6:$MC$25,'Composite Datasheets'!$MF$6:$MF$25,"")</f>
        <v/>
      </c>
      <c r="HI58" s="911"/>
      <c r="HJ58" s="912"/>
      <c r="HK58" s="909"/>
      <c r="HL58" s="924"/>
      <c r="HM58" s="342"/>
      <c r="HN58" s="923">
        <v>42</v>
      </c>
      <c r="HO58" s="837"/>
      <c r="HP58" s="908"/>
      <c r="HQ58" s="909"/>
      <c r="HR58" s="909"/>
      <c r="HS58" s="909"/>
      <c r="HT58" s="909"/>
      <c r="HU58" s="909"/>
      <c r="HV58" s="910" t="str">
        <f>IFERROR(VLOOKUP(HP58,'Composite Datasheets'!$MC$6:$MF$25,3,0),"")</f>
        <v/>
      </c>
      <c r="HW58" s="911"/>
      <c r="HX58" s="912"/>
      <c r="HY58" s="910" t="str">
        <f>_xlfn.XLOOKUP(HP58,'Composite Datasheets'!$MC$6:$MC$25,'Composite Datasheets'!$MF$6:$MF$25,"")</f>
        <v/>
      </c>
      <c r="HZ58" s="911"/>
      <c r="IA58" s="912"/>
      <c r="IB58" s="909"/>
      <c r="IC58" s="924"/>
      <c r="ID58" s="342"/>
      <c r="IE58" s="923">
        <v>42</v>
      </c>
      <c r="IF58" s="837"/>
      <c r="IG58" s="908"/>
      <c r="IH58" s="909"/>
      <c r="II58" s="909"/>
      <c r="IJ58" s="909"/>
      <c r="IK58" s="909"/>
      <c r="IL58" s="909"/>
      <c r="IM58" s="910" t="str">
        <f>IFERROR(VLOOKUP(IG58,'Composite Datasheets'!$MC$6:$MF$25,3,0),"")</f>
        <v/>
      </c>
      <c r="IN58" s="911"/>
      <c r="IO58" s="912"/>
      <c r="IP58" s="910" t="str">
        <f>_xlfn.XLOOKUP(IG58,'Composite Datasheets'!$MC$6:$MC$25,'Composite Datasheets'!$MF$6:$MF$25,"")</f>
        <v/>
      </c>
      <c r="IQ58" s="911"/>
      <c r="IR58" s="912"/>
      <c r="IS58" s="909"/>
      <c r="IT58" s="924"/>
    </row>
    <row r="59" spans="1:254" s="124" customFormat="1" ht="12.75" x14ac:dyDescent="0.2">
      <c r="A59" s="923">
        <v>43</v>
      </c>
      <c r="B59" s="837"/>
      <c r="C59" s="908"/>
      <c r="D59" s="909"/>
      <c r="E59" s="909"/>
      <c r="F59" s="909"/>
      <c r="G59" s="909"/>
      <c r="H59" s="909"/>
      <c r="I59" s="910" t="str">
        <f>IFERROR(VLOOKUP(C59,'Composite Datasheets'!$MC$6:$MF$25,3,0),"")</f>
        <v/>
      </c>
      <c r="J59" s="911"/>
      <c r="K59" s="912"/>
      <c r="L59" s="910" t="str">
        <f>_xlfn.XLOOKUP(C59,'Composite Datasheets'!$MC$6:$MC$25,'Composite Datasheets'!$MF$6:$MF$25,"")</f>
        <v/>
      </c>
      <c r="M59" s="911"/>
      <c r="N59" s="912"/>
      <c r="O59" s="909"/>
      <c r="P59" s="924"/>
      <c r="Q59" s="335"/>
      <c r="R59" s="923">
        <v>43</v>
      </c>
      <c r="S59" s="837"/>
      <c r="T59" s="908"/>
      <c r="U59" s="909"/>
      <c r="V59" s="909"/>
      <c r="W59" s="909"/>
      <c r="X59" s="909"/>
      <c r="Y59" s="909"/>
      <c r="Z59" s="910" t="str">
        <f>IFERROR(VLOOKUP(T59,'Composite Datasheets'!$MC$6:$MF$25,3,0),"")</f>
        <v/>
      </c>
      <c r="AA59" s="911"/>
      <c r="AB59" s="912"/>
      <c r="AC59" s="910" t="str">
        <f>_xlfn.XLOOKUP(T59,'Composite Datasheets'!$MC$6:$MC$25,'Composite Datasheets'!$MF$6:$MF$25,"")</f>
        <v/>
      </c>
      <c r="AD59" s="911"/>
      <c r="AE59" s="912"/>
      <c r="AF59" s="909"/>
      <c r="AG59" s="924"/>
      <c r="AH59" s="342"/>
      <c r="AI59" s="923">
        <v>43</v>
      </c>
      <c r="AJ59" s="837"/>
      <c r="AK59" s="908"/>
      <c r="AL59" s="909"/>
      <c r="AM59" s="909"/>
      <c r="AN59" s="909"/>
      <c r="AO59" s="909"/>
      <c r="AP59" s="909"/>
      <c r="AQ59" s="910" t="str">
        <f>IFERROR(VLOOKUP(AK59,'Composite Datasheets'!$MC$6:$MF$25,3,0),"")</f>
        <v/>
      </c>
      <c r="AR59" s="911"/>
      <c r="AS59" s="912"/>
      <c r="AT59" s="910" t="str">
        <f>_xlfn.XLOOKUP(AK59,'Composite Datasheets'!$MC$6:$MC$25,'Composite Datasheets'!$MF$6:$MF$25,"")</f>
        <v/>
      </c>
      <c r="AU59" s="911"/>
      <c r="AV59" s="912"/>
      <c r="AW59" s="909"/>
      <c r="AX59" s="924"/>
      <c r="AY59" s="342"/>
      <c r="AZ59" s="923">
        <v>43</v>
      </c>
      <c r="BA59" s="837"/>
      <c r="BB59" s="908"/>
      <c r="BC59" s="909"/>
      <c r="BD59" s="909"/>
      <c r="BE59" s="909"/>
      <c r="BF59" s="909"/>
      <c r="BG59" s="909"/>
      <c r="BH59" s="910" t="str">
        <f>IFERROR(VLOOKUP(BB59,'Composite Datasheets'!$MC$6:$MF$25,3,0),"")</f>
        <v/>
      </c>
      <c r="BI59" s="911"/>
      <c r="BJ59" s="912"/>
      <c r="BK59" s="910" t="str">
        <f>_xlfn.XLOOKUP(BB59,'Composite Datasheets'!$MC$6:$MC$25,'Composite Datasheets'!$MF$6:$MF$25,"")</f>
        <v/>
      </c>
      <c r="BL59" s="911"/>
      <c r="BM59" s="912"/>
      <c r="BN59" s="909"/>
      <c r="BO59" s="924"/>
      <c r="BP59" s="342"/>
      <c r="BQ59" s="923">
        <v>43</v>
      </c>
      <c r="BR59" s="837"/>
      <c r="BS59" s="908"/>
      <c r="BT59" s="909"/>
      <c r="BU59" s="909"/>
      <c r="BV59" s="909"/>
      <c r="BW59" s="909"/>
      <c r="BX59" s="909"/>
      <c r="BY59" s="910" t="str">
        <f>IFERROR(VLOOKUP(BS59,'Composite Datasheets'!$MC$6:$MF$25,3,0),"")</f>
        <v/>
      </c>
      <c r="BZ59" s="911"/>
      <c r="CA59" s="912"/>
      <c r="CB59" s="910" t="str">
        <f>_xlfn.XLOOKUP(BS59,'Composite Datasheets'!$MC$6:$MC$25,'Composite Datasheets'!$MF$6:$MF$25,"")</f>
        <v/>
      </c>
      <c r="CC59" s="911"/>
      <c r="CD59" s="912"/>
      <c r="CE59" s="909"/>
      <c r="CF59" s="924"/>
      <c r="CG59" s="342"/>
      <c r="CH59" s="923">
        <v>43</v>
      </c>
      <c r="CI59" s="837"/>
      <c r="CJ59" s="908"/>
      <c r="CK59" s="909"/>
      <c r="CL59" s="909"/>
      <c r="CM59" s="909"/>
      <c r="CN59" s="909"/>
      <c r="CO59" s="909"/>
      <c r="CP59" s="910" t="str">
        <f>IFERROR(VLOOKUP(CJ59,'Composite Datasheets'!$MC$6:$MF$25,3,0),"")</f>
        <v/>
      </c>
      <c r="CQ59" s="911"/>
      <c r="CR59" s="912"/>
      <c r="CS59" s="910" t="str">
        <f>_xlfn.XLOOKUP(CJ59,'Composite Datasheets'!$MC$6:$MC$25,'Composite Datasheets'!$MF$6:$MF$25,"")</f>
        <v/>
      </c>
      <c r="CT59" s="911"/>
      <c r="CU59" s="912"/>
      <c r="CV59" s="909"/>
      <c r="CW59" s="924"/>
      <c r="CX59" s="342"/>
      <c r="CY59" s="923">
        <v>43</v>
      </c>
      <c r="CZ59" s="837"/>
      <c r="DA59" s="908"/>
      <c r="DB59" s="909"/>
      <c r="DC59" s="909"/>
      <c r="DD59" s="909"/>
      <c r="DE59" s="909"/>
      <c r="DF59" s="909"/>
      <c r="DG59" s="910" t="str">
        <f>IFERROR(VLOOKUP(DA59,'Composite Datasheets'!$MC$6:$MF$25,3,0),"")</f>
        <v/>
      </c>
      <c r="DH59" s="911"/>
      <c r="DI59" s="912"/>
      <c r="DJ59" s="910" t="str">
        <f>_xlfn.XLOOKUP(DA59,'Composite Datasheets'!$MC$6:$MC$25,'Composite Datasheets'!$MF$6:$MF$25,"")</f>
        <v/>
      </c>
      <c r="DK59" s="911"/>
      <c r="DL59" s="912"/>
      <c r="DM59" s="909"/>
      <c r="DN59" s="924"/>
      <c r="DO59" s="342"/>
      <c r="DP59" s="923">
        <v>43</v>
      </c>
      <c r="DQ59" s="837"/>
      <c r="DR59" s="908"/>
      <c r="DS59" s="909"/>
      <c r="DT59" s="909"/>
      <c r="DU59" s="909"/>
      <c r="DV59" s="909"/>
      <c r="DW59" s="909"/>
      <c r="DX59" s="910" t="str">
        <f>IFERROR(VLOOKUP(DR59,'Composite Datasheets'!$MC$6:$MF$25,3,0),"")</f>
        <v/>
      </c>
      <c r="DY59" s="911"/>
      <c r="DZ59" s="912"/>
      <c r="EA59" s="910" t="str">
        <f>_xlfn.XLOOKUP(DR59,'Composite Datasheets'!$MC$6:$MC$25,'Composite Datasheets'!$MF$6:$MF$25,"")</f>
        <v/>
      </c>
      <c r="EB59" s="911"/>
      <c r="EC59" s="912"/>
      <c r="ED59" s="909"/>
      <c r="EE59" s="924"/>
      <c r="EF59" s="342"/>
      <c r="EG59" s="923">
        <v>43</v>
      </c>
      <c r="EH59" s="837"/>
      <c r="EI59" s="908"/>
      <c r="EJ59" s="909"/>
      <c r="EK59" s="909"/>
      <c r="EL59" s="909"/>
      <c r="EM59" s="909"/>
      <c r="EN59" s="909"/>
      <c r="EO59" s="910" t="str">
        <f>IFERROR(VLOOKUP(EI59,'Composite Datasheets'!$MC$6:$MF$25,3,0),"")</f>
        <v/>
      </c>
      <c r="EP59" s="911"/>
      <c r="EQ59" s="912"/>
      <c r="ER59" s="910" t="str">
        <f>_xlfn.XLOOKUP(EI59,'Composite Datasheets'!$MC$6:$MC$25,'Composite Datasheets'!$MF$6:$MF$25,"")</f>
        <v/>
      </c>
      <c r="ES59" s="911"/>
      <c r="ET59" s="912"/>
      <c r="EU59" s="909"/>
      <c r="EV59" s="924"/>
      <c r="EW59" s="342"/>
      <c r="EX59" s="923">
        <v>43</v>
      </c>
      <c r="EY59" s="837"/>
      <c r="EZ59" s="908"/>
      <c r="FA59" s="909"/>
      <c r="FB59" s="909"/>
      <c r="FC59" s="909"/>
      <c r="FD59" s="909"/>
      <c r="FE59" s="909"/>
      <c r="FF59" s="910" t="str">
        <f>IFERROR(VLOOKUP(EZ59,'Composite Datasheets'!$MC$6:$MF$25,3,0),"")</f>
        <v/>
      </c>
      <c r="FG59" s="911"/>
      <c r="FH59" s="912"/>
      <c r="FI59" s="910" t="str">
        <f>_xlfn.XLOOKUP(EZ59,'Composite Datasheets'!$MC$6:$MC$25,'Composite Datasheets'!$MF$6:$MF$25,"")</f>
        <v/>
      </c>
      <c r="FJ59" s="911"/>
      <c r="FK59" s="912"/>
      <c r="FL59" s="909"/>
      <c r="FM59" s="924"/>
      <c r="FN59" s="342"/>
      <c r="FO59" s="923">
        <v>43</v>
      </c>
      <c r="FP59" s="837"/>
      <c r="FQ59" s="908"/>
      <c r="FR59" s="909"/>
      <c r="FS59" s="909"/>
      <c r="FT59" s="909"/>
      <c r="FU59" s="909"/>
      <c r="FV59" s="909"/>
      <c r="FW59" s="910" t="str">
        <f>IFERROR(VLOOKUP(FQ59,'Composite Datasheets'!$MC$6:$MF$25,3,0),"")</f>
        <v/>
      </c>
      <c r="FX59" s="911"/>
      <c r="FY59" s="912"/>
      <c r="FZ59" s="910" t="str">
        <f>_xlfn.XLOOKUP(FQ59,'Composite Datasheets'!$MC$6:$MC$25,'Composite Datasheets'!$MF$6:$MF$25,"")</f>
        <v/>
      </c>
      <c r="GA59" s="911"/>
      <c r="GB59" s="912"/>
      <c r="GC59" s="909"/>
      <c r="GD59" s="924"/>
      <c r="GE59" s="342"/>
      <c r="GF59" s="923">
        <v>43</v>
      </c>
      <c r="GG59" s="837"/>
      <c r="GH59" s="908"/>
      <c r="GI59" s="909"/>
      <c r="GJ59" s="909"/>
      <c r="GK59" s="909"/>
      <c r="GL59" s="909"/>
      <c r="GM59" s="909"/>
      <c r="GN59" s="910" t="str">
        <f>IFERROR(VLOOKUP(GH59,'Composite Datasheets'!$MC$6:$MF$25,3,0),"")</f>
        <v/>
      </c>
      <c r="GO59" s="911"/>
      <c r="GP59" s="912"/>
      <c r="GQ59" s="910" t="str">
        <f>_xlfn.XLOOKUP(GH59,'Composite Datasheets'!$MC$6:$MC$25,'Composite Datasheets'!$MF$6:$MF$25,"")</f>
        <v/>
      </c>
      <c r="GR59" s="911"/>
      <c r="GS59" s="912"/>
      <c r="GT59" s="909"/>
      <c r="GU59" s="924"/>
      <c r="GV59" s="342"/>
      <c r="GW59" s="923">
        <v>43</v>
      </c>
      <c r="GX59" s="837"/>
      <c r="GY59" s="908"/>
      <c r="GZ59" s="909"/>
      <c r="HA59" s="909"/>
      <c r="HB59" s="909"/>
      <c r="HC59" s="909"/>
      <c r="HD59" s="909"/>
      <c r="HE59" s="910" t="str">
        <f>IFERROR(VLOOKUP(GY59,'Composite Datasheets'!$MC$6:$MF$25,3,0),"")</f>
        <v/>
      </c>
      <c r="HF59" s="911"/>
      <c r="HG59" s="912"/>
      <c r="HH59" s="910" t="str">
        <f>_xlfn.XLOOKUP(GY59,'Composite Datasheets'!$MC$6:$MC$25,'Composite Datasheets'!$MF$6:$MF$25,"")</f>
        <v/>
      </c>
      <c r="HI59" s="911"/>
      <c r="HJ59" s="912"/>
      <c r="HK59" s="909"/>
      <c r="HL59" s="924"/>
      <c r="HM59" s="342"/>
      <c r="HN59" s="923">
        <v>43</v>
      </c>
      <c r="HO59" s="837"/>
      <c r="HP59" s="908"/>
      <c r="HQ59" s="909"/>
      <c r="HR59" s="909"/>
      <c r="HS59" s="909"/>
      <c r="HT59" s="909"/>
      <c r="HU59" s="909"/>
      <c r="HV59" s="910" t="str">
        <f>IFERROR(VLOOKUP(HP59,'Composite Datasheets'!$MC$6:$MF$25,3,0),"")</f>
        <v/>
      </c>
      <c r="HW59" s="911"/>
      <c r="HX59" s="912"/>
      <c r="HY59" s="910" t="str">
        <f>_xlfn.XLOOKUP(HP59,'Composite Datasheets'!$MC$6:$MC$25,'Composite Datasheets'!$MF$6:$MF$25,"")</f>
        <v/>
      </c>
      <c r="HZ59" s="911"/>
      <c r="IA59" s="912"/>
      <c r="IB59" s="909"/>
      <c r="IC59" s="924"/>
      <c r="ID59" s="342"/>
      <c r="IE59" s="923">
        <v>43</v>
      </c>
      <c r="IF59" s="837"/>
      <c r="IG59" s="908"/>
      <c r="IH59" s="909"/>
      <c r="II59" s="909"/>
      <c r="IJ59" s="909"/>
      <c r="IK59" s="909"/>
      <c r="IL59" s="909"/>
      <c r="IM59" s="910" t="str">
        <f>IFERROR(VLOOKUP(IG59,'Composite Datasheets'!$MC$6:$MF$25,3,0),"")</f>
        <v/>
      </c>
      <c r="IN59" s="911"/>
      <c r="IO59" s="912"/>
      <c r="IP59" s="910" t="str">
        <f>_xlfn.XLOOKUP(IG59,'Composite Datasheets'!$MC$6:$MC$25,'Composite Datasheets'!$MF$6:$MF$25,"")</f>
        <v/>
      </c>
      <c r="IQ59" s="911"/>
      <c r="IR59" s="912"/>
      <c r="IS59" s="909"/>
      <c r="IT59" s="924"/>
    </row>
    <row r="60" spans="1:254" s="124" customFormat="1" ht="12.75" x14ac:dyDescent="0.2">
      <c r="A60" s="923">
        <v>44</v>
      </c>
      <c r="B60" s="837"/>
      <c r="C60" s="908"/>
      <c r="D60" s="909"/>
      <c r="E60" s="909"/>
      <c r="F60" s="909"/>
      <c r="G60" s="909"/>
      <c r="H60" s="909"/>
      <c r="I60" s="910" t="str">
        <f>IFERROR(VLOOKUP(C60,'Composite Datasheets'!$MC$6:$MF$25,3,0),"")</f>
        <v/>
      </c>
      <c r="J60" s="911"/>
      <c r="K60" s="912"/>
      <c r="L60" s="910" t="str">
        <f>_xlfn.XLOOKUP(C60,'Composite Datasheets'!$MC$6:$MC$25,'Composite Datasheets'!$MF$6:$MF$25,"")</f>
        <v/>
      </c>
      <c r="M60" s="911"/>
      <c r="N60" s="912"/>
      <c r="O60" s="909"/>
      <c r="P60" s="924"/>
      <c r="Q60" s="335"/>
      <c r="R60" s="923">
        <v>44</v>
      </c>
      <c r="S60" s="837"/>
      <c r="T60" s="908"/>
      <c r="U60" s="909"/>
      <c r="V60" s="909"/>
      <c r="W60" s="909"/>
      <c r="X60" s="909"/>
      <c r="Y60" s="909"/>
      <c r="Z60" s="910" t="str">
        <f>IFERROR(VLOOKUP(T60,'Composite Datasheets'!$MC$6:$MF$25,3,0),"")</f>
        <v/>
      </c>
      <c r="AA60" s="911"/>
      <c r="AB60" s="912"/>
      <c r="AC60" s="910" t="str">
        <f>_xlfn.XLOOKUP(T60,'Composite Datasheets'!$MC$6:$MC$25,'Composite Datasheets'!$MF$6:$MF$25,"")</f>
        <v/>
      </c>
      <c r="AD60" s="911"/>
      <c r="AE60" s="912"/>
      <c r="AF60" s="909"/>
      <c r="AG60" s="924"/>
      <c r="AH60" s="342"/>
      <c r="AI60" s="923">
        <v>44</v>
      </c>
      <c r="AJ60" s="837"/>
      <c r="AK60" s="908"/>
      <c r="AL60" s="909"/>
      <c r="AM60" s="909"/>
      <c r="AN60" s="909"/>
      <c r="AO60" s="909"/>
      <c r="AP60" s="909"/>
      <c r="AQ60" s="910" t="str">
        <f>IFERROR(VLOOKUP(AK60,'Composite Datasheets'!$MC$6:$MF$25,3,0),"")</f>
        <v/>
      </c>
      <c r="AR60" s="911"/>
      <c r="AS60" s="912"/>
      <c r="AT60" s="910" t="str">
        <f>_xlfn.XLOOKUP(AK60,'Composite Datasheets'!$MC$6:$MC$25,'Composite Datasheets'!$MF$6:$MF$25,"")</f>
        <v/>
      </c>
      <c r="AU60" s="911"/>
      <c r="AV60" s="912"/>
      <c r="AW60" s="909"/>
      <c r="AX60" s="924"/>
      <c r="AY60" s="342"/>
      <c r="AZ60" s="923">
        <v>44</v>
      </c>
      <c r="BA60" s="837"/>
      <c r="BB60" s="908"/>
      <c r="BC60" s="909"/>
      <c r="BD60" s="909"/>
      <c r="BE60" s="909"/>
      <c r="BF60" s="909"/>
      <c r="BG60" s="909"/>
      <c r="BH60" s="910" t="str">
        <f>IFERROR(VLOOKUP(BB60,'Composite Datasheets'!$MC$6:$MF$25,3,0),"")</f>
        <v/>
      </c>
      <c r="BI60" s="911"/>
      <c r="BJ60" s="912"/>
      <c r="BK60" s="910" t="str">
        <f>_xlfn.XLOOKUP(BB60,'Composite Datasheets'!$MC$6:$MC$25,'Composite Datasheets'!$MF$6:$MF$25,"")</f>
        <v/>
      </c>
      <c r="BL60" s="911"/>
      <c r="BM60" s="912"/>
      <c r="BN60" s="909"/>
      <c r="BO60" s="924"/>
      <c r="BP60" s="342"/>
      <c r="BQ60" s="923">
        <v>44</v>
      </c>
      <c r="BR60" s="837"/>
      <c r="BS60" s="908"/>
      <c r="BT60" s="909"/>
      <c r="BU60" s="909"/>
      <c r="BV60" s="909"/>
      <c r="BW60" s="909"/>
      <c r="BX60" s="909"/>
      <c r="BY60" s="910" t="str">
        <f>IFERROR(VLOOKUP(BS60,'Composite Datasheets'!$MC$6:$MF$25,3,0),"")</f>
        <v/>
      </c>
      <c r="BZ60" s="911"/>
      <c r="CA60" s="912"/>
      <c r="CB60" s="910" t="str">
        <f>_xlfn.XLOOKUP(BS60,'Composite Datasheets'!$MC$6:$MC$25,'Composite Datasheets'!$MF$6:$MF$25,"")</f>
        <v/>
      </c>
      <c r="CC60" s="911"/>
      <c r="CD60" s="912"/>
      <c r="CE60" s="909"/>
      <c r="CF60" s="924"/>
      <c r="CG60" s="342"/>
      <c r="CH60" s="923">
        <v>44</v>
      </c>
      <c r="CI60" s="837"/>
      <c r="CJ60" s="908"/>
      <c r="CK60" s="909"/>
      <c r="CL60" s="909"/>
      <c r="CM60" s="909"/>
      <c r="CN60" s="909"/>
      <c r="CO60" s="909"/>
      <c r="CP60" s="910" t="str">
        <f>IFERROR(VLOOKUP(CJ60,'Composite Datasheets'!$MC$6:$MF$25,3,0),"")</f>
        <v/>
      </c>
      <c r="CQ60" s="911"/>
      <c r="CR60" s="912"/>
      <c r="CS60" s="910" t="str">
        <f>_xlfn.XLOOKUP(CJ60,'Composite Datasheets'!$MC$6:$MC$25,'Composite Datasheets'!$MF$6:$MF$25,"")</f>
        <v/>
      </c>
      <c r="CT60" s="911"/>
      <c r="CU60" s="912"/>
      <c r="CV60" s="909"/>
      <c r="CW60" s="924"/>
      <c r="CX60" s="342"/>
      <c r="CY60" s="923">
        <v>44</v>
      </c>
      <c r="CZ60" s="837"/>
      <c r="DA60" s="908"/>
      <c r="DB60" s="909"/>
      <c r="DC60" s="909"/>
      <c r="DD60" s="909"/>
      <c r="DE60" s="909"/>
      <c r="DF60" s="909"/>
      <c r="DG60" s="910" t="str">
        <f>IFERROR(VLOOKUP(DA60,'Composite Datasheets'!$MC$6:$MF$25,3,0),"")</f>
        <v/>
      </c>
      <c r="DH60" s="911"/>
      <c r="DI60" s="912"/>
      <c r="DJ60" s="910" t="str">
        <f>_xlfn.XLOOKUP(DA60,'Composite Datasheets'!$MC$6:$MC$25,'Composite Datasheets'!$MF$6:$MF$25,"")</f>
        <v/>
      </c>
      <c r="DK60" s="911"/>
      <c r="DL60" s="912"/>
      <c r="DM60" s="909"/>
      <c r="DN60" s="924"/>
      <c r="DO60" s="342"/>
      <c r="DP60" s="923">
        <v>44</v>
      </c>
      <c r="DQ60" s="837"/>
      <c r="DR60" s="908"/>
      <c r="DS60" s="909"/>
      <c r="DT60" s="909"/>
      <c r="DU60" s="909"/>
      <c r="DV60" s="909"/>
      <c r="DW60" s="909"/>
      <c r="DX60" s="910" t="str">
        <f>IFERROR(VLOOKUP(DR60,'Composite Datasheets'!$MC$6:$MF$25,3,0),"")</f>
        <v/>
      </c>
      <c r="DY60" s="911"/>
      <c r="DZ60" s="912"/>
      <c r="EA60" s="910" t="str">
        <f>_xlfn.XLOOKUP(DR60,'Composite Datasheets'!$MC$6:$MC$25,'Composite Datasheets'!$MF$6:$MF$25,"")</f>
        <v/>
      </c>
      <c r="EB60" s="911"/>
      <c r="EC60" s="912"/>
      <c r="ED60" s="909"/>
      <c r="EE60" s="924"/>
      <c r="EF60" s="342"/>
      <c r="EG60" s="923">
        <v>44</v>
      </c>
      <c r="EH60" s="837"/>
      <c r="EI60" s="908"/>
      <c r="EJ60" s="909"/>
      <c r="EK60" s="909"/>
      <c r="EL60" s="909"/>
      <c r="EM60" s="909"/>
      <c r="EN60" s="909"/>
      <c r="EO60" s="910" t="str">
        <f>IFERROR(VLOOKUP(EI60,'Composite Datasheets'!$MC$6:$MF$25,3,0),"")</f>
        <v/>
      </c>
      <c r="EP60" s="911"/>
      <c r="EQ60" s="912"/>
      <c r="ER60" s="910" t="str">
        <f>_xlfn.XLOOKUP(EI60,'Composite Datasheets'!$MC$6:$MC$25,'Composite Datasheets'!$MF$6:$MF$25,"")</f>
        <v/>
      </c>
      <c r="ES60" s="911"/>
      <c r="ET60" s="912"/>
      <c r="EU60" s="909"/>
      <c r="EV60" s="924"/>
      <c r="EW60" s="342"/>
      <c r="EX60" s="923">
        <v>44</v>
      </c>
      <c r="EY60" s="837"/>
      <c r="EZ60" s="908"/>
      <c r="FA60" s="909"/>
      <c r="FB60" s="909"/>
      <c r="FC60" s="909"/>
      <c r="FD60" s="909"/>
      <c r="FE60" s="909"/>
      <c r="FF60" s="910" t="str">
        <f>IFERROR(VLOOKUP(EZ60,'Composite Datasheets'!$MC$6:$MF$25,3,0),"")</f>
        <v/>
      </c>
      <c r="FG60" s="911"/>
      <c r="FH60" s="912"/>
      <c r="FI60" s="910" t="str">
        <f>_xlfn.XLOOKUP(EZ60,'Composite Datasheets'!$MC$6:$MC$25,'Composite Datasheets'!$MF$6:$MF$25,"")</f>
        <v/>
      </c>
      <c r="FJ60" s="911"/>
      <c r="FK60" s="912"/>
      <c r="FL60" s="909"/>
      <c r="FM60" s="924"/>
      <c r="FN60" s="342"/>
      <c r="FO60" s="923">
        <v>44</v>
      </c>
      <c r="FP60" s="837"/>
      <c r="FQ60" s="908"/>
      <c r="FR60" s="909"/>
      <c r="FS60" s="909"/>
      <c r="FT60" s="909"/>
      <c r="FU60" s="909"/>
      <c r="FV60" s="909"/>
      <c r="FW60" s="910" t="str">
        <f>IFERROR(VLOOKUP(FQ60,'Composite Datasheets'!$MC$6:$MF$25,3,0),"")</f>
        <v/>
      </c>
      <c r="FX60" s="911"/>
      <c r="FY60" s="912"/>
      <c r="FZ60" s="910" t="str">
        <f>_xlfn.XLOOKUP(FQ60,'Composite Datasheets'!$MC$6:$MC$25,'Composite Datasheets'!$MF$6:$MF$25,"")</f>
        <v/>
      </c>
      <c r="GA60" s="911"/>
      <c r="GB60" s="912"/>
      <c r="GC60" s="909"/>
      <c r="GD60" s="924"/>
      <c r="GE60" s="342"/>
      <c r="GF60" s="923">
        <v>44</v>
      </c>
      <c r="GG60" s="837"/>
      <c r="GH60" s="908"/>
      <c r="GI60" s="909"/>
      <c r="GJ60" s="909"/>
      <c r="GK60" s="909"/>
      <c r="GL60" s="909"/>
      <c r="GM60" s="909"/>
      <c r="GN60" s="910" t="str">
        <f>IFERROR(VLOOKUP(GH60,'Composite Datasheets'!$MC$6:$MF$25,3,0),"")</f>
        <v/>
      </c>
      <c r="GO60" s="911"/>
      <c r="GP60" s="912"/>
      <c r="GQ60" s="910" t="str">
        <f>_xlfn.XLOOKUP(GH60,'Composite Datasheets'!$MC$6:$MC$25,'Composite Datasheets'!$MF$6:$MF$25,"")</f>
        <v/>
      </c>
      <c r="GR60" s="911"/>
      <c r="GS60" s="912"/>
      <c r="GT60" s="909"/>
      <c r="GU60" s="924"/>
      <c r="GV60" s="342"/>
      <c r="GW60" s="923">
        <v>44</v>
      </c>
      <c r="GX60" s="837"/>
      <c r="GY60" s="908"/>
      <c r="GZ60" s="909"/>
      <c r="HA60" s="909"/>
      <c r="HB60" s="909"/>
      <c r="HC60" s="909"/>
      <c r="HD60" s="909"/>
      <c r="HE60" s="910" t="str">
        <f>IFERROR(VLOOKUP(GY60,'Composite Datasheets'!$MC$6:$MF$25,3,0),"")</f>
        <v/>
      </c>
      <c r="HF60" s="911"/>
      <c r="HG60" s="912"/>
      <c r="HH60" s="910" t="str">
        <f>_xlfn.XLOOKUP(GY60,'Composite Datasheets'!$MC$6:$MC$25,'Composite Datasheets'!$MF$6:$MF$25,"")</f>
        <v/>
      </c>
      <c r="HI60" s="911"/>
      <c r="HJ60" s="912"/>
      <c r="HK60" s="909"/>
      <c r="HL60" s="924"/>
      <c r="HM60" s="342"/>
      <c r="HN60" s="923">
        <v>44</v>
      </c>
      <c r="HO60" s="837"/>
      <c r="HP60" s="908"/>
      <c r="HQ60" s="909"/>
      <c r="HR60" s="909"/>
      <c r="HS60" s="909"/>
      <c r="HT60" s="909"/>
      <c r="HU60" s="909"/>
      <c r="HV60" s="910" t="str">
        <f>IFERROR(VLOOKUP(HP60,'Composite Datasheets'!$MC$6:$MF$25,3,0),"")</f>
        <v/>
      </c>
      <c r="HW60" s="911"/>
      <c r="HX60" s="912"/>
      <c r="HY60" s="910" t="str">
        <f>_xlfn.XLOOKUP(HP60,'Composite Datasheets'!$MC$6:$MC$25,'Composite Datasheets'!$MF$6:$MF$25,"")</f>
        <v/>
      </c>
      <c r="HZ60" s="911"/>
      <c r="IA60" s="912"/>
      <c r="IB60" s="909"/>
      <c r="IC60" s="924"/>
      <c r="ID60" s="342"/>
      <c r="IE60" s="923">
        <v>44</v>
      </c>
      <c r="IF60" s="837"/>
      <c r="IG60" s="908"/>
      <c r="IH60" s="909"/>
      <c r="II60" s="909"/>
      <c r="IJ60" s="909"/>
      <c r="IK60" s="909"/>
      <c r="IL60" s="909"/>
      <c r="IM60" s="910" t="str">
        <f>IFERROR(VLOOKUP(IG60,'Composite Datasheets'!$MC$6:$MF$25,3,0),"")</f>
        <v/>
      </c>
      <c r="IN60" s="911"/>
      <c r="IO60" s="912"/>
      <c r="IP60" s="910" t="str">
        <f>_xlfn.XLOOKUP(IG60,'Composite Datasheets'!$MC$6:$MC$25,'Composite Datasheets'!$MF$6:$MF$25,"")</f>
        <v/>
      </c>
      <c r="IQ60" s="911"/>
      <c r="IR60" s="912"/>
      <c r="IS60" s="909"/>
      <c r="IT60" s="924"/>
    </row>
    <row r="61" spans="1:254" s="124" customFormat="1" ht="12.75" x14ac:dyDescent="0.2">
      <c r="A61" s="923">
        <v>45</v>
      </c>
      <c r="B61" s="837"/>
      <c r="C61" s="908"/>
      <c r="D61" s="909"/>
      <c r="E61" s="909"/>
      <c r="F61" s="909"/>
      <c r="G61" s="909"/>
      <c r="H61" s="909"/>
      <c r="I61" s="910" t="str">
        <f>IFERROR(VLOOKUP(C61,'Composite Datasheets'!$MC$6:$MF$25,3,0),"")</f>
        <v/>
      </c>
      <c r="J61" s="911"/>
      <c r="K61" s="912"/>
      <c r="L61" s="910" t="str">
        <f>_xlfn.XLOOKUP(C61,'Composite Datasheets'!$MC$6:$MC$25,'Composite Datasheets'!$MF$6:$MF$25,"")</f>
        <v/>
      </c>
      <c r="M61" s="911"/>
      <c r="N61" s="912"/>
      <c r="O61" s="909"/>
      <c r="P61" s="924"/>
      <c r="Q61" s="335"/>
      <c r="R61" s="923">
        <v>45</v>
      </c>
      <c r="S61" s="837"/>
      <c r="T61" s="908"/>
      <c r="U61" s="909"/>
      <c r="V61" s="909"/>
      <c r="W61" s="909"/>
      <c r="X61" s="909"/>
      <c r="Y61" s="909"/>
      <c r="Z61" s="910" t="str">
        <f>IFERROR(VLOOKUP(T61,'Composite Datasheets'!$MC$6:$MF$25,3,0),"")</f>
        <v/>
      </c>
      <c r="AA61" s="911"/>
      <c r="AB61" s="912"/>
      <c r="AC61" s="910" t="str">
        <f>_xlfn.XLOOKUP(T61,'Composite Datasheets'!$MC$6:$MC$25,'Composite Datasheets'!$MF$6:$MF$25,"")</f>
        <v/>
      </c>
      <c r="AD61" s="911"/>
      <c r="AE61" s="912"/>
      <c r="AF61" s="909"/>
      <c r="AG61" s="924"/>
      <c r="AH61" s="342"/>
      <c r="AI61" s="923">
        <v>45</v>
      </c>
      <c r="AJ61" s="837"/>
      <c r="AK61" s="908"/>
      <c r="AL61" s="909"/>
      <c r="AM61" s="909"/>
      <c r="AN61" s="909"/>
      <c r="AO61" s="909"/>
      <c r="AP61" s="909"/>
      <c r="AQ61" s="910" t="str">
        <f>IFERROR(VLOOKUP(AK61,'Composite Datasheets'!$MC$6:$MF$25,3,0),"")</f>
        <v/>
      </c>
      <c r="AR61" s="911"/>
      <c r="AS61" s="912"/>
      <c r="AT61" s="910" t="str">
        <f>_xlfn.XLOOKUP(AK61,'Composite Datasheets'!$MC$6:$MC$25,'Composite Datasheets'!$MF$6:$MF$25,"")</f>
        <v/>
      </c>
      <c r="AU61" s="911"/>
      <c r="AV61" s="912"/>
      <c r="AW61" s="909"/>
      <c r="AX61" s="924"/>
      <c r="AY61" s="342"/>
      <c r="AZ61" s="923">
        <v>45</v>
      </c>
      <c r="BA61" s="837"/>
      <c r="BB61" s="908"/>
      <c r="BC61" s="909"/>
      <c r="BD61" s="909"/>
      <c r="BE61" s="909"/>
      <c r="BF61" s="909"/>
      <c r="BG61" s="909"/>
      <c r="BH61" s="910" t="str">
        <f>IFERROR(VLOOKUP(BB61,'Composite Datasheets'!$MC$6:$MF$25,3,0),"")</f>
        <v/>
      </c>
      <c r="BI61" s="911"/>
      <c r="BJ61" s="912"/>
      <c r="BK61" s="910" t="str">
        <f>_xlfn.XLOOKUP(BB61,'Composite Datasheets'!$MC$6:$MC$25,'Composite Datasheets'!$MF$6:$MF$25,"")</f>
        <v/>
      </c>
      <c r="BL61" s="911"/>
      <c r="BM61" s="912"/>
      <c r="BN61" s="909"/>
      <c r="BO61" s="924"/>
      <c r="BP61" s="342"/>
      <c r="BQ61" s="923">
        <v>45</v>
      </c>
      <c r="BR61" s="837"/>
      <c r="BS61" s="908"/>
      <c r="BT61" s="909"/>
      <c r="BU61" s="909"/>
      <c r="BV61" s="909"/>
      <c r="BW61" s="909"/>
      <c r="BX61" s="909"/>
      <c r="BY61" s="910" t="str">
        <f>IFERROR(VLOOKUP(BS61,'Composite Datasheets'!$MC$6:$MF$25,3,0),"")</f>
        <v/>
      </c>
      <c r="BZ61" s="911"/>
      <c r="CA61" s="912"/>
      <c r="CB61" s="910" t="str">
        <f>_xlfn.XLOOKUP(BS61,'Composite Datasheets'!$MC$6:$MC$25,'Composite Datasheets'!$MF$6:$MF$25,"")</f>
        <v/>
      </c>
      <c r="CC61" s="911"/>
      <c r="CD61" s="912"/>
      <c r="CE61" s="909"/>
      <c r="CF61" s="924"/>
      <c r="CG61" s="342"/>
      <c r="CH61" s="923">
        <v>45</v>
      </c>
      <c r="CI61" s="837"/>
      <c r="CJ61" s="908"/>
      <c r="CK61" s="909"/>
      <c r="CL61" s="909"/>
      <c r="CM61" s="909"/>
      <c r="CN61" s="909"/>
      <c r="CO61" s="909"/>
      <c r="CP61" s="910" t="str">
        <f>IFERROR(VLOOKUP(CJ61,'Composite Datasheets'!$MC$6:$MF$25,3,0),"")</f>
        <v/>
      </c>
      <c r="CQ61" s="911"/>
      <c r="CR61" s="912"/>
      <c r="CS61" s="910" t="str">
        <f>_xlfn.XLOOKUP(CJ61,'Composite Datasheets'!$MC$6:$MC$25,'Composite Datasheets'!$MF$6:$MF$25,"")</f>
        <v/>
      </c>
      <c r="CT61" s="911"/>
      <c r="CU61" s="912"/>
      <c r="CV61" s="909"/>
      <c r="CW61" s="924"/>
      <c r="CX61" s="342"/>
      <c r="CY61" s="923">
        <v>45</v>
      </c>
      <c r="CZ61" s="837"/>
      <c r="DA61" s="908"/>
      <c r="DB61" s="909"/>
      <c r="DC61" s="909"/>
      <c r="DD61" s="909"/>
      <c r="DE61" s="909"/>
      <c r="DF61" s="909"/>
      <c r="DG61" s="910" t="str">
        <f>IFERROR(VLOOKUP(DA61,'Composite Datasheets'!$MC$6:$MF$25,3,0),"")</f>
        <v/>
      </c>
      <c r="DH61" s="911"/>
      <c r="DI61" s="912"/>
      <c r="DJ61" s="910" t="str">
        <f>_xlfn.XLOOKUP(DA61,'Composite Datasheets'!$MC$6:$MC$25,'Composite Datasheets'!$MF$6:$MF$25,"")</f>
        <v/>
      </c>
      <c r="DK61" s="911"/>
      <c r="DL61" s="912"/>
      <c r="DM61" s="909"/>
      <c r="DN61" s="924"/>
      <c r="DO61" s="342"/>
      <c r="DP61" s="923">
        <v>45</v>
      </c>
      <c r="DQ61" s="837"/>
      <c r="DR61" s="908"/>
      <c r="DS61" s="909"/>
      <c r="DT61" s="909"/>
      <c r="DU61" s="909"/>
      <c r="DV61" s="909"/>
      <c r="DW61" s="909"/>
      <c r="DX61" s="910" t="str">
        <f>IFERROR(VLOOKUP(DR61,'Composite Datasheets'!$MC$6:$MF$25,3,0),"")</f>
        <v/>
      </c>
      <c r="DY61" s="911"/>
      <c r="DZ61" s="912"/>
      <c r="EA61" s="910" t="str">
        <f>_xlfn.XLOOKUP(DR61,'Composite Datasheets'!$MC$6:$MC$25,'Composite Datasheets'!$MF$6:$MF$25,"")</f>
        <v/>
      </c>
      <c r="EB61" s="911"/>
      <c r="EC61" s="912"/>
      <c r="ED61" s="909"/>
      <c r="EE61" s="924"/>
      <c r="EF61" s="342"/>
      <c r="EG61" s="923">
        <v>45</v>
      </c>
      <c r="EH61" s="837"/>
      <c r="EI61" s="908"/>
      <c r="EJ61" s="909"/>
      <c r="EK61" s="909"/>
      <c r="EL61" s="909"/>
      <c r="EM61" s="909"/>
      <c r="EN61" s="909"/>
      <c r="EO61" s="910" t="str">
        <f>IFERROR(VLOOKUP(EI61,'Composite Datasheets'!$MC$6:$MF$25,3,0),"")</f>
        <v/>
      </c>
      <c r="EP61" s="911"/>
      <c r="EQ61" s="912"/>
      <c r="ER61" s="910" t="str">
        <f>_xlfn.XLOOKUP(EI61,'Composite Datasheets'!$MC$6:$MC$25,'Composite Datasheets'!$MF$6:$MF$25,"")</f>
        <v/>
      </c>
      <c r="ES61" s="911"/>
      <c r="ET61" s="912"/>
      <c r="EU61" s="909"/>
      <c r="EV61" s="924"/>
      <c r="EW61" s="342"/>
      <c r="EX61" s="923">
        <v>45</v>
      </c>
      <c r="EY61" s="837"/>
      <c r="EZ61" s="908"/>
      <c r="FA61" s="909"/>
      <c r="FB61" s="909"/>
      <c r="FC61" s="909"/>
      <c r="FD61" s="909"/>
      <c r="FE61" s="909"/>
      <c r="FF61" s="910" t="str">
        <f>IFERROR(VLOOKUP(EZ61,'Composite Datasheets'!$MC$6:$MF$25,3,0),"")</f>
        <v/>
      </c>
      <c r="FG61" s="911"/>
      <c r="FH61" s="912"/>
      <c r="FI61" s="910" t="str">
        <f>_xlfn.XLOOKUP(EZ61,'Composite Datasheets'!$MC$6:$MC$25,'Composite Datasheets'!$MF$6:$MF$25,"")</f>
        <v/>
      </c>
      <c r="FJ61" s="911"/>
      <c r="FK61" s="912"/>
      <c r="FL61" s="909"/>
      <c r="FM61" s="924"/>
      <c r="FN61" s="342"/>
      <c r="FO61" s="923">
        <v>45</v>
      </c>
      <c r="FP61" s="837"/>
      <c r="FQ61" s="908"/>
      <c r="FR61" s="909"/>
      <c r="FS61" s="909"/>
      <c r="FT61" s="909"/>
      <c r="FU61" s="909"/>
      <c r="FV61" s="909"/>
      <c r="FW61" s="910" t="str">
        <f>IFERROR(VLOOKUP(FQ61,'Composite Datasheets'!$MC$6:$MF$25,3,0),"")</f>
        <v/>
      </c>
      <c r="FX61" s="911"/>
      <c r="FY61" s="912"/>
      <c r="FZ61" s="910" t="str">
        <f>_xlfn.XLOOKUP(FQ61,'Composite Datasheets'!$MC$6:$MC$25,'Composite Datasheets'!$MF$6:$MF$25,"")</f>
        <v/>
      </c>
      <c r="GA61" s="911"/>
      <c r="GB61" s="912"/>
      <c r="GC61" s="909"/>
      <c r="GD61" s="924"/>
      <c r="GE61" s="342"/>
      <c r="GF61" s="923">
        <v>45</v>
      </c>
      <c r="GG61" s="837"/>
      <c r="GH61" s="908"/>
      <c r="GI61" s="909"/>
      <c r="GJ61" s="909"/>
      <c r="GK61" s="909"/>
      <c r="GL61" s="909"/>
      <c r="GM61" s="909"/>
      <c r="GN61" s="910" t="str">
        <f>IFERROR(VLOOKUP(GH61,'Composite Datasheets'!$MC$6:$MF$25,3,0),"")</f>
        <v/>
      </c>
      <c r="GO61" s="911"/>
      <c r="GP61" s="912"/>
      <c r="GQ61" s="910" t="str">
        <f>_xlfn.XLOOKUP(GH61,'Composite Datasheets'!$MC$6:$MC$25,'Composite Datasheets'!$MF$6:$MF$25,"")</f>
        <v/>
      </c>
      <c r="GR61" s="911"/>
      <c r="GS61" s="912"/>
      <c r="GT61" s="909"/>
      <c r="GU61" s="924"/>
      <c r="GV61" s="342"/>
      <c r="GW61" s="923">
        <v>45</v>
      </c>
      <c r="GX61" s="837"/>
      <c r="GY61" s="908"/>
      <c r="GZ61" s="909"/>
      <c r="HA61" s="909"/>
      <c r="HB61" s="909"/>
      <c r="HC61" s="909"/>
      <c r="HD61" s="909"/>
      <c r="HE61" s="910" t="str">
        <f>IFERROR(VLOOKUP(GY61,'Composite Datasheets'!$MC$6:$MF$25,3,0),"")</f>
        <v/>
      </c>
      <c r="HF61" s="911"/>
      <c r="HG61" s="912"/>
      <c r="HH61" s="910" t="str">
        <f>_xlfn.XLOOKUP(GY61,'Composite Datasheets'!$MC$6:$MC$25,'Composite Datasheets'!$MF$6:$MF$25,"")</f>
        <v/>
      </c>
      <c r="HI61" s="911"/>
      <c r="HJ61" s="912"/>
      <c r="HK61" s="909"/>
      <c r="HL61" s="924"/>
      <c r="HM61" s="342"/>
      <c r="HN61" s="923">
        <v>45</v>
      </c>
      <c r="HO61" s="837"/>
      <c r="HP61" s="908"/>
      <c r="HQ61" s="909"/>
      <c r="HR61" s="909"/>
      <c r="HS61" s="909"/>
      <c r="HT61" s="909"/>
      <c r="HU61" s="909"/>
      <c r="HV61" s="910" t="str">
        <f>IFERROR(VLOOKUP(HP61,'Composite Datasheets'!$MC$6:$MF$25,3,0),"")</f>
        <v/>
      </c>
      <c r="HW61" s="911"/>
      <c r="HX61" s="912"/>
      <c r="HY61" s="910" t="str">
        <f>_xlfn.XLOOKUP(HP61,'Composite Datasheets'!$MC$6:$MC$25,'Composite Datasheets'!$MF$6:$MF$25,"")</f>
        <v/>
      </c>
      <c r="HZ61" s="911"/>
      <c r="IA61" s="912"/>
      <c r="IB61" s="909"/>
      <c r="IC61" s="924"/>
      <c r="ID61" s="342"/>
      <c r="IE61" s="923">
        <v>45</v>
      </c>
      <c r="IF61" s="837"/>
      <c r="IG61" s="908"/>
      <c r="IH61" s="909"/>
      <c r="II61" s="909"/>
      <c r="IJ61" s="909"/>
      <c r="IK61" s="909"/>
      <c r="IL61" s="909"/>
      <c r="IM61" s="910" t="str">
        <f>IFERROR(VLOOKUP(IG61,'Composite Datasheets'!$MC$6:$MF$25,3,0),"")</f>
        <v/>
      </c>
      <c r="IN61" s="911"/>
      <c r="IO61" s="912"/>
      <c r="IP61" s="910" t="str">
        <f>_xlfn.XLOOKUP(IG61,'Composite Datasheets'!$MC$6:$MC$25,'Composite Datasheets'!$MF$6:$MF$25,"")</f>
        <v/>
      </c>
      <c r="IQ61" s="911"/>
      <c r="IR61" s="912"/>
      <c r="IS61" s="909"/>
      <c r="IT61" s="924"/>
    </row>
    <row r="62" spans="1:254" s="124" customFormat="1" ht="12.75" x14ac:dyDescent="0.2">
      <c r="A62" s="923">
        <v>46</v>
      </c>
      <c r="B62" s="837"/>
      <c r="C62" s="908"/>
      <c r="D62" s="909"/>
      <c r="E62" s="909"/>
      <c r="F62" s="909"/>
      <c r="G62" s="909"/>
      <c r="H62" s="909"/>
      <c r="I62" s="910" t="str">
        <f>IFERROR(VLOOKUP(C62,'Composite Datasheets'!$MC$6:$MF$25,3,0),"")</f>
        <v/>
      </c>
      <c r="J62" s="911"/>
      <c r="K62" s="912"/>
      <c r="L62" s="910" t="str">
        <f>_xlfn.XLOOKUP(C62,'Composite Datasheets'!$MC$6:$MC$25,'Composite Datasheets'!$MF$6:$MF$25,"")</f>
        <v/>
      </c>
      <c r="M62" s="911"/>
      <c r="N62" s="912"/>
      <c r="O62" s="909"/>
      <c r="P62" s="924"/>
      <c r="Q62" s="335"/>
      <c r="R62" s="923">
        <v>46</v>
      </c>
      <c r="S62" s="837"/>
      <c r="T62" s="908"/>
      <c r="U62" s="909"/>
      <c r="V62" s="909"/>
      <c r="W62" s="909"/>
      <c r="X62" s="909"/>
      <c r="Y62" s="909"/>
      <c r="Z62" s="910" t="str">
        <f>IFERROR(VLOOKUP(T62,'Composite Datasheets'!$MC$6:$MF$25,3,0),"")</f>
        <v/>
      </c>
      <c r="AA62" s="911"/>
      <c r="AB62" s="912"/>
      <c r="AC62" s="910" t="str">
        <f>_xlfn.XLOOKUP(T62,'Composite Datasheets'!$MC$6:$MC$25,'Composite Datasheets'!$MF$6:$MF$25,"")</f>
        <v/>
      </c>
      <c r="AD62" s="911"/>
      <c r="AE62" s="912"/>
      <c r="AF62" s="909"/>
      <c r="AG62" s="924"/>
      <c r="AH62" s="342"/>
      <c r="AI62" s="923">
        <v>46</v>
      </c>
      <c r="AJ62" s="837"/>
      <c r="AK62" s="908"/>
      <c r="AL62" s="909"/>
      <c r="AM62" s="909"/>
      <c r="AN62" s="909"/>
      <c r="AO62" s="909"/>
      <c r="AP62" s="909"/>
      <c r="AQ62" s="910" t="str">
        <f>IFERROR(VLOOKUP(AK62,'Composite Datasheets'!$MC$6:$MF$25,3,0),"")</f>
        <v/>
      </c>
      <c r="AR62" s="911"/>
      <c r="AS62" s="912"/>
      <c r="AT62" s="910" t="str">
        <f>_xlfn.XLOOKUP(AK62,'Composite Datasheets'!$MC$6:$MC$25,'Composite Datasheets'!$MF$6:$MF$25,"")</f>
        <v/>
      </c>
      <c r="AU62" s="911"/>
      <c r="AV62" s="912"/>
      <c r="AW62" s="909"/>
      <c r="AX62" s="924"/>
      <c r="AY62" s="342"/>
      <c r="AZ62" s="923">
        <v>46</v>
      </c>
      <c r="BA62" s="837"/>
      <c r="BB62" s="908"/>
      <c r="BC62" s="909"/>
      <c r="BD62" s="909"/>
      <c r="BE62" s="909"/>
      <c r="BF62" s="909"/>
      <c r="BG62" s="909"/>
      <c r="BH62" s="910" t="str">
        <f>IFERROR(VLOOKUP(BB62,'Composite Datasheets'!$MC$6:$MF$25,3,0),"")</f>
        <v/>
      </c>
      <c r="BI62" s="911"/>
      <c r="BJ62" s="912"/>
      <c r="BK62" s="910" t="str">
        <f>_xlfn.XLOOKUP(BB62,'Composite Datasheets'!$MC$6:$MC$25,'Composite Datasheets'!$MF$6:$MF$25,"")</f>
        <v/>
      </c>
      <c r="BL62" s="911"/>
      <c r="BM62" s="912"/>
      <c r="BN62" s="909"/>
      <c r="BO62" s="924"/>
      <c r="BP62" s="342"/>
      <c r="BQ62" s="923">
        <v>46</v>
      </c>
      <c r="BR62" s="837"/>
      <c r="BS62" s="908"/>
      <c r="BT62" s="909"/>
      <c r="BU62" s="909"/>
      <c r="BV62" s="909"/>
      <c r="BW62" s="909"/>
      <c r="BX62" s="909"/>
      <c r="BY62" s="910" t="str">
        <f>IFERROR(VLOOKUP(BS62,'Composite Datasheets'!$MC$6:$MF$25,3,0),"")</f>
        <v/>
      </c>
      <c r="BZ62" s="911"/>
      <c r="CA62" s="912"/>
      <c r="CB62" s="910" t="str">
        <f>_xlfn.XLOOKUP(BS62,'Composite Datasheets'!$MC$6:$MC$25,'Composite Datasheets'!$MF$6:$MF$25,"")</f>
        <v/>
      </c>
      <c r="CC62" s="911"/>
      <c r="CD62" s="912"/>
      <c r="CE62" s="909"/>
      <c r="CF62" s="924"/>
      <c r="CG62" s="342"/>
      <c r="CH62" s="923">
        <v>46</v>
      </c>
      <c r="CI62" s="837"/>
      <c r="CJ62" s="908"/>
      <c r="CK62" s="909"/>
      <c r="CL62" s="909"/>
      <c r="CM62" s="909"/>
      <c r="CN62" s="909"/>
      <c r="CO62" s="909"/>
      <c r="CP62" s="910" t="str">
        <f>IFERROR(VLOOKUP(CJ62,'Composite Datasheets'!$MC$6:$MF$25,3,0),"")</f>
        <v/>
      </c>
      <c r="CQ62" s="911"/>
      <c r="CR62" s="912"/>
      <c r="CS62" s="910" t="str">
        <f>_xlfn.XLOOKUP(CJ62,'Composite Datasheets'!$MC$6:$MC$25,'Composite Datasheets'!$MF$6:$MF$25,"")</f>
        <v/>
      </c>
      <c r="CT62" s="911"/>
      <c r="CU62" s="912"/>
      <c r="CV62" s="909"/>
      <c r="CW62" s="924"/>
      <c r="CX62" s="342"/>
      <c r="CY62" s="923">
        <v>46</v>
      </c>
      <c r="CZ62" s="837"/>
      <c r="DA62" s="908"/>
      <c r="DB62" s="909"/>
      <c r="DC62" s="909"/>
      <c r="DD62" s="909"/>
      <c r="DE62" s="909"/>
      <c r="DF62" s="909"/>
      <c r="DG62" s="910" t="str">
        <f>IFERROR(VLOOKUP(DA62,'Composite Datasheets'!$MC$6:$MF$25,3,0),"")</f>
        <v/>
      </c>
      <c r="DH62" s="911"/>
      <c r="DI62" s="912"/>
      <c r="DJ62" s="910" t="str">
        <f>_xlfn.XLOOKUP(DA62,'Composite Datasheets'!$MC$6:$MC$25,'Composite Datasheets'!$MF$6:$MF$25,"")</f>
        <v/>
      </c>
      <c r="DK62" s="911"/>
      <c r="DL62" s="912"/>
      <c r="DM62" s="909"/>
      <c r="DN62" s="924"/>
      <c r="DO62" s="342"/>
      <c r="DP62" s="923">
        <v>46</v>
      </c>
      <c r="DQ62" s="837"/>
      <c r="DR62" s="908"/>
      <c r="DS62" s="909"/>
      <c r="DT62" s="909"/>
      <c r="DU62" s="909"/>
      <c r="DV62" s="909"/>
      <c r="DW62" s="909"/>
      <c r="DX62" s="910" t="str">
        <f>IFERROR(VLOOKUP(DR62,'Composite Datasheets'!$MC$6:$MF$25,3,0),"")</f>
        <v/>
      </c>
      <c r="DY62" s="911"/>
      <c r="DZ62" s="912"/>
      <c r="EA62" s="910" t="str">
        <f>_xlfn.XLOOKUP(DR62,'Composite Datasheets'!$MC$6:$MC$25,'Composite Datasheets'!$MF$6:$MF$25,"")</f>
        <v/>
      </c>
      <c r="EB62" s="911"/>
      <c r="EC62" s="912"/>
      <c r="ED62" s="909"/>
      <c r="EE62" s="924"/>
      <c r="EF62" s="342"/>
      <c r="EG62" s="923">
        <v>46</v>
      </c>
      <c r="EH62" s="837"/>
      <c r="EI62" s="908"/>
      <c r="EJ62" s="909"/>
      <c r="EK62" s="909"/>
      <c r="EL62" s="909"/>
      <c r="EM62" s="909"/>
      <c r="EN62" s="909"/>
      <c r="EO62" s="910" t="str">
        <f>IFERROR(VLOOKUP(EI62,'Composite Datasheets'!$MC$6:$MF$25,3,0),"")</f>
        <v/>
      </c>
      <c r="EP62" s="911"/>
      <c r="EQ62" s="912"/>
      <c r="ER62" s="910" t="str">
        <f>_xlfn.XLOOKUP(EI62,'Composite Datasheets'!$MC$6:$MC$25,'Composite Datasheets'!$MF$6:$MF$25,"")</f>
        <v/>
      </c>
      <c r="ES62" s="911"/>
      <c r="ET62" s="912"/>
      <c r="EU62" s="909"/>
      <c r="EV62" s="924"/>
      <c r="EW62" s="342"/>
      <c r="EX62" s="923">
        <v>46</v>
      </c>
      <c r="EY62" s="837"/>
      <c r="EZ62" s="908"/>
      <c r="FA62" s="909"/>
      <c r="FB62" s="909"/>
      <c r="FC62" s="909"/>
      <c r="FD62" s="909"/>
      <c r="FE62" s="909"/>
      <c r="FF62" s="910" t="str">
        <f>IFERROR(VLOOKUP(EZ62,'Composite Datasheets'!$MC$6:$MF$25,3,0),"")</f>
        <v/>
      </c>
      <c r="FG62" s="911"/>
      <c r="FH62" s="912"/>
      <c r="FI62" s="910" t="str">
        <f>_xlfn.XLOOKUP(EZ62,'Composite Datasheets'!$MC$6:$MC$25,'Composite Datasheets'!$MF$6:$MF$25,"")</f>
        <v/>
      </c>
      <c r="FJ62" s="911"/>
      <c r="FK62" s="912"/>
      <c r="FL62" s="909"/>
      <c r="FM62" s="924"/>
      <c r="FN62" s="342"/>
      <c r="FO62" s="923">
        <v>46</v>
      </c>
      <c r="FP62" s="837"/>
      <c r="FQ62" s="908"/>
      <c r="FR62" s="909"/>
      <c r="FS62" s="909"/>
      <c r="FT62" s="909"/>
      <c r="FU62" s="909"/>
      <c r="FV62" s="909"/>
      <c r="FW62" s="910" t="str">
        <f>IFERROR(VLOOKUP(FQ62,'Composite Datasheets'!$MC$6:$MF$25,3,0),"")</f>
        <v/>
      </c>
      <c r="FX62" s="911"/>
      <c r="FY62" s="912"/>
      <c r="FZ62" s="910" t="str">
        <f>_xlfn.XLOOKUP(FQ62,'Composite Datasheets'!$MC$6:$MC$25,'Composite Datasheets'!$MF$6:$MF$25,"")</f>
        <v/>
      </c>
      <c r="GA62" s="911"/>
      <c r="GB62" s="912"/>
      <c r="GC62" s="909"/>
      <c r="GD62" s="924"/>
      <c r="GE62" s="342"/>
      <c r="GF62" s="923">
        <v>46</v>
      </c>
      <c r="GG62" s="837"/>
      <c r="GH62" s="908"/>
      <c r="GI62" s="909"/>
      <c r="GJ62" s="909"/>
      <c r="GK62" s="909"/>
      <c r="GL62" s="909"/>
      <c r="GM62" s="909"/>
      <c r="GN62" s="910" t="str">
        <f>IFERROR(VLOOKUP(GH62,'Composite Datasheets'!$MC$6:$MF$25,3,0),"")</f>
        <v/>
      </c>
      <c r="GO62" s="911"/>
      <c r="GP62" s="912"/>
      <c r="GQ62" s="910" t="str">
        <f>_xlfn.XLOOKUP(GH62,'Composite Datasheets'!$MC$6:$MC$25,'Composite Datasheets'!$MF$6:$MF$25,"")</f>
        <v/>
      </c>
      <c r="GR62" s="911"/>
      <c r="GS62" s="912"/>
      <c r="GT62" s="909"/>
      <c r="GU62" s="924"/>
      <c r="GV62" s="342"/>
      <c r="GW62" s="923">
        <v>46</v>
      </c>
      <c r="GX62" s="837"/>
      <c r="GY62" s="908"/>
      <c r="GZ62" s="909"/>
      <c r="HA62" s="909"/>
      <c r="HB62" s="909"/>
      <c r="HC62" s="909"/>
      <c r="HD62" s="909"/>
      <c r="HE62" s="910" t="str">
        <f>IFERROR(VLOOKUP(GY62,'Composite Datasheets'!$MC$6:$MF$25,3,0),"")</f>
        <v/>
      </c>
      <c r="HF62" s="911"/>
      <c r="HG62" s="912"/>
      <c r="HH62" s="910" t="str">
        <f>_xlfn.XLOOKUP(GY62,'Composite Datasheets'!$MC$6:$MC$25,'Composite Datasheets'!$MF$6:$MF$25,"")</f>
        <v/>
      </c>
      <c r="HI62" s="911"/>
      <c r="HJ62" s="912"/>
      <c r="HK62" s="909"/>
      <c r="HL62" s="924"/>
      <c r="HM62" s="342"/>
      <c r="HN62" s="923">
        <v>46</v>
      </c>
      <c r="HO62" s="837"/>
      <c r="HP62" s="908"/>
      <c r="HQ62" s="909"/>
      <c r="HR62" s="909"/>
      <c r="HS62" s="909"/>
      <c r="HT62" s="909"/>
      <c r="HU62" s="909"/>
      <c r="HV62" s="910" t="str">
        <f>IFERROR(VLOOKUP(HP62,'Composite Datasheets'!$MC$6:$MF$25,3,0),"")</f>
        <v/>
      </c>
      <c r="HW62" s="911"/>
      <c r="HX62" s="912"/>
      <c r="HY62" s="910" t="str">
        <f>_xlfn.XLOOKUP(HP62,'Composite Datasheets'!$MC$6:$MC$25,'Composite Datasheets'!$MF$6:$MF$25,"")</f>
        <v/>
      </c>
      <c r="HZ62" s="911"/>
      <c r="IA62" s="912"/>
      <c r="IB62" s="909"/>
      <c r="IC62" s="924"/>
      <c r="ID62" s="342"/>
      <c r="IE62" s="923">
        <v>46</v>
      </c>
      <c r="IF62" s="837"/>
      <c r="IG62" s="908"/>
      <c r="IH62" s="909"/>
      <c r="II62" s="909"/>
      <c r="IJ62" s="909"/>
      <c r="IK62" s="909"/>
      <c r="IL62" s="909"/>
      <c r="IM62" s="910" t="str">
        <f>IFERROR(VLOOKUP(IG62,'Composite Datasheets'!$MC$6:$MF$25,3,0),"")</f>
        <v/>
      </c>
      <c r="IN62" s="911"/>
      <c r="IO62" s="912"/>
      <c r="IP62" s="910" t="str">
        <f>_xlfn.XLOOKUP(IG62,'Composite Datasheets'!$MC$6:$MC$25,'Composite Datasheets'!$MF$6:$MF$25,"")</f>
        <v/>
      </c>
      <c r="IQ62" s="911"/>
      <c r="IR62" s="912"/>
      <c r="IS62" s="909"/>
      <c r="IT62" s="924"/>
    </row>
    <row r="63" spans="1:254" s="124" customFormat="1" ht="12.75" x14ac:dyDescent="0.2">
      <c r="A63" s="923">
        <v>47</v>
      </c>
      <c r="B63" s="837"/>
      <c r="C63" s="908"/>
      <c r="D63" s="909"/>
      <c r="E63" s="909"/>
      <c r="F63" s="909"/>
      <c r="G63" s="909"/>
      <c r="H63" s="909"/>
      <c r="I63" s="910" t="str">
        <f>IFERROR(VLOOKUP(C63,'Composite Datasheets'!$MC$6:$MF$25,3,0),"")</f>
        <v/>
      </c>
      <c r="J63" s="911"/>
      <c r="K63" s="912"/>
      <c r="L63" s="910" t="str">
        <f>_xlfn.XLOOKUP(C63,'Composite Datasheets'!$MC$6:$MC$25,'Composite Datasheets'!$MF$6:$MF$25,"")</f>
        <v/>
      </c>
      <c r="M63" s="911"/>
      <c r="N63" s="912"/>
      <c r="O63" s="909"/>
      <c r="P63" s="924"/>
      <c r="Q63" s="335"/>
      <c r="R63" s="923">
        <v>47</v>
      </c>
      <c r="S63" s="837"/>
      <c r="T63" s="908"/>
      <c r="U63" s="909"/>
      <c r="V63" s="909"/>
      <c r="W63" s="909"/>
      <c r="X63" s="909"/>
      <c r="Y63" s="909"/>
      <c r="Z63" s="910" t="str">
        <f>IFERROR(VLOOKUP(T63,'Composite Datasheets'!$MC$6:$MF$25,3,0),"")</f>
        <v/>
      </c>
      <c r="AA63" s="911"/>
      <c r="AB63" s="912"/>
      <c r="AC63" s="910" t="str">
        <f>_xlfn.XLOOKUP(T63,'Composite Datasheets'!$MC$6:$MC$25,'Composite Datasheets'!$MF$6:$MF$25,"")</f>
        <v/>
      </c>
      <c r="AD63" s="911"/>
      <c r="AE63" s="912"/>
      <c r="AF63" s="909"/>
      <c r="AG63" s="924"/>
      <c r="AH63" s="342"/>
      <c r="AI63" s="923">
        <v>47</v>
      </c>
      <c r="AJ63" s="837"/>
      <c r="AK63" s="908"/>
      <c r="AL63" s="909"/>
      <c r="AM63" s="909"/>
      <c r="AN63" s="909"/>
      <c r="AO63" s="909"/>
      <c r="AP63" s="909"/>
      <c r="AQ63" s="910" t="str">
        <f>IFERROR(VLOOKUP(AK63,'Composite Datasheets'!$MC$6:$MF$25,3,0),"")</f>
        <v/>
      </c>
      <c r="AR63" s="911"/>
      <c r="AS63" s="912"/>
      <c r="AT63" s="910" t="str">
        <f>_xlfn.XLOOKUP(AK63,'Composite Datasheets'!$MC$6:$MC$25,'Composite Datasheets'!$MF$6:$MF$25,"")</f>
        <v/>
      </c>
      <c r="AU63" s="911"/>
      <c r="AV63" s="912"/>
      <c r="AW63" s="909"/>
      <c r="AX63" s="924"/>
      <c r="AY63" s="342"/>
      <c r="AZ63" s="923">
        <v>47</v>
      </c>
      <c r="BA63" s="837"/>
      <c r="BB63" s="908"/>
      <c r="BC63" s="909"/>
      <c r="BD63" s="909"/>
      <c r="BE63" s="909"/>
      <c r="BF63" s="909"/>
      <c r="BG63" s="909"/>
      <c r="BH63" s="910" t="str">
        <f>IFERROR(VLOOKUP(BB63,'Composite Datasheets'!$MC$6:$MF$25,3,0),"")</f>
        <v/>
      </c>
      <c r="BI63" s="911"/>
      <c r="BJ63" s="912"/>
      <c r="BK63" s="910" t="str">
        <f>_xlfn.XLOOKUP(BB63,'Composite Datasheets'!$MC$6:$MC$25,'Composite Datasheets'!$MF$6:$MF$25,"")</f>
        <v/>
      </c>
      <c r="BL63" s="911"/>
      <c r="BM63" s="912"/>
      <c r="BN63" s="909"/>
      <c r="BO63" s="924"/>
      <c r="BP63" s="342"/>
      <c r="BQ63" s="923">
        <v>47</v>
      </c>
      <c r="BR63" s="837"/>
      <c r="BS63" s="908"/>
      <c r="BT63" s="909"/>
      <c r="BU63" s="909"/>
      <c r="BV63" s="909"/>
      <c r="BW63" s="909"/>
      <c r="BX63" s="909"/>
      <c r="BY63" s="910" t="str">
        <f>IFERROR(VLOOKUP(BS63,'Composite Datasheets'!$MC$6:$MF$25,3,0),"")</f>
        <v/>
      </c>
      <c r="BZ63" s="911"/>
      <c r="CA63" s="912"/>
      <c r="CB63" s="910" t="str">
        <f>_xlfn.XLOOKUP(BS63,'Composite Datasheets'!$MC$6:$MC$25,'Composite Datasheets'!$MF$6:$MF$25,"")</f>
        <v/>
      </c>
      <c r="CC63" s="911"/>
      <c r="CD63" s="912"/>
      <c r="CE63" s="909"/>
      <c r="CF63" s="924"/>
      <c r="CG63" s="342"/>
      <c r="CH63" s="923">
        <v>47</v>
      </c>
      <c r="CI63" s="837"/>
      <c r="CJ63" s="908"/>
      <c r="CK63" s="909"/>
      <c r="CL63" s="909"/>
      <c r="CM63" s="909"/>
      <c r="CN63" s="909"/>
      <c r="CO63" s="909"/>
      <c r="CP63" s="910" t="str">
        <f>IFERROR(VLOOKUP(CJ63,'Composite Datasheets'!$MC$6:$MF$25,3,0),"")</f>
        <v/>
      </c>
      <c r="CQ63" s="911"/>
      <c r="CR63" s="912"/>
      <c r="CS63" s="910" t="str">
        <f>_xlfn.XLOOKUP(CJ63,'Composite Datasheets'!$MC$6:$MC$25,'Composite Datasheets'!$MF$6:$MF$25,"")</f>
        <v/>
      </c>
      <c r="CT63" s="911"/>
      <c r="CU63" s="912"/>
      <c r="CV63" s="909"/>
      <c r="CW63" s="924"/>
      <c r="CX63" s="342"/>
      <c r="CY63" s="923">
        <v>47</v>
      </c>
      <c r="CZ63" s="837"/>
      <c r="DA63" s="908"/>
      <c r="DB63" s="909"/>
      <c r="DC63" s="909"/>
      <c r="DD63" s="909"/>
      <c r="DE63" s="909"/>
      <c r="DF63" s="909"/>
      <c r="DG63" s="910" t="str">
        <f>IFERROR(VLOOKUP(DA63,'Composite Datasheets'!$MC$6:$MF$25,3,0),"")</f>
        <v/>
      </c>
      <c r="DH63" s="911"/>
      <c r="DI63" s="912"/>
      <c r="DJ63" s="910" t="str">
        <f>_xlfn.XLOOKUP(DA63,'Composite Datasheets'!$MC$6:$MC$25,'Composite Datasheets'!$MF$6:$MF$25,"")</f>
        <v/>
      </c>
      <c r="DK63" s="911"/>
      <c r="DL63" s="912"/>
      <c r="DM63" s="909"/>
      <c r="DN63" s="924"/>
      <c r="DO63" s="342"/>
      <c r="DP63" s="923">
        <v>47</v>
      </c>
      <c r="DQ63" s="837"/>
      <c r="DR63" s="908"/>
      <c r="DS63" s="909"/>
      <c r="DT63" s="909"/>
      <c r="DU63" s="909"/>
      <c r="DV63" s="909"/>
      <c r="DW63" s="909"/>
      <c r="DX63" s="910" t="str">
        <f>IFERROR(VLOOKUP(DR63,'Composite Datasheets'!$MC$6:$MF$25,3,0),"")</f>
        <v/>
      </c>
      <c r="DY63" s="911"/>
      <c r="DZ63" s="912"/>
      <c r="EA63" s="910" t="str">
        <f>_xlfn.XLOOKUP(DR63,'Composite Datasheets'!$MC$6:$MC$25,'Composite Datasheets'!$MF$6:$MF$25,"")</f>
        <v/>
      </c>
      <c r="EB63" s="911"/>
      <c r="EC63" s="912"/>
      <c r="ED63" s="909"/>
      <c r="EE63" s="924"/>
      <c r="EF63" s="342"/>
      <c r="EG63" s="923">
        <v>47</v>
      </c>
      <c r="EH63" s="837"/>
      <c r="EI63" s="908"/>
      <c r="EJ63" s="909"/>
      <c r="EK63" s="909"/>
      <c r="EL63" s="909"/>
      <c r="EM63" s="909"/>
      <c r="EN63" s="909"/>
      <c r="EO63" s="910" t="str">
        <f>IFERROR(VLOOKUP(EI63,'Composite Datasheets'!$MC$6:$MF$25,3,0),"")</f>
        <v/>
      </c>
      <c r="EP63" s="911"/>
      <c r="EQ63" s="912"/>
      <c r="ER63" s="910" t="str">
        <f>_xlfn.XLOOKUP(EI63,'Composite Datasheets'!$MC$6:$MC$25,'Composite Datasheets'!$MF$6:$MF$25,"")</f>
        <v/>
      </c>
      <c r="ES63" s="911"/>
      <c r="ET63" s="912"/>
      <c r="EU63" s="909"/>
      <c r="EV63" s="924"/>
      <c r="EW63" s="342"/>
      <c r="EX63" s="923">
        <v>47</v>
      </c>
      <c r="EY63" s="837"/>
      <c r="EZ63" s="908"/>
      <c r="FA63" s="909"/>
      <c r="FB63" s="909"/>
      <c r="FC63" s="909"/>
      <c r="FD63" s="909"/>
      <c r="FE63" s="909"/>
      <c r="FF63" s="910" t="str">
        <f>IFERROR(VLOOKUP(EZ63,'Composite Datasheets'!$MC$6:$MF$25,3,0),"")</f>
        <v/>
      </c>
      <c r="FG63" s="911"/>
      <c r="FH63" s="912"/>
      <c r="FI63" s="910" t="str">
        <f>_xlfn.XLOOKUP(EZ63,'Composite Datasheets'!$MC$6:$MC$25,'Composite Datasheets'!$MF$6:$MF$25,"")</f>
        <v/>
      </c>
      <c r="FJ63" s="911"/>
      <c r="FK63" s="912"/>
      <c r="FL63" s="909"/>
      <c r="FM63" s="924"/>
      <c r="FN63" s="342"/>
      <c r="FO63" s="923">
        <v>47</v>
      </c>
      <c r="FP63" s="837"/>
      <c r="FQ63" s="908"/>
      <c r="FR63" s="909"/>
      <c r="FS63" s="909"/>
      <c r="FT63" s="909"/>
      <c r="FU63" s="909"/>
      <c r="FV63" s="909"/>
      <c r="FW63" s="910" t="str">
        <f>IFERROR(VLOOKUP(FQ63,'Composite Datasheets'!$MC$6:$MF$25,3,0),"")</f>
        <v/>
      </c>
      <c r="FX63" s="911"/>
      <c r="FY63" s="912"/>
      <c r="FZ63" s="910" t="str">
        <f>_xlfn.XLOOKUP(FQ63,'Composite Datasheets'!$MC$6:$MC$25,'Composite Datasheets'!$MF$6:$MF$25,"")</f>
        <v/>
      </c>
      <c r="GA63" s="911"/>
      <c r="GB63" s="912"/>
      <c r="GC63" s="909"/>
      <c r="GD63" s="924"/>
      <c r="GE63" s="342"/>
      <c r="GF63" s="923">
        <v>47</v>
      </c>
      <c r="GG63" s="837"/>
      <c r="GH63" s="908"/>
      <c r="GI63" s="909"/>
      <c r="GJ63" s="909"/>
      <c r="GK63" s="909"/>
      <c r="GL63" s="909"/>
      <c r="GM63" s="909"/>
      <c r="GN63" s="910" t="str">
        <f>IFERROR(VLOOKUP(GH63,'Composite Datasheets'!$MC$6:$MF$25,3,0),"")</f>
        <v/>
      </c>
      <c r="GO63" s="911"/>
      <c r="GP63" s="912"/>
      <c r="GQ63" s="910" t="str">
        <f>_xlfn.XLOOKUP(GH63,'Composite Datasheets'!$MC$6:$MC$25,'Composite Datasheets'!$MF$6:$MF$25,"")</f>
        <v/>
      </c>
      <c r="GR63" s="911"/>
      <c r="GS63" s="912"/>
      <c r="GT63" s="909"/>
      <c r="GU63" s="924"/>
      <c r="GV63" s="342"/>
      <c r="GW63" s="923">
        <v>47</v>
      </c>
      <c r="GX63" s="837"/>
      <c r="GY63" s="908"/>
      <c r="GZ63" s="909"/>
      <c r="HA63" s="909"/>
      <c r="HB63" s="909"/>
      <c r="HC63" s="909"/>
      <c r="HD63" s="909"/>
      <c r="HE63" s="910" t="str">
        <f>IFERROR(VLOOKUP(GY63,'Composite Datasheets'!$MC$6:$MF$25,3,0),"")</f>
        <v/>
      </c>
      <c r="HF63" s="911"/>
      <c r="HG63" s="912"/>
      <c r="HH63" s="910" t="str">
        <f>_xlfn.XLOOKUP(GY63,'Composite Datasheets'!$MC$6:$MC$25,'Composite Datasheets'!$MF$6:$MF$25,"")</f>
        <v/>
      </c>
      <c r="HI63" s="911"/>
      <c r="HJ63" s="912"/>
      <c r="HK63" s="909"/>
      <c r="HL63" s="924"/>
      <c r="HM63" s="342"/>
      <c r="HN63" s="923">
        <v>47</v>
      </c>
      <c r="HO63" s="837"/>
      <c r="HP63" s="908"/>
      <c r="HQ63" s="909"/>
      <c r="HR63" s="909"/>
      <c r="HS63" s="909"/>
      <c r="HT63" s="909"/>
      <c r="HU63" s="909"/>
      <c r="HV63" s="910" t="str">
        <f>IFERROR(VLOOKUP(HP63,'Composite Datasheets'!$MC$6:$MF$25,3,0),"")</f>
        <v/>
      </c>
      <c r="HW63" s="911"/>
      <c r="HX63" s="912"/>
      <c r="HY63" s="910" t="str">
        <f>_xlfn.XLOOKUP(HP63,'Composite Datasheets'!$MC$6:$MC$25,'Composite Datasheets'!$MF$6:$MF$25,"")</f>
        <v/>
      </c>
      <c r="HZ63" s="911"/>
      <c r="IA63" s="912"/>
      <c r="IB63" s="909"/>
      <c r="IC63" s="924"/>
      <c r="ID63" s="342"/>
      <c r="IE63" s="923">
        <v>47</v>
      </c>
      <c r="IF63" s="837"/>
      <c r="IG63" s="908"/>
      <c r="IH63" s="909"/>
      <c r="II63" s="909"/>
      <c r="IJ63" s="909"/>
      <c r="IK63" s="909"/>
      <c r="IL63" s="909"/>
      <c r="IM63" s="910" t="str">
        <f>IFERROR(VLOOKUP(IG63,'Composite Datasheets'!$MC$6:$MF$25,3,0),"")</f>
        <v/>
      </c>
      <c r="IN63" s="911"/>
      <c r="IO63" s="912"/>
      <c r="IP63" s="910" t="str">
        <f>_xlfn.XLOOKUP(IG63,'Composite Datasheets'!$MC$6:$MC$25,'Composite Datasheets'!$MF$6:$MF$25,"")</f>
        <v/>
      </c>
      <c r="IQ63" s="911"/>
      <c r="IR63" s="912"/>
      <c r="IS63" s="909"/>
      <c r="IT63" s="924"/>
    </row>
    <row r="64" spans="1:254" s="124" customFormat="1" ht="12.75" x14ac:dyDescent="0.2">
      <c r="A64" s="923">
        <v>48</v>
      </c>
      <c r="B64" s="837"/>
      <c r="C64" s="908"/>
      <c r="D64" s="909"/>
      <c r="E64" s="909"/>
      <c r="F64" s="909"/>
      <c r="G64" s="909"/>
      <c r="H64" s="909"/>
      <c r="I64" s="910" t="str">
        <f>IFERROR(VLOOKUP(C64,'Composite Datasheets'!$MC$6:$MF$25,3,0),"")</f>
        <v/>
      </c>
      <c r="J64" s="911"/>
      <c r="K64" s="912"/>
      <c r="L64" s="910" t="str">
        <f>_xlfn.XLOOKUP(C64,'Composite Datasheets'!$MC$6:$MC$25,'Composite Datasheets'!$MF$6:$MF$25,"")</f>
        <v/>
      </c>
      <c r="M64" s="911"/>
      <c r="N64" s="912"/>
      <c r="O64" s="909"/>
      <c r="P64" s="924"/>
      <c r="Q64" s="335"/>
      <c r="R64" s="923">
        <v>48</v>
      </c>
      <c r="S64" s="837"/>
      <c r="T64" s="908"/>
      <c r="U64" s="909"/>
      <c r="V64" s="909"/>
      <c r="W64" s="909"/>
      <c r="X64" s="909"/>
      <c r="Y64" s="909"/>
      <c r="Z64" s="910" t="str">
        <f>IFERROR(VLOOKUP(T64,'Composite Datasheets'!$MC$6:$MF$25,3,0),"")</f>
        <v/>
      </c>
      <c r="AA64" s="911"/>
      <c r="AB64" s="912"/>
      <c r="AC64" s="910" t="str">
        <f>_xlfn.XLOOKUP(T64,'Composite Datasheets'!$MC$6:$MC$25,'Composite Datasheets'!$MF$6:$MF$25,"")</f>
        <v/>
      </c>
      <c r="AD64" s="911"/>
      <c r="AE64" s="912"/>
      <c r="AF64" s="909"/>
      <c r="AG64" s="924"/>
      <c r="AH64" s="342"/>
      <c r="AI64" s="923">
        <v>48</v>
      </c>
      <c r="AJ64" s="837"/>
      <c r="AK64" s="908"/>
      <c r="AL64" s="909"/>
      <c r="AM64" s="909"/>
      <c r="AN64" s="909"/>
      <c r="AO64" s="909"/>
      <c r="AP64" s="909"/>
      <c r="AQ64" s="910" t="str">
        <f>IFERROR(VLOOKUP(AK64,'Composite Datasheets'!$MC$6:$MF$25,3,0),"")</f>
        <v/>
      </c>
      <c r="AR64" s="911"/>
      <c r="AS64" s="912"/>
      <c r="AT64" s="910" t="str">
        <f>_xlfn.XLOOKUP(AK64,'Composite Datasheets'!$MC$6:$MC$25,'Composite Datasheets'!$MF$6:$MF$25,"")</f>
        <v/>
      </c>
      <c r="AU64" s="911"/>
      <c r="AV64" s="912"/>
      <c r="AW64" s="909"/>
      <c r="AX64" s="924"/>
      <c r="AY64" s="342"/>
      <c r="AZ64" s="923">
        <v>48</v>
      </c>
      <c r="BA64" s="837"/>
      <c r="BB64" s="908"/>
      <c r="BC64" s="909"/>
      <c r="BD64" s="909"/>
      <c r="BE64" s="909"/>
      <c r="BF64" s="909"/>
      <c r="BG64" s="909"/>
      <c r="BH64" s="910" t="str">
        <f>IFERROR(VLOOKUP(BB64,'Composite Datasheets'!$MC$6:$MF$25,3,0),"")</f>
        <v/>
      </c>
      <c r="BI64" s="911"/>
      <c r="BJ64" s="912"/>
      <c r="BK64" s="910" t="str">
        <f>_xlfn.XLOOKUP(BB64,'Composite Datasheets'!$MC$6:$MC$25,'Composite Datasheets'!$MF$6:$MF$25,"")</f>
        <v/>
      </c>
      <c r="BL64" s="911"/>
      <c r="BM64" s="912"/>
      <c r="BN64" s="909"/>
      <c r="BO64" s="924"/>
      <c r="BP64" s="342"/>
      <c r="BQ64" s="923">
        <v>48</v>
      </c>
      <c r="BR64" s="837"/>
      <c r="BS64" s="908"/>
      <c r="BT64" s="909"/>
      <c r="BU64" s="909"/>
      <c r="BV64" s="909"/>
      <c r="BW64" s="909"/>
      <c r="BX64" s="909"/>
      <c r="BY64" s="910" t="str">
        <f>IFERROR(VLOOKUP(BS64,'Composite Datasheets'!$MC$6:$MF$25,3,0),"")</f>
        <v/>
      </c>
      <c r="BZ64" s="911"/>
      <c r="CA64" s="912"/>
      <c r="CB64" s="910" t="str">
        <f>_xlfn.XLOOKUP(BS64,'Composite Datasheets'!$MC$6:$MC$25,'Composite Datasheets'!$MF$6:$MF$25,"")</f>
        <v/>
      </c>
      <c r="CC64" s="911"/>
      <c r="CD64" s="912"/>
      <c r="CE64" s="909"/>
      <c r="CF64" s="924"/>
      <c r="CG64" s="342"/>
      <c r="CH64" s="923">
        <v>48</v>
      </c>
      <c r="CI64" s="837"/>
      <c r="CJ64" s="908"/>
      <c r="CK64" s="909"/>
      <c r="CL64" s="909"/>
      <c r="CM64" s="909"/>
      <c r="CN64" s="909"/>
      <c r="CO64" s="909"/>
      <c r="CP64" s="910" t="str">
        <f>IFERROR(VLOOKUP(CJ64,'Composite Datasheets'!$MC$6:$MF$25,3,0),"")</f>
        <v/>
      </c>
      <c r="CQ64" s="911"/>
      <c r="CR64" s="912"/>
      <c r="CS64" s="910" t="str">
        <f>_xlfn.XLOOKUP(CJ64,'Composite Datasheets'!$MC$6:$MC$25,'Composite Datasheets'!$MF$6:$MF$25,"")</f>
        <v/>
      </c>
      <c r="CT64" s="911"/>
      <c r="CU64" s="912"/>
      <c r="CV64" s="909"/>
      <c r="CW64" s="924"/>
      <c r="CX64" s="342"/>
      <c r="CY64" s="923">
        <v>48</v>
      </c>
      <c r="CZ64" s="837"/>
      <c r="DA64" s="908"/>
      <c r="DB64" s="909"/>
      <c r="DC64" s="909"/>
      <c r="DD64" s="909"/>
      <c r="DE64" s="909"/>
      <c r="DF64" s="909"/>
      <c r="DG64" s="910" t="str">
        <f>IFERROR(VLOOKUP(DA64,'Composite Datasheets'!$MC$6:$MF$25,3,0),"")</f>
        <v/>
      </c>
      <c r="DH64" s="911"/>
      <c r="DI64" s="912"/>
      <c r="DJ64" s="910" t="str">
        <f>_xlfn.XLOOKUP(DA64,'Composite Datasheets'!$MC$6:$MC$25,'Composite Datasheets'!$MF$6:$MF$25,"")</f>
        <v/>
      </c>
      <c r="DK64" s="911"/>
      <c r="DL64" s="912"/>
      <c r="DM64" s="909"/>
      <c r="DN64" s="924"/>
      <c r="DO64" s="342"/>
      <c r="DP64" s="923">
        <v>48</v>
      </c>
      <c r="DQ64" s="837"/>
      <c r="DR64" s="908"/>
      <c r="DS64" s="909"/>
      <c r="DT64" s="909"/>
      <c r="DU64" s="909"/>
      <c r="DV64" s="909"/>
      <c r="DW64" s="909"/>
      <c r="DX64" s="910" t="str">
        <f>IFERROR(VLOOKUP(DR64,'Composite Datasheets'!$MC$6:$MF$25,3,0),"")</f>
        <v/>
      </c>
      <c r="DY64" s="911"/>
      <c r="DZ64" s="912"/>
      <c r="EA64" s="910" t="str">
        <f>_xlfn.XLOOKUP(DR64,'Composite Datasheets'!$MC$6:$MC$25,'Composite Datasheets'!$MF$6:$MF$25,"")</f>
        <v/>
      </c>
      <c r="EB64" s="911"/>
      <c r="EC64" s="912"/>
      <c r="ED64" s="909"/>
      <c r="EE64" s="924"/>
      <c r="EF64" s="342"/>
      <c r="EG64" s="923">
        <v>48</v>
      </c>
      <c r="EH64" s="837"/>
      <c r="EI64" s="908"/>
      <c r="EJ64" s="909"/>
      <c r="EK64" s="909"/>
      <c r="EL64" s="909"/>
      <c r="EM64" s="909"/>
      <c r="EN64" s="909"/>
      <c r="EO64" s="910" t="str">
        <f>IFERROR(VLOOKUP(EI64,'Composite Datasheets'!$MC$6:$MF$25,3,0),"")</f>
        <v/>
      </c>
      <c r="EP64" s="911"/>
      <c r="EQ64" s="912"/>
      <c r="ER64" s="910" t="str">
        <f>_xlfn.XLOOKUP(EI64,'Composite Datasheets'!$MC$6:$MC$25,'Composite Datasheets'!$MF$6:$MF$25,"")</f>
        <v/>
      </c>
      <c r="ES64" s="911"/>
      <c r="ET64" s="912"/>
      <c r="EU64" s="909"/>
      <c r="EV64" s="924"/>
      <c r="EW64" s="342"/>
      <c r="EX64" s="923">
        <v>48</v>
      </c>
      <c r="EY64" s="837"/>
      <c r="EZ64" s="908"/>
      <c r="FA64" s="909"/>
      <c r="FB64" s="909"/>
      <c r="FC64" s="909"/>
      <c r="FD64" s="909"/>
      <c r="FE64" s="909"/>
      <c r="FF64" s="910" t="str">
        <f>IFERROR(VLOOKUP(EZ64,'Composite Datasheets'!$MC$6:$MF$25,3,0),"")</f>
        <v/>
      </c>
      <c r="FG64" s="911"/>
      <c r="FH64" s="912"/>
      <c r="FI64" s="910" t="str">
        <f>_xlfn.XLOOKUP(EZ64,'Composite Datasheets'!$MC$6:$MC$25,'Composite Datasheets'!$MF$6:$MF$25,"")</f>
        <v/>
      </c>
      <c r="FJ64" s="911"/>
      <c r="FK64" s="912"/>
      <c r="FL64" s="909"/>
      <c r="FM64" s="924"/>
      <c r="FN64" s="342"/>
      <c r="FO64" s="923">
        <v>48</v>
      </c>
      <c r="FP64" s="837"/>
      <c r="FQ64" s="908"/>
      <c r="FR64" s="909"/>
      <c r="FS64" s="909"/>
      <c r="FT64" s="909"/>
      <c r="FU64" s="909"/>
      <c r="FV64" s="909"/>
      <c r="FW64" s="910" t="str">
        <f>IFERROR(VLOOKUP(FQ64,'Composite Datasheets'!$MC$6:$MF$25,3,0),"")</f>
        <v/>
      </c>
      <c r="FX64" s="911"/>
      <c r="FY64" s="912"/>
      <c r="FZ64" s="910" t="str">
        <f>_xlfn.XLOOKUP(FQ64,'Composite Datasheets'!$MC$6:$MC$25,'Composite Datasheets'!$MF$6:$MF$25,"")</f>
        <v/>
      </c>
      <c r="GA64" s="911"/>
      <c r="GB64" s="912"/>
      <c r="GC64" s="909"/>
      <c r="GD64" s="924"/>
      <c r="GE64" s="342"/>
      <c r="GF64" s="923">
        <v>48</v>
      </c>
      <c r="GG64" s="837"/>
      <c r="GH64" s="908"/>
      <c r="GI64" s="909"/>
      <c r="GJ64" s="909"/>
      <c r="GK64" s="909"/>
      <c r="GL64" s="909"/>
      <c r="GM64" s="909"/>
      <c r="GN64" s="910" t="str">
        <f>IFERROR(VLOOKUP(GH64,'Composite Datasheets'!$MC$6:$MF$25,3,0),"")</f>
        <v/>
      </c>
      <c r="GO64" s="911"/>
      <c r="GP64" s="912"/>
      <c r="GQ64" s="910" t="str">
        <f>_xlfn.XLOOKUP(GH64,'Composite Datasheets'!$MC$6:$MC$25,'Composite Datasheets'!$MF$6:$MF$25,"")</f>
        <v/>
      </c>
      <c r="GR64" s="911"/>
      <c r="GS64" s="912"/>
      <c r="GT64" s="909"/>
      <c r="GU64" s="924"/>
      <c r="GV64" s="342"/>
      <c r="GW64" s="923">
        <v>48</v>
      </c>
      <c r="GX64" s="837"/>
      <c r="GY64" s="908"/>
      <c r="GZ64" s="909"/>
      <c r="HA64" s="909"/>
      <c r="HB64" s="909"/>
      <c r="HC64" s="909"/>
      <c r="HD64" s="909"/>
      <c r="HE64" s="910" t="str">
        <f>IFERROR(VLOOKUP(GY64,'Composite Datasheets'!$MC$6:$MF$25,3,0),"")</f>
        <v/>
      </c>
      <c r="HF64" s="911"/>
      <c r="HG64" s="912"/>
      <c r="HH64" s="910" t="str">
        <f>_xlfn.XLOOKUP(GY64,'Composite Datasheets'!$MC$6:$MC$25,'Composite Datasheets'!$MF$6:$MF$25,"")</f>
        <v/>
      </c>
      <c r="HI64" s="911"/>
      <c r="HJ64" s="912"/>
      <c r="HK64" s="909"/>
      <c r="HL64" s="924"/>
      <c r="HM64" s="342"/>
      <c r="HN64" s="923">
        <v>48</v>
      </c>
      <c r="HO64" s="837"/>
      <c r="HP64" s="908"/>
      <c r="HQ64" s="909"/>
      <c r="HR64" s="909"/>
      <c r="HS64" s="909"/>
      <c r="HT64" s="909"/>
      <c r="HU64" s="909"/>
      <c r="HV64" s="910" t="str">
        <f>IFERROR(VLOOKUP(HP64,'Composite Datasheets'!$MC$6:$MF$25,3,0),"")</f>
        <v/>
      </c>
      <c r="HW64" s="911"/>
      <c r="HX64" s="912"/>
      <c r="HY64" s="910" t="str">
        <f>_xlfn.XLOOKUP(HP64,'Composite Datasheets'!$MC$6:$MC$25,'Composite Datasheets'!$MF$6:$MF$25,"")</f>
        <v/>
      </c>
      <c r="HZ64" s="911"/>
      <c r="IA64" s="912"/>
      <c r="IB64" s="909"/>
      <c r="IC64" s="924"/>
      <c r="ID64" s="342"/>
      <c r="IE64" s="923">
        <v>48</v>
      </c>
      <c r="IF64" s="837"/>
      <c r="IG64" s="908"/>
      <c r="IH64" s="909"/>
      <c r="II64" s="909"/>
      <c r="IJ64" s="909"/>
      <c r="IK64" s="909"/>
      <c r="IL64" s="909"/>
      <c r="IM64" s="910" t="str">
        <f>IFERROR(VLOOKUP(IG64,'Composite Datasheets'!$MC$6:$MF$25,3,0),"")</f>
        <v/>
      </c>
      <c r="IN64" s="911"/>
      <c r="IO64" s="912"/>
      <c r="IP64" s="910" t="str">
        <f>_xlfn.XLOOKUP(IG64,'Composite Datasheets'!$MC$6:$MC$25,'Composite Datasheets'!$MF$6:$MF$25,"")</f>
        <v/>
      </c>
      <c r="IQ64" s="911"/>
      <c r="IR64" s="912"/>
      <c r="IS64" s="909"/>
      <c r="IT64" s="924"/>
    </row>
    <row r="65" spans="1:254" s="124" customFormat="1" ht="12.75" x14ac:dyDescent="0.2">
      <c r="A65" s="923">
        <v>49</v>
      </c>
      <c r="B65" s="837"/>
      <c r="C65" s="908"/>
      <c r="D65" s="909"/>
      <c r="E65" s="909"/>
      <c r="F65" s="909"/>
      <c r="G65" s="909"/>
      <c r="H65" s="909"/>
      <c r="I65" s="910" t="str">
        <f>IFERROR(VLOOKUP(C65,'Composite Datasheets'!$MC$6:$MF$25,3,0),"")</f>
        <v/>
      </c>
      <c r="J65" s="911"/>
      <c r="K65" s="912"/>
      <c r="L65" s="910" t="str">
        <f>_xlfn.XLOOKUP(C65,'Composite Datasheets'!$MC$6:$MC$25,'Composite Datasheets'!$MF$6:$MF$25,"")</f>
        <v/>
      </c>
      <c r="M65" s="911"/>
      <c r="N65" s="912"/>
      <c r="O65" s="909"/>
      <c r="P65" s="924"/>
      <c r="Q65" s="335"/>
      <c r="R65" s="923">
        <v>49</v>
      </c>
      <c r="S65" s="837"/>
      <c r="T65" s="908"/>
      <c r="U65" s="909"/>
      <c r="V65" s="909"/>
      <c r="W65" s="909"/>
      <c r="X65" s="909"/>
      <c r="Y65" s="909"/>
      <c r="Z65" s="910" t="str">
        <f>IFERROR(VLOOKUP(T65,'Composite Datasheets'!$MC$6:$MF$25,3,0),"")</f>
        <v/>
      </c>
      <c r="AA65" s="911"/>
      <c r="AB65" s="912"/>
      <c r="AC65" s="910" t="str">
        <f>_xlfn.XLOOKUP(T65,'Composite Datasheets'!$MC$6:$MC$25,'Composite Datasheets'!$MF$6:$MF$25,"")</f>
        <v/>
      </c>
      <c r="AD65" s="911"/>
      <c r="AE65" s="912"/>
      <c r="AF65" s="909"/>
      <c r="AG65" s="924"/>
      <c r="AH65" s="342"/>
      <c r="AI65" s="923">
        <v>49</v>
      </c>
      <c r="AJ65" s="837"/>
      <c r="AK65" s="908"/>
      <c r="AL65" s="909"/>
      <c r="AM65" s="909"/>
      <c r="AN65" s="909"/>
      <c r="AO65" s="909"/>
      <c r="AP65" s="909"/>
      <c r="AQ65" s="910" t="str">
        <f>IFERROR(VLOOKUP(AK65,'Composite Datasheets'!$MC$6:$MF$25,3,0),"")</f>
        <v/>
      </c>
      <c r="AR65" s="911"/>
      <c r="AS65" s="912"/>
      <c r="AT65" s="910" t="str">
        <f>_xlfn.XLOOKUP(AK65,'Composite Datasheets'!$MC$6:$MC$25,'Composite Datasheets'!$MF$6:$MF$25,"")</f>
        <v/>
      </c>
      <c r="AU65" s="911"/>
      <c r="AV65" s="912"/>
      <c r="AW65" s="909"/>
      <c r="AX65" s="924"/>
      <c r="AY65" s="342"/>
      <c r="AZ65" s="923">
        <v>49</v>
      </c>
      <c r="BA65" s="837"/>
      <c r="BB65" s="908"/>
      <c r="BC65" s="909"/>
      <c r="BD65" s="909"/>
      <c r="BE65" s="909"/>
      <c r="BF65" s="909"/>
      <c r="BG65" s="909"/>
      <c r="BH65" s="910" t="str">
        <f>IFERROR(VLOOKUP(BB65,'Composite Datasheets'!$MC$6:$MF$25,3,0),"")</f>
        <v/>
      </c>
      <c r="BI65" s="911"/>
      <c r="BJ65" s="912"/>
      <c r="BK65" s="910" t="str">
        <f>_xlfn.XLOOKUP(BB65,'Composite Datasheets'!$MC$6:$MC$25,'Composite Datasheets'!$MF$6:$MF$25,"")</f>
        <v/>
      </c>
      <c r="BL65" s="911"/>
      <c r="BM65" s="912"/>
      <c r="BN65" s="909"/>
      <c r="BO65" s="924"/>
      <c r="BP65" s="342"/>
      <c r="BQ65" s="923">
        <v>49</v>
      </c>
      <c r="BR65" s="837"/>
      <c r="BS65" s="908"/>
      <c r="BT65" s="909"/>
      <c r="BU65" s="909"/>
      <c r="BV65" s="909"/>
      <c r="BW65" s="909"/>
      <c r="BX65" s="909"/>
      <c r="BY65" s="910" t="str">
        <f>IFERROR(VLOOKUP(BS65,'Composite Datasheets'!$MC$6:$MF$25,3,0),"")</f>
        <v/>
      </c>
      <c r="BZ65" s="911"/>
      <c r="CA65" s="912"/>
      <c r="CB65" s="910" t="str">
        <f>_xlfn.XLOOKUP(BS65,'Composite Datasheets'!$MC$6:$MC$25,'Composite Datasheets'!$MF$6:$MF$25,"")</f>
        <v/>
      </c>
      <c r="CC65" s="911"/>
      <c r="CD65" s="912"/>
      <c r="CE65" s="909"/>
      <c r="CF65" s="924"/>
      <c r="CG65" s="342"/>
      <c r="CH65" s="923">
        <v>49</v>
      </c>
      <c r="CI65" s="837"/>
      <c r="CJ65" s="908"/>
      <c r="CK65" s="909"/>
      <c r="CL65" s="909"/>
      <c r="CM65" s="909"/>
      <c r="CN65" s="909"/>
      <c r="CO65" s="909"/>
      <c r="CP65" s="910" t="str">
        <f>IFERROR(VLOOKUP(CJ65,'Composite Datasheets'!$MC$6:$MF$25,3,0),"")</f>
        <v/>
      </c>
      <c r="CQ65" s="911"/>
      <c r="CR65" s="912"/>
      <c r="CS65" s="910" t="str">
        <f>_xlfn.XLOOKUP(CJ65,'Composite Datasheets'!$MC$6:$MC$25,'Composite Datasheets'!$MF$6:$MF$25,"")</f>
        <v/>
      </c>
      <c r="CT65" s="911"/>
      <c r="CU65" s="912"/>
      <c r="CV65" s="909"/>
      <c r="CW65" s="924"/>
      <c r="CX65" s="342"/>
      <c r="CY65" s="923">
        <v>49</v>
      </c>
      <c r="CZ65" s="837"/>
      <c r="DA65" s="908"/>
      <c r="DB65" s="909"/>
      <c r="DC65" s="909"/>
      <c r="DD65" s="909"/>
      <c r="DE65" s="909"/>
      <c r="DF65" s="909"/>
      <c r="DG65" s="910" t="str">
        <f>IFERROR(VLOOKUP(DA65,'Composite Datasheets'!$MC$6:$MF$25,3,0),"")</f>
        <v/>
      </c>
      <c r="DH65" s="911"/>
      <c r="DI65" s="912"/>
      <c r="DJ65" s="910" t="str">
        <f>_xlfn.XLOOKUP(DA65,'Composite Datasheets'!$MC$6:$MC$25,'Composite Datasheets'!$MF$6:$MF$25,"")</f>
        <v/>
      </c>
      <c r="DK65" s="911"/>
      <c r="DL65" s="912"/>
      <c r="DM65" s="909"/>
      <c r="DN65" s="924"/>
      <c r="DO65" s="342"/>
      <c r="DP65" s="923">
        <v>49</v>
      </c>
      <c r="DQ65" s="837"/>
      <c r="DR65" s="908"/>
      <c r="DS65" s="909"/>
      <c r="DT65" s="909"/>
      <c r="DU65" s="909"/>
      <c r="DV65" s="909"/>
      <c r="DW65" s="909"/>
      <c r="DX65" s="910" t="str">
        <f>IFERROR(VLOOKUP(DR65,'Composite Datasheets'!$MC$6:$MF$25,3,0),"")</f>
        <v/>
      </c>
      <c r="DY65" s="911"/>
      <c r="DZ65" s="912"/>
      <c r="EA65" s="910" t="str">
        <f>_xlfn.XLOOKUP(DR65,'Composite Datasheets'!$MC$6:$MC$25,'Composite Datasheets'!$MF$6:$MF$25,"")</f>
        <v/>
      </c>
      <c r="EB65" s="911"/>
      <c r="EC65" s="912"/>
      <c r="ED65" s="909"/>
      <c r="EE65" s="924"/>
      <c r="EF65" s="342"/>
      <c r="EG65" s="923">
        <v>49</v>
      </c>
      <c r="EH65" s="837"/>
      <c r="EI65" s="908"/>
      <c r="EJ65" s="909"/>
      <c r="EK65" s="909"/>
      <c r="EL65" s="909"/>
      <c r="EM65" s="909"/>
      <c r="EN65" s="909"/>
      <c r="EO65" s="910" t="str">
        <f>IFERROR(VLOOKUP(EI65,'Composite Datasheets'!$MC$6:$MF$25,3,0),"")</f>
        <v/>
      </c>
      <c r="EP65" s="911"/>
      <c r="EQ65" s="912"/>
      <c r="ER65" s="910" t="str">
        <f>_xlfn.XLOOKUP(EI65,'Composite Datasheets'!$MC$6:$MC$25,'Composite Datasheets'!$MF$6:$MF$25,"")</f>
        <v/>
      </c>
      <c r="ES65" s="911"/>
      <c r="ET65" s="912"/>
      <c r="EU65" s="909"/>
      <c r="EV65" s="924"/>
      <c r="EW65" s="342"/>
      <c r="EX65" s="923">
        <v>49</v>
      </c>
      <c r="EY65" s="837"/>
      <c r="EZ65" s="908"/>
      <c r="FA65" s="909"/>
      <c r="FB65" s="909"/>
      <c r="FC65" s="909"/>
      <c r="FD65" s="909"/>
      <c r="FE65" s="909"/>
      <c r="FF65" s="910" t="str">
        <f>IFERROR(VLOOKUP(EZ65,'Composite Datasheets'!$MC$6:$MF$25,3,0),"")</f>
        <v/>
      </c>
      <c r="FG65" s="911"/>
      <c r="FH65" s="912"/>
      <c r="FI65" s="910" t="str">
        <f>_xlfn.XLOOKUP(EZ65,'Composite Datasheets'!$MC$6:$MC$25,'Composite Datasheets'!$MF$6:$MF$25,"")</f>
        <v/>
      </c>
      <c r="FJ65" s="911"/>
      <c r="FK65" s="912"/>
      <c r="FL65" s="909"/>
      <c r="FM65" s="924"/>
      <c r="FN65" s="342"/>
      <c r="FO65" s="923">
        <v>49</v>
      </c>
      <c r="FP65" s="837"/>
      <c r="FQ65" s="908"/>
      <c r="FR65" s="909"/>
      <c r="FS65" s="909"/>
      <c r="FT65" s="909"/>
      <c r="FU65" s="909"/>
      <c r="FV65" s="909"/>
      <c r="FW65" s="910" t="str">
        <f>IFERROR(VLOOKUP(FQ65,'Composite Datasheets'!$MC$6:$MF$25,3,0),"")</f>
        <v/>
      </c>
      <c r="FX65" s="911"/>
      <c r="FY65" s="912"/>
      <c r="FZ65" s="910" t="str">
        <f>_xlfn.XLOOKUP(FQ65,'Composite Datasheets'!$MC$6:$MC$25,'Composite Datasheets'!$MF$6:$MF$25,"")</f>
        <v/>
      </c>
      <c r="GA65" s="911"/>
      <c r="GB65" s="912"/>
      <c r="GC65" s="909"/>
      <c r="GD65" s="924"/>
      <c r="GE65" s="342"/>
      <c r="GF65" s="923">
        <v>49</v>
      </c>
      <c r="GG65" s="837"/>
      <c r="GH65" s="908"/>
      <c r="GI65" s="909"/>
      <c r="GJ65" s="909"/>
      <c r="GK65" s="909"/>
      <c r="GL65" s="909"/>
      <c r="GM65" s="909"/>
      <c r="GN65" s="910" t="str">
        <f>IFERROR(VLOOKUP(GH65,'Composite Datasheets'!$MC$6:$MF$25,3,0),"")</f>
        <v/>
      </c>
      <c r="GO65" s="911"/>
      <c r="GP65" s="912"/>
      <c r="GQ65" s="910" t="str">
        <f>_xlfn.XLOOKUP(GH65,'Composite Datasheets'!$MC$6:$MC$25,'Composite Datasheets'!$MF$6:$MF$25,"")</f>
        <v/>
      </c>
      <c r="GR65" s="911"/>
      <c r="GS65" s="912"/>
      <c r="GT65" s="909"/>
      <c r="GU65" s="924"/>
      <c r="GV65" s="342"/>
      <c r="GW65" s="923">
        <v>49</v>
      </c>
      <c r="GX65" s="837"/>
      <c r="GY65" s="908"/>
      <c r="GZ65" s="909"/>
      <c r="HA65" s="909"/>
      <c r="HB65" s="909"/>
      <c r="HC65" s="909"/>
      <c r="HD65" s="909"/>
      <c r="HE65" s="910" t="str">
        <f>IFERROR(VLOOKUP(GY65,'Composite Datasheets'!$MC$6:$MF$25,3,0),"")</f>
        <v/>
      </c>
      <c r="HF65" s="911"/>
      <c r="HG65" s="912"/>
      <c r="HH65" s="910" t="str">
        <f>_xlfn.XLOOKUP(GY65,'Composite Datasheets'!$MC$6:$MC$25,'Composite Datasheets'!$MF$6:$MF$25,"")</f>
        <v/>
      </c>
      <c r="HI65" s="911"/>
      <c r="HJ65" s="912"/>
      <c r="HK65" s="909"/>
      <c r="HL65" s="924"/>
      <c r="HM65" s="342"/>
      <c r="HN65" s="923">
        <v>49</v>
      </c>
      <c r="HO65" s="837"/>
      <c r="HP65" s="908"/>
      <c r="HQ65" s="909"/>
      <c r="HR65" s="909"/>
      <c r="HS65" s="909"/>
      <c r="HT65" s="909"/>
      <c r="HU65" s="909"/>
      <c r="HV65" s="910" t="str">
        <f>IFERROR(VLOOKUP(HP65,'Composite Datasheets'!$MC$6:$MF$25,3,0),"")</f>
        <v/>
      </c>
      <c r="HW65" s="911"/>
      <c r="HX65" s="912"/>
      <c r="HY65" s="910" t="str">
        <f>_xlfn.XLOOKUP(HP65,'Composite Datasheets'!$MC$6:$MC$25,'Composite Datasheets'!$MF$6:$MF$25,"")</f>
        <v/>
      </c>
      <c r="HZ65" s="911"/>
      <c r="IA65" s="912"/>
      <c r="IB65" s="909"/>
      <c r="IC65" s="924"/>
      <c r="ID65" s="342"/>
      <c r="IE65" s="923">
        <v>49</v>
      </c>
      <c r="IF65" s="837"/>
      <c r="IG65" s="908"/>
      <c r="IH65" s="909"/>
      <c r="II65" s="909"/>
      <c r="IJ65" s="909"/>
      <c r="IK65" s="909"/>
      <c r="IL65" s="909"/>
      <c r="IM65" s="910" t="str">
        <f>IFERROR(VLOOKUP(IG65,'Composite Datasheets'!$MC$6:$MF$25,3,0),"")</f>
        <v/>
      </c>
      <c r="IN65" s="911"/>
      <c r="IO65" s="912"/>
      <c r="IP65" s="910" t="str">
        <f>_xlfn.XLOOKUP(IG65,'Composite Datasheets'!$MC$6:$MC$25,'Composite Datasheets'!$MF$6:$MF$25,"")</f>
        <v/>
      </c>
      <c r="IQ65" s="911"/>
      <c r="IR65" s="912"/>
      <c r="IS65" s="909"/>
      <c r="IT65" s="924"/>
    </row>
    <row r="66" spans="1:254" s="124" customFormat="1" ht="12.75" x14ac:dyDescent="0.2">
      <c r="A66" s="931">
        <v>50</v>
      </c>
      <c r="B66" s="932"/>
      <c r="C66" s="925"/>
      <c r="D66" s="926"/>
      <c r="E66" s="926"/>
      <c r="F66" s="926"/>
      <c r="G66" s="926"/>
      <c r="H66" s="927"/>
      <c r="I66" s="928" t="str">
        <f>IFERROR(VLOOKUP(C66,'Composite Datasheets'!$MC$6:$MF$25,3,0),"")</f>
        <v/>
      </c>
      <c r="J66" s="929"/>
      <c r="K66" s="930"/>
      <c r="L66" s="928" t="str">
        <f>_xlfn.XLOOKUP(C66,'Composite Datasheets'!$MC$6:$MC$25,'Composite Datasheets'!$MF$6:$MF$25,"")</f>
        <v/>
      </c>
      <c r="M66" s="929"/>
      <c r="N66" s="930"/>
      <c r="O66" s="926"/>
      <c r="P66" s="927"/>
      <c r="Q66" s="335"/>
      <c r="R66" s="931">
        <v>50</v>
      </c>
      <c r="S66" s="932"/>
      <c r="T66" s="925"/>
      <c r="U66" s="926"/>
      <c r="V66" s="926"/>
      <c r="W66" s="926"/>
      <c r="X66" s="926"/>
      <c r="Y66" s="927"/>
      <c r="Z66" s="928" t="str">
        <f>IFERROR(VLOOKUP(T66,'Composite Datasheets'!$MC$6:$MF$25,3,0),"")</f>
        <v/>
      </c>
      <c r="AA66" s="929"/>
      <c r="AB66" s="930"/>
      <c r="AC66" s="928" t="str">
        <f>_xlfn.XLOOKUP(T66,'Composite Datasheets'!$MC$6:$MC$25,'Composite Datasheets'!$MF$6:$MF$25,"")</f>
        <v/>
      </c>
      <c r="AD66" s="929"/>
      <c r="AE66" s="930"/>
      <c r="AF66" s="926"/>
      <c r="AG66" s="927"/>
      <c r="AH66" s="342"/>
      <c r="AI66" s="931">
        <v>50</v>
      </c>
      <c r="AJ66" s="932"/>
      <c r="AK66" s="925"/>
      <c r="AL66" s="926"/>
      <c r="AM66" s="926"/>
      <c r="AN66" s="926"/>
      <c r="AO66" s="926"/>
      <c r="AP66" s="927"/>
      <c r="AQ66" s="928" t="str">
        <f>IFERROR(VLOOKUP(AK66,'Composite Datasheets'!$MC$6:$MF$25,3,0),"")</f>
        <v/>
      </c>
      <c r="AR66" s="929"/>
      <c r="AS66" s="930"/>
      <c r="AT66" s="928" t="str">
        <f>_xlfn.XLOOKUP(AK66,'Composite Datasheets'!$MC$6:$MC$25,'Composite Datasheets'!$MF$6:$MF$25,"")</f>
        <v/>
      </c>
      <c r="AU66" s="929"/>
      <c r="AV66" s="930"/>
      <c r="AW66" s="926"/>
      <c r="AX66" s="927"/>
      <c r="AY66" s="342"/>
      <c r="AZ66" s="931">
        <v>50</v>
      </c>
      <c r="BA66" s="932"/>
      <c r="BB66" s="925"/>
      <c r="BC66" s="926"/>
      <c r="BD66" s="926"/>
      <c r="BE66" s="926"/>
      <c r="BF66" s="926"/>
      <c r="BG66" s="927"/>
      <c r="BH66" s="928" t="str">
        <f>IFERROR(VLOOKUP(BB66,'Composite Datasheets'!$MC$6:$MF$25,3,0),"")</f>
        <v/>
      </c>
      <c r="BI66" s="929"/>
      <c r="BJ66" s="930"/>
      <c r="BK66" s="928" t="str">
        <f>_xlfn.XLOOKUP(BB66,'Composite Datasheets'!$MC$6:$MC$25,'Composite Datasheets'!$MF$6:$MF$25,"")</f>
        <v/>
      </c>
      <c r="BL66" s="929"/>
      <c r="BM66" s="930"/>
      <c r="BN66" s="926"/>
      <c r="BO66" s="927"/>
      <c r="BP66" s="342"/>
      <c r="BQ66" s="931">
        <v>50</v>
      </c>
      <c r="BR66" s="932"/>
      <c r="BS66" s="925"/>
      <c r="BT66" s="926"/>
      <c r="BU66" s="926"/>
      <c r="BV66" s="926"/>
      <c r="BW66" s="926"/>
      <c r="BX66" s="927"/>
      <c r="BY66" s="928" t="str">
        <f>IFERROR(VLOOKUP(BS66,'Composite Datasheets'!$MC$6:$MF$25,3,0),"")</f>
        <v/>
      </c>
      <c r="BZ66" s="929"/>
      <c r="CA66" s="930"/>
      <c r="CB66" s="928" t="str">
        <f>_xlfn.XLOOKUP(BS66,'Composite Datasheets'!$MC$6:$MC$25,'Composite Datasheets'!$MF$6:$MF$25,"")</f>
        <v/>
      </c>
      <c r="CC66" s="929"/>
      <c r="CD66" s="930"/>
      <c r="CE66" s="926"/>
      <c r="CF66" s="927"/>
      <c r="CG66" s="342"/>
      <c r="CH66" s="931">
        <v>50</v>
      </c>
      <c r="CI66" s="932"/>
      <c r="CJ66" s="925"/>
      <c r="CK66" s="926"/>
      <c r="CL66" s="926"/>
      <c r="CM66" s="926"/>
      <c r="CN66" s="926"/>
      <c r="CO66" s="927"/>
      <c r="CP66" s="928" t="str">
        <f>IFERROR(VLOOKUP(CJ66,'Composite Datasheets'!$MC$6:$MF$25,3,0),"")</f>
        <v/>
      </c>
      <c r="CQ66" s="929"/>
      <c r="CR66" s="930"/>
      <c r="CS66" s="928" t="str">
        <f>_xlfn.XLOOKUP(CJ66,'Composite Datasheets'!$MC$6:$MC$25,'Composite Datasheets'!$MF$6:$MF$25,"")</f>
        <v/>
      </c>
      <c r="CT66" s="929"/>
      <c r="CU66" s="930"/>
      <c r="CV66" s="926"/>
      <c r="CW66" s="927"/>
      <c r="CX66" s="342"/>
      <c r="CY66" s="931">
        <v>50</v>
      </c>
      <c r="CZ66" s="932"/>
      <c r="DA66" s="925"/>
      <c r="DB66" s="926"/>
      <c r="DC66" s="926"/>
      <c r="DD66" s="926"/>
      <c r="DE66" s="926"/>
      <c r="DF66" s="927"/>
      <c r="DG66" s="928" t="str">
        <f>IFERROR(VLOOKUP(DA66,'Composite Datasheets'!$MC$6:$MF$25,3,0),"")</f>
        <v/>
      </c>
      <c r="DH66" s="929"/>
      <c r="DI66" s="930"/>
      <c r="DJ66" s="928" t="str">
        <f>_xlfn.XLOOKUP(DA66,'Composite Datasheets'!$MC$6:$MC$25,'Composite Datasheets'!$MF$6:$MF$25,"")</f>
        <v/>
      </c>
      <c r="DK66" s="929"/>
      <c r="DL66" s="930"/>
      <c r="DM66" s="926"/>
      <c r="DN66" s="927"/>
      <c r="DO66" s="342"/>
      <c r="DP66" s="931">
        <v>50</v>
      </c>
      <c r="DQ66" s="932"/>
      <c r="DR66" s="925"/>
      <c r="DS66" s="926"/>
      <c r="DT66" s="926"/>
      <c r="DU66" s="926"/>
      <c r="DV66" s="926"/>
      <c r="DW66" s="927"/>
      <c r="DX66" s="928" t="str">
        <f>IFERROR(VLOOKUP(DR66,'Composite Datasheets'!$MC$6:$MF$25,3,0),"")</f>
        <v/>
      </c>
      <c r="DY66" s="929"/>
      <c r="DZ66" s="930"/>
      <c r="EA66" s="928" t="str">
        <f>_xlfn.XLOOKUP(DR66,'Composite Datasheets'!$MC$6:$MC$25,'Composite Datasheets'!$MF$6:$MF$25,"")</f>
        <v/>
      </c>
      <c r="EB66" s="929"/>
      <c r="EC66" s="930"/>
      <c r="ED66" s="926"/>
      <c r="EE66" s="927"/>
      <c r="EF66" s="342"/>
      <c r="EG66" s="931">
        <v>50</v>
      </c>
      <c r="EH66" s="932"/>
      <c r="EI66" s="925"/>
      <c r="EJ66" s="926"/>
      <c r="EK66" s="926"/>
      <c r="EL66" s="926"/>
      <c r="EM66" s="926"/>
      <c r="EN66" s="927"/>
      <c r="EO66" s="928" t="str">
        <f>IFERROR(VLOOKUP(EI66,'Composite Datasheets'!$MC$6:$MF$25,3,0),"")</f>
        <v/>
      </c>
      <c r="EP66" s="929"/>
      <c r="EQ66" s="930"/>
      <c r="ER66" s="928" t="str">
        <f>_xlfn.XLOOKUP(EI66,'Composite Datasheets'!$MC$6:$MC$25,'Composite Datasheets'!$MF$6:$MF$25,"")</f>
        <v/>
      </c>
      <c r="ES66" s="929"/>
      <c r="ET66" s="930"/>
      <c r="EU66" s="926"/>
      <c r="EV66" s="927"/>
      <c r="EW66" s="342"/>
      <c r="EX66" s="931">
        <v>50</v>
      </c>
      <c r="EY66" s="932"/>
      <c r="EZ66" s="925"/>
      <c r="FA66" s="926"/>
      <c r="FB66" s="926"/>
      <c r="FC66" s="926"/>
      <c r="FD66" s="926"/>
      <c r="FE66" s="927"/>
      <c r="FF66" s="928" t="str">
        <f>IFERROR(VLOOKUP(EZ66,'Composite Datasheets'!$MC$6:$MF$25,3,0),"")</f>
        <v/>
      </c>
      <c r="FG66" s="929"/>
      <c r="FH66" s="930"/>
      <c r="FI66" s="928" t="str">
        <f>_xlfn.XLOOKUP(EZ66,'Composite Datasheets'!$MC$6:$MC$25,'Composite Datasheets'!$MF$6:$MF$25,"")</f>
        <v/>
      </c>
      <c r="FJ66" s="929"/>
      <c r="FK66" s="930"/>
      <c r="FL66" s="926"/>
      <c r="FM66" s="927"/>
      <c r="FN66" s="342"/>
      <c r="FO66" s="931">
        <v>50</v>
      </c>
      <c r="FP66" s="932"/>
      <c r="FQ66" s="925"/>
      <c r="FR66" s="926"/>
      <c r="FS66" s="926"/>
      <c r="FT66" s="926"/>
      <c r="FU66" s="926"/>
      <c r="FV66" s="927"/>
      <c r="FW66" s="928" t="str">
        <f>IFERROR(VLOOKUP(FQ66,'Composite Datasheets'!$MC$6:$MF$25,3,0),"")</f>
        <v/>
      </c>
      <c r="FX66" s="929"/>
      <c r="FY66" s="930"/>
      <c r="FZ66" s="928" t="str">
        <f>_xlfn.XLOOKUP(FQ66,'Composite Datasheets'!$MC$6:$MC$25,'Composite Datasheets'!$MF$6:$MF$25,"")</f>
        <v/>
      </c>
      <c r="GA66" s="929"/>
      <c r="GB66" s="930"/>
      <c r="GC66" s="926"/>
      <c r="GD66" s="927"/>
      <c r="GE66" s="342"/>
      <c r="GF66" s="931">
        <v>50</v>
      </c>
      <c r="GG66" s="932"/>
      <c r="GH66" s="925"/>
      <c r="GI66" s="926"/>
      <c r="GJ66" s="926"/>
      <c r="GK66" s="926"/>
      <c r="GL66" s="926"/>
      <c r="GM66" s="927"/>
      <c r="GN66" s="928" t="str">
        <f>IFERROR(VLOOKUP(GH66,'Composite Datasheets'!$MC$6:$MF$25,3,0),"")</f>
        <v/>
      </c>
      <c r="GO66" s="929"/>
      <c r="GP66" s="930"/>
      <c r="GQ66" s="928" t="str">
        <f>_xlfn.XLOOKUP(GH66,'Composite Datasheets'!$MC$6:$MC$25,'Composite Datasheets'!$MF$6:$MF$25,"")</f>
        <v/>
      </c>
      <c r="GR66" s="929"/>
      <c r="GS66" s="930"/>
      <c r="GT66" s="926"/>
      <c r="GU66" s="927"/>
      <c r="GV66" s="342"/>
      <c r="GW66" s="931">
        <v>50</v>
      </c>
      <c r="GX66" s="932"/>
      <c r="GY66" s="925"/>
      <c r="GZ66" s="926"/>
      <c r="HA66" s="926"/>
      <c r="HB66" s="926"/>
      <c r="HC66" s="926"/>
      <c r="HD66" s="927"/>
      <c r="HE66" s="928" t="str">
        <f>IFERROR(VLOOKUP(GY66,'Composite Datasheets'!$MC$6:$MF$25,3,0),"")</f>
        <v/>
      </c>
      <c r="HF66" s="929"/>
      <c r="HG66" s="930"/>
      <c r="HH66" s="928" t="str">
        <f>_xlfn.XLOOKUP(GY66,'Composite Datasheets'!$MC$6:$MC$25,'Composite Datasheets'!$MF$6:$MF$25,"")</f>
        <v/>
      </c>
      <c r="HI66" s="929"/>
      <c r="HJ66" s="930"/>
      <c r="HK66" s="926"/>
      <c r="HL66" s="927"/>
      <c r="HM66" s="342"/>
      <c r="HN66" s="931">
        <v>50</v>
      </c>
      <c r="HO66" s="932"/>
      <c r="HP66" s="925"/>
      <c r="HQ66" s="926"/>
      <c r="HR66" s="926"/>
      <c r="HS66" s="926"/>
      <c r="HT66" s="926"/>
      <c r="HU66" s="927"/>
      <c r="HV66" s="928" t="str">
        <f>IFERROR(VLOOKUP(HP66,'Composite Datasheets'!$MC$6:$MF$25,3,0),"")</f>
        <v/>
      </c>
      <c r="HW66" s="929"/>
      <c r="HX66" s="930"/>
      <c r="HY66" s="928" t="str">
        <f>_xlfn.XLOOKUP(HP66,'Composite Datasheets'!$MC$6:$MC$25,'Composite Datasheets'!$MF$6:$MF$25,"")</f>
        <v/>
      </c>
      <c r="HZ66" s="929"/>
      <c r="IA66" s="930"/>
      <c r="IB66" s="926"/>
      <c r="IC66" s="927"/>
      <c r="ID66" s="342"/>
      <c r="IE66" s="931">
        <v>50</v>
      </c>
      <c r="IF66" s="932"/>
      <c r="IG66" s="925"/>
      <c r="IH66" s="926"/>
      <c r="II66" s="926"/>
      <c r="IJ66" s="926"/>
      <c r="IK66" s="926"/>
      <c r="IL66" s="927"/>
      <c r="IM66" s="928" t="str">
        <f>IFERROR(VLOOKUP(IG66,'Composite Datasheets'!$MC$6:$MF$25,3,0),"")</f>
        <v/>
      </c>
      <c r="IN66" s="929"/>
      <c r="IO66" s="930"/>
      <c r="IP66" s="928" t="str">
        <f>_xlfn.XLOOKUP(IG66,'Composite Datasheets'!$MC$6:$MC$25,'Composite Datasheets'!$MF$6:$MF$25,"")</f>
        <v/>
      </c>
      <c r="IQ66" s="929"/>
      <c r="IR66" s="930"/>
      <c r="IS66" s="926"/>
      <c r="IT66" s="927"/>
    </row>
    <row r="67" spans="1:254" s="124" customFormat="1" ht="15" customHeight="1" x14ac:dyDescent="0.2">
      <c r="A67" s="335"/>
      <c r="B67" s="335"/>
      <c r="C67" s="335"/>
      <c r="D67" s="335"/>
      <c r="E67" s="335"/>
      <c r="F67" s="335"/>
      <c r="G67" s="335"/>
      <c r="H67" s="335"/>
      <c r="I67" s="335"/>
      <c r="J67" s="335"/>
      <c r="K67" s="335"/>
      <c r="L67" s="335"/>
      <c r="M67" s="335"/>
      <c r="N67" s="335"/>
      <c r="O67" s="335"/>
      <c r="P67" s="335"/>
      <c r="Q67" s="335"/>
      <c r="R67" s="335"/>
      <c r="S67" s="335"/>
      <c r="T67" s="335"/>
      <c r="U67" s="335"/>
      <c r="V67" s="335"/>
      <c r="W67" s="335"/>
      <c r="X67" s="335"/>
      <c r="Y67" s="335"/>
      <c r="Z67" s="335"/>
      <c r="AA67" s="335"/>
      <c r="AB67" s="335"/>
      <c r="AC67" s="335"/>
      <c r="AD67" s="335"/>
      <c r="AE67" s="335"/>
      <c r="AF67" s="335"/>
      <c r="AG67" s="335"/>
      <c r="AH67" s="335"/>
      <c r="AI67" s="335"/>
      <c r="AJ67" s="335"/>
      <c r="AK67" s="335"/>
      <c r="AL67" s="335"/>
      <c r="AM67" s="335"/>
      <c r="AN67" s="335"/>
      <c r="AO67" s="335"/>
      <c r="AP67" s="335"/>
      <c r="AQ67" s="335"/>
      <c r="AR67" s="335"/>
      <c r="AS67" s="335"/>
      <c r="AT67" s="335"/>
      <c r="AU67" s="335"/>
      <c r="AV67" s="335"/>
      <c r="AW67" s="335"/>
      <c r="AX67" s="335"/>
      <c r="AY67" s="335"/>
      <c r="AZ67" s="335"/>
      <c r="BA67" s="335"/>
      <c r="BB67" s="335"/>
      <c r="BC67" s="335"/>
      <c r="BD67" s="335"/>
      <c r="BE67" s="335"/>
      <c r="BF67" s="335"/>
      <c r="BG67" s="335"/>
      <c r="BH67" s="335"/>
      <c r="BI67" s="335"/>
      <c r="BJ67" s="335"/>
      <c r="BK67" s="335"/>
      <c r="BL67" s="335"/>
      <c r="BM67" s="335"/>
      <c r="BN67" s="335"/>
      <c r="BO67" s="335"/>
      <c r="BP67" s="335"/>
      <c r="BQ67" s="335"/>
      <c r="BR67" s="335"/>
      <c r="BS67" s="335"/>
      <c r="BT67" s="335"/>
      <c r="BU67" s="335"/>
      <c r="BV67" s="335"/>
      <c r="BW67" s="335"/>
      <c r="BX67" s="335"/>
      <c r="BY67" s="335"/>
      <c r="BZ67" s="335"/>
      <c r="CA67" s="335"/>
      <c r="CB67" s="335"/>
      <c r="CC67" s="335"/>
      <c r="CD67" s="335"/>
      <c r="CE67" s="335"/>
      <c r="CF67" s="335"/>
      <c r="CG67" s="335"/>
      <c r="CH67" s="335"/>
      <c r="CI67" s="335"/>
      <c r="CJ67" s="335"/>
      <c r="CK67" s="335"/>
      <c r="CL67" s="335"/>
      <c r="CM67" s="335"/>
      <c r="CN67" s="335"/>
      <c r="CO67" s="335"/>
      <c r="CP67" s="335"/>
      <c r="CQ67" s="335"/>
      <c r="CR67" s="335"/>
      <c r="CS67" s="335"/>
      <c r="CT67" s="335"/>
      <c r="CU67" s="335"/>
      <c r="CV67" s="335"/>
      <c r="CW67" s="335"/>
      <c r="CX67" s="335"/>
      <c r="CY67" s="335"/>
      <c r="CZ67" s="335"/>
      <c r="DA67" s="335"/>
      <c r="DB67" s="335"/>
      <c r="DC67" s="335"/>
      <c r="DD67" s="335"/>
      <c r="DE67" s="335"/>
      <c r="DF67" s="335"/>
      <c r="DG67" s="335"/>
      <c r="DH67" s="335"/>
      <c r="DI67" s="335"/>
      <c r="DJ67" s="335"/>
      <c r="DK67" s="335"/>
      <c r="DL67" s="335"/>
      <c r="DM67" s="335"/>
      <c r="DN67" s="335"/>
      <c r="DO67" s="335"/>
      <c r="DP67" s="335"/>
      <c r="DQ67" s="335"/>
      <c r="DR67" s="335"/>
      <c r="DS67" s="335"/>
      <c r="DT67" s="335"/>
      <c r="DU67" s="335"/>
      <c r="DV67" s="335"/>
      <c r="DW67" s="335"/>
      <c r="DX67" s="335"/>
      <c r="DY67" s="335"/>
      <c r="DZ67" s="335"/>
      <c r="EA67" s="335"/>
      <c r="EB67" s="335"/>
      <c r="EC67" s="335"/>
      <c r="ED67" s="335"/>
      <c r="EE67" s="335"/>
      <c r="EF67" s="335"/>
      <c r="EG67" s="335"/>
      <c r="EH67" s="335"/>
      <c r="EI67" s="335"/>
      <c r="EJ67" s="335"/>
      <c r="EK67" s="335"/>
      <c r="EL67" s="335"/>
      <c r="EM67" s="335"/>
      <c r="EN67" s="335"/>
      <c r="EO67" s="335"/>
      <c r="EP67" s="335"/>
      <c r="EQ67" s="335"/>
      <c r="ER67" s="335"/>
      <c r="ES67" s="335"/>
      <c r="ET67" s="335"/>
      <c r="EU67" s="335"/>
      <c r="EV67" s="335"/>
      <c r="EW67" s="335"/>
      <c r="EX67" s="335"/>
      <c r="EY67" s="335"/>
      <c r="EZ67" s="335"/>
      <c r="FA67" s="335"/>
      <c r="FB67" s="335"/>
      <c r="FC67" s="335"/>
      <c r="FD67" s="335"/>
      <c r="FE67" s="335"/>
      <c r="FF67" s="335"/>
      <c r="FG67" s="335"/>
      <c r="FH67" s="335"/>
      <c r="FI67" s="335"/>
      <c r="FJ67" s="335"/>
      <c r="FK67" s="335"/>
      <c r="FL67" s="335"/>
      <c r="FM67" s="335"/>
      <c r="FN67" s="335"/>
      <c r="FO67" s="335"/>
      <c r="FP67" s="335"/>
      <c r="FQ67" s="335"/>
      <c r="FR67" s="335"/>
      <c r="FS67" s="335"/>
      <c r="FT67" s="335"/>
      <c r="FU67" s="335"/>
      <c r="FV67" s="335"/>
      <c r="FW67" s="335"/>
      <c r="FX67" s="335"/>
      <c r="FY67" s="335"/>
      <c r="FZ67" s="335"/>
      <c r="GA67" s="335"/>
      <c r="GB67" s="335"/>
      <c r="GC67" s="335"/>
      <c r="GD67" s="335"/>
      <c r="GE67" s="335"/>
      <c r="GF67" s="335"/>
      <c r="GG67" s="335"/>
      <c r="GH67" s="335"/>
      <c r="GI67" s="335"/>
      <c r="GJ67" s="335"/>
      <c r="GK67" s="335"/>
      <c r="GL67" s="335"/>
      <c r="GM67" s="335"/>
      <c r="GN67" s="335"/>
      <c r="GO67" s="335"/>
      <c r="GP67" s="335"/>
      <c r="GQ67" s="335"/>
      <c r="GR67" s="335"/>
      <c r="GS67" s="335"/>
      <c r="GT67" s="335"/>
      <c r="GU67" s="335"/>
      <c r="GV67" s="335"/>
      <c r="GW67" s="335"/>
      <c r="GX67" s="335"/>
      <c r="GY67" s="335"/>
      <c r="GZ67" s="335"/>
      <c r="HA67" s="335"/>
      <c r="HB67" s="335"/>
      <c r="HC67" s="335"/>
      <c r="HD67" s="335"/>
      <c r="HE67" s="335"/>
      <c r="HF67" s="335"/>
      <c r="HG67" s="335"/>
      <c r="HH67" s="335"/>
      <c r="HI67" s="335"/>
      <c r="HJ67" s="335"/>
      <c r="HK67" s="335"/>
      <c r="HL67" s="335"/>
      <c r="HM67" s="335"/>
      <c r="HN67" s="335"/>
      <c r="HO67" s="335"/>
      <c r="HP67" s="335"/>
      <c r="HQ67" s="335"/>
      <c r="HR67" s="335"/>
      <c r="HS67" s="335"/>
      <c r="HT67" s="335"/>
      <c r="HU67" s="335"/>
      <c r="HV67" s="335"/>
      <c r="HW67" s="335"/>
      <c r="HX67" s="335"/>
      <c r="HY67" s="335"/>
      <c r="HZ67" s="335"/>
      <c r="IA67" s="335"/>
      <c r="IB67" s="335"/>
      <c r="IC67" s="335"/>
      <c r="ID67" s="335"/>
      <c r="IE67" s="335"/>
      <c r="IF67" s="335"/>
      <c r="IG67" s="335"/>
      <c r="IH67" s="335"/>
      <c r="II67" s="335"/>
      <c r="IJ67" s="335"/>
      <c r="IK67" s="335"/>
      <c r="IL67" s="335"/>
      <c r="IM67" s="335"/>
      <c r="IN67" s="335"/>
      <c r="IO67" s="335"/>
      <c r="IP67" s="335"/>
      <c r="IQ67" s="335"/>
      <c r="IR67" s="335"/>
      <c r="IS67" s="335"/>
      <c r="IT67" s="335"/>
    </row>
    <row r="68" spans="1:254" s="124" customFormat="1" ht="12.75" customHeight="1" x14ac:dyDescent="0.2">
      <c r="A68" s="335"/>
      <c r="B68" s="335"/>
      <c r="C68" s="23" t="s">
        <v>326</v>
      </c>
      <c r="D68" s="23" t="s">
        <v>327</v>
      </c>
      <c r="E68" t="s">
        <v>299</v>
      </c>
      <c r="F68" t="s">
        <v>328</v>
      </c>
      <c r="G68" s="470" t="s">
        <v>329</v>
      </c>
      <c r="H68" t="s">
        <v>330</v>
      </c>
      <c r="I68" s="23" t="s">
        <v>331</v>
      </c>
      <c r="J68" s="466"/>
      <c r="K68" s="335"/>
      <c r="L68" s="335"/>
      <c r="M68" s="335"/>
      <c r="N68" s="335"/>
      <c r="O68" s="335"/>
      <c r="P68" s="335"/>
      <c r="Q68" s="335"/>
      <c r="R68" s="335"/>
      <c r="S68" s="335"/>
      <c r="T68" s="23" t="s">
        <v>326</v>
      </c>
      <c r="U68" s="23" t="s">
        <v>327</v>
      </c>
      <c r="V68" t="s">
        <v>299</v>
      </c>
      <c r="W68" t="s">
        <v>328</v>
      </c>
      <c r="X68" s="470" t="s">
        <v>329</v>
      </c>
      <c r="Y68" t="s">
        <v>330</v>
      </c>
      <c r="Z68" s="23" t="s">
        <v>331</v>
      </c>
      <c r="AA68" s="466"/>
      <c r="AB68" s="335"/>
      <c r="AC68" s="335"/>
      <c r="AD68" s="335"/>
      <c r="AE68" s="335"/>
      <c r="AF68" s="335"/>
      <c r="AG68" s="335"/>
      <c r="AH68" s="335"/>
      <c r="AI68" s="335"/>
      <c r="AJ68" s="335"/>
      <c r="AK68" s="23" t="s">
        <v>326</v>
      </c>
      <c r="AL68" s="23" t="s">
        <v>327</v>
      </c>
      <c r="AM68" t="s">
        <v>299</v>
      </c>
      <c r="AN68" t="s">
        <v>328</v>
      </c>
      <c r="AO68" s="470" t="s">
        <v>329</v>
      </c>
      <c r="AP68" t="s">
        <v>330</v>
      </c>
      <c r="AQ68" s="23" t="s">
        <v>331</v>
      </c>
      <c r="AR68" s="466"/>
      <c r="AS68" s="335"/>
      <c r="AT68" s="335"/>
      <c r="AU68" s="335"/>
      <c r="AV68" s="335"/>
      <c r="AW68" s="335"/>
      <c r="AX68" s="335"/>
      <c r="AY68" s="335"/>
      <c r="AZ68" s="335"/>
      <c r="BA68" s="335"/>
      <c r="BB68" s="23" t="s">
        <v>326</v>
      </c>
      <c r="BC68" s="23" t="s">
        <v>327</v>
      </c>
      <c r="BD68" t="s">
        <v>299</v>
      </c>
      <c r="BE68" t="s">
        <v>328</v>
      </c>
      <c r="BF68" s="470" t="s">
        <v>329</v>
      </c>
      <c r="BG68" t="s">
        <v>330</v>
      </c>
      <c r="BH68" s="23" t="s">
        <v>331</v>
      </c>
      <c r="BI68" s="466"/>
      <c r="BJ68" s="335"/>
      <c r="BK68" s="335"/>
      <c r="BL68" s="335"/>
      <c r="BM68" s="335"/>
      <c r="BN68" s="335"/>
      <c r="BO68" s="335"/>
      <c r="BP68" s="335"/>
      <c r="BQ68" s="335"/>
      <c r="BR68" s="335"/>
      <c r="BS68" s="23" t="s">
        <v>326</v>
      </c>
      <c r="BT68" s="23" t="s">
        <v>327</v>
      </c>
      <c r="BU68" t="s">
        <v>299</v>
      </c>
      <c r="BV68" t="s">
        <v>328</v>
      </c>
      <c r="BW68" s="470" t="s">
        <v>329</v>
      </c>
      <c r="BX68" t="s">
        <v>330</v>
      </c>
      <c r="BY68" s="23" t="s">
        <v>331</v>
      </c>
      <c r="BZ68" s="466"/>
      <c r="CA68" s="335"/>
      <c r="CB68" s="335"/>
      <c r="CC68" s="335"/>
      <c r="CD68" s="335"/>
      <c r="CE68" s="335"/>
      <c r="CF68" s="335"/>
      <c r="CG68" s="335"/>
      <c r="CH68" s="335"/>
      <c r="CI68" s="335"/>
      <c r="CJ68" s="23" t="s">
        <v>326</v>
      </c>
      <c r="CK68" s="23" t="s">
        <v>327</v>
      </c>
      <c r="CL68" t="s">
        <v>299</v>
      </c>
      <c r="CM68" t="s">
        <v>328</v>
      </c>
      <c r="CN68" s="470" t="s">
        <v>329</v>
      </c>
      <c r="CO68" t="s">
        <v>330</v>
      </c>
      <c r="CP68" s="23" t="s">
        <v>331</v>
      </c>
      <c r="CQ68" s="466"/>
      <c r="CR68" s="335"/>
      <c r="CS68" s="335"/>
      <c r="CT68" s="335"/>
      <c r="CU68" s="335"/>
      <c r="CV68" s="335"/>
      <c r="CW68" s="335"/>
      <c r="CX68" s="335"/>
      <c r="CY68" s="335"/>
      <c r="CZ68" s="335"/>
      <c r="DA68" s="23" t="s">
        <v>326</v>
      </c>
      <c r="DB68" s="23" t="s">
        <v>327</v>
      </c>
      <c r="DC68" t="s">
        <v>299</v>
      </c>
      <c r="DD68" t="s">
        <v>328</v>
      </c>
      <c r="DE68" s="470" t="s">
        <v>329</v>
      </c>
      <c r="DF68" t="s">
        <v>330</v>
      </c>
      <c r="DG68" s="23" t="s">
        <v>331</v>
      </c>
      <c r="DH68" s="466"/>
      <c r="DI68" s="335"/>
      <c r="DJ68" s="335"/>
      <c r="DK68" s="335"/>
      <c r="DL68" s="335"/>
      <c r="DM68" s="335"/>
      <c r="DN68" s="335"/>
      <c r="DO68" s="335"/>
      <c r="DP68" s="335"/>
      <c r="DQ68" s="335"/>
      <c r="DR68" s="23" t="s">
        <v>326</v>
      </c>
      <c r="DS68" s="23" t="s">
        <v>327</v>
      </c>
      <c r="DT68" t="s">
        <v>299</v>
      </c>
      <c r="DU68" t="s">
        <v>328</v>
      </c>
      <c r="DV68" s="470" t="s">
        <v>329</v>
      </c>
      <c r="DW68" t="s">
        <v>330</v>
      </c>
      <c r="DX68" s="23" t="s">
        <v>331</v>
      </c>
      <c r="DY68" s="466"/>
      <c r="DZ68" s="335"/>
      <c r="EA68" s="335"/>
      <c r="EB68" s="335"/>
      <c r="EC68" s="335"/>
      <c r="ED68" s="335"/>
      <c r="EE68" s="335"/>
      <c r="EF68" s="335"/>
      <c r="EG68" s="335"/>
      <c r="EH68" s="335"/>
      <c r="EI68" s="23" t="s">
        <v>326</v>
      </c>
      <c r="EJ68" s="23" t="s">
        <v>327</v>
      </c>
      <c r="EK68" t="s">
        <v>299</v>
      </c>
      <c r="EL68" t="s">
        <v>328</v>
      </c>
      <c r="EM68" s="470" t="s">
        <v>329</v>
      </c>
      <c r="EN68" t="s">
        <v>330</v>
      </c>
      <c r="EO68" s="23" t="s">
        <v>331</v>
      </c>
      <c r="EP68" s="466"/>
      <c r="EQ68" s="335"/>
      <c r="ER68" s="335"/>
      <c r="ES68" s="335"/>
      <c r="ET68" s="335"/>
      <c r="EU68" s="335"/>
      <c r="EV68" s="335"/>
      <c r="EW68" s="335"/>
      <c r="EX68" s="335"/>
      <c r="EY68" s="335"/>
      <c r="EZ68" s="23" t="s">
        <v>326</v>
      </c>
      <c r="FA68" s="23" t="s">
        <v>327</v>
      </c>
      <c r="FB68" t="s">
        <v>299</v>
      </c>
      <c r="FC68" t="s">
        <v>328</v>
      </c>
      <c r="FD68" s="470" t="s">
        <v>329</v>
      </c>
      <c r="FE68" t="s">
        <v>330</v>
      </c>
      <c r="FF68" s="23" t="s">
        <v>331</v>
      </c>
      <c r="FG68" s="466"/>
      <c r="FH68" s="335"/>
      <c r="FI68" s="335"/>
      <c r="FJ68" s="335"/>
      <c r="FK68" s="335"/>
      <c r="FL68" s="335"/>
      <c r="FM68" s="335"/>
      <c r="FN68" s="335"/>
      <c r="FO68" s="335"/>
      <c r="FP68" s="335"/>
      <c r="FQ68" s="23" t="s">
        <v>326</v>
      </c>
      <c r="FR68" s="23" t="s">
        <v>327</v>
      </c>
      <c r="FS68" t="s">
        <v>299</v>
      </c>
      <c r="FT68" t="s">
        <v>328</v>
      </c>
      <c r="FU68" s="470" t="s">
        <v>329</v>
      </c>
      <c r="FV68" t="s">
        <v>330</v>
      </c>
      <c r="FW68" s="23" t="s">
        <v>331</v>
      </c>
      <c r="FX68" s="466"/>
      <c r="FY68" s="335"/>
      <c r="FZ68" s="335"/>
      <c r="GA68" s="335"/>
      <c r="GB68" s="335"/>
      <c r="GC68" s="335"/>
      <c r="GD68" s="335"/>
      <c r="GE68" s="335"/>
      <c r="GF68" s="335"/>
      <c r="GG68" s="335"/>
      <c r="GH68" s="23" t="s">
        <v>326</v>
      </c>
      <c r="GI68" s="23" t="s">
        <v>327</v>
      </c>
      <c r="GJ68" t="s">
        <v>299</v>
      </c>
      <c r="GK68" t="s">
        <v>328</v>
      </c>
      <c r="GL68" s="470" t="s">
        <v>329</v>
      </c>
      <c r="GM68" t="s">
        <v>330</v>
      </c>
      <c r="GN68" s="23" t="s">
        <v>331</v>
      </c>
      <c r="GO68" s="466"/>
      <c r="GP68" s="335"/>
      <c r="GQ68" s="335"/>
      <c r="GR68" s="335"/>
      <c r="GS68" s="335"/>
      <c r="GT68" s="335"/>
      <c r="GU68" s="335"/>
      <c r="GV68" s="335"/>
      <c r="GW68" s="335"/>
      <c r="GX68" s="335"/>
      <c r="GY68" s="23" t="s">
        <v>326</v>
      </c>
      <c r="GZ68" s="23" t="s">
        <v>327</v>
      </c>
      <c r="HA68" t="s">
        <v>299</v>
      </c>
      <c r="HB68" t="s">
        <v>328</v>
      </c>
      <c r="HC68" s="470" t="s">
        <v>329</v>
      </c>
      <c r="HD68" t="s">
        <v>330</v>
      </c>
      <c r="HE68" s="23" t="s">
        <v>331</v>
      </c>
      <c r="HF68" s="466"/>
      <c r="HG68" s="335"/>
      <c r="HH68" s="335"/>
      <c r="HI68" s="335"/>
      <c r="HJ68" s="335"/>
      <c r="HK68" s="335"/>
      <c r="HL68" s="335"/>
      <c r="HM68" s="335"/>
      <c r="HN68" s="335"/>
      <c r="HO68" s="335"/>
      <c r="HP68" s="23" t="s">
        <v>326</v>
      </c>
      <c r="HQ68" s="23" t="s">
        <v>327</v>
      </c>
      <c r="HR68" t="s">
        <v>299</v>
      </c>
      <c r="HS68" t="s">
        <v>328</v>
      </c>
      <c r="HT68" s="470" t="s">
        <v>329</v>
      </c>
      <c r="HU68" t="s">
        <v>330</v>
      </c>
      <c r="HV68" s="23" t="s">
        <v>331</v>
      </c>
      <c r="HW68" s="466"/>
      <c r="HX68" s="335"/>
      <c r="HY68" s="335"/>
      <c r="HZ68" s="335"/>
      <c r="IA68" s="335"/>
      <c r="IB68" s="335"/>
      <c r="IC68" s="335"/>
      <c r="ID68" s="335"/>
      <c r="IE68" s="335"/>
      <c r="IF68" s="335"/>
      <c r="IG68" s="23" t="s">
        <v>326</v>
      </c>
      <c r="IH68" s="23" t="s">
        <v>327</v>
      </c>
      <c r="II68" t="s">
        <v>299</v>
      </c>
      <c r="IJ68" t="s">
        <v>328</v>
      </c>
      <c r="IK68" s="470" t="s">
        <v>329</v>
      </c>
      <c r="IL68" t="s">
        <v>330</v>
      </c>
      <c r="IM68" s="23" t="s">
        <v>331</v>
      </c>
      <c r="IN68" s="466"/>
      <c r="IO68" s="335"/>
      <c r="IP68" s="335"/>
      <c r="IQ68" s="335"/>
      <c r="IR68" s="335"/>
      <c r="IS68" s="335"/>
      <c r="IT68" s="335"/>
    </row>
    <row r="69" spans="1:254" s="124" customFormat="1" ht="12.75" customHeight="1" x14ac:dyDescent="0.2">
      <c r="A69" s="335"/>
      <c r="B69" s="335"/>
      <c r="C69" s="23">
        <v>-89</v>
      </c>
      <c r="D69" s="23">
        <f>SUMIFS(L$17:L$66,O$17:O$66,C69,I$17:I$66,"Unidirectional")</f>
        <v>0</v>
      </c>
      <c r="E69">
        <f>SUMIFS(L$17:L$66,O$17:O$66,C69,I$17:I$66,"Bidirectional")/2+SUMIFS(L$17:L$66,O$17:O$66,C69-90,I$17:I$66,"Bidirectional")/2+SUMIFS(L$17:L$66,O$17:O$66,C69+90,I$17:I$66,"Bidirectional")/2</f>
        <v>0</v>
      </c>
      <c r="F69">
        <f>SUMIFS(L$17:L$66,O$17:O$66,C69,I$17:I$66,"Triaxial")/3+SUMIFS(L$17:L$66,O$17:O$66,C69-60,I$17:I$66,"Triaxial")/3+SUMIFS(L$17:L$66,O$17:O$66,C69+60,I$17:I$66,"Triaxial")/3+SUMIFS(L$17:L$66,O$17:O$66,C69-120,I$17:I$66,"Triaxial")/3+SUMIFS(L$17:L$66,O$17:O$66,C69+120,I$17:I$66,"Triaxial")/3</f>
        <v>0</v>
      </c>
      <c r="G69">
        <f>SUMIFS(L$17:L$66,O$17:O$66,C69,I$17:I$66,"Quadraxial")/6+SUMIFS(L$17:L$66,O$17:O$66,C69-45,I$17:I$66,"Quadraxial")/6+SUMIFS(L$17:L$66,O$17:O$66,C69+45,I$17:I$66,"Quadraxial")/6+SUMIFS(L$17:L$66,O$17:O$66,C69-90,I$17:I$66,"Quadraxial")/6+SUMIFS(L$17:L$66,O$17:O$66,C69+90,I$17:I$66,"Quadraxial")/6+SUMIFS(L$17:L$66,O$17:O$66,C69-135,I$17:I$66,"Quadraxial")/6+SUMIFS(L$17:L$66,O$17:O$66,C69+135,I$17:I$66,"Quadraxial")/6</f>
        <v>0</v>
      </c>
      <c r="H69">
        <f>SUM(D69:G69)</f>
        <v>0</v>
      </c>
      <c r="I69" s="23">
        <f ca="1">SUMIF(C$69:C$248,"&gt;="&amp;C69-10,H$69:H$248)-SUMIF(C$69:C$248,"&gt;"&amp;C69+10,H$69:H$248)</f>
        <v>0</v>
      </c>
      <c r="J69" s="466"/>
      <c r="K69" s="335"/>
      <c r="L69" s="335"/>
      <c r="M69" s="335"/>
      <c r="N69" s="335"/>
      <c r="O69" s="335"/>
      <c r="P69" s="335"/>
      <c r="Q69" s="335"/>
      <c r="R69" s="335"/>
      <c r="S69" s="335"/>
      <c r="T69" s="23">
        <v>-89</v>
      </c>
      <c r="U69" s="23">
        <f>SUMIFS(AC$17:AC$66,AF$17:AF$66,T69,Z$17:Z$66,"Unidirectional")</f>
        <v>0</v>
      </c>
      <c r="V69">
        <f>SUMIFS(AC$17:AC$66,AF$17:AF$66,T69,Z$17:Z$66,"Bidirectional")/2+SUMIFS(AC$17:AC$66,AF$17:AF$66,T69-90,Z$17:Z$66,"Bidirectional")/2+SUMIFS(AC$17:AC$66,AF$17:AF$66,T69+90,Z$17:Z$66,"Bidirectional")/2</f>
        <v>0</v>
      </c>
      <c r="W69">
        <f>SUMIFS(AC$17:AC$66,AF$17:AF$66,T69,Z$17:Z$66,"Triaxial")/3+SUMIFS(AC$17:AC$66,AF$17:AF$66,T69-60,Z$17:Z$66,"Triaxial")/3+SUMIFS(AC$17:AC$66,AF$17:AF$66,T69+60,Z$17:Z$66,"Triaxial")/3+SUMIFS(AC$17:AC$66,AF$17:AF$66,T69-120,Z$17:Z$66,"Triaxial")/3+SUMIFS(AC$17:AC$66,AF$17:AF$66,T69+120,Z$17:Z$66,"Triaxial")/3</f>
        <v>0</v>
      </c>
      <c r="X69">
        <f>SUMIFS(AC$17:AC$66,AF$17:AF$66,T69,Z$17:Z$66,"Quadraxial")/6+SUMIFS(AC$17:AC$66,AF$17:AF$66,T69-45,Z$17:Z$66,"Quadraxial")/6+SUMIFS(AC$17:AC$66,AF$17:AF$66,T69+45,Z$17:Z$66,"Quadraxial")/6+SUMIFS(AC$17:AC$66,AF$17:AF$66,T69-90,Z$17:Z$66,"Quadraxial")/6+SUMIFS(AC$17:AC$66,AF$17:AF$66,T69+90,Z$17:Z$66,"Quadraxial")/6+SUMIFS(AC$17:AC$66,AF$17:AF$66,T69-135,Z$17:Z$66,"Quadraxial")/6+SUMIFS(AC$17:AC$66,AF$17:AF$66,T69+135,Z$17:Z$66,"Quadraxial")/6</f>
        <v>0</v>
      </c>
      <c r="Y69">
        <f>SUM(U69:X69)</f>
        <v>0</v>
      </c>
      <c r="Z69" s="23">
        <f ca="1">SUMIF(T$69:T$248,"&gt;="&amp;T69-10,Y$69:Y$248)-SUMIF(T$69:T$248,"&gt;"&amp;T69+10,Y$69:Y$248)</f>
        <v>0</v>
      </c>
      <c r="AA69" s="466"/>
      <c r="AB69" s="335"/>
      <c r="AC69" s="335"/>
      <c r="AD69" s="335"/>
      <c r="AE69" s="335"/>
      <c r="AF69" s="335"/>
      <c r="AG69" s="335"/>
      <c r="AH69" s="335"/>
      <c r="AI69" s="335"/>
      <c r="AJ69" s="335"/>
      <c r="AK69" s="23">
        <v>-89</v>
      </c>
      <c r="AL69" s="23">
        <f>SUMIFS(AT$17:AT$66,AW$17:AW$66,AK69,AQ$17:AQ$66,"Unidirectional")</f>
        <v>0</v>
      </c>
      <c r="AM69">
        <f>SUMIFS(AT$17:AT$66,AW$17:AW$66,AK69,AQ$17:AQ$66,"Bidirectional")/2+SUMIFS(AT$17:AT$66,AW$17:AW$66,AK69-90,AQ$17:AQ$66,"Bidirectional")/2+SUMIFS(AT$17:AT$66,AW$17:AW$66,AK69+90,AQ$17:AQ$66,"Bidirectional")/2</f>
        <v>0</v>
      </c>
      <c r="AN69">
        <f>SUMIFS(AT$17:AT$66,AW$17:AW$66,AK69,AQ$17:AQ$66,"Triaxial")/3+SUMIFS(AT$17:AT$66,AW$17:AW$66,AK69-60,AQ$17:AQ$66,"Triaxial")/3+SUMIFS(AT$17:AT$66,AW$17:AW$66,AK69+60,AQ$17:AQ$66,"Triaxial")/3+SUMIFS(AT$17:AT$66,AW$17:AW$66,AK69-120,AQ$17:AQ$66,"Triaxial")/3+SUMIFS(AT$17:AT$66,AW$17:AW$66,AK69+120,AQ$17:AQ$66,"Triaxial")/3</f>
        <v>0</v>
      </c>
      <c r="AO69">
        <f>SUMIFS(AT$17:AT$66,AW$17:AW$66,AK69,AQ$17:AQ$66,"Quadraxial")/6+SUMIFS(AT$17:AT$66,AW$17:AW$66,AK69-45,AQ$17:AQ$66,"Quadraxial")/6+SUMIFS(AT$17:AT$66,AW$17:AW$66,AK69+45,AQ$17:AQ$66,"Quadraxial")/6+SUMIFS(AT$17:AT$66,AW$17:AW$66,AK69-90,AQ$17:AQ$66,"Quadraxial")/6+SUMIFS(AT$17:AT$66,AW$17:AW$66,AK69+90,AQ$17:AQ$66,"Quadraxial")/6+SUMIFS(AT$17:AT$66,AW$17:AW$66,AK69-135,AQ$17:AQ$66,"Quadraxial")/6+SUMIFS(AT$17:AT$66,AW$17:AW$66,AK69+135,AQ$17:AQ$66,"Quadraxial")/6</f>
        <v>0</v>
      </c>
      <c r="AP69">
        <f>SUM(AL69:AO69)</f>
        <v>0</v>
      </c>
      <c r="AQ69" s="23">
        <f ca="1">SUMIF(AK$69:AK$248,"&gt;="&amp;AK69-10,AP$69:AP$248)-SUMIF(AK$69:AK$248,"&gt;"&amp;AK69+10,AP$69:AP$248)</f>
        <v>0</v>
      </c>
      <c r="AR69" s="466"/>
      <c r="AS69" s="335"/>
      <c r="AT69" s="335"/>
      <c r="AU69" s="335"/>
      <c r="AV69" s="335"/>
      <c r="AW69" s="335"/>
      <c r="AX69" s="335"/>
      <c r="AY69" s="335"/>
      <c r="AZ69" s="335"/>
      <c r="BA69" s="335"/>
      <c r="BB69" s="23">
        <v>-89</v>
      </c>
      <c r="BC69" s="23">
        <f>SUMIFS(BK$17:BK$66,BN$17:BN$66,BB69,BH$17:BH$66,"Unidirectional")</f>
        <v>0</v>
      </c>
      <c r="BD69">
        <f>SUMIFS(BK$17:BK$66,BN$17:BN$66,BB69,BH$17:BH$66,"Bidirectional")/2+SUMIFS(BK$17:BK$66,BN$17:BN$66,BB69-90,BH$17:BH$66,"Bidirectional")/2+SUMIFS(BK$17:BK$66,BN$17:BN$66,BB69+90,BH$17:BH$66,"Bidirectional")/2</f>
        <v>0</v>
      </c>
      <c r="BE69">
        <f>SUMIFS(BK$17:BK$66,BN$17:BN$66,BB69,BH$17:BH$66,"Triaxial")/3+SUMIFS(BK$17:BK$66,BN$17:BN$66,BB69-60,BH$17:BH$66,"Triaxial")/3+SUMIFS(BK$17:BK$66,BN$17:BN$66,BB69+60,BH$17:BH$66,"Triaxial")/3+SUMIFS(BK$17:BK$66,BN$17:BN$66,BB69-120,BH$17:BH$66,"Triaxial")/3+SUMIFS(BK$17:BK$66,BN$17:BN$66,BB69+120,BH$17:BH$66,"Triaxial")/3</f>
        <v>0</v>
      </c>
      <c r="BF69">
        <f>SUMIFS(BK$17:BK$66,BN$17:BN$66,BB69,BH$17:BH$66,"Quadraxial")/6+SUMIFS(BK$17:BK$66,BN$17:BN$66,BB69-45,BH$17:BH$66,"Quadraxial")/6+SUMIFS(BK$17:BK$66,BN$17:BN$66,BB69+45,BH$17:BH$66,"Quadraxial")/6+SUMIFS(BK$17:BK$66,BN$17:BN$66,BB69-90,BH$17:BH$66,"Quadraxial")/6+SUMIFS(BK$17:BK$66,BN$17:BN$66,BB69+90,BH$17:BH$66,"Quadraxial")/6+SUMIFS(BK$17:BK$66,BN$17:BN$66,BB69-135,BH$17:BH$66,"Quadraxial")/6+SUMIFS(BK$17:BK$66,BN$17:BN$66,BB69+135,BH$17:BH$66,"Quadraxial")/6</f>
        <v>0</v>
      </c>
      <c r="BG69">
        <f>SUM(BC69:BF69)</f>
        <v>0</v>
      </c>
      <c r="BH69" s="23">
        <f ca="1">SUMIF(BB$69:BB$248,"&gt;="&amp;BB69-10,BG$69:BG$248)-SUMIF(BB$69:BB$248,"&gt;"&amp;BB69+10,BG$69:BG$248)</f>
        <v>0</v>
      </c>
      <c r="BI69" s="466"/>
      <c r="BJ69" s="335"/>
      <c r="BK69" s="335"/>
      <c r="BL69" s="335"/>
      <c r="BM69" s="335"/>
      <c r="BN69" s="335"/>
      <c r="BO69" s="335"/>
      <c r="BP69" s="335"/>
      <c r="BQ69" s="335"/>
      <c r="BR69" s="335"/>
      <c r="BS69" s="23">
        <v>-89</v>
      </c>
      <c r="BT69" s="23">
        <f>SUMIFS(CB$17:CB$66,CE$17:CE$66,BS69,BY$17:BY$66,"Unidirectional")</f>
        <v>0</v>
      </c>
      <c r="BU69">
        <f>SUMIFS(CB$17:CB$66,CE$17:CE$66,BS69,BY$17:BY$66,"Bidirectional")/2+SUMIFS(CB$17:CB$66,CE$17:CE$66,BS69-90,BY$17:BY$66,"Bidirectional")/2+SUMIFS(CB$17:CB$66,CE$17:CE$66,BS69+90,BY$17:BY$66,"Bidirectional")/2</f>
        <v>0</v>
      </c>
      <c r="BV69">
        <f>SUMIFS(CB$17:CB$66,CE$17:CE$66,BS69,BY$17:BY$66,"Triaxial")/3+SUMIFS(CB$17:CB$66,CE$17:CE$66,BS69-60,BY$17:BY$66,"Triaxial")/3+SUMIFS(CB$17:CB$66,CE$17:CE$66,BS69+60,BY$17:BY$66,"Triaxial")/3+SUMIFS(CB$17:CB$66,CE$17:CE$66,BS69-120,BY$17:BY$66,"Triaxial")/3+SUMIFS(CB$17:CB$66,CE$17:CE$66,BS69+120,BY$17:BY$66,"Triaxial")/3</f>
        <v>0</v>
      </c>
      <c r="BW69">
        <f>SUMIFS(CB$17:CB$66,CE$17:CE$66,BS69,BY$17:BY$66,"Quadraxial")/6+SUMIFS(CB$17:CB$66,CE$17:CE$66,BS69-45,BY$17:BY$66,"Quadraxial")/6+SUMIFS(CB$17:CB$66,CE$17:CE$66,BS69+45,BY$17:BY$66,"Quadraxial")/6+SUMIFS(CB$17:CB$66,CE$17:CE$66,BS69-90,BY$17:BY$66,"Quadraxial")/6+SUMIFS(CB$17:CB$66,CE$17:CE$66,BS69+90,BY$17:BY$66,"Quadraxial")/6+SUMIFS(CB$17:CB$66,CE$17:CE$66,BS69-135,BY$17:BY$66,"Quadraxial")/6+SUMIFS(CB$17:CB$66,CE$17:CE$66,BS69+135,BY$17:BY$66,"Quadraxial")/6</f>
        <v>0</v>
      </c>
      <c r="BX69">
        <f>SUM(BT69:BW69)</f>
        <v>0</v>
      </c>
      <c r="BY69" s="23">
        <f ca="1">SUMIF(BS$69:BS$248,"&gt;="&amp;BS69-10,BX$69:BX$248)-SUMIF(BS$69:BS$248,"&gt;"&amp;BS69+10,BX$69:BX$248)</f>
        <v>0</v>
      </c>
      <c r="BZ69" s="466"/>
      <c r="CA69" s="335"/>
      <c r="CB69" s="335"/>
      <c r="CC69" s="335"/>
      <c r="CD69" s="335"/>
      <c r="CE69" s="335"/>
      <c r="CF69" s="335"/>
      <c r="CG69" s="335"/>
      <c r="CH69" s="335"/>
      <c r="CI69" s="335"/>
      <c r="CJ69" s="23">
        <v>-89</v>
      </c>
      <c r="CK69" s="23">
        <f>SUMIFS(CS$17:CS$66,CV$17:CV$66,CJ69,CP$17:CP$66,"Unidirectional")</f>
        <v>0</v>
      </c>
      <c r="CL69">
        <f>SUMIFS(CS$17:CS$66,CV$17:CV$66,CJ69,CP$17:CP$66,"Bidirectional")/2+SUMIFS(CS$17:CS$66,CV$17:CV$66,CJ69-90,CP$17:CP$66,"Bidirectional")/2+SUMIFS(CS$17:CS$66,CV$17:CV$66,CJ69+90,CP$17:CP$66,"Bidirectional")/2</f>
        <v>0</v>
      </c>
      <c r="CM69">
        <f>SUMIFS(CS$17:CS$66,CV$17:CV$66,CJ69,CP$17:CP$66,"Triaxial")/3+SUMIFS(CS$17:CS$66,CV$17:CV$66,CJ69-60,CP$17:CP$66,"Triaxial")/3+SUMIFS(CS$17:CS$66,CV$17:CV$66,CJ69+60,CP$17:CP$66,"Triaxial")/3+SUMIFS(CS$17:CS$66,CV$17:CV$66,CJ69-120,CP$17:CP$66,"Triaxial")/3+SUMIFS(CS$17:CS$66,CV$17:CV$66,CJ69+120,CP$17:CP$66,"Triaxial")/3</f>
        <v>0</v>
      </c>
      <c r="CN69">
        <f>SUMIFS(CS$17:CS$66,CV$17:CV$66,CJ69,CP$17:CP$66,"Quadraxial")/6+SUMIFS(CS$17:CS$66,CV$17:CV$66,CJ69-45,CP$17:CP$66,"Quadraxial")/6+SUMIFS(CS$17:CS$66,CV$17:CV$66,CJ69+45,CP$17:CP$66,"Quadraxial")/6+SUMIFS(CS$17:CS$66,CV$17:CV$66,CJ69-90,CP$17:CP$66,"Quadraxial")/6+SUMIFS(CS$17:CS$66,CV$17:CV$66,CJ69+90,CP$17:CP$66,"Quadraxial")/6+SUMIFS(CS$17:CS$66,CV$17:CV$66,CJ69-135,CP$17:CP$66,"Quadraxial")/6+SUMIFS(CS$17:CS$66,CV$17:CV$66,CJ69+135,CP$17:CP$66,"Quadraxial")/6</f>
        <v>0</v>
      </c>
      <c r="CO69">
        <f>SUM(CK69:CN69)</f>
        <v>0</v>
      </c>
      <c r="CP69" s="23">
        <f ca="1">SUMIF(CJ$69:CJ$248,"&gt;="&amp;CJ69-10,CO$69:CO$248)-SUMIF(CJ$69:CJ$248,"&gt;"&amp;CJ69+10,CO$69:CO$248)</f>
        <v>0</v>
      </c>
      <c r="CQ69" s="466"/>
      <c r="CR69" s="335"/>
      <c r="CS69" s="335"/>
      <c r="CT69" s="335"/>
      <c r="CU69" s="335"/>
      <c r="CV69" s="335"/>
      <c r="CW69" s="335"/>
      <c r="CX69" s="335"/>
      <c r="CY69" s="335"/>
      <c r="CZ69" s="335"/>
      <c r="DA69" s="23">
        <v>-89</v>
      </c>
      <c r="DB69" s="23">
        <f>SUMIFS(DJ$17:DJ$66,DM$17:DM$66,DA69,DG$17:DG$66,"Unidirectional")</f>
        <v>0</v>
      </c>
      <c r="DC69">
        <f>SUMIFS(DJ$17:DJ$66,DM$17:DM$66,DA69,DG$17:DG$66,"Bidirectional")/2+SUMIFS(DJ$17:DJ$66,DM$17:DM$66,DA69-90,DG$17:DG$66,"Bidirectional")/2+SUMIFS(DJ$17:DJ$66,DM$17:DM$66,DA69+90,DG$17:DG$66,"Bidirectional")/2</f>
        <v>0</v>
      </c>
      <c r="DD69">
        <f>SUMIFS(DJ$17:DJ$66,DM$17:DM$66,DA69,DG$17:DG$66,"Triaxial")/3+SUMIFS(DJ$17:DJ$66,DM$17:DM$66,DA69-60,DG$17:DG$66,"Triaxial")/3+SUMIFS(DJ$17:DJ$66,DM$17:DM$66,DA69+60,DG$17:DG$66,"Triaxial")/3+SUMIFS(DJ$17:DJ$66,DM$17:DM$66,DA69-120,DG$17:DG$66,"Triaxial")/3+SUMIFS(DJ$17:DJ$66,DM$17:DM$66,DA69+120,DG$17:DG$66,"Triaxial")/3</f>
        <v>0</v>
      </c>
      <c r="DE69">
        <f>SUMIFS(DJ$17:DJ$66,DM$17:DM$66,DA69,DG$17:DG$66,"Quadraxial")/6+SUMIFS(DJ$17:DJ$66,DM$17:DM$66,DA69-45,DG$17:DG$66,"Quadraxial")/6+SUMIFS(DJ$17:DJ$66,DM$17:DM$66,DA69+45,DG$17:DG$66,"Quadraxial")/6+SUMIFS(DJ$17:DJ$66,DM$17:DM$66,DA69-90,DG$17:DG$66,"Quadraxial")/6+SUMIFS(DJ$17:DJ$66,DM$17:DM$66,DA69+90,DG$17:DG$66,"Quadraxial")/6+SUMIFS(DJ$17:DJ$66,DM$17:DM$66,DA69-135,DG$17:DG$66,"Quadraxial")/6+SUMIFS(DJ$17:DJ$66,DM$17:DM$66,DA69+135,DG$17:DG$66,"Quadraxial")/6</f>
        <v>0</v>
      </c>
      <c r="DF69">
        <f>SUM(DB69:DE69)</f>
        <v>0</v>
      </c>
      <c r="DG69" s="23">
        <f ca="1">SUMIF(DA$69:DA$248,"&gt;="&amp;DA69-10,DF$69:DF$248)-SUMIF(DA$69:DA$248,"&gt;"&amp;DA69+10,DF$69:DF$248)</f>
        <v>0</v>
      </c>
      <c r="DH69" s="466"/>
      <c r="DI69" s="335"/>
      <c r="DJ69" s="335"/>
      <c r="DK69" s="335"/>
      <c r="DL69" s="335"/>
      <c r="DM69" s="335"/>
      <c r="DN69" s="335"/>
      <c r="DO69" s="335"/>
      <c r="DP69" s="335"/>
      <c r="DQ69" s="335"/>
      <c r="DR69" s="23">
        <v>-89</v>
      </c>
      <c r="DS69" s="23">
        <f>SUMIFS(EA$17:EA$66,ED$17:ED$66,DR69,DX$17:DX$66,"Unidirectional")</f>
        <v>0</v>
      </c>
      <c r="DT69">
        <f>SUMIFS(EA$17:EA$66,ED$17:ED$66,DR69,DX$17:DX$66,"Bidirectional")/2+SUMIFS(EA$17:EA$66,ED$17:ED$66,DR69-90,DX$17:DX$66,"Bidirectional")/2+SUMIFS(EA$17:EA$66,ED$17:ED$66,DR69+90,DX$17:DX$66,"Bidirectional")/2</f>
        <v>0</v>
      </c>
      <c r="DU69">
        <f>SUMIFS(EA$17:EA$66,ED$17:ED$66,DR69,DX$17:DX$66,"Triaxial")/3+SUMIFS(EA$17:EA$66,ED$17:ED$66,DR69-60,DX$17:DX$66,"Triaxial")/3+SUMIFS(EA$17:EA$66,ED$17:ED$66,DR69+60,DX$17:DX$66,"Triaxial")/3+SUMIFS(EA$17:EA$66,ED$17:ED$66,DR69-120,DX$17:DX$66,"Triaxial")/3+SUMIFS(EA$17:EA$66,ED$17:ED$66,DR69+120,DX$17:DX$66,"Triaxial")/3</f>
        <v>0</v>
      </c>
      <c r="DV69">
        <f>SUMIFS(EA$17:EA$66,ED$17:ED$66,DR69,DX$17:DX$66,"Quadraxial")/6+SUMIFS(EA$17:EA$66,ED$17:ED$66,DR69-45,DX$17:DX$66,"Quadraxial")/6+SUMIFS(EA$17:EA$66,ED$17:ED$66,DR69+45,DX$17:DX$66,"Quadraxial")/6+SUMIFS(EA$17:EA$66,ED$17:ED$66,DR69-90,DX$17:DX$66,"Quadraxial")/6+SUMIFS(EA$17:EA$66,ED$17:ED$66,DR69+90,DX$17:DX$66,"Quadraxial")/6+SUMIFS(EA$17:EA$66,ED$17:ED$66,DR69-135,DX$17:DX$66,"Quadraxial")/6+SUMIFS(EA$17:EA$66,ED$17:ED$66,DR69+135,DX$17:DX$66,"Quadraxial")/6</f>
        <v>0</v>
      </c>
      <c r="DW69">
        <f>SUM(DS69:DV69)</f>
        <v>0</v>
      </c>
      <c r="DX69" s="23">
        <f ca="1">SUMIF(DR$69:DR$248,"&gt;="&amp;DR69-10,DW$69:DW$248)-SUMIF(DR$69:DR$248,"&gt;"&amp;DR69+10,DW$69:DW$248)</f>
        <v>0</v>
      </c>
      <c r="DY69" s="466"/>
      <c r="DZ69" s="335"/>
      <c r="EA69" s="335"/>
      <c r="EB69" s="335"/>
      <c r="EC69" s="335"/>
      <c r="ED69" s="335"/>
      <c r="EE69" s="335"/>
      <c r="EF69" s="335"/>
      <c r="EG69" s="335"/>
      <c r="EH69" s="335"/>
      <c r="EI69" s="23">
        <v>-89</v>
      </c>
      <c r="EJ69" s="23">
        <f>SUMIFS(ER$17:ER$66,EU$17:EU$66,EI69,EO$17:EO$66,"Unidirectional")</f>
        <v>0</v>
      </c>
      <c r="EK69">
        <f>SUMIFS(ER$17:ER$66,EU$17:EU$66,EI69,EO$17:EO$66,"Bidirectional")/2+SUMIFS(ER$17:ER$66,EU$17:EU$66,EI69-90,EO$17:EO$66,"Bidirectional")/2+SUMIFS(ER$17:ER$66,EU$17:EU$66,EI69+90,EO$17:EO$66,"Bidirectional")/2</f>
        <v>0</v>
      </c>
      <c r="EL69">
        <f>SUMIFS(ER$17:ER$66,EU$17:EU$66,EI69,EO$17:EO$66,"Triaxial")/3+SUMIFS(ER$17:ER$66,EU$17:EU$66,EI69-60,EO$17:EO$66,"Triaxial")/3+SUMIFS(ER$17:ER$66,EU$17:EU$66,EI69+60,EO$17:EO$66,"Triaxial")/3+SUMIFS(ER$17:ER$66,EU$17:EU$66,EI69-120,EO$17:EO$66,"Triaxial")/3+SUMIFS(ER$17:ER$66,EU$17:EU$66,EI69+120,EO$17:EO$66,"Triaxial")/3</f>
        <v>0</v>
      </c>
      <c r="EM69">
        <f>SUMIFS(ER$17:ER$66,EU$17:EU$66,EI69,EO$17:EO$66,"Quadraxial")/6+SUMIFS(ER$17:ER$66,EU$17:EU$66,EI69-45,EO$17:EO$66,"Quadraxial")/6+SUMIFS(ER$17:ER$66,EU$17:EU$66,EI69+45,EO$17:EO$66,"Quadraxial")/6+SUMIFS(ER$17:ER$66,EU$17:EU$66,EI69-90,EO$17:EO$66,"Quadraxial")/6+SUMIFS(ER$17:ER$66,EU$17:EU$66,EI69+90,EO$17:EO$66,"Quadraxial")/6+SUMIFS(ER$17:ER$66,EU$17:EU$66,EI69-135,EO$17:EO$66,"Quadraxial")/6+SUMIFS(ER$17:ER$66,EU$17:EU$66,EI69+135,EO$17:EO$66,"Quadraxial")/6</f>
        <v>0</v>
      </c>
      <c r="EN69">
        <f>SUM(EJ69:EM69)</f>
        <v>0</v>
      </c>
      <c r="EO69" s="23">
        <f ca="1">SUMIF(EI$69:EI$248,"&gt;="&amp;EI69-10,EN$69:EN$248)-SUMIF(EI$69:EI$248,"&gt;"&amp;EI69+10,EN$69:EN$248)</f>
        <v>0</v>
      </c>
      <c r="EP69" s="466"/>
      <c r="EQ69" s="335"/>
      <c r="ER69" s="335"/>
      <c r="ES69" s="335"/>
      <c r="ET69" s="335"/>
      <c r="EU69" s="335"/>
      <c r="EV69" s="335"/>
      <c r="EW69" s="335"/>
      <c r="EX69" s="335"/>
      <c r="EY69" s="335"/>
      <c r="EZ69" s="23">
        <v>-89</v>
      </c>
      <c r="FA69" s="23">
        <f>SUMIFS(FI$17:FI$66,FL$17:FL$66,EZ69,FF$17:FF$66,"Unidirectional")</f>
        <v>0</v>
      </c>
      <c r="FB69">
        <f>SUMIFS(FI$17:FI$66,FL$17:FL$66,EZ69,FF$17:FF$66,"Bidirectional")/2+SUMIFS(FI$17:FI$66,FL$17:FL$66,EZ69-90,FF$17:FF$66,"Bidirectional")/2+SUMIFS(FI$17:FI$66,FL$17:FL$66,EZ69+90,FF$17:FF$66,"Bidirectional")/2</f>
        <v>0</v>
      </c>
      <c r="FC69">
        <f>SUMIFS(FI$17:FI$66,FL$17:FL$66,EZ69,FF$17:FF$66,"Triaxial")/3+SUMIFS(FI$17:FI$66,FL$17:FL$66,EZ69-60,FF$17:FF$66,"Triaxial")/3+SUMIFS(FI$17:FI$66,FL$17:FL$66,EZ69+60,FF$17:FF$66,"Triaxial")/3+SUMIFS(FI$17:FI$66,FL$17:FL$66,EZ69-120,FF$17:FF$66,"Triaxial")/3+SUMIFS(FI$17:FI$66,FL$17:FL$66,EZ69+120,FF$17:FF$66,"Triaxial")/3</f>
        <v>0</v>
      </c>
      <c r="FD69">
        <f>SUMIFS(FI$17:FI$66,FL$17:FL$66,EZ69,FF$17:FF$66,"Quadraxial")/6+SUMIFS(FI$17:FI$66,FL$17:FL$66,EZ69-45,FF$17:FF$66,"Quadraxial")/6+SUMIFS(FI$17:FI$66,FL$17:FL$66,EZ69+45,FF$17:FF$66,"Quadraxial")/6+SUMIFS(FI$17:FI$66,FL$17:FL$66,EZ69-90,FF$17:FF$66,"Quadraxial")/6+SUMIFS(FI$17:FI$66,FL$17:FL$66,EZ69+90,FF$17:FF$66,"Quadraxial")/6+SUMIFS(FI$17:FI$66,FL$17:FL$66,EZ69-135,FF$17:FF$66,"Quadraxial")/6+SUMIFS(FI$17:FI$66,FL$17:FL$66,EZ69+135,FF$17:FF$66,"Quadraxial")/6</f>
        <v>0</v>
      </c>
      <c r="FE69">
        <f>SUM(FA69:FD69)</f>
        <v>0</v>
      </c>
      <c r="FF69" s="23">
        <f ca="1">SUMIF(EZ$69:EZ$248,"&gt;="&amp;EZ69-10,FE$69:FE$248)-SUMIF(EZ$69:EZ$248,"&gt;"&amp;EZ69+10,FE$69:FE$248)</f>
        <v>0</v>
      </c>
      <c r="FG69" s="466"/>
      <c r="FH69" s="335"/>
      <c r="FI69" s="335"/>
      <c r="FJ69" s="335"/>
      <c r="FK69" s="335"/>
      <c r="FL69" s="335"/>
      <c r="FM69" s="335"/>
      <c r="FN69" s="335"/>
      <c r="FO69" s="335"/>
      <c r="FP69" s="335"/>
      <c r="FQ69" s="23">
        <v>-89</v>
      </c>
      <c r="FR69" s="23">
        <f>SUMIFS(FZ$17:FZ$66,GC$17:GC$66,FQ69,FW$17:FW$66,"Unidirectional")</f>
        <v>0</v>
      </c>
      <c r="FS69">
        <f>SUMIFS(FZ$17:FZ$66,GC$17:GC$66,FQ69,FW$17:FW$66,"Bidirectional")/2+SUMIFS(FZ$17:FZ$66,GC$17:GC$66,FQ69-90,FW$17:FW$66,"Bidirectional")/2+SUMIFS(FZ$17:FZ$66,GC$17:GC$66,FQ69+90,FW$17:FW$66,"Bidirectional")/2</f>
        <v>0</v>
      </c>
      <c r="FT69">
        <f>SUMIFS(FZ$17:FZ$66,GC$17:GC$66,FQ69,FW$17:FW$66,"Triaxial")/3+SUMIFS(FZ$17:FZ$66,GC$17:GC$66,FQ69-60,FW$17:FW$66,"Triaxial")/3+SUMIFS(FZ$17:FZ$66,GC$17:GC$66,FQ69+60,FW$17:FW$66,"Triaxial")/3+SUMIFS(FZ$17:FZ$66,GC$17:GC$66,FQ69-120,FW$17:FW$66,"Triaxial")/3+SUMIFS(FZ$17:FZ$66,GC$17:GC$66,FQ69+120,FW$17:FW$66,"Triaxial")/3</f>
        <v>0</v>
      </c>
      <c r="FU69">
        <f>SUMIFS(FZ$17:FZ$66,GC$17:GC$66,FQ69,FW$17:FW$66,"Quadraxial")/6+SUMIFS(FZ$17:FZ$66,GC$17:GC$66,FQ69-45,FW$17:FW$66,"Quadraxial")/6+SUMIFS(FZ$17:FZ$66,GC$17:GC$66,FQ69+45,FW$17:FW$66,"Quadraxial")/6+SUMIFS(FZ$17:FZ$66,GC$17:GC$66,FQ69-90,FW$17:FW$66,"Quadraxial")/6+SUMIFS(FZ$17:FZ$66,GC$17:GC$66,FQ69+90,FW$17:FW$66,"Quadraxial")/6+SUMIFS(FZ$17:FZ$66,GC$17:GC$66,FQ69-135,FW$17:FW$66,"Quadraxial")/6+SUMIFS(FZ$17:FZ$66,GC$17:GC$66,FQ69+135,FW$17:FW$66,"Quadraxial")/6</f>
        <v>0</v>
      </c>
      <c r="FV69">
        <f>SUM(FR69:FU69)</f>
        <v>0</v>
      </c>
      <c r="FW69" s="23">
        <f ca="1">SUMIF(FQ$69:FQ$248,"&gt;="&amp;FQ69-10,FV$69:FV$248)-SUMIF(FQ$69:FQ$248,"&gt;"&amp;FQ69+10,FV$69:FV$248)</f>
        <v>0</v>
      </c>
      <c r="FX69" s="466"/>
      <c r="FY69" s="335"/>
      <c r="FZ69" s="335"/>
      <c r="GA69" s="335"/>
      <c r="GB69" s="335"/>
      <c r="GC69" s="335"/>
      <c r="GD69" s="335"/>
      <c r="GE69" s="335"/>
      <c r="GF69" s="335"/>
      <c r="GG69" s="335"/>
      <c r="GH69" s="23">
        <v>-89</v>
      </c>
      <c r="GI69" s="23">
        <f>SUMIFS(GQ$17:GQ$66,GT$17:GT$66,GH69,GN$17:GN$66,"Unidirectional")</f>
        <v>0</v>
      </c>
      <c r="GJ69">
        <f>SUMIFS(GQ$17:GQ$66,GT$17:GT$66,GH69,GN$17:GN$66,"Bidirectional")/2+SUMIFS(GQ$17:GQ$66,GT$17:GT$66,GH69-90,GN$17:GN$66,"Bidirectional")/2+SUMIFS(GQ$17:GQ$66,GT$17:GT$66,GH69+90,GN$17:GN$66,"Bidirectional")/2</f>
        <v>0</v>
      </c>
      <c r="GK69">
        <f>SUMIFS(GQ$17:GQ$66,GT$17:GT$66,GH69,GN$17:GN$66,"Triaxial")/3+SUMIFS(GQ$17:GQ$66,GT$17:GT$66,GH69-60,GN$17:GN$66,"Triaxial")/3+SUMIFS(GQ$17:GQ$66,GT$17:GT$66,GH69+60,GN$17:GN$66,"Triaxial")/3+SUMIFS(GQ$17:GQ$66,GT$17:GT$66,GH69-120,GN$17:GN$66,"Triaxial")/3+SUMIFS(GQ$17:GQ$66,GT$17:GT$66,GH69+120,GN$17:GN$66,"Triaxial")/3</f>
        <v>0</v>
      </c>
      <c r="GL69">
        <f>SUMIFS(GQ$17:GQ$66,GT$17:GT$66,GH69,GN$17:GN$66,"Quadraxial")/6+SUMIFS(GQ$17:GQ$66,GT$17:GT$66,GH69-45,GN$17:GN$66,"Quadraxial")/6+SUMIFS(GQ$17:GQ$66,GT$17:GT$66,GH69+45,GN$17:GN$66,"Quadraxial")/6+SUMIFS(GQ$17:GQ$66,GT$17:GT$66,GH69-90,GN$17:GN$66,"Quadraxial")/6+SUMIFS(GQ$17:GQ$66,GT$17:GT$66,GH69+90,GN$17:GN$66,"Quadraxial")/6+SUMIFS(GQ$17:GQ$66,GT$17:GT$66,GH69-135,GN$17:GN$66,"Quadraxial")/6+SUMIFS(GQ$17:GQ$66,GT$17:GT$66,GH69+135,GN$17:GN$66,"Quadraxial")/6</f>
        <v>0</v>
      </c>
      <c r="GM69">
        <f>SUM(GI69:GL69)</f>
        <v>0</v>
      </c>
      <c r="GN69" s="23">
        <f ca="1">SUMIF(GH$69:GH$248,"&gt;="&amp;GH69-10,GM$69:GM$248)-SUMIF(GH$69:GH$248,"&gt;"&amp;GH69+10,GM$69:GM$248)</f>
        <v>0</v>
      </c>
      <c r="GO69" s="466"/>
      <c r="GP69" s="335"/>
      <c r="GQ69" s="335"/>
      <c r="GR69" s="335"/>
      <c r="GS69" s="335"/>
      <c r="GT69" s="335"/>
      <c r="GU69" s="335"/>
      <c r="GV69" s="335"/>
      <c r="GW69" s="335"/>
      <c r="GX69" s="335"/>
      <c r="GY69" s="23">
        <v>-89</v>
      </c>
      <c r="GZ69" s="23">
        <f>SUMIFS(HH$17:HH$66,HK$17:HK$66,GY69,HE$17:HE$66,"Unidirectional")</f>
        <v>0</v>
      </c>
      <c r="HA69">
        <f>SUMIFS(HH$17:HH$66,HK$17:HK$66,GY69,HE$17:HE$66,"Bidirectional")/2+SUMIFS(HH$17:HH$66,HK$17:HK$66,GY69-90,HE$17:HE$66,"Bidirectional")/2+SUMIFS(HH$17:HH$66,HK$17:HK$66,GY69+90,HE$17:HE$66,"Bidirectional")/2</f>
        <v>0</v>
      </c>
      <c r="HB69">
        <f>SUMIFS(HH$17:HH$66,HK$17:HK$66,GY69,HE$17:HE$66,"Triaxial")/3+SUMIFS(HH$17:HH$66,HK$17:HK$66,GY69-60,HE$17:HE$66,"Triaxial")/3+SUMIFS(HH$17:HH$66,HK$17:HK$66,GY69+60,HE$17:HE$66,"Triaxial")/3+SUMIFS(HH$17:HH$66,HK$17:HK$66,GY69-120,HE$17:HE$66,"Triaxial")/3+SUMIFS(HH$17:HH$66,HK$17:HK$66,GY69+120,HE$17:HE$66,"Triaxial")/3</f>
        <v>0</v>
      </c>
      <c r="HC69">
        <f>SUMIFS(HH$17:HH$66,HK$17:HK$66,GY69,HE$17:HE$66,"Quadraxial")/6+SUMIFS(HH$17:HH$66,HK$17:HK$66,GY69-45,HE$17:HE$66,"Quadraxial")/6+SUMIFS(HH$17:HH$66,HK$17:HK$66,GY69+45,HE$17:HE$66,"Quadraxial")/6+SUMIFS(HH$17:HH$66,HK$17:HK$66,GY69-90,HE$17:HE$66,"Quadraxial")/6+SUMIFS(HH$17:HH$66,HK$17:HK$66,GY69+90,HE$17:HE$66,"Quadraxial")/6+SUMIFS(HH$17:HH$66,HK$17:HK$66,GY69-135,HE$17:HE$66,"Quadraxial")/6+SUMIFS(HH$17:HH$66,HK$17:HK$66,GY69+135,HE$17:HE$66,"Quadraxial")/6</f>
        <v>0</v>
      </c>
      <c r="HD69">
        <f>SUM(GZ69:HC69)</f>
        <v>0</v>
      </c>
      <c r="HE69" s="23">
        <f ca="1">SUMIF(GY$69:GY$248,"&gt;="&amp;GY69-10,HD$69:HD$248)-SUMIF(GY$69:GY$248,"&gt;"&amp;GY69+10,HD$69:HD$248)</f>
        <v>0</v>
      </c>
      <c r="HF69" s="466"/>
      <c r="HG69" s="335"/>
      <c r="HH69" s="335"/>
      <c r="HI69" s="335"/>
      <c r="HJ69" s="335"/>
      <c r="HK69" s="335"/>
      <c r="HL69" s="335"/>
      <c r="HM69" s="335"/>
      <c r="HN69" s="335"/>
      <c r="HO69" s="335"/>
      <c r="HP69" s="23">
        <v>-89</v>
      </c>
      <c r="HQ69" s="23">
        <f>SUMIFS(HY$17:HY$66,IB$17:IB$66,HP69,HV$17:HV$66,"Unidirectional")</f>
        <v>0</v>
      </c>
      <c r="HR69">
        <f>SUMIFS(HY$17:HY$66,IB$17:IB$66,HP69,HV$17:HV$66,"Bidirectional")/2+SUMIFS(HY$17:HY$66,IB$17:IB$66,HP69-90,HV$17:HV$66,"Bidirectional")/2+SUMIFS(HY$17:HY$66,IB$17:IB$66,HP69+90,HV$17:HV$66,"Bidirectional")/2</f>
        <v>0</v>
      </c>
      <c r="HS69">
        <f>SUMIFS(HY$17:HY$66,IB$17:IB$66,HP69,HV$17:HV$66,"Triaxial")/3+SUMIFS(HY$17:HY$66,IB$17:IB$66,HP69-60,HV$17:HV$66,"Triaxial")/3+SUMIFS(HY$17:HY$66,IB$17:IB$66,HP69+60,HV$17:HV$66,"Triaxial")/3+SUMIFS(HY$17:HY$66,IB$17:IB$66,HP69-120,HV$17:HV$66,"Triaxial")/3+SUMIFS(HY$17:HY$66,IB$17:IB$66,HP69+120,HV$17:HV$66,"Triaxial")/3</f>
        <v>0</v>
      </c>
      <c r="HT69">
        <f>SUMIFS(HY$17:HY$66,IB$17:IB$66,HP69,HV$17:HV$66,"Quadraxial")/6+SUMIFS(HY$17:HY$66,IB$17:IB$66,HP69-45,HV$17:HV$66,"Quadraxial")/6+SUMIFS(HY$17:HY$66,IB$17:IB$66,HP69+45,HV$17:HV$66,"Quadraxial")/6+SUMIFS(HY$17:HY$66,IB$17:IB$66,HP69-90,HV$17:HV$66,"Quadraxial")/6+SUMIFS(HY$17:HY$66,IB$17:IB$66,HP69+90,HV$17:HV$66,"Quadraxial")/6+SUMIFS(HY$17:HY$66,IB$17:IB$66,HP69-135,HV$17:HV$66,"Quadraxial")/6+SUMIFS(HY$17:HY$66,IB$17:IB$66,HP69+135,HV$17:HV$66,"Quadraxial")/6</f>
        <v>0</v>
      </c>
      <c r="HU69">
        <f>SUM(HQ69:HT69)</f>
        <v>0</v>
      </c>
      <c r="HV69" s="23">
        <f ca="1">SUMIF(HP$69:HP$248,"&gt;="&amp;HP69-10,HU$69:HU$248)-SUMIF(HP$69:HP$248,"&gt;"&amp;HP69+10,HU$69:HU$248)</f>
        <v>0</v>
      </c>
      <c r="HW69" s="466"/>
      <c r="HX69" s="335"/>
      <c r="HY69" s="335"/>
      <c r="HZ69" s="335"/>
      <c r="IA69" s="335"/>
      <c r="IB69" s="335"/>
      <c r="IC69" s="335"/>
      <c r="ID69" s="335"/>
      <c r="IE69" s="335"/>
      <c r="IF69" s="335"/>
      <c r="IG69" s="23">
        <v>-89</v>
      </c>
      <c r="IH69" s="23">
        <f>SUMIFS(IP$17:IP$66,IS$17:IS$66,IG69,IM$17:IM$66,"Unidirectional")</f>
        <v>0</v>
      </c>
      <c r="II69">
        <f>SUMIFS(IP$17:IP$66,IS$17:IS$66,IG69,IM$17:IM$66,"Bidirectional")/2+SUMIFS(IP$17:IP$66,IS$17:IS$66,IG69-90,IM$17:IM$66,"Bidirectional")/2+SUMIFS(IP$17:IP$66,IS$17:IS$66,IG69+90,IM$17:IM$66,"Bidirectional")/2</f>
        <v>0</v>
      </c>
      <c r="IJ69">
        <f>SUMIFS(IP$17:IP$66,IS$17:IS$66,IG69,IM$17:IM$66,"Triaxial")/3+SUMIFS(IP$17:IP$66,IS$17:IS$66,IG69-60,IM$17:IM$66,"Triaxial")/3+SUMIFS(IP$17:IP$66,IS$17:IS$66,IG69+60,IM$17:IM$66,"Triaxial")/3+SUMIFS(IP$17:IP$66,IS$17:IS$66,IG69-120,IM$17:IM$66,"Triaxial")/3+SUMIFS(IP$17:IP$66,IS$17:IS$66,IG69+120,IM$17:IM$66,"Triaxial")/3</f>
        <v>0</v>
      </c>
      <c r="IK69">
        <f>SUMIFS(IP$17:IP$66,IS$17:IS$66,IG69,IM$17:IM$66,"Quadraxial")/6+SUMIFS(IP$17:IP$66,IS$17:IS$66,IG69-45,IM$17:IM$66,"Quadraxial")/6+SUMIFS(IP$17:IP$66,IS$17:IS$66,IG69+45,IM$17:IM$66,"Quadraxial")/6+SUMIFS(IP$17:IP$66,IS$17:IS$66,IG69-90,IM$17:IM$66,"Quadraxial")/6+SUMIFS(IP$17:IP$66,IS$17:IS$66,IG69+90,IM$17:IM$66,"Quadraxial")/6+SUMIFS(IP$17:IP$66,IS$17:IS$66,IG69-135,IM$17:IM$66,"Quadraxial")/6+SUMIFS(IP$17:IP$66,IS$17:IS$66,IG69+135,IM$17:IM$66,"Quadraxial")/6</f>
        <v>0</v>
      </c>
      <c r="IL69">
        <f>SUM(IH69:IK69)</f>
        <v>0</v>
      </c>
      <c r="IM69" s="23">
        <f ca="1">SUMIF(IG$69:IG$248,"&gt;="&amp;IG69-10,IL$69:IL$248)-SUMIF(IG$69:IG$248,"&gt;"&amp;IG69+10,IL$69:IL$248)</f>
        <v>0</v>
      </c>
      <c r="IN69" s="466"/>
      <c r="IO69" s="335"/>
      <c r="IP69" s="335"/>
      <c r="IQ69" s="335"/>
      <c r="IR69" s="335"/>
      <c r="IS69" s="335"/>
      <c r="IT69" s="335"/>
    </row>
    <row r="70" spans="1:254" s="124" customFormat="1" ht="12.75" x14ac:dyDescent="0.2">
      <c r="A70" s="335"/>
      <c r="B70" s="335"/>
      <c r="C70" s="23">
        <v>-88</v>
      </c>
      <c r="D70" s="23">
        <f t="shared" ref="D70:D133" si="0">SUMIFS(L$17:L$66,O$17:O$66,C70,I$17:I$66,"Unidirectional")</f>
        <v>0</v>
      </c>
      <c r="E70">
        <f t="shared" ref="E70:E133" si="1">SUMIFS(L$17:L$66,O$17:O$66,C70,I$17:I$66,"Bidirectional")/2+SUMIFS(L$17:L$66,O$17:O$66,C70-90,I$17:I$66,"Bidirectional")/2+SUMIFS(L$17:L$66,O$17:O$66,C70+90,I$17:I$66,"Bidirectional")/2</f>
        <v>0</v>
      </c>
      <c r="F70">
        <f t="shared" ref="F70:F133" si="2">SUMIFS(L$17:L$66,O$17:O$66,C70,I$17:I$66,"Triaxial")/3+SUMIFS(L$17:L$66,O$17:O$66,C70-60,I$17:I$66,"Triaxial")/3+SUMIFS(L$17:L$66,O$17:O$66,C70+60,I$17:I$66,"Triaxial")/3+SUMIFS(L$17:L$66,O$17:O$66,C70-120,I$17:I$66,"Triaxial")/3+SUMIFS(L$17:L$66,O$17:O$66,C70+120,I$17:I$66,"Triaxial")/3</f>
        <v>0</v>
      </c>
      <c r="G70">
        <f t="shared" ref="G70:G133" si="3">SUMIFS(L$17:L$66,O$17:O$66,C70,I$17:I$66,"Quadraxial")/6+SUMIFS(L$17:L$66,O$17:O$66,C70-45,I$17:I$66,"Quadraxial")/6+SUMIFS(L$17:L$66,O$17:O$66,C70+45,I$17:I$66,"Quadraxial")/6+SUMIFS(L$17:L$66,O$17:O$66,C70-90,I$17:I$66,"Quadraxial")/6+SUMIFS(L$17:L$66,O$17:O$66,C70+90,I$17:I$66,"Quadraxial")/6+SUMIFS(L$17:L$66,O$17:O$66,C70-135,I$17:I$66,"Quadraxial")/6+SUMIFS(L$17:L$66,O$17:O$66,C70+135,I$17:I$66,"Quadraxial")/6</f>
        <v>0</v>
      </c>
      <c r="H70">
        <f t="shared" ref="H70:H133" si="4">SUM(D70:G70)</f>
        <v>0</v>
      </c>
      <c r="I70" s="23">
        <f t="shared" ref="I70:I133" ca="1" si="5">SUMIF(C$69:C$248,"&gt;="&amp;C70-10,H$69:H$248)-SUMIF(C$69:C$248,"&gt;"&amp;C70+10,H$69:H$248)</f>
        <v>0</v>
      </c>
      <c r="J70" s="465"/>
      <c r="K70" s="335"/>
      <c r="L70" s="335"/>
      <c r="M70" s="335"/>
      <c r="N70" s="335"/>
      <c r="O70" s="335"/>
      <c r="P70" s="335"/>
      <c r="Q70" s="335"/>
      <c r="R70" s="335"/>
      <c r="S70" s="335"/>
      <c r="T70" s="23">
        <v>-88</v>
      </c>
      <c r="U70" s="23">
        <f t="shared" ref="U70:U133" si="6">SUMIFS(AC$17:AC$66,AF$17:AF$66,T70,Z$17:Z$66,"Unidirectional")</f>
        <v>0</v>
      </c>
      <c r="V70">
        <f t="shared" ref="V70:V133" si="7">SUMIFS(AC$17:AC$66,AF$17:AF$66,T70,Z$17:Z$66,"Bidirectional")/2+SUMIFS(AC$17:AC$66,AF$17:AF$66,T70-90,Z$17:Z$66,"Bidirectional")/2+SUMIFS(AC$17:AC$66,AF$17:AF$66,T70+90,Z$17:Z$66,"Bidirectional")/2</f>
        <v>0</v>
      </c>
      <c r="W70">
        <f t="shared" ref="W70:W133" si="8">SUMIFS(AC$17:AC$66,AF$17:AF$66,T70,Z$17:Z$66,"Triaxial")/3+SUMIFS(AC$17:AC$66,AF$17:AF$66,T70-60,Z$17:Z$66,"Triaxial")/3+SUMIFS(AC$17:AC$66,AF$17:AF$66,T70+60,Z$17:Z$66,"Triaxial")/3+SUMIFS(AC$17:AC$66,AF$17:AF$66,T70-120,Z$17:Z$66,"Triaxial")/3+SUMIFS(AC$17:AC$66,AF$17:AF$66,T70+120,Z$17:Z$66,"Triaxial")/3</f>
        <v>0</v>
      </c>
      <c r="X70">
        <f t="shared" ref="X70:X133" si="9">SUMIFS(AC$17:AC$66,AF$17:AF$66,T70,Z$17:Z$66,"Quadraxial")/6+SUMIFS(AC$17:AC$66,AF$17:AF$66,T70-45,Z$17:Z$66,"Quadraxial")/6+SUMIFS(AC$17:AC$66,AF$17:AF$66,T70+45,Z$17:Z$66,"Quadraxial")/6+SUMIFS(AC$17:AC$66,AF$17:AF$66,T70-90,Z$17:Z$66,"Quadraxial")/6+SUMIFS(AC$17:AC$66,AF$17:AF$66,T70+90,Z$17:Z$66,"Quadraxial")/6+SUMIFS(AC$17:AC$66,AF$17:AF$66,T70-135,Z$17:Z$66,"Quadraxial")/6+SUMIFS(AC$17:AC$66,AF$17:AF$66,T70+135,Z$17:Z$66,"Quadraxial")/6</f>
        <v>0</v>
      </c>
      <c r="Y70">
        <f t="shared" ref="Y70:Y133" si="10">SUM(U70:X70)</f>
        <v>0</v>
      </c>
      <c r="Z70" s="23">
        <f t="shared" ref="Z70:Z133" ca="1" si="11">SUMIF(T$69:T$248,"&gt;="&amp;T70-10,Y$69:Y$248)-SUMIF(T$69:T$248,"&gt;"&amp;T70+10,Y$69:Y$248)</f>
        <v>0</v>
      </c>
      <c r="AA70" s="465"/>
      <c r="AB70" s="335"/>
      <c r="AC70" s="335"/>
      <c r="AD70" s="335"/>
      <c r="AE70" s="335"/>
      <c r="AF70" s="335"/>
      <c r="AG70" s="335"/>
      <c r="AH70" s="335"/>
      <c r="AI70" s="335"/>
      <c r="AJ70" s="335"/>
      <c r="AK70" s="23">
        <v>-88</v>
      </c>
      <c r="AL70" s="23">
        <f t="shared" ref="AL70:AL133" si="12">SUMIFS(AT$17:AT$66,AW$17:AW$66,AK70,AQ$17:AQ$66,"Unidirectional")</f>
        <v>0</v>
      </c>
      <c r="AM70">
        <f t="shared" ref="AM70:AM133" si="13">SUMIFS(AT$17:AT$66,AW$17:AW$66,AK70,AQ$17:AQ$66,"Bidirectional")/2+SUMIFS(AT$17:AT$66,AW$17:AW$66,AK70-90,AQ$17:AQ$66,"Bidirectional")/2+SUMIFS(AT$17:AT$66,AW$17:AW$66,AK70+90,AQ$17:AQ$66,"Bidirectional")/2</f>
        <v>0</v>
      </c>
      <c r="AN70">
        <f t="shared" ref="AN70:AN133" si="14">SUMIFS(AT$17:AT$66,AW$17:AW$66,AK70,AQ$17:AQ$66,"Triaxial")/3+SUMIFS(AT$17:AT$66,AW$17:AW$66,AK70-60,AQ$17:AQ$66,"Triaxial")/3+SUMIFS(AT$17:AT$66,AW$17:AW$66,AK70+60,AQ$17:AQ$66,"Triaxial")/3+SUMIFS(AT$17:AT$66,AW$17:AW$66,AK70-120,AQ$17:AQ$66,"Triaxial")/3+SUMIFS(AT$17:AT$66,AW$17:AW$66,AK70+120,AQ$17:AQ$66,"Triaxial")/3</f>
        <v>0</v>
      </c>
      <c r="AO70">
        <f t="shared" ref="AO70:AO133" si="15">SUMIFS(AT$17:AT$66,AW$17:AW$66,AK70,AQ$17:AQ$66,"Quadraxial")/6+SUMIFS(AT$17:AT$66,AW$17:AW$66,AK70-45,AQ$17:AQ$66,"Quadraxial")/6+SUMIFS(AT$17:AT$66,AW$17:AW$66,AK70+45,AQ$17:AQ$66,"Quadraxial")/6+SUMIFS(AT$17:AT$66,AW$17:AW$66,AK70-90,AQ$17:AQ$66,"Quadraxial")/6+SUMIFS(AT$17:AT$66,AW$17:AW$66,AK70+90,AQ$17:AQ$66,"Quadraxial")/6+SUMIFS(AT$17:AT$66,AW$17:AW$66,AK70-135,AQ$17:AQ$66,"Quadraxial")/6+SUMIFS(AT$17:AT$66,AW$17:AW$66,AK70+135,AQ$17:AQ$66,"Quadraxial")/6</f>
        <v>0</v>
      </c>
      <c r="AP70">
        <f t="shared" ref="AP70:AP133" si="16">SUM(AL70:AO70)</f>
        <v>0</v>
      </c>
      <c r="AQ70" s="23">
        <f t="shared" ref="AQ70:AQ133" ca="1" si="17">SUMIF(AK$69:AK$248,"&gt;="&amp;AK70-10,AP$69:AP$248)-SUMIF(AK$69:AK$248,"&gt;"&amp;AK70+10,AP$69:AP$248)</f>
        <v>0</v>
      </c>
      <c r="AR70" s="465"/>
      <c r="AS70" s="335"/>
      <c r="AT70" s="335"/>
      <c r="AU70" s="335"/>
      <c r="AV70" s="335"/>
      <c r="AW70" s="335"/>
      <c r="AX70" s="335"/>
      <c r="AY70" s="335"/>
      <c r="AZ70" s="335"/>
      <c r="BA70" s="335"/>
      <c r="BB70" s="23">
        <v>-88</v>
      </c>
      <c r="BC70" s="23">
        <f t="shared" ref="BC70:BC133" si="18">SUMIFS(BK$17:BK$66,BN$17:BN$66,BB70,BH$17:BH$66,"Unidirectional")</f>
        <v>0</v>
      </c>
      <c r="BD70">
        <f t="shared" ref="BD70:BD133" si="19">SUMIFS(BK$17:BK$66,BN$17:BN$66,BB70,BH$17:BH$66,"Bidirectional")/2+SUMIFS(BK$17:BK$66,BN$17:BN$66,BB70-90,BH$17:BH$66,"Bidirectional")/2+SUMIFS(BK$17:BK$66,BN$17:BN$66,BB70+90,BH$17:BH$66,"Bidirectional")/2</f>
        <v>0</v>
      </c>
      <c r="BE70">
        <f t="shared" ref="BE70:BE133" si="20">SUMIFS(BK$17:BK$66,BN$17:BN$66,BB70,BH$17:BH$66,"Triaxial")/3+SUMIFS(BK$17:BK$66,BN$17:BN$66,BB70-60,BH$17:BH$66,"Triaxial")/3+SUMIFS(BK$17:BK$66,BN$17:BN$66,BB70+60,BH$17:BH$66,"Triaxial")/3+SUMIFS(BK$17:BK$66,BN$17:BN$66,BB70-120,BH$17:BH$66,"Triaxial")/3+SUMIFS(BK$17:BK$66,BN$17:BN$66,BB70+120,BH$17:BH$66,"Triaxial")/3</f>
        <v>0</v>
      </c>
      <c r="BF70">
        <f t="shared" ref="BF70:BF133" si="21">SUMIFS(BK$17:BK$66,BN$17:BN$66,BB70,BH$17:BH$66,"Quadraxial")/6+SUMIFS(BK$17:BK$66,BN$17:BN$66,BB70-45,BH$17:BH$66,"Quadraxial")/6+SUMIFS(BK$17:BK$66,BN$17:BN$66,BB70+45,BH$17:BH$66,"Quadraxial")/6+SUMIFS(BK$17:BK$66,BN$17:BN$66,BB70-90,BH$17:BH$66,"Quadraxial")/6+SUMIFS(BK$17:BK$66,BN$17:BN$66,BB70+90,BH$17:BH$66,"Quadraxial")/6+SUMIFS(BK$17:BK$66,BN$17:BN$66,BB70-135,BH$17:BH$66,"Quadraxial")/6+SUMIFS(BK$17:BK$66,BN$17:BN$66,BB70+135,BH$17:BH$66,"Quadraxial")/6</f>
        <v>0</v>
      </c>
      <c r="BG70">
        <f t="shared" ref="BG70:BG133" si="22">SUM(BC70:BF70)</f>
        <v>0</v>
      </c>
      <c r="BH70" s="23">
        <f t="shared" ref="BH70:BH133" ca="1" si="23">SUMIF(BB$69:BB$248,"&gt;="&amp;BB70-10,BG$69:BG$248)-SUMIF(BB$69:BB$248,"&gt;"&amp;BB70+10,BG$69:BG$248)</f>
        <v>0</v>
      </c>
      <c r="BI70" s="465"/>
      <c r="BJ70" s="335"/>
      <c r="BK70" s="335"/>
      <c r="BL70" s="335"/>
      <c r="BM70" s="335"/>
      <c r="BN70" s="335"/>
      <c r="BO70" s="335"/>
      <c r="BP70" s="335"/>
      <c r="BQ70" s="335"/>
      <c r="BR70" s="335"/>
      <c r="BS70" s="23">
        <v>-88</v>
      </c>
      <c r="BT70" s="23">
        <f t="shared" ref="BT70:BT133" si="24">SUMIFS(CB$17:CB$66,CE$17:CE$66,BS70,BY$17:BY$66,"Unidirectional")</f>
        <v>0</v>
      </c>
      <c r="BU70">
        <f t="shared" ref="BU70:BU133" si="25">SUMIFS(CB$17:CB$66,CE$17:CE$66,BS70,BY$17:BY$66,"Bidirectional")/2+SUMIFS(CB$17:CB$66,CE$17:CE$66,BS70-90,BY$17:BY$66,"Bidirectional")/2+SUMIFS(CB$17:CB$66,CE$17:CE$66,BS70+90,BY$17:BY$66,"Bidirectional")/2</f>
        <v>0</v>
      </c>
      <c r="BV70">
        <f t="shared" ref="BV70:BV133" si="26">SUMIFS(CB$17:CB$66,CE$17:CE$66,BS70,BY$17:BY$66,"Triaxial")/3+SUMIFS(CB$17:CB$66,CE$17:CE$66,BS70-60,BY$17:BY$66,"Triaxial")/3+SUMIFS(CB$17:CB$66,CE$17:CE$66,BS70+60,BY$17:BY$66,"Triaxial")/3+SUMIFS(CB$17:CB$66,CE$17:CE$66,BS70-120,BY$17:BY$66,"Triaxial")/3+SUMIFS(CB$17:CB$66,CE$17:CE$66,BS70+120,BY$17:BY$66,"Triaxial")/3</f>
        <v>0</v>
      </c>
      <c r="BW70">
        <f t="shared" ref="BW70:BW133" si="27">SUMIFS(CB$17:CB$66,CE$17:CE$66,BS70,BY$17:BY$66,"Quadraxial")/6+SUMIFS(CB$17:CB$66,CE$17:CE$66,BS70-45,BY$17:BY$66,"Quadraxial")/6+SUMIFS(CB$17:CB$66,CE$17:CE$66,BS70+45,BY$17:BY$66,"Quadraxial")/6+SUMIFS(CB$17:CB$66,CE$17:CE$66,BS70-90,BY$17:BY$66,"Quadraxial")/6+SUMIFS(CB$17:CB$66,CE$17:CE$66,BS70+90,BY$17:BY$66,"Quadraxial")/6+SUMIFS(CB$17:CB$66,CE$17:CE$66,BS70-135,BY$17:BY$66,"Quadraxial")/6+SUMIFS(CB$17:CB$66,CE$17:CE$66,BS70+135,BY$17:BY$66,"Quadraxial")/6</f>
        <v>0</v>
      </c>
      <c r="BX70">
        <f t="shared" ref="BX70:BX133" si="28">SUM(BT70:BW70)</f>
        <v>0</v>
      </c>
      <c r="BY70" s="23">
        <f t="shared" ref="BY70:BY133" ca="1" si="29">SUMIF(BS$69:BS$248,"&gt;="&amp;BS70-10,BX$69:BX$248)-SUMIF(BS$69:BS$248,"&gt;"&amp;BS70+10,BX$69:BX$248)</f>
        <v>0</v>
      </c>
      <c r="BZ70" s="465"/>
      <c r="CA70" s="335"/>
      <c r="CB70" s="335"/>
      <c r="CC70" s="335"/>
      <c r="CD70" s="335"/>
      <c r="CE70" s="335"/>
      <c r="CF70" s="335"/>
      <c r="CG70" s="335"/>
      <c r="CH70" s="335"/>
      <c r="CI70" s="335"/>
      <c r="CJ70" s="23">
        <v>-88</v>
      </c>
      <c r="CK70" s="23">
        <f t="shared" ref="CK70:CK133" si="30">SUMIFS(CS$17:CS$66,CV$17:CV$66,CJ70,CP$17:CP$66,"Unidirectional")</f>
        <v>0</v>
      </c>
      <c r="CL70">
        <f t="shared" ref="CL70:CL133" si="31">SUMIFS(CS$17:CS$66,CV$17:CV$66,CJ70,CP$17:CP$66,"Bidirectional")/2+SUMIFS(CS$17:CS$66,CV$17:CV$66,CJ70-90,CP$17:CP$66,"Bidirectional")/2+SUMIFS(CS$17:CS$66,CV$17:CV$66,CJ70+90,CP$17:CP$66,"Bidirectional")/2</f>
        <v>0</v>
      </c>
      <c r="CM70">
        <f t="shared" ref="CM70:CM133" si="32">SUMIFS(CS$17:CS$66,CV$17:CV$66,CJ70,CP$17:CP$66,"Triaxial")/3+SUMIFS(CS$17:CS$66,CV$17:CV$66,CJ70-60,CP$17:CP$66,"Triaxial")/3+SUMIFS(CS$17:CS$66,CV$17:CV$66,CJ70+60,CP$17:CP$66,"Triaxial")/3+SUMIFS(CS$17:CS$66,CV$17:CV$66,CJ70-120,CP$17:CP$66,"Triaxial")/3+SUMIFS(CS$17:CS$66,CV$17:CV$66,CJ70+120,CP$17:CP$66,"Triaxial")/3</f>
        <v>0</v>
      </c>
      <c r="CN70">
        <f t="shared" ref="CN70:CN133" si="33">SUMIFS(CS$17:CS$66,CV$17:CV$66,CJ70,CP$17:CP$66,"Quadraxial")/6+SUMIFS(CS$17:CS$66,CV$17:CV$66,CJ70-45,CP$17:CP$66,"Quadraxial")/6+SUMIFS(CS$17:CS$66,CV$17:CV$66,CJ70+45,CP$17:CP$66,"Quadraxial")/6+SUMIFS(CS$17:CS$66,CV$17:CV$66,CJ70-90,CP$17:CP$66,"Quadraxial")/6+SUMIFS(CS$17:CS$66,CV$17:CV$66,CJ70+90,CP$17:CP$66,"Quadraxial")/6+SUMIFS(CS$17:CS$66,CV$17:CV$66,CJ70-135,CP$17:CP$66,"Quadraxial")/6+SUMIFS(CS$17:CS$66,CV$17:CV$66,CJ70+135,CP$17:CP$66,"Quadraxial")/6</f>
        <v>0</v>
      </c>
      <c r="CO70">
        <f t="shared" ref="CO70:CO133" si="34">SUM(CK70:CN70)</f>
        <v>0</v>
      </c>
      <c r="CP70" s="23">
        <f t="shared" ref="CP70:CP133" ca="1" si="35">SUMIF(CJ$69:CJ$248,"&gt;="&amp;CJ70-10,CO$69:CO$248)-SUMIF(CJ$69:CJ$248,"&gt;"&amp;CJ70+10,CO$69:CO$248)</f>
        <v>0</v>
      </c>
      <c r="CQ70" s="465"/>
      <c r="CR70" s="335"/>
      <c r="CS70" s="335"/>
      <c r="CT70" s="335"/>
      <c r="CU70" s="335"/>
      <c r="CV70" s="335"/>
      <c r="CW70" s="335"/>
      <c r="CX70" s="335"/>
      <c r="CY70" s="335"/>
      <c r="CZ70" s="335"/>
      <c r="DA70" s="23">
        <v>-88</v>
      </c>
      <c r="DB70" s="23">
        <f t="shared" ref="DB70:DB133" si="36">SUMIFS(DJ$17:DJ$66,DM$17:DM$66,DA70,DG$17:DG$66,"Unidirectional")</f>
        <v>0</v>
      </c>
      <c r="DC70">
        <f t="shared" ref="DC70:DC133" si="37">SUMIFS(DJ$17:DJ$66,DM$17:DM$66,DA70,DG$17:DG$66,"Bidirectional")/2+SUMIFS(DJ$17:DJ$66,DM$17:DM$66,DA70-90,DG$17:DG$66,"Bidirectional")/2+SUMIFS(DJ$17:DJ$66,DM$17:DM$66,DA70+90,DG$17:DG$66,"Bidirectional")/2</f>
        <v>0</v>
      </c>
      <c r="DD70">
        <f t="shared" ref="DD70:DD133" si="38">SUMIFS(DJ$17:DJ$66,DM$17:DM$66,DA70,DG$17:DG$66,"Triaxial")/3+SUMIFS(DJ$17:DJ$66,DM$17:DM$66,DA70-60,DG$17:DG$66,"Triaxial")/3+SUMIFS(DJ$17:DJ$66,DM$17:DM$66,DA70+60,DG$17:DG$66,"Triaxial")/3+SUMIFS(DJ$17:DJ$66,DM$17:DM$66,DA70-120,DG$17:DG$66,"Triaxial")/3+SUMIFS(DJ$17:DJ$66,DM$17:DM$66,DA70+120,DG$17:DG$66,"Triaxial")/3</f>
        <v>0</v>
      </c>
      <c r="DE70">
        <f t="shared" ref="DE70:DE133" si="39">SUMIFS(DJ$17:DJ$66,DM$17:DM$66,DA70,DG$17:DG$66,"Quadraxial")/6+SUMIFS(DJ$17:DJ$66,DM$17:DM$66,DA70-45,DG$17:DG$66,"Quadraxial")/6+SUMIFS(DJ$17:DJ$66,DM$17:DM$66,DA70+45,DG$17:DG$66,"Quadraxial")/6+SUMIFS(DJ$17:DJ$66,DM$17:DM$66,DA70-90,DG$17:DG$66,"Quadraxial")/6+SUMIFS(DJ$17:DJ$66,DM$17:DM$66,DA70+90,DG$17:DG$66,"Quadraxial")/6+SUMIFS(DJ$17:DJ$66,DM$17:DM$66,DA70-135,DG$17:DG$66,"Quadraxial")/6+SUMIFS(DJ$17:DJ$66,DM$17:DM$66,DA70+135,DG$17:DG$66,"Quadraxial")/6</f>
        <v>0</v>
      </c>
      <c r="DF70">
        <f t="shared" ref="DF70:DF133" si="40">SUM(DB70:DE70)</f>
        <v>0</v>
      </c>
      <c r="DG70" s="23">
        <f t="shared" ref="DG70:DG133" ca="1" si="41">SUMIF(DA$69:DA$248,"&gt;="&amp;DA70-10,DF$69:DF$248)-SUMIF(DA$69:DA$248,"&gt;"&amp;DA70+10,DF$69:DF$248)</f>
        <v>0</v>
      </c>
      <c r="DH70" s="465"/>
      <c r="DI70" s="335"/>
      <c r="DJ70" s="335"/>
      <c r="DK70" s="335"/>
      <c r="DL70" s="335"/>
      <c r="DM70" s="335"/>
      <c r="DN70" s="335"/>
      <c r="DO70" s="335"/>
      <c r="DP70" s="335"/>
      <c r="DQ70" s="335"/>
      <c r="DR70" s="23">
        <v>-88</v>
      </c>
      <c r="DS70" s="23">
        <f t="shared" ref="DS70:DS133" si="42">SUMIFS(EA$17:EA$66,ED$17:ED$66,DR70,DX$17:DX$66,"Unidirectional")</f>
        <v>0</v>
      </c>
      <c r="DT70">
        <f t="shared" ref="DT70:DT133" si="43">SUMIFS(EA$17:EA$66,ED$17:ED$66,DR70,DX$17:DX$66,"Bidirectional")/2+SUMIFS(EA$17:EA$66,ED$17:ED$66,DR70-90,DX$17:DX$66,"Bidirectional")/2+SUMIFS(EA$17:EA$66,ED$17:ED$66,DR70+90,DX$17:DX$66,"Bidirectional")/2</f>
        <v>0</v>
      </c>
      <c r="DU70">
        <f t="shared" ref="DU70:DU133" si="44">SUMIFS(EA$17:EA$66,ED$17:ED$66,DR70,DX$17:DX$66,"Triaxial")/3+SUMIFS(EA$17:EA$66,ED$17:ED$66,DR70-60,DX$17:DX$66,"Triaxial")/3+SUMIFS(EA$17:EA$66,ED$17:ED$66,DR70+60,DX$17:DX$66,"Triaxial")/3+SUMIFS(EA$17:EA$66,ED$17:ED$66,DR70-120,DX$17:DX$66,"Triaxial")/3+SUMIFS(EA$17:EA$66,ED$17:ED$66,DR70+120,DX$17:DX$66,"Triaxial")/3</f>
        <v>0</v>
      </c>
      <c r="DV70">
        <f t="shared" ref="DV70:DV133" si="45">SUMIFS(EA$17:EA$66,ED$17:ED$66,DR70,DX$17:DX$66,"Quadraxial")/6+SUMIFS(EA$17:EA$66,ED$17:ED$66,DR70-45,DX$17:DX$66,"Quadraxial")/6+SUMIFS(EA$17:EA$66,ED$17:ED$66,DR70+45,DX$17:DX$66,"Quadraxial")/6+SUMIFS(EA$17:EA$66,ED$17:ED$66,DR70-90,DX$17:DX$66,"Quadraxial")/6+SUMIFS(EA$17:EA$66,ED$17:ED$66,DR70+90,DX$17:DX$66,"Quadraxial")/6+SUMIFS(EA$17:EA$66,ED$17:ED$66,DR70-135,DX$17:DX$66,"Quadraxial")/6+SUMIFS(EA$17:EA$66,ED$17:ED$66,DR70+135,DX$17:DX$66,"Quadraxial")/6</f>
        <v>0</v>
      </c>
      <c r="DW70">
        <f t="shared" ref="DW70:DW133" si="46">SUM(DS70:DV70)</f>
        <v>0</v>
      </c>
      <c r="DX70" s="23">
        <f t="shared" ref="DX70:DX133" ca="1" si="47">SUMIF(DR$69:DR$248,"&gt;="&amp;DR70-10,DW$69:DW$248)-SUMIF(DR$69:DR$248,"&gt;"&amp;DR70+10,DW$69:DW$248)</f>
        <v>0</v>
      </c>
      <c r="DY70" s="465"/>
      <c r="DZ70" s="335"/>
      <c r="EA70" s="335"/>
      <c r="EB70" s="335"/>
      <c r="EC70" s="335"/>
      <c r="ED70" s="335"/>
      <c r="EE70" s="335"/>
      <c r="EF70" s="335"/>
      <c r="EG70" s="335"/>
      <c r="EH70" s="335"/>
      <c r="EI70" s="23">
        <v>-88</v>
      </c>
      <c r="EJ70" s="23">
        <f t="shared" ref="EJ70:EJ133" si="48">SUMIFS(ER$17:ER$66,EU$17:EU$66,EI70,EO$17:EO$66,"Unidirectional")</f>
        <v>0</v>
      </c>
      <c r="EK70">
        <f t="shared" ref="EK70:EK133" si="49">SUMIFS(ER$17:ER$66,EU$17:EU$66,EI70,EO$17:EO$66,"Bidirectional")/2+SUMIFS(ER$17:ER$66,EU$17:EU$66,EI70-90,EO$17:EO$66,"Bidirectional")/2+SUMIFS(ER$17:ER$66,EU$17:EU$66,EI70+90,EO$17:EO$66,"Bidirectional")/2</f>
        <v>0</v>
      </c>
      <c r="EL70">
        <f t="shared" ref="EL70:EL133" si="50">SUMIFS(ER$17:ER$66,EU$17:EU$66,EI70,EO$17:EO$66,"Triaxial")/3+SUMIFS(ER$17:ER$66,EU$17:EU$66,EI70-60,EO$17:EO$66,"Triaxial")/3+SUMIFS(ER$17:ER$66,EU$17:EU$66,EI70+60,EO$17:EO$66,"Triaxial")/3+SUMIFS(ER$17:ER$66,EU$17:EU$66,EI70-120,EO$17:EO$66,"Triaxial")/3+SUMIFS(ER$17:ER$66,EU$17:EU$66,EI70+120,EO$17:EO$66,"Triaxial")/3</f>
        <v>0</v>
      </c>
      <c r="EM70">
        <f t="shared" ref="EM70:EM133" si="51">SUMIFS(ER$17:ER$66,EU$17:EU$66,EI70,EO$17:EO$66,"Quadraxial")/6+SUMIFS(ER$17:ER$66,EU$17:EU$66,EI70-45,EO$17:EO$66,"Quadraxial")/6+SUMIFS(ER$17:ER$66,EU$17:EU$66,EI70+45,EO$17:EO$66,"Quadraxial")/6+SUMIFS(ER$17:ER$66,EU$17:EU$66,EI70-90,EO$17:EO$66,"Quadraxial")/6+SUMIFS(ER$17:ER$66,EU$17:EU$66,EI70+90,EO$17:EO$66,"Quadraxial")/6+SUMIFS(ER$17:ER$66,EU$17:EU$66,EI70-135,EO$17:EO$66,"Quadraxial")/6+SUMIFS(ER$17:ER$66,EU$17:EU$66,EI70+135,EO$17:EO$66,"Quadraxial")/6</f>
        <v>0</v>
      </c>
      <c r="EN70">
        <f t="shared" ref="EN70:EN133" si="52">SUM(EJ70:EM70)</f>
        <v>0</v>
      </c>
      <c r="EO70" s="23">
        <f t="shared" ref="EO70:EO133" ca="1" si="53">SUMIF(EI$69:EI$248,"&gt;="&amp;EI70-10,EN$69:EN$248)-SUMIF(EI$69:EI$248,"&gt;"&amp;EI70+10,EN$69:EN$248)</f>
        <v>0</v>
      </c>
      <c r="EP70" s="465"/>
      <c r="EQ70" s="335"/>
      <c r="ER70" s="335"/>
      <c r="ES70" s="335"/>
      <c r="ET70" s="335"/>
      <c r="EU70" s="335"/>
      <c r="EV70" s="335"/>
      <c r="EW70" s="335"/>
      <c r="EX70" s="335"/>
      <c r="EY70" s="335"/>
      <c r="EZ70" s="23">
        <v>-88</v>
      </c>
      <c r="FA70" s="23">
        <f t="shared" ref="FA70:FA133" si="54">SUMIFS(FI$17:FI$66,FL$17:FL$66,EZ70,FF$17:FF$66,"Unidirectional")</f>
        <v>0</v>
      </c>
      <c r="FB70">
        <f t="shared" ref="FB70:FB133" si="55">SUMIFS(FI$17:FI$66,FL$17:FL$66,EZ70,FF$17:FF$66,"Bidirectional")/2+SUMIFS(FI$17:FI$66,FL$17:FL$66,EZ70-90,FF$17:FF$66,"Bidirectional")/2+SUMIFS(FI$17:FI$66,FL$17:FL$66,EZ70+90,FF$17:FF$66,"Bidirectional")/2</f>
        <v>0</v>
      </c>
      <c r="FC70">
        <f t="shared" ref="FC70:FC133" si="56">SUMIFS(FI$17:FI$66,FL$17:FL$66,EZ70,FF$17:FF$66,"Triaxial")/3+SUMIFS(FI$17:FI$66,FL$17:FL$66,EZ70-60,FF$17:FF$66,"Triaxial")/3+SUMIFS(FI$17:FI$66,FL$17:FL$66,EZ70+60,FF$17:FF$66,"Triaxial")/3+SUMIFS(FI$17:FI$66,FL$17:FL$66,EZ70-120,FF$17:FF$66,"Triaxial")/3+SUMIFS(FI$17:FI$66,FL$17:FL$66,EZ70+120,FF$17:FF$66,"Triaxial")/3</f>
        <v>0</v>
      </c>
      <c r="FD70">
        <f t="shared" ref="FD70:FD133" si="57">SUMIFS(FI$17:FI$66,FL$17:FL$66,EZ70,FF$17:FF$66,"Quadraxial")/6+SUMIFS(FI$17:FI$66,FL$17:FL$66,EZ70-45,FF$17:FF$66,"Quadraxial")/6+SUMIFS(FI$17:FI$66,FL$17:FL$66,EZ70+45,FF$17:FF$66,"Quadraxial")/6+SUMIFS(FI$17:FI$66,FL$17:FL$66,EZ70-90,FF$17:FF$66,"Quadraxial")/6+SUMIFS(FI$17:FI$66,FL$17:FL$66,EZ70+90,FF$17:FF$66,"Quadraxial")/6+SUMIFS(FI$17:FI$66,FL$17:FL$66,EZ70-135,FF$17:FF$66,"Quadraxial")/6+SUMIFS(FI$17:FI$66,FL$17:FL$66,EZ70+135,FF$17:FF$66,"Quadraxial")/6</f>
        <v>0</v>
      </c>
      <c r="FE70">
        <f t="shared" ref="FE70:FE133" si="58">SUM(FA70:FD70)</f>
        <v>0</v>
      </c>
      <c r="FF70" s="23">
        <f t="shared" ref="FF70:FF133" ca="1" si="59">SUMIF(EZ$69:EZ$248,"&gt;="&amp;EZ70-10,FE$69:FE$248)-SUMIF(EZ$69:EZ$248,"&gt;"&amp;EZ70+10,FE$69:FE$248)</f>
        <v>0</v>
      </c>
      <c r="FG70" s="465"/>
      <c r="FH70" s="335"/>
      <c r="FI70" s="335"/>
      <c r="FJ70" s="335"/>
      <c r="FK70" s="335"/>
      <c r="FL70" s="335"/>
      <c r="FM70" s="335"/>
      <c r="FN70" s="335"/>
      <c r="FO70" s="335"/>
      <c r="FP70" s="335"/>
      <c r="FQ70" s="23">
        <v>-88</v>
      </c>
      <c r="FR70" s="23">
        <f t="shared" ref="FR70:FR133" si="60">SUMIFS(FZ$17:FZ$66,GC$17:GC$66,FQ70,FW$17:FW$66,"Unidirectional")</f>
        <v>0</v>
      </c>
      <c r="FS70">
        <f t="shared" ref="FS70:FS133" si="61">SUMIFS(FZ$17:FZ$66,GC$17:GC$66,FQ70,FW$17:FW$66,"Bidirectional")/2+SUMIFS(FZ$17:FZ$66,GC$17:GC$66,FQ70-90,FW$17:FW$66,"Bidirectional")/2+SUMIFS(FZ$17:FZ$66,GC$17:GC$66,FQ70+90,FW$17:FW$66,"Bidirectional")/2</f>
        <v>0</v>
      </c>
      <c r="FT70">
        <f t="shared" ref="FT70:FT133" si="62">SUMIFS(FZ$17:FZ$66,GC$17:GC$66,FQ70,FW$17:FW$66,"Triaxial")/3+SUMIFS(FZ$17:FZ$66,GC$17:GC$66,FQ70-60,FW$17:FW$66,"Triaxial")/3+SUMIFS(FZ$17:FZ$66,GC$17:GC$66,FQ70+60,FW$17:FW$66,"Triaxial")/3+SUMIFS(FZ$17:FZ$66,GC$17:GC$66,FQ70-120,FW$17:FW$66,"Triaxial")/3+SUMIFS(FZ$17:FZ$66,GC$17:GC$66,FQ70+120,FW$17:FW$66,"Triaxial")/3</f>
        <v>0</v>
      </c>
      <c r="FU70">
        <f t="shared" ref="FU70:FU133" si="63">SUMIFS(FZ$17:FZ$66,GC$17:GC$66,FQ70,FW$17:FW$66,"Quadraxial")/6+SUMIFS(FZ$17:FZ$66,GC$17:GC$66,FQ70-45,FW$17:FW$66,"Quadraxial")/6+SUMIFS(FZ$17:FZ$66,GC$17:GC$66,FQ70+45,FW$17:FW$66,"Quadraxial")/6+SUMIFS(FZ$17:FZ$66,GC$17:GC$66,FQ70-90,FW$17:FW$66,"Quadraxial")/6+SUMIFS(FZ$17:FZ$66,GC$17:GC$66,FQ70+90,FW$17:FW$66,"Quadraxial")/6+SUMIFS(FZ$17:FZ$66,GC$17:GC$66,FQ70-135,FW$17:FW$66,"Quadraxial")/6+SUMIFS(FZ$17:FZ$66,GC$17:GC$66,FQ70+135,FW$17:FW$66,"Quadraxial")/6</f>
        <v>0</v>
      </c>
      <c r="FV70">
        <f t="shared" ref="FV70:FV133" si="64">SUM(FR70:FU70)</f>
        <v>0</v>
      </c>
      <c r="FW70" s="23">
        <f t="shared" ref="FW70:FW133" ca="1" si="65">SUMIF(FQ$69:FQ$248,"&gt;="&amp;FQ70-10,FV$69:FV$248)-SUMIF(FQ$69:FQ$248,"&gt;"&amp;FQ70+10,FV$69:FV$248)</f>
        <v>0</v>
      </c>
      <c r="FX70" s="465"/>
      <c r="FY70" s="335"/>
      <c r="FZ70" s="335"/>
      <c r="GA70" s="335"/>
      <c r="GB70" s="335"/>
      <c r="GC70" s="335"/>
      <c r="GD70" s="335"/>
      <c r="GE70" s="335"/>
      <c r="GF70" s="335"/>
      <c r="GG70" s="335"/>
      <c r="GH70" s="23">
        <v>-88</v>
      </c>
      <c r="GI70" s="23">
        <f t="shared" ref="GI70:GI133" si="66">SUMIFS(GQ$17:GQ$66,GT$17:GT$66,GH70,GN$17:GN$66,"Unidirectional")</f>
        <v>0</v>
      </c>
      <c r="GJ70">
        <f t="shared" ref="GJ70:GJ133" si="67">SUMIFS(GQ$17:GQ$66,GT$17:GT$66,GH70,GN$17:GN$66,"Bidirectional")/2+SUMIFS(GQ$17:GQ$66,GT$17:GT$66,GH70-90,GN$17:GN$66,"Bidirectional")/2+SUMIFS(GQ$17:GQ$66,GT$17:GT$66,GH70+90,GN$17:GN$66,"Bidirectional")/2</f>
        <v>0</v>
      </c>
      <c r="GK70">
        <f t="shared" ref="GK70:GK133" si="68">SUMIFS(GQ$17:GQ$66,GT$17:GT$66,GH70,GN$17:GN$66,"Triaxial")/3+SUMIFS(GQ$17:GQ$66,GT$17:GT$66,GH70-60,GN$17:GN$66,"Triaxial")/3+SUMIFS(GQ$17:GQ$66,GT$17:GT$66,GH70+60,GN$17:GN$66,"Triaxial")/3+SUMIFS(GQ$17:GQ$66,GT$17:GT$66,GH70-120,GN$17:GN$66,"Triaxial")/3+SUMIFS(GQ$17:GQ$66,GT$17:GT$66,GH70+120,GN$17:GN$66,"Triaxial")/3</f>
        <v>0</v>
      </c>
      <c r="GL70">
        <f t="shared" ref="GL70:GL133" si="69">SUMIFS(GQ$17:GQ$66,GT$17:GT$66,GH70,GN$17:GN$66,"Quadraxial")/6+SUMIFS(GQ$17:GQ$66,GT$17:GT$66,GH70-45,GN$17:GN$66,"Quadraxial")/6+SUMIFS(GQ$17:GQ$66,GT$17:GT$66,GH70+45,GN$17:GN$66,"Quadraxial")/6+SUMIFS(GQ$17:GQ$66,GT$17:GT$66,GH70-90,GN$17:GN$66,"Quadraxial")/6+SUMIFS(GQ$17:GQ$66,GT$17:GT$66,GH70+90,GN$17:GN$66,"Quadraxial")/6+SUMIFS(GQ$17:GQ$66,GT$17:GT$66,GH70-135,GN$17:GN$66,"Quadraxial")/6+SUMIFS(GQ$17:GQ$66,GT$17:GT$66,GH70+135,GN$17:GN$66,"Quadraxial")/6</f>
        <v>0</v>
      </c>
      <c r="GM70">
        <f t="shared" ref="GM70:GM133" si="70">SUM(GI70:GL70)</f>
        <v>0</v>
      </c>
      <c r="GN70" s="23">
        <f t="shared" ref="GN70:GN133" ca="1" si="71">SUMIF(GH$69:GH$248,"&gt;="&amp;GH70-10,GM$69:GM$248)-SUMIF(GH$69:GH$248,"&gt;"&amp;GH70+10,GM$69:GM$248)</f>
        <v>0</v>
      </c>
      <c r="GO70" s="465"/>
      <c r="GP70" s="335"/>
      <c r="GQ70" s="335"/>
      <c r="GR70" s="335"/>
      <c r="GS70" s="335"/>
      <c r="GT70" s="335"/>
      <c r="GU70" s="335"/>
      <c r="GV70" s="335"/>
      <c r="GW70" s="335"/>
      <c r="GX70" s="335"/>
      <c r="GY70" s="23">
        <v>-88</v>
      </c>
      <c r="GZ70" s="23">
        <f t="shared" ref="GZ70:GZ133" si="72">SUMIFS(HH$17:HH$66,HK$17:HK$66,GY70,HE$17:HE$66,"Unidirectional")</f>
        <v>0</v>
      </c>
      <c r="HA70">
        <f t="shared" ref="HA70:HA133" si="73">SUMIFS(HH$17:HH$66,HK$17:HK$66,GY70,HE$17:HE$66,"Bidirectional")/2+SUMIFS(HH$17:HH$66,HK$17:HK$66,GY70-90,HE$17:HE$66,"Bidirectional")/2+SUMIFS(HH$17:HH$66,HK$17:HK$66,GY70+90,HE$17:HE$66,"Bidirectional")/2</f>
        <v>0</v>
      </c>
      <c r="HB70">
        <f t="shared" ref="HB70:HB133" si="74">SUMIFS(HH$17:HH$66,HK$17:HK$66,GY70,HE$17:HE$66,"Triaxial")/3+SUMIFS(HH$17:HH$66,HK$17:HK$66,GY70-60,HE$17:HE$66,"Triaxial")/3+SUMIFS(HH$17:HH$66,HK$17:HK$66,GY70+60,HE$17:HE$66,"Triaxial")/3+SUMIFS(HH$17:HH$66,HK$17:HK$66,GY70-120,HE$17:HE$66,"Triaxial")/3+SUMIFS(HH$17:HH$66,HK$17:HK$66,GY70+120,HE$17:HE$66,"Triaxial")/3</f>
        <v>0</v>
      </c>
      <c r="HC70">
        <f t="shared" ref="HC70:HC133" si="75">SUMIFS(HH$17:HH$66,HK$17:HK$66,GY70,HE$17:HE$66,"Quadraxial")/6+SUMIFS(HH$17:HH$66,HK$17:HK$66,GY70-45,HE$17:HE$66,"Quadraxial")/6+SUMIFS(HH$17:HH$66,HK$17:HK$66,GY70+45,HE$17:HE$66,"Quadraxial")/6+SUMIFS(HH$17:HH$66,HK$17:HK$66,GY70-90,HE$17:HE$66,"Quadraxial")/6+SUMIFS(HH$17:HH$66,HK$17:HK$66,GY70+90,HE$17:HE$66,"Quadraxial")/6+SUMIFS(HH$17:HH$66,HK$17:HK$66,GY70-135,HE$17:HE$66,"Quadraxial")/6+SUMIFS(HH$17:HH$66,HK$17:HK$66,GY70+135,HE$17:HE$66,"Quadraxial")/6</f>
        <v>0</v>
      </c>
      <c r="HD70">
        <f t="shared" ref="HD70:HD133" si="76">SUM(GZ70:HC70)</f>
        <v>0</v>
      </c>
      <c r="HE70" s="23">
        <f t="shared" ref="HE70:HE133" ca="1" si="77">SUMIF(GY$69:GY$248,"&gt;="&amp;GY70-10,HD$69:HD$248)-SUMIF(GY$69:GY$248,"&gt;"&amp;GY70+10,HD$69:HD$248)</f>
        <v>0</v>
      </c>
      <c r="HF70" s="465"/>
      <c r="HG70" s="335"/>
      <c r="HH70" s="335"/>
      <c r="HI70" s="335"/>
      <c r="HJ70" s="335"/>
      <c r="HK70" s="335"/>
      <c r="HL70" s="335"/>
      <c r="HM70" s="335"/>
      <c r="HN70" s="335"/>
      <c r="HO70" s="335"/>
      <c r="HP70" s="23">
        <v>-88</v>
      </c>
      <c r="HQ70" s="23">
        <f t="shared" ref="HQ70:HQ133" si="78">SUMIFS(HY$17:HY$66,IB$17:IB$66,HP70,HV$17:HV$66,"Unidirectional")</f>
        <v>0</v>
      </c>
      <c r="HR70">
        <f t="shared" ref="HR70:HR133" si="79">SUMIFS(HY$17:HY$66,IB$17:IB$66,HP70,HV$17:HV$66,"Bidirectional")/2+SUMIFS(HY$17:HY$66,IB$17:IB$66,HP70-90,HV$17:HV$66,"Bidirectional")/2+SUMIFS(HY$17:HY$66,IB$17:IB$66,HP70+90,HV$17:HV$66,"Bidirectional")/2</f>
        <v>0</v>
      </c>
      <c r="HS70">
        <f t="shared" ref="HS70:HS133" si="80">SUMIFS(HY$17:HY$66,IB$17:IB$66,HP70,HV$17:HV$66,"Triaxial")/3+SUMIFS(HY$17:HY$66,IB$17:IB$66,HP70-60,HV$17:HV$66,"Triaxial")/3+SUMIFS(HY$17:HY$66,IB$17:IB$66,HP70+60,HV$17:HV$66,"Triaxial")/3+SUMIFS(HY$17:HY$66,IB$17:IB$66,HP70-120,HV$17:HV$66,"Triaxial")/3+SUMIFS(HY$17:HY$66,IB$17:IB$66,HP70+120,HV$17:HV$66,"Triaxial")/3</f>
        <v>0</v>
      </c>
      <c r="HT70">
        <f t="shared" ref="HT70:HT133" si="81">SUMIFS(HY$17:HY$66,IB$17:IB$66,HP70,HV$17:HV$66,"Quadraxial")/6+SUMIFS(HY$17:HY$66,IB$17:IB$66,HP70-45,HV$17:HV$66,"Quadraxial")/6+SUMIFS(HY$17:HY$66,IB$17:IB$66,HP70+45,HV$17:HV$66,"Quadraxial")/6+SUMIFS(HY$17:HY$66,IB$17:IB$66,HP70-90,HV$17:HV$66,"Quadraxial")/6+SUMIFS(HY$17:HY$66,IB$17:IB$66,HP70+90,HV$17:HV$66,"Quadraxial")/6+SUMIFS(HY$17:HY$66,IB$17:IB$66,HP70-135,HV$17:HV$66,"Quadraxial")/6+SUMIFS(HY$17:HY$66,IB$17:IB$66,HP70+135,HV$17:HV$66,"Quadraxial")/6</f>
        <v>0</v>
      </c>
      <c r="HU70">
        <f t="shared" ref="HU70:HU133" si="82">SUM(HQ70:HT70)</f>
        <v>0</v>
      </c>
      <c r="HV70" s="23">
        <f t="shared" ref="HV70:HV133" ca="1" si="83">SUMIF(HP$69:HP$248,"&gt;="&amp;HP70-10,HU$69:HU$248)-SUMIF(HP$69:HP$248,"&gt;"&amp;HP70+10,HU$69:HU$248)</f>
        <v>0</v>
      </c>
      <c r="HW70" s="465"/>
      <c r="HX70" s="335"/>
      <c r="HY70" s="335"/>
      <c r="HZ70" s="335"/>
      <c r="IA70" s="335"/>
      <c r="IB70" s="335"/>
      <c r="IC70" s="335"/>
      <c r="ID70" s="335"/>
      <c r="IE70" s="335"/>
      <c r="IF70" s="335"/>
      <c r="IG70" s="23">
        <v>-88</v>
      </c>
      <c r="IH70" s="23">
        <f t="shared" ref="IH70:IH133" si="84">SUMIFS(IP$17:IP$66,IS$17:IS$66,IG70,IM$17:IM$66,"Unidirectional")</f>
        <v>0</v>
      </c>
      <c r="II70">
        <f t="shared" ref="II70:II133" si="85">SUMIFS(IP$17:IP$66,IS$17:IS$66,IG70,IM$17:IM$66,"Bidirectional")/2+SUMIFS(IP$17:IP$66,IS$17:IS$66,IG70-90,IM$17:IM$66,"Bidirectional")/2+SUMIFS(IP$17:IP$66,IS$17:IS$66,IG70+90,IM$17:IM$66,"Bidirectional")/2</f>
        <v>0</v>
      </c>
      <c r="IJ70">
        <f t="shared" ref="IJ70:IJ133" si="86">SUMIFS(IP$17:IP$66,IS$17:IS$66,IG70,IM$17:IM$66,"Triaxial")/3+SUMIFS(IP$17:IP$66,IS$17:IS$66,IG70-60,IM$17:IM$66,"Triaxial")/3+SUMIFS(IP$17:IP$66,IS$17:IS$66,IG70+60,IM$17:IM$66,"Triaxial")/3+SUMIFS(IP$17:IP$66,IS$17:IS$66,IG70-120,IM$17:IM$66,"Triaxial")/3+SUMIFS(IP$17:IP$66,IS$17:IS$66,IG70+120,IM$17:IM$66,"Triaxial")/3</f>
        <v>0</v>
      </c>
      <c r="IK70">
        <f t="shared" ref="IK70:IK133" si="87">SUMIFS(IP$17:IP$66,IS$17:IS$66,IG70,IM$17:IM$66,"Quadraxial")/6+SUMIFS(IP$17:IP$66,IS$17:IS$66,IG70-45,IM$17:IM$66,"Quadraxial")/6+SUMIFS(IP$17:IP$66,IS$17:IS$66,IG70+45,IM$17:IM$66,"Quadraxial")/6+SUMIFS(IP$17:IP$66,IS$17:IS$66,IG70-90,IM$17:IM$66,"Quadraxial")/6+SUMIFS(IP$17:IP$66,IS$17:IS$66,IG70+90,IM$17:IM$66,"Quadraxial")/6+SUMIFS(IP$17:IP$66,IS$17:IS$66,IG70-135,IM$17:IM$66,"Quadraxial")/6+SUMIFS(IP$17:IP$66,IS$17:IS$66,IG70+135,IM$17:IM$66,"Quadraxial")/6</f>
        <v>0</v>
      </c>
      <c r="IL70">
        <f t="shared" ref="IL70:IL133" si="88">SUM(IH70:IK70)</f>
        <v>0</v>
      </c>
      <c r="IM70" s="23">
        <f t="shared" ref="IM70:IM133" ca="1" si="89">SUMIF(IG$69:IG$248,"&gt;="&amp;IG70-10,IL$69:IL$248)-SUMIF(IG$69:IG$248,"&gt;"&amp;IG70+10,IL$69:IL$248)</f>
        <v>0</v>
      </c>
      <c r="IN70" s="465"/>
      <c r="IO70" s="335"/>
      <c r="IP70" s="335"/>
      <c r="IQ70" s="335"/>
      <c r="IR70" s="335"/>
      <c r="IS70" s="335"/>
      <c r="IT70" s="335"/>
    </row>
    <row r="71" spans="1:254" s="124" customFormat="1" ht="12.75" x14ac:dyDescent="0.2">
      <c r="A71" s="335"/>
      <c r="B71" s="335"/>
      <c r="C71" s="23">
        <v>-87</v>
      </c>
      <c r="D71" s="23">
        <f t="shared" si="0"/>
        <v>0</v>
      </c>
      <c r="E71">
        <f t="shared" si="1"/>
        <v>0</v>
      </c>
      <c r="F71">
        <f t="shared" si="2"/>
        <v>0</v>
      </c>
      <c r="G71">
        <f t="shared" si="3"/>
        <v>0</v>
      </c>
      <c r="H71">
        <f t="shared" si="4"/>
        <v>0</v>
      </c>
      <c r="I71" s="23">
        <f t="shared" ca="1" si="5"/>
        <v>0</v>
      </c>
      <c r="J71" s="465"/>
      <c r="K71" s="335"/>
      <c r="L71" s="335"/>
      <c r="M71" s="335"/>
      <c r="N71" s="335"/>
      <c r="O71" s="335"/>
      <c r="P71" s="335"/>
      <c r="Q71" s="335"/>
      <c r="R71" s="335"/>
      <c r="S71" s="335"/>
      <c r="T71" s="23">
        <v>-87</v>
      </c>
      <c r="U71" s="23">
        <f t="shared" si="6"/>
        <v>0</v>
      </c>
      <c r="V71">
        <f t="shared" si="7"/>
        <v>0</v>
      </c>
      <c r="W71">
        <f t="shared" si="8"/>
        <v>0</v>
      </c>
      <c r="X71">
        <f t="shared" si="9"/>
        <v>0</v>
      </c>
      <c r="Y71">
        <f t="shared" si="10"/>
        <v>0</v>
      </c>
      <c r="Z71" s="23">
        <f t="shared" ca="1" si="11"/>
        <v>0</v>
      </c>
      <c r="AA71" s="465"/>
      <c r="AB71" s="335"/>
      <c r="AC71" s="335"/>
      <c r="AD71" s="335"/>
      <c r="AE71" s="335"/>
      <c r="AF71" s="335"/>
      <c r="AG71" s="335"/>
      <c r="AH71" s="335"/>
      <c r="AI71" s="335"/>
      <c r="AJ71" s="335"/>
      <c r="AK71" s="23">
        <v>-87</v>
      </c>
      <c r="AL71" s="23">
        <f t="shared" si="12"/>
        <v>0</v>
      </c>
      <c r="AM71">
        <f t="shared" si="13"/>
        <v>0</v>
      </c>
      <c r="AN71">
        <f t="shared" si="14"/>
        <v>0</v>
      </c>
      <c r="AO71">
        <f t="shared" si="15"/>
        <v>0</v>
      </c>
      <c r="AP71">
        <f t="shared" si="16"/>
        <v>0</v>
      </c>
      <c r="AQ71" s="23">
        <f t="shared" ca="1" si="17"/>
        <v>0</v>
      </c>
      <c r="AR71" s="465"/>
      <c r="AS71" s="335"/>
      <c r="AT71" s="335"/>
      <c r="AU71" s="335"/>
      <c r="AV71" s="335"/>
      <c r="AW71" s="335"/>
      <c r="AX71" s="335"/>
      <c r="AY71" s="335"/>
      <c r="AZ71" s="335"/>
      <c r="BA71" s="335"/>
      <c r="BB71" s="23">
        <v>-87</v>
      </c>
      <c r="BC71" s="23">
        <f t="shared" si="18"/>
        <v>0</v>
      </c>
      <c r="BD71">
        <f t="shared" si="19"/>
        <v>0</v>
      </c>
      <c r="BE71">
        <f t="shared" si="20"/>
        <v>0</v>
      </c>
      <c r="BF71">
        <f t="shared" si="21"/>
        <v>0</v>
      </c>
      <c r="BG71">
        <f t="shared" si="22"/>
        <v>0</v>
      </c>
      <c r="BH71" s="23">
        <f t="shared" ca="1" si="23"/>
        <v>0</v>
      </c>
      <c r="BI71" s="465"/>
      <c r="BJ71" s="335"/>
      <c r="BK71" s="335"/>
      <c r="BL71" s="335"/>
      <c r="BM71" s="335"/>
      <c r="BN71" s="335"/>
      <c r="BO71" s="335"/>
      <c r="BP71" s="335"/>
      <c r="BQ71" s="335"/>
      <c r="BR71" s="335"/>
      <c r="BS71" s="23">
        <v>-87</v>
      </c>
      <c r="BT71" s="23">
        <f t="shared" si="24"/>
        <v>0</v>
      </c>
      <c r="BU71">
        <f t="shared" si="25"/>
        <v>0</v>
      </c>
      <c r="BV71">
        <f t="shared" si="26"/>
        <v>0</v>
      </c>
      <c r="BW71">
        <f t="shared" si="27"/>
        <v>0</v>
      </c>
      <c r="BX71">
        <f t="shared" si="28"/>
        <v>0</v>
      </c>
      <c r="BY71" s="23">
        <f t="shared" ca="1" si="29"/>
        <v>0</v>
      </c>
      <c r="BZ71" s="465"/>
      <c r="CA71" s="335"/>
      <c r="CB71" s="335"/>
      <c r="CC71" s="335"/>
      <c r="CD71" s="335"/>
      <c r="CE71" s="335"/>
      <c r="CF71" s="335"/>
      <c r="CG71" s="335"/>
      <c r="CH71" s="335"/>
      <c r="CI71" s="335"/>
      <c r="CJ71" s="23">
        <v>-87</v>
      </c>
      <c r="CK71" s="23">
        <f t="shared" si="30"/>
        <v>0</v>
      </c>
      <c r="CL71">
        <f t="shared" si="31"/>
        <v>0</v>
      </c>
      <c r="CM71">
        <f t="shared" si="32"/>
        <v>0</v>
      </c>
      <c r="CN71">
        <f t="shared" si="33"/>
        <v>0</v>
      </c>
      <c r="CO71">
        <f t="shared" si="34"/>
        <v>0</v>
      </c>
      <c r="CP71" s="23">
        <f t="shared" ca="1" si="35"/>
        <v>0</v>
      </c>
      <c r="CQ71" s="465"/>
      <c r="CR71" s="335"/>
      <c r="CS71" s="335"/>
      <c r="CT71" s="335"/>
      <c r="CU71" s="335"/>
      <c r="CV71" s="335"/>
      <c r="CW71" s="335"/>
      <c r="CX71" s="335"/>
      <c r="CY71" s="335"/>
      <c r="CZ71" s="335"/>
      <c r="DA71" s="23">
        <v>-87</v>
      </c>
      <c r="DB71" s="23">
        <f t="shared" si="36"/>
        <v>0</v>
      </c>
      <c r="DC71">
        <f t="shared" si="37"/>
        <v>0</v>
      </c>
      <c r="DD71">
        <f t="shared" si="38"/>
        <v>0</v>
      </c>
      <c r="DE71">
        <f t="shared" si="39"/>
        <v>0</v>
      </c>
      <c r="DF71">
        <f t="shared" si="40"/>
        <v>0</v>
      </c>
      <c r="DG71" s="23">
        <f t="shared" ca="1" si="41"/>
        <v>0</v>
      </c>
      <c r="DH71" s="465"/>
      <c r="DI71" s="335"/>
      <c r="DJ71" s="335"/>
      <c r="DK71" s="335"/>
      <c r="DL71" s="335"/>
      <c r="DM71" s="335"/>
      <c r="DN71" s="335"/>
      <c r="DO71" s="335"/>
      <c r="DP71" s="335"/>
      <c r="DQ71" s="335"/>
      <c r="DR71" s="23">
        <v>-87</v>
      </c>
      <c r="DS71" s="23">
        <f t="shared" si="42"/>
        <v>0</v>
      </c>
      <c r="DT71">
        <f t="shared" si="43"/>
        <v>0</v>
      </c>
      <c r="DU71">
        <f t="shared" si="44"/>
        <v>0</v>
      </c>
      <c r="DV71">
        <f t="shared" si="45"/>
        <v>0</v>
      </c>
      <c r="DW71">
        <f t="shared" si="46"/>
        <v>0</v>
      </c>
      <c r="DX71" s="23">
        <f t="shared" ca="1" si="47"/>
        <v>0</v>
      </c>
      <c r="DY71" s="465"/>
      <c r="DZ71" s="335"/>
      <c r="EA71" s="335"/>
      <c r="EB71" s="335"/>
      <c r="EC71" s="335"/>
      <c r="ED71" s="335"/>
      <c r="EE71" s="335"/>
      <c r="EF71" s="335"/>
      <c r="EG71" s="335"/>
      <c r="EH71" s="335"/>
      <c r="EI71" s="23">
        <v>-87</v>
      </c>
      <c r="EJ71" s="23">
        <f t="shared" si="48"/>
        <v>0</v>
      </c>
      <c r="EK71">
        <f t="shared" si="49"/>
        <v>0</v>
      </c>
      <c r="EL71">
        <f t="shared" si="50"/>
        <v>0</v>
      </c>
      <c r="EM71">
        <f t="shared" si="51"/>
        <v>0</v>
      </c>
      <c r="EN71">
        <f t="shared" si="52"/>
        <v>0</v>
      </c>
      <c r="EO71" s="23">
        <f t="shared" ca="1" si="53"/>
        <v>0</v>
      </c>
      <c r="EP71" s="465"/>
      <c r="EQ71" s="335"/>
      <c r="ER71" s="335"/>
      <c r="ES71" s="335"/>
      <c r="ET71" s="335"/>
      <c r="EU71" s="335"/>
      <c r="EV71" s="335"/>
      <c r="EW71" s="335"/>
      <c r="EX71" s="335"/>
      <c r="EY71" s="335"/>
      <c r="EZ71" s="23">
        <v>-87</v>
      </c>
      <c r="FA71" s="23">
        <f t="shared" si="54"/>
        <v>0</v>
      </c>
      <c r="FB71">
        <f t="shared" si="55"/>
        <v>0</v>
      </c>
      <c r="FC71">
        <f t="shared" si="56"/>
        <v>0</v>
      </c>
      <c r="FD71">
        <f t="shared" si="57"/>
        <v>0</v>
      </c>
      <c r="FE71">
        <f t="shared" si="58"/>
        <v>0</v>
      </c>
      <c r="FF71" s="23">
        <f t="shared" ca="1" si="59"/>
        <v>0</v>
      </c>
      <c r="FG71" s="465"/>
      <c r="FH71" s="335"/>
      <c r="FI71" s="335"/>
      <c r="FJ71" s="335"/>
      <c r="FK71" s="335"/>
      <c r="FL71" s="335"/>
      <c r="FM71" s="335"/>
      <c r="FN71" s="335"/>
      <c r="FO71" s="335"/>
      <c r="FP71" s="335"/>
      <c r="FQ71" s="23">
        <v>-87</v>
      </c>
      <c r="FR71" s="23">
        <f t="shared" si="60"/>
        <v>0</v>
      </c>
      <c r="FS71">
        <f t="shared" si="61"/>
        <v>0</v>
      </c>
      <c r="FT71">
        <f t="shared" si="62"/>
        <v>0</v>
      </c>
      <c r="FU71">
        <f t="shared" si="63"/>
        <v>0</v>
      </c>
      <c r="FV71">
        <f t="shared" si="64"/>
        <v>0</v>
      </c>
      <c r="FW71" s="23">
        <f t="shared" ca="1" si="65"/>
        <v>0</v>
      </c>
      <c r="FX71" s="465"/>
      <c r="FY71" s="335"/>
      <c r="FZ71" s="335"/>
      <c r="GA71" s="335"/>
      <c r="GB71" s="335"/>
      <c r="GC71" s="335"/>
      <c r="GD71" s="335"/>
      <c r="GE71" s="335"/>
      <c r="GF71" s="335"/>
      <c r="GG71" s="335"/>
      <c r="GH71" s="23">
        <v>-87</v>
      </c>
      <c r="GI71" s="23">
        <f t="shared" si="66"/>
        <v>0</v>
      </c>
      <c r="GJ71">
        <f t="shared" si="67"/>
        <v>0</v>
      </c>
      <c r="GK71">
        <f t="shared" si="68"/>
        <v>0</v>
      </c>
      <c r="GL71">
        <f t="shared" si="69"/>
        <v>0</v>
      </c>
      <c r="GM71">
        <f t="shared" si="70"/>
        <v>0</v>
      </c>
      <c r="GN71" s="23">
        <f t="shared" ca="1" si="71"/>
        <v>0</v>
      </c>
      <c r="GO71" s="465"/>
      <c r="GP71" s="335"/>
      <c r="GQ71" s="335"/>
      <c r="GR71" s="335"/>
      <c r="GS71" s="335"/>
      <c r="GT71" s="335"/>
      <c r="GU71" s="335"/>
      <c r="GV71" s="335"/>
      <c r="GW71" s="335"/>
      <c r="GX71" s="335"/>
      <c r="GY71" s="23">
        <v>-87</v>
      </c>
      <c r="GZ71" s="23">
        <f t="shared" si="72"/>
        <v>0</v>
      </c>
      <c r="HA71">
        <f t="shared" si="73"/>
        <v>0</v>
      </c>
      <c r="HB71">
        <f t="shared" si="74"/>
        <v>0</v>
      </c>
      <c r="HC71">
        <f t="shared" si="75"/>
        <v>0</v>
      </c>
      <c r="HD71">
        <f t="shared" si="76"/>
        <v>0</v>
      </c>
      <c r="HE71" s="23">
        <f t="shared" ca="1" si="77"/>
        <v>0</v>
      </c>
      <c r="HF71" s="465"/>
      <c r="HG71" s="335"/>
      <c r="HH71" s="335"/>
      <c r="HI71" s="335"/>
      <c r="HJ71" s="335"/>
      <c r="HK71" s="335"/>
      <c r="HL71" s="335"/>
      <c r="HM71" s="335"/>
      <c r="HN71" s="335"/>
      <c r="HO71" s="335"/>
      <c r="HP71" s="23">
        <v>-87</v>
      </c>
      <c r="HQ71" s="23">
        <f t="shared" si="78"/>
        <v>0</v>
      </c>
      <c r="HR71">
        <f t="shared" si="79"/>
        <v>0</v>
      </c>
      <c r="HS71">
        <f t="shared" si="80"/>
        <v>0</v>
      </c>
      <c r="HT71">
        <f t="shared" si="81"/>
        <v>0</v>
      </c>
      <c r="HU71">
        <f t="shared" si="82"/>
        <v>0</v>
      </c>
      <c r="HV71" s="23">
        <f t="shared" ca="1" si="83"/>
        <v>0</v>
      </c>
      <c r="HW71" s="465"/>
      <c r="HX71" s="335"/>
      <c r="HY71" s="335"/>
      <c r="HZ71" s="335"/>
      <c r="IA71" s="335"/>
      <c r="IB71" s="335"/>
      <c r="IC71" s="335"/>
      <c r="ID71" s="335"/>
      <c r="IE71" s="335"/>
      <c r="IF71" s="335"/>
      <c r="IG71" s="23">
        <v>-87</v>
      </c>
      <c r="IH71" s="23">
        <f t="shared" si="84"/>
        <v>0</v>
      </c>
      <c r="II71">
        <f t="shared" si="85"/>
        <v>0</v>
      </c>
      <c r="IJ71">
        <f t="shared" si="86"/>
        <v>0</v>
      </c>
      <c r="IK71">
        <f t="shared" si="87"/>
        <v>0</v>
      </c>
      <c r="IL71">
        <f t="shared" si="88"/>
        <v>0</v>
      </c>
      <c r="IM71" s="23">
        <f t="shared" ca="1" si="89"/>
        <v>0</v>
      </c>
      <c r="IN71" s="465"/>
      <c r="IO71" s="335"/>
      <c r="IP71" s="335"/>
      <c r="IQ71" s="335"/>
      <c r="IR71" s="335"/>
      <c r="IS71" s="335"/>
      <c r="IT71" s="335"/>
    </row>
    <row r="72" spans="1:254" s="124" customFormat="1" ht="12.75" x14ac:dyDescent="0.2">
      <c r="A72" s="335"/>
      <c r="B72" s="335"/>
      <c r="C72" s="23">
        <v>-86</v>
      </c>
      <c r="D72" s="23">
        <f t="shared" si="0"/>
        <v>0</v>
      </c>
      <c r="E72">
        <f t="shared" si="1"/>
        <v>0</v>
      </c>
      <c r="F72">
        <f t="shared" si="2"/>
        <v>0</v>
      </c>
      <c r="G72">
        <f t="shared" si="3"/>
        <v>0</v>
      </c>
      <c r="H72">
        <f t="shared" si="4"/>
        <v>0</v>
      </c>
      <c r="I72" s="23">
        <f t="shared" ca="1" si="5"/>
        <v>0</v>
      </c>
      <c r="J72" s="465"/>
      <c r="K72" s="335"/>
      <c r="L72" s="335"/>
      <c r="M72" s="335"/>
      <c r="N72" s="335"/>
      <c r="O72" s="335"/>
      <c r="P72" s="335"/>
      <c r="Q72" s="335"/>
      <c r="R72" s="335"/>
      <c r="S72" s="335"/>
      <c r="T72" s="23">
        <v>-86</v>
      </c>
      <c r="U72" s="23">
        <f t="shared" si="6"/>
        <v>0</v>
      </c>
      <c r="V72">
        <f t="shared" si="7"/>
        <v>0</v>
      </c>
      <c r="W72">
        <f t="shared" si="8"/>
        <v>0</v>
      </c>
      <c r="X72">
        <f t="shared" si="9"/>
        <v>0</v>
      </c>
      <c r="Y72">
        <f t="shared" si="10"/>
        <v>0</v>
      </c>
      <c r="Z72" s="23">
        <f t="shared" ca="1" si="11"/>
        <v>0</v>
      </c>
      <c r="AA72" s="465"/>
      <c r="AB72" s="335"/>
      <c r="AC72" s="335"/>
      <c r="AD72" s="335"/>
      <c r="AE72" s="335"/>
      <c r="AF72" s="335"/>
      <c r="AG72" s="335"/>
      <c r="AH72" s="335"/>
      <c r="AI72" s="335"/>
      <c r="AJ72" s="335"/>
      <c r="AK72" s="23">
        <v>-86</v>
      </c>
      <c r="AL72" s="23">
        <f t="shared" si="12"/>
        <v>0</v>
      </c>
      <c r="AM72">
        <f t="shared" si="13"/>
        <v>0</v>
      </c>
      <c r="AN72">
        <f t="shared" si="14"/>
        <v>0</v>
      </c>
      <c r="AO72">
        <f t="shared" si="15"/>
        <v>0</v>
      </c>
      <c r="AP72">
        <f t="shared" si="16"/>
        <v>0</v>
      </c>
      <c r="AQ72" s="23">
        <f t="shared" ca="1" si="17"/>
        <v>0</v>
      </c>
      <c r="AR72" s="465"/>
      <c r="AS72" s="335"/>
      <c r="AT72" s="335"/>
      <c r="AU72" s="335"/>
      <c r="AV72" s="335"/>
      <c r="AW72" s="335"/>
      <c r="AX72" s="335"/>
      <c r="AY72" s="335"/>
      <c r="AZ72" s="335"/>
      <c r="BA72" s="335"/>
      <c r="BB72" s="23">
        <v>-86</v>
      </c>
      <c r="BC72" s="23">
        <f t="shared" si="18"/>
        <v>0</v>
      </c>
      <c r="BD72">
        <f t="shared" si="19"/>
        <v>0</v>
      </c>
      <c r="BE72">
        <f t="shared" si="20"/>
        <v>0</v>
      </c>
      <c r="BF72">
        <f t="shared" si="21"/>
        <v>0</v>
      </c>
      <c r="BG72">
        <f t="shared" si="22"/>
        <v>0</v>
      </c>
      <c r="BH72" s="23">
        <f t="shared" ca="1" si="23"/>
        <v>0</v>
      </c>
      <c r="BI72" s="465"/>
      <c r="BJ72" s="335"/>
      <c r="BK72" s="335"/>
      <c r="BL72" s="335"/>
      <c r="BM72" s="335"/>
      <c r="BN72" s="335"/>
      <c r="BO72" s="335"/>
      <c r="BP72" s="335"/>
      <c r="BQ72" s="335"/>
      <c r="BR72" s="335"/>
      <c r="BS72" s="23">
        <v>-86</v>
      </c>
      <c r="BT72" s="23">
        <f t="shared" si="24"/>
        <v>0</v>
      </c>
      <c r="BU72">
        <f t="shared" si="25"/>
        <v>0</v>
      </c>
      <c r="BV72">
        <f t="shared" si="26"/>
        <v>0</v>
      </c>
      <c r="BW72">
        <f t="shared" si="27"/>
        <v>0</v>
      </c>
      <c r="BX72">
        <f t="shared" si="28"/>
        <v>0</v>
      </c>
      <c r="BY72" s="23">
        <f t="shared" ca="1" si="29"/>
        <v>0</v>
      </c>
      <c r="BZ72" s="465"/>
      <c r="CA72" s="335"/>
      <c r="CB72" s="335"/>
      <c r="CC72" s="335"/>
      <c r="CD72" s="335"/>
      <c r="CE72" s="335"/>
      <c r="CF72" s="335"/>
      <c r="CG72" s="335"/>
      <c r="CH72" s="335"/>
      <c r="CI72" s="335"/>
      <c r="CJ72" s="23">
        <v>-86</v>
      </c>
      <c r="CK72" s="23">
        <f t="shared" si="30"/>
        <v>0</v>
      </c>
      <c r="CL72">
        <f t="shared" si="31"/>
        <v>0</v>
      </c>
      <c r="CM72">
        <f t="shared" si="32"/>
        <v>0</v>
      </c>
      <c r="CN72">
        <f t="shared" si="33"/>
        <v>0</v>
      </c>
      <c r="CO72">
        <f t="shared" si="34"/>
        <v>0</v>
      </c>
      <c r="CP72" s="23">
        <f t="shared" ca="1" si="35"/>
        <v>0</v>
      </c>
      <c r="CQ72" s="465"/>
      <c r="CR72" s="335"/>
      <c r="CS72" s="335"/>
      <c r="CT72" s="335"/>
      <c r="CU72" s="335"/>
      <c r="CV72" s="335"/>
      <c r="CW72" s="335"/>
      <c r="CX72" s="335"/>
      <c r="CY72" s="335"/>
      <c r="CZ72" s="335"/>
      <c r="DA72" s="23">
        <v>-86</v>
      </c>
      <c r="DB72" s="23">
        <f t="shared" si="36"/>
        <v>0</v>
      </c>
      <c r="DC72">
        <f t="shared" si="37"/>
        <v>0</v>
      </c>
      <c r="DD72">
        <f t="shared" si="38"/>
        <v>0</v>
      </c>
      <c r="DE72">
        <f t="shared" si="39"/>
        <v>0</v>
      </c>
      <c r="DF72">
        <f t="shared" si="40"/>
        <v>0</v>
      </c>
      <c r="DG72" s="23">
        <f t="shared" ca="1" si="41"/>
        <v>0</v>
      </c>
      <c r="DH72" s="465"/>
      <c r="DI72" s="335"/>
      <c r="DJ72" s="335"/>
      <c r="DK72" s="335"/>
      <c r="DL72" s="335"/>
      <c r="DM72" s="335"/>
      <c r="DN72" s="335"/>
      <c r="DO72" s="335"/>
      <c r="DP72" s="335"/>
      <c r="DQ72" s="335"/>
      <c r="DR72" s="23">
        <v>-86</v>
      </c>
      <c r="DS72" s="23">
        <f t="shared" si="42"/>
        <v>0</v>
      </c>
      <c r="DT72">
        <f t="shared" si="43"/>
        <v>0</v>
      </c>
      <c r="DU72">
        <f t="shared" si="44"/>
        <v>0</v>
      </c>
      <c r="DV72">
        <f t="shared" si="45"/>
        <v>0</v>
      </c>
      <c r="DW72">
        <f t="shared" si="46"/>
        <v>0</v>
      </c>
      <c r="DX72" s="23">
        <f t="shared" ca="1" si="47"/>
        <v>0</v>
      </c>
      <c r="DY72" s="465"/>
      <c r="DZ72" s="335"/>
      <c r="EA72" s="335"/>
      <c r="EB72" s="335"/>
      <c r="EC72" s="335"/>
      <c r="ED72" s="335"/>
      <c r="EE72" s="335"/>
      <c r="EF72" s="335"/>
      <c r="EG72" s="335"/>
      <c r="EH72" s="335"/>
      <c r="EI72" s="23">
        <v>-86</v>
      </c>
      <c r="EJ72" s="23">
        <f t="shared" si="48"/>
        <v>0</v>
      </c>
      <c r="EK72">
        <f t="shared" si="49"/>
        <v>0</v>
      </c>
      <c r="EL72">
        <f t="shared" si="50"/>
        <v>0</v>
      </c>
      <c r="EM72">
        <f t="shared" si="51"/>
        <v>0</v>
      </c>
      <c r="EN72">
        <f t="shared" si="52"/>
        <v>0</v>
      </c>
      <c r="EO72" s="23">
        <f t="shared" ca="1" si="53"/>
        <v>0</v>
      </c>
      <c r="EP72" s="465"/>
      <c r="EQ72" s="335"/>
      <c r="ER72" s="335"/>
      <c r="ES72" s="335"/>
      <c r="ET72" s="335"/>
      <c r="EU72" s="335"/>
      <c r="EV72" s="335"/>
      <c r="EW72" s="335"/>
      <c r="EX72" s="335"/>
      <c r="EY72" s="335"/>
      <c r="EZ72" s="23">
        <v>-86</v>
      </c>
      <c r="FA72" s="23">
        <f t="shared" si="54"/>
        <v>0</v>
      </c>
      <c r="FB72">
        <f t="shared" si="55"/>
        <v>0</v>
      </c>
      <c r="FC72">
        <f t="shared" si="56"/>
        <v>0</v>
      </c>
      <c r="FD72">
        <f t="shared" si="57"/>
        <v>0</v>
      </c>
      <c r="FE72">
        <f t="shared" si="58"/>
        <v>0</v>
      </c>
      <c r="FF72" s="23">
        <f t="shared" ca="1" si="59"/>
        <v>0</v>
      </c>
      <c r="FG72" s="465"/>
      <c r="FH72" s="335"/>
      <c r="FI72" s="335"/>
      <c r="FJ72" s="335"/>
      <c r="FK72" s="335"/>
      <c r="FL72" s="335"/>
      <c r="FM72" s="335"/>
      <c r="FN72" s="335"/>
      <c r="FO72" s="335"/>
      <c r="FP72" s="335"/>
      <c r="FQ72" s="23">
        <v>-86</v>
      </c>
      <c r="FR72" s="23">
        <f t="shared" si="60"/>
        <v>0</v>
      </c>
      <c r="FS72">
        <f t="shared" si="61"/>
        <v>0</v>
      </c>
      <c r="FT72">
        <f t="shared" si="62"/>
        <v>0</v>
      </c>
      <c r="FU72">
        <f t="shared" si="63"/>
        <v>0</v>
      </c>
      <c r="FV72">
        <f t="shared" si="64"/>
        <v>0</v>
      </c>
      <c r="FW72" s="23">
        <f t="shared" ca="1" si="65"/>
        <v>0</v>
      </c>
      <c r="FX72" s="465"/>
      <c r="FY72" s="335"/>
      <c r="FZ72" s="335"/>
      <c r="GA72" s="335"/>
      <c r="GB72" s="335"/>
      <c r="GC72" s="335"/>
      <c r="GD72" s="335"/>
      <c r="GE72" s="335"/>
      <c r="GF72" s="335"/>
      <c r="GG72" s="335"/>
      <c r="GH72" s="23">
        <v>-86</v>
      </c>
      <c r="GI72" s="23">
        <f t="shared" si="66"/>
        <v>0</v>
      </c>
      <c r="GJ72">
        <f t="shared" si="67"/>
        <v>0</v>
      </c>
      <c r="GK72">
        <f t="shared" si="68"/>
        <v>0</v>
      </c>
      <c r="GL72">
        <f t="shared" si="69"/>
        <v>0</v>
      </c>
      <c r="GM72">
        <f t="shared" si="70"/>
        <v>0</v>
      </c>
      <c r="GN72" s="23">
        <f t="shared" ca="1" si="71"/>
        <v>0</v>
      </c>
      <c r="GO72" s="465"/>
      <c r="GP72" s="335"/>
      <c r="GQ72" s="335"/>
      <c r="GR72" s="335"/>
      <c r="GS72" s="335"/>
      <c r="GT72" s="335"/>
      <c r="GU72" s="335"/>
      <c r="GV72" s="335"/>
      <c r="GW72" s="335"/>
      <c r="GX72" s="335"/>
      <c r="GY72" s="23">
        <v>-86</v>
      </c>
      <c r="GZ72" s="23">
        <f t="shared" si="72"/>
        <v>0</v>
      </c>
      <c r="HA72">
        <f t="shared" si="73"/>
        <v>0</v>
      </c>
      <c r="HB72">
        <f t="shared" si="74"/>
        <v>0</v>
      </c>
      <c r="HC72">
        <f t="shared" si="75"/>
        <v>0</v>
      </c>
      <c r="HD72">
        <f t="shared" si="76"/>
        <v>0</v>
      </c>
      <c r="HE72" s="23">
        <f t="shared" ca="1" si="77"/>
        <v>0</v>
      </c>
      <c r="HF72" s="465"/>
      <c r="HG72" s="335"/>
      <c r="HH72" s="335"/>
      <c r="HI72" s="335"/>
      <c r="HJ72" s="335"/>
      <c r="HK72" s="335"/>
      <c r="HL72" s="335"/>
      <c r="HM72" s="335"/>
      <c r="HN72" s="335"/>
      <c r="HO72" s="335"/>
      <c r="HP72" s="23">
        <v>-86</v>
      </c>
      <c r="HQ72" s="23">
        <f t="shared" si="78"/>
        <v>0</v>
      </c>
      <c r="HR72">
        <f t="shared" si="79"/>
        <v>0</v>
      </c>
      <c r="HS72">
        <f t="shared" si="80"/>
        <v>0</v>
      </c>
      <c r="HT72">
        <f t="shared" si="81"/>
        <v>0</v>
      </c>
      <c r="HU72">
        <f t="shared" si="82"/>
        <v>0</v>
      </c>
      <c r="HV72" s="23">
        <f t="shared" ca="1" si="83"/>
        <v>0</v>
      </c>
      <c r="HW72" s="465"/>
      <c r="HX72" s="335"/>
      <c r="HY72" s="335"/>
      <c r="HZ72" s="335"/>
      <c r="IA72" s="335"/>
      <c r="IB72" s="335"/>
      <c r="IC72" s="335"/>
      <c r="ID72" s="335"/>
      <c r="IE72" s="335"/>
      <c r="IF72" s="335"/>
      <c r="IG72" s="23">
        <v>-86</v>
      </c>
      <c r="IH72" s="23">
        <f t="shared" si="84"/>
        <v>0</v>
      </c>
      <c r="II72">
        <f t="shared" si="85"/>
        <v>0</v>
      </c>
      <c r="IJ72">
        <f t="shared" si="86"/>
        <v>0</v>
      </c>
      <c r="IK72">
        <f t="shared" si="87"/>
        <v>0</v>
      </c>
      <c r="IL72">
        <f t="shared" si="88"/>
        <v>0</v>
      </c>
      <c r="IM72" s="23">
        <f t="shared" ca="1" si="89"/>
        <v>0</v>
      </c>
      <c r="IN72" s="465"/>
      <c r="IO72" s="335"/>
      <c r="IP72" s="335"/>
      <c r="IQ72" s="335"/>
      <c r="IR72" s="335"/>
      <c r="IS72" s="335"/>
      <c r="IT72" s="335"/>
    </row>
    <row r="73" spans="1:254" s="124" customFormat="1" ht="12.75" x14ac:dyDescent="0.2">
      <c r="A73" s="335"/>
      <c r="B73" s="335"/>
      <c r="C73" s="23">
        <v>-85</v>
      </c>
      <c r="D73" s="23">
        <f t="shared" si="0"/>
        <v>0</v>
      </c>
      <c r="E73">
        <f t="shared" si="1"/>
        <v>0</v>
      </c>
      <c r="F73">
        <f t="shared" si="2"/>
        <v>0</v>
      </c>
      <c r="G73">
        <f t="shared" si="3"/>
        <v>0</v>
      </c>
      <c r="H73">
        <f t="shared" si="4"/>
        <v>0</v>
      </c>
      <c r="I73" s="23">
        <f t="shared" ca="1" si="5"/>
        <v>0</v>
      </c>
      <c r="J73" s="465"/>
      <c r="K73" s="335"/>
      <c r="L73" s="335"/>
      <c r="M73" s="335"/>
      <c r="N73" s="335"/>
      <c r="O73" s="335"/>
      <c r="P73" s="335"/>
      <c r="Q73" s="335"/>
      <c r="R73" s="335"/>
      <c r="S73" s="335"/>
      <c r="T73" s="23">
        <v>-85</v>
      </c>
      <c r="U73" s="23">
        <f t="shared" si="6"/>
        <v>0</v>
      </c>
      <c r="V73">
        <f t="shared" si="7"/>
        <v>0</v>
      </c>
      <c r="W73">
        <f t="shared" si="8"/>
        <v>0</v>
      </c>
      <c r="X73">
        <f t="shared" si="9"/>
        <v>0</v>
      </c>
      <c r="Y73">
        <f t="shared" si="10"/>
        <v>0</v>
      </c>
      <c r="Z73" s="23">
        <f t="shared" ca="1" si="11"/>
        <v>0</v>
      </c>
      <c r="AA73" s="465"/>
      <c r="AB73" s="335"/>
      <c r="AC73" s="335"/>
      <c r="AD73" s="335"/>
      <c r="AE73" s="335"/>
      <c r="AF73" s="335"/>
      <c r="AG73" s="335"/>
      <c r="AH73" s="335"/>
      <c r="AI73" s="335"/>
      <c r="AJ73" s="335"/>
      <c r="AK73" s="23">
        <v>-85</v>
      </c>
      <c r="AL73" s="23">
        <f t="shared" si="12"/>
        <v>0</v>
      </c>
      <c r="AM73">
        <f t="shared" si="13"/>
        <v>0</v>
      </c>
      <c r="AN73">
        <f t="shared" si="14"/>
        <v>0</v>
      </c>
      <c r="AO73">
        <f t="shared" si="15"/>
        <v>0</v>
      </c>
      <c r="AP73">
        <f t="shared" si="16"/>
        <v>0</v>
      </c>
      <c r="AQ73" s="23">
        <f t="shared" ca="1" si="17"/>
        <v>0</v>
      </c>
      <c r="AR73" s="465"/>
      <c r="AS73" s="335"/>
      <c r="AT73" s="335"/>
      <c r="AU73" s="335"/>
      <c r="AV73" s="335"/>
      <c r="AW73" s="335"/>
      <c r="AX73" s="335"/>
      <c r="AY73" s="335"/>
      <c r="AZ73" s="335"/>
      <c r="BA73" s="335"/>
      <c r="BB73" s="23">
        <v>-85</v>
      </c>
      <c r="BC73" s="23">
        <f t="shared" si="18"/>
        <v>0</v>
      </c>
      <c r="BD73">
        <f t="shared" si="19"/>
        <v>0</v>
      </c>
      <c r="BE73">
        <f t="shared" si="20"/>
        <v>0</v>
      </c>
      <c r="BF73">
        <f t="shared" si="21"/>
        <v>0</v>
      </c>
      <c r="BG73">
        <f t="shared" si="22"/>
        <v>0</v>
      </c>
      <c r="BH73" s="23">
        <f t="shared" ca="1" si="23"/>
        <v>0</v>
      </c>
      <c r="BI73" s="465"/>
      <c r="BJ73" s="335"/>
      <c r="BK73" s="335"/>
      <c r="BL73" s="335"/>
      <c r="BM73" s="335"/>
      <c r="BN73" s="335"/>
      <c r="BO73" s="335"/>
      <c r="BP73" s="335"/>
      <c r="BQ73" s="335"/>
      <c r="BR73" s="335"/>
      <c r="BS73" s="23">
        <v>-85</v>
      </c>
      <c r="BT73" s="23">
        <f t="shared" si="24"/>
        <v>0</v>
      </c>
      <c r="BU73">
        <f t="shared" si="25"/>
        <v>0</v>
      </c>
      <c r="BV73">
        <f t="shared" si="26"/>
        <v>0</v>
      </c>
      <c r="BW73">
        <f t="shared" si="27"/>
        <v>0</v>
      </c>
      <c r="BX73">
        <f t="shared" si="28"/>
        <v>0</v>
      </c>
      <c r="BY73" s="23">
        <f t="shared" ca="1" si="29"/>
        <v>0</v>
      </c>
      <c r="BZ73" s="465"/>
      <c r="CA73" s="335"/>
      <c r="CB73" s="335"/>
      <c r="CC73" s="335"/>
      <c r="CD73" s="335"/>
      <c r="CE73" s="335"/>
      <c r="CF73" s="335"/>
      <c r="CG73" s="335"/>
      <c r="CH73" s="335"/>
      <c r="CI73" s="335"/>
      <c r="CJ73" s="23">
        <v>-85</v>
      </c>
      <c r="CK73" s="23">
        <f t="shared" si="30"/>
        <v>0</v>
      </c>
      <c r="CL73">
        <f t="shared" si="31"/>
        <v>0</v>
      </c>
      <c r="CM73">
        <f t="shared" si="32"/>
        <v>0</v>
      </c>
      <c r="CN73">
        <f t="shared" si="33"/>
        <v>0</v>
      </c>
      <c r="CO73">
        <f t="shared" si="34"/>
        <v>0</v>
      </c>
      <c r="CP73" s="23">
        <f t="shared" ca="1" si="35"/>
        <v>0</v>
      </c>
      <c r="CQ73" s="465"/>
      <c r="CR73" s="335"/>
      <c r="CS73" s="335"/>
      <c r="CT73" s="335"/>
      <c r="CU73" s="335"/>
      <c r="CV73" s="335"/>
      <c r="CW73" s="335"/>
      <c r="CX73" s="335"/>
      <c r="CY73" s="335"/>
      <c r="CZ73" s="335"/>
      <c r="DA73" s="23">
        <v>-85</v>
      </c>
      <c r="DB73" s="23">
        <f t="shared" si="36"/>
        <v>0</v>
      </c>
      <c r="DC73">
        <f t="shared" si="37"/>
        <v>0</v>
      </c>
      <c r="DD73">
        <f t="shared" si="38"/>
        <v>0</v>
      </c>
      <c r="DE73">
        <f t="shared" si="39"/>
        <v>0</v>
      </c>
      <c r="DF73">
        <f t="shared" si="40"/>
        <v>0</v>
      </c>
      <c r="DG73" s="23">
        <f t="shared" ca="1" si="41"/>
        <v>0</v>
      </c>
      <c r="DH73" s="465"/>
      <c r="DI73" s="335"/>
      <c r="DJ73" s="335"/>
      <c r="DK73" s="335"/>
      <c r="DL73" s="335"/>
      <c r="DM73" s="335"/>
      <c r="DN73" s="335"/>
      <c r="DO73" s="335"/>
      <c r="DP73" s="335"/>
      <c r="DQ73" s="335"/>
      <c r="DR73" s="23">
        <v>-85</v>
      </c>
      <c r="DS73" s="23">
        <f t="shared" si="42"/>
        <v>0</v>
      </c>
      <c r="DT73">
        <f t="shared" si="43"/>
        <v>0</v>
      </c>
      <c r="DU73">
        <f t="shared" si="44"/>
        <v>0</v>
      </c>
      <c r="DV73">
        <f t="shared" si="45"/>
        <v>0</v>
      </c>
      <c r="DW73">
        <f t="shared" si="46"/>
        <v>0</v>
      </c>
      <c r="DX73" s="23">
        <f t="shared" ca="1" si="47"/>
        <v>0</v>
      </c>
      <c r="DY73" s="465"/>
      <c r="DZ73" s="335"/>
      <c r="EA73" s="335"/>
      <c r="EB73" s="335"/>
      <c r="EC73" s="335"/>
      <c r="ED73" s="335"/>
      <c r="EE73" s="335"/>
      <c r="EF73" s="335"/>
      <c r="EG73" s="335"/>
      <c r="EH73" s="335"/>
      <c r="EI73" s="23">
        <v>-85</v>
      </c>
      <c r="EJ73" s="23">
        <f t="shared" si="48"/>
        <v>0</v>
      </c>
      <c r="EK73">
        <f t="shared" si="49"/>
        <v>0</v>
      </c>
      <c r="EL73">
        <f t="shared" si="50"/>
        <v>0</v>
      </c>
      <c r="EM73">
        <f t="shared" si="51"/>
        <v>0</v>
      </c>
      <c r="EN73">
        <f t="shared" si="52"/>
        <v>0</v>
      </c>
      <c r="EO73" s="23">
        <f t="shared" ca="1" si="53"/>
        <v>0</v>
      </c>
      <c r="EP73" s="465"/>
      <c r="EQ73" s="335"/>
      <c r="ER73" s="335"/>
      <c r="ES73" s="335"/>
      <c r="ET73" s="335"/>
      <c r="EU73" s="335"/>
      <c r="EV73" s="335"/>
      <c r="EW73" s="335"/>
      <c r="EX73" s="335"/>
      <c r="EY73" s="335"/>
      <c r="EZ73" s="23">
        <v>-85</v>
      </c>
      <c r="FA73" s="23">
        <f t="shared" si="54"/>
        <v>0</v>
      </c>
      <c r="FB73">
        <f t="shared" si="55"/>
        <v>0</v>
      </c>
      <c r="FC73">
        <f t="shared" si="56"/>
        <v>0</v>
      </c>
      <c r="FD73">
        <f t="shared" si="57"/>
        <v>0</v>
      </c>
      <c r="FE73">
        <f t="shared" si="58"/>
        <v>0</v>
      </c>
      <c r="FF73" s="23">
        <f t="shared" ca="1" si="59"/>
        <v>0</v>
      </c>
      <c r="FG73" s="465"/>
      <c r="FH73" s="335"/>
      <c r="FI73" s="335"/>
      <c r="FJ73" s="335"/>
      <c r="FK73" s="335"/>
      <c r="FL73" s="335"/>
      <c r="FM73" s="335"/>
      <c r="FN73" s="335"/>
      <c r="FO73" s="335"/>
      <c r="FP73" s="335"/>
      <c r="FQ73" s="23">
        <v>-85</v>
      </c>
      <c r="FR73" s="23">
        <f t="shared" si="60"/>
        <v>0</v>
      </c>
      <c r="FS73">
        <f t="shared" si="61"/>
        <v>0</v>
      </c>
      <c r="FT73">
        <f t="shared" si="62"/>
        <v>0</v>
      </c>
      <c r="FU73">
        <f t="shared" si="63"/>
        <v>0</v>
      </c>
      <c r="FV73">
        <f t="shared" si="64"/>
        <v>0</v>
      </c>
      <c r="FW73" s="23">
        <f t="shared" ca="1" si="65"/>
        <v>0</v>
      </c>
      <c r="FX73" s="465"/>
      <c r="FY73" s="335"/>
      <c r="FZ73" s="335"/>
      <c r="GA73" s="335"/>
      <c r="GB73" s="335"/>
      <c r="GC73" s="335"/>
      <c r="GD73" s="335"/>
      <c r="GE73" s="335"/>
      <c r="GF73" s="335"/>
      <c r="GG73" s="335"/>
      <c r="GH73" s="23">
        <v>-85</v>
      </c>
      <c r="GI73" s="23">
        <f t="shared" si="66"/>
        <v>0</v>
      </c>
      <c r="GJ73">
        <f t="shared" si="67"/>
        <v>0</v>
      </c>
      <c r="GK73">
        <f t="shared" si="68"/>
        <v>0</v>
      </c>
      <c r="GL73">
        <f t="shared" si="69"/>
        <v>0</v>
      </c>
      <c r="GM73">
        <f t="shared" si="70"/>
        <v>0</v>
      </c>
      <c r="GN73" s="23">
        <f t="shared" ca="1" si="71"/>
        <v>0</v>
      </c>
      <c r="GO73" s="465"/>
      <c r="GP73" s="335"/>
      <c r="GQ73" s="335"/>
      <c r="GR73" s="335"/>
      <c r="GS73" s="335"/>
      <c r="GT73" s="335"/>
      <c r="GU73" s="335"/>
      <c r="GV73" s="335"/>
      <c r="GW73" s="335"/>
      <c r="GX73" s="335"/>
      <c r="GY73" s="23">
        <v>-85</v>
      </c>
      <c r="GZ73" s="23">
        <f t="shared" si="72"/>
        <v>0</v>
      </c>
      <c r="HA73">
        <f t="shared" si="73"/>
        <v>0</v>
      </c>
      <c r="HB73">
        <f t="shared" si="74"/>
        <v>0</v>
      </c>
      <c r="HC73">
        <f t="shared" si="75"/>
        <v>0</v>
      </c>
      <c r="HD73">
        <f t="shared" si="76"/>
        <v>0</v>
      </c>
      <c r="HE73" s="23">
        <f t="shared" ca="1" si="77"/>
        <v>0</v>
      </c>
      <c r="HF73" s="465"/>
      <c r="HG73" s="335"/>
      <c r="HH73" s="335"/>
      <c r="HI73" s="335"/>
      <c r="HJ73" s="335"/>
      <c r="HK73" s="335"/>
      <c r="HL73" s="335"/>
      <c r="HM73" s="335"/>
      <c r="HN73" s="335"/>
      <c r="HO73" s="335"/>
      <c r="HP73" s="23">
        <v>-85</v>
      </c>
      <c r="HQ73" s="23">
        <f t="shared" si="78"/>
        <v>0</v>
      </c>
      <c r="HR73">
        <f t="shared" si="79"/>
        <v>0</v>
      </c>
      <c r="HS73">
        <f t="shared" si="80"/>
        <v>0</v>
      </c>
      <c r="HT73">
        <f t="shared" si="81"/>
        <v>0</v>
      </c>
      <c r="HU73">
        <f t="shared" si="82"/>
        <v>0</v>
      </c>
      <c r="HV73" s="23">
        <f t="shared" ca="1" si="83"/>
        <v>0</v>
      </c>
      <c r="HW73" s="465"/>
      <c r="HX73" s="335"/>
      <c r="HY73" s="335"/>
      <c r="HZ73" s="335"/>
      <c r="IA73" s="335"/>
      <c r="IB73" s="335"/>
      <c r="IC73" s="335"/>
      <c r="ID73" s="335"/>
      <c r="IE73" s="335"/>
      <c r="IF73" s="335"/>
      <c r="IG73" s="23">
        <v>-85</v>
      </c>
      <c r="IH73" s="23">
        <f t="shared" si="84"/>
        <v>0</v>
      </c>
      <c r="II73">
        <f t="shared" si="85"/>
        <v>0</v>
      </c>
      <c r="IJ73">
        <f t="shared" si="86"/>
        <v>0</v>
      </c>
      <c r="IK73">
        <f t="shared" si="87"/>
        <v>0</v>
      </c>
      <c r="IL73">
        <f t="shared" si="88"/>
        <v>0</v>
      </c>
      <c r="IM73" s="23">
        <f t="shared" ca="1" si="89"/>
        <v>0</v>
      </c>
      <c r="IN73" s="465"/>
      <c r="IO73" s="335"/>
      <c r="IP73" s="335"/>
      <c r="IQ73" s="335"/>
      <c r="IR73" s="335"/>
      <c r="IS73" s="335"/>
      <c r="IT73" s="335"/>
    </row>
    <row r="74" spans="1:254" s="124" customFormat="1" ht="12.75" x14ac:dyDescent="0.2">
      <c r="A74" s="335"/>
      <c r="B74" s="335"/>
      <c r="C74" s="23">
        <v>-84</v>
      </c>
      <c r="D74" s="23">
        <f t="shared" si="0"/>
        <v>0</v>
      </c>
      <c r="E74">
        <f t="shared" si="1"/>
        <v>0</v>
      </c>
      <c r="F74">
        <f t="shared" si="2"/>
        <v>0</v>
      </c>
      <c r="G74">
        <f t="shared" si="3"/>
        <v>0</v>
      </c>
      <c r="H74">
        <f t="shared" si="4"/>
        <v>0</v>
      </c>
      <c r="I74" s="23">
        <f t="shared" ca="1" si="5"/>
        <v>0</v>
      </c>
      <c r="J74" s="465"/>
      <c r="K74" s="335"/>
      <c r="L74" s="335"/>
      <c r="M74" s="335"/>
      <c r="N74" s="335"/>
      <c r="O74" s="335"/>
      <c r="P74" s="335"/>
      <c r="Q74" s="335"/>
      <c r="R74" s="335"/>
      <c r="S74" s="335"/>
      <c r="T74" s="23">
        <v>-84</v>
      </c>
      <c r="U74" s="23">
        <f t="shared" si="6"/>
        <v>0</v>
      </c>
      <c r="V74">
        <f t="shared" si="7"/>
        <v>0</v>
      </c>
      <c r="W74">
        <f t="shared" si="8"/>
        <v>0</v>
      </c>
      <c r="X74">
        <f t="shared" si="9"/>
        <v>0</v>
      </c>
      <c r="Y74">
        <f t="shared" si="10"/>
        <v>0</v>
      </c>
      <c r="Z74" s="23">
        <f t="shared" ca="1" si="11"/>
        <v>0</v>
      </c>
      <c r="AA74" s="465"/>
      <c r="AB74" s="335"/>
      <c r="AC74" s="335"/>
      <c r="AD74" s="335"/>
      <c r="AE74" s="335"/>
      <c r="AF74" s="335"/>
      <c r="AG74" s="335"/>
      <c r="AH74" s="335"/>
      <c r="AI74" s="335"/>
      <c r="AJ74" s="335"/>
      <c r="AK74" s="23">
        <v>-84</v>
      </c>
      <c r="AL74" s="23">
        <f t="shared" si="12"/>
        <v>0</v>
      </c>
      <c r="AM74">
        <f t="shared" si="13"/>
        <v>0</v>
      </c>
      <c r="AN74">
        <f t="shared" si="14"/>
        <v>0</v>
      </c>
      <c r="AO74">
        <f t="shared" si="15"/>
        <v>0</v>
      </c>
      <c r="AP74">
        <f t="shared" si="16"/>
        <v>0</v>
      </c>
      <c r="AQ74" s="23">
        <f t="shared" ca="1" si="17"/>
        <v>0</v>
      </c>
      <c r="AR74" s="465"/>
      <c r="AS74" s="335"/>
      <c r="AT74" s="335"/>
      <c r="AU74" s="335"/>
      <c r="AV74" s="335"/>
      <c r="AW74" s="335"/>
      <c r="AX74" s="335"/>
      <c r="AY74" s="335"/>
      <c r="AZ74" s="335"/>
      <c r="BA74" s="335"/>
      <c r="BB74" s="23">
        <v>-84</v>
      </c>
      <c r="BC74" s="23">
        <f t="shared" si="18"/>
        <v>0</v>
      </c>
      <c r="BD74">
        <f t="shared" si="19"/>
        <v>0</v>
      </c>
      <c r="BE74">
        <f t="shared" si="20"/>
        <v>0</v>
      </c>
      <c r="BF74">
        <f t="shared" si="21"/>
        <v>0</v>
      </c>
      <c r="BG74">
        <f t="shared" si="22"/>
        <v>0</v>
      </c>
      <c r="BH74" s="23">
        <f t="shared" ca="1" si="23"/>
        <v>0</v>
      </c>
      <c r="BI74" s="465"/>
      <c r="BJ74" s="335"/>
      <c r="BK74" s="335"/>
      <c r="BL74" s="335"/>
      <c r="BM74" s="335"/>
      <c r="BN74" s="335"/>
      <c r="BO74" s="335"/>
      <c r="BP74" s="335"/>
      <c r="BQ74" s="335"/>
      <c r="BR74" s="335"/>
      <c r="BS74" s="23">
        <v>-84</v>
      </c>
      <c r="BT74" s="23">
        <f t="shared" si="24"/>
        <v>0</v>
      </c>
      <c r="BU74">
        <f t="shared" si="25"/>
        <v>0</v>
      </c>
      <c r="BV74">
        <f t="shared" si="26"/>
        <v>0</v>
      </c>
      <c r="BW74">
        <f t="shared" si="27"/>
        <v>0</v>
      </c>
      <c r="BX74">
        <f t="shared" si="28"/>
        <v>0</v>
      </c>
      <c r="BY74" s="23">
        <f t="shared" ca="1" si="29"/>
        <v>0</v>
      </c>
      <c r="BZ74" s="465"/>
      <c r="CA74" s="335"/>
      <c r="CB74" s="335"/>
      <c r="CC74" s="335"/>
      <c r="CD74" s="335"/>
      <c r="CE74" s="335"/>
      <c r="CF74" s="335"/>
      <c r="CG74" s="335"/>
      <c r="CH74" s="335"/>
      <c r="CI74" s="335"/>
      <c r="CJ74" s="23">
        <v>-84</v>
      </c>
      <c r="CK74" s="23">
        <f t="shared" si="30"/>
        <v>0</v>
      </c>
      <c r="CL74">
        <f t="shared" si="31"/>
        <v>0</v>
      </c>
      <c r="CM74">
        <f t="shared" si="32"/>
        <v>0</v>
      </c>
      <c r="CN74">
        <f t="shared" si="33"/>
        <v>0</v>
      </c>
      <c r="CO74">
        <f t="shared" si="34"/>
        <v>0</v>
      </c>
      <c r="CP74" s="23">
        <f t="shared" ca="1" si="35"/>
        <v>0</v>
      </c>
      <c r="CQ74" s="465"/>
      <c r="CR74" s="335"/>
      <c r="CS74" s="335"/>
      <c r="CT74" s="335"/>
      <c r="CU74" s="335"/>
      <c r="CV74" s="335"/>
      <c r="CW74" s="335"/>
      <c r="CX74" s="335"/>
      <c r="CY74" s="335"/>
      <c r="CZ74" s="335"/>
      <c r="DA74" s="23">
        <v>-84</v>
      </c>
      <c r="DB74" s="23">
        <f t="shared" si="36"/>
        <v>0</v>
      </c>
      <c r="DC74">
        <f t="shared" si="37"/>
        <v>0</v>
      </c>
      <c r="DD74">
        <f t="shared" si="38"/>
        <v>0</v>
      </c>
      <c r="DE74">
        <f t="shared" si="39"/>
        <v>0</v>
      </c>
      <c r="DF74">
        <f t="shared" si="40"/>
        <v>0</v>
      </c>
      <c r="DG74" s="23">
        <f t="shared" ca="1" si="41"/>
        <v>0</v>
      </c>
      <c r="DH74" s="465"/>
      <c r="DI74" s="335"/>
      <c r="DJ74" s="335"/>
      <c r="DK74" s="335"/>
      <c r="DL74" s="335"/>
      <c r="DM74" s="335"/>
      <c r="DN74" s="335"/>
      <c r="DO74" s="335"/>
      <c r="DP74" s="335"/>
      <c r="DQ74" s="335"/>
      <c r="DR74" s="23">
        <v>-84</v>
      </c>
      <c r="DS74" s="23">
        <f t="shared" si="42"/>
        <v>0</v>
      </c>
      <c r="DT74">
        <f t="shared" si="43"/>
        <v>0</v>
      </c>
      <c r="DU74">
        <f t="shared" si="44"/>
        <v>0</v>
      </c>
      <c r="DV74">
        <f t="shared" si="45"/>
        <v>0</v>
      </c>
      <c r="DW74">
        <f t="shared" si="46"/>
        <v>0</v>
      </c>
      <c r="DX74" s="23">
        <f t="shared" ca="1" si="47"/>
        <v>0</v>
      </c>
      <c r="DY74" s="465"/>
      <c r="DZ74" s="335"/>
      <c r="EA74" s="335"/>
      <c r="EB74" s="335"/>
      <c r="EC74" s="335"/>
      <c r="ED74" s="335"/>
      <c r="EE74" s="335"/>
      <c r="EF74" s="335"/>
      <c r="EG74" s="335"/>
      <c r="EH74" s="335"/>
      <c r="EI74" s="23">
        <v>-84</v>
      </c>
      <c r="EJ74" s="23">
        <f t="shared" si="48"/>
        <v>0</v>
      </c>
      <c r="EK74">
        <f t="shared" si="49"/>
        <v>0</v>
      </c>
      <c r="EL74">
        <f t="shared" si="50"/>
        <v>0</v>
      </c>
      <c r="EM74">
        <f t="shared" si="51"/>
        <v>0</v>
      </c>
      <c r="EN74">
        <f t="shared" si="52"/>
        <v>0</v>
      </c>
      <c r="EO74" s="23">
        <f t="shared" ca="1" si="53"/>
        <v>0</v>
      </c>
      <c r="EP74" s="465"/>
      <c r="EQ74" s="335"/>
      <c r="ER74" s="335"/>
      <c r="ES74" s="335"/>
      <c r="ET74" s="335"/>
      <c r="EU74" s="335"/>
      <c r="EV74" s="335"/>
      <c r="EW74" s="335"/>
      <c r="EX74" s="335"/>
      <c r="EY74" s="335"/>
      <c r="EZ74" s="23">
        <v>-84</v>
      </c>
      <c r="FA74" s="23">
        <f t="shared" si="54"/>
        <v>0</v>
      </c>
      <c r="FB74">
        <f t="shared" si="55"/>
        <v>0</v>
      </c>
      <c r="FC74">
        <f t="shared" si="56"/>
        <v>0</v>
      </c>
      <c r="FD74">
        <f t="shared" si="57"/>
        <v>0</v>
      </c>
      <c r="FE74">
        <f t="shared" si="58"/>
        <v>0</v>
      </c>
      <c r="FF74" s="23">
        <f t="shared" ca="1" si="59"/>
        <v>0</v>
      </c>
      <c r="FG74" s="465"/>
      <c r="FH74" s="335"/>
      <c r="FI74" s="335"/>
      <c r="FJ74" s="335"/>
      <c r="FK74" s="335"/>
      <c r="FL74" s="335"/>
      <c r="FM74" s="335"/>
      <c r="FN74" s="335"/>
      <c r="FO74" s="335"/>
      <c r="FP74" s="335"/>
      <c r="FQ74" s="23">
        <v>-84</v>
      </c>
      <c r="FR74" s="23">
        <f t="shared" si="60"/>
        <v>0</v>
      </c>
      <c r="FS74">
        <f t="shared" si="61"/>
        <v>0</v>
      </c>
      <c r="FT74">
        <f t="shared" si="62"/>
        <v>0</v>
      </c>
      <c r="FU74">
        <f t="shared" si="63"/>
        <v>0</v>
      </c>
      <c r="FV74">
        <f t="shared" si="64"/>
        <v>0</v>
      </c>
      <c r="FW74" s="23">
        <f t="shared" ca="1" si="65"/>
        <v>0</v>
      </c>
      <c r="FX74" s="465"/>
      <c r="FY74" s="335"/>
      <c r="FZ74" s="335"/>
      <c r="GA74" s="335"/>
      <c r="GB74" s="335"/>
      <c r="GC74" s="335"/>
      <c r="GD74" s="335"/>
      <c r="GE74" s="335"/>
      <c r="GF74" s="335"/>
      <c r="GG74" s="335"/>
      <c r="GH74" s="23">
        <v>-84</v>
      </c>
      <c r="GI74" s="23">
        <f t="shared" si="66"/>
        <v>0</v>
      </c>
      <c r="GJ74">
        <f t="shared" si="67"/>
        <v>0</v>
      </c>
      <c r="GK74">
        <f t="shared" si="68"/>
        <v>0</v>
      </c>
      <c r="GL74">
        <f t="shared" si="69"/>
        <v>0</v>
      </c>
      <c r="GM74">
        <f t="shared" si="70"/>
        <v>0</v>
      </c>
      <c r="GN74" s="23">
        <f t="shared" ca="1" si="71"/>
        <v>0</v>
      </c>
      <c r="GO74" s="465"/>
      <c r="GP74" s="335"/>
      <c r="GQ74" s="335"/>
      <c r="GR74" s="335"/>
      <c r="GS74" s="335"/>
      <c r="GT74" s="335"/>
      <c r="GU74" s="335"/>
      <c r="GV74" s="335"/>
      <c r="GW74" s="335"/>
      <c r="GX74" s="335"/>
      <c r="GY74" s="23">
        <v>-84</v>
      </c>
      <c r="GZ74" s="23">
        <f t="shared" si="72"/>
        <v>0</v>
      </c>
      <c r="HA74">
        <f t="shared" si="73"/>
        <v>0</v>
      </c>
      <c r="HB74">
        <f t="shared" si="74"/>
        <v>0</v>
      </c>
      <c r="HC74">
        <f t="shared" si="75"/>
        <v>0</v>
      </c>
      <c r="HD74">
        <f t="shared" si="76"/>
        <v>0</v>
      </c>
      <c r="HE74" s="23">
        <f t="shared" ca="1" si="77"/>
        <v>0</v>
      </c>
      <c r="HF74" s="465"/>
      <c r="HG74" s="335"/>
      <c r="HH74" s="335"/>
      <c r="HI74" s="335"/>
      <c r="HJ74" s="335"/>
      <c r="HK74" s="335"/>
      <c r="HL74" s="335"/>
      <c r="HM74" s="335"/>
      <c r="HN74" s="335"/>
      <c r="HO74" s="335"/>
      <c r="HP74" s="23">
        <v>-84</v>
      </c>
      <c r="HQ74" s="23">
        <f t="shared" si="78"/>
        <v>0</v>
      </c>
      <c r="HR74">
        <f t="shared" si="79"/>
        <v>0</v>
      </c>
      <c r="HS74">
        <f t="shared" si="80"/>
        <v>0</v>
      </c>
      <c r="HT74">
        <f t="shared" si="81"/>
        <v>0</v>
      </c>
      <c r="HU74">
        <f t="shared" si="82"/>
        <v>0</v>
      </c>
      <c r="HV74" s="23">
        <f t="shared" ca="1" si="83"/>
        <v>0</v>
      </c>
      <c r="HW74" s="465"/>
      <c r="HX74" s="335"/>
      <c r="HY74" s="335"/>
      <c r="HZ74" s="335"/>
      <c r="IA74" s="335"/>
      <c r="IB74" s="335"/>
      <c r="IC74" s="335"/>
      <c r="ID74" s="335"/>
      <c r="IE74" s="335"/>
      <c r="IF74" s="335"/>
      <c r="IG74" s="23">
        <v>-84</v>
      </c>
      <c r="IH74" s="23">
        <f t="shared" si="84"/>
        <v>0</v>
      </c>
      <c r="II74">
        <f t="shared" si="85"/>
        <v>0</v>
      </c>
      <c r="IJ74">
        <f t="shared" si="86"/>
        <v>0</v>
      </c>
      <c r="IK74">
        <f t="shared" si="87"/>
        <v>0</v>
      </c>
      <c r="IL74">
        <f t="shared" si="88"/>
        <v>0</v>
      </c>
      <c r="IM74" s="23">
        <f t="shared" ca="1" si="89"/>
        <v>0</v>
      </c>
      <c r="IN74" s="465"/>
      <c r="IO74" s="335"/>
      <c r="IP74" s="335"/>
      <c r="IQ74" s="335"/>
      <c r="IR74" s="335"/>
      <c r="IS74" s="335"/>
      <c r="IT74" s="335"/>
    </row>
    <row r="75" spans="1:254" s="124" customFormat="1" ht="12.75" x14ac:dyDescent="0.2">
      <c r="A75" s="335"/>
      <c r="B75" s="335"/>
      <c r="C75" s="23">
        <v>-83</v>
      </c>
      <c r="D75" s="23">
        <f t="shared" si="0"/>
        <v>0</v>
      </c>
      <c r="E75">
        <f t="shared" si="1"/>
        <v>0</v>
      </c>
      <c r="F75">
        <f t="shared" si="2"/>
        <v>0</v>
      </c>
      <c r="G75">
        <f t="shared" si="3"/>
        <v>0</v>
      </c>
      <c r="H75">
        <f t="shared" si="4"/>
        <v>0</v>
      </c>
      <c r="I75" s="23">
        <f t="shared" ca="1" si="5"/>
        <v>0</v>
      </c>
      <c r="J75" s="465"/>
      <c r="K75" s="335"/>
      <c r="L75" s="335"/>
      <c r="M75" s="335"/>
      <c r="N75" s="335"/>
      <c r="O75" s="335"/>
      <c r="P75" s="335"/>
      <c r="Q75" s="335"/>
      <c r="R75" s="335"/>
      <c r="S75" s="335"/>
      <c r="T75" s="23">
        <v>-83</v>
      </c>
      <c r="U75" s="23">
        <f t="shared" si="6"/>
        <v>0</v>
      </c>
      <c r="V75">
        <f t="shared" si="7"/>
        <v>0</v>
      </c>
      <c r="W75">
        <f t="shared" si="8"/>
        <v>0</v>
      </c>
      <c r="X75">
        <f t="shared" si="9"/>
        <v>0</v>
      </c>
      <c r="Y75">
        <f t="shared" si="10"/>
        <v>0</v>
      </c>
      <c r="Z75" s="23">
        <f t="shared" ca="1" si="11"/>
        <v>0</v>
      </c>
      <c r="AA75" s="465"/>
      <c r="AB75" s="335"/>
      <c r="AC75" s="335"/>
      <c r="AD75" s="335"/>
      <c r="AE75" s="335"/>
      <c r="AF75" s="335"/>
      <c r="AG75" s="335"/>
      <c r="AH75" s="335"/>
      <c r="AI75" s="335"/>
      <c r="AJ75" s="335"/>
      <c r="AK75" s="23">
        <v>-83</v>
      </c>
      <c r="AL75" s="23">
        <f t="shared" si="12"/>
        <v>0</v>
      </c>
      <c r="AM75">
        <f t="shared" si="13"/>
        <v>0</v>
      </c>
      <c r="AN75">
        <f t="shared" si="14"/>
        <v>0</v>
      </c>
      <c r="AO75">
        <f t="shared" si="15"/>
        <v>0</v>
      </c>
      <c r="AP75">
        <f t="shared" si="16"/>
        <v>0</v>
      </c>
      <c r="AQ75" s="23">
        <f t="shared" ca="1" si="17"/>
        <v>0</v>
      </c>
      <c r="AR75" s="465"/>
      <c r="AS75" s="335"/>
      <c r="AT75" s="335"/>
      <c r="AU75" s="335"/>
      <c r="AV75" s="335"/>
      <c r="AW75" s="335"/>
      <c r="AX75" s="335"/>
      <c r="AY75" s="335"/>
      <c r="AZ75" s="335"/>
      <c r="BA75" s="335"/>
      <c r="BB75" s="23">
        <v>-83</v>
      </c>
      <c r="BC75" s="23">
        <f t="shared" si="18"/>
        <v>0</v>
      </c>
      <c r="BD75">
        <f t="shared" si="19"/>
        <v>0</v>
      </c>
      <c r="BE75">
        <f t="shared" si="20"/>
        <v>0</v>
      </c>
      <c r="BF75">
        <f t="shared" si="21"/>
        <v>0</v>
      </c>
      <c r="BG75">
        <f t="shared" si="22"/>
        <v>0</v>
      </c>
      <c r="BH75" s="23">
        <f t="shared" ca="1" si="23"/>
        <v>0</v>
      </c>
      <c r="BI75" s="465"/>
      <c r="BJ75" s="335"/>
      <c r="BK75" s="335"/>
      <c r="BL75" s="335"/>
      <c r="BM75" s="335"/>
      <c r="BN75" s="335"/>
      <c r="BO75" s="335"/>
      <c r="BP75" s="335"/>
      <c r="BQ75" s="335"/>
      <c r="BR75" s="335"/>
      <c r="BS75" s="23">
        <v>-83</v>
      </c>
      <c r="BT75" s="23">
        <f t="shared" si="24"/>
        <v>0</v>
      </c>
      <c r="BU75">
        <f t="shared" si="25"/>
        <v>0</v>
      </c>
      <c r="BV75">
        <f t="shared" si="26"/>
        <v>0</v>
      </c>
      <c r="BW75">
        <f t="shared" si="27"/>
        <v>0</v>
      </c>
      <c r="BX75">
        <f t="shared" si="28"/>
        <v>0</v>
      </c>
      <c r="BY75" s="23">
        <f t="shared" ca="1" si="29"/>
        <v>0</v>
      </c>
      <c r="BZ75" s="465"/>
      <c r="CA75" s="335"/>
      <c r="CB75" s="335"/>
      <c r="CC75" s="335"/>
      <c r="CD75" s="335"/>
      <c r="CE75" s="335"/>
      <c r="CF75" s="335"/>
      <c r="CG75" s="335"/>
      <c r="CH75" s="335"/>
      <c r="CI75" s="335"/>
      <c r="CJ75" s="23">
        <v>-83</v>
      </c>
      <c r="CK75" s="23">
        <f t="shared" si="30"/>
        <v>0</v>
      </c>
      <c r="CL75">
        <f t="shared" si="31"/>
        <v>0</v>
      </c>
      <c r="CM75">
        <f t="shared" si="32"/>
        <v>0</v>
      </c>
      <c r="CN75">
        <f t="shared" si="33"/>
        <v>0</v>
      </c>
      <c r="CO75">
        <f t="shared" si="34"/>
        <v>0</v>
      </c>
      <c r="CP75" s="23">
        <f t="shared" ca="1" si="35"/>
        <v>0</v>
      </c>
      <c r="CQ75" s="465"/>
      <c r="CR75" s="335"/>
      <c r="CS75" s="335"/>
      <c r="CT75" s="335"/>
      <c r="CU75" s="335"/>
      <c r="CV75" s="335"/>
      <c r="CW75" s="335"/>
      <c r="CX75" s="335"/>
      <c r="CY75" s="335"/>
      <c r="CZ75" s="335"/>
      <c r="DA75" s="23">
        <v>-83</v>
      </c>
      <c r="DB75" s="23">
        <f t="shared" si="36"/>
        <v>0</v>
      </c>
      <c r="DC75">
        <f t="shared" si="37"/>
        <v>0</v>
      </c>
      <c r="DD75">
        <f t="shared" si="38"/>
        <v>0</v>
      </c>
      <c r="DE75">
        <f t="shared" si="39"/>
        <v>0</v>
      </c>
      <c r="DF75">
        <f t="shared" si="40"/>
        <v>0</v>
      </c>
      <c r="DG75" s="23">
        <f t="shared" ca="1" si="41"/>
        <v>0</v>
      </c>
      <c r="DH75" s="465"/>
      <c r="DI75" s="335"/>
      <c r="DJ75" s="335"/>
      <c r="DK75" s="335"/>
      <c r="DL75" s="335"/>
      <c r="DM75" s="335"/>
      <c r="DN75" s="335"/>
      <c r="DO75" s="335"/>
      <c r="DP75" s="335"/>
      <c r="DQ75" s="335"/>
      <c r="DR75" s="23">
        <v>-83</v>
      </c>
      <c r="DS75" s="23">
        <f t="shared" si="42"/>
        <v>0</v>
      </c>
      <c r="DT75">
        <f t="shared" si="43"/>
        <v>0</v>
      </c>
      <c r="DU75">
        <f t="shared" si="44"/>
        <v>0</v>
      </c>
      <c r="DV75">
        <f t="shared" si="45"/>
        <v>0</v>
      </c>
      <c r="DW75">
        <f t="shared" si="46"/>
        <v>0</v>
      </c>
      <c r="DX75" s="23">
        <f t="shared" ca="1" si="47"/>
        <v>0</v>
      </c>
      <c r="DY75" s="465"/>
      <c r="DZ75" s="335"/>
      <c r="EA75" s="335"/>
      <c r="EB75" s="335"/>
      <c r="EC75" s="335"/>
      <c r="ED75" s="335"/>
      <c r="EE75" s="335"/>
      <c r="EF75" s="335"/>
      <c r="EG75" s="335"/>
      <c r="EH75" s="335"/>
      <c r="EI75" s="23">
        <v>-83</v>
      </c>
      <c r="EJ75" s="23">
        <f t="shared" si="48"/>
        <v>0</v>
      </c>
      <c r="EK75">
        <f t="shared" si="49"/>
        <v>0</v>
      </c>
      <c r="EL75">
        <f t="shared" si="50"/>
        <v>0</v>
      </c>
      <c r="EM75">
        <f t="shared" si="51"/>
        <v>0</v>
      </c>
      <c r="EN75">
        <f t="shared" si="52"/>
        <v>0</v>
      </c>
      <c r="EO75" s="23">
        <f t="shared" ca="1" si="53"/>
        <v>0</v>
      </c>
      <c r="EP75" s="465"/>
      <c r="EQ75" s="335"/>
      <c r="ER75" s="335"/>
      <c r="ES75" s="335"/>
      <c r="ET75" s="335"/>
      <c r="EU75" s="335"/>
      <c r="EV75" s="335"/>
      <c r="EW75" s="335"/>
      <c r="EX75" s="335"/>
      <c r="EY75" s="335"/>
      <c r="EZ75" s="23">
        <v>-83</v>
      </c>
      <c r="FA75" s="23">
        <f t="shared" si="54"/>
        <v>0</v>
      </c>
      <c r="FB75">
        <f t="shared" si="55"/>
        <v>0</v>
      </c>
      <c r="FC75">
        <f t="shared" si="56"/>
        <v>0</v>
      </c>
      <c r="FD75">
        <f t="shared" si="57"/>
        <v>0</v>
      </c>
      <c r="FE75">
        <f t="shared" si="58"/>
        <v>0</v>
      </c>
      <c r="FF75" s="23">
        <f t="shared" ca="1" si="59"/>
        <v>0</v>
      </c>
      <c r="FG75" s="465"/>
      <c r="FH75" s="335"/>
      <c r="FI75" s="335"/>
      <c r="FJ75" s="335"/>
      <c r="FK75" s="335"/>
      <c r="FL75" s="335"/>
      <c r="FM75" s="335"/>
      <c r="FN75" s="335"/>
      <c r="FO75" s="335"/>
      <c r="FP75" s="335"/>
      <c r="FQ75" s="23">
        <v>-83</v>
      </c>
      <c r="FR75" s="23">
        <f t="shared" si="60"/>
        <v>0</v>
      </c>
      <c r="FS75">
        <f t="shared" si="61"/>
        <v>0</v>
      </c>
      <c r="FT75">
        <f t="shared" si="62"/>
        <v>0</v>
      </c>
      <c r="FU75">
        <f t="shared" si="63"/>
        <v>0</v>
      </c>
      <c r="FV75">
        <f t="shared" si="64"/>
        <v>0</v>
      </c>
      <c r="FW75" s="23">
        <f t="shared" ca="1" si="65"/>
        <v>0</v>
      </c>
      <c r="FX75" s="465"/>
      <c r="FY75" s="335"/>
      <c r="FZ75" s="335"/>
      <c r="GA75" s="335"/>
      <c r="GB75" s="335"/>
      <c r="GC75" s="335"/>
      <c r="GD75" s="335"/>
      <c r="GE75" s="335"/>
      <c r="GF75" s="335"/>
      <c r="GG75" s="335"/>
      <c r="GH75" s="23">
        <v>-83</v>
      </c>
      <c r="GI75" s="23">
        <f t="shared" si="66"/>
        <v>0</v>
      </c>
      <c r="GJ75">
        <f t="shared" si="67"/>
        <v>0</v>
      </c>
      <c r="GK75">
        <f t="shared" si="68"/>
        <v>0</v>
      </c>
      <c r="GL75">
        <f t="shared" si="69"/>
        <v>0</v>
      </c>
      <c r="GM75">
        <f t="shared" si="70"/>
        <v>0</v>
      </c>
      <c r="GN75" s="23">
        <f t="shared" ca="1" si="71"/>
        <v>0</v>
      </c>
      <c r="GO75" s="465"/>
      <c r="GP75" s="335"/>
      <c r="GQ75" s="335"/>
      <c r="GR75" s="335"/>
      <c r="GS75" s="335"/>
      <c r="GT75" s="335"/>
      <c r="GU75" s="335"/>
      <c r="GV75" s="335"/>
      <c r="GW75" s="335"/>
      <c r="GX75" s="335"/>
      <c r="GY75" s="23">
        <v>-83</v>
      </c>
      <c r="GZ75" s="23">
        <f t="shared" si="72"/>
        <v>0</v>
      </c>
      <c r="HA75">
        <f t="shared" si="73"/>
        <v>0</v>
      </c>
      <c r="HB75">
        <f t="shared" si="74"/>
        <v>0</v>
      </c>
      <c r="HC75">
        <f t="shared" si="75"/>
        <v>0</v>
      </c>
      <c r="HD75">
        <f t="shared" si="76"/>
        <v>0</v>
      </c>
      <c r="HE75" s="23">
        <f t="shared" ca="1" si="77"/>
        <v>0</v>
      </c>
      <c r="HF75" s="465"/>
      <c r="HG75" s="335"/>
      <c r="HH75" s="335"/>
      <c r="HI75" s="335"/>
      <c r="HJ75" s="335"/>
      <c r="HK75" s="335"/>
      <c r="HL75" s="335"/>
      <c r="HM75" s="335"/>
      <c r="HN75" s="335"/>
      <c r="HO75" s="335"/>
      <c r="HP75" s="23">
        <v>-83</v>
      </c>
      <c r="HQ75" s="23">
        <f t="shared" si="78"/>
        <v>0</v>
      </c>
      <c r="HR75">
        <f t="shared" si="79"/>
        <v>0</v>
      </c>
      <c r="HS75">
        <f t="shared" si="80"/>
        <v>0</v>
      </c>
      <c r="HT75">
        <f t="shared" si="81"/>
        <v>0</v>
      </c>
      <c r="HU75">
        <f t="shared" si="82"/>
        <v>0</v>
      </c>
      <c r="HV75" s="23">
        <f t="shared" ca="1" si="83"/>
        <v>0</v>
      </c>
      <c r="HW75" s="465"/>
      <c r="HX75" s="335"/>
      <c r="HY75" s="335"/>
      <c r="HZ75" s="335"/>
      <c r="IA75" s="335"/>
      <c r="IB75" s="335"/>
      <c r="IC75" s="335"/>
      <c r="ID75" s="335"/>
      <c r="IE75" s="335"/>
      <c r="IF75" s="335"/>
      <c r="IG75" s="23">
        <v>-83</v>
      </c>
      <c r="IH75" s="23">
        <f t="shared" si="84"/>
        <v>0</v>
      </c>
      <c r="II75">
        <f t="shared" si="85"/>
        <v>0</v>
      </c>
      <c r="IJ75">
        <f t="shared" si="86"/>
        <v>0</v>
      </c>
      <c r="IK75">
        <f t="shared" si="87"/>
        <v>0</v>
      </c>
      <c r="IL75">
        <f t="shared" si="88"/>
        <v>0</v>
      </c>
      <c r="IM75" s="23">
        <f t="shared" ca="1" si="89"/>
        <v>0</v>
      </c>
      <c r="IN75" s="465"/>
      <c r="IO75" s="335"/>
      <c r="IP75" s="335"/>
      <c r="IQ75" s="335"/>
      <c r="IR75" s="335"/>
      <c r="IS75" s="335"/>
      <c r="IT75" s="335"/>
    </row>
    <row r="76" spans="1:254" s="124" customFormat="1" ht="12.75" x14ac:dyDescent="0.2">
      <c r="A76" s="335"/>
      <c r="B76" s="335"/>
      <c r="C76" s="23">
        <v>-82</v>
      </c>
      <c r="D76" s="23">
        <f t="shared" si="0"/>
        <v>0</v>
      </c>
      <c r="E76">
        <f t="shared" si="1"/>
        <v>0</v>
      </c>
      <c r="F76">
        <f t="shared" si="2"/>
        <v>0</v>
      </c>
      <c r="G76">
        <f t="shared" si="3"/>
        <v>0</v>
      </c>
      <c r="H76">
        <f t="shared" si="4"/>
        <v>0</v>
      </c>
      <c r="I76" s="23">
        <f t="shared" ca="1" si="5"/>
        <v>0</v>
      </c>
      <c r="J76" s="465"/>
      <c r="K76" s="335"/>
      <c r="L76" s="335"/>
      <c r="M76" s="335"/>
      <c r="N76" s="335"/>
      <c r="O76" s="335"/>
      <c r="P76" s="335"/>
      <c r="Q76" s="335"/>
      <c r="R76" s="335"/>
      <c r="S76" s="335"/>
      <c r="T76" s="23">
        <v>-82</v>
      </c>
      <c r="U76" s="23">
        <f t="shared" si="6"/>
        <v>0</v>
      </c>
      <c r="V76">
        <f t="shared" si="7"/>
        <v>0</v>
      </c>
      <c r="W76">
        <f t="shared" si="8"/>
        <v>0</v>
      </c>
      <c r="X76">
        <f t="shared" si="9"/>
        <v>0</v>
      </c>
      <c r="Y76">
        <f t="shared" si="10"/>
        <v>0</v>
      </c>
      <c r="Z76" s="23">
        <f t="shared" ca="1" si="11"/>
        <v>0</v>
      </c>
      <c r="AA76" s="465"/>
      <c r="AB76" s="335"/>
      <c r="AC76" s="335"/>
      <c r="AD76" s="335"/>
      <c r="AE76" s="335"/>
      <c r="AF76" s="335"/>
      <c r="AG76" s="335"/>
      <c r="AH76" s="335"/>
      <c r="AI76" s="335"/>
      <c r="AJ76" s="335"/>
      <c r="AK76" s="23">
        <v>-82</v>
      </c>
      <c r="AL76" s="23">
        <f t="shared" si="12"/>
        <v>0</v>
      </c>
      <c r="AM76">
        <f t="shared" si="13"/>
        <v>0</v>
      </c>
      <c r="AN76">
        <f t="shared" si="14"/>
        <v>0</v>
      </c>
      <c r="AO76">
        <f t="shared" si="15"/>
        <v>0</v>
      </c>
      <c r="AP76">
        <f t="shared" si="16"/>
        <v>0</v>
      </c>
      <c r="AQ76" s="23">
        <f t="shared" ca="1" si="17"/>
        <v>0</v>
      </c>
      <c r="AR76" s="465"/>
      <c r="AS76" s="335"/>
      <c r="AT76" s="335"/>
      <c r="AU76" s="335"/>
      <c r="AV76" s="335"/>
      <c r="AW76" s="335"/>
      <c r="AX76" s="335"/>
      <c r="AY76" s="335"/>
      <c r="AZ76" s="335"/>
      <c r="BA76" s="335"/>
      <c r="BB76" s="23">
        <v>-82</v>
      </c>
      <c r="BC76" s="23">
        <f t="shared" si="18"/>
        <v>0</v>
      </c>
      <c r="BD76">
        <f t="shared" si="19"/>
        <v>0</v>
      </c>
      <c r="BE76">
        <f t="shared" si="20"/>
        <v>0</v>
      </c>
      <c r="BF76">
        <f t="shared" si="21"/>
        <v>0</v>
      </c>
      <c r="BG76">
        <f t="shared" si="22"/>
        <v>0</v>
      </c>
      <c r="BH76" s="23">
        <f t="shared" ca="1" si="23"/>
        <v>0</v>
      </c>
      <c r="BI76" s="465"/>
      <c r="BJ76" s="335"/>
      <c r="BK76" s="335"/>
      <c r="BL76" s="335"/>
      <c r="BM76" s="335"/>
      <c r="BN76" s="335"/>
      <c r="BO76" s="335"/>
      <c r="BP76" s="335"/>
      <c r="BQ76" s="335"/>
      <c r="BR76" s="335"/>
      <c r="BS76" s="23">
        <v>-82</v>
      </c>
      <c r="BT76" s="23">
        <f t="shared" si="24"/>
        <v>0</v>
      </c>
      <c r="BU76">
        <f t="shared" si="25"/>
        <v>0</v>
      </c>
      <c r="BV76">
        <f t="shared" si="26"/>
        <v>0</v>
      </c>
      <c r="BW76">
        <f t="shared" si="27"/>
        <v>0</v>
      </c>
      <c r="BX76">
        <f t="shared" si="28"/>
        <v>0</v>
      </c>
      <c r="BY76" s="23">
        <f t="shared" ca="1" si="29"/>
        <v>0</v>
      </c>
      <c r="BZ76" s="465"/>
      <c r="CA76" s="335"/>
      <c r="CB76" s="335"/>
      <c r="CC76" s="335"/>
      <c r="CD76" s="335"/>
      <c r="CE76" s="335"/>
      <c r="CF76" s="335"/>
      <c r="CG76" s="335"/>
      <c r="CH76" s="335"/>
      <c r="CI76" s="335"/>
      <c r="CJ76" s="23">
        <v>-82</v>
      </c>
      <c r="CK76" s="23">
        <f t="shared" si="30"/>
        <v>0</v>
      </c>
      <c r="CL76">
        <f t="shared" si="31"/>
        <v>0</v>
      </c>
      <c r="CM76">
        <f t="shared" si="32"/>
        <v>0</v>
      </c>
      <c r="CN76">
        <f t="shared" si="33"/>
        <v>0</v>
      </c>
      <c r="CO76">
        <f t="shared" si="34"/>
        <v>0</v>
      </c>
      <c r="CP76" s="23">
        <f t="shared" ca="1" si="35"/>
        <v>0</v>
      </c>
      <c r="CQ76" s="465"/>
      <c r="CR76" s="335"/>
      <c r="CS76" s="335"/>
      <c r="CT76" s="335"/>
      <c r="CU76" s="335"/>
      <c r="CV76" s="335"/>
      <c r="CW76" s="335"/>
      <c r="CX76" s="335"/>
      <c r="CY76" s="335"/>
      <c r="CZ76" s="335"/>
      <c r="DA76" s="23">
        <v>-82</v>
      </c>
      <c r="DB76" s="23">
        <f t="shared" si="36"/>
        <v>0</v>
      </c>
      <c r="DC76">
        <f t="shared" si="37"/>
        <v>0</v>
      </c>
      <c r="DD76">
        <f t="shared" si="38"/>
        <v>0</v>
      </c>
      <c r="DE76">
        <f t="shared" si="39"/>
        <v>0</v>
      </c>
      <c r="DF76">
        <f t="shared" si="40"/>
        <v>0</v>
      </c>
      <c r="DG76" s="23">
        <f t="shared" ca="1" si="41"/>
        <v>0</v>
      </c>
      <c r="DH76" s="465"/>
      <c r="DI76" s="335"/>
      <c r="DJ76" s="335"/>
      <c r="DK76" s="335"/>
      <c r="DL76" s="335"/>
      <c r="DM76" s="335"/>
      <c r="DN76" s="335"/>
      <c r="DO76" s="335"/>
      <c r="DP76" s="335"/>
      <c r="DQ76" s="335"/>
      <c r="DR76" s="23">
        <v>-82</v>
      </c>
      <c r="DS76" s="23">
        <f t="shared" si="42"/>
        <v>0</v>
      </c>
      <c r="DT76">
        <f t="shared" si="43"/>
        <v>0</v>
      </c>
      <c r="DU76">
        <f t="shared" si="44"/>
        <v>0</v>
      </c>
      <c r="DV76">
        <f t="shared" si="45"/>
        <v>0</v>
      </c>
      <c r="DW76">
        <f t="shared" si="46"/>
        <v>0</v>
      </c>
      <c r="DX76" s="23">
        <f t="shared" ca="1" si="47"/>
        <v>0</v>
      </c>
      <c r="DY76" s="465"/>
      <c r="DZ76" s="335"/>
      <c r="EA76" s="335"/>
      <c r="EB76" s="335"/>
      <c r="EC76" s="335"/>
      <c r="ED76" s="335"/>
      <c r="EE76" s="335"/>
      <c r="EF76" s="335"/>
      <c r="EG76" s="335"/>
      <c r="EH76" s="335"/>
      <c r="EI76" s="23">
        <v>-82</v>
      </c>
      <c r="EJ76" s="23">
        <f t="shared" si="48"/>
        <v>0</v>
      </c>
      <c r="EK76">
        <f t="shared" si="49"/>
        <v>0</v>
      </c>
      <c r="EL76">
        <f t="shared" si="50"/>
        <v>0</v>
      </c>
      <c r="EM76">
        <f t="shared" si="51"/>
        <v>0</v>
      </c>
      <c r="EN76">
        <f t="shared" si="52"/>
        <v>0</v>
      </c>
      <c r="EO76" s="23">
        <f t="shared" ca="1" si="53"/>
        <v>0</v>
      </c>
      <c r="EP76" s="465"/>
      <c r="EQ76" s="335"/>
      <c r="ER76" s="335"/>
      <c r="ES76" s="335"/>
      <c r="ET76" s="335"/>
      <c r="EU76" s="335"/>
      <c r="EV76" s="335"/>
      <c r="EW76" s="335"/>
      <c r="EX76" s="335"/>
      <c r="EY76" s="335"/>
      <c r="EZ76" s="23">
        <v>-82</v>
      </c>
      <c r="FA76" s="23">
        <f t="shared" si="54"/>
        <v>0</v>
      </c>
      <c r="FB76">
        <f t="shared" si="55"/>
        <v>0</v>
      </c>
      <c r="FC76">
        <f t="shared" si="56"/>
        <v>0</v>
      </c>
      <c r="FD76">
        <f t="shared" si="57"/>
        <v>0</v>
      </c>
      <c r="FE76">
        <f t="shared" si="58"/>
        <v>0</v>
      </c>
      <c r="FF76" s="23">
        <f t="shared" ca="1" si="59"/>
        <v>0</v>
      </c>
      <c r="FG76" s="465"/>
      <c r="FH76" s="335"/>
      <c r="FI76" s="335"/>
      <c r="FJ76" s="335"/>
      <c r="FK76" s="335"/>
      <c r="FL76" s="335"/>
      <c r="FM76" s="335"/>
      <c r="FN76" s="335"/>
      <c r="FO76" s="335"/>
      <c r="FP76" s="335"/>
      <c r="FQ76" s="23">
        <v>-82</v>
      </c>
      <c r="FR76" s="23">
        <f t="shared" si="60"/>
        <v>0</v>
      </c>
      <c r="FS76">
        <f t="shared" si="61"/>
        <v>0</v>
      </c>
      <c r="FT76">
        <f t="shared" si="62"/>
        <v>0</v>
      </c>
      <c r="FU76">
        <f t="shared" si="63"/>
        <v>0</v>
      </c>
      <c r="FV76">
        <f t="shared" si="64"/>
        <v>0</v>
      </c>
      <c r="FW76" s="23">
        <f t="shared" ca="1" si="65"/>
        <v>0</v>
      </c>
      <c r="FX76" s="465"/>
      <c r="FY76" s="335"/>
      <c r="FZ76" s="335"/>
      <c r="GA76" s="335"/>
      <c r="GB76" s="335"/>
      <c r="GC76" s="335"/>
      <c r="GD76" s="335"/>
      <c r="GE76" s="335"/>
      <c r="GF76" s="335"/>
      <c r="GG76" s="335"/>
      <c r="GH76" s="23">
        <v>-82</v>
      </c>
      <c r="GI76" s="23">
        <f t="shared" si="66"/>
        <v>0</v>
      </c>
      <c r="GJ76">
        <f t="shared" si="67"/>
        <v>0</v>
      </c>
      <c r="GK76">
        <f t="shared" si="68"/>
        <v>0</v>
      </c>
      <c r="GL76">
        <f t="shared" si="69"/>
        <v>0</v>
      </c>
      <c r="GM76">
        <f t="shared" si="70"/>
        <v>0</v>
      </c>
      <c r="GN76" s="23">
        <f t="shared" ca="1" si="71"/>
        <v>0</v>
      </c>
      <c r="GO76" s="465"/>
      <c r="GP76" s="335"/>
      <c r="GQ76" s="335"/>
      <c r="GR76" s="335"/>
      <c r="GS76" s="335"/>
      <c r="GT76" s="335"/>
      <c r="GU76" s="335"/>
      <c r="GV76" s="335"/>
      <c r="GW76" s="335"/>
      <c r="GX76" s="335"/>
      <c r="GY76" s="23">
        <v>-82</v>
      </c>
      <c r="GZ76" s="23">
        <f t="shared" si="72"/>
        <v>0</v>
      </c>
      <c r="HA76">
        <f t="shared" si="73"/>
        <v>0</v>
      </c>
      <c r="HB76">
        <f t="shared" si="74"/>
        <v>0</v>
      </c>
      <c r="HC76">
        <f t="shared" si="75"/>
        <v>0</v>
      </c>
      <c r="HD76">
        <f t="shared" si="76"/>
        <v>0</v>
      </c>
      <c r="HE76" s="23">
        <f t="shared" ca="1" si="77"/>
        <v>0</v>
      </c>
      <c r="HF76" s="465"/>
      <c r="HG76" s="335"/>
      <c r="HH76" s="335"/>
      <c r="HI76" s="335"/>
      <c r="HJ76" s="335"/>
      <c r="HK76" s="335"/>
      <c r="HL76" s="335"/>
      <c r="HM76" s="335"/>
      <c r="HN76" s="335"/>
      <c r="HO76" s="335"/>
      <c r="HP76" s="23">
        <v>-82</v>
      </c>
      <c r="HQ76" s="23">
        <f t="shared" si="78"/>
        <v>0</v>
      </c>
      <c r="HR76">
        <f t="shared" si="79"/>
        <v>0</v>
      </c>
      <c r="HS76">
        <f t="shared" si="80"/>
        <v>0</v>
      </c>
      <c r="HT76">
        <f t="shared" si="81"/>
        <v>0</v>
      </c>
      <c r="HU76">
        <f t="shared" si="82"/>
        <v>0</v>
      </c>
      <c r="HV76" s="23">
        <f t="shared" ca="1" si="83"/>
        <v>0</v>
      </c>
      <c r="HW76" s="465"/>
      <c r="HX76" s="335"/>
      <c r="HY76" s="335"/>
      <c r="HZ76" s="335"/>
      <c r="IA76" s="335"/>
      <c r="IB76" s="335"/>
      <c r="IC76" s="335"/>
      <c r="ID76" s="335"/>
      <c r="IE76" s="335"/>
      <c r="IF76" s="335"/>
      <c r="IG76" s="23">
        <v>-82</v>
      </c>
      <c r="IH76" s="23">
        <f t="shared" si="84"/>
        <v>0</v>
      </c>
      <c r="II76">
        <f t="shared" si="85"/>
        <v>0</v>
      </c>
      <c r="IJ76">
        <f t="shared" si="86"/>
        <v>0</v>
      </c>
      <c r="IK76">
        <f t="shared" si="87"/>
        <v>0</v>
      </c>
      <c r="IL76">
        <f t="shared" si="88"/>
        <v>0</v>
      </c>
      <c r="IM76" s="23">
        <f t="shared" ca="1" si="89"/>
        <v>0</v>
      </c>
      <c r="IN76" s="465"/>
      <c r="IO76" s="335"/>
      <c r="IP76" s="335"/>
      <c r="IQ76" s="335"/>
      <c r="IR76" s="335"/>
      <c r="IS76" s="335"/>
      <c r="IT76" s="335"/>
    </row>
    <row r="77" spans="1:254" s="124" customFormat="1" ht="12.75" x14ac:dyDescent="0.2">
      <c r="A77" s="335"/>
      <c r="B77" s="335"/>
      <c r="C77" s="23">
        <v>-81</v>
      </c>
      <c r="D77" s="23">
        <f t="shared" si="0"/>
        <v>0</v>
      </c>
      <c r="E77">
        <f t="shared" si="1"/>
        <v>0</v>
      </c>
      <c r="F77">
        <f t="shared" si="2"/>
        <v>0</v>
      </c>
      <c r="G77">
        <f t="shared" si="3"/>
        <v>0</v>
      </c>
      <c r="H77">
        <f t="shared" si="4"/>
        <v>0</v>
      </c>
      <c r="I77" s="23">
        <f t="shared" ca="1" si="5"/>
        <v>0</v>
      </c>
      <c r="J77" s="465"/>
      <c r="K77" s="335"/>
      <c r="L77" s="335"/>
      <c r="M77" s="335"/>
      <c r="N77" s="335"/>
      <c r="O77" s="335"/>
      <c r="P77" s="335"/>
      <c r="Q77" s="335"/>
      <c r="R77" s="335"/>
      <c r="S77" s="335"/>
      <c r="T77" s="23">
        <v>-81</v>
      </c>
      <c r="U77" s="23">
        <f t="shared" si="6"/>
        <v>0</v>
      </c>
      <c r="V77">
        <f t="shared" si="7"/>
        <v>0</v>
      </c>
      <c r="W77">
        <f t="shared" si="8"/>
        <v>0</v>
      </c>
      <c r="X77">
        <f t="shared" si="9"/>
        <v>0</v>
      </c>
      <c r="Y77">
        <f t="shared" si="10"/>
        <v>0</v>
      </c>
      <c r="Z77" s="23">
        <f t="shared" ca="1" si="11"/>
        <v>0</v>
      </c>
      <c r="AA77" s="465"/>
      <c r="AB77" s="335"/>
      <c r="AC77" s="335"/>
      <c r="AD77" s="335"/>
      <c r="AE77" s="335"/>
      <c r="AF77" s="335"/>
      <c r="AG77" s="335"/>
      <c r="AH77" s="335"/>
      <c r="AI77" s="335"/>
      <c r="AJ77" s="335"/>
      <c r="AK77" s="23">
        <v>-81</v>
      </c>
      <c r="AL77" s="23">
        <f t="shared" si="12"/>
        <v>0</v>
      </c>
      <c r="AM77">
        <f t="shared" si="13"/>
        <v>0</v>
      </c>
      <c r="AN77">
        <f t="shared" si="14"/>
        <v>0</v>
      </c>
      <c r="AO77">
        <f t="shared" si="15"/>
        <v>0</v>
      </c>
      <c r="AP77">
        <f t="shared" si="16"/>
        <v>0</v>
      </c>
      <c r="AQ77" s="23">
        <f t="shared" ca="1" si="17"/>
        <v>0</v>
      </c>
      <c r="AR77" s="465"/>
      <c r="AS77" s="335"/>
      <c r="AT77" s="335"/>
      <c r="AU77" s="335"/>
      <c r="AV77" s="335"/>
      <c r="AW77" s="335"/>
      <c r="AX77" s="335"/>
      <c r="AY77" s="335"/>
      <c r="AZ77" s="335"/>
      <c r="BA77" s="335"/>
      <c r="BB77" s="23">
        <v>-81</v>
      </c>
      <c r="BC77" s="23">
        <f t="shared" si="18"/>
        <v>0</v>
      </c>
      <c r="BD77">
        <f t="shared" si="19"/>
        <v>0</v>
      </c>
      <c r="BE77">
        <f t="shared" si="20"/>
        <v>0</v>
      </c>
      <c r="BF77">
        <f t="shared" si="21"/>
        <v>0</v>
      </c>
      <c r="BG77">
        <f t="shared" si="22"/>
        <v>0</v>
      </c>
      <c r="BH77" s="23">
        <f t="shared" ca="1" si="23"/>
        <v>0</v>
      </c>
      <c r="BI77" s="465"/>
      <c r="BJ77" s="335"/>
      <c r="BK77" s="335"/>
      <c r="BL77" s="335"/>
      <c r="BM77" s="335"/>
      <c r="BN77" s="335"/>
      <c r="BO77" s="335"/>
      <c r="BP77" s="335"/>
      <c r="BQ77" s="335"/>
      <c r="BR77" s="335"/>
      <c r="BS77" s="23">
        <v>-81</v>
      </c>
      <c r="BT77" s="23">
        <f t="shared" si="24"/>
        <v>0</v>
      </c>
      <c r="BU77">
        <f t="shared" si="25"/>
        <v>0</v>
      </c>
      <c r="BV77">
        <f t="shared" si="26"/>
        <v>0</v>
      </c>
      <c r="BW77">
        <f t="shared" si="27"/>
        <v>0</v>
      </c>
      <c r="BX77">
        <f t="shared" si="28"/>
        <v>0</v>
      </c>
      <c r="BY77" s="23">
        <f t="shared" ca="1" si="29"/>
        <v>0</v>
      </c>
      <c r="BZ77" s="465"/>
      <c r="CA77" s="335"/>
      <c r="CB77" s="335"/>
      <c r="CC77" s="335"/>
      <c r="CD77" s="335"/>
      <c r="CE77" s="335"/>
      <c r="CF77" s="335"/>
      <c r="CG77" s="335"/>
      <c r="CH77" s="335"/>
      <c r="CI77" s="335"/>
      <c r="CJ77" s="23">
        <v>-81</v>
      </c>
      <c r="CK77" s="23">
        <f t="shared" si="30"/>
        <v>0</v>
      </c>
      <c r="CL77">
        <f t="shared" si="31"/>
        <v>0</v>
      </c>
      <c r="CM77">
        <f t="shared" si="32"/>
        <v>0</v>
      </c>
      <c r="CN77">
        <f t="shared" si="33"/>
        <v>0</v>
      </c>
      <c r="CO77">
        <f t="shared" si="34"/>
        <v>0</v>
      </c>
      <c r="CP77" s="23">
        <f t="shared" ca="1" si="35"/>
        <v>0</v>
      </c>
      <c r="CQ77" s="465"/>
      <c r="CR77" s="335"/>
      <c r="CS77" s="335"/>
      <c r="CT77" s="335"/>
      <c r="CU77" s="335"/>
      <c r="CV77" s="335"/>
      <c r="CW77" s="335"/>
      <c r="CX77" s="335"/>
      <c r="CY77" s="335"/>
      <c r="CZ77" s="335"/>
      <c r="DA77" s="23">
        <v>-81</v>
      </c>
      <c r="DB77" s="23">
        <f t="shared" si="36"/>
        <v>0</v>
      </c>
      <c r="DC77">
        <f t="shared" si="37"/>
        <v>0</v>
      </c>
      <c r="DD77">
        <f t="shared" si="38"/>
        <v>0</v>
      </c>
      <c r="DE77">
        <f t="shared" si="39"/>
        <v>0</v>
      </c>
      <c r="DF77">
        <f t="shared" si="40"/>
        <v>0</v>
      </c>
      <c r="DG77" s="23">
        <f t="shared" ca="1" si="41"/>
        <v>0</v>
      </c>
      <c r="DH77" s="465"/>
      <c r="DI77" s="335"/>
      <c r="DJ77" s="335"/>
      <c r="DK77" s="335"/>
      <c r="DL77" s="335"/>
      <c r="DM77" s="335"/>
      <c r="DN77" s="335"/>
      <c r="DO77" s="335"/>
      <c r="DP77" s="335"/>
      <c r="DQ77" s="335"/>
      <c r="DR77" s="23">
        <v>-81</v>
      </c>
      <c r="DS77" s="23">
        <f t="shared" si="42"/>
        <v>0</v>
      </c>
      <c r="DT77">
        <f t="shared" si="43"/>
        <v>0</v>
      </c>
      <c r="DU77">
        <f t="shared" si="44"/>
        <v>0</v>
      </c>
      <c r="DV77">
        <f t="shared" si="45"/>
        <v>0</v>
      </c>
      <c r="DW77">
        <f t="shared" si="46"/>
        <v>0</v>
      </c>
      <c r="DX77" s="23">
        <f t="shared" ca="1" si="47"/>
        <v>0</v>
      </c>
      <c r="DY77" s="465"/>
      <c r="DZ77" s="335"/>
      <c r="EA77" s="335"/>
      <c r="EB77" s="335"/>
      <c r="EC77" s="335"/>
      <c r="ED77" s="335"/>
      <c r="EE77" s="335"/>
      <c r="EF77" s="335"/>
      <c r="EG77" s="335"/>
      <c r="EH77" s="335"/>
      <c r="EI77" s="23">
        <v>-81</v>
      </c>
      <c r="EJ77" s="23">
        <f t="shared" si="48"/>
        <v>0</v>
      </c>
      <c r="EK77">
        <f t="shared" si="49"/>
        <v>0</v>
      </c>
      <c r="EL77">
        <f t="shared" si="50"/>
        <v>0</v>
      </c>
      <c r="EM77">
        <f t="shared" si="51"/>
        <v>0</v>
      </c>
      <c r="EN77">
        <f t="shared" si="52"/>
        <v>0</v>
      </c>
      <c r="EO77" s="23">
        <f t="shared" ca="1" si="53"/>
        <v>0</v>
      </c>
      <c r="EP77" s="465"/>
      <c r="EQ77" s="335"/>
      <c r="ER77" s="335"/>
      <c r="ES77" s="335"/>
      <c r="ET77" s="335"/>
      <c r="EU77" s="335"/>
      <c r="EV77" s="335"/>
      <c r="EW77" s="335"/>
      <c r="EX77" s="335"/>
      <c r="EY77" s="335"/>
      <c r="EZ77" s="23">
        <v>-81</v>
      </c>
      <c r="FA77" s="23">
        <f t="shared" si="54"/>
        <v>0</v>
      </c>
      <c r="FB77">
        <f t="shared" si="55"/>
        <v>0</v>
      </c>
      <c r="FC77">
        <f t="shared" si="56"/>
        <v>0</v>
      </c>
      <c r="FD77">
        <f t="shared" si="57"/>
        <v>0</v>
      </c>
      <c r="FE77">
        <f t="shared" si="58"/>
        <v>0</v>
      </c>
      <c r="FF77" s="23">
        <f t="shared" ca="1" si="59"/>
        <v>0</v>
      </c>
      <c r="FG77" s="465"/>
      <c r="FH77" s="335"/>
      <c r="FI77" s="335"/>
      <c r="FJ77" s="335"/>
      <c r="FK77" s="335"/>
      <c r="FL77" s="335"/>
      <c r="FM77" s="335"/>
      <c r="FN77" s="335"/>
      <c r="FO77" s="335"/>
      <c r="FP77" s="335"/>
      <c r="FQ77" s="23">
        <v>-81</v>
      </c>
      <c r="FR77" s="23">
        <f t="shared" si="60"/>
        <v>0</v>
      </c>
      <c r="FS77">
        <f t="shared" si="61"/>
        <v>0</v>
      </c>
      <c r="FT77">
        <f t="shared" si="62"/>
        <v>0</v>
      </c>
      <c r="FU77">
        <f t="shared" si="63"/>
        <v>0</v>
      </c>
      <c r="FV77">
        <f t="shared" si="64"/>
        <v>0</v>
      </c>
      <c r="FW77" s="23">
        <f t="shared" ca="1" si="65"/>
        <v>0</v>
      </c>
      <c r="FX77" s="465"/>
      <c r="FY77" s="335"/>
      <c r="FZ77" s="335"/>
      <c r="GA77" s="335"/>
      <c r="GB77" s="335"/>
      <c r="GC77" s="335"/>
      <c r="GD77" s="335"/>
      <c r="GE77" s="335"/>
      <c r="GF77" s="335"/>
      <c r="GG77" s="335"/>
      <c r="GH77" s="23">
        <v>-81</v>
      </c>
      <c r="GI77" s="23">
        <f t="shared" si="66"/>
        <v>0</v>
      </c>
      <c r="GJ77">
        <f t="shared" si="67"/>
        <v>0</v>
      </c>
      <c r="GK77">
        <f t="shared" si="68"/>
        <v>0</v>
      </c>
      <c r="GL77">
        <f t="shared" si="69"/>
        <v>0</v>
      </c>
      <c r="GM77">
        <f t="shared" si="70"/>
        <v>0</v>
      </c>
      <c r="GN77" s="23">
        <f t="shared" ca="1" si="71"/>
        <v>0</v>
      </c>
      <c r="GO77" s="465"/>
      <c r="GP77" s="335"/>
      <c r="GQ77" s="335"/>
      <c r="GR77" s="335"/>
      <c r="GS77" s="335"/>
      <c r="GT77" s="335"/>
      <c r="GU77" s="335"/>
      <c r="GV77" s="335"/>
      <c r="GW77" s="335"/>
      <c r="GX77" s="335"/>
      <c r="GY77" s="23">
        <v>-81</v>
      </c>
      <c r="GZ77" s="23">
        <f t="shared" si="72"/>
        <v>0</v>
      </c>
      <c r="HA77">
        <f t="shared" si="73"/>
        <v>0</v>
      </c>
      <c r="HB77">
        <f t="shared" si="74"/>
        <v>0</v>
      </c>
      <c r="HC77">
        <f t="shared" si="75"/>
        <v>0</v>
      </c>
      <c r="HD77">
        <f t="shared" si="76"/>
        <v>0</v>
      </c>
      <c r="HE77" s="23">
        <f t="shared" ca="1" si="77"/>
        <v>0</v>
      </c>
      <c r="HF77" s="465"/>
      <c r="HG77" s="335"/>
      <c r="HH77" s="335"/>
      <c r="HI77" s="335"/>
      <c r="HJ77" s="335"/>
      <c r="HK77" s="335"/>
      <c r="HL77" s="335"/>
      <c r="HM77" s="335"/>
      <c r="HN77" s="335"/>
      <c r="HO77" s="335"/>
      <c r="HP77" s="23">
        <v>-81</v>
      </c>
      <c r="HQ77" s="23">
        <f t="shared" si="78"/>
        <v>0</v>
      </c>
      <c r="HR77">
        <f t="shared" si="79"/>
        <v>0</v>
      </c>
      <c r="HS77">
        <f t="shared" si="80"/>
        <v>0</v>
      </c>
      <c r="HT77">
        <f t="shared" si="81"/>
        <v>0</v>
      </c>
      <c r="HU77">
        <f t="shared" si="82"/>
        <v>0</v>
      </c>
      <c r="HV77" s="23">
        <f t="shared" ca="1" si="83"/>
        <v>0</v>
      </c>
      <c r="HW77" s="465"/>
      <c r="HX77" s="335"/>
      <c r="HY77" s="335"/>
      <c r="HZ77" s="335"/>
      <c r="IA77" s="335"/>
      <c r="IB77" s="335"/>
      <c r="IC77" s="335"/>
      <c r="ID77" s="335"/>
      <c r="IE77" s="335"/>
      <c r="IF77" s="335"/>
      <c r="IG77" s="23">
        <v>-81</v>
      </c>
      <c r="IH77" s="23">
        <f t="shared" si="84"/>
        <v>0</v>
      </c>
      <c r="II77">
        <f t="shared" si="85"/>
        <v>0</v>
      </c>
      <c r="IJ77">
        <f t="shared" si="86"/>
        <v>0</v>
      </c>
      <c r="IK77">
        <f t="shared" si="87"/>
        <v>0</v>
      </c>
      <c r="IL77">
        <f t="shared" si="88"/>
        <v>0</v>
      </c>
      <c r="IM77" s="23">
        <f t="shared" ca="1" si="89"/>
        <v>0</v>
      </c>
      <c r="IN77" s="465"/>
      <c r="IO77" s="335"/>
      <c r="IP77" s="335"/>
      <c r="IQ77" s="335"/>
      <c r="IR77" s="335"/>
      <c r="IS77" s="335"/>
      <c r="IT77" s="335"/>
    </row>
    <row r="78" spans="1:254" s="124" customFormat="1" ht="12.75" x14ac:dyDescent="0.2">
      <c r="A78" s="335"/>
      <c r="B78" s="335"/>
      <c r="C78" s="23">
        <v>-80</v>
      </c>
      <c r="D78" s="23">
        <f t="shared" si="0"/>
        <v>0</v>
      </c>
      <c r="E78">
        <f t="shared" si="1"/>
        <v>0</v>
      </c>
      <c r="F78">
        <f t="shared" si="2"/>
        <v>0</v>
      </c>
      <c r="G78">
        <f t="shared" si="3"/>
        <v>0</v>
      </c>
      <c r="H78">
        <f t="shared" si="4"/>
        <v>0</v>
      </c>
      <c r="I78" s="23">
        <f t="shared" ca="1" si="5"/>
        <v>0</v>
      </c>
      <c r="J78" s="465"/>
      <c r="K78" s="335"/>
      <c r="L78" s="335"/>
      <c r="M78" s="335"/>
      <c r="N78" s="335"/>
      <c r="O78" s="335"/>
      <c r="P78" s="335"/>
      <c r="Q78" s="335"/>
      <c r="R78" s="335"/>
      <c r="S78" s="335"/>
      <c r="T78" s="23">
        <v>-80</v>
      </c>
      <c r="U78" s="23">
        <f t="shared" si="6"/>
        <v>0</v>
      </c>
      <c r="V78">
        <f t="shared" si="7"/>
        <v>0</v>
      </c>
      <c r="W78">
        <f t="shared" si="8"/>
        <v>0</v>
      </c>
      <c r="X78">
        <f t="shared" si="9"/>
        <v>0</v>
      </c>
      <c r="Y78">
        <f t="shared" si="10"/>
        <v>0</v>
      </c>
      <c r="Z78" s="23">
        <f t="shared" ca="1" si="11"/>
        <v>0</v>
      </c>
      <c r="AA78" s="465"/>
      <c r="AB78" s="335"/>
      <c r="AC78" s="335"/>
      <c r="AD78" s="335"/>
      <c r="AE78" s="335"/>
      <c r="AF78" s="335"/>
      <c r="AG78" s="335"/>
      <c r="AH78" s="335"/>
      <c r="AI78" s="335"/>
      <c r="AJ78" s="335"/>
      <c r="AK78" s="23">
        <v>-80</v>
      </c>
      <c r="AL78" s="23">
        <f t="shared" si="12"/>
        <v>0</v>
      </c>
      <c r="AM78">
        <f t="shared" si="13"/>
        <v>0</v>
      </c>
      <c r="AN78">
        <f t="shared" si="14"/>
        <v>0</v>
      </c>
      <c r="AO78">
        <f t="shared" si="15"/>
        <v>0</v>
      </c>
      <c r="AP78">
        <f t="shared" si="16"/>
        <v>0</v>
      </c>
      <c r="AQ78" s="23">
        <f t="shared" ca="1" si="17"/>
        <v>0</v>
      </c>
      <c r="AR78" s="465"/>
      <c r="AS78" s="335"/>
      <c r="AT78" s="335"/>
      <c r="AU78" s="335"/>
      <c r="AV78" s="335"/>
      <c r="AW78" s="335"/>
      <c r="AX78" s="335"/>
      <c r="AY78" s="335"/>
      <c r="AZ78" s="335"/>
      <c r="BA78" s="335"/>
      <c r="BB78" s="23">
        <v>-80</v>
      </c>
      <c r="BC78" s="23">
        <f t="shared" si="18"/>
        <v>0</v>
      </c>
      <c r="BD78">
        <f t="shared" si="19"/>
        <v>0</v>
      </c>
      <c r="BE78">
        <f t="shared" si="20"/>
        <v>0</v>
      </c>
      <c r="BF78">
        <f t="shared" si="21"/>
        <v>0</v>
      </c>
      <c r="BG78">
        <f t="shared" si="22"/>
        <v>0</v>
      </c>
      <c r="BH78" s="23">
        <f t="shared" ca="1" si="23"/>
        <v>0</v>
      </c>
      <c r="BI78" s="465"/>
      <c r="BJ78" s="335"/>
      <c r="BK78" s="335"/>
      <c r="BL78" s="335"/>
      <c r="BM78" s="335"/>
      <c r="BN78" s="335"/>
      <c r="BO78" s="335"/>
      <c r="BP78" s="335"/>
      <c r="BQ78" s="335"/>
      <c r="BR78" s="335"/>
      <c r="BS78" s="23">
        <v>-80</v>
      </c>
      <c r="BT78" s="23">
        <f t="shared" si="24"/>
        <v>0</v>
      </c>
      <c r="BU78">
        <f t="shared" si="25"/>
        <v>0</v>
      </c>
      <c r="BV78">
        <f t="shared" si="26"/>
        <v>0</v>
      </c>
      <c r="BW78">
        <f t="shared" si="27"/>
        <v>0</v>
      </c>
      <c r="BX78">
        <f t="shared" si="28"/>
        <v>0</v>
      </c>
      <c r="BY78" s="23">
        <f t="shared" ca="1" si="29"/>
        <v>0</v>
      </c>
      <c r="BZ78" s="465"/>
      <c r="CA78" s="335"/>
      <c r="CB78" s="335"/>
      <c r="CC78" s="335"/>
      <c r="CD78" s="335"/>
      <c r="CE78" s="335"/>
      <c r="CF78" s="335"/>
      <c r="CG78" s="335"/>
      <c r="CH78" s="335"/>
      <c r="CI78" s="335"/>
      <c r="CJ78" s="23">
        <v>-80</v>
      </c>
      <c r="CK78" s="23">
        <f t="shared" si="30"/>
        <v>0</v>
      </c>
      <c r="CL78">
        <f t="shared" si="31"/>
        <v>0</v>
      </c>
      <c r="CM78">
        <f t="shared" si="32"/>
        <v>0</v>
      </c>
      <c r="CN78">
        <f t="shared" si="33"/>
        <v>0</v>
      </c>
      <c r="CO78">
        <f t="shared" si="34"/>
        <v>0</v>
      </c>
      <c r="CP78" s="23">
        <f t="shared" ca="1" si="35"/>
        <v>0</v>
      </c>
      <c r="CQ78" s="465"/>
      <c r="CR78" s="335"/>
      <c r="CS78" s="335"/>
      <c r="CT78" s="335"/>
      <c r="CU78" s="335"/>
      <c r="CV78" s="335"/>
      <c r="CW78" s="335"/>
      <c r="CX78" s="335"/>
      <c r="CY78" s="335"/>
      <c r="CZ78" s="335"/>
      <c r="DA78" s="23">
        <v>-80</v>
      </c>
      <c r="DB78" s="23">
        <f t="shared" si="36"/>
        <v>0</v>
      </c>
      <c r="DC78">
        <f t="shared" si="37"/>
        <v>0</v>
      </c>
      <c r="DD78">
        <f t="shared" si="38"/>
        <v>0</v>
      </c>
      <c r="DE78">
        <f t="shared" si="39"/>
        <v>0</v>
      </c>
      <c r="DF78">
        <f t="shared" si="40"/>
        <v>0</v>
      </c>
      <c r="DG78" s="23">
        <f t="shared" ca="1" si="41"/>
        <v>0</v>
      </c>
      <c r="DH78" s="465"/>
      <c r="DI78" s="335"/>
      <c r="DJ78" s="335"/>
      <c r="DK78" s="335"/>
      <c r="DL78" s="335"/>
      <c r="DM78" s="335"/>
      <c r="DN78" s="335"/>
      <c r="DO78" s="335"/>
      <c r="DP78" s="335"/>
      <c r="DQ78" s="335"/>
      <c r="DR78" s="23">
        <v>-80</v>
      </c>
      <c r="DS78" s="23">
        <f t="shared" si="42"/>
        <v>0</v>
      </c>
      <c r="DT78">
        <f t="shared" si="43"/>
        <v>0</v>
      </c>
      <c r="DU78">
        <f t="shared" si="44"/>
        <v>0</v>
      </c>
      <c r="DV78">
        <f t="shared" si="45"/>
        <v>0</v>
      </c>
      <c r="DW78">
        <f t="shared" si="46"/>
        <v>0</v>
      </c>
      <c r="DX78" s="23">
        <f t="shared" ca="1" si="47"/>
        <v>0</v>
      </c>
      <c r="DY78" s="465"/>
      <c r="DZ78" s="335"/>
      <c r="EA78" s="335"/>
      <c r="EB78" s="335"/>
      <c r="EC78" s="335"/>
      <c r="ED78" s="335"/>
      <c r="EE78" s="335"/>
      <c r="EF78" s="335"/>
      <c r="EG78" s="335"/>
      <c r="EH78" s="335"/>
      <c r="EI78" s="23">
        <v>-80</v>
      </c>
      <c r="EJ78" s="23">
        <f t="shared" si="48"/>
        <v>0</v>
      </c>
      <c r="EK78">
        <f t="shared" si="49"/>
        <v>0</v>
      </c>
      <c r="EL78">
        <f t="shared" si="50"/>
        <v>0</v>
      </c>
      <c r="EM78">
        <f t="shared" si="51"/>
        <v>0</v>
      </c>
      <c r="EN78">
        <f t="shared" si="52"/>
        <v>0</v>
      </c>
      <c r="EO78" s="23">
        <f t="shared" ca="1" si="53"/>
        <v>0</v>
      </c>
      <c r="EP78" s="465"/>
      <c r="EQ78" s="335"/>
      <c r="ER78" s="335"/>
      <c r="ES78" s="335"/>
      <c r="ET78" s="335"/>
      <c r="EU78" s="335"/>
      <c r="EV78" s="335"/>
      <c r="EW78" s="335"/>
      <c r="EX78" s="335"/>
      <c r="EY78" s="335"/>
      <c r="EZ78" s="23">
        <v>-80</v>
      </c>
      <c r="FA78" s="23">
        <f t="shared" si="54"/>
        <v>0</v>
      </c>
      <c r="FB78">
        <f t="shared" si="55"/>
        <v>0</v>
      </c>
      <c r="FC78">
        <f t="shared" si="56"/>
        <v>0</v>
      </c>
      <c r="FD78">
        <f t="shared" si="57"/>
        <v>0</v>
      </c>
      <c r="FE78">
        <f t="shared" si="58"/>
        <v>0</v>
      </c>
      <c r="FF78" s="23">
        <f t="shared" ca="1" si="59"/>
        <v>0</v>
      </c>
      <c r="FG78" s="465"/>
      <c r="FH78" s="335"/>
      <c r="FI78" s="335"/>
      <c r="FJ78" s="335"/>
      <c r="FK78" s="335"/>
      <c r="FL78" s="335"/>
      <c r="FM78" s="335"/>
      <c r="FN78" s="335"/>
      <c r="FO78" s="335"/>
      <c r="FP78" s="335"/>
      <c r="FQ78" s="23">
        <v>-80</v>
      </c>
      <c r="FR78" s="23">
        <f t="shared" si="60"/>
        <v>0</v>
      </c>
      <c r="FS78">
        <f t="shared" si="61"/>
        <v>0</v>
      </c>
      <c r="FT78">
        <f t="shared" si="62"/>
        <v>0</v>
      </c>
      <c r="FU78">
        <f t="shared" si="63"/>
        <v>0</v>
      </c>
      <c r="FV78">
        <f t="shared" si="64"/>
        <v>0</v>
      </c>
      <c r="FW78" s="23">
        <f t="shared" ca="1" si="65"/>
        <v>0</v>
      </c>
      <c r="FX78" s="465"/>
      <c r="FY78" s="335"/>
      <c r="FZ78" s="335"/>
      <c r="GA78" s="335"/>
      <c r="GB78" s="335"/>
      <c r="GC78" s="335"/>
      <c r="GD78" s="335"/>
      <c r="GE78" s="335"/>
      <c r="GF78" s="335"/>
      <c r="GG78" s="335"/>
      <c r="GH78" s="23">
        <v>-80</v>
      </c>
      <c r="GI78" s="23">
        <f t="shared" si="66"/>
        <v>0</v>
      </c>
      <c r="GJ78">
        <f t="shared" si="67"/>
        <v>0</v>
      </c>
      <c r="GK78">
        <f t="shared" si="68"/>
        <v>0</v>
      </c>
      <c r="GL78">
        <f t="shared" si="69"/>
        <v>0</v>
      </c>
      <c r="GM78">
        <f t="shared" si="70"/>
        <v>0</v>
      </c>
      <c r="GN78" s="23">
        <f t="shared" ca="1" si="71"/>
        <v>0</v>
      </c>
      <c r="GO78" s="465"/>
      <c r="GP78" s="335"/>
      <c r="GQ78" s="335"/>
      <c r="GR78" s="335"/>
      <c r="GS78" s="335"/>
      <c r="GT78" s="335"/>
      <c r="GU78" s="335"/>
      <c r="GV78" s="335"/>
      <c r="GW78" s="335"/>
      <c r="GX78" s="335"/>
      <c r="GY78" s="23">
        <v>-80</v>
      </c>
      <c r="GZ78" s="23">
        <f t="shared" si="72"/>
        <v>0</v>
      </c>
      <c r="HA78">
        <f t="shared" si="73"/>
        <v>0</v>
      </c>
      <c r="HB78">
        <f t="shared" si="74"/>
        <v>0</v>
      </c>
      <c r="HC78">
        <f t="shared" si="75"/>
        <v>0</v>
      </c>
      <c r="HD78">
        <f t="shared" si="76"/>
        <v>0</v>
      </c>
      <c r="HE78" s="23">
        <f t="shared" ca="1" si="77"/>
        <v>0</v>
      </c>
      <c r="HF78" s="465"/>
      <c r="HG78" s="335"/>
      <c r="HH78" s="335"/>
      <c r="HI78" s="335"/>
      <c r="HJ78" s="335"/>
      <c r="HK78" s="335"/>
      <c r="HL78" s="335"/>
      <c r="HM78" s="335"/>
      <c r="HN78" s="335"/>
      <c r="HO78" s="335"/>
      <c r="HP78" s="23">
        <v>-80</v>
      </c>
      <c r="HQ78" s="23">
        <f t="shared" si="78"/>
        <v>0</v>
      </c>
      <c r="HR78">
        <f t="shared" si="79"/>
        <v>0</v>
      </c>
      <c r="HS78">
        <f t="shared" si="80"/>
        <v>0</v>
      </c>
      <c r="HT78">
        <f t="shared" si="81"/>
        <v>0</v>
      </c>
      <c r="HU78">
        <f t="shared" si="82"/>
        <v>0</v>
      </c>
      <c r="HV78" s="23">
        <f t="shared" ca="1" si="83"/>
        <v>0</v>
      </c>
      <c r="HW78" s="465"/>
      <c r="HX78" s="335"/>
      <c r="HY78" s="335"/>
      <c r="HZ78" s="335"/>
      <c r="IA78" s="335"/>
      <c r="IB78" s="335"/>
      <c r="IC78" s="335"/>
      <c r="ID78" s="335"/>
      <c r="IE78" s="335"/>
      <c r="IF78" s="335"/>
      <c r="IG78" s="23">
        <v>-80</v>
      </c>
      <c r="IH78" s="23">
        <f t="shared" si="84"/>
        <v>0</v>
      </c>
      <c r="II78">
        <f t="shared" si="85"/>
        <v>0</v>
      </c>
      <c r="IJ78">
        <f t="shared" si="86"/>
        <v>0</v>
      </c>
      <c r="IK78">
        <f t="shared" si="87"/>
        <v>0</v>
      </c>
      <c r="IL78">
        <f t="shared" si="88"/>
        <v>0</v>
      </c>
      <c r="IM78" s="23">
        <f t="shared" ca="1" si="89"/>
        <v>0</v>
      </c>
      <c r="IN78" s="465"/>
      <c r="IO78" s="335"/>
      <c r="IP78" s="335"/>
      <c r="IQ78" s="335"/>
      <c r="IR78" s="335"/>
      <c r="IS78" s="335"/>
      <c r="IT78" s="335"/>
    </row>
    <row r="79" spans="1:254" s="124" customFormat="1" ht="12.75" x14ac:dyDescent="0.2">
      <c r="A79" s="335"/>
      <c r="B79" s="335"/>
      <c r="C79" s="23">
        <v>-79</v>
      </c>
      <c r="D79" s="23">
        <f t="shared" si="0"/>
        <v>0</v>
      </c>
      <c r="E79">
        <f t="shared" si="1"/>
        <v>0</v>
      </c>
      <c r="F79">
        <f t="shared" si="2"/>
        <v>0</v>
      </c>
      <c r="G79">
        <f t="shared" si="3"/>
        <v>0</v>
      </c>
      <c r="H79">
        <f t="shared" si="4"/>
        <v>0</v>
      </c>
      <c r="I79" s="23">
        <f t="shared" ca="1" si="5"/>
        <v>0</v>
      </c>
      <c r="J79" s="465"/>
      <c r="K79" s="335"/>
      <c r="L79" s="335"/>
      <c r="M79" s="335"/>
      <c r="N79" s="335"/>
      <c r="O79" s="335"/>
      <c r="P79" s="335"/>
      <c r="Q79" s="335"/>
      <c r="R79" s="335"/>
      <c r="S79" s="335"/>
      <c r="T79" s="23">
        <v>-79</v>
      </c>
      <c r="U79" s="23">
        <f t="shared" si="6"/>
        <v>0</v>
      </c>
      <c r="V79">
        <f t="shared" si="7"/>
        <v>0</v>
      </c>
      <c r="W79">
        <f t="shared" si="8"/>
        <v>0</v>
      </c>
      <c r="X79">
        <f t="shared" si="9"/>
        <v>0</v>
      </c>
      <c r="Y79">
        <f t="shared" si="10"/>
        <v>0</v>
      </c>
      <c r="Z79" s="23">
        <f t="shared" ca="1" si="11"/>
        <v>0</v>
      </c>
      <c r="AA79" s="465"/>
      <c r="AB79" s="335"/>
      <c r="AC79" s="335"/>
      <c r="AD79" s="335"/>
      <c r="AE79" s="335"/>
      <c r="AF79" s="335"/>
      <c r="AG79" s="335"/>
      <c r="AH79" s="335"/>
      <c r="AI79" s="335"/>
      <c r="AJ79" s="335"/>
      <c r="AK79" s="23">
        <v>-79</v>
      </c>
      <c r="AL79" s="23">
        <f t="shared" si="12"/>
        <v>0</v>
      </c>
      <c r="AM79">
        <f t="shared" si="13"/>
        <v>0</v>
      </c>
      <c r="AN79">
        <f t="shared" si="14"/>
        <v>0</v>
      </c>
      <c r="AO79">
        <f t="shared" si="15"/>
        <v>0</v>
      </c>
      <c r="AP79">
        <f t="shared" si="16"/>
        <v>0</v>
      </c>
      <c r="AQ79" s="23">
        <f t="shared" ca="1" si="17"/>
        <v>0</v>
      </c>
      <c r="AR79" s="465"/>
      <c r="AS79" s="335"/>
      <c r="AT79" s="335"/>
      <c r="AU79" s="335"/>
      <c r="AV79" s="335"/>
      <c r="AW79" s="335"/>
      <c r="AX79" s="335"/>
      <c r="AY79" s="335"/>
      <c r="AZ79" s="335"/>
      <c r="BA79" s="335"/>
      <c r="BB79" s="23">
        <v>-79</v>
      </c>
      <c r="BC79" s="23">
        <f t="shared" si="18"/>
        <v>0</v>
      </c>
      <c r="BD79">
        <f t="shared" si="19"/>
        <v>0</v>
      </c>
      <c r="BE79">
        <f t="shared" si="20"/>
        <v>0</v>
      </c>
      <c r="BF79">
        <f t="shared" si="21"/>
        <v>0</v>
      </c>
      <c r="BG79">
        <f t="shared" si="22"/>
        <v>0</v>
      </c>
      <c r="BH79" s="23">
        <f t="shared" ca="1" si="23"/>
        <v>0</v>
      </c>
      <c r="BI79" s="465"/>
      <c r="BJ79" s="335"/>
      <c r="BK79" s="335"/>
      <c r="BL79" s="335"/>
      <c r="BM79" s="335"/>
      <c r="BN79" s="335"/>
      <c r="BO79" s="335"/>
      <c r="BP79" s="335"/>
      <c r="BQ79" s="335"/>
      <c r="BR79" s="335"/>
      <c r="BS79" s="23">
        <v>-79</v>
      </c>
      <c r="BT79" s="23">
        <f t="shared" si="24"/>
        <v>0</v>
      </c>
      <c r="BU79">
        <f t="shared" si="25"/>
        <v>0</v>
      </c>
      <c r="BV79">
        <f t="shared" si="26"/>
        <v>0</v>
      </c>
      <c r="BW79">
        <f t="shared" si="27"/>
        <v>0</v>
      </c>
      <c r="BX79">
        <f t="shared" si="28"/>
        <v>0</v>
      </c>
      <c r="BY79" s="23">
        <f t="shared" ca="1" si="29"/>
        <v>0</v>
      </c>
      <c r="BZ79" s="465"/>
      <c r="CA79" s="335"/>
      <c r="CB79" s="335"/>
      <c r="CC79" s="335"/>
      <c r="CD79" s="335"/>
      <c r="CE79" s="335"/>
      <c r="CF79" s="335"/>
      <c r="CG79" s="335"/>
      <c r="CH79" s="335"/>
      <c r="CI79" s="335"/>
      <c r="CJ79" s="23">
        <v>-79</v>
      </c>
      <c r="CK79" s="23">
        <f t="shared" si="30"/>
        <v>0</v>
      </c>
      <c r="CL79">
        <f t="shared" si="31"/>
        <v>0</v>
      </c>
      <c r="CM79">
        <f t="shared" si="32"/>
        <v>0</v>
      </c>
      <c r="CN79">
        <f t="shared" si="33"/>
        <v>0</v>
      </c>
      <c r="CO79">
        <f t="shared" si="34"/>
        <v>0</v>
      </c>
      <c r="CP79" s="23">
        <f t="shared" ca="1" si="35"/>
        <v>0</v>
      </c>
      <c r="CQ79" s="465"/>
      <c r="CR79" s="335"/>
      <c r="CS79" s="335"/>
      <c r="CT79" s="335"/>
      <c r="CU79" s="335"/>
      <c r="CV79" s="335"/>
      <c r="CW79" s="335"/>
      <c r="CX79" s="335"/>
      <c r="CY79" s="335"/>
      <c r="CZ79" s="335"/>
      <c r="DA79" s="23">
        <v>-79</v>
      </c>
      <c r="DB79" s="23">
        <f t="shared" si="36"/>
        <v>0</v>
      </c>
      <c r="DC79">
        <f t="shared" si="37"/>
        <v>0</v>
      </c>
      <c r="DD79">
        <f t="shared" si="38"/>
        <v>0</v>
      </c>
      <c r="DE79">
        <f t="shared" si="39"/>
        <v>0</v>
      </c>
      <c r="DF79">
        <f t="shared" si="40"/>
        <v>0</v>
      </c>
      <c r="DG79" s="23">
        <f t="shared" ca="1" si="41"/>
        <v>0</v>
      </c>
      <c r="DH79" s="465"/>
      <c r="DI79" s="335"/>
      <c r="DJ79" s="335"/>
      <c r="DK79" s="335"/>
      <c r="DL79" s="335"/>
      <c r="DM79" s="335"/>
      <c r="DN79" s="335"/>
      <c r="DO79" s="335"/>
      <c r="DP79" s="335"/>
      <c r="DQ79" s="335"/>
      <c r="DR79" s="23">
        <v>-79</v>
      </c>
      <c r="DS79" s="23">
        <f t="shared" si="42"/>
        <v>0</v>
      </c>
      <c r="DT79">
        <f t="shared" si="43"/>
        <v>0</v>
      </c>
      <c r="DU79">
        <f t="shared" si="44"/>
        <v>0</v>
      </c>
      <c r="DV79">
        <f t="shared" si="45"/>
        <v>0</v>
      </c>
      <c r="DW79">
        <f t="shared" si="46"/>
        <v>0</v>
      </c>
      <c r="DX79" s="23">
        <f t="shared" ca="1" si="47"/>
        <v>0</v>
      </c>
      <c r="DY79" s="465"/>
      <c r="DZ79" s="335"/>
      <c r="EA79" s="335"/>
      <c r="EB79" s="335"/>
      <c r="EC79" s="335"/>
      <c r="ED79" s="335"/>
      <c r="EE79" s="335"/>
      <c r="EF79" s="335"/>
      <c r="EG79" s="335"/>
      <c r="EH79" s="335"/>
      <c r="EI79" s="23">
        <v>-79</v>
      </c>
      <c r="EJ79" s="23">
        <f t="shared" si="48"/>
        <v>0</v>
      </c>
      <c r="EK79">
        <f t="shared" si="49"/>
        <v>0</v>
      </c>
      <c r="EL79">
        <f t="shared" si="50"/>
        <v>0</v>
      </c>
      <c r="EM79">
        <f t="shared" si="51"/>
        <v>0</v>
      </c>
      <c r="EN79">
        <f t="shared" si="52"/>
        <v>0</v>
      </c>
      <c r="EO79" s="23">
        <f t="shared" ca="1" si="53"/>
        <v>0</v>
      </c>
      <c r="EP79" s="465"/>
      <c r="EQ79" s="335"/>
      <c r="ER79" s="335"/>
      <c r="ES79" s="335"/>
      <c r="ET79" s="335"/>
      <c r="EU79" s="335"/>
      <c r="EV79" s="335"/>
      <c r="EW79" s="335"/>
      <c r="EX79" s="335"/>
      <c r="EY79" s="335"/>
      <c r="EZ79" s="23">
        <v>-79</v>
      </c>
      <c r="FA79" s="23">
        <f t="shared" si="54"/>
        <v>0</v>
      </c>
      <c r="FB79">
        <f t="shared" si="55"/>
        <v>0</v>
      </c>
      <c r="FC79">
        <f t="shared" si="56"/>
        <v>0</v>
      </c>
      <c r="FD79">
        <f t="shared" si="57"/>
        <v>0</v>
      </c>
      <c r="FE79">
        <f t="shared" si="58"/>
        <v>0</v>
      </c>
      <c r="FF79" s="23">
        <f t="shared" ca="1" si="59"/>
        <v>0</v>
      </c>
      <c r="FG79" s="465"/>
      <c r="FH79" s="335"/>
      <c r="FI79" s="335"/>
      <c r="FJ79" s="335"/>
      <c r="FK79" s="335"/>
      <c r="FL79" s="335"/>
      <c r="FM79" s="335"/>
      <c r="FN79" s="335"/>
      <c r="FO79" s="335"/>
      <c r="FP79" s="335"/>
      <c r="FQ79" s="23">
        <v>-79</v>
      </c>
      <c r="FR79" s="23">
        <f t="shared" si="60"/>
        <v>0</v>
      </c>
      <c r="FS79">
        <f t="shared" si="61"/>
        <v>0</v>
      </c>
      <c r="FT79">
        <f t="shared" si="62"/>
        <v>0</v>
      </c>
      <c r="FU79">
        <f t="shared" si="63"/>
        <v>0</v>
      </c>
      <c r="FV79">
        <f t="shared" si="64"/>
        <v>0</v>
      </c>
      <c r="FW79" s="23">
        <f t="shared" ca="1" si="65"/>
        <v>0</v>
      </c>
      <c r="FX79" s="465"/>
      <c r="FY79" s="335"/>
      <c r="FZ79" s="335"/>
      <c r="GA79" s="335"/>
      <c r="GB79" s="335"/>
      <c r="GC79" s="335"/>
      <c r="GD79" s="335"/>
      <c r="GE79" s="335"/>
      <c r="GF79" s="335"/>
      <c r="GG79" s="335"/>
      <c r="GH79" s="23">
        <v>-79</v>
      </c>
      <c r="GI79" s="23">
        <f t="shared" si="66"/>
        <v>0</v>
      </c>
      <c r="GJ79">
        <f t="shared" si="67"/>
        <v>0</v>
      </c>
      <c r="GK79">
        <f t="shared" si="68"/>
        <v>0</v>
      </c>
      <c r="GL79">
        <f t="shared" si="69"/>
        <v>0</v>
      </c>
      <c r="GM79">
        <f t="shared" si="70"/>
        <v>0</v>
      </c>
      <c r="GN79" s="23">
        <f t="shared" ca="1" si="71"/>
        <v>0</v>
      </c>
      <c r="GO79" s="465"/>
      <c r="GP79" s="335"/>
      <c r="GQ79" s="335"/>
      <c r="GR79" s="335"/>
      <c r="GS79" s="335"/>
      <c r="GT79" s="335"/>
      <c r="GU79" s="335"/>
      <c r="GV79" s="335"/>
      <c r="GW79" s="335"/>
      <c r="GX79" s="335"/>
      <c r="GY79" s="23">
        <v>-79</v>
      </c>
      <c r="GZ79" s="23">
        <f t="shared" si="72"/>
        <v>0</v>
      </c>
      <c r="HA79">
        <f t="shared" si="73"/>
        <v>0</v>
      </c>
      <c r="HB79">
        <f t="shared" si="74"/>
        <v>0</v>
      </c>
      <c r="HC79">
        <f t="shared" si="75"/>
        <v>0</v>
      </c>
      <c r="HD79">
        <f t="shared" si="76"/>
        <v>0</v>
      </c>
      <c r="HE79" s="23">
        <f t="shared" ca="1" si="77"/>
        <v>0</v>
      </c>
      <c r="HF79" s="465"/>
      <c r="HG79" s="335"/>
      <c r="HH79" s="335"/>
      <c r="HI79" s="335"/>
      <c r="HJ79" s="335"/>
      <c r="HK79" s="335"/>
      <c r="HL79" s="335"/>
      <c r="HM79" s="335"/>
      <c r="HN79" s="335"/>
      <c r="HO79" s="335"/>
      <c r="HP79" s="23">
        <v>-79</v>
      </c>
      <c r="HQ79" s="23">
        <f t="shared" si="78"/>
        <v>0</v>
      </c>
      <c r="HR79">
        <f t="shared" si="79"/>
        <v>0</v>
      </c>
      <c r="HS79">
        <f t="shared" si="80"/>
        <v>0</v>
      </c>
      <c r="HT79">
        <f t="shared" si="81"/>
        <v>0</v>
      </c>
      <c r="HU79">
        <f t="shared" si="82"/>
        <v>0</v>
      </c>
      <c r="HV79" s="23">
        <f t="shared" ca="1" si="83"/>
        <v>0</v>
      </c>
      <c r="HW79" s="465"/>
      <c r="HX79" s="335"/>
      <c r="HY79" s="335"/>
      <c r="HZ79" s="335"/>
      <c r="IA79" s="335"/>
      <c r="IB79" s="335"/>
      <c r="IC79" s="335"/>
      <c r="ID79" s="335"/>
      <c r="IE79" s="335"/>
      <c r="IF79" s="335"/>
      <c r="IG79" s="23">
        <v>-79</v>
      </c>
      <c r="IH79" s="23">
        <f t="shared" si="84"/>
        <v>0</v>
      </c>
      <c r="II79">
        <f t="shared" si="85"/>
        <v>0</v>
      </c>
      <c r="IJ79">
        <f t="shared" si="86"/>
        <v>0</v>
      </c>
      <c r="IK79">
        <f t="shared" si="87"/>
        <v>0</v>
      </c>
      <c r="IL79">
        <f t="shared" si="88"/>
        <v>0</v>
      </c>
      <c r="IM79" s="23">
        <f t="shared" ca="1" si="89"/>
        <v>0</v>
      </c>
      <c r="IN79" s="465"/>
      <c r="IO79" s="335"/>
      <c r="IP79" s="335"/>
      <c r="IQ79" s="335"/>
      <c r="IR79" s="335"/>
      <c r="IS79" s="335"/>
      <c r="IT79" s="335"/>
    </row>
    <row r="80" spans="1:254" s="124" customFormat="1" ht="12.75" x14ac:dyDescent="0.2">
      <c r="A80" s="335"/>
      <c r="B80" s="335"/>
      <c r="C80" s="23">
        <v>-78</v>
      </c>
      <c r="D80" s="23">
        <f t="shared" si="0"/>
        <v>0</v>
      </c>
      <c r="E80">
        <f t="shared" si="1"/>
        <v>0</v>
      </c>
      <c r="F80">
        <f t="shared" si="2"/>
        <v>0</v>
      </c>
      <c r="G80">
        <f t="shared" si="3"/>
        <v>0</v>
      </c>
      <c r="H80">
        <f t="shared" si="4"/>
        <v>0</v>
      </c>
      <c r="I80" s="23">
        <f t="shared" ca="1" si="5"/>
        <v>0</v>
      </c>
      <c r="J80" s="465"/>
      <c r="K80" s="335"/>
      <c r="L80" s="335"/>
      <c r="M80" s="335"/>
      <c r="N80" s="335"/>
      <c r="O80" s="335"/>
      <c r="P80" s="335"/>
      <c r="Q80" s="335"/>
      <c r="R80" s="335"/>
      <c r="S80" s="335"/>
      <c r="T80" s="23">
        <v>-78</v>
      </c>
      <c r="U80" s="23">
        <f t="shared" si="6"/>
        <v>0</v>
      </c>
      <c r="V80">
        <f t="shared" si="7"/>
        <v>0</v>
      </c>
      <c r="W80">
        <f t="shared" si="8"/>
        <v>0</v>
      </c>
      <c r="X80">
        <f t="shared" si="9"/>
        <v>0</v>
      </c>
      <c r="Y80">
        <f t="shared" si="10"/>
        <v>0</v>
      </c>
      <c r="Z80" s="23">
        <f t="shared" ca="1" si="11"/>
        <v>0</v>
      </c>
      <c r="AA80" s="465"/>
      <c r="AB80" s="335"/>
      <c r="AC80" s="335"/>
      <c r="AD80" s="335"/>
      <c r="AE80" s="335"/>
      <c r="AF80" s="335"/>
      <c r="AG80" s="335"/>
      <c r="AH80" s="335"/>
      <c r="AI80" s="335"/>
      <c r="AJ80" s="335"/>
      <c r="AK80" s="23">
        <v>-78</v>
      </c>
      <c r="AL80" s="23">
        <f t="shared" si="12"/>
        <v>0</v>
      </c>
      <c r="AM80">
        <f t="shared" si="13"/>
        <v>0</v>
      </c>
      <c r="AN80">
        <f t="shared" si="14"/>
        <v>0</v>
      </c>
      <c r="AO80">
        <f t="shared" si="15"/>
        <v>0</v>
      </c>
      <c r="AP80">
        <f t="shared" si="16"/>
        <v>0</v>
      </c>
      <c r="AQ80" s="23">
        <f t="shared" ca="1" si="17"/>
        <v>0</v>
      </c>
      <c r="AR80" s="465"/>
      <c r="AS80" s="335"/>
      <c r="AT80" s="335"/>
      <c r="AU80" s="335"/>
      <c r="AV80" s="335"/>
      <c r="AW80" s="335"/>
      <c r="AX80" s="335"/>
      <c r="AY80" s="335"/>
      <c r="AZ80" s="335"/>
      <c r="BA80" s="335"/>
      <c r="BB80" s="23">
        <v>-78</v>
      </c>
      <c r="BC80" s="23">
        <f t="shared" si="18"/>
        <v>0</v>
      </c>
      <c r="BD80">
        <f t="shared" si="19"/>
        <v>0</v>
      </c>
      <c r="BE80">
        <f t="shared" si="20"/>
        <v>0</v>
      </c>
      <c r="BF80">
        <f t="shared" si="21"/>
        <v>0</v>
      </c>
      <c r="BG80">
        <f t="shared" si="22"/>
        <v>0</v>
      </c>
      <c r="BH80" s="23">
        <f t="shared" ca="1" si="23"/>
        <v>0</v>
      </c>
      <c r="BI80" s="465"/>
      <c r="BJ80" s="335"/>
      <c r="BK80" s="335"/>
      <c r="BL80" s="335"/>
      <c r="BM80" s="335"/>
      <c r="BN80" s="335"/>
      <c r="BO80" s="335"/>
      <c r="BP80" s="335"/>
      <c r="BQ80" s="335"/>
      <c r="BR80" s="335"/>
      <c r="BS80" s="23">
        <v>-78</v>
      </c>
      <c r="BT80" s="23">
        <f t="shared" si="24"/>
        <v>0</v>
      </c>
      <c r="BU80">
        <f t="shared" si="25"/>
        <v>0</v>
      </c>
      <c r="BV80">
        <f t="shared" si="26"/>
        <v>0</v>
      </c>
      <c r="BW80">
        <f t="shared" si="27"/>
        <v>0</v>
      </c>
      <c r="BX80">
        <f t="shared" si="28"/>
        <v>0</v>
      </c>
      <c r="BY80" s="23">
        <f t="shared" ca="1" si="29"/>
        <v>0</v>
      </c>
      <c r="BZ80" s="465"/>
      <c r="CA80" s="335"/>
      <c r="CB80" s="335"/>
      <c r="CC80" s="335"/>
      <c r="CD80" s="335"/>
      <c r="CE80" s="335"/>
      <c r="CF80" s="335"/>
      <c r="CG80" s="335"/>
      <c r="CH80" s="335"/>
      <c r="CI80" s="335"/>
      <c r="CJ80" s="23">
        <v>-78</v>
      </c>
      <c r="CK80" s="23">
        <f t="shared" si="30"/>
        <v>0</v>
      </c>
      <c r="CL80">
        <f t="shared" si="31"/>
        <v>0</v>
      </c>
      <c r="CM80">
        <f t="shared" si="32"/>
        <v>0</v>
      </c>
      <c r="CN80">
        <f t="shared" si="33"/>
        <v>0</v>
      </c>
      <c r="CO80">
        <f t="shared" si="34"/>
        <v>0</v>
      </c>
      <c r="CP80" s="23">
        <f t="shared" ca="1" si="35"/>
        <v>0</v>
      </c>
      <c r="CQ80" s="465"/>
      <c r="CR80" s="335"/>
      <c r="CS80" s="335"/>
      <c r="CT80" s="335"/>
      <c r="CU80" s="335"/>
      <c r="CV80" s="335"/>
      <c r="CW80" s="335"/>
      <c r="CX80" s="335"/>
      <c r="CY80" s="335"/>
      <c r="CZ80" s="335"/>
      <c r="DA80" s="23">
        <v>-78</v>
      </c>
      <c r="DB80" s="23">
        <f t="shared" si="36"/>
        <v>0</v>
      </c>
      <c r="DC80">
        <f t="shared" si="37"/>
        <v>0</v>
      </c>
      <c r="DD80">
        <f t="shared" si="38"/>
        <v>0</v>
      </c>
      <c r="DE80">
        <f t="shared" si="39"/>
        <v>0</v>
      </c>
      <c r="DF80">
        <f t="shared" si="40"/>
        <v>0</v>
      </c>
      <c r="DG80" s="23">
        <f t="shared" ca="1" si="41"/>
        <v>0</v>
      </c>
      <c r="DH80" s="465"/>
      <c r="DI80" s="335"/>
      <c r="DJ80" s="335"/>
      <c r="DK80" s="335"/>
      <c r="DL80" s="335"/>
      <c r="DM80" s="335"/>
      <c r="DN80" s="335"/>
      <c r="DO80" s="335"/>
      <c r="DP80" s="335"/>
      <c r="DQ80" s="335"/>
      <c r="DR80" s="23">
        <v>-78</v>
      </c>
      <c r="DS80" s="23">
        <f t="shared" si="42"/>
        <v>0</v>
      </c>
      <c r="DT80">
        <f t="shared" si="43"/>
        <v>0</v>
      </c>
      <c r="DU80">
        <f t="shared" si="44"/>
        <v>0</v>
      </c>
      <c r="DV80">
        <f t="shared" si="45"/>
        <v>0</v>
      </c>
      <c r="DW80">
        <f t="shared" si="46"/>
        <v>0</v>
      </c>
      <c r="DX80" s="23">
        <f t="shared" ca="1" si="47"/>
        <v>0</v>
      </c>
      <c r="DY80" s="465"/>
      <c r="DZ80" s="335"/>
      <c r="EA80" s="335"/>
      <c r="EB80" s="335"/>
      <c r="EC80" s="335"/>
      <c r="ED80" s="335"/>
      <c r="EE80" s="335"/>
      <c r="EF80" s="335"/>
      <c r="EG80" s="335"/>
      <c r="EH80" s="335"/>
      <c r="EI80" s="23">
        <v>-78</v>
      </c>
      <c r="EJ80" s="23">
        <f t="shared" si="48"/>
        <v>0</v>
      </c>
      <c r="EK80">
        <f t="shared" si="49"/>
        <v>0</v>
      </c>
      <c r="EL80">
        <f t="shared" si="50"/>
        <v>0</v>
      </c>
      <c r="EM80">
        <f t="shared" si="51"/>
        <v>0</v>
      </c>
      <c r="EN80">
        <f t="shared" si="52"/>
        <v>0</v>
      </c>
      <c r="EO80" s="23">
        <f t="shared" ca="1" si="53"/>
        <v>0</v>
      </c>
      <c r="EP80" s="465"/>
      <c r="EQ80" s="335"/>
      <c r="ER80" s="335"/>
      <c r="ES80" s="335"/>
      <c r="ET80" s="335"/>
      <c r="EU80" s="335"/>
      <c r="EV80" s="335"/>
      <c r="EW80" s="335"/>
      <c r="EX80" s="335"/>
      <c r="EY80" s="335"/>
      <c r="EZ80" s="23">
        <v>-78</v>
      </c>
      <c r="FA80" s="23">
        <f t="shared" si="54"/>
        <v>0</v>
      </c>
      <c r="FB80">
        <f t="shared" si="55"/>
        <v>0</v>
      </c>
      <c r="FC80">
        <f t="shared" si="56"/>
        <v>0</v>
      </c>
      <c r="FD80">
        <f t="shared" si="57"/>
        <v>0</v>
      </c>
      <c r="FE80">
        <f t="shared" si="58"/>
        <v>0</v>
      </c>
      <c r="FF80" s="23">
        <f t="shared" ca="1" si="59"/>
        <v>0</v>
      </c>
      <c r="FG80" s="465"/>
      <c r="FH80" s="335"/>
      <c r="FI80" s="335"/>
      <c r="FJ80" s="335"/>
      <c r="FK80" s="335"/>
      <c r="FL80" s="335"/>
      <c r="FM80" s="335"/>
      <c r="FN80" s="335"/>
      <c r="FO80" s="335"/>
      <c r="FP80" s="335"/>
      <c r="FQ80" s="23">
        <v>-78</v>
      </c>
      <c r="FR80" s="23">
        <f t="shared" si="60"/>
        <v>0</v>
      </c>
      <c r="FS80">
        <f t="shared" si="61"/>
        <v>0</v>
      </c>
      <c r="FT80">
        <f t="shared" si="62"/>
        <v>0</v>
      </c>
      <c r="FU80">
        <f t="shared" si="63"/>
        <v>0</v>
      </c>
      <c r="FV80">
        <f t="shared" si="64"/>
        <v>0</v>
      </c>
      <c r="FW80" s="23">
        <f t="shared" ca="1" si="65"/>
        <v>0</v>
      </c>
      <c r="FX80" s="465"/>
      <c r="FY80" s="335"/>
      <c r="FZ80" s="335"/>
      <c r="GA80" s="335"/>
      <c r="GB80" s="335"/>
      <c r="GC80" s="335"/>
      <c r="GD80" s="335"/>
      <c r="GE80" s="335"/>
      <c r="GF80" s="335"/>
      <c r="GG80" s="335"/>
      <c r="GH80" s="23">
        <v>-78</v>
      </c>
      <c r="GI80" s="23">
        <f t="shared" si="66"/>
        <v>0</v>
      </c>
      <c r="GJ80">
        <f t="shared" si="67"/>
        <v>0</v>
      </c>
      <c r="GK80">
        <f t="shared" si="68"/>
        <v>0</v>
      </c>
      <c r="GL80">
        <f t="shared" si="69"/>
        <v>0</v>
      </c>
      <c r="GM80">
        <f t="shared" si="70"/>
        <v>0</v>
      </c>
      <c r="GN80" s="23">
        <f t="shared" ca="1" si="71"/>
        <v>0</v>
      </c>
      <c r="GO80" s="465"/>
      <c r="GP80" s="335"/>
      <c r="GQ80" s="335"/>
      <c r="GR80" s="335"/>
      <c r="GS80" s="335"/>
      <c r="GT80" s="335"/>
      <c r="GU80" s="335"/>
      <c r="GV80" s="335"/>
      <c r="GW80" s="335"/>
      <c r="GX80" s="335"/>
      <c r="GY80" s="23">
        <v>-78</v>
      </c>
      <c r="GZ80" s="23">
        <f t="shared" si="72"/>
        <v>0</v>
      </c>
      <c r="HA80">
        <f t="shared" si="73"/>
        <v>0</v>
      </c>
      <c r="HB80">
        <f t="shared" si="74"/>
        <v>0</v>
      </c>
      <c r="HC80">
        <f t="shared" si="75"/>
        <v>0</v>
      </c>
      <c r="HD80">
        <f t="shared" si="76"/>
        <v>0</v>
      </c>
      <c r="HE80" s="23">
        <f t="shared" ca="1" si="77"/>
        <v>0</v>
      </c>
      <c r="HF80" s="465"/>
      <c r="HG80" s="335"/>
      <c r="HH80" s="335"/>
      <c r="HI80" s="335"/>
      <c r="HJ80" s="335"/>
      <c r="HK80" s="335"/>
      <c r="HL80" s="335"/>
      <c r="HM80" s="335"/>
      <c r="HN80" s="335"/>
      <c r="HO80" s="335"/>
      <c r="HP80" s="23">
        <v>-78</v>
      </c>
      <c r="HQ80" s="23">
        <f t="shared" si="78"/>
        <v>0</v>
      </c>
      <c r="HR80">
        <f t="shared" si="79"/>
        <v>0</v>
      </c>
      <c r="HS80">
        <f t="shared" si="80"/>
        <v>0</v>
      </c>
      <c r="HT80">
        <f t="shared" si="81"/>
        <v>0</v>
      </c>
      <c r="HU80">
        <f t="shared" si="82"/>
        <v>0</v>
      </c>
      <c r="HV80" s="23">
        <f t="shared" ca="1" si="83"/>
        <v>0</v>
      </c>
      <c r="HW80" s="465"/>
      <c r="HX80" s="335"/>
      <c r="HY80" s="335"/>
      <c r="HZ80" s="335"/>
      <c r="IA80" s="335"/>
      <c r="IB80" s="335"/>
      <c r="IC80" s="335"/>
      <c r="ID80" s="335"/>
      <c r="IE80" s="335"/>
      <c r="IF80" s="335"/>
      <c r="IG80" s="23">
        <v>-78</v>
      </c>
      <c r="IH80" s="23">
        <f t="shared" si="84"/>
        <v>0</v>
      </c>
      <c r="II80">
        <f t="shared" si="85"/>
        <v>0</v>
      </c>
      <c r="IJ80">
        <f t="shared" si="86"/>
        <v>0</v>
      </c>
      <c r="IK80">
        <f t="shared" si="87"/>
        <v>0</v>
      </c>
      <c r="IL80">
        <f t="shared" si="88"/>
        <v>0</v>
      </c>
      <c r="IM80" s="23">
        <f t="shared" ca="1" si="89"/>
        <v>0</v>
      </c>
      <c r="IN80" s="465"/>
      <c r="IO80" s="335"/>
      <c r="IP80" s="335"/>
      <c r="IQ80" s="335"/>
      <c r="IR80" s="335"/>
      <c r="IS80" s="335"/>
      <c r="IT80" s="335"/>
    </row>
    <row r="81" spans="1:254" s="124" customFormat="1" ht="12.75" x14ac:dyDescent="0.2">
      <c r="A81" s="335"/>
      <c r="B81" s="335"/>
      <c r="C81" s="23">
        <v>-77</v>
      </c>
      <c r="D81" s="23">
        <f t="shared" si="0"/>
        <v>0</v>
      </c>
      <c r="E81">
        <f t="shared" si="1"/>
        <v>0</v>
      </c>
      <c r="F81">
        <f t="shared" si="2"/>
        <v>0</v>
      </c>
      <c r="G81">
        <f t="shared" si="3"/>
        <v>0</v>
      </c>
      <c r="H81">
        <f t="shared" si="4"/>
        <v>0</v>
      </c>
      <c r="I81" s="23">
        <f t="shared" ca="1" si="5"/>
        <v>0</v>
      </c>
      <c r="J81" s="465"/>
      <c r="K81" s="335"/>
      <c r="L81" s="335"/>
      <c r="M81" s="335"/>
      <c r="N81" s="335"/>
      <c r="O81" s="335"/>
      <c r="P81" s="335"/>
      <c r="Q81" s="335"/>
      <c r="R81" s="335"/>
      <c r="S81" s="335"/>
      <c r="T81" s="23">
        <v>-77</v>
      </c>
      <c r="U81" s="23">
        <f t="shared" si="6"/>
        <v>0</v>
      </c>
      <c r="V81">
        <f t="shared" si="7"/>
        <v>0</v>
      </c>
      <c r="W81">
        <f t="shared" si="8"/>
        <v>0</v>
      </c>
      <c r="X81">
        <f t="shared" si="9"/>
        <v>0</v>
      </c>
      <c r="Y81">
        <f t="shared" si="10"/>
        <v>0</v>
      </c>
      <c r="Z81" s="23">
        <f t="shared" ca="1" si="11"/>
        <v>0</v>
      </c>
      <c r="AA81" s="465"/>
      <c r="AB81" s="335"/>
      <c r="AC81" s="335"/>
      <c r="AD81" s="335"/>
      <c r="AE81" s="335"/>
      <c r="AF81" s="335"/>
      <c r="AG81" s="335"/>
      <c r="AH81" s="335"/>
      <c r="AI81" s="335"/>
      <c r="AJ81" s="335"/>
      <c r="AK81" s="23">
        <v>-77</v>
      </c>
      <c r="AL81" s="23">
        <f t="shared" si="12"/>
        <v>0</v>
      </c>
      <c r="AM81">
        <f t="shared" si="13"/>
        <v>0</v>
      </c>
      <c r="AN81">
        <f t="shared" si="14"/>
        <v>0</v>
      </c>
      <c r="AO81">
        <f t="shared" si="15"/>
        <v>0</v>
      </c>
      <c r="AP81">
        <f t="shared" si="16"/>
        <v>0</v>
      </c>
      <c r="AQ81" s="23">
        <f t="shared" ca="1" si="17"/>
        <v>0</v>
      </c>
      <c r="AR81" s="465"/>
      <c r="AS81" s="335"/>
      <c r="AT81" s="335"/>
      <c r="AU81" s="335"/>
      <c r="AV81" s="335"/>
      <c r="AW81" s="335"/>
      <c r="AX81" s="335"/>
      <c r="AY81" s="335"/>
      <c r="AZ81" s="335"/>
      <c r="BA81" s="335"/>
      <c r="BB81" s="23">
        <v>-77</v>
      </c>
      <c r="BC81" s="23">
        <f t="shared" si="18"/>
        <v>0</v>
      </c>
      <c r="BD81">
        <f t="shared" si="19"/>
        <v>0</v>
      </c>
      <c r="BE81">
        <f t="shared" si="20"/>
        <v>0</v>
      </c>
      <c r="BF81">
        <f t="shared" si="21"/>
        <v>0</v>
      </c>
      <c r="BG81">
        <f t="shared" si="22"/>
        <v>0</v>
      </c>
      <c r="BH81" s="23">
        <f t="shared" ca="1" si="23"/>
        <v>0</v>
      </c>
      <c r="BI81" s="465"/>
      <c r="BJ81" s="335"/>
      <c r="BK81" s="335"/>
      <c r="BL81" s="335"/>
      <c r="BM81" s="335"/>
      <c r="BN81" s="335"/>
      <c r="BO81" s="335"/>
      <c r="BP81" s="335"/>
      <c r="BQ81" s="335"/>
      <c r="BR81" s="335"/>
      <c r="BS81" s="23">
        <v>-77</v>
      </c>
      <c r="BT81" s="23">
        <f t="shared" si="24"/>
        <v>0</v>
      </c>
      <c r="BU81">
        <f t="shared" si="25"/>
        <v>0</v>
      </c>
      <c r="BV81">
        <f t="shared" si="26"/>
        <v>0</v>
      </c>
      <c r="BW81">
        <f t="shared" si="27"/>
        <v>0</v>
      </c>
      <c r="BX81">
        <f t="shared" si="28"/>
        <v>0</v>
      </c>
      <c r="BY81" s="23">
        <f t="shared" ca="1" si="29"/>
        <v>0</v>
      </c>
      <c r="BZ81" s="465"/>
      <c r="CA81" s="335"/>
      <c r="CB81" s="335"/>
      <c r="CC81" s="335"/>
      <c r="CD81" s="335"/>
      <c r="CE81" s="335"/>
      <c r="CF81" s="335"/>
      <c r="CG81" s="335"/>
      <c r="CH81" s="335"/>
      <c r="CI81" s="335"/>
      <c r="CJ81" s="23">
        <v>-77</v>
      </c>
      <c r="CK81" s="23">
        <f t="shared" si="30"/>
        <v>0</v>
      </c>
      <c r="CL81">
        <f t="shared" si="31"/>
        <v>0</v>
      </c>
      <c r="CM81">
        <f t="shared" si="32"/>
        <v>0</v>
      </c>
      <c r="CN81">
        <f t="shared" si="33"/>
        <v>0</v>
      </c>
      <c r="CO81">
        <f t="shared" si="34"/>
        <v>0</v>
      </c>
      <c r="CP81" s="23">
        <f t="shared" ca="1" si="35"/>
        <v>0</v>
      </c>
      <c r="CQ81" s="465"/>
      <c r="CR81" s="335"/>
      <c r="CS81" s="335"/>
      <c r="CT81" s="335"/>
      <c r="CU81" s="335"/>
      <c r="CV81" s="335"/>
      <c r="CW81" s="335"/>
      <c r="CX81" s="335"/>
      <c r="CY81" s="335"/>
      <c r="CZ81" s="335"/>
      <c r="DA81" s="23">
        <v>-77</v>
      </c>
      <c r="DB81" s="23">
        <f t="shared" si="36"/>
        <v>0</v>
      </c>
      <c r="DC81">
        <f t="shared" si="37"/>
        <v>0</v>
      </c>
      <c r="DD81">
        <f t="shared" si="38"/>
        <v>0</v>
      </c>
      <c r="DE81">
        <f t="shared" si="39"/>
        <v>0</v>
      </c>
      <c r="DF81">
        <f t="shared" si="40"/>
        <v>0</v>
      </c>
      <c r="DG81" s="23">
        <f t="shared" ca="1" si="41"/>
        <v>0</v>
      </c>
      <c r="DH81" s="465"/>
      <c r="DI81" s="335"/>
      <c r="DJ81" s="335"/>
      <c r="DK81" s="335"/>
      <c r="DL81" s="335"/>
      <c r="DM81" s="335"/>
      <c r="DN81" s="335"/>
      <c r="DO81" s="335"/>
      <c r="DP81" s="335"/>
      <c r="DQ81" s="335"/>
      <c r="DR81" s="23">
        <v>-77</v>
      </c>
      <c r="DS81" s="23">
        <f t="shared" si="42"/>
        <v>0</v>
      </c>
      <c r="DT81">
        <f t="shared" si="43"/>
        <v>0</v>
      </c>
      <c r="DU81">
        <f t="shared" si="44"/>
        <v>0</v>
      </c>
      <c r="DV81">
        <f t="shared" si="45"/>
        <v>0</v>
      </c>
      <c r="DW81">
        <f t="shared" si="46"/>
        <v>0</v>
      </c>
      <c r="DX81" s="23">
        <f t="shared" ca="1" si="47"/>
        <v>0</v>
      </c>
      <c r="DY81" s="465"/>
      <c r="DZ81" s="335"/>
      <c r="EA81" s="335"/>
      <c r="EB81" s="335"/>
      <c r="EC81" s="335"/>
      <c r="ED81" s="335"/>
      <c r="EE81" s="335"/>
      <c r="EF81" s="335"/>
      <c r="EG81" s="335"/>
      <c r="EH81" s="335"/>
      <c r="EI81" s="23">
        <v>-77</v>
      </c>
      <c r="EJ81" s="23">
        <f t="shared" si="48"/>
        <v>0</v>
      </c>
      <c r="EK81">
        <f t="shared" si="49"/>
        <v>0</v>
      </c>
      <c r="EL81">
        <f t="shared" si="50"/>
        <v>0</v>
      </c>
      <c r="EM81">
        <f t="shared" si="51"/>
        <v>0</v>
      </c>
      <c r="EN81">
        <f t="shared" si="52"/>
        <v>0</v>
      </c>
      <c r="EO81" s="23">
        <f t="shared" ca="1" si="53"/>
        <v>0</v>
      </c>
      <c r="EP81" s="465"/>
      <c r="EQ81" s="335"/>
      <c r="ER81" s="335"/>
      <c r="ES81" s="335"/>
      <c r="ET81" s="335"/>
      <c r="EU81" s="335"/>
      <c r="EV81" s="335"/>
      <c r="EW81" s="335"/>
      <c r="EX81" s="335"/>
      <c r="EY81" s="335"/>
      <c r="EZ81" s="23">
        <v>-77</v>
      </c>
      <c r="FA81" s="23">
        <f t="shared" si="54"/>
        <v>0</v>
      </c>
      <c r="FB81">
        <f t="shared" si="55"/>
        <v>0</v>
      </c>
      <c r="FC81">
        <f t="shared" si="56"/>
        <v>0</v>
      </c>
      <c r="FD81">
        <f t="shared" si="57"/>
        <v>0</v>
      </c>
      <c r="FE81">
        <f t="shared" si="58"/>
        <v>0</v>
      </c>
      <c r="FF81" s="23">
        <f t="shared" ca="1" si="59"/>
        <v>0</v>
      </c>
      <c r="FG81" s="465"/>
      <c r="FH81" s="335"/>
      <c r="FI81" s="335"/>
      <c r="FJ81" s="335"/>
      <c r="FK81" s="335"/>
      <c r="FL81" s="335"/>
      <c r="FM81" s="335"/>
      <c r="FN81" s="335"/>
      <c r="FO81" s="335"/>
      <c r="FP81" s="335"/>
      <c r="FQ81" s="23">
        <v>-77</v>
      </c>
      <c r="FR81" s="23">
        <f t="shared" si="60"/>
        <v>0</v>
      </c>
      <c r="FS81">
        <f t="shared" si="61"/>
        <v>0</v>
      </c>
      <c r="FT81">
        <f t="shared" si="62"/>
        <v>0</v>
      </c>
      <c r="FU81">
        <f t="shared" si="63"/>
        <v>0</v>
      </c>
      <c r="FV81">
        <f t="shared" si="64"/>
        <v>0</v>
      </c>
      <c r="FW81" s="23">
        <f t="shared" ca="1" si="65"/>
        <v>0</v>
      </c>
      <c r="FX81" s="465"/>
      <c r="FY81" s="335"/>
      <c r="FZ81" s="335"/>
      <c r="GA81" s="335"/>
      <c r="GB81" s="335"/>
      <c r="GC81" s="335"/>
      <c r="GD81" s="335"/>
      <c r="GE81" s="335"/>
      <c r="GF81" s="335"/>
      <c r="GG81" s="335"/>
      <c r="GH81" s="23">
        <v>-77</v>
      </c>
      <c r="GI81" s="23">
        <f t="shared" si="66"/>
        <v>0</v>
      </c>
      <c r="GJ81">
        <f t="shared" si="67"/>
        <v>0</v>
      </c>
      <c r="GK81">
        <f t="shared" si="68"/>
        <v>0</v>
      </c>
      <c r="GL81">
        <f t="shared" si="69"/>
        <v>0</v>
      </c>
      <c r="GM81">
        <f t="shared" si="70"/>
        <v>0</v>
      </c>
      <c r="GN81" s="23">
        <f t="shared" ca="1" si="71"/>
        <v>0</v>
      </c>
      <c r="GO81" s="465"/>
      <c r="GP81" s="335"/>
      <c r="GQ81" s="335"/>
      <c r="GR81" s="335"/>
      <c r="GS81" s="335"/>
      <c r="GT81" s="335"/>
      <c r="GU81" s="335"/>
      <c r="GV81" s="335"/>
      <c r="GW81" s="335"/>
      <c r="GX81" s="335"/>
      <c r="GY81" s="23">
        <v>-77</v>
      </c>
      <c r="GZ81" s="23">
        <f t="shared" si="72"/>
        <v>0</v>
      </c>
      <c r="HA81">
        <f t="shared" si="73"/>
        <v>0</v>
      </c>
      <c r="HB81">
        <f t="shared" si="74"/>
        <v>0</v>
      </c>
      <c r="HC81">
        <f t="shared" si="75"/>
        <v>0</v>
      </c>
      <c r="HD81">
        <f t="shared" si="76"/>
        <v>0</v>
      </c>
      <c r="HE81" s="23">
        <f t="shared" ca="1" si="77"/>
        <v>0</v>
      </c>
      <c r="HF81" s="465"/>
      <c r="HG81" s="335"/>
      <c r="HH81" s="335"/>
      <c r="HI81" s="335"/>
      <c r="HJ81" s="335"/>
      <c r="HK81" s="335"/>
      <c r="HL81" s="335"/>
      <c r="HM81" s="335"/>
      <c r="HN81" s="335"/>
      <c r="HO81" s="335"/>
      <c r="HP81" s="23">
        <v>-77</v>
      </c>
      <c r="HQ81" s="23">
        <f t="shared" si="78"/>
        <v>0</v>
      </c>
      <c r="HR81">
        <f t="shared" si="79"/>
        <v>0</v>
      </c>
      <c r="HS81">
        <f t="shared" si="80"/>
        <v>0</v>
      </c>
      <c r="HT81">
        <f t="shared" si="81"/>
        <v>0</v>
      </c>
      <c r="HU81">
        <f t="shared" si="82"/>
        <v>0</v>
      </c>
      <c r="HV81" s="23">
        <f t="shared" ca="1" si="83"/>
        <v>0</v>
      </c>
      <c r="HW81" s="465"/>
      <c r="HX81" s="335"/>
      <c r="HY81" s="335"/>
      <c r="HZ81" s="335"/>
      <c r="IA81" s="335"/>
      <c r="IB81" s="335"/>
      <c r="IC81" s="335"/>
      <c r="ID81" s="335"/>
      <c r="IE81" s="335"/>
      <c r="IF81" s="335"/>
      <c r="IG81" s="23">
        <v>-77</v>
      </c>
      <c r="IH81" s="23">
        <f t="shared" si="84"/>
        <v>0</v>
      </c>
      <c r="II81">
        <f t="shared" si="85"/>
        <v>0</v>
      </c>
      <c r="IJ81">
        <f t="shared" si="86"/>
        <v>0</v>
      </c>
      <c r="IK81">
        <f t="shared" si="87"/>
        <v>0</v>
      </c>
      <c r="IL81">
        <f t="shared" si="88"/>
        <v>0</v>
      </c>
      <c r="IM81" s="23">
        <f t="shared" ca="1" si="89"/>
        <v>0</v>
      </c>
      <c r="IN81" s="465"/>
      <c r="IO81" s="335"/>
      <c r="IP81" s="335"/>
      <c r="IQ81" s="335"/>
      <c r="IR81" s="335"/>
      <c r="IS81" s="335"/>
      <c r="IT81" s="335"/>
    </row>
    <row r="82" spans="1:254" s="124" customFormat="1" ht="12.75" x14ac:dyDescent="0.2">
      <c r="A82" s="335"/>
      <c r="B82" s="335"/>
      <c r="C82" s="23">
        <v>-76</v>
      </c>
      <c r="D82" s="23">
        <f t="shared" si="0"/>
        <v>0</v>
      </c>
      <c r="E82">
        <f t="shared" si="1"/>
        <v>0</v>
      </c>
      <c r="F82">
        <f t="shared" si="2"/>
        <v>0</v>
      </c>
      <c r="G82">
        <f t="shared" si="3"/>
        <v>0</v>
      </c>
      <c r="H82">
        <f t="shared" si="4"/>
        <v>0</v>
      </c>
      <c r="I82" s="23">
        <f t="shared" ca="1" si="5"/>
        <v>0</v>
      </c>
      <c r="J82" s="465"/>
      <c r="K82" s="335"/>
      <c r="L82" s="335"/>
      <c r="M82" s="335"/>
      <c r="N82" s="335"/>
      <c r="O82" s="335"/>
      <c r="P82" s="335"/>
      <c r="Q82" s="335"/>
      <c r="R82" s="335"/>
      <c r="S82" s="335"/>
      <c r="T82" s="23">
        <v>-76</v>
      </c>
      <c r="U82" s="23">
        <f t="shared" si="6"/>
        <v>0</v>
      </c>
      <c r="V82">
        <f t="shared" si="7"/>
        <v>0</v>
      </c>
      <c r="W82">
        <f t="shared" si="8"/>
        <v>0</v>
      </c>
      <c r="X82">
        <f t="shared" si="9"/>
        <v>0</v>
      </c>
      <c r="Y82">
        <f t="shared" si="10"/>
        <v>0</v>
      </c>
      <c r="Z82" s="23">
        <f t="shared" ca="1" si="11"/>
        <v>0</v>
      </c>
      <c r="AA82" s="465"/>
      <c r="AB82" s="335"/>
      <c r="AC82" s="335"/>
      <c r="AD82" s="335"/>
      <c r="AE82" s="335"/>
      <c r="AF82" s="335"/>
      <c r="AG82" s="335"/>
      <c r="AH82" s="335"/>
      <c r="AI82" s="335"/>
      <c r="AJ82" s="335"/>
      <c r="AK82" s="23">
        <v>-76</v>
      </c>
      <c r="AL82" s="23">
        <f t="shared" si="12"/>
        <v>0</v>
      </c>
      <c r="AM82">
        <f t="shared" si="13"/>
        <v>0</v>
      </c>
      <c r="AN82">
        <f t="shared" si="14"/>
        <v>0</v>
      </c>
      <c r="AO82">
        <f t="shared" si="15"/>
        <v>0</v>
      </c>
      <c r="AP82">
        <f t="shared" si="16"/>
        <v>0</v>
      </c>
      <c r="AQ82" s="23">
        <f t="shared" ca="1" si="17"/>
        <v>0</v>
      </c>
      <c r="AR82" s="465"/>
      <c r="AS82" s="335"/>
      <c r="AT82" s="335"/>
      <c r="AU82" s="335"/>
      <c r="AV82" s="335"/>
      <c r="AW82" s="335"/>
      <c r="AX82" s="335"/>
      <c r="AY82" s="335"/>
      <c r="AZ82" s="335"/>
      <c r="BA82" s="335"/>
      <c r="BB82" s="23">
        <v>-76</v>
      </c>
      <c r="BC82" s="23">
        <f t="shared" si="18"/>
        <v>0</v>
      </c>
      <c r="BD82">
        <f t="shared" si="19"/>
        <v>0</v>
      </c>
      <c r="BE82">
        <f t="shared" si="20"/>
        <v>0</v>
      </c>
      <c r="BF82">
        <f t="shared" si="21"/>
        <v>0</v>
      </c>
      <c r="BG82">
        <f t="shared" si="22"/>
        <v>0</v>
      </c>
      <c r="BH82" s="23">
        <f t="shared" ca="1" si="23"/>
        <v>0</v>
      </c>
      <c r="BI82" s="465"/>
      <c r="BJ82" s="335"/>
      <c r="BK82" s="335"/>
      <c r="BL82" s="335"/>
      <c r="BM82" s="335"/>
      <c r="BN82" s="335"/>
      <c r="BO82" s="335"/>
      <c r="BP82" s="335"/>
      <c r="BQ82" s="335"/>
      <c r="BR82" s="335"/>
      <c r="BS82" s="23">
        <v>-76</v>
      </c>
      <c r="BT82" s="23">
        <f t="shared" si="24"/>
        <v>0</v>
      </c>
      <c r="BU82">
        <f t="shared" si="25"/>
        <v>0</v>
      </c>
      <c r="BV82">
        <f t="shared" si="26"/>
        <v>0</v>
      </c>
      <c r="BW82">
        <f t="shared" si="27"/>
        <v>0</v>
      </c>
      <c r="BX82">
        <f t="shared" si="28"/>
        <v>0</v>
      </c>
      <c r="BY82" s="23">
        <f t="shared" ca="1" si="29"/>
        <v>0</v>
      </c>
      <c r="BZ82" s="465"/>
      <c r="CA82" s="335"/>
      <c r="CB82" s="335"/>
      <c r="CC82" s="335"/>
      <c r="CD82" s="335"/>
      <c r="CE82" s="335"/>
      <c r="CF82" s="335"/>
      <c r="CG82" s="335"/>
      <c r="CH82" s="335"/>
      <c r="CI82" s="335"/>
      <c r="CJ82" s="23">
        <v>-76</v>
      </c>
      <c r="CK82" s="23">
        <f t="shared" si="30"/>
        <v>0</v>
      </c>
      <c r="CL82">
        <f t="shared" si="31"/>
        <v>0</v>
      </c>
      <c r="CM82">
        <f t="shared" si="32"/>
        <v>0</v>
      </c>
      <c r="CN82">
        <f t="shared" si="33"/>
        <v>0</v>
      </c>
      <c r="CO82">
        <f t="shared" si="34"/>
        <v>0</v>
      </c>
      <c r="CP82" s="23">
        <f t="shared" ca="1" si="35"/>
        <v>0</v>
      </c>
      <c r="CQ82" s="465"/>
      <c r="CR82" s="335"/>
      <c r="CS82" s="335"/>
      <c r="CT82" s="335"/>
      <c r="CU82" s="335"/>
      <c r="CV82" s="335"/>
      <c r="CW82" s="335"/>
      <c r="CX82" s="335"/>
      <c r="CY82" s="335"/>
      <c r="CZ82" s="335"/>
      <c r="DA82" s="23">
        <v>-76</v>
      </c>
      <c r="DB82" s="23">
        <f t="shared" si="36"/>
        <v>0</v>
      </c>
      <c r="DC82">
        <f t="shared" si="37"/>
        <v>0</v>
      </c>
      <c r="DD82">
        <f t="shared" si="38"/>
        <v>0</v>
      </c>
      <c r="DE82">
        <f t="shared" si="39"/>
        <v>0</v>
      </c>
      <c r="DF82">
        <f t="shared" si="40"/>
        <v>0</v>
      </c>
      <c r="DG82" s="23">
        <f t="shared" ca="1" si="41"/>
        <v>0</v>
      </c>
      <c r="DH82" s="465"/>
      <c r="DI82" s="335"/>
      <c r="DJ82" s="335"/>
      <c r="DK82" s="335"/>
      <c r="DL82" s="335"/>
      <c r="DM82" s="335"/>
      <c r="DN82" s="335"/>
      <c r="DO82" s="335"/>
      <c r="DP82" s="335"/>
      <c r="DQ82" s="335"/>
      <c r="DR82" s="23">
        <v>-76</v>
      </c>
      <c r="DS82" s="23">
        <f t="shared" si="42"/>
        <v>0</v>
      </c>
      <c r="DT82">
        <f t="shared" si="43"/>
        <v>0</v>
      </c>
      <c r="DU82">
        <f t="shared" si="44"/>
        <v>0</v>
      </c>
      <c r="DV82">
        <f t="shared" si="45"/>
        <v>0</v>
      </c>
      <c r="DW82">
        <f t="shared" si="46"/>
        <v>0</v>
      </c>
      <c r="DX82" s="23">
        <f t="shared" ca="1" si="47"/>
        <v>0</v>
      </c>
      <c r="DY82" s="465"/>
      <c r="DZ82" s="335"/>
      <c r="EA82" s="335"/>
      <c r="EB82" s="335"/>
      <c r="EC82" s="335"/>
      <c r="ED82" s="335"/>
      <c r="EE82" s="335"/>
      <c r="EF82" s="335"/>
      <c r="EG82" s="335"/>
      <c r="EH82" s="335"/>
      <c r="EI82" s="23">
        <v>-76</v>
      </c>
      <c r="EJ82" s="23">
        <f t="shared" si="48"/>
        <v>0</v>
      </c>
      <c r="EK82">
        <f t="shared" si="49"/>
        <v>0</v>
      </c>
      <c r="EL82">
        <f t="shared" si="50"/>
        <v>0</v>
      </c>
      <c r="EM82">
        <f t="shared" si="51"/>
        <v>0</v>
      </c>
      <c r="EN82">
        <f t="shared" si="52"/>
        <v>0</v>
      </c>
      <c r="EO82" s="23">
        <f t="shared" ca="1" si="53"/>
        <v>0</v>
      </c>
      <c r="EP82" s="465"/>
      <c r="EQ82" s="335"/>
      <c r="ER82" s="335"/>
      <c r="ES82" s="335"/>
      <c r="ET82" s="335"/>
      <c r="EU82" s="335"/>
      <c r="EV82" s="335"/>
      <c r="EW82" s="335"/>
      <c r="EX82" s="335"/>
      <c r="EY82" s="335"/>
      <c r="EZ82" s="23">
        <v>-76</v>
      </c>
      <c r="FA82" s="23">
        <f t="shared" si="54"/>
        <v>0</v>
      </c>
      <c r="FB82">
        <f t="shared" si="55"/>
        <v>0</v>
      </c>
      <c r="FC82">
        <f t="shared" si="56"/>
        <v>0</v>
      </c>
      <c r="FD82">
        <f t="shared" si="57"/>
        <v>0</v>
      </c>
      <c r="FE82">
        <f t="shared" si="58"/>
        <v>0</v>
      </c>
      <c r="FF82" s="23">
        <f t="shared" ca="1" si="59"/>
        <v>0</v>
      </c>
      <c r="FG82" s="465"/>
      <c r="FH82" s="335"/>
      <c r="FI82" s="335"/>
      <c r="FJ82" s="335"/>
      <c r="FK82" s="335"/>
      <c r="FL82" s="335"/>
      <c r="FM82" s="335"/>
      <c r="FN82" s="335"/>
      <c r="FO82" s="335"/>
      <c r="FP82" s="335"/>
      <c r="FQ82" s="23">
        <v>-76</v>
      </c>
      <c r="FR82" s="23">
        <f t="shared" si="60"/>
        <v>0</v>
      </c>
      <c r="FS82">
        <f t="shared" si="61"/>
        <v>0</v>
      </c>
      <c r="FT82">
        <f t="shared" si="62"/>
        <v>0</v>
      </c>
      <c r="FU82">
        <f t="shared" si="63"/>
        <v>0</v>
      </c>
      <c r="FV82">
        <f t="shared" si="64"/>
        <v>0</v>
      </c>
      <c r="FW82" s="23">
        <f t="shared" ca="1" si="65"/>
        <v>0</v>
      </c>
      <c r="FX82" s="465"/>
      <c r="FY82" s="335"/>
      <c r="FZ82" s="335"/>
      <c r="GA82" s="335"/>
      <c r="GB82" s="335"/>
      <c r="GC82" s="335"/>
      <c r="GD82" s="335"/>
      <c r="GE82" s="335"/>
      <c r="GF82" s="335"/>
      <c r="GG82" s="335"/>
      <c r="GH82" s="23">
        <v>-76</v>
      </c>
      <c r="GI82" s="23">
        <f t="shared" si="66"/>
        <v>0</v>
      </c>
      <c r="GJ82">
        <f t="shared" si="67"/>
        <v>0</v>
      </c>
      <c r="GK82">
        <f t="shared" si="68"/>
        <v>0</v>
      </c>
      <c r="GL82">
        <f t="shared" si="69"/>
        <v>0</v>
      </c>
      <c r="GM82">
        <f t="shared" si="70"/>
        <v>0</v>
      </c>
      <c r="GN82" s="23">
        <f t="shared" ca="1" si="71"/>
        <v>0</v>
      </c>
      <c r="GO82" s="465"/>
      <c r="GP82" s="335"/>
      <c r="GQ82" s="335"/>
      <c r="GR82" s="335"/>
      <c r="GS82" s="335"/>
      <c r="GT82" s="335"/>
      <c r="GU82" s="335"/>
      <c r="GV82" s="335"/>
      <c r="GW82" s="335"/>
      <c r="GX82" s="335"/>
      <c r="GY82" s="23">
        <v>-76</v>
      </c>
      <c r="GZ82" s="23">
        <f t="shared" si="72"/>
        <v>0</v>
      </c>
      <c r="HA82">
        <f t="shared" si="73"/>
        <v>0</v>
      </c>
      <c r="HB82">
        <f t="shared" si="74"/>
        <v>0</v>
      </c>
      <c r="HC82">
        <f t="shared" si="75"/>
        <v>0</v>
      </c>
      <c r="HD82">
        <f t="shared" si="76"/>
        <v>0</v>
      </c>
      <c r="HE82" s="23">
        <f t="shared" ca="1" si="77"/>
        <v>0</v>
      </c>
      <c r="HF82" s="465"/>
      <c r="HG82" s="335"/>
      <c r="HH82" s="335"/>
      <c r="HI82" s="335"/>
      <c r="HJ82" s="335"/>
      <c r="HK82" s="335"/>
      <c r="HL82" s="335"/>
      <c r="HM82" s="335"/>
      <c r="HN82" s="335"/>
      <c r="HO82" s="335"/>
      <c r="HP82" s="23">
        <v>-76</v>
      </c>
      <c r="HQ82" s="23">
        <f t="shared" si="78"/>
        <v>0</v>
      </c>
      <c r="HR82">
        <f t="shared" si="79"/>
        <v>0</v>
      </c>
      <c r="HS82">
        <f t="shared" si="80"/>
        <v>0</v>
      </c>
      <c r="HT82">
        <f t="shared" si="81"/>
        <v>0</v>
      </c>
      <c r="HU82">
        <f t="shared" si="82"/>
        <v>0</v>
      </c>
      <c r="HV82" s="23">
        <f t="shared" ca="1" si="83"/>
        <v>0</v>
      </c>
      <c r="HW82" s="465"/>
      <c r="HX82" s="335"/>
      <c r="HY82" s="335"/>
      <c r="HZ82" s="335"/>
      <c r="IA82" s="335"/>
      <c r="IB82" s="335"/>
      <c r="IC82" s="335"/>
      <c r="ID82" s="335"/>
      <c r="IE82" s="335"/>
      <c r="IF82" s="335"/>
      <c r="IG82" s="23">
        <v>-76</v>
      </c>
      <c r="IH82" s="23">
        <f t="shared" si="84"/>
        <v>0</v>
      </c>
      <c r="II82">
        <f t="shared" si="85"/>
        <v>0</v>
      </c>
      <c r="IJ82">
        <f t="shared" si="86"/>
        <v>0</v>
      </c>
      <c r="IK82">
        <f t="shared" si="87"/>
        <v>0</v>
      </c>
      <c r="IL82">
        <f t="shared" si="88"/>
        <v>0</v>
      </c>
      <c r="IM82" s="23">
        <f t="shared" ca="1" si="89"/>
        <v>0</v>
      </c>
      <c r="IN82" s="465"/>
      <c r="IO82" s="335"/>
      <c r="IP82" s="335"/>
      <c r="IQ82" s="335"/>
      <c r="IR82" s="335"/>
      <c r="IS82" s="335"/>
      <c r="IT82" s="335"/>
    </row>
    <row r="83" spans="1:254" s="124" customFormat="1" ht="12.75" x14ac:dyDescent="0.2">
      <c r="A83" s="335"/>
      <c r="B83" s="335"/>
      <c r="C83" s="23">
        <v>-75</v>
      </c>
      <c r="D83" s="23">
        <f t="shared" si="0"/>
        <v>0</v>
      </c>
      <c r="E83">
        <f t="shared" si="1"/>
        <v>0</v>
      </c>
      <c r="F83">
        <f t="shared" si="2"/>
        <v>0</v>
      </c>
      <c r="G83">
        <f t="shared" si="3"/>
        <v>0</v>
      </c>
      <c r="H83">
        <f t="shared" si="4"/>
        <v>0</v>
      </c>
      <c r="I83" s="23">
        <f t="shared" ca="1" si="5"/>
        <v>0</v>
      </c>
      <c r="J83" s="465"/>
      <c r="K83" s="335"/>
      <c r="L83" s="335"/>
      <c r="M83" s="335"/>
      <c r="N83" s="335"/>
      <c r="O83" s="335"/>
      <c r="P83" s="335"/>
      <c r="Q83" s="335"/>
      <c r="R83" s="335"/>
      <c r="S83" s="335"/>
      <c r="T83" s="23">
        <v>-75</v>
      </c>
      <c r="U83" s="23">
        <f t="shared" si="6"/>
        <v>0</v>
      </c>
      <c r="V83">
        <f t="shared" si="7"/>
        <v>0</v>
      </c>
      <c r="W83">
        <f t="shared" si="8"/>
        <v>0</v>
      </c>
      <c r="X83">
        <f t="shared" si="9"/>
        <v>0</v>
      </c>
      <c r="Y83">
        <f t="shared" si="10"/>
        <v>0</v>
      </c>
      <c r="Z83" s="23">
        <f t="shared" ca="1" si="11"/>
        <v>0</v>
      </c>
      <c r="AA83" s="465"/>
      <c r="AB83" s="335"/>
      <c r="AC83" s="335"/>
      <c r="AD83" s="335"/>
      <c r="AE83" s="335"/>
      <c r="AF83" s="335"/>
      <c r="AG83" s="335"/>
      <c r="AH83" s="335"/>
      <c r="AI83" s="335"/>
      <c r="AJ83" s="335"/>
      <c r="AK83" s="23">
        <v>-75</v>
      </c>
      <c r="AL83" s="23">
        <f t="shared" si="12"/>
        <v>0</v>
      </c>
      <c r="AM83">
        <f t="shared" si="13"/>
        <v>0</v>
      </c>
      <c r="AN83">
        <f t="shared" si="14"/>
        <v>0</v>
      </c>
      <c r="AO83">
        <f t="shared" si="15"/>
        <v>0</v>
      </c>
      <c r="AP83">
        <f t="shared" si="16"/>
        <v>0</v>
      </c>
      <c r="AQ83" s="23">
        <f t="shared" ca="1" si="17"/>
        <v>0</v>
      </c>
      <c r="AR83" s="465"/>
      <c r="AS83" s="335"/>
      <c r="AT83" s="335"/>
      <c r="AU83" s="335"/>
      <c r="AV83" s="335"/>
      <c r="AW83" s="335"/>
      <c r="AX83" s="335"/>
      <c r="AY83" s="335"/>
      <c r="AZ83" s="335"/>
      <c r="BA83" s="335"/>
      <c r="BB83" s="23">
        <v>-75</v>
      </c>
      <c r="BC83" s="23">
        <f t="shared" si="18"/>
        <v>0</v>
      </c>
      <c r="BD83">
        <f t="shared" si="19"/>
        <v>0</v>
      </c>
      <c r="BE83">
        <f t="shared" si="20"/>
        <v>0</v>
      </c>
      <c r="BF83">
        <f t="shared" si="21"/>
        <v>0</v>
      </c>
      <c r="BG83">
        <f t="shared" si="22"/>
        <v>0</v>
      </c>
      <c r="BH83" s="23">
        <f t="shared" ca="1" si="23"/>
        <v>0</v>
      </c>
      <c r="BI83" s="465"/>
      <c r="BJ83" s="335"/>
      <c r="BK83" s="335"/>
      <c r="BL83" s="335"/>
      <c r="BM83" s="335"/>
      <c r="BN83" s="335"/>
      <c r="BO83" s="335"/>
      <c r="BP83" s="335"/>
      <c r="BQ83" s="335"/>
      <c r="BR83" s="335"/>
      <c r="BS83" s="23">
        <v>-75</v>
      </c>
      <c r="BT83" s="23">
        <f t="shared" si="24"/>
        <v>0</v>
      </c>
      <c r="BU83">
        <f t="shared" si="25"/>
        <v>0</v>
      </c>
      <c r="BV83">
        <f t="shared" si="26"/>
        <v>0</v>
      </c>
      <c r="BW83">
        <f t="shared" si="27"/>
        <v>0</v>
      </c>
      <c r="BX83">
        <f t="shared" si="28"/>
        <v>0</v>
      </c>
      <c r="BY83" s="23">
        <f t="shared" ca="1" si="29"/>
        <v>0</v>
      </c>
      <c r="BZ83" s="465"/>
      <c r="CA83" s="335"/>
      <c r="CB83" s="335"/>
      <c r="CC83" s="335"/>
      <c r="CD83" s="335"/>
      <c r="CE83" s="335"/>
      <c r="CF83" s="335"/>
      <c r="CG83" s="335"/>
      <c r="CH83" s="335"/>
      <c r="CI83" s="335"/>
      <c r="CJ83" s="23">
        <v>-75</v>
      </c>
      <c r="CK83" s="23">
        <f t="shared" si="30"/>
        <v>0</v>
      </c>
      <c r="CL83">
        <f t="shared" si="31"/>
        <v>0</v>
      </c>
      <c r="CM83">
        <f t="shared" si="32"/>
        <v>0</v>
      </c>
      <c r="CN83">
        <f t="shared" si="33"/>
        <v>0</v>
      </c>
      <c r="CO83">
        <f t="shared" si="34"/>
        <v>0</v>
      </c>
      <c r="CP83" s="23">
        <f t="shared" ca="1" si="35"/>
        <v>0</v>
      </c>
      <c r="CQ83" s="465"/>
      <c r="CR83" s="335"/>
      <c r="CS83" s="335"/>
      <c r="CT83" s="335"/>
      <c r="CU83" s="335"/>
      <c r="CV83" s="335"/>
      <c r="CW83" s="335"/>
      <c r="CX83" s="335"/>
      <c r="CY83" s="335"/>
      <c r="CZ83" s="335"/>
      <c r="DA83" s="23">
        <v>-75</v>
      </c>
      <c r="DB83" s="23">
        <f t="shared" si="36"/>
        <v>0</v>
      </c>
      <c r="DC83">
        <f t="shared" si="37"/>
        <v>0</v>
      </c>
      <c r="DD83">
        <f t="shared" si="38"/>
        <v>0</v>
      </c>
      <c r="DE83">
        <f t="shared" si="39"/>
        <v>0</v>
      </c>
      <c r="DF83">
        <f t="shared" si="40"/>
        <v>0</v>
      </c>
      <c r="DG83" s="23">
        <f t="shared" ca="1" si="41"/>
        <v>0</v>
      </c>
      <c r="DH83" s="465"/>
      <c r="DI83" s="335"/>
      <c r="DJ83" s="335"/>
      <c r="DK83" s="335"/>
      <c r="DL83" s="335"/>
      <c r="DM83" s="335"/>
      <c r="DN83" s="335"/>
      <c r="DO83" s="335"/>
      <c r="DP83" s="335"/>
      <c r="DQ83" s="335"/>
      <c r="DR83" s="23">
        <v>-75</v>
      </c>
      <c r="DS83" s="23">
        <f t="shared" si="42"/>
        <v>0</v>
      </c>
      <c r="DT83">
        <f t="shared" si="43"/>
        <v>0</v>
      </c>
      <c r="DU83">
        <f t="shared" si="44"/>
        <v>0</v>
      </c>
      <c r="DV83">
        <f t="shared" si="45"/>
        <v>0</v>
      </c>
      <c r="DW83">
        <f t="shared" si="46"/>
        <v>0</v>
      </c>
      <c r="DX83" s="23">
        <f t="shared" ca="1" si="47"/>
        <v>0</v>
      </c>
      <c r="DY83" s="465"/>
      <c r="DZ83" s="335"/>
      <c r="EA83" s="335"/>
      <c r="EB83" s="335"/>
      <c r="EC83" s="335"/>
      <c r="ED83" s="335"/>
      <c r="EE83" s="335"/>
      <c r="EF83" s="335"/>
      <c r="EG83" s="335"/>
      <c r="EH83" s="335"/>
      <c r="EI83" s="23">
        <v>-75</v>
      </c>
      <c r="EJ83" s="23">
        <f t="shared" si="48"/>
        <v>0</v>
      </c>
      <c r="EK83">
        <f t="shared" si="49"/>
        <v>0</v>
      </c>
      <c r="EL83">
        <f t="shared" si="50"/>
        <v>0</v>
      </c>
      <c r="EM83">
        <f t="shared" si="51"/>
        <v>0</v>
      </c>
      <c r="EN83">
        <f t="shared" si="52"/>
        <v>0</v>
      </c>
      <c r="EO83" s="23">
        <f t="shared" ca="1" si="53"/>
        <v>0</v>
      </c>
      <c r="EP83" s="465"/>
      <c r="EQ83" s="335"/>
      <c r="ER83" s="335"/>
      <c r="ES83" s="335"/>
      <c r="ET83" s="335"/>
      <c r="EU83" s="335"/>
      <c r="EV83" s="335"/>
      <c r="EW83" s="335"/>
      <c r="EX83" s="335"/>
      <c r="EY83" s="335"/>
      <c r="EZ83" s="23">
        <v>-75</v>
      </c>
      <c r="FA83" s="23">
        <f t="shared" si="54"/>
        <v>0</v>
      </c>
      <c r="FB83">
        <f t="shared" si="55"/>
        <v>0</v>
      </c>
      <c r="FC83">
        <f t="shared" si="56"/>
        <v>0</v>
      </c>
      <c r="FD83">
        <f t="shared" si="57"/>
        <v>0</v>
      </c>
      <c r="FE83">
        <f t="shared" si="58"/>
        <v>0</v>
      </c>
      <c r="FF83" s="23">
        <f t="shared" ca="1" si="59"/>
        <v>0</v>
      </c>
      <c r="FG83" s="465"/>
      <c r="FH83" s="335"/>
      <c r="FI83" s="335"/>
      <c r="FJ83" s="335"/>
      <c r="FK83" s="335"/>
      <c r="FL83" s="335"/>
      <c r="FM83" s="335"/>
      <c r="FN83" s="335"/>
      <c r="FO83" s="335"/>
      <c r="FP83" s="335"/>
      <c r="FQ83" s="23">
        <v>-75</v>
      </c>
      <c r="FR83" s="23">
        <f t="shared" si="60"/>
        <v>0</v>
      </c>
      <c r="FS83">
        <f t="shared" si="61"/>
        <v>0</v>
      </c>
      <c r="FT83">
        <f t="shared" si="62"/>
        <v>0</v>
      </c>
      <c r="FU83">
        <f t="shared" si="63"/>
        <v>0</v>
      </c>
      <c r="FV83">
        <f t="shared" si="64"/>
        <v>0</v>
      </c>
      <c r="FW83" s="23">
        <f t="shared" ca="1" si="65"/>
        <v>0</v>
      </c>
      <c r="FX83" s="465"/>
      <c r="FY83" s="335"/>
      <c r="FZ83" s="335"/>
      <c r="GA83" s="335"/>
      <c r="GB83" s="335"/>
      <c r="GC83" s="335"/>
      <c r="GD83" s="335"/>
      <c r="GE83" s="335"/>
      <c r="GF83" s="335"/>
      <c r="GG83" s="335"/>
      <c r="GH83" s="23">
        <v>-75</v>
      </c>
      <c r="GI83" s="23">
        <f t="shared" si="66"/>
        <v>0</v>
      </c>
      <c r="GJ83">
        <f t="shared" si="67"/>
        <v>0</v>
      </c>
      <c r="GK83">
        <f t="shared" si="68"/>
        <v>0</v>
      </c>
      <c r="GL83">
        <f t="shared" si="69"/>
        <v>0</v>
      </c>
      <c r="GM83">
        <f t="shared" si="70"/>
        <v>0</v>
      </c>
      <c r="GN83" s="23">
        <f t="shared" ca="1" si="71"/>
        <v>0</v>
      </c>
      <c r="GO83" s="465"/>
      <c r="GP83" s="335"/>
      <c r="GQ83" s="335"/>
      <c r="GR83" s="335"/>
      <c r="GS83" s="335"/>
      <c r="GT83" s="335"/>
      <c r="GU83" s="335"/>
      <c r="GV83" s="335"/>
      <c r="GW83" s="335"/>
      <c r="GX83" s="335"/>
      <c r="GY83" s="23">
        <v>-75</v>
      </c>
      <c r="GZ83" s="23">
        <f t="shared" si="72"/>
        <v>0</v>
      </c>
      <c r="HA83">
        <f t="shared" si="73"/>
        <v>0</v>
      </c>
      <c r="HB83">
        <f t="shared" si="74"/>
        <v>0</v>
      </c>
      <c r="HC83">
        <f t="shared" si="75"/>
        <v>0</v>
      </c>
      <c r="HD83">
        <f t="shared" si="76"/>
        <v>0</v>
      </c>
      <c r="HE83" s="23">
        <f t="shared" ca="1" si="77"/>
        <v>0</v>
      </c>
      <c r="HF83" s="465"/>
      <c r="HG83" s="335"/>
      <c r="HH83" s="335"/>
      <c r="HI83" s="335"/>
      <c r="HJ83" s="335"/>
      <c r="HK83" s="335"/>
      <c r="HL83" s="335"/>
      <c r="HM83" s="335"/>
      <c r="HN83" s="335"/>
      <c r="HO83" s="335"/>
      <c r="HP83" s="23">
        <v>-75</v>
      </c>
      <c r="HQ83" s="23">
        <f t="shared" si="78"/>
        <v>0</v>
      </c>
      <c r="HR83">
        <f t="shared" si="79"/>
        <v>0</v>
      </c>
      <c r="HS83">
        <f t="shared" si="80"/>
        <v>0</v>
      </c>
      <c r="HT83">
        <f t="shared" si="81"/>
        <v>0</v>
      </c>
      <c r="HU83">
        <f t="shared" si="82"/>
        <v>0</v>
      </c>
      <c r="HV83" s="23">
        <f t="shared" ca="1" si="83"/>
        <v>0</v>
      </c>
      <c r="HW83" s="465"/>
      <c r="HX83" s="335"/>
      <c r="HY83" s="335"/>
      <c r="HZ83" s="335"/>
      <c r="IA83" s="335"/>
      <c r="IB83" s="335"/>
      <c r="IC83" s="335"/>
      <c r="ID83" s="335"/>
      <c r="IE83" s="335"/>
      <c r="IF83" s="335"/>
      <c r="IG83" s="23">
        <v>-75</v>
      </c>
      <c r="IH83" s="23">
        <f t="shared" si="84"/>
        <v>0</v>
      </c>
      <c r="II83">
        <f t="shared" si="85"/>
        <v>0</v>
      </c>
      <c r="IJ83">
        <f t="shared" si="86"/>
        <v>0</v>
      </c>
      <c r="IK83">
        <f t="shared" si="87"/>
        <v>0</v>
      </c>
      <c r="IL83">
        <f t="shared" si="88"/>
        <v>0</v>
      </c>
      <c r="IM83" s="23">
        <f t="shared" ca="1" si="89"/>
        <v>0</v>
      </c>
      <c r="IN83" s="465"/>
      <c r="IO83" s="335"/>
      <c r="IP83" s="335"/>
      <c r="IQ83" s="335"/>
      <c r="IR83" s="335"/>
      <c r="IS83" s="335"/>
      <c r="IT83" s="335"/>
    </row>
    <row r="84" spans="1:254" s="124" customFormat="1" ht="12.75" x14ac:dyDescent="0.2">
      <c r="A84" s="335"/>
      <c r="B84" s="335"/>
      <c r="C84" s="23">
        <v>-74</v>
      </c>
      <c r="D84" s="23">
        <f t="shared" si="0"/>
        <v>0</v>
      </c>
      <c r="E84">
        <f t="shared" si="1"/>
        <v>0</v>
      </c>
      <c r="F84">
        <f t="shared" si="2"/>
        <v>0</v>
      </c>
      <c r="G84">
        <f t="shared" si="3"/>
        <v>0</v>
      </c>
      <c r="H84">
        <f t="shared" si="4"/>
        <v>0</v>
      </c>
      <c r="I84" s="23">
        <f t="shared" ca="1" si="5"/>
        <v>0</v>
      </c>
      <c r="J84" s="465"/>
      <c r="K84" s="335"/>
      <c r="L84" s="335"/>
      <c r="M84" s="335"/>
      <c r="N84" s="335"/>
      <c r="O84" s="335"/>
      <c r="P84" s="335"/>
      <c r="Q84" s="335"/>
      <c r="R84" s="335"/>
      <c r="S84" s="335"/>
      <c r="T84" s="23">
        <v>-74</v>
      </c>
      <c r="U84" s="23">
        <f t="shared" si="6"/>
        <v>0</v>
      </c>
      <c r="V84">
        <f t="shared" si="7"/>
        <v>0</v>
      </c>
      <c r="W84">
        <f t="shared" si="8"/>
        <v>0</v>
      </c>
      <c r="X84">
        <f t="shared" si="9"/>
        <v>0</v>
      </c>
      <c r="Y84">
        <f t="shared" si="10"/>
        <v>0</v>
      </c>
      <c r="Z84" s="23">
        <f t="shared" ca="1" si="11"/>
        <v>0</v>
      </c>
      <c r="AA84" s="465"/>
      <c r="AB84" s="335"/>
      <c r="AC84" s="335"/>
      <c r="AD84" s="335"/>
      <c r="AE84" s="335"/>
      <c r="AF84" s="335"/>
      <c r="AG84" s="335"/>
      <c r="AH84" s="335"/>
      <c r="AI84" s="335"/>
      <c r="AJ84" s="335"/>
      <c r="AK84" s="23">
        <v>-74</v>
      </c>
      <c r="AL84" s="23">
        <f t="shared" si="12"/>
        <v>0</v>
      </c>
      <c r="AM84">
        <f t="shared" si="13"/>
        <v>0</v>
      </c>
      <c r="AN84">
        <f t="shared" si="14"/>
        <v>0</v>
      </c>
      <c r="AO84">
        <f t="shared" si="15"/>
        <v>0</v>
      </c>
      <c r="AP84">
        <f t="shared" si="16"/>
        <v>0</v>
      </c>
      <c r="AQ84" s="23">
        <f t="shared" ca="1" si="17"/>
        <v>0</v>
      </c>
      <c r="AR84" s="465"/>
      <c r="AS84" s="335"/>
      <c r="AT84" s="335"/>
      <c r="AU84" s="335"/>
      <c r="AV84" s="335"/>
      <c r="AW84" s="335"/>
      <c r="AX84" s="335"/>
      <c r="AY84" s="335"/>
      <c r="AZ84" s="335"/>
      <c r="BA84" s="335"/>
      <c r="BB84" s="23">
        <v>-74</v>
      </c>
      <c r="BC84" s="23">
        <f t="shared" si="18"/>
        <v>0</v>
      </c>
      <c r="BD84">
        <f t="shared" si="19"/>
        <v>0</v>
      </c>
      <c r="BE84">
        <f t="shared" si="20"/>
        <v>0</v>
      </c>
      <c r="BF84">
        <f t="shared" si="21"/>
        <v>0</v>
      </c>
      <c r="BG84">
        <f t="shared" si="22"/>
        <v>0</v>
      </c>
      <c r="BH84" s="23">
        <f t="shared" ca="1" si="23"/>
        <v>0</v>
      </c>
      <c r="BI84" s="465"/>
      <c r="BJ84" s="335"/>
      <c r="BK84" s="335"/>
      <c r="BL84" s="335"/>
      <c r="BM84" s="335"/>
      <c r="BN84" s="335"/>
      <c r="BO84" s="335"/>
      <c r="BP84" s="335"/>
      <c r="BQ84" s="335"/>
      <c r="BR84" s="335"/>
      <c r="BS84" s="23">
        <v>-74</v>
      </c>
      <c r="BT84" s="23">
        <f t="shared" si="24"/>
        <v>0</v>
      </c>
      <c r="BU84">
        <f t="shared" si="25"/>
        <v>0</v>
      </c>
      <c r="BV84">
        <f t="shared" si="26"/>
        <v>0</v>
      </c>
      <c r="BW84">
        <f t="shared" si="27"/>
        <v>0</v>
      </c>
      <c r="BX84">
        <f t="shared" si="28"/>
        <v>0</v>
      </c>
      <c r="BY84" s="23">
        <f t="shared" ca="1" si="29"/>
        <v>0</v>
      </c>
      <c r="BZ84" s="465"/>
      <c r="CA84" s="335"/>
      <c r="CB84" s="335"/>
      <c r="CC84" s="335"/>
      <c r="CD84" s="335"/>
      <c r="CE84" s="335"/>
      <c r="CF84" s="335"/>
      <c r="CG84" s="335"/>
      <c r="CH84" s="335"/>
      <c r="CI84" s="335"/>
      <c r="CJ84" s="23">
        <v>-74</v>
      </c>
      <c r="CK84" s="23">
        <f t="shared" si="30"/>
        <v>0</v>
      </c>
      <c r="CL84">
        <f t="shared" si="31"/>
        <v>0</v>
      </c>
      <c r="CM84">
        <f t="shared" si="32"/>
        <v>0</v>
      </c>
      <c r="CN84">
        <f t="shared" si="33"/>
        <v>0</v>
      </c>
      <c r="CO84">
        <f t="shared" si="34"/>
        <v>0</v>
      </c>
      <c r="CP84" s="23">
        <f t="shared" ca="1" si="35"/>
        <v>0</v>
      </c>
      <c r="CQ84" s="465"/>
      <c r="CR84" s="335"/>
      <c r="CS84" s="335"/>
      <c r="CT84" s="335"/>
      <c r="CU84" s="335"/>
      <c r="CV84" s="335"/>
      <c r="CW84" s="335"/>
      <c r="CX84" s="335"/>
      <c r="CY84" s="335"/>
      <c r="CZ84" s="335"/>
      <c r="DA84" s="23">
        <v>-74</v>
      </c>
      <c r="DB84" s="23">
        <f t="shared" si="36"/>
        <v>0</v>
      </c>
      <c r="DC84">
        <f t="shared" si="37"/>
        <v>0</v>
      </c>
      <c r="DD84">
        <f t="shared" si="38"/>
        <v>0</v>
      </c>
      <c r="DE84">
        <f t="shared" si="39"/>
        <v>0</v>
      </c>
      <c r="DF84">
        <f t="shared" si="40"/>
        <v>0</v>
      </c>
      <c r="DG84" s="23">
        <f t="shared" ca="1" si="41"/>
        <v>0</v>
      </c>
      <c r="DH84" s="465"/>
      <c r="DI84" s="335"/>
      <c r="DJ84" s="335"/>
      <c r="DK84" s="335"/>
      <c r="DL84" s="335"/>
      <c r="DM84" s="335"/>
      <c r="DN84" s="335"/>
      <c r="DO84" s="335"/>
      <c r="DP84" s="335"/>
      <c r="DQ84" s="335"/>
      <c r="DR84" s="23">
        <v>-74</v>
      </c>
      <c r="DS84" s="23">
        <f t="shared" si="42"/>
        <v>0</v>
      </c>
      <c r="DT84">
        <f t="shared" si="43"/>
        <v>0</v>
      </c>
      <c r="DU84">
        <f t="shared" si="44"/>
        <v>0</v>
      </c>
      <c r="DV84">
        <f t="shared" si="45"/>
        <v>0</v>
      </c>
      <c r="DW84">
        <f t="shared" si="46"/>
        <v>0</v>
      </c>
      <c r="DX84" s="23">
        <f t="shared" ca="1" si="47"/>
        <v>0</v>
      </c>
      <c r="DY84" s="465"/>
      <c r="DZ84" s="335"/>
      <c r="EA84" s="335"/>
      <c r="EB84" s="335"/>
      <c r="EC84" s="335"/>
      <c r="ED84" s="335"/>
      <c r="EE84" s="335"/>
      <c r="EF84" s="335"/>
      <c r="EG84" s="335"/>
      <c r="EH84" s="335"/>
      <c r="EI84" s="23">
        <v>-74</v>
      </c>
      <c r="EJ84" s="23">
        <f t="shared" si="48"/>
        <v>0</v>
      </c>
      <c r="EK84">
        <f t="shared" si="49"/>
        <v>0</v>
      </c>
      <c r="EL84">
        <f t="shared" si="50"/>
        <v>0</v>
      </c>
      <c r="EM84">
        <f t="shared" si="51"/>
        <v>0</v>
      </c>
      <c r="EN84">
        <f t="shared" si="52"/>
        <v>0</v>
      </c>
      <c r="EO84" s="23">
        <f t="shared" ca="1" si="53"/>
        <v>0</v>
      </c>
      <c r="EP84" s="465"/>
      <c r="EQ84" s="335"/>
      <c r="ER84" s="335"/>
      <c r="ES84" s="335"/>
      <c r="ET84" s="335"/>
      <c r="EU84" s="335"/>
      <c r="EV84" s="335"/>
      <c r="EW84" s="335"/>
      <c r="EX84" s="335"/>
      <c r="EY84" s="335"/>
      <c r="EZ84" s="23">
        <v>-74</v>
      </c>
      <c r="FA84" s="23">
        <f t="shared" si="54"/>
        <v>0</v>
      </c>
      <c r="FB84">
        <f t="shared" si="55"/>
        <v>0</v>
      </c>
      <c r="FC84">
        <f t="shared" si="56"/>
        <v>0</v>
      </c>
      <c r="FD84">
        <f t="shared" si="57"/>
        <v>0</v>
      </c>
      <c r="FE84">
        <f t="shared" si="58"/>
        <v>0</v>
      </c>
      <c r="FF84" s="23">
        <f t="shared" ca="1" si="59"/>
        <v>0</v>
      </c>
      <c r="FG84" s="465"/>
      <c r="FH84" s="335"/>
      <c r="FI84" s="335"/>
      <c r="FJ84" s="335"/>
      <c r="FK84" s="335"/>
      <c r="FL84" s="335"/>
      <c r="FM84" s="335"/>
      <c r="FN84" s="335"/>
      <c r="FO84" s="335"/>
      <c r="FP84" s="335"/>
      <c r="FQ84" s="23">
        <v>-74</v>
      </c>
      <c r="FR84" s="23">
        <f t="shared" si="60"/>
        <v>0</v>
      </c>
      <c r="FS84">
        <f t="shared" si="61"/>
        <v>0</v>
      </c>
      <c r="FT84">
        <f t="shared" si="62"/>
        <v>0</v>
      </c>
      <c r="FU84">
        <f t="shared" si="63"/>
        <v>0</v>
      </c>
      <c r="FV84">
        <f t="shared" si="64"/>
        <v>0</v>
      </c>
      <c r="FW84" s="23">
        <f t="shared" ca="1" si="65"/>
        <v>0</v>
      </c>
      <c r="FX84" s="465"/>
      <c r="FY84" s="335"/>
      <c r="FZ84" s="335"/>
      <c r="GA84" s="335"/>
      <c r="GB84" s="335"/>
      <c r="GC84" s="335"/>
      <c r="GD84" s="335"/>
      <c r="GE84" s="335"/>
      <c r="GF84" s="335"/>
      <c r="GG84" s="335"/>
      <c r="GH84" s="23">
        <v>-74</v>
      </c>
      <c r="GI84" s="23">
        <f t="shared" si="66"/>
        <v>0</v>
      </c>
      <c r="GJ84">
        <f t="shared" si="67"/>
        <v>0</v>
      </c>
      <c r="GK84">
        <f t="shared" si="68"/>
        <v>0</v>
      </c>
      <c r="GL84">
        <f t="shared" si="69"/>
        <v>0</v>
      </c>
      <c r="GM84">
        <f t="shared" si="70"/>
        <v>0</v>
      </c>
      <c r="GN84" s="23">
        <f t="shared" ca="1" si="71"/>
        <v>0</v>
      </c>
      <c r="GO84" s="465"/>
      <c r="GP84" s="335"/>
      <c r="GQ84" s="335"/>
      <c r="GR84" s="335"/>
      <c r="GS84" s="335"/>
      <c r="GT84" s="335"/>
      <c r="GU84" s="335"/>
      <c r="GV84" s="335"/>
      <c r="GW84" s="335"/>
      <c r="GX84" s="335"/>
      <c r="GY84" s="23">
        <v>-74</v>
      </c>
      <c r="GZ84" s="23">
        <f t="shared" si="72"/>
        <v>0</v>
      </c>
      <c r="HA84">
        <f t="shared" si="73"/>
        <v>0</v>
      </c>
      <c r="HB84">
        <f t="shared" si="74"/>
        <v>0</v>
      </c>
      <c r="HC84">
        <f t="shared" si="75"/>
        <v>0</v>
      </c>
      <c r="HD84">
        <f t="shared" si="76"/>
        <v>0</v>
      </c>
      <c r="HE84" s="23">
        <f t="shared" ca="1" si="77"/>
        <v>0</v>
      </c>
      <c r="HF84" s="465"/>
      <c r="HG84" s="335"/>
      <c r="HH84" s="335"/>
      <c r="HI84" s="335"/>
      <c r="HJ84" s="335"/>
      <c r="HK84" s="335"/>
      <c r="HL84" s="335"/>
      <c r="HM84" s="335"/>
      <c r="HN84" s="335"/>
      <c r="HO84" s="335"/>
      <c r="HP84" s="23">
        <v>-74</v>
      </c>
      <c r="HQ84" s="23">
        <f t="shared" si="78"/>
        <v>0</v>
      </c>
      <c r="HR84">
        <f t="shared" si="79"/>
        <v>0</v>
      </c>
      <c r="HS84">
        <f t="shared" si="80"/>
        <v>0</v>
      </c>
      <c r="HT84">
        <f t="shared" si="81"/>
        <v>0</v>
      </c>
      <c r="HU84">
        <f t="shared" si="82"/>
        <v>0</v>
      </c>
      <c r="HV84" s="23">
        <f t="shared" ca="1" si="83"/>
        <v>0</v>
      </c>
      <c r="HW84" s="465"/>
      <c r="HX84" s="335"/>
      <c r="HY84" s="335"/>
      <c r="HZ84" s="335"/>
      <c r="IA84" s="335"/>
      <c r="IB84" s="335"/>
      <c r="IC84" s="335"/>
      <c r="ID84" s="335"/>
      <c r="IE84" s="335"/>
      <c r="IF84" s="335"/>
      <c r="IG84" s="23">
        <v>-74</v>
      </c>
      <c r="IH84" s="23">
        <f t="shared" si="84"/>
        <v>0</v>
      </c>
      <c r="II84">
        <f t="shared" si="85"/>
        <v>0</v>
      </c>
      <c r="IJ84">
        <f t="shared" si="86"/>
        <v>0</v>
      </c>
      <c r="IK84">
        <f t="shared" si="87"/>
        <v>0</v>
      </c>
      <c r="IL84">
        <f t="shared" si="88"/>
        <v>0</v>
      </c>
      <c r="IM84" s="23">
        <f t="shared" ca="1" si="89"/>
        <v>0</v>
      </c>
      <c r="IN84" s="465"/>
      <c r="IO84" s="335"/>
      <c r="IP84" s="335"/>
      <c r="IQ84" s="335"/>
      <c r="IR84" s="335"/>
      <c r="IS84" s="335"/>
      <c r="IT84" s="335"/>
    </row>
    <row r="85" spans="1:254" s="124" customFormat="1" ht="12.75" x14ac:dyDescent="0.2">
      <c r="A85" s="335"/>
      <c r="B85" s="335"/>
      <c r="C85" s="23">
        <v>-73</v>
      </c>
      <c r="D85" s="23">
        <f t="shared" si="0"/>
        <v>0</v>
      </c>
      <c r="E85">
        <f t="shared" si="1"/>
        <v>0</v>
      </c>
      <c r="F85">
        <f t="shared" si="2"/>
        <v>0</v>
      </c>
      <c r="G85">
        <f t="shared" si="3"/>
        <v>0</v>
      </c>
      <c r="H85">
        <f t="shared" si="4"/>
        <v>0</v>
      </c>
      <c r="I85" s="23">
        <f t="shared" ca="1" si="5"/>
        <v>0</v>
      </c>
      <c r="J85" s="465"/>
      <c r="K85" s="335"/>
      <c r="L85" s="335"/>
      <c r="M85" s="335"/>
      <c r="N85" s="335"/>
      <c r="O85" s="335"/>
      <c r="P85" s="335"/>
      <c r="Q85" s="335"/>
      <c r="R85" s="335"/>
      <c r="S85" s="335"/>
      <c r="T85" s="23">
        <v>-73</v>
      </c>
      <c r="U85" s="23">
        <f t="shared" si="6"/>
        <v>0</v>
      </c>
      <c r="V85">
        <f t="shared" si="7"/>
        <v>0</v>
      </c>
      <c r="W85">
        <f t="shared" si="8"/>
        <v>0</v>
      </c>
      <c r="X85">
        <f t="shared" si="9"/>
        <v>0</v>
      </c>
      <c r="Y85">
        <f t="shared" si="10"/>
        <v>0</v>
      </c>
      <c r="Z85" s="23">
        <f t="shared" ca="1" si="11"/>
        <v>0</v>
      </c>
      <c r="AA85" s="465"/>
      <c r="AB85" s="335"/>
      <c r="AC85" s="335"/>
      <c r="AD85" s="335"/>
      <c r="AE85" s="335"/>
      <c r="AF85" s="335"/>
      <c r="AG85" s="335"/>
      <c r="AH85" s="335"/>
      <c r="AI85" s="335"/>
      <c r="AJ85" s="335"/>
      <c r="AK85" s="23">
        <v>-73</v>
      </c>
      <c r="AL85" s="23">
        <f t="shared" si="12"/>
        <v>0</v>
      </c>
      <c r="AM85">
        <f t="shared" si="13"/>
        <v>0</v>
      </c>
      <c r="AN85">
        <f t="shared" si="14"/>
        <v>0</v>
      </c>
      <c r="AO85">
        <f t="shared" si="15"/>
        <v>0</v>
      </c>
      <c r="AP85">
        <f t="shared" si="16"/>
        <v>0</v>
      </c>
      <c r="AQ85" s="23">
        <f t="shared" ca="1" si="17"/>
        <v>0</v>
      </c>
      <c r="AR85" s="465"/>
      <c r="AS85" s="335"/>
      <c r="AT85" s="335"/>
      <c r="AU85" s="335"/>
      <c r="AV85" s="335"/>
      <c r="AW85" s="335"/>
      <c r="AX85" s="335"/>
      <c r="AY85" s="335"/>
      <c r="AZ85" s="335"/>
      <c r="BA85" s="335"/>
      <c r="BB85" s="23">
        <v>-73</v>
      </c>
      <c r="BC85" s="23">
        <f t="shared" si="18"/>
        <v>0</v>
      </c>
      <c r="BD85">
        <f t="shared" si="19"/>
        <v>0</v>
      </c>
      <c r="BE85">
        <f t="shared" si="20"/>
        <v>0</v>
      </c>
      <c r="BF85">
        <f t="shared" si="21"/>
        <v>0</v>
      </c>
      <c r="BG85">
        <f t="shared" si="22"/>
        <v>0</v>
      </c>
      <c r="BH85" s="23">
        <f t="shared" ca="1" si="23"/>
        <v>0</v>
      </c>
      <c r="BI85" s="465"/>
      <c r="BJ85" s="335"/>
      <c r="BK85" s="335"/>
      <c r="BL85" s="335"/>
      <c r="BM85" s="335"/>
      <c r="BN85" s="335"/>
      <c r="BO85" s="335"/>
      <c r="BP85" s="335"/>
      <c r="BQ85" s="335"/>
      <c r="BR85" s="335"/>
      <c r="BS85" s="23">
        <v>-73</v>
      </c>
      <c r="BT85" s="23">
        <f t="shared" si="24"/>
        <v>0</v>
      </c>
      <c r="BU85">
        <f t="shared" si="25"/>
        <v>0</v>
      </c>
      <c r="BV85">
        <f t="shared" si="26"/>
        <v>0</v>
      </c>
      <c r="BW85">
        <f t="shared" si="27"/>
        <v>0</v>
      </c>
      <c r="BX85">
        <f t="shared" si="28"/>
        <v>0</v>
      </c>
      <c r="BY85" s="23">
        <f t="shared" ca="1" si="29"/>
        <v>0</v>
      </c>
      <c r="BZ85" s="465"/>
      <c r="CA85" s="335"/>
      <c r="CB85" s="335"/>
      <c r="CC85" s="335"/>
      <c r="CD85" s="335"/>
      <c r="CE85" s="335"/>
      <c r="CF85" s="335"/>
      <c r="CG85" s="335"/>
      <c r="CH85" s="335"/>
      <c r="CI85" s="335"/>
      <c r="CJ85" s="23">
        <v>-73</v>
      </c>
      <c r="CK85" s="23">
        <f t="shared" si="30"/>
        <v>0</v>
      </c>
      <c r="CL85">
        <f t="shared" si="31"/>
        <v>0</v>
      </c>
      <c r="CM85">
        <f t="shared" si="32"/>
        <v>0</v>
      </c>
      <c r="CN85">
        <f t="shared" si="33"/>
        <v>0</v>
      </c>
      <c r="CO85">
        <f t="shared" si="34"/>
        <v>0</v>
      </c>
      <c r="CP85" s="23">
        <f t="shared" ca="1" si="35"/>
        <v>0</v>
      </c>
      <c r="CQ85" s="465"/>
      <c r="CR85" s="335"/>
      <c r="CS85" s="335"/>
      <c r="CT85" s="335"/>
      <c r="CU85" s="335"/>
      <c r="CV85" s="335"/>
      <c r="CW85" s="335"/>
      <c r="CX85" s="335"/>
      <c r="CY85" s="335"/>
      <c r="CZ85" s="335"/>
      <c r="DA85" s="23">
        <v>-73</v>
      </c>
      <c r="DB85" s="23">
        <f t="shared" si="36"/>
        <v>0</v>
      </c>
      <c r="DC85">
        <f t="shared" si="37"/>
        <v>0</v>
      </c>
      <c r="DD85">
        <f t="shared" si="38"/>
        <v>0</v>
      </c>
      <c r="DE85">
        <f t="shared" si="39"/>
        <v>0</v>
      </c>
      <c r="DF85">
        <f t="shared" si="40"/>
        <v>0</v>
      </c>
      <c r="DG85" s="23">
        <f t="shared" ca="1" si="41"/>
        <v>0</v>
      </c>
      <c r="DH85" s="465"/>
      <c r="DI85" s="335"/>
      <c r="DJ85" s="335"/>
      <c r="DK85" s="335"/>
      <c r="DL85" s="335"/>
      <c r="DM85" s="335"/>
      <c r="DN85" s="335"/>
      <c r="DO85" s="335"/>
      <c r="DP85" s="335"/>
      <c r="DQ85" s="335"/>
      <c r="DR85" s="23">
        <v>-73</v>
      </c>
      <c r="DS85" s="23">
        <f t="shared" si="42"/>
        <v>0</v>
      </c>
      <c r="DT85">
        <f t="shared" si="43"/>
        <v>0</v>
      </c>
      <c r="DU85">
        <f t="shared" si="44"/>
        <v>0</v>
      </c>
      <c r="DV85">
        <f t="shared" si="45"/>
        <v>0</v>
      </c>
      <c r="DW85">
        <f t="shared" si="46"/>
        <v>0</v>
      </c>
      <c r="DX85" s="23">
        <f t="shared" ca="1" si="47"/>
        <v>0</v>
      </c>
      <c r="DY85" s="465"/>
      <c r="DZ85" s="335"/>
      <c r="EA85" s="335"/>
      <c r="EB85" s="335"/>
      <c r="EC85" s="335"/>
      <c r="ED85" s="335"/>
      <c r="EE85" s="335"/>
      <c r="EF85" s="335"/>
      <c r="EG85" s="335"/>
      <c r="EH85" s="335"/>
      <c r="EI85" s="23">
        <v>-73</v>
      </c>
      <c r="EJ85" s="23">
        <f t="shared" si="48"/>
        <v>0</v>
      </c>
      <c r="EK85">
        <f t="shared" si="49"/>
        <v>0</v>
      </c>
      <c r="EL85">
        <f t="shared" si="50"/>
        <v>0</v>
      </c>
      <c r="EM85">
        <f t="shared" si="51"/>
        <v>0</v>
      </c>
      <c r="EN85">
        <f t="shared" si="52"/>
        <v>0</v>
      </c>
      <c r="EO85" s="23">
        <f t="shared" ca="1" si="53"/>
        <v>0</v>
      </c>
      <c r="EP85" s="465"/>
      <c r="EQ85" s="335"/>
      <c r="ER85" s="335"/>
      <c r="ES85" s="335"/>
      <c r="ET85" s="335"/>
      <c r="EU85" s="335"/>
      <c r="EV85" s="335"/>
      <c r="EW85" s="335"/>
      <c r="EX85" s="335"/>
      <c r="EY85" s="335"/>
      <c r="EZ85" s="23">
        <v>-73</v>
      </c>
      <c r="FA85" s="23">
        <f t="shared" si="54"/>
        <v>0</v>
      </c>
      <c r="FB85">
        <f t="shared" si="55"/>
        <v>0</v>
      </c>
      <c r="FC85">
        <f t="shared" si="56"/>
        <v>0</v>
      </c>
      <c r="FD85">
        <f t="shared" si="57"/>
        <v>0</v>
      </c>
      <c r="FE85">
        <f t="shared" si="58"/>
        <v>0</v>
      </c>
      <c r="FF85" s="23">
        <f t="shared" ca="1" si="59"/>
        <v>0</v>
      </c>
      <c r="FG85" s="465"/>
      <c r="FH85" s="335"/>
      <c r="FI85" s="335"/>
      <c r="FJ85" s="335"/>
      <c r="FK85" s="335"/>
      <c r="FL85" s="335"/>
      <c r="FM85" s="335"/>
      <c r="FN85" s="335"/>
      <c r="FO85" s="335"/>
      <c r="FP85" s="335"/>
      <c r="FQ85" s="23">
        <v>-73</v>
      </c>
      <c r="FR85" s="23">
        <f t="shared" si="60"/>
        <v>0</v>
      </c>
      <c r="FS85">
        <f t="shared" si="61"/>
        <v>0</v>
      </c>
      <c r="FT85">
        <f t="shared" si="62"/>
        <v>0</v>
      </c>
      <c r="FU85">
        <f t="shared" si="63"/>
        <v>0</v>
      </c>
      <c r="FV85">
        <f t="shared" si="64"/>
        <v>0</v>
      </c>
      <c r="FW85" s="23">
        <f t="shared" ca="1" si="65"/>
        <v>0</v>
      </c>
      <c r="FX85" s="465"/>
      <c r="FY85" s="335"/>
      <c r="FZ85" s="335"/>
      <c r="GA85" s="335"/>
      <c r="GB85" s="335"/>
      <c r="GC85" s="335"/>
      <c r="GD85" s="335"/>
      <c r="GE85" s="335"/>
      <c r="GF85" s="335"/>
      <c r="GG85" s="335"/>
      <c r="GH85" s="23">
        <v>-73</v>
      </c>
      <c r="GI85" s="23">
        <f t="shared" si="66"/>
        <v>0</v>
      </c>
      <c r="GJ85">
        <f t="shared" si="67"/>
        <v>0</v>
      </c>
      <c r="GK85">
        <f t="shared" si="68"/>
        <v>0</v>
      </c>
      <c r="GL85">
        <f t="shared" si="69"/>
        <v>0</v>
      </c>
      <c r="GM85">
        <f t="shared" si="70"/>
        <v>0</v>
      </c>
      <c r="GN85" s="23">
        <f t="shared" ca="1" si="71"/>
        <v>0</v>
      </c>
      <c r="GO85" s="465"/>
      <c r="GP85" s="335"/>
      <c r="GQ85" s="335"/>
      <c r="GR85" s="335"/>
      <c r="GS85" s="335"/>
      <c r="GT85" s="335"/>
      <c r="GU85" s="335"/>
      <c r="GV85" s="335"/>
      <c r="GW85" s="335"/>
      <c r="GX85" s="335"/>
      <c r="GY85" s="23">
        <v>-73</v>
      </c>
      <c r="GZ85" s="23">
        <f t="shared" si="72"/>
        <v>0</v>
      </c>
      <c r="HA85">
        <f t="shared" si="73"/>
        <v>0</v>
      </c>
      <c r="HB85">
        <f t="shared" si="74"/>
        <v>0</v>
      </c>
      <c r="HC85">
        <f t="shared" si="75"/>
        <v>0</v>
      </c>
      <c r="HD85">
        <f t="shared" si="76"/>
        <v>0</v>
      </c>
      <c r="HE85" s="23">
        <f t="shared" ca="1" si="77"/>
        <v>0</v>
      </c>
      <c r="HF85" s="465"/>
      <c r="HG85" s="335"/>
      <c r="HH85" s="335"/>
      <c r="HI85" s="335"/>
      <c r="HJ85" s="335"/>
      <c r="HK85" s="335"/>
      <c r="HL85" s="335"/>
      <c r="HM85" s="335"/>
      <c r="HN85" s="335"/>
      <c r="HO85" s="335"/>
      <c r="HP85" s="23">
        <v>-73</v>
      </c>
      <c r="HQ85" s="23">
        <f t="shared" si="78"/>
        <v>0</v>
      </c>
      <c r="HR85">
        <f t="shared" si="79"/>
        <v>0</v>
      </c>
      <c r="HS85">
        <f t="shared" si="80"/>
        <v>0</v>
      </c>
      <c r="HT85">
        <f t="shared" si="81"/>
        <v>0</v>
      </c>
      <c r="HU85">
        <f t="shared" si="82"/>
        <v>0</v>
      </c>
      <c r="HV85" s="23">
        <f t="shared" ca="1" si="83"/>
        <v>0</v>
      </c>
      <c r="HW85" s="465"/>
      <c r="HX85" s="335"/>
      <c r="HY85" s="335"/>
      <c r="HZ85" s="335"/>
      <c r="IA85" s="335"/>
      <c r="IB85" s="335"/>
      <c r="IC85" s="335"/>
      <c r="ID85" s="335"/>
      <c r="IE85" s="335"/>
      <c r="IF85" s="335"/>
      <c r="IG85" s="23">
        <v>-73</v>
      </c>
      <c r="IH85" s="23">
        <f t="shared" si="84"/>
        <v>0</v>
      </c>
      <c r="II85">
        <f t="shared" si="85"/>
        <v>0</v>
      </c>
      <c r="IJ85">
        <f t="shared" si="86"/>
        <v>0</v>
      </c>
      <c r="IK85">
        <f t="shared" si="87"/>
        <v>0</v>
      </c>
      <c r="IL85">
        <f t="shared" si="88"/>
        <v>0</v>
      </c>
      <c r="IM85" s="23">
        <f t="shared" ca="1" si="89"/>
        <v>0</v>
      </c>
      <c r="IN85" s="465"/>
      <c r="IO85" s="335"/>
      <c r="IP85" s="335"/>
      <c r="IQ85" s="335"/>
      <c r="IR85" s="335"/>
      <c r="IS85" s="335"/>
      <c r="IT85" s="335"/>
    </row>
    <row r="86" spans="1:254" s="124" customFormat="1" ht="12.75" x14ac:dyDescent="0.2">
      <c r="A86" s="335"/>
      <c r="B86" s="335"/>
      <c r="C86" s="23">
        <v>-72</v>
      </c>
      <c r="D86" s="23">
        <f t="shared" si="0"/>
        <v>0</v>
      </c>
      <c r="E86">
        <f t="shared" si="1"/>
        <v>0</v>
      </c>
      <c r="F86">
        <f t="shared" si="2"/>
        <v>0</v>
      </c>
      <c r="G86">
        <f t="shared" si="3"/>
        <v>0</v>
      </c>
      <c r="H86">
        <f t="shared" si="4"/>
        <v>0</v>
      </c>
      <c r="I86" s="23">
        <f t="shared" ca="1" si="5"/>
        <v>0</v>
      </c>
      <c r="J86" s="465"/>
      <c r="K86" s="335"/>
      <c r="L86" s="335"/>
      <c r="M86" s="335"/>
      <c r="N86" s="335"/>
      <c r="O86" s="335"/>
      <c r="P86" s="335"/>
      <c r="Q86" s="335"/>
      <c r="R86" s="335"/>
      <c r="S86" s="335"/>
      <c r="T86" s="23">
        <v>-72</v>
      </c>
      <c r="U86" s="23">
        <f t="shared" si="6"/>
        <v>0</v>
      </c>
      <c r="V86">
        <f t="shared" si="7"/>
        <v>0</v>
      </c>
      <c r="W86">
        <f t="shared" si="8"/>
        <v>0</v>
      </c>
      <c r="X86">
        <f t="shared" si="9"/>
        <v>0</v>
      </c>
      <c r="Y86">
        <f t="shared" si="10"/>
        <v>0</v>
      </c>
      <c r="Z86" s="23">
        <f t="shared" ca="1" si="11"/>
        <v>0</v>
      </c>
      <c r="AA86" s="465"/>
      <c r="AB86" s="335"/>
      <c r="AC86" s="335"/>
      <c r="AD86" s="335"/>
      <c r="AE86" s="335"/>
      <c r="AF86" s="335"/>
      <c r="AG86" s="335"/>
      <c r="AH86" s="335"/>
      <c r="AI86" s="335"/>
      <c r="AJ86" s="335"/>
      <c r="AK86" s="23">
        <v>-72</v>
      </c>
      <c r="AL86" s="23">
        <f t="shared" si="12"/>
        <v>0</v>
      </c>
      <c r="AM86">
        <f t="shared" si="13"/>
        <v>0</v>
      </c>
      <c r="AN86">
        <f t="shared" si="14"/>
        <v>0</v>
      </c>
      <c r="AO86">
        <f t="shared" si="15"/>
        <v>0</v>
      </c>
      <c r="AP86">
        <f t="shared" si="16"/>
        <v>0</v>
      </c>
      <c r="AQ86" s="23">
        <f t="shared" ca="1" si="17"/>
        <v>0</v>
      </c>
      <c r="AR86" s="465"/>
      <c r="AS86" s="335"/>
      <c r="AT86" s="335"/>
      <c r="AU86" s="335"/>
      <c r="AV86" s="335"/>
      <c r="AW86" s="335"/>
      <c r="AX86" s="335"/>
      <c r="AY86" s="335"/>
      <c r="AZ86" s="335"/>
      <c r="BA86" s="335"/>
      <c r="BB86" s="23">
        <v>-72</v>
      </c>
      <c r="BC86" s="23">
        <f t="shared" si="18"/>
        <v>0</v>
      </c>
      <c r="BD86">
        <f t="shared" si="19"/>
        <v>0</v>
      </c>
      <c r="BE86">
        <f t="shared" si="20"/>
        <v>0</v>
      </c>
      <c r="BF86">
        <f t="shared" si="21"/>
        <v>0</v>
      </c>
      <c r="BG86">
        <f t="shared" si="22"/>
        <v>0</v>
      </c>
      <c r="BH86" s="23">
        <f t="shared" ca="1" si="23"/>
        <v>0</v>
      </c>
      <c r="BI86" s="465"/>
      <c r="BJ86" s="335"/>
      <c r="BK86" s="335"/>
      <c r="BL86" s="335"/>
      <c r="BM86" s="335"/>
      <c r="BN86" s="335"/>
      <c r="BO86" s="335"/>
      <c r="BP86" s="335"/>
      <c r="BQ86" s="335"/>
      <c r="BR86" s="335"/>
      <c r="BS86" s="23">
        <v>-72</v>
      </c>
      <c r="BT86" s="23">
        <f t="shared" si="24"/>
        <v>0</v>
      </c>
      <c r="BU86">
        <f t="shared" si="25"/>
        <v>0</v>
      </c>
      <c r="BV86">
        <f t="shared" si="26"/>
        <v>0</v>
      </c>
      <c r="BW86">
        <f t="shared" si="27"/>
        <v>0</v>
      </c>
      <c r="BX86">
        <f t="shared" si="28"/>
        <v>0</v>
      </c>
      <c r="BY86" s="23">
        <f t="shared" ca="1" si="29"/>
        <v>0</v>
      </c>
      <c r="BZ86" s="465"/>
      <c r="CA86" s="335"/>
      <c r="CB86" s="335"/>
      <c r="CC86" s="335"/>
      <c r="CD86" s="335"/>
      <c r="CE86" s="335"/>
      <c r="CF86" s="335"/>
      <c r="CG86" s="335"/>
      <c r="CH86" s="335"/>
      <c r="CI86" s="335"/>
      <c r="CJ86" s="23">
        <v>-72</v>
      </c>
      <c r="CK86" s="23">
        <f t="shared" si="30"/>
        <v>0</v>
      </c>
      <c r="CL86">
        <f t="shared" si="31"/>
        <v>0</v>
      </c>
      <c r="CM86">
        <f t="shared" si="32"/>
        <v>0</v>
      </c>
      <c r="CN86">
        <f t="shared" si="33"/>
        <v>0</v>
      </c>
      <c r="CO86">
        <f t="shared" si="34"/>
        <v>0</v>
      </c>
      <c r="CP86" s="23">
        <f t="shared" ca="1" si="35"/>
        <v>0</v>
      </c>
      <c r="CQ86" s="465"/>
      <c r="CR86" s="335"/>
      <c r="CS86" s="335"/>
      <c r="CT86" s="335"/>
      <c r="CU86" s="335"/>
      <c r="CV86" s="335"/>
      <c r="CW86" s="335"/>
      <c r="CX86" s="335"/>
      <c r="CY86" s="335"/>
      <c r="CZ86" s="335"/>
      <c r="DA86" s="23">
        <v>-72</v>
      </c>
      <c r="DB86" s="23">
        <f t="shared" si="36"/>
        <v>0</v>
      </c>
      <c r="DC86">
        <f t="shared" si="37"/>
        <v>0</v>
      </c>
      <c r="DD86">
        <f t="shared" si="38"/>
        <v>0</v>
      </c>
      <c r="DE86">
        <f t="shared" si="39"/>
        <v>0</v>
      </c>
      <c r="DF86">
        <f t="shared" si="40"/>
        <v>0</v>
      </c>
      <c r="DG86" s="23">
        <f t="shared" ca="1" si="41"/>
        <v>0</v>
      </c>
      <c r="DH86" s="465"/>
      <c r="DI86" s="335"/>
      <c r="DJ86" s="335"/>
      <c r="DK86" s="335"/>
      <c r="DL86" s="335"/>
      <c r="DM86" s="335"/>
      <c r="DN86" s="335"/>
      <c r="DO86" s="335"/>
      <c r="DP86" s="335"/>
      <c r="DQ86" s="335"/>
      <c r="DR86" s="23">
        <v>-72</v>
      </c>
      <c r="DS86" s="23">
        <f t="shared" si="42"/>
        <v>0</v>
      </c>
      <c r="DT86">
        <f t="shared" si="43"/>
        <v>0</v>
      </c>
      <c r="DU86">
        <f t="shared" si="44"/>
        <v>0</v>
      </c>
      <c r="DV86">
        <f t="shared" si="45"/>
        <v>0</v>
      </c>
      <c r="DW86">
        <f t="shared" si="46"/>
        <v>0</v>
      </c>
      <c r="DX86" s="23">
        <f t="shared" ca="1" si="47"/>
        <v>0</v>
      </c>
      <c r="DY86" s="465"/>
      <c r="DZ86" s="335"/>
      <c r="EA86" s="335"/>
      <c r="EB86" s="335"/>
      <c r="EC86" s="335"/>
      <c r="ED86" s="335"/>
      <c r="EE86" s="335"/>
      <c r="EF86" s="335"/>
      <c r="EG86" s="335"/>
      <c r="EH86" s="335"/>
      <c r="EI86" s="23">
        <v>-72</v>
      </c>
      <c r="EJ86" s="23">
        <f t="shared" si="48"/>
        <v>0</v>
      </c>
      <c r="EK86">
        <f t="shared" si="49"/>
        <v>0</v>
      </c>
      <c r="EL86">
        <f t="shared" si="50"/>
        <v>0</v>
      </c>
      <c r="EM86">
        <f t="shared" si="51"/>
        <v>0</v>
      </c>
      <c r="EN86">
        <f t="shared" si="52"/>
        <v>0</v>
      </c>
      <c r="EO86" s="23">
        <f t="shared" ca="1" si="53"/>
        <v>0</v>
      </c>
      <c r="EP86" s="465"/>
      <c r="EQ86" s="335"/>
      <c r="ER86" s="335"/>
      <c r="ES86" s="335"/>
      <c r="ET86" s="335"/>
      <c r="EU86" s="335"/>
      <c r="EV86" s="335"/>
      <c r="EW86" s="335"/>
      <c r="EX86" s="335"/>
      <c r="EY86" s="335"/>
      <c r="EZ86" s="23">
        <v>-72</v>
      </c>
      <c r="FA86" s="23">
        <f t="shared" si="54"/>
        <v>0</v>
      </c>
      <c r="FB86">
        <f t="shared" si="55"/>
        <v>0</v>
      </c>
      <c r="FC86">
        <f t="shared" si="56"/>
        <v>0</v>
      </c>
      <c r="FD86">
        <f t="shared" si="57"/>
        <v>0</v>
      </c>
      <c r="FE86">
        <f t="shared" si="58"/>
        <v>0</v>
      </c>
      <c r="FF86" s="23">
        <f t="shared" ca="1" si="59"/>
        <v>0</v>
      </c>
      <c r="FG86" s="465"/>
      <c r="FH86" s="335"/>
      <c r="FI86" s="335"/>
      <c r="FJ86" s="335"/>
      <c r="FK86" s="335"/>
      <c r="FL86" s="335"/>
      <c r="FM86" s="335"/>
      <c r="FN86" s="335"/>
      <c r="FO86" s="335"/>
      <c r="FP86" s="335"/>
      <c r="FQ86" s="23">
        <v>-72</v>
      </c>
      <c r="FR86" s="23">
        <f t="shared" si="60"/>
        <v>0</v>
      </c>
      <c r="FS86">
        <f t="shared" si="61"/>
        <v>0</v>
      </c>
      <c r="FT86">
        <f t="shared" si="62"/>
        <v>0</v>
      </c>
      <c r="FU86">
        <f t="shared" si="63"/>
        <v>0</v>
      </c>
      <c r="FV86">
        <f t="shared" si="64"/>
        <v>0</v>
      </c>
      <c r="FW86" s="23">
        <f t="shared" ca="1" si="65"/>
        <v>0</v>
      </c>
      <c r="FX86" s="465"/>
      <c r="FY86" s="335"/>
      <c r="FZ86" s="335"/>
      <c r="GA86" s="335"/>
      <c r="GB86" s="335"/>
      <c r="GC86" s="335"/>
      <c r="GD86" s="335"/>
      <c r="GE86" s="335"/>
      <c r="GF86" s="335"/>
      <c r="GG86" s="335"/>
      <c r="GH86" s="23">
        <v>-72</v>
      </c>
      <c r="GI86" s="23">
        <f t="shared" si="66"/>
        <v>0</v>
      </c>
      <c r="GJ86">
        <f t="shared" si="67"/>
        <v>0</v>
      </c>
      <c r="GK86">
        <f t="shared" si="68"/>
        <v>0</v>
      </c>
      <c r="GL86">
        <f t="shared" si="69"/>
        <v>0</v>
      </c>
      <c r="GM86">
        <f t="shared" si="70"/>
        <v>0</v>
      </c>
      <c r="GN86" s="23">
        <f t="shared" ca="1" si="71"/>
        <v>0</v>
      </c>
      <c r="GO86" s="465"/>
      <c r="GP86" s="335"/>
      <c r="GQ86" s="335"/>
      <c r="GR86" s="335"/>
      <c r="GS86" s="335"/>
      <c r="GT86" s="335"/>
      <c r="GU86" s="335"/>
      <c r="GV86" s="335"/>
      <c r="GW86" s="335"/>
      <c r="GX86" s="335"/>
      <c r="GY86" s="23">
        <v>-72</v>
      </c>
      <c r="GZ86" s="23">
        <f t="shared" si="72"/>
        <v>0</v>
      </c>
      <c r="HA86">
        <f t="shared" si="73"/>
        <v>0</v>
      </c>
      <c r="HB86">
        <f t="shared" si="74"/>
        <v>0</v>
      </c>
      <c r="HC86">
        <f t="shared" si="75"/>
        <v>0</v>
      </c>
      <c r="HD86">
        <f t="shared" si="76"/>
        <v>0</v>
      </c>
      <c r="HE86" s="23">
        <f t="shared" ca="1" si="77"/>
        <v>0</v>
      </c>
      <c r="HF86" s="465"/>
      <c r="HG86" s="335"/>
      <c r="HH86" s="335"/>
      <c r="HI86" s="335"/>
      <c r="HJ86" s="335"/>
      <c r="HK86" s="335"/>
      <c r="HL86" s="335"/>
      <c r="HM86" s="335"/>
      <c r="HN86" s="335"/>
      <c r="HO86" s="335"/>
      <c r="HP86" s="23">
        <v>-72</v>
      </c>
      <c r="HQ86" s="23">
        <f t="shared" si="78"/>
        <v>0</v>
      </c>
      <c r="HR86">
        <f t="shared" si="79"/>
        <v>0</v>
      </c>
      <c r="HS86">
        <f t="shared" si="80"/>
        <v>0</v>
      </c>
      <c r="HT86">
        <f t="shared" si="81"/>
        <v>0</v>
      </c>
      <c r="HU86">
        <f t="shared" si="82"/>
        <v>0</v>
      </c>
      <c r="HV86" s="23">
        <f t="shared" ca="1" si="83"/>
        <v>0</v>
      </c>
      <c r="HW86" s="465"/>
      <c r="HX86" s="335"/>
      <c r="HY86" s="335"/>
      <c r="HZ86" s="335"/>
      <c r="IA86" s="335"/>
      <c r="IB86" s="335"/>
      <c r="IC86" s="335"/>
      <c r="ID86" s="335"/>
      <c r="IE86" s="335"/>
      <c r="IF86" s="335"/>
      <c r="IG86" s="23">
        <v>-72</v>
      </c>
      <c r="IH86" s="23">
        <f t="shared" si="84"/>
        <v>0</v>
      </c>
      <c r="II86">
        <f t="shared" si="85"/>
        <v>0</v>
      </c>
      <c r="IJ86">
        <f t="shared" si="86"/>
        <v>0</v>
      </c>
      <c r="IK86">
        <f t="shared" si="87"/>
        <v>0</v>
      </c>
      <c r="IL86">
        <f t="shared" si="88"/>
        <v>0</v>
      </c>
      <c r="IM86" s="23">
        <f t="shared" ca="1" si="89"/>
        <v>0</v>
      </c>
      <c r="IN86" s="465"/>
      <c r="IO86" s="335"/>
      <c r="IP86" s="335"/>
      <c r="IQ86" s="335"/>
      <c r="IR86" s="335"/>
      <c r="IS86" s="335"/>
      <c r="IT86" s="335"/>
    </row>
    <row r="87" spans="1:254" s="124" customFormat="1" ht="12.75" x14ac:dyDescent="0.2">
      <c r="A87" s="335"/>
      <c r="B87" s="335"/>
      <c r="C87" s="23">
        <v>-71</v>
      </c>
      <c r="D87" s="23">
        <f t="shared" si="0"/>
        <v>0</v>
      </c>
      <c r="E87">
        <f t="shared" si="1"/>
        <v>0</v>
      </c>
      <c r="F87">
        <f t="shared" si="2"/>
        <v>0</v>
      </c>
      <c r="G87">
        <f t="shared" si="3"/>
        <v>0</v>
      </c>
      <c r="H87">
        <f t="shared" si="4"/>
        <v>0</v>
      </c>
      <c r="I87" s="23">
        <f t="shared" ca="1" si="5"/>
        <v>0</v>
      </c>
      <c r="J87" s="465"/>
      <c r="K87" s="335"/>
      <c r="L87" s="335"/>
      <c r="M87" s="335"/>
      <c r="N87" s="335"/>
      <c r="O87" s="335"/>
      <c r="P87" s="335"/>
      <c r="Q87" s="335"/>
      <c r="R87" s="335"/>
      <c r="S87" s="335"/>
      <c r="T87" s="23">
        <v>-71</v>
      </c>
      <c r="U87" s="23">
        <f t="shared" si="6"/>
        <v>0</v>
      </c>
      <c r="V87">
        <f t="shared" si="7"/>
        <v>0</v>
      </c>
      <c r="W87">
        <f t="shared" si="8"/>
        <v>0</v>
      </c>
      <c r="X87">
        <f t="shared" si="9"/>
        <v>0</v>
      </c>
      <c r="Y87">
        <f t="shared" si="10"/>
        <v>0</v>
      </c>
      <c r="Z87" s="23">
        <f t="shared" ca="1" si="11"/>
        <v>0</v>
      </c>
      <c r="AA87" s="465"/>
      <c r="AB87" s="335"/>
      <c r="AC87" s="335"/>
      <c r="AD87" s="335"/>
      <c r="AE87" s="335"/>
      <c r="AF87" s="335"/>
      <c r="AG87" s="335"/>
      <c r="AH87" s="335"/>
      <c r="AI87" s="335"/>
      <c r="AJ87" s="335"/>
      <c r="AK87" s="23">
        <v>-71</v>
      </c>
      <c r="AL87" s="23">
        <f t="shared" si="12"/>
        <v>0</v>
      </c>
      <c r="AM87">
        <f t="shared" si="13"/>
        <v>0</v>
      </c>
      <c r="AN87">
        <f t="shared" si="14"/>
        <v>0</v>
      </c>
      <c r="AO87">
        <f t="shared" si="15"/>
        <v>0</v>
      </c>
      <c r="AP87">
        <f t="shared" si="16"/>
        <v>0</v>
      </c>
      <c r="AQ87" s="23">
        <f t="shared" ca="1" si="17"/>
        <v>0</v>
      </c>
      <c r="AR87" s="465"/>
      <c r="AS87" s="335"/>
      <c r="AT87" s="335"/>
      <c r="AU87" s="335"/>
      <c r="AV87" s="335"/>
      <c r="AW87" s="335"/>
      <c r="AX87" s="335"/>
      <c r="AY87" s="335"/>
      <c r="AZ87" s="335"/>
      <c r="BA87" s="335"/>
      <c r="BB87" s="23">
        <v>-71</v>
      </c>
      <c r="BC87" s="23">
        <f t="shared" si="18"/>
        <v>0</v>
      </c>
      <c r="BD87">
        <f t="shared" si="19"/>
        <v>0</v>
      </c>
      <c r="BE87">
        <f t="shared" si="20"/>
        <v>0</v>
      </c>
      <c r="BF87">
        <f t="shared" si="21"/>
        <v>0</v>
      </c>
      <c r="BG87">
        <f t="shared" si="22"/>
        <v>0</v>
      </c>
      <c r="BH87" s="23">
        <f t="shared" ca="1" si="23"/>
        <v>0</v>
      </c>
      <c r="BI87" s="465"/>
      <c r="BJ87" s="335"/>
      <c r="BK87" s="335"/>
      <c r="BL87" s="335"/>
      <c r="BM87" s="335"/>
      <c r="BN87" s="335"/>
      <c r="BO87" s="335"/>
      <c r="BP87" s="335"/>
      <c r="BQ87" s="335"/>
      <c r="BR87" s="335"/>
      <c r="BS87" s="23">
        <v>-71</v>
      </c>
      <c r="BT87" s="23">
        <f t="shared" si="24"/>
        <v>0</v>
      </c>
      <c r="BU87">
        <f t="shared" si="25"/>
        <v>0</v>
      </c>
      <c r="BV87">
        <f t="shared" si="26"/>
        <v>0</v>
      </c>
      <c r="BW87">
        <f t="shared" si="27"/>
        <v>0</v>
      </c>
      <c r="BX87">
        <f t="shared" si="28"/>
        <v>0</v>
      </c>
      <c r="BY87" s="23">
        <f t="shared" ca="1" si="29"/>
        <v>0</v>
      </c>
      <c r="BZ87" s="465"/>
      <c r="CA87" s="335"/>
      <c r="CB87" s="335"/>
      <c r="CC87" s="335"/>
      <c r="CD87" s="335"/>
      <c r="CE87" s="335"/>
      <c r="CF87" s="335"/>
      <c r="CG87" s="335"/>
      <c r="CH87" s="335"/>
      <c r="CI87" s="335"/>
      <c r="CJ87" s="23">
        <v>-71</v>
      </c>
      <c r="CK87" s="23">
        <f t="shared" si="30"/>
        <v>0</v>
      </c>
      <c r="CL87">
        <f t="shared" si="31"/>
        <v>0</v>
      </c>
      <c r="CM87">
        <f t="shared" si="32"/>
        <v>0</v>
      </c>
      <c r="CN87">
        <f t="shared" si="33"/>
        <v>0</v>
      </c>
      <c r="CO87">
        <f t="shared" si="34"/>
        <v>0</v>
      </c>
      <c r="CP87" s="23">
        <f t="shared" ca="1" si="35"/>
        <v>0</v>
      </c>
      <c r="CQ87" s="465"/>
      <c r="CR87" s="335"/>
      <c r="CS87" s="335"/>
      <c r="CT87" s="335"/>
      <c r="CU87" s="335"/>
      <c r="CV87" s="335"/>
      <c r="CW87" s="335"/>
      <c r="CX87" s="335"/>
      <c r="CY87" s="335"/>
      <c r="CZ87" s="335"/>
      <c r="DA87" s="23">
        <v>-71</v>
      </c>
      <c r="DB87" s="23">
        <f t="shared" si="36"/>
        <v>0</v>
      </c>
      <c r="DC87">
        <f t="shared" si="37"/>
        <v>0</v>
      </c>
      <c r="DD87">
        <f t="shared" si="38"/>
        <v>0</v>
      </c>
      <c r="DE87">
        <f t="shared" si="39"/>
        <v>0</v>
      </c>
      <c r="DF87">
        <f t="shared" si="40"/>
        <v>0</v>
      </c>
      <c r="DG87" s="23">
        <f t="shared" ca="1" si="41"/>
        <v>0</v>
      </c>
      <c r="DH87" s="465"/>
      <c r="DI87" s="335"/>
      <c r="DJ87" s="335"/>
      <c r="DK87" s="335"/>
      <c r="DL87" s="335"/>
      <c r="DM87" s="335"/>
      <c r="DN87" s="335"/>
      <c r="DO87" s="335"/>
      <c r="DP87" s="335"/>
      <c r="DQ87" s="335"/>
      <c r="DR87" s="23">
        <v>-71</v>
      </c>
      <c r="DS87" s="23">
        <f t="shared" si="42"/>
        <v>0</v>
      </c>
      <c r="DT87">
        <f t="shared" si="43"/>
        <v>0</v>
      </c>
      <c r="DU87">
        <f t="shared" si="44"/>
        <v>0</v>
      </c>
      <c r="DV87">
        <f t="shared" si="45"/>
        <v>0</v>
      </c>
      <c r="DW87">
        <f t="shared" si="46"/>
        <v>0</v>
      </c>
      <c r="DX87" s="23">
        <f t="shared" ca="1" si="47"/>
        <v>0</v>
      </c>
      <c r="DY87" s="465"/>
      <c r="DZ87" s="335"/>
      <c r="EA87" s="335"/>
      <c r="EB87" s="335"/>
      <c r="EC87" s="335"/>
      <c r="ED87" s="335"/>
      <c r="EE87" s="335"/>
      <c r="EF87" s="335"/>
      <c r="EG87" s="335"/>
      <c r="EH87" s="335"/>
      <c r="EI87" s="23">
        <v>-71</v>
      </c>
      <c r="EJ87" s="23">
        <f t="shared" si="48"/>
        <v>0</v>
      </c>
      <c r="EK87">
        <f t="shared" si="49"/>
        <v>0</v>
      </c>
      <c r="EL87">
        <f t="shared" si="50"/>
        <v>0</v>
      </c>
      <c r="EM87">
        <f t="shared" si="51"/>
        <v>0</v>
      </c>
      <c r="EN87">
        <f t="shared" si="52"/>
        <v>0</v>
      </c>
      <c r="EO87" s="23">
        <f t="shared" ca="1" si="53"/>
        <v>0</v>
      </c>
      <c r="EP87" s="465"/>
      <c r="EQ87" s="335"/>
      <c r="ER87" s="335"/>
      <c r="ES87" s="335"/>
      <c r="ET87" s="335"/>
      <c r="EU87" s="335"/>
      <c r="EV87" s="335"/>
      <c r="EW87" s="335"/>
      <c r="EX87" s="335"/>
      <c r="EY87" s="335"/>
      <c r="EZ87" s="23">
        <v>-71</v>
      </c>
      <c r="FA87" s="23">
        <f t="shared" si="54"/>
        <v>0</v>
      </c>
      <c r="FB87">
        <f t="shared" si="55"/>
        <v>0</v>
      </c>
      <c r="FC87">
        <f t="shared" si="56"/>
        <v>0</v>
      </c>
      <c r="FD87">
        <f t="shared" si="57"/>
        <v>0</v>
      </c>
      <c r="FE87">
        <f t="shared" si="58"/>
        <v>0</v>
      </c>
      <c r="FF87" s="23">
        <f t="shared" ca="1" si="59"/>
        <v>0</v>
      </c>
      <c r="FG87" s="465"/>
      <c r="FH87" s="335"/>
      <c r="FI87" s="335"/>
      <c r="FJ87" s="335"/>
      <c r="FK87" s="335"/>
      <c r="FL87" s="335"/>
      <c r="FM87" s="335"/>
      <c r="FN87" s="335"/>
      <c r="FO87" s="335"/>
      <c r="FP87" s="335"/>
      <c r="FQ87" s="23">
        <v>-71</v>
      </c>
      <c r="FR87" s="23">
        <f t="shared" si="60"/>
        <v>0</v>
      </c>
      <c r="FS87">
        <f t="shared" si="61"/>
        <v>0</v>
      </c>
      <c r="FT87">
        <f t="shared" si="62"/>
        <v>0</v>
      </c>
      <c r="FU87">
        <f t="shared" si="63"/>
        <v>0</v>
      </c>
      <c r="FV87">
        <f t="shared" si="64"/>
        <v>0</v>
      </c>
      <c r="FW87" s="23">
        <f t="shared" ca="1" si="65"/>
        <v>0</v>
      </c>
      <c r="FX87" s="465"/>
      <c r="FY87" s="335"/>
      <c r="FZ87" s="335"/>
      <c r="GA87" s="335"/>
      <c r="GB87" s="335"/>
      <c r="GC87" s="335"/>
      <c r="GD87" s="335"/>
      <c r="GE87" s="335"/>
      <c r="GF87" s="335"/>
      <c r="GG87" s="335"/>
      <c r="GH87" s="23">
        <v>-71</v>
      </c>
      <c r="GI87" s="23">
        <f t="shared" si="66"/>
        <v>0</v>
      </c>
      <c r="GJ87">
        <f t="shared" si="67"/>
        <v>0</v>
      </c>
      <c r="GK87">
        <f t="shared" si="68"/>
        <v>0</v>
      </c>
      <c r="GL87">
        <f t="shared" si="69"/>
        <v>0</v>
      </c>
      <c r="GM87">
        <f t="shared" si="70"/>
        <v>0</v>
      </c>
      <c r="GN87" s="23">
        <f t="shared" ca="1" si="71"/>
        <v>0</v>
      </c>
      <c r="GO87" s="465"/>
      <c r="GP87" s="335"/>
      <c r="GQ87" s="335"/>
      <c r="GR87" s="335"/>
      <c r="GS87" s="335"/>
      <c r="GT87" s="335"/>
      <c r="GU87" s="335"/>
      <c r="GV87" s="335"/>
      <c r="GW87" s="335"/>
      <c r="GX87" s="335"/>
      <c r="GY87" s="23">
        <v>-71</v>
      </c>
      <c r="GZ87" s="23">
        <f t="shared" si="72"/>
        <v>0</v>
      </c>
      <c r="HA87">
        <f t="shared" si="73"/>
        <v>0</v>
      </c>
      <c r="HB87">
        <f t="shared" si="74"/>
        <v>0</v>
      </c>
      <c r="HC87">
        <f t="shared" si="75"/>
        <v>0</v>
      </c>
      <c r="HD87">
        <f t="shared" si="76"/>
        <v>0</v>
      </c>
      <c r="HE87" s="23">
        <f t="shared" ca="1" si="77"/>
        <v>0</v>
      </c>
      <c r="HF87" s="465"/>
      <c r="HG87" s="335"/>
      <c r="HH87" s="335"/>
      <c r="HI87" s="335"/>
      <c r="HJ87" s="335"/>
      <c r="HK87" s="335"/>
      <c r="HL87" s="335"/>
      <c r="HM87" s="335"/>
      <c r="HN87" s="335"/>
      <c r="HO87" s="335"/>
      <c r="HP87" s="23">
        <v>-71</v>
      </c>
      <c r="HQ87" s="23">
        <f t="shared" si="78"/>
        <v>0</v>
      </c>
      <c r="HR87">
        <f t="shared" si="79"/>
        <v>0</v>
      </c>
      <c r="HS87">
        <f t="shared" si="80"/>
        <v>0</v>
      </c>
      <c r="HT87">
        <f t="shared" si="81"/>
        <v>0</v>
      </c>
      <c r="HU87">
        <f t="shared" si="82"/>
        <v>0</v>
      </c>
      <c r="HV87" s="23">
        <f t="shared" ca="1" si="83"/>
        <v>0</v>
      </c>
      <c r="HW87" s="465"/>
      <c r="HX87" s="335"/>
      <c r="HY87" s="335"/>
      <c r="HZ87" s="335"/>
      <c r="IA87" s="335"/>
      <c r="IB87" s="335"/>
      <c r="IC87" s="335"/>
      <c r="ID87" s="335"/>
      <c r="IE87" s="335"/>
      <c r="IF87" s="335"/>
      <c r="IG87" s="23">
        <v>-71</v>
      </c>
      <c r="IH87" s="23">
        <f t="shared" si="84"/>
        <v>0</v>
      </c>
      <c r="II87">
        <f t="shared" si="85"/>
        <v>0</v>
      </c>
      <c r="IJ87">
        <f t="shared" si="86"/>
        <v>0</v>
      </c>
      <c r="IK87">
        <f t="shared" si="87"/>
        <v>0</v>
      </c>
      <c r="IL87">
        <f t="shared" si="88"/>
        <v>0</v>
      </c>
      <c r="IM87" s="23">
        <f t="shared" ca="1" si="89"/>
        <v>0</v>
      </c>
      <c r="IN87" s="465"/>
      <c r="IO87" s="335"/>
      <c r="IP87" s="335"/>
      <c r="IQ87" s="335"/>
      <c r="IR87" s="335"/>
      <c r="IS87" s="335"/>
      <c r="IT87" s="335"/>
    </row>
    <row r="88" spans="1:254" s="124" customFormat="1" ht="12.75" x14ac:dyDescent="0.2">
      <c r="A88" s="335"/>
      <c r="B88" s="335"/>
      <c r="C88" s="23">
        <v>-70</v>
      </c>
      <c r="D88" s="23">
        <f t="shared" si="0"/>
        <v>0</v>
      </c>
      <c r="E88">
        <f t="shared" si="1"/>
        <v>0</v>
      </c>
      <c r="F88">
        <f t="shared" si="2"/>
        <v>0</v>
      </c>
      <c r="G88">
        <f t="shared" si="3"/>
        <v>0</v>
      </c>
      <c r="H88">
        <f t="shared" si="4"/>
        <v>0</v>
      </c>
      <c r="I88" s="23">
        <f t="shared" ca="1" si="5"/>
        <v>120</v>
      </c>
      <c r="J88" s="465"/>
      <c r="K88" s="335"/>
      <c r="L88" s="335"/>
      <c r="M88" s="335"/>
      <c r="N88" s="335"/>
      <c r="O88" s="335"/>
      <c r="P88" s="335"/>
      <c r="Q88" s="335"/>
      <c r="R88" s="335"/>
      <c r="S88" s="335"/>
      <c r="T88" s="23">
        <v>-70</v>
      </c>
      <c r="U88" s="23">
        <f t="shared" si="6"/>
        <v>0</v>
      </c>
      <c r="V88">
        <f t="shared" si="7"/>
        <v>0</v>
      </c>
      <c r="W88">
        <f t="shared" si="8"/>
        <v>0</v>
      </c>
      <c r="X88">
        <f t="shared" si="9"/>
        <v>0</v>
      </c>
      <c r="Y88">
        <f t="shared" si="10"/>
        <v>0</v>
      </c>
      <c r="Z88" s="23">
        <f t="shared" ca="1" si="11"/>
        <v>120</v>
      </c>
      <c r="AA88" s="465"/>
      <c r="AB88" s="335"/>
      <c r="AC88" s="335"/>
      <c r="AD88" s="335"/>
      <c r="AE88" s="335"/>
      <c r="AF88" s="335"/>
      <c r="AG88" s="335"/>
      <c r="AH88" s="335"/>
      <c r="AI88" s="335"/>
      <c r="AJ88" s="335"/>
      <c r="AK88" s="23">
        <v>-70</v>
      </c>
      <c r="AL88" s="23">
        <f t="shared" si="12"/>
        <v>0</v>
      </c>
      <c r="AM88">
        <f t="shared" si="13"/>
        <v>0</v>
      </c>
      <c r="AN88">
        <f t="shared" si="14"/>
        <v>0</v>
      </c>
      <c r="AO88">
        <f t="shared" si="15"/>
        <v>0</v>
      </c>
      <c r="AP88">
        <f t="shared" si="16"/>
        <v>0</v>
      </c>
      <c r="AQ88" s="23">
        <f t="shared" ca="1" si="17"/>
        <v>120</v>
      </c>
      <c r="AR88" s="465"/>
      <c r="AS88" s="335"/>
      <c r="AT88" s="335"/>
      <c r="AU88" s="335"/>
      <c r="AV88" s="335"/>
      <c r="AW88" s="335"/>
      <c r="AX88" s="335"/>
      <c r="AY88" s="335"/>
      <c r="AZ88" s="335"/>
      <c r="BA88" s="335"/>
      <c r="BB88" s="23">
        <v>-70</v>
      </c>
      <c r="BC88" s="23">
        <f t="shared" si="18"/>
        <v>0</v>
      </c>
      <c r="BD88">
        <f t="shared" si="19"/>
        <v>0</v>
      </c>
      <c r="BE88">
        <f t="shared" si="20"/>
        <v>0</v>
      </c>
      <c r="BF88">
        <f t="shared" si="21"/>
        <v>0</v>
      </c>
      <c r="BG88">
        <f t="shared" si="22"/>
        <v>0</v>
      </c>
      <c r="BH88" s="23">
        <f t="shared" ca="1" si="23"/>
        <v>120</v>
      </c>
      <c r="BI88" s="465"/>
      <c r="BJ88" s="335"/>
      <c r="BK88" s="335"/>
      <c r="BL88" s="335"/>
      <c r="BM88" s="335"/>
      <c r="BN88" s="335"/>
      <c r="BO88" s="335"/>
      <c r="BP88" s="335"/>
      <c r="BQ88" s="335"/>
      <c r="BR88" s="335"/>
      <c r="BS88" s="23">
        <v>-70</v>
      </c>
      <c r="BT88" s="23">
        <f t="shared" si="24"/>
        <v>0</v>
      </c>
      <c r="BU88">
        <f t="shared" si="25"/>
        <v>0</v>
      </c>
      <c r="BV88">
        <f t="shared" si="26"/>
        <v>0</v>
      </c>
      <c r="BW88">
        <f t="shared" si="27"/>
        <v>0</v>
      </c>
      <c r="BX88">
        <f t="shared" si="28"/>
        <v>0</v>
      </c>
      <c r="BY88" s="23">
        <f t="shared" ca="1" si="29"/>
        <v>120</v>
      </c>
      <c r="BZ88" s="465"/>
      <c r="CA88" s="335"/>
      <c r="CB88" s="335"/>
      <c r="CC88" s="335"/>
      <c r="CD88" s="335"/>
      <c r="CE88" s="335"/>
      <c r="CF88" s="335"/>
      <c r="CG88" s="335"/>
      <c r="CH88" s="335"/>
      <c r="CI88" s="335"/>
      <c r="CJ88" s="23">
        <v>-70</v>
      </c>
      <c r="CK88" s="23">
        <f t="shared" si="30"/>
        <v>0</v>
      </c>
      <c r="CL88">
        <f t="shared" si="31"/>
        <v>0</v>
      </c>
      <c r="CM88">
        <f t="shared" si="32"/>
        <v>0</v>
      </c>
      <c r="CN88">
        <f t="shared" si="33"/>
        <v>0</v>
      </c>
      <c r="CO88">
        <f t="shared" si="34"/>
        <v>0</v>
      </c>
      <c r="CP88" s="23">
        <f t="shared" ca="1" si="35"/>
        <v>120</v>
      </c>
      <c r="CQ88" s="465"/>
      <c r="CR88" s="335"/>
      <c r="CS88" s="335"/>
      <c r="CT88" s="335"/>
      <c r="CU88" s="335"/>
      <c r="CV88" s="335"/>
      <c r="CW88" s="335"/>
      <c r="CX88" s="335"/>
      <c r="CY88" s="335"/>
      <c r="CZ88" s="335"/>
      <c r="DA88" s="23">
        <v>-70</v>
      </c>
      <c r="DB88" s="23">
        <f t="shared" si="36"/>
        <v>0</v>
      </c>
      <c r="DC88">
        <f t="shared" si="37"/>
        <v>0</v>
      </c>
      <c r="DD88">
        <f t="shared" si="38"/>
        <v>0</v>
      </c>
      <c r="DE88">
        <f t="shared" si="39"/>
        <v>0</v>
      </c>
      <c r="DF88">
        <f t="shared" si="40"/>
        <v>0</v>
      </c>
      <c r="DG88" s="23">
        <f t="shared" ca="1" si="41"/>
        <v>120</v>
      </c>
      <c r="DH88" s="465"/>
      <c r="DI88" s="335"/>
      <c r="DJ88" s="335"/>
      <c r="DK88" s="335"/>
      <c r="DL88" s="335"/>
      <c r="DM88" s="335"/>
      <c r="DN88" s="335"/>
      <c r="DO88" s="335"/>
      <c r="DP88" s="335"/>
      <c r="DQ88" s="335"/>
      <c r="DR88" s="23">
        <v>-70</v>
      </c>
      <c r="DS88" s="23">
        <f t="shared" si="42"/>
        <v>0</v>
      </c>
      <c r="DT88">
        <f t="shared" si="43"/>
        <v>0</v>
      </c>
      <c r="DU88">
        <f t="shared" si="44"/>
        <v>0</v>
      </c>
      <c r="DV88">
        <f t="shared" si="45"/>
        <v>0</v>
      </c>
      <c r="DW88">
        <f t="shared" si="46"/>
        <v>0</v>
      </c>
      <c r="DX88" s="23">
        <f t="shared" ca="1" si="47"/>
        <v>120</v>
      </c>
      <c r="DY88" s="465"/>
      <c r="DZ88" s="335"/>
      <c r="EA88" s="335"/>
      <c r="EB88" s="335"/>
      <c r="EC88" s="335"/>
      <c r="ED88" s="335"/>
      <c r="EE88" s="335"/>
      <c r="EF88" s="335"/>
      <c r="EG88" s="335"/>
      <c r="EH88" s="335"/>
      <c r="EI88" s="23">
        <v>-70</v>
      </c>
      <c r="EJ88" s="23">
        <f t="shared" si="48"/>
        <v>0</v>
      </c>
      <c r="EK88">
        <f t="shared" si="49"/>
        <v>0</v>
      </c>
      <c r="EL88">
        <f t="shared" si="50"/>
        <v>0</v>
      </c>
      <c r="EM88">
        <f t="shared" si="51"/>
        <v>0</v>
      </c>
      <c r="EN88">
        <f t="shared" si="52"/>
        <v>0</v>
      </c>
      <c r="EO88" s="23">
        <f t="shared" ca="1" si="53"/>
        <v>120</v>
      </c>
      <c r="EP88" s="465"/>
      <c r="EQ88" s="335"/>
      <c r="ER88" s="335"/>
      <c r="ES88" s="335"/>
      <c r="ET88" s="335"/>
      <c r="EU88" s="335"/>
      <c r="EV88" s="335"/>
      <c r="EW88" s="335"/>
      <c r="EX88" s="335"/>
      <c r="EY88" s="335"/>
      <c r="EZ88" s="23">
        <v>-70</v>
      </c>
      <c r="FA88" s="23">
        <f t="shared" si="54"/>
        <v>0</v>
      </c>
      <c r="FB88">
        <f t="shared" si="55"/>
        <v>0</v>
      </c>
      <c r="FC88">
        <f t="shared" si="56"/>
        <v>0</v>
      </c>
      <c r="FD88">
        <f t="shared" si="57"/>
        <v>0</v>
      </c>
      <c r="FE88">
        <f t="shared" si="58"/>
        <v>0</v>
      </c>
      <c r="FF88" s="23">
        <f t="shared" ca="1" si="59"/>
        <v>120</v>
      </c>
      <c r="FG88" s="465"/>
      <c r="FH88" s="335"/>
      <c r="FI88" s="335"/>
      <c r="FJ88" s="335"/>
      <c r="FK88" s="335"/>
      <c r="FL88" s="335"/>
      <c r="FM88" s="335"/>
      <c r="FN88" s="335"/>
      <c r="FO88" s="335"/>
      <c r="FP88" s="335"/>
      <c r="FQ88" s="23">
        <v>-70</v>
      </c>
      <c r="FR88" s="23">
        <f t="shared" si="60"/>
        <v>0</v>
      </c>
      <c r="FS88">
        <f t="shared" si="61"/>
        <v>0</v>
      </c>
      <c r="FT88">
        <f t="shared" si="62"/>
        <v>0</v>
      </c>
      <c r="FU88">
        <f t="shared" si="63"/>
        <v>0</v>
      </c>
      <c r="FV88">
        <f t="shared" si="64"/>
        <v>0</v>
      </c>
      <c r="FW88" s="23">
        <f t="shared" ca="1" si="65"/>
        <v>120</v>
      </c>
      <c r="FX88" s="465"/>
      <c r="FY88" s="335"/>
      <c r="FZ88" s="335"/>
      <c r="GA88" s="335"/>
      <c r="GB88" s="335"/>
      <c r="GC88" s="335"/>
      <c r="GD88" s="335"/>
      <c r="GE88" s="335"/>
      <c r="GF88" s="335"/>
      <c r="GG88" s="335"/>
      <c r="GH88" s="23">
        <v>-70</v>
      </c>
      <c r="GI88" s="23">
        <f t="shared" si="66"/>
        <v>0</v>
      </c>
      <c r="GJ88">
        <f t="shared" si="67"/>
        <v>0</v>
      </c>
      <c r="GK88">
        <f t="shared" si="68"/>
        <v>0</v>
      </c>
      <c r="GL88">
        <f t="shared" si="69"/>
        <v>0</v>
      </c>
      <c r="GM88">
        <f t="shared" si="70"/>
        <v>0</v>
      </c>
      <c r="GN88" s="23">
        <f t="shared" ca="1" si="71"/>
        <v>120</v>
      </c>
      <c r="GO88" s="465"/>
      <c r="GP88" s="335"/>
      <c r="GQ88" s="335"/>
      <c r="GR88" s="335"/>
      <c r="GS88" s="335"/>
      <c r="GT88" s="335"/>
      <c r="GU88" s="335"/>
      <c r="GV88" s="335"/>
      <c r="GW88" s="335"/>
      <c r="GX88" s="335"/>
      <c r="GY88" s="23">
        <v>-70</v>
      </c>
      <c r="GZ88" s="23">
        <f t="shared" si="72"/>
        <v>0</v>
      </c>
      <c r="HA88">
        <f t="shared" si="73"/>
        <v>0</v>
      </c>
      <c r="HB88">
        <f t="shared" si="74"/>
        <v>0</v>
      </c>
      <c r="HC88">
        <f t="shared" si="75"/>
        <v>0</v>
      </c>
      <c r="HD88">
        <f t="shared" si="76"/>
        <v>0</v>
      </c>
      <c r="HE88" s="23">
        <f t="shared" ca="1" si="77"/>
        <v>120</v>
      </c>
      <c r="HF88" s="465"/>
      <c r="HG88" s="335"/>
      <c r="HH88" s="335"/>
      <c r="HI88" s="335"/>
      <c r="HJ88" s="335"/>
      <c r="HK88" s="335"/>
      <c r="HL88" s="335"/>
      <c r="HM88" s="335"/>
      <c r="HN88" s="335"/>
      <c r="HO88" s="335"/>
      <c r="HP88" s="23">
        <v>-70</v>
      </c>
      <c r="HQ88" s="23">
        <f t="shared" si="78"/>
        <v>0</v>
      </c>
      <c r="HR88">
        <f t="shared" si="79"/>
        <v>0</v>
      </c>
      <c r="HS88">
        <f t="shared" si="80"/>
        <v>0</v>
      </c>
      <c r="HT88">
        <f t="shared" si="81"/>
        <v>0</v>
      </c>
      <c r="HU88">
        <f t="shared" si="82"/>
        <v>0</v>
      </c>
      <c r="HV88" s="23">
        <f t="shared" ca="1" si="83"/>
        <v>120</v>
      </c>
      <c r="HW88" s="465"/>
      <c r="HX88" s="335"/>
      <c r="HY88" s="335"/>
      <c r="HZ88" s="335"/>
      <c r="IA88" s="335"/>
      <c r="IB88" s="335"/>
      <c r="IC88" s="335"/>
      <c r="ID88" s="335"/>
      <c r="IE88" s="335"/>
      <c r="IF88" s="335"/>
      <c r="IG88" s="23">
        <v>-70</v>
      </c>
      <c r="IH88" s="23">
        <f t="shared" si="84"/>
        <v>0</v>
      </c>
      <c r="II88">
        <f t="shared" si="85"/>
        <v>0</v>
      </c>
      <c r="IJ88">
        <f t="shared" si="86"/>
        <v>0</v>
      </c>
      <c r="IK88">
        <f t="shared" si="87"/>
        <v>0</v>
      </c>
      <c r="IL88">
        <f t="shared" si="88"/>
        <v>0</v>
      </c>
      <c r="IM88" s="23">
        <f t="shared" ca="1" si="89"/>
        <v>120</v>
      </c>
      <c r="IN88" s="465"/>
      <c r="IO88" s="335"/>
      <c r="IP88" s="335"/>
      <c r="IQ88" s="335"/>
      <c r="IR88" s="335"/>
      <c r="IS88" s="335"/>
      <c r="IT88" s="335"/>
    </row>
    <row r="89" spans="1:254" s="124" customFormat="1" ht="12.75" x14ac:dyDescent="0.2">
      <c r="A89" s="335"/>
      <c r="B89" s="335"/>
      <c r="C89" s="23">
        <v>-69</v>
      </c>
      <c r="D89" s="23">
        <f t="shared" si="0"/>
        <v>0</v>
      </c>
      <c r="E89">
        <f t="shared" si="1"/>
        <v>0</v>
      </c>
      <c r="F89">
        <f t="shared" si="2"/>
        <v>0</v>
      </c>
      <c r="G89">
        <f t="shared" si="3"/>
        <v>0</v>
      </c>
      <c r="H89">
        <f t="shared" si="4"/>
        <v>0</v>
      </c>
      <c r="I89" s="23">
        <f t="shared" ca="1" si="5"/>
        <v>120</v>
      </c>
      <c r="J89" s="465"/>
      <c r="K89" s="335"/>
      <c r="L89" s="335"/>
      <c r="M89" s="335"/>
      <c r="N89" s="335"/>
      <c r="O89" s="335"/>
      <c r="P89" s="335"/>
      <c r="Q89" s="335"/>
      <c r="R89" s="335"/>
      <c r="S89" s="335"/>
      <c r="T89" s="23">
        <v>-69</v>
      </c>
      <c r="U89" s="23">
        <f t="shared" si="6"/>
        <v>0</v>
      </c>
      <c r="V89">
        <f t="shared" si="7"/>
        <v>0</v>
      </c>
      <c r="W89">
        <f t="shared" si="8"/>
        <v>0</v>
      </c>
      <c r="X89">
        <f t="shared" si="9"/>
        <v>0</v>
      </c>
      <c r="Y89">
        <f t="shared" si="10"/>
        <v>0</v>
      </c>
      <c r="Z89" s="23">
        <f t="shared" ca="1" si="11"/>
        <v>120</v>
      </c>
      <c r="AA89" s="465"/>
      <c r="AB89" s="335"/>
      <c r="AC89" s="335"/>
      <c r="AD89" s="335"/>
      <c r="AE89" s="335"/>
      <c r="AF89" s="335"/>
      <c r="AG89" s="335"/>
      <c r="AH89" s="335"/>
      <c r="AI89" s="335"/>
      <c r="AJ89" s="335"/>
      <c r="AK89" s="23">
        <v>-69</v>
      </c>
      <c r="AL89" s="23">
        <f t="shared" si="12"/>
        <v>0</v>
      </c>
      <c r="AM89">
        <f t="shared" si="13"/>
        <v>0</v>
      </c>
      <c r="AN89">
        <f t="shared" si="14"/>
        <v>0</v>
      </c>
      <c r="AO89">
        <f t="shared" si="15"/>
        <v>0</v>
      </c>
      <c r="AP89">
        <f t="shared" si="16"/>
        <v>0</v>
      </c>
      <c r="AQ89" s="23">
        <f t="shared" ca="1" si="17"/>
        <v>120</v>
      </c>
      <c r="AR89" s="465"/>
      <c r="AS89" s="335"/>
      <c r="AT89" s="335"/>
      <c r="AU89" s="335"/>
      <c r="AV89" s="335"/>
      <c r="AW89" s="335"/>
      <c r="AX89" s="335"/>
      <c r="AY89" s="335"/>
      <c r="AZ89" s="335"/>
      <c r="BA89" s="335"/>
      <c r="BB89" s="23">
        <v>-69</v>
      </c>
      <c r="BC89" s="23">
        <f t="shared" si="18"/>
        <v>0</v>
      </c>
      <c r="BD89">
        <f t="shared" si="19"/>
        <v>0</v>
      </c>
      <c r="BE89">
        <f t="shared" si="20"/>
        <v>0</v>
      </c>
      <c r="BF89">
        <f t="shared" si="21"/>
        <v>0</v>
      </c>
      <c r="BG89">
        <f t="shared" si="22"/>
        <v>0</v>
      </c>
      <c r="BH89" s="23">
        <f t="shared" ca="1" si="23"/>
        <v>120</v>
      </c>
      <c r="BI89" s="465"/>
      <c r="BJ89" s="335"/>
      <c r="BK89" s="335"/>
      <c r="BL89" s="335"/>
      <c r="BM89" s="335"/>
      <c r="BN89" s="335"/>
      <c r="BO89" s="335"/>
      <c r="BP89" s="335"/>
      <c r="BQ89" s="335"/>
      <c r="BR89" s="335"/>
      <c r="BS89" s="23">
        <v>-69</v>
      </c>
      <c r="BT89" s="23">
        <f t="shared" si="24"/>
        <v>0</v>
      </c>
      <c r="BU89">
        <f t="shared" si="25"/>
        <v>0</v>
      </c>
      <c r="BV89">
        <f t="shared" si="26"/>
        <v>0</v>
      </c>
      <c r="BW89">
        <f t="shared" si="27"/>
        <v>0</v>
      </c>
      <c r="BX89">
        <f t="shared" si="28"/>
        <v>0</v>
      </c>
      <c r="BY89" s="23">
        <f t="shared" ca="1" si="29"/>
        <v>120</v>
      </c>
      <c r="BZ89" s="465"/>
      <c r="CA89" s="335"/>
      <c r="CB89" s="335"/>
      <c r="CC89" s="335"/>
      <c r="CD89" s="335"/>
      <c r="CE89" s="335"/>
      <c r="CF89" s="335"/>
      <c r="CG89" s="335"/>
      <c r="CH89" s="335"/>
      <c r="CI89" s="335"/>
      <c r="CJ89" s="23">
        <v>-69</v>
      </c>
      <c r="CK89" s="23">
        <f t="shared" si="30"/>
        <v>0</v>
      </c>
      <c r="CL89">
        <f t="shared" si="31"/>
        <v>0</v>
      </c>
      <c r="CM89">
        <f t="shared" si="32"/>
        <v>0</v>
      </c>
      <c r="CN89">
        <f t="shared" si="33"/>
        <v>0</v>
      </c>
      <c r="CO89">
        <f t="shared" si="34"/>
        <v>0</v>
      </c>
      <c r="CP89" s="23">
        <f t="shared" ca="1" si="35"/>
        <v>120</v>
      </c>
      <c r="CQ89" s="465"/>
      <c r="CR89" s="335"/>
      <c r="CS89" s="335"/>
      <c r="CT89" s="335"/>
      <c r="CU89" s="335"/>
      <c r="CV89" s="335"/>
      <c r="CW89" s="335"/>
      <c r="CX89" s="335"/>
      <c r="CY89" s="335"/>
      <c r="CZ89" s="335"/>
      <c r="DA89" s="23">
        <v>-69</v>
      </c>
      <c r="DB89" s="23">
        <f t="shared" si="36"/>
        <v>0</v>
      </c>
      <c r="DC89">
        <f t="shared" si="37"/>
        <v>0</v>
      </c>
      <c r="DD89">
        <f t="shared" si="38"/>
        <v>0</v>
      </c>
      <c r="DE89">
        <f t="shared" si="39"/>
        <v>0</v>
      </c>
      <c r="DF89">
        <f t="shared" si="40"/>
        <v>0</v>
      </c>
      <c r="DG89" s="23">
        <f t="shared" ca="1" si="41"/>
        <v>120</v>
      </c>
      <c r="DH89" s="465"/>
      <c r="DI89" s="335"/>
      <c r="DJ89" s="335"/>
      <c r="DK89" s="335"/>
      <c r="DL89" s="335"/>
      <c r="DM89" s="335"/>
      <c r="DN89" s="335"/>
      <c r="DO89" s="335"/>
      <c r="DP89" s="335"/>
      <c r="DQ89" s="335"/>
      <c r="DR89" s="23">
        <v>-69</v>
      </c>
      <c r="DS89" s="23">
        <f t="shared" si="42"/>
        <v>0</v>
      </c>
      <c r="DT89">
        <f t="shared" si="43"/>
        <v>0</v>
      </c>
      <c r="DU89">
        <f t="shared" si="44"/>
        <v>0</v>
      </c>
      <c r="DV89">
        <f t="shared" si="45"/>
        <v>0</v>
      </c>
      <c r="DW89">
        <f t="shared" si="46"/>
        <v>0</v>
      </c>
      <c r="DX89" s="23">
        <f t="shared" ca="1" si="47"/>
        <v>120</v>
      </c>
      <c r="DY89" s="465"/>
      <c r="DZ89" s="335"/>
      <c r="EA89" s="335"/>
      <c r="EB89" s="335"/>
      <c r="EC89" s="335"/>
      <c r="ED89" s="335"/>
      <c r="EE89" s="335"/>
      <c r="EF89" s="335"/>
      <c r="EG89" s="335"/>
      <c r="EH89" s="335"/>
      <c r="EI89" s="23">
        <v>-69</v>
      </c>
      <c r="EJ89" s="23">
        <f t="shared" si="48"/>
        <v>0</v>
      </c>
      <c r="EK89">
        <f t="shared" si="49"/>
        <v>0</v>
      </c>
      <c r="EL89">
        <f t="shared" si="50"/>
        <v>0</v>
      </c>
      <c r="EM89">
        <f t="shared" si="51"/>
        <v>0</v>
      </c>
      <c r="EN89">
        <f t="shared" si="52"/>
        <v>0</v>
      </c>
      <c r="EO89" s="23">
        <f t="shared" ca="1" si="53"/>
        <v>120</v>
      </c>
      <c r="EP89" s="465"/>
      <c r="EQ89" s="335"/>
      <c r="ER89" s="335"/>
      <c r="ES89" s="335"/>
      <c r="ET89" s="335"/>
      <c r="EU89" s="335"/>
      <c r="EV89" s="335"/>
      <c r="EW89" s="335"/>
      <c r="EX89" s="335"/>
      <c r="EY89" s="335"/>
      <c r="EZ89" s="23">
        <v>-69</v>
      </c>
      <c r="FA89" s="23">
        <f t="shared" si="54"/>
        <v>0</v>
      </c>
      <c r="FB89">
        <f t="shared" si="55"/>
        <v>0</v>
      </c>
      <c r="FC89">
        <f t="shared" si="56"/>
        <v>0</v>
      </c>
      <c r="FD89">
        <f t="shared" si="57"/>
        <v>0</v>
      </c>
      <c r="FE89">
        <f t="shared" si="58"/>
        <v>0</v>
      </c>
      <c r="FF89" s="23">
        <f t="shared" ca="1" si="59"/>
        <v>120</v>
      </c>
      <c r="FG89" s="465"/>
      <c r="FH89" s="335"/>
      <c r="FI89" s="335"/>
      <c r="FJ89" s="335"/>
      <c r="FK89" s="335"/>
      <c r="FL89" s="335"/>
      <c r="FM89" s="335"/>
      <c r="FN89" s="335"/>
      <c r="FO89" s="335"/>
      <c r="FP89" s="335"/>
      <c r="FQ89" s="23">
        <v>-69</v>
      </c>
      <c r="FR89" s="23">
        <f t="shared" si="60"/>
        <v>0</v>
      </c>
      <c r="FS89">
        <f t="shared" si="61"/>
        <v>0</v>
      </c>
      <c r="FT89">
        <f t="shared" si="62"/>
        <v>0</v>
      </c>
      <c r="FU89">
        <f t="shared" si="63"/>
        <v>0</v>
      </c>
      <c r="FV89">
        <f t="shared" si="64"/>
        <v>0</v>
      </c>
      <c r="FW89" s="23">
        <f t="shared" ca="1" si="65"/>
        <v>120</v>
      </c>
      <c r="FX89" s="465"/>
      <c r="FY89" s="335"/>
      <c r="FZ89" s="335"/>
      <c r="GA89" s="335"/>
      <c r="GB89" s="335"/>
      <c r="GC89" s="335"/>
      <c r="GD89" s="335"/>
      <c r="GE89" s="335"/>
      <c r="GF89" s="335"/>
      <c r="GG89" s="335"/>
      <c r="GH89" s="23">
        <v>-69</v>
      </c>
      <c r="GI89" s="23">
        <f t="shared" si="66"/>
        <v>0</v>
      </c>
      <c r="GJ89">
        <f t="shared" si="67"/>
        <v>0</v>
      </c>
      <c r="GK89">
        <f t="shared" si="68"/>
        <v>0</v>
      </c>
      <c r="GL89">
        <f t="shared" si="69"/>
        <v>0</v>
      </c>
      <c r="GM89">
        <f t="shared" si="70"/>
        <v>0</v>
      </c>
      <c r="GN89" s="23">
        <f t="shared" ca="1" si="71"/>
        <v>120</v>
      </c>
      <c r="GO89" s="465"/>
      <c r="GP89" s="335"/>
      <c r="GQ89" s="335"/>
      <c r="GR89" s="335"/>
      <c r="GS89" s="335"/>
      <c r="GT89" s="335"/>
      <c r="GU89" s="335"/>
      <c r="GV89" s="335"/>
      <c r="GW89" s="335"/>
      <c r="GX89" s="335"/>
      <c r="GY89" s="23">
        <v>-69</v>
      </c>
      <c r="GZ89" s="23">
        <f t="shared" si="72"/>
        <v>0</v>
      </c>
      <c r="HA89">
        <f t="shared" si="73"/>
        <v>0</v>
      </c>
      <c r="HB89">
        <f t="shared" si="74"/>
        <v>0</v>
      </c>
      <c r="HC89">
        <f t="shared" si="75"/>
        <v>0</v>
      </c>
      <c r="HD89">
        <f t="shared" si="76"/>
        <v>0</v>
      </c>
      <c r="HE89" s="23">
        <f t="shared" ca="1" si="77"/>
        <v>120</v>
      </c>
      <c r="HF89" s="465"/>
      <c r="HG89" s="335"/>
      <c r="HH89" s="335"/>
      <c r="HI89" s="335"/>
      <c r="HJ89" s="335"/>
      <c r="HK89" s="335"/>
      <c r="HL89" s="335"/>
      <c r="HM89" s="335"/>
      <c r="HN89" s="335"/>
      <c r="HO89" s="335"/>
      <c r="HP89" s="23">
        <v>-69</v>
      </c>
      <c r="HQ89" s="23">
        <f t="shared" si="78"/>
        <v>0</v>
      </c>
      <c r="HR89">
        <f t="shared" si="79"/>
        <v>0</v>
      </c>
      <c r="HS89">
        <f t="shared" si="80"/>
        <v>0</v>
      </c>
      <c r="HT89">
        <f t="shared" si="81"/>
        <v>0</v>
      </c>
      <c r="HU89">
        <f t="shared" si="82"/>
        <v>0</v>
      </c>
      <c r="HV89" s="23">
        <f t="shared" ca="1" si="83"/>
        <v>120</v>
      </c>
      <c r="HW89" s="465"/>
      <c r="HX89" s="335"/>
      <c r="HY89" s="335"/>
      <c r="HZ89" s="335"/>
      <c r="IA89" s="335"/>
      <c r="IB89" s="335"/>
      <c r="IC89" s="335"/>
      <c r="ID89" s="335"/>
      <c r="IE89" s="335"/>
      <c r="IF89" s="335"/>
      <c r="IG89" s="23">
        <v>-69</v>
      </c>
      <c r="IH89" s="23">
        <f t="shared" si="84"/>
        <v>0</v>
      </c>
      <c r="II89">
        <f t="shared" si="85"/>
        <v>0</v>
      </c>
      <c r="IJ89">
        <f t="shared" si="86"/>
        <v>0</v>
      </c>
      <c r="IK89">
        <f t="shared" si="87"/>
        <v>0</v>
      </c>
      <c r="IL89">
        <f t="shared" si="88"/>
        <v>0</v>
      </c>
      <c r="IM89" s="23">
        <f t="shared" ca="1" si="89"/>
        <v>120</v>
      </c>
      <c r="IN89" s="465"/>
      <c r="IO89" s="335"/>
      <c r="IP89" s="335"/>
      <c r="IQ89" s="335"/>
      <c r="IR89" s="335"/>
      <c r="IS89" s="335"/>
      <c r="IT89" s="335"/>
    </row>
    <row r="90" spans="1:254" s="124" customFormat="1" ht="12.75" x14ac:dyDescent="0.2">
      <c r="A90" s="335"/>
      <c r="B90" s="335"/>
      <c r="C90" s="23">
        <v>-68</v>
      </c>
      <c r="D90" s="23">
        <f t="shared" si="0"/>
        <v>0</v>
      </c>
      <c r="E90">
        <f t="shared" si="1"/>
        <v>0</v>
      </c>
      <c r="F90">
        <f t="shared" si="2"/>
        <v>0</v>
      </c>
      <c r="G90">
        <f t="shared" si="3"/>
        <v>0</v>
      </c>
      <c r="H90">
        <f t="shared" si="4"/>
        <v>0</v>
      </c>
      <c r="I90" s="23">
        <f t="shared" ca="1" si="5"/>
        <v>120</v>
      </c>
      <c r="J90" s="465"/>
      <c r="K90" s="335"/>
      <c r="L90" s="335"/>
      <c r="M90" s="335"/>
      <c r="N90" s="335"/>
      <c r="O90" s="335"/>
      <c r="P90" s="335"/>
      <c r="Q90" s="335"/>
      <c r="R90" s="335"/>
      <c r="S90" s="335"/>
      <c r="T90" s="23">
        <v>-68</v>
      </c>
      <c r="U90" s="23">
        <f t="shared" si="6"/>
        <v>0</v>
      </c>
      <c r="V90">
        <f t="shared" si="7"/>
        <v>0</v>
      </c>
      <c r="W90">
        <f t="shared" si="8"/>
        <v>0</v>
      </c>
      <c r="X90">
        <f t="shared" si="9"/>
        <v>0</v>
      </c>
      <c r="Y90">
        <f t="shared" si="10"/>
        <v>0</v>
      </c>
      <c r="Z90" s="23">
        <f t="shared" ca="1" si="11"/>
        <v>120</v>
      </c>
      <c r="AA90" s="465"/>
      <c r="AB90" s="335"/>
      <c r="AC90" s="335"/>
      <c r="AD90" s="335"/>
      <c r="AE90" s="335"/>
      <c r="AF90" s="335"/>
      <c r="AG90" s="335"/>
      <c r="AH90" s="335"/>
      <c r="AI90" s="335"/>
      <c r="AJ90" s="335"/>
      <c r="AK90" s="23">
        <v>-68</v>
      </c>
      <c r="AL90" s="23">
        <f t="shared" si="12"/>
        <v>0</v>
      </c>
      <c r="AM90">
        <f t="shared" si="13"/>
        <v>0</v>
      </c>
      <c r="AN90">
        <f t="shared" si="14"/>
        <v>0</v>
      </c>
      <c r="AO90">
        <f t="shared" si="15"/>
        <v>0</v>
      </c>
      <c r="AP90">
        <f t="shared" si="16"/>
        <v>0</v>
      </c>
      <c r="AQ90" s="23">
        <f t="shared" ca="1" si="17"/>
        <v>120</v>
      </c>
      <c r="AR90" s="465"/>
      <c r="AS90" s="335"/>
      <c r="AT90" s="335"/>
      <c r="AU90" s="335"/>
      <c r="AV90" s="335"/>
      <c r="AW90" s="335"/>
      <c r="AX90" s="335"/>
      <c r="AY90" s="335"/>
      <c r="AZ90" s="335"/>
      <c r="BA90" s="335"/>
      <c r="BB90" s="23">
        <v>-68</v>
      </c>
      <c r="BC90" s="23">
        <f t="shared" si="18"/>
        <v>0</v>
      </c>
      <c r="BD90">
        <f t="shared" si="19"/>
        <v>0</v>
      </c>
      <c r="BE90">
        <f t="shared" si="20"/>
        <v>0</v>
      </c>
      <c r="BF90">
        <f t="shared" si="21"/>
        <v>0</v>
      </c>
      <c r="BG90">
        <f t="shared" si="22"/>
        <v>0</v>
      </c>
      <c r="BH90" s="23">
        <f t="shared" ca="1" si="23"/>
        <v>120</v>
      </c>
      <c r="BI90" s="465"/>
      <c r="BJ90" s="335"/>
      <c r="BK90" s="335"/>
      <c r="BL90" s="335"/>
      <c r="BM90" s="335"/>
      <c r="BN90" s="335"/>
      <c r="BO90" s="335"/>
      <c r="BP90" s="335"/>
      <c r="BQ90" s="335"/>
      <c r="BR90" s="335"/>
      <c r="BS90" s="23">
        <v>-68</v>
      </c>
      <c r="BT90" s="23">
        <f t="shared" si="24"/>
        <v>0</v>
      </c>
      <c r="BU90">
        <f t="shared" si="25"/>
        <v>0</v>
      </c>
      <c r="BV90">
        <f t="shared" si="26"/>
        <v>0</v>
      </c>
      <c r="BW90">
        <f t="shared" si="27"/>
        <v>0</v>
      </c>
      <c r="BX90">
        <f t="shared" si="28"/>
        <v>0</v>
      </c>
      <c r="BY90" s="23">
        <f t="shared" ca="1" si="29"/>
        <v>120</v>
      </c>
      <c r="BZ90" s="465"/>
      <c r="CA90" s="335"/>
      <c r="CB90" s="335"/>
      <c r="CC90" s="335"/>
      <c r="CD90" s="335"/>
      <c r="CE90" s="335"/>
      <c r="CF90" s="335"/>
      <c r="CG90" s="335"/>
      <c r="CH90" s="335"/>
      <c r="CI90" s="335"/>
      <c r="CJ90" s="23">
        <v>-68</v>
      </c>
      <c r="CK90" s="23">
        <f t="shared" si="30"/>
        <v>0</v>
      </c>
      <c r="CL90">
        <f t="shared" si="31"/>
        <v>0</v>
      </c>
      <c r="CM90">
        <f t="shared" si="32"/>
        <v>0</v>
      </c>
      <c r="CN90">
        <f t="shared" si="33"/>
        <v>0</v>
      </c>
      <c r="CO90">
        <f t="shared" si="34"/>
        <v>0</v>
      </c>
      <c r="CP90" s="23">
        <f t="shared" ca="1" si="35"/>
        <v>120</v>
      </c>
      <c r="CQ90" s="465"/>
      <c r="CR90" s="335"/>
      <c r="CS90" s="335"/>
      <c r="CT90" s="335"/>
      <c r="CU90" s="335"/>
      <c r="CV90" s="335"/>
      <c r="CW90" s="335"/>
      <c r="CX90" s="335"/>
      <c r="CY90" s="335"/>
      <c r="CZ90" s="335"/>
      <c r="DA90" s="23">
        <v>-68</v>
      </c>
      <c r="DB90" s="23">
        <f t="shared" si="36"/>
        <v>0</v>
      </c>
      <c r="DC90">
        <f t="shared" si="37"/>
        <v>0</v>
      </c>
      <c r="DD90">
        <f t="shared" si="38"/>
        <v>0</v>
      </c>
      <c r="DE90">
        <f t="shared" si="39"/>
        <v>0</v>
      </c>
      <c r="DF90">
        <f t="shared" si="40"/>
        <v>0</v>
      </c>
      <c r="DG90" s="23">
        <f t="shared" ca="1" si="41"/>
        <v>120</v>
      </c>
      <c r="DH90" s="465"/>
      <c r="DI90" s="335"/>
      <c r="DJ90" s="335"/>
      <c r="DK90" s="335"/>
      <c r="DL90" s="335"/>
      <c r="DM90" s="335"/>
      <c r="DN90" s="335"/>
      <c r="DO90" s="335"/>
      <c r="DP90" s="335"/>
      <c r="DQ90" s="335"/>
      <c r="DR90" s="23">
        <v>-68</v>
      </c>
      <c r="DS90" s="23">
        <f t="shared" si="42"/>
        <v>0</v>
      </c>
      <c r="DT90">
        <f t="shared" si="43"/>
        <v>0</v>
      </c>
      <c r="DU90">
        <f t="shared" si="44"/>
        <v>0</v>
      </c>
      <c r="DV90">
        <f t="shared" si="45"/>
        <v>0</v>
      </c>
      <c r="DW90">
        <f t="shared" si="46"/>
        <v>0</v>
      </c>
      <c r="DX90" s="23">
        <f t="shared" ca="1" si="47"/>
        <v>120</v>
      </c>
      <c r="DY90" s="465"/>
      <c r="DZ90" s="335"/>
      <c r="EA90" s="335"/>
      <c r="EB90" s="335"/>
      <c r="EC90" s="335"/>
      <c r="ED90" s="335"/>
      <c r="EE90" s="335"/>
      <c r="EF90" s="335"/>
      <c r="EG90" s="335"/>
      <c r="EH90" s="335"/>
      <c r="EI90" s="23">
        <v>-68</v>
      </c>
      <c r="EJ90" s="23">
        <f t="shared" si="48"/>
        <v>0</v>
      </c>
      <c r="EK90">
        <f t="shared" si="49"/>
        <v>0</v>
      </c>
      <c r="EL90">
        <f t="shared" si="50"/>
        <v>0</v>
      </c>
      <c r="EM90">
        <f t="shared" si="51"/>
        <v>0</v>
      </c>
      <c r="EN90">
        <f t="shared" si="52"/>
        <v>0</v>
      </c>
      <c r="EO90" s="23">
        <f t="shared" ca="1" si="53"/>
        <v>120</v>
      </c>
      <c r="EP90" s="465"/>
      <c r="EQ90" s="335"/>
      <c r="ER90" s="335"/>
      <c r="ES90" s="335"/>
      <c r="ET90" s="335"/>
      <c r="EU90" s="335"/>
      <c r="EV90" s="335"/>
      <c r="EW90" s="335"/>
      <c r="EX90" s="335"/>
      <c r="EY90" s="335"/>
      <c r="EZ90" s="23">
        <v>-68</v>
      </c>
      <c r="FA90" s="23">
        <f t="shared" si="54"/>
        <v>0</v>
      </c>
      <c r="FB90">
        <f t="shared" si="55"/>
        <v>0</v>
      </c>
      <c r="FC90">
        <f t="shared" si="56"/>
        <v>0</v>
      </c>
      <c r="FD90">
        <f t="shared" si="57"/>
        <v>0</v>
      </c>
      <c r="FE90">
        <f t="shared" si="58"/>
        <v>0</v>
      </c>
      <c r="FF90" s="23">
        <f t="shared" ca="1" si="59"/>
        <v>120</v>
      </c>
      <c r="FG90" s="465"/>
      <c r="FH90" s="335"/>
      <c r="FI90" s="335"/>
      <c r="FJ90" s="335"/>
      <c r="FK90" s="335"/>
      <c r="FL90" s="335"/>
      <c r="FM90" s="335"/>
      <c r="FN90" s="335"/>
      <c r="FO90" s="335"/>
      <c r="FP90" s="335"/>
      <c r="FQ90" s="23">
        <v>-68</v>
      </c>
      <c r="FR90" s="23">
        <f t="shared" si="60"/>
        <v>0</v>
      </c>
      <c r="FS90">
        <f t="shared" si="61"/>
        <v>0</v>
      </c>
      <c r="FT90">
        <f t="shared" si="62"/>
        <v>0</v>
      </c>
      <c r="FU90">
        <f t="shared" si="63"/>
        <v>0</v>
      </c>
      <c r="FV90">
        <f t="shared" si="64"/>
        <v>0</v>
      </c>
      <c r="FW90" s="23">
        <f t="shared" ca="1" si="65"/>
        <v>120</v>
      </c>
      <c r="FX90" s="465"/>
      <c r="FY90" s="335"/>
      <c r="FZ90" s="335"/>
      <c r="GA90" s="335"/>
      <c r="GB90" s="335"/>
      <c r="GC90" s="335"/>
      <c r="GD90" s="335"/>
      <c r="GE90" s="335"/>
      <c r="GF90" s="335"/>
      <c r="GG90" s="335"/>
      <c r="GH90" s="23">
        <v>-68</v>
      </c>
      <c r="GI90" s="23">
        <f t="shared" si="66"/>
        <v>0</v>
      </c>
      <c r="GJ90">
        <f t="shared" si="67"/>
        <v>0</v>
      </c>
      <c r="GK90">
        <f t="shared" si="68"/>
        <v>0</v>
      </c>
      <c r="GL90">
        <f t="shared" si="69"/>
        <v>0</v>
      </c>
      <c r="GM90">
        <f t="shared" si="70"/>
        <v>0</v>
      </c>
      <c r="GN90" s="23">
        <f t="shared" ca="1" si="71"/>
        <v>120</v>
      </c>
      <c r="GO90" s="465"/>
      <c r="GP90" s="335"/>
      <c r="GQ90" s="335"/>
      <c r="GR90" s="335"/>
      <c r="GS90" s="335"/>
      <c r="GT90" s="335"/>
      <c r="GU90" s="335"/>
      <c r="GV90" s="335"/>
      <c r="GW90" s="335"/>
      <c r="GX90" s="335"/>
      <c r="GY90" s="23">
        <v>-68</v>
      </c>
      <c r="GZ90" s="23">
        <f t="shared" si="72"/>
        <v>0</v>
      </c>
      <c r="HA90">
        <f t="shared" si="73"/>
        <v>0</v>
      </c>
      <c r="HB90">
        <f t="shared" si="74"/>
        <v>0</v>
      </c>
      <c r="HC90">
        <f t="shared" si="75"/>
        <v>0</v>
      </c>
      <c r="HD90">
        <f t="shared" si="76"/>
        <v>0</v>
      </c>
      <c r="HE90" s="23">
        <f t="shared" ca="1" si="77"/>
        <v>120</v>
      </c>
      <c r="HF90" s="465"/>
      <c r="HG90" s="335"/>
      <c r="HH90" s="335"/>
      <c r="HI90" s="335"/>
      <c r="HJ90" s="335"/>
      <c r="HK90" s="335"/>
      <c r="HL90" s="335"/>
      <c r="HM90" s="335"/>
      <c r="HN90" s="335"/>
      <c r="HO90" s="335"/>
      <c r="HP90" s="23">
        <v>-68</v>
      </c>
      <c r="HQ90" s="23">
        <f t="shared" si="78"/>
        <v>0</v>
      </c>
      <c r="HR90">
        <f t="shared" si="79"/>
        <v>0</v>
      </c>
      <c r="HS90">
        <f t="shared" si="80"/>
        <v>0</v>
      </c>
      <c r="HT90">
        <f t="shared" si="81"/>
        <v>0</v>
      </c>
      <c r="HU90">
        <f t="shared" si="82"/>
        <v>0</v>
      </c>
      <c r="HV90" s="23">
        <f t="shared" ca="1" si="83"/>
        <v>120</v>
      </c>
      <c r="HW90" s="465"/>
      <c r="HX90" s="335"/>
      <c r="HY90" s="335"/>
      <c r="HZ90" s="335"/>
      <c r="IA90" s="335"/>
      <c r="IB90" s="335"/>
      <c r="IC90" s="335"/>
      <c r="ID90" s="335"/>
      <c r="IE90" s="335"/>
      <c r="IF90" s="335"/>
      <c r="IG90" s="23">
        <v>-68</v>
      </c>
      <c r="IH90" s="23">
        <f t="shared" si="84"/>
        <v>0</v>
      </c>
      <c r="II90">
        <f t="shared" si="85"/>
        <v>0</v>
      </c>
      <c r="IJ90">
        <f t="shared" si="86"/>
        <v>0</v>
      </c>
      <c r="IK90">
        <f t="shared" si="87"/>
        <v>0</v>
      </c>
      <c r="IL90">
        <f t="shared" si="88"/>
        <v>0</v>
      </c>
      <c r="IM90" s="23">
        <f t="shared" ca="1" si="89"/>
        <v>120</v>
      </c>
      <c r="IN90" s="465"/>
      <c r="IO90" s="335"/>
      <c r="IP90" s="335"/>
      <c r="IQ90" s="335"/>
      <c r="IR90" s="335"/>
      <c r="IS90" s="335"/>
      <c r="IT90" s="335"/>
    </row>
    <row r="91" spans="1:254" s="124" customFormat="1" ht="12.75" x14ac:dyDescent="0.2">
      <c r="A91" s="335"/>
      <c r="B91" s="335"/>
      <c r="C91" s="23">
        <v>-67</v>
      </c>
      <c r="D91" s="23">
        <f t="shared" si="0"/>
        <v>0</v>
      </c>
      <c r="E91">
        <f t="shared" si="1"/>
        <v>0</v>
      </c>
      <c r="F91">
        <f t="shared" si="2"/>
        <v>0</v>
      </c>
      <c r="G91">
        <f t="shared" si="3"/>
        <v>0</v>
      </c>
      <c r="H91">
        <f t="shared" si="4"/>
        <v>0</v>
      </c>
      <c r="I91" s="23">
        <f t="shared" ca="1" si="5"/>
        <v>120</v>
      </c>
      <c r="J91" s="465"/>
      <c r="K91" s="335"/>
      <c r="L91" s="335"/>
      <c r="M91" s="335"/>
      <c r="N91" s="335"/>
      <c r="O91" s="335"/>
      <c r="P91" s="335"/>
      <c r="Q91" s="335"/>
      <c r="R91" s="335"/>
      <c r="S91" s="335"/>
      <c r="T91" s="23">
        <v>-67</v>
      </c>
      <c r="U91" s="23">
        <f t="shared" si="6"/>
        <v>0</v>
      </c>
      <c r="V91">
        <f t="shared" si="7"/>
        <v>0</v>
      </c>
      <c r="W91">
        <f t="shared" si="8"/>
        <v>0</v>
      </c>
      <c r="X91">
        <f t="shared" si="9"/>
        <v>0</v>
      </c>
      <c r="Y91">
        <f t="shared" si="10"/>
        <v>0</v>
      </c>
      <c r="Z91" s="23">
        <f t="shared" ca="1" si="11"/>
        <v>120</v>
      </c>
      <c r="AA91" s="465"/>
      <c r="AB91" s="335"/>
      <c r="AC91" s="335"/>
      <c r="AD91" s="335"/>
      <c r="AE91" s="335"/>
      <c r="AF91" s="335"/>
      <c r="AG91" s="335"/>
      <c r="AH91" s="335"/>
      <c r="AI91" s="335"/>
      <c r="AJ91" s="335"/>
      <c r="AK91" s="23">
        <v>-67</v>
      </c>
      <c r="AL91" s="23">
        <f t="shared" si="12"/>
        <v>0</v>
      </c>
      <c r="AM91">
        <f t="shared" si="13"/>
        <v>0</v>
      </c>
      <c r="AN91">
        <f t="shared" si="14"/>
        <v>0</v>
      </c>
      <c r="AO91">
        <f t="shared" si="15"/>
        <v>0</v>
      </c>
      <c r="AP91">
        <f t="shared" si="16"/>
        <v>0</v>
      </c>
      <c r="AQ91" s="23">
        <f t="shared" ca="1" si="17"/>
        <v>120</v>
      </c>
      <c r="AR91" s="465"/>
      <c r="AS91" s="335"/>
      <c r="AT91" s="335"/>
      <c r="AU91" s="335"/>
      <c r="AV91" s="335"/>
      <c r="AW91" s="335"/>
      <c r="AX91" s="335"/>
      <c r="AY91" s="335"/>
      <c r="AZ91" s="335"/>
      <c r="BA91" s="335"/>
      <c r="BB91" s="23">
        <v>-67</v>
      </c>
      <c r="BC91" s="23">
        <f t="shared" si="18"/>
        <v>0</v>
      </c>
      <c r="BD91">
        <f t="shared" si="19"/>
        <v>0</v>
      </c>
      <c r="BE91">
        <f t="shared" si="20"/>
        <v>0</v>
      </c>
      <c r="BF91">
        <f t="shared" si="21"/>
        <v>0</v>
      </c>
      <c r="BG91">
        <f t="shared" si="22"/>
        <v>0</v>
      </c>
      <c r="BH91" s="23">
        <f t="shared" ca="1" si="23"/>
        <v>120</v>
      </c>
      <c r="BI91" s="465"/>
      <c r="BJ91" s="335"/>
      <c r="BK91" s="335"/>
      <c r="BL91" s="335"/>
      <c r="BM91" s="335"/>
      <c r="BN91" s="335"/>
      <c r="BO91" s="335"/>
      <c r="BP91" s="335"/>
      <c r="BQ91" s="335"/>
      <c r="BR91" s="335"/>
      <c r="BS91" s="23">
        <v>-67</v>
      </c>
      <c r="BT91" s="23">
        <f t="shared" si="24"/>
        <v>0</v>
      </c>
      <c r="BU91">
        <f t="shared" si="25"/>
        <v>0</v>
      </c>
      <c r="BV91">
        <f t="shared" si="26"/>
        <v>0</v>
      </c>
      <c r="BW91">
        <f t="shared" si="27"/>
        <v>0</v>
      </c>
      <c r="BX91">
        <f t="shared" si="28"/>
        <v>0</v>
      </c>
      <c r="BY91" s="23">
        <f t="shared" ca="1" si="29"/>
        <v>120</v>
      </c>
      <c r="BZ91" s="465"/>
      <c r="CA91" s="335"/>
      <c r="CB91" s="335"/>
      <c r="CC91" s="335"/>
      <c r="CD91" s="335"/>
      <c r="CE91" s="335"/>
      <c r="CF91" s="335"/>
      <c r="CG91" s="335"/>
      <c r="CH91" s="335"/>
      <c r="CI91" s="335"/>
      <c r="CJ91" s="23">
        <v>-67</v>
      </c>
      <c r="CK91" s="23">
        <f t="shared" si="30"/>
        <v>0</v>
      </c>
      <c r="CL91">
        <f t="shared" si="31"/>
        <v>0</v>
      </c>
      <c r="CM91">
        <f t="shared" si="32"/>
        <v>0</v>
      </c>
      <c r="CN91">
        <f t="shared" si="33"/>
        <v>0</v>
      </c>
      <c r="CO91">
        <f t="shared" si="34"/>
        <v>0</v>
      </c>
      <c r="CP91" s="23">
        <f t="shared" ca="1" si="35"/>
        <v>120</v>
      </c>
      <c r="CQ91" s="465"/>
      <c r="CR91" s="335"/>
      <c r="CS91" s="335"/>
      <c r="CT91" s="335"/>
      <c r="CU91" s="335"/>
      <c r="CV91" s="335"/>
      <c r="CW91" s="335"/>
      <c r="CX91" s="335"/>
      <c r="CY91" s="335"/>
      <c r="CZ91" s="335"/>
      <c r="DA91" s="23">
        <v>-67</v>
      </c>
      <c r="DB91" s="23">
        <f t="shared" si="36"/>
        <v>0</v>
      </c>
      <c r="DC91">
        <f t="shared" si="37"/>
        <v>0</v>
      </c>
      <c r="DD91">
        <f t="shared" si="38"/>
        <v>0</v>
      </c>
      <c r="DE91">
        <f t="shared" si="39"/>
        <v>0</v>
      </c>
      <c r="DF91">
        <f t="shared" si="40"/>
        <v>0</v>
      </c>
      <c r="DG91" s="23">
        <f t="shared" ca="1" si="41"/>
        <v>120</v>
      </c>
      <c r="DH91" s="465"/>
      <c r="DI91" s="335"/>
      <c r="DJ91" s="335"/>
      <c r="DK91" s="335"/>
      <c r="DL91" s="335"/>
      <c r="DM91" s="335"/>
      <c r="DN91" s="335"/>
      <c r="DO91" s="335"/>
      <c r="DP91" s="335"/>
      <c r="DQ91" s="335"/>
      <c r="DR91" s="23">
        <v>-67</v>
      </c>
      <c r="DS91" s="23">
        <f t="shared" si="42"/>
        <v>0</v>
      </c>
      <c r="DT91">
        <f t="shared" si="43"/>
        <v>0</v>
      </c>
      <c r="DU91">
        <f t="shared" si="44"/>
        <v>0</v>
      </c>
      <c r="DV91">
        <f t="shared" si="45"/>
        <v>0</v>
      </c>
      <c r="DW91">
        <f t="shared" si="46"/>
        <v>0</v>
      </c>
      <c r="DX91" s="23">
        <f t="shared" ca="1" si="47"/>
        <v>120</v>
      </c>
      <c r="DY91" s="465"/>
      <c r="DZ91" s="335"/>
      <c r="EA91" s="335"/>
      <c r="EB91" s="335"/>
      <c r="EC91" s="335"/>
      <c r="ED91" s="335"/>
      <c r="EE91" s="335"/>
      <c r="EF91" s="335"/>
      <c r="EG91" s="335"/>
      <c r="EH91" s="335"/>
      <c r="EI91" s="23">
        <v>-67</v>
      </c>
      <c r="EJ91" s="23">
        <f t="shared" si="48"/>
        <v>0</v>
      </c>
      <c r="EK91">
        <f t="shared" si="49"/>
        <v>0</v>
      </c>
      <c r="EL91">
        <f t="shared" si="50"/>
        <v>0</v>
      </c>
      <c r="EM91">
        <f t="shared" si="51"/>
        <v>0</v>
      </c>
      <c r="EN91">
        <f t="shared" si="52"/>
        <v>0</v>
      </c>
      <c r="EO91" s="23">
        <f t="shared" ca="1" si="53"/>
        <v>120</v>
      </c>
      <c r="EP91" s="465"/>
      <c r="EQ91" s="335"/>
      <c r="ER91" s="335"/>
      <c r="ES91" s="335"/>
      <c r="ET91" s="335"/>
      <c r="EU91" s="335"/>
      <c r="EV91" s="335"/>
      <c r="EW91" s="335"/>
      <c r="EX91" s="335"/>
      <c r="EY91" s="335"/>
      <c r="EZ91" s="23">
        <v>-67</v>
      </c>
      <c r="FA91" s="23">
        <f t="shared" si="54"/>
        <v>0</v>
      </c>
      <c r="FB91">
        <f t="shared" si="55"/>
        <v>0</v>
      </c>
      <c r="FC91">
        <f t="shared" si="56"/>
        <v>0</v>
      </c>
      <c r="FD91">
        <f t="shared" si="57"/>
        <v>0</v>
      </c>
      <c r="FE91">
        <f t="shared" si="58"/>
        <v>0</v>
      </c>
      <c r="FF91" s="23">
        <f t="shared" ca="1" si="59"/>
        <v>120</v>
      </c>
      <c r="FG91" s="465"/>
      <c r="FH91" s="335"/>
      <c r="FI91" s="335"/>
      <c r="FJ91" s="335"/>
      <c r="FK91" s="335"/>
      <c r="FL91" s="335"/>
      <c r="FM91" s="335"/>
      <c r="FN91" s="335"/>
      <c r="FO91" s="335"/>
      <c r="FP91" s="335"/>
      <c r="FQ91" s="23">
        <v>-67</v>
      </c>
      <c r="FR91" s="23">
        <f t="shared" si="60"/>
        <v>0</v>
      </c>
      <c r="FS91">
        <f t="shared" si="61"/>
        <v>0</v>
      </c>
      <c r="FT91">
        <f t="shared" si="62"/>
        <v>0</v>
      </c>
      <c r="FU91">
        <f t="shared" si="63"/>
        <v>0</v>
      </c>
      <c r="FV91">
        <f t="shared" si="64"/>
        <v>0</v>
      </c>
      <c r="FW91" s="23">
        <f t="shared" ca="1" si="65"/>
        <v>120</v>
      </c>
      <c r="FX91" s="465"/>
      <c r="FY91" s="335"/>
      <c r="FZ91" s="335"/>
      <c r="GA91" s="335"/>
      <c r="GB91" s="335"/>
      <c r="GC91" s="335"/>
      <c r="GD91" s="335"/>
      <c r="GE91" s="335"/>
      <c r="GF91" s="335"/>
      <c r="GG91" s="335"/>
      <c r="GH91" s="23">
        <v>-67</v>
      </c>
      <c r="GI91" s="23">
        <f t="shared" si="66"/>
        <v>0</v>
      </c>
      <c r="GJ91">
        <f t="shared" si="67"/>
        <v>0</v>
      </c>
      <c r="GK91">
        <f t="shared" si="68"/>
        <v>0</v>
      </c>
      <c r="GL91">
        <f t="shared" si="69"/>
        <v>0</v>
      </c>
      <c r="GM91">
        <f t="shared" si="70"/>
        <v>0</v>
      </c>
      <c r="GN91" s="23">
        <f t="shared" ca="1" si="71"/>
        <v>120</v>
      </c>
      <c r="GO91" s="465"/>
      <c r="GP91" s="335"/>
      <c r="GQ91" s="335"/>
      <c r="GR91" s="335"/>
      <c r="GS91" s="335"/>
      <c r="GT91" s="335"/>
      <c r="GU91" s="335"/>
      <c r="GV91" s="335"/>
      <c r="GW91" s="335"/>
      <c r="GX91" s="335"/>
      <c r="GY91" s="23">
        <v>-67</v>
      </c>
      <c r="GZ91" s="23">
        <f t="shared" si="72"/>
        <v>0</v>
      </c>
      <c r="HA91">
        <f t="shared" si="73"/>
        <v>0</v>
      </c>
      <c r="HB91">
        <f t="shared" si="74"/>
        <v>0</v>
      </c>
      <c r="HC91">
        <f t="shared" si="75"/>
        <v>0</v>
      </c>
      <c r="HD91">
        <f t="shared" si="76"/>
        <v>0</v>
      </c>
      <c r="HE91" s="23">
        <f t="shared" ca="1" si="77"/>
        <v>120</v>
      </c>
      <c r="HF91" s="465"/>
      <c r="HG91" s="335"/>
      <c r="HH91" s="335"/>
      <c r="HI91" s="335"/>
      <c r="HJ91" s="335"/>
      <c r="HK91" s="335"/>
      <c r="HL91" s="335"/>
      <c r="HM91" s="335"/>
      <c r="HN91" s="335"/>
      <c r="HO91" s="335"/>
      <c r="HP91" s="23">
        <v>-67</v>
      </c>
      <c r="HQ91" s="23">
        <f t="shared" si="78"/>
        <v>0</v>
      </c>
      <c r="HR91">
        <f t="shared" si="79"/>
        <v>0</v>
      </c>
      <c r="HS91">
        <f t="shared" si="80"/>
        <v>0</v>
      </c>
      <c r="HT91">
        <f t="shared" si="81"/>
        <v>0</v>
      </c>
      <c r="HU91">
        <f t="shared" si="82"/>
        <v>0</v>
      </c>
      <c r="HV91" s="23">
        <f t="shared" ca="1" si="83"/>
        <v>120</v>
      </c>
      <c r="HW91" s="465"/>
      <c r="HX91" s="335"/>
      <c r="HY91" s="335"/>
      <c r="HZ91" s="335"/>
      <c r="IA91" s="335"/>
      <c r="IB91" s="335"/>
      <c r="IC91" s="335"/>
      <c r="ID91" s="335"/>
      <c r="IE91" s="335"/>
      <c r="IF91" s="335"/>
      <c r="IG91" s="23">
        <v>-67</v>
      </c>
      <c r="IH91" s="23">
        <f t="shared" si="84"/>
        <v>0</v>
      </c>
      <c r="II91">
        <f t="shared" si="85"/>
        <v>0</v>
      </c>
      <c r="IJ91">
        <f t="shared" si="86"/>
        <v>0</v>
      </c>
      <c r="IK91">
        <f t="shared" si="87"/>
        <v>0</v>
      </c>
      <c r="IL91">
        <f t="shared" si="88"/>
        <v>0</v>
      </c>
      <c r="IM91" s="23">
        <f t="shared" ca="1" si="89"/>
        <v>120</v>
      </c>
      <c r="IN91" s="465"/>
      <c r="IO91" s="335"/>
      <c r="IP91" s="335"/>
      <c r="IQ91" s="335"/>
      <c r="IR91" s="335"/>
      <c r="IS91" s="335"/>
      <c r="IT91" s="335"/>
    </row>
    <row r="92" spans="1:254" s="124" customFormat="1" ht="12.75" x14ac:dyDescent="0.2">
      <c r="A92" s="335"/>
      <c r="B92" s="335"/>
      <c r="C92" s="23">
        <v>-66</v>
      </c>
      <c r="D92" s="23">
        <f t="shared" si="0"/>
        <v>0</v>
      </c>
      <c r="E92">
        <f t="shared" si="1"/>
        <v>0</v>
      </c>
      <c r="F92">
        <f t="shared" si="2"/>
        <v>0</v>
      </c>
      <c r="G92">
        <f t="shared" si="3"/>
        <v>0</v>
      </c>
      <c r="H92">
        <f t="shared" si="4"/>
        <v>0</v>
      </c>
      <c r="I92" s="23">
        <f t="shared" ca="1" si="5"/>
        <v>120</v>
      </c>
      <c r="J92" s="465"/>
      <c r="K92" s="335"/>
      <c r="L92" s="335"/>
      <c r="M92" s="335"/>
      <c r="N92" s="335"/>
      <c r="O92" s="335"/>
      <c r="P92" s="335"/>
      <c r="Q92" s="335"/>
      <c r="R92" s="335"/>
      <c r="S92" s="335"/>
      <c r="T92" s="23">
        <v>-66</v>
      </c>
      <c r="U92" s="23">
        <f t="shared" si="6"/>
        <v>0</v>
      </c>
      <c r="V92">
        <f t="shared" si="7"/>
        <v>0</v>
      </c>
      <c r="W92">
        <f t="shared" si="8"/>
        <v>0</v>
      </c>
      <c r="X92">
        <f t="shared" si="9"/>
        <v>0</v>
      </c>
      <c r="Y92">
        <f t="shared" si="10"/>
        <v>0</v>
      </c>
      <c r="Z92" s="23">
        <f t="shared" ca="1" si="11"/>
        <v>120</v>
      </c>
      <c r="AA92" s="465"/>
      <c r="AB92" s="335"/>
      <c r="AC92" s="335"/>
      <c r="AD92" s="335"/>
      <c r="AE92" s="335"/>
      <c r="AF92" s="335"/>
      <c r="AG92" s="335"/>
      <c r="AH92" s="335"/>
      <c r="AI92" s="335"/>
      <c r="AJ92" s="335"/>
      <c r="AK92" s="23">
        <v>-66</v>
      </c>
      <c r="AL92" s="23">
        <f t="shared" si="12"/>
        <v>0</v>
      </c>
      <c r="AM92">
        <f t="shared" si="13"/>
        <v>0</v>
      </c>
      <c r="AN92">
        <f t="shared" si="14"/>
        <v>0</v>
      </c>
      <c r="AO92">
        <f t="shared" si="15"/>
        <v>0</v>
      </c>
      <c r="AP92">
        <f t="shared" si="16"/>
        <v>0</v>
      </c>
      <c r="AQ92" s="23">
        <f t="shared" ca="1" si="17"/>
        <v>120</v>
      </c>
      <c r="AR92" s="465"/>
      <c r="AS92" s="335"/>
      <c r="AT92" s="335"/>
      <c r="AU92" s="335"/>
      <c r="AV92" s="335"/>
      <c r="AW92" s="335"/>
      <c r="AX92" s="335"/>
      <c r="AY92" s="335"/>
      <c r="AZ92" s="335"/>
      <c r="BA92" s="335"/>
      <c r="BB92" s="23">
        <v>-66</v>
      </c>
      <c r="BC92" s="23">
        <f t="shared" si="18"/>
        <v>0</v>
      </c>
      <c r="BD92">
        <f t="shared" si="19"/>
        <v>0</v>
      </c>
      <c r="BE92">
        <f t="shared" si="20"/>
        <v>0</v>
      </c>
      <c r="BF92">
        <f t="shared" si="21"/>
        <v>0</v>
      </c>
      <c r="BG92">
        <f t="shared" si="22"/>
        <v>0</v>
      </c>
      <c r="BH92" s="23">
        <f t="shared" ca="1" si="23"/>
        <v>120</v>
      </c>
      <c r="BI92" s="465"/>
      <c r="BJ92" s="335"/>
      <c r="BK92" s="335"/>
      <c r="BL92" s="335"/>
      <c r="BM92" s="335"/>
      <c r="BN92" s="335"/>
      <c r="BO92" s="335"/>
      <c r="BP92" s="335"/>
      <c r="BQ92" s="335"/>
      <c r="BR92" s="335"/>
      <c r="BS92" s="23">
        <v>-66</v>
      </c>
      <c r="BT92" s="23">
        <f t="shared" si="24"/>
        <v>0</v>
      </c>
      <c r="BU92">
        <f t="shared" si="25"/>
        <v>0</v>
      </c>
      <c r="BV92">
        <f t="shared" si="26"/>
        <v>0</v>
      </c>
      <c r="BW92">
        <f t="shared" si="27"/>
        <v>0</v>
      </c>
      <c r="BX92">
        <f t="shared" si="28"/>
        <v>0</v>
      </c>
      <c r="BY92" s="23">
        <f t="shared" ca="1" si="29"/>
        <v>120</v>
      </c>
      <c r="BZ92" s="465"/>
      <c r="CA92" s="335"/>
      <c r="CB92" s="335"/>
      <c r="CC92" s="335"/>
      <c r="CD92" s="335"/>
      <c r="CE92" s="335"/>
      <c r="CF92" s="335"/>
      <c r="CG92" s="335"/>
      <c r="CH92" s="335"/>
      <c r="CI92" s="335"/>
      <c r="CJ92" s="23">
        <v>-66</v>
      </c>
      <c r="CK92" s="23">
        <f t="shared" si="30"/>
        <v>0</v>
      </c>
      <c r="CL92">
        <f t="shared" si="31"/>
        <v>0</v>
      </c>
      <c r="CM92">
        <f t="shared" si="32"/>
        <v>0</v>
      </c>
      <c r="CN92">
        <f t="shared" si="33"/>
        <v>0</v>
      </c>
      <c r="CO92">
        <f t="shared" si="34"/>
        <v>0</v>
      </c>
      <c r="CP92" s="23">
        <f t="shared" ca="1" si="35"/>
        <v>120</v>
      </c>
      <c r="CQ92" s="465"/>
      <c r="CR92" s="335"/>
      <c r="CS92" s="335"/>
      <c r="CT92" s="335"/>
      <c r="CU92" s="335"/>
      <c r="CV92" s="335"/>
      <c r="CW92" s="335"/>
      <c r="CX92" s="335"/>
      <c r="CY92" s="335"/>
      <c r="CZ92" s="335"/>
      <c r="DA92" s="23">
        <v>-66</v>
      </c>
      <c r="DB92" s="23">
        <f t="shared" si="36"/>
        <v>0</v>
      </c>
      <c r="DC92">
        <f t="shared" si="37"/>
        <v>0</v>
      </c>
      <c r="DD92">
        <f t="shared" si="38"/>
        <v>0</v>
      </c>
      <c r="DE92">
        <f t="shared" si="39"/>
        <v>0</v>
      </c>
      <c r="DF92">
        <f t="shared" si="40"/>
        <v>0</v>
      </c>
      <c r="DG92" s="23">
        <f t="shared" ca="1" si="41"/>
        <v>120</v>
      </c>
      <c r="DH92" s="465"/>
      <c r="DI92" s="335"/>
      <c r="DJ92" s="335"/>
      <c r="DK92" s="335"/>
      <c r="DL92" s="335"/>
      <c r="DM92" s="335"/>
      <c r="DN92" s="335"/>
      <c r="DO92" s="335"/>
      <c r="DP92" s="335"/>
      <c r="DQ92" s="335"/>
      <c r="DR92" s="23">
        <v>-66</v>
      </c>
      <c r="DS92" s="23">
        <f t="shared" si="42"/>
        <v>0</v>
      </c>
      <c r="DT92">
        <f t="shared" si="43"/>
        <v>0</v>
      </c>
      <c r="DU92">
        <f t="shared" si="44"/>
        <v>0</v>
      </c>
      <c r="DV92">
        <f t="shared" si="45"/>
        <v>0</v>
      </c>
      <c r="DW92">
        <f t="shared" si="46"/>
        <v>0</v>
      </c>
      <c r="DX92" s="23">
        <f t="shared" ca="1" si="47"/>
        <v>120</v>
      </c>
      <c r="DY92" s="465"/>
      <c r="DZ92" s="335"/>
      <c r="EA92" s="335"/>
      <c r="EB92" s="335"/>
      <c r="EC92" s="335"/>
      <c r="ED92" s="335"/>
      <c r="EE92" s="335"/>
      <c r="EF92" s="335"/>
      <c r="EG92" s="335"/>
      <c r="EH92" s="335"/>
      <c r="EI92" s="23">
        <v>-66</v>
      </c>
      <c r="EJ92" s="23">
        <f t="shared" si="48"/>
        <v>0</v>
      </c>
      <c r="EK92">
        <f t="shared" si="49"/>
        <v>0</v>
      </c>
      <c r="EL92">
        <f t="shared" si="50"/>
        <v>0</v>
      </c>
      <c r="EM92">
        <f t="shared" si="51"/>
        <v>0</v>
      </c>
      <c r="EN92">
        <f t="shared" si="52"/>
        <v>0</v>
      </c>
      <c r="EO92" s="23">
        <f t="shared" ca="1" si="53"/>
        <v>120</v>
      </c>
      <c r="EP92" s="465"/>
      <c r="EQ92" s="335"/>
      <c r="ER92" s="335"/>
      <c r="ES92" s="335"/>
      <c r="ET92" s="335"/>
      <c r="EU92" s="335"/>
      <c r="EV92" s="335"/>
      <c r="EW92" s="335"/>
      <c r="EX92" s="335"/>
      <c r="EY92" s="335"/>
      <c r="EZ92" s="23">
        <v>-66</v>
      </c>
      <c r="FA92" s="23">
        <f t="shared" si="54"/>
        <v>0</v>
      </c>
      <c r="FB92">
        <f t="shared" si="55"/>
        <v>0</v>
      </c>
      <c r="FC92">
        <f t="shared" si="56"/>
        <v>0</v>
      </c>
      <c r="FD92">
        <f t="shared" si="57"/>
        <v>0</v>
      </c>
      <c r="FE92">
        <f t="shared" si="58"/>
        <v>0</v>
      </c>
      <c r="FF92" s="23">
        <f t="shared" ca="1" si="59"/>
        <v>120</v>
      </c>
      <c r="FG92" s="465"/>
      <c r="FH92" s="335"/>
      <c r="FI92" s="335"/>
      <c r="FJ92" s="335"/>
      <c r="FK92" s="335"/>
      <c r="FL92" s="335"/>
      <c r="FM92" s="335"/>
      <c r="FN92" s="335"/>
      <c r="FO92" s="335"/>
      <c r="FP92" s="335"/>
      <c r="FQ92" s="23">
        <v>-66</v>
      </c>
      <c r="FR92" s="23">
        <f t="shared" si="60"/>
        <v>0</v>
      </c>
      <c r="FS92">
        <f t="shared" si="61"/>
        <v>0</v>
      </c>
      <c r="FT92">
        <f t="shared" si="62"/>
        <v>0</v>
      </c>
      <c r="FU92">
        <f t="shared" si="63"/>
        <v>0</v>
      </c>
      <c r="FV92">
        <f t="shared" si="64"/>
        <v>0</v>
      </c>
      <c r="FW92" s="23">
        <f t="shared" ca="1" si="65"/>
        <v>120</v>
      </c>
      <c r="FX92" s="465"/>
      <c r="FY92" s="335"/>
      <c r="FZ92" s="335"/>
      <c r="GA92" s="335"/>
      <c r="GB92" s="335"/>
      <c r="GC92" s="335"/>
      <c r="GD92" s="335"/>
      <c r="GE92" s="335"/>
      <c r="GF92" s="335"/>
      <c r="GG92" s="335"/>
      <c r="GH92" s="23">
        <v>-66</v>
      </c>
      <c r="GI92" s="23">
        <f t="shared" si="66"/>
        <v>0</v>
      </c>
      <c r="GJ92">
        <f t="shared" si="67"/>
        <v>0</v>
      </c>
      <c r="GK92">
        <f t="shared" si="68"/>
        <v>0</v>
      </c>
      <c r="GL92">
        <f t="shared" si="69"/>
        <v>0</v>
      </c>
      <c r="GM92">
        <f t="shared" si="70"/>
        <v>0</v>
      </c>
      <c r="GN92" s="23">
        <f t="shared" ca="1" si="71"/>
        <v>120</v>
      </c>
      <c r="GO92" s="465"/>
      <c r="GP92" s="335"/>
      <c r="GQ92" s="335"/>
      <c r="GR92" s="335"/>
      <c r="GS92" s="335"/>
      <c r="GT92" s="335"/>
      <c r="GU92" s="335"/>
      <c r="GV92" s="335"/>
      <c r="GW92" s="335"/>
      <c r="GX92" s="335"/>
      <c r="GY92" s="23">
        <v>-66</v>
      </c>
      <c r="GZ92" s="23">
        <f t="shared" si="72"/>
        <v>0</v>
      </c>
      <c r="HA92">
        <f t="shared" si="73"/>
        <v>0</v>
      </c>
      <c r="HB92">
        <f t="shared" si="74"/>
        <v>0</v>
      </c>
      <c r="HC92">
        <f t="shared" si="75"/>
        <v>0</v>
      </c>
      <c r="HD92">
        <f t="shared" si="76"/>
        <v>0</v>
      </c>
      <c r="HE92" s="23">
        <f t="shared" ca="1" si="77"/>
        <v>120</v>
      </c>
      <c r="HF92" s="465"/>
      <c r="HG92" s="335"/>
      <c r="HH92" s="335"/>
      <c r="HI92" s="335"/>
      <c r="HJ92" s="335"/>
      <c r="HK92" s="335"/>
      <c r="HL92" s="335"/>
      <c r="HM92" s="335"/>
      <c r="HN92" s="335"/>
      <c r="HO92" s="335"/>
      <c r="HP92" s="23">
        <v>-66</v>
      </c>
      <c r="HQ92" s="23">
        <f t="shared" si="78"/>
        <v>0</v>
      </c>
      <c r="HR92">
        <f t="shared" si="79"/>
        <v>0</v>
      </c>
      <c r="HS92">
        <f t="shared" si="80"/>
        <v>0</v>
      </c>
      <c r="HT92">
        <f t="shared" si="81"/>
        <v>0</v>
      </c>
      <c r="HU92">
        <f t="shared" si="82"/>
        <v>0</v>
      </c>
      <c r="HV92" s="23">
        <f t="shared" ca="1" si="83"/>
        <v>120</v>
      </c>
      <c r="HW92" s="465"/>
      <c r="HX92" s="335"/>
      <c r="HY92" s="335"/>
      <c r="HZ92" s="335"/>
      <c r="IA92" s="335"/>
      <c r="IB92" s="335"/>
      <c r="IC92" s="335"/>
      <c r="ID92" s="335"/>
      <c r="IE92" s="335"/>
      <c r="IF92" s="335"/>
      <c r="IG92" s="23">
        <v>-66</v>
      </c>
      <c r="IH92" s="23">
        <f t="shared" si="84"/>
        <v>0</v>
      </c>
      <c r="II92">
        <f t="shared" si="85"/>
        <v>0</v>
      </c>
      <c r="IJ92">
        <f t="shared" si="86"/>
        <v>0</v>
      </c>
      <c r="IK92">
        <f t="shared" si="87"/>
        <v>0</v>
      </c>
      <c r="IL92">
        <f t="shared" si="88"/>
        <v>0</v>
      </c>
      <c r="IM92" s="23">
        <f t="shared" ca="1" si="89"/>
        <v>120</v>
      </c>
      <c r="IN92" s="465"/>
      <c r="IO92" s="335"/>
      <c r="IP92" s="335"/>
      <c r="IQ92" s="335"/>
      <c r="IR92" s="335"/>
      <c r="IS92" s="335"/>
      <c r="IT92" s="335"/>
    </row>
    <row r="93" spans="1:254" s="124" customFormat="1" ht="12.75" x14ac:dyDescent="0.2">
      <c r="A93" s="335"/>
      <c r="B93" s="335"/>
      <c r="C93" s="23">
        <v>-65</v>
      </c>
      <c r="D93" s="23">
        <f t="shared" si="0"/>
        <v>0</v>
      </c>
      <c r="E93">
        <f t="shared" si="1"/>
        <v>0</v>
      </c>
      <c r="F93">
        <f t="shared" si="2"/>
        <v>0</v>
      </c>
      <c r="G93">
        <f t="shared" si="3"/>
        <v>0</v>
      </c>
      <c r="H93">
        <f t="shared" si="4"/>
        <v>0</v>
      </c>
      <c r="I93" s="23">
        <f t="shared" ca="1" si="5"/>
        <v>120</v>
      </c>
      <c r="J93" s="465"/>
      <c r="K93" s="335"/>
      <c r="L93" s="335"/>
      <c r="M93" s="335"/>
      <c r="N93" s="335"/>
      <c r="O93" s="335"/>
      <c r="P93" s="335"/>
      <c r="Q93" s="335"/>
      <c r="R93" s="335"/>
      <c r="S93" s="335"/>
      <c r="T93" s="23">
        <v>-65</v>
      </c>
      <c r="U93" s="23">
        <f t="shared" si="6"/>
        <v>0</v>
      </c>
      <c r="V93">
        <f t="shared" si="7"/>
        <v>0</v>
      </c>
      <c r="W93">
        <f t="shared" si="8"/>
        <v>0</v>
      </c>
      <c r="X93">
        <f t="shared" si="9"/>
        <v>0</v>
      </c>
      <c r="Y93">
        <f t="shared" si="10"/>
        <v>0</v>
      </c>
      <c r="Z93" s="23">
        <f t="shared" ca="1" si="11"/>
        <v>120</v>
      </c>
      <c r="AA93" s="465"/>
      <c r="AB93" s="335"/>
      <c r="AC93" s="335"/>
      <c r="AD93" s="335"/>
      <c r="AE93" s="335"/>
      <c r="AF93" s="335"/>
      <c r="AG93" s="335"/>
      <c r="AH93" s="335"/>
      <c r="AI93" s="335"/>
      <c r="AJ93" s="335"/>
      <c r="AK93" s="23">
        <v>-65</v>
      </c>
      <c r="AL93" s="23">
        <f t="shared" si="12"/>
        <v>0</v>
      </c>
      <c r="AM93">
        <f t="shared" si="13"/>
        <v>0</v>
      </c>
      <c r="AN93">
        <f t="shared" si="14"/>
        <v>0</v>
      </c>
      <c r="AO93">
        <f t="shared" si="15"/>
        <v>0</v>
      </c>
      <c r="AP93">
        <f t="shared" si="16"/>
        <v>0</v>
      </c>
      <c r="AQ93" s="23">
        <f t="shared" ca="1" si="17"/>
        <v>120</v>
      </c>
      <c r="AR93" s="465"/>
      <c r="AS93" s="335"/>
      <c r="AT93" s="335"/>
      <c r="AU93" s="335"/>
      <c r="AV93" s="335"/>
      <c r="AW93" s="335"/>
      <c r="AX93" s="335"/>
      <c r="AY93" s="335"/>
      <c r="AZ93" s="335"/>
      <c r="BA93" s="335"/>
      <c r="BB93" s="23">
        <v>-65</v>
      </c>
      <c r="BC93" s="23">
        <f t="shared" si="18"/>
        <v>0</v>
      </c>
      <c r="BD93">
        <f t="shared" si="19"/>
        <v>0</v>
      </c>
      <c r="BE93">
        <f t="shared" si="20"/>
        <v>0</v>
      </c>
      <c r="BF93">
        <f t="shared" si="21"/>
        <v>0</v>
      </c>
      <c r="BG93">
        <f t="shared" si="22"/>
        <v>0</v>
      </c>
      <c r="BH93" s="23">
        <f t="shared" ca="1" si="23"/>
        <v>120</v>
      </c>
      <c r="BI93" s="465"/>
      <c r="BJ93" s="335"/>
      <c r="BK93" s="335"/>
      <c r="BL93" s="335"/>
      <c r="BM93" s="335"/>
      <c r="BN93" s="335"/>
      <c r="BO93" s="335"/>
      <c r="BP93" s="335"/>
      <c r="BQ93" s="335"/>
      <c r="BR93" s="335"/>
      <c r="BS93" s="23">
        <v>-65</v>
      </c>
      <c r="BT93" s="23">
        <f t="shared" si="24"/>
        <v>0</v>
      </c>
      <c r="BU93">
        <f t="shared" si="25"/>
        <v>0</v>
      </c>
      <c r="BV93">
        <f t="shared" si="26"/>
        <v>0</v>
      </c>
      <c r="BW93">
        <f t="shared" si="27"/>
        <v>0</v>
      </c>
      <c r="BX93">
        <f t="shared" si="28"/>
        <v>0</v>
      </c>
      <c r="BY93" s="23">
        <f t="shared" ca="1" si="29"/>
        <v>120</v>
      </c>
      <c r="BZ93" s="465"/>
      <c r="CA93" s="335"/>
      <c r="CB93" s="335"/>
      <c r="CC93" s="335"/>
      <c r="CD93" s="335"/>
      <c r="CE93" s="335"/>
      <c r="CF93" s="335"/>
      <c r="CG93" s="335"/>
      <c r="CH93" s="335"/>
      <c r="CI93" s="335"/>
      <c r="CJ93" s="23">
        <v>-65</v>
      </c>
      <c r="CK93" s="23">
        <f t="shared" si="30"/>
        <v>0</v>
      </c>
      <c r="CL93">
        <f t="shared" si="31"/>
        <v>0</v>
      </c>
      <c r="CM93">
        <f t="shared" si="32"/>
        <v>0</v>
      </c>
      <c r="CN93">
        <f t="shared" si="33"/>
        <v>0</v>
      </c>
      <c r="CO93">
        <f t="shared" si="34"/>
        <v>0</v>
      </c>
      <c r="CP93" s="23">
        <f t="shared" ca="1" si="35"/>
        <v>120</v>
      </c>
      <c r="CQ93" s="465"/>
      <c r="CR93" s="335"/>
      <c r="CS93" s="335"/>
      <c r="CT93" s="335"/>
      <c r="CU93" s="335"/>
      <c r="CV93" s="335"/>
      <c r="CW93" s="335"/>
      <c r="CX93" s="335"/>
      <c r="CY93" s="335"/>
      <c r="CZ93" s="335"/>
      <c r="DA93" s="23">
        <v>-65</v>
      </c>
      <c r="DB93" s="23">
        <f t="shared" si="36"/>
        <v>0</v>
      </c>
      <c r="DC93">
        <f t="shared" si="37"/>
        <v>0</v>
      </c>
      <c r="DD93">
        <f t="shared" si="38"/>
        <v>0</v>
      </c>
      <c r="DE93">
        <f t="shared" si="39"/>
        <v>0</v>
      </c>
      <c r="DF93">
        <f t="shared" si="40"/>
        <v>0</v>
      </c>
      <c r="DG93" s="23">
        <f t="shared" ca="1" si="41"/>
        <v>120</v>
      </c>
      <c r="DH93" s="465"/>
      <c r="DI93" s="335"/>
      <c r="DJ93" s="335"/>
      <c r="DK93" s="335"/>
      <c r="DL93" s="335"/>
      <c r="DM93" s="335"/>
      <c r="DN93" s="335"/>
      <c r="DO93" s="335"/>
      <c r="DP93" s="335"/>
      <c r="DQ93" s="335"/>
      <c r="DR93" s="23">
        <v>-65</v>
      </c>
      <c r="DS93" s="23">
        <f t="shared" si="42"/>
        <v>0</v>
      </c>
      <c r="DT93">
        <f t="shared" si="43"/>
        <v>0</v>
      </c>
      <c r="DU93">
        <f t="shared" si="44"/>
        <v>0</v>
      </c>
      <c r="DV93">
        <f t="shared" si="45"/>
        <v>0</v>
      </c>
      <c r="DW93">
        <f t="shared" si="46"/>
        <v>0</v>
      </c>
      <c r="DX93" s="23">
        <f t="shared" ca="1" si="47"/>
        <v>120</v>
      </c>
      <c r="DY93" s="465"/>
      <c r="DZ93" s="335"/>
      <c r="EA93" s="335"/>
      <c r="EB93" s="335"/>
      <c r="EC93" s="335"/>
      <c r="ED93" s="335"/>
      <c r="EE93" s="335"/>
      <c r="EF93" s="335"/>
      <c r="EG93" s="335"/>
      <c r="EH93" s="335"/>
      <c r="EI93" s="23">
        <v>-65</v>
      </c>
      <c r="EJ93" s="23">
        <f t="shared" si="48"/>
        <v>0</v>
      </c>
      <c r="EK93">
        <f t="shared" si="49"/>
        <v>0</v>
      </c>
      <c r="EL93">
        <f t="shared" si="50"/>
        <v>0</v>
      </c>
      <c r="EM93">
        <f t="shared" si="51"/>
        <v>0</v>
      </c>
      <c r="EN93">
        <f t="shared" si="52"/>
        <v>0</v>
      </c>
      <c r="EO93" s="23">
        <f t="shared" ca="1" si="53"/>
        <v>120</v>
      </c>
      <c r="EP93" s="465"/>
      <c r="EQ93" s="335"/>
      <c r="ER93" s="335"/>
      <c r="ES93" s="335"/>
      <c r="ET93" s="335"/>
      <c r="EU93" s="335"/>
      <c r="EV93" s="335"/>
      <c r="EW93" s="335"/>
      <c r="EX93" s="335"/>
      <c r="EY93" s="335"/>
      <c r="EZ93" s="23">
        <v>-65</v>
      </c>
      <c r="FA93" s="23">
        <f t="shared" si="54"/>
        <v>0</v>
      </c>
      <c r="FB93">
        <f t="shared" si="55"/>
        <v>0</v>
      </c>
      <c r="FC93">
        <f t="shared" si="56"/>
        <v>0</v>
      </c>
      <c r="FD93">
        <f t="shared" si="57"/>
        <v>0</v>
      </c>
      <c r="FE93">
        <f t="shared" si="58"/>
        <v>0</v>
      </c>
      <c r="FF93" s="23">
        <f t="shared" ca="1" si="59"/>
        <v>120</v>
      </c>
      <c r="FG93" s="465"/>
      <c r="FH93" s="335"/>
      <c r="FI93" s="335"/>
      <c r="FJ93" s="335"/>
      <c r="FK93" s="335"/>
      <c r="FL93" s="335"/>
      <c r="FM93" s="335"/>
      <c r="FN93" s="335"/>
      <c r="FO93" s="335"/>
      <c r="FP93" s="335"/>
      <c r="FQ93" s="23">
        <v>-65</v>
      </c>
      <c r="FR93" s="23">
        <f t="shared" si="60"/>
        <v>0</v>
      </c>
      <c r="FS93">
        <f t="shared" si="61"/>
        <v>0</v>
      </c>
      <c r="FT93">
        <f t="shared" si="62"/>
        <v>0</v>
      </c>
      <c r="FU93">
        <f t="shared" si="63"/>
        <v>0</v>
      </c>
      <c r="FV93">
        <f t="shared" si="64"/>
        <v>0</v>
      </c>
      <c r="FW93" s="23">
        <f t="shared" ca="1" si="65"/>
        <v>120</v>
      </c>
      <c r="FX93" s="465"/>
      <c r="FY93" s="335"/>
      <c r="FZ93" s="335"/>
      <c r="GA93" s="335"/>
      <c r="GB93" s="335"/>
      <c r="GC93" s="335"/>
      <c r="GD93" s="335"/>
      <c r="GE93" s="335"/>
      <c r="GF93" s="335"/>
      <c r="GG93" s="335"/>
      <c r="GH93" s="23">
        <v>-65</v>
      </c>
      <c r="GI93" s="23">
        <f t="shared" si="66"/>
        <v>0</v>
      </c>
      <c r="GJ93">
        <f t="shared" si="67"/>
        <v>0</v>
      </c>
      <c r="GK93">
        <f t="shared" si="68"/>
        <v>0</v>
      </c>
      <c r="GL93">
        <f t="shared" si="69"/>
        <v>0</v>
      </c>
      <c r="GM93">
        <f t="shared" si="70"/>
        <v>0</v>
      </c>
      <c r="GN93" s="23">
        <f t="shared" ca="1" si="71"/>
        <v>120</v>
      </c>
      <c r="GO93" s="465"/>
      <c r="GP93" s="335"/>
      <c r="GQ93" s="335"/>
      <c r="GR93" s="335"/>
      <c r="GS93" s="335"/>
      <c r="GT93" s="335"/>
      <c r="GU93" s="335"/>
      <c r="GV93" s="335"/>
      <c r="GW93" s="335"/>
      <c r="GX93" s="335"/>
      <c r="GY93" s="23">
        <v>-65</v>
      </c>
      <c r="GZ93" s="23">
        <f t="shared" si="72"/>
        <v>0</v>
      </c>
      <c r="HA93">
        <f t="shared" si="73"/>
        <v>0</v>
      </c>
      <c r="HB93">
        <f t="shared" si="74"/>
        <v>0</v>
      </c>
      <c r="HC93">
        <f t="shared" si="75"/>
        <v>0</v>
      </c>
      <c r="HD93">
        <f t="shared" si="76"/>
        <v>0</v>
      </c>
      <c r="HE93" s="23">
        <f t="shared" ca="1" si="77"/>
        <v>120</v>
      </c>
      <c r="HF93" s="465"/>
      <c r="HG93" s="335"/>
      <c r="HH93" s="335"/>
      <c r="HI93" s="335"/>
      <c r="HJ93" s="335"/>
      <c r="HK93" s="335"/>
      <c r="HL93" s="335"/>
      <c r="HM93" s="335"/>
      <c r="HN93" s="335"/>
      <c r="HO93" s="335"/>
      <c r="HP93" s="23">
        <v>-65</v>
      </c>
      <c r="HQ93" s="23">
        <f t="shared" si="78"/>
        <v>0</v>
      </c>
      <c r="HR93">
        <f t="shared" si="79"/>
        <v>0</v>
      </c>
      <c r="HS93">
        <f t="shared" si="80"/>
        <v>0</v>
      </c>
      <c r="HT93">
        <f t="shared" si="81"/>
        <v>0</v>
      </c>
      <c r="HU93">
        <f t="shared" si="82"/>
        <v>0</v>
      </c>
      <c r="HV93" s="23">
        <f t="shared" ca="1" si="83"/>
        <v>120</v>
      </c>
      <c r="HW93" s="465"/>
      <c r="HX93" s="335"/>
      <c r="HY93" s="335"/>
      <c r="HZ93" s="335"/>
      <c r="IA93" s="335"/>
      <c r="IB93" s="335"/>
      <c r="IC93" s="335"/>
      <c r="ID93" s="335"/>
      <c r="IE93" s="335"/>
      <c r="IF93" s="335"/>
      <c r="IG93" s="23">
        <v>-65</v>
      </c>
      <c r="IH93" s="23">
        <f t="shared" si="84"/>
        <v>0</v>
      </c>
      <c r="II93">
        <f t="shared" si="85"/>
        <v>0</v>
      </c>
      <c r="IJ93">
        <f t="shared" si="86"/>
        <v>0</v>
      </c>
      <c r="IK93">
        <f t="shared" si="87"/>
        <v>0</v>
      </c>
      <c r="IL93">
        <f t="shared" si="88"/>
        <v>0</v>
      </c>
      <c r="IM93" s="23">
        <f t="shared" ca="1" si="89"/>
        <v>120</v>
      </c>
      <c r="IN93" s="465"/>
      <c r="IO93" s="335"/>
      <c r="IP93" s="335"/>
      <c r="IQ93" s="335"/>
      <c r="IR93" s="335"/>
      <c r="IS93" s="335"/>
      <c r="IT93" s="335"/>
    </row>
    <row r="94" spans="1:254" s="124" customFormat="1" ht="12.75" x14ac:dyDescent="0.2">
      <c r="A94" s="335"/>
      <c r="B94" s="335"/>
      <c r="C94" s="23">
        <v>-64</v>
      </c>
      <c r="D94" s="23">
        <f t="shared" si="0"/>
        <v>0</v>
      </c>
      <c r="E94">
        <f t="shared" si="1"/>
        <v>0</v>
      </c>
      <c r="F94">
        <f t="shared" si="2"/>
        <v>0</v>
      </c>
      <c r="G94">
        <f t="shared" si="3"/>
        <v>0</v>
      </c>
      <c r="H94">
        <f t="shared" si="4"/>
        <v>0</v>
      </c>
      <c r="I94" s="23">
        <f t="shared" ca="1" si="5"/>
        <v>120</v>
      </c>
      <c r="J94" s="465"/>
      <c r="K94" s="335"/>
      <c r="L94" s="335"/>
      <c r="M94" s="335"/>
      <c r="N94" s="335"/>
      <c r="O94" s="335"/>
      <c r="P94" s="335"/>
      <c r="Q94" s="335"/>
      <c r="R94" s="335"/>
      <c r="S94" s="335"/>
      <c r="T94" s="23">
        <v>-64</v>
      </c>
      <c r="U94" s="23">
        <f t="shared" si="6"/>
        <v>0</v>
      </c>
      <c r="V94">
        <f t="shared" si="7"/>
        <v>0</v>
      </c>
      <c r="W94">
        <f t="shared" si="8"/>
        <v>0</v>
      </c>
      <c r="X94">
        <f t="shared" si="9"/>
        <v>0</v>
      </c>
      <c r="Y94">
        <f t="shared" si="10"/>
        <v>0</v>
      </c>
      <c r="Z94" s="23">
        <f t="shared" ca="1" si="11"/>
        <v>120</v>
      </c>
      <c r="AA94" s="465"/>
      <c r="AB94" s="335"/>
      <c r="AC94" s="335"/>
      <c r="AD94" s="335"/>
      <c r="AE94" s="335"/>
      <c r="AF94" s="335"/>
      <c r="AG94" s="335"/>
      <c r="AH94" s="335"/>
      <c r="AI94" s="335"/>
      <c r="AJ94" s="335"/>
      <c r="AK94" s="23">
        <v>-64</v>
      </c>
      <c r="AL94" s="23">
        <f t="shared" si="12"/>
        <v>0</v>
      </c>
      <c r="AM94">
        <f t="shared" si="13"/>
        <v>0</v>
      </c>
      <c r="AN94">
        <f t="shared" si="14"/>
        <v>0</v>
      </c>
      <c r="AO94">
        <f t="shared" si="15"/>
        <v>0</v>
      </c>
      <c r="AP94">
        <f t="shared" si="16"/>
        <v>0</v>
      </c>
      <c r="AQ94" s="23">
        <f t="shared" ca="1" si="17"/>
        <v>120</v>
      </c>
      <c r="AR94" s="465"/>
      <c r="AS94" s="335"/>
      <c r="AT94" s="335"/>
      <c r="AU94" s="335"/>
      <c r="AV94" s="335"/>
      <c r="AW94" s="335"/>
      <c r="AX94" s="335"/>
      <c r="AY94" s="335"/>
      <c r="AZ94" s="335"/>
      <c r="BA94" s="335"/>
      <c r="BB94" s="23">
        <v>-64</v>
      </c>
      <c r="BC94" s="23">
        <f t="shared" si="18"/>
        <v>0</v>
      </c>
      <c r="BD94">
        <f t="shared" si="19"/>
        <v>0</v>
      </c>
      <c r="BE94">
        <f t="shared" si="20"/>
        <v>0</v>
      </c>
      <c r="BF94">
        <f t="shared" si="21"/>
        <v>0</v>
      </c>
      <c r="BG94">
        <f t="shared" si="22"/>
        <v>0</v>
      </c>
      <c r="BH94" s="23">
        <f t="shared" ca="1" si="23"/>
        <v>120</v>
      </c>
      <c r="BI94" s="465"/>
      <c r="BJ94" s="335"/>
      <c r="BK94" s="335"/>
      <c r="BL94" s="335"/>
      <c r="BM94" s="335"/>
      <c r="BN94" s="335"/>
      <c r="BO94" s="335"/>
      <c r="BP94" s="335"/>
      <c r="BQ94" s="335"/>
      <c r="BR94" s="335"/>
      <c r="BS94" s="23">
        <v>-64</v>
      </c>
      <c r="BT94" s="23">
        <f t="shared" si="24"/>
        <v>0</v>
      </c>
      <c r="BU94">
        <f t="shared" si="25"/>
        <v>0</v>
      </c>
      <c r="BV94">
        <f t="shared" si="26"/>
        <v>0</v>
      </c>
      <c r="BW94">
        <f t="shared" si="27"/>
        <v>0</v>
      </c>
      <c r="BX94">
        <f t="shared" si="28"/>
        <v>0</v>
      </c>
      <c r="BY94" s="23">
        <f t="shared" ca="1" si="29"/>
        <v>120</v>
      </c>
      <c r="BZ94" s="465"/>
      <c r="CA94" s="335"/>
      <c r="CB94" s="335"/>
      <c r="CC94" s="335"/>
      <c r="CD94" s="335"/>
      <c r="CE94" s="335"/>
      <c r="CF94" s="335"/>
      <c r="CG94" s="335"/>
      <c r="CH94" s="335"/>
      <c r="CI94" s="335"/>
      <c r="CJ94" s="23">
        <v>-64</v>
      </c>
      <c r="CK94" s="23">
        <f t="shared" si="30"/>
        <v>0</v>
      </c>
      <c r="CL94">
        <f t="shared" si="31"/>
        <v>0</v>
      </c>
      <c r="CM94">
        <f t="shared" si="32"/>
        <v>0</v>
      </c>
      <c r="CN94">
        <f t="shared" si="33"/>
        <v>0</v>
      </c>
      <c r="CO94">
        <f t="shared" si="34"/>
        <v>0</v>
      </c>
      <c r="CP94" s="23">
        <f t="shared" ca="1" si="35"/>
        <v>120</v>
      </c>
      <c r="CQ94" s="465"/>
      <c r="CR94" s="335"/>
      <c r="CS94" s="335"/>
      <c r="CT94" s="335"/>
      <c r="CU94" s="335"/>
      <c r="CV94" s="335"/>
      <c r="CW94" s="335"/>
      <c r="CX94" s="335"/>
      <c r="CY94" s="335"/>
      <c r="CZ94" s="335"/>
      <c r="DA94" s="23">
        <v>-64</v>
      </c>
      <c r="DB94" s="23">
        <f t="shared" si="36"/>
        <v>0</v>
      </c>
      <c r="DC94">
        <f t="shared" si="37"/>
        <v>0</v>
      </c>
      <c r="DD94">
        <f t="shared" si="38"/>
        <v>0</v>
      </c>
      <c r="DE94">
        <f t="shared" si="39"/>
        <v>0</v>
      </c>
      <c r="DF94">
        <f t="shared" si="40"/>
        <v>0</v>
      </c>
      <c r="DG94" s="23">
        <f t="shared" ca="1" si="41"/>
        <v>120</v>
      </c>
      <c r="DH94" s="465"/>
      <c r="DI94" s="335"/>
      <c r="DJ94" s="335"/>
      <c r="DK94" s="335"/>
      <c r="DL94" s="335"/>
      <c r="DM94" s="335"/>
      <c r="DN94" s="335"/>
      <c r="DO94" s="335"/>
      <c r="DP94" s="335"/>
      <c r="DQ94" s="335"/>
      <c r="DR94" s="23">
        <v>-64</v>
      </c>
      <c r="DS94" s="23">
        <f t="shared" si="42"/>
        <v>0</v>
      </c>
      <c r="DT94">
        <f t="shared" si="43"/>
        <v>0</v>
      </c>
      <c r="DU94">
        <f t="shared" si="44"/>
        <v>0</v>
      </c>
      <c r="DV94">
        <f t="shared" si="45"/>
        <v>0</v>
      </c>
      <c r="DW94">
        <f t="shared" si="46"/>
        <v>0</v>
      </c>
      <c r="DX94" s="23">
        <f t="shared" ca="1" si="47"/>
        <v>120</v>
      </c>
      <c r="DY94" s="465"/>
      <c r="DZ94" s="335"/>
      <c r="EA94" s="335"/>
      <c r="EB94" s="335"/>
      <c r="EC94" s="335"/>
      <c r="ED94" s="335"/>
      <c r="EE94" s="335"/>
      <c r="EF94" s="335"/>
      <c r="EG94" s="335"/>
      <c r="EH94" s="335"/>
      <c r="EI94" s="23">
        <v>-64</v>
      </c>
      <c r="EJ94" s="23">
        <f t="shared" si="48"/>
        <v>0</v>
      </c>
      <c r="EK94">
        <f t="shared" si="49"/>
        <v>0</v>
      </c>
      <c r="EL94">
        <f t="shared" si="50"/>
        <v>0</v>
      </c>
      <c r="EM94">
        <f t="shared" si="51"/>
        <v>0</v>
      </c>
      <c r="EN94">
        <f t="shared" si="52"/>
        <v>0</v>
      </c>
      <c r="EO94" s="23">
        <f t="shared" ca="1" si="53"/>
        <v>120</v>
      </c>
      <c r="EP94" s="465"/>
      <c r="EQ94" s="335"/>
      <c r="ER94" s="335"/>
      <c r="ES94" s="335"/>
      <c r="ET94" s="335"/>
      <c r="EU94" s="335"/>
      <c r="EV94" s="335"/>
      <c r="EW94" s="335"/>
      <c r="EX94" s="335"/>
      <c r="EY94" s="335"/>
      <c r="EZ94" s="23">
        <v>-64</v>
      </c>
      <c r="FA94" s="23">
        <f t="shared" si="54"/>
        <v>0</v>
      </c>
      <c r="FB94">
        <f t="shared" si="55"/>
        <v>0</v>
      </c>
      <c r="FC94">
        <f t="shared" si="56"/>
        <v>0</v>
      </c>
      <c r="FD94">
        <f t="shared" si="57"/>
        <v>0</v>
      </c>
      <c r="FE94">
        <f t="shared" si="58"/>
        <v>0</v>
      </c>
      <c r="FF94" s="23">
        <f t="shared" ca="1" si="59"/>
        <v>120</v>
      </c>
      <c r="FG94" s="465"/>
      <c r="FH94" s="335"/>
      <c r="FI94" s="335"/>
      <c r="FJ94" s="335"/>
      <c r="FK94" s="335"/>
      <c r="FL94" s="335"/>
      <c r="FM94" s="335"/>
      <c r="FN94" s="335"/>
      <c r="FO94" s="335"/>
      <c r="FP94" s="335"/>
      <c r="FQ94" s="23">
        <v>-64</v>
      </c>
      <c r="FR94" s="23">
        <f t="shared" si="60"/>
        <v>0</v>
      </c>
      <c r="FS94">
        <f t="shared" si="61"/>
        <v>0</v>
      </c>
      <c r="FT94">
        <f t="shared" si="62"/>
        <v>0</v>
      </c>
      <c r="FU94">
        <f t="shared" si="63"/>
        <v>0</v>
      </c>
      <c r="FV94">
        <f t="shared" si="64"/>
        <v>0</v>
      </c>
      <c r="FW94" s="23">
        <f t="shared" ca="1" si="65"/>
        <v>120</v>
      </c>
      <c r="FX94" s="465"/>
      <c r="FY94" s="335"/>
      <c r="FZ94" s="335"/>
      <c r="GA94" s="335"/>
      <c r="GB94" s="335"/>
      <c r="GC94" s="335"/>
      <c r="GD94" s="335"/>
      <c r="GE94" s="335"/>
      <c r="GF94" s="335"/>
      <c r="GG94" s="335"/>
      <c r="GH94" s="23">
        <v>-64</v>
      </c>
      <c r="GI94" s="23">
        <f t="shared" si="66"/>
        <v>0</v>
      </c>
      <c r="GJ94">
        <f t="shared" si="67"/>
        <v>0</v>
      </c>
      <c r="GK94">
        <f t="shared" si="68"/>
        <v>0</v>
      </c>
      <c r="GL94">
        <f t="shared" si="69"/>
        <v>0</v>
      </c>
      <c r="GM94">
        <f t="shared" si="70"/>
        <v>0</v>
      </c>
      <c r="GN94" s="23">
        <f t="shared" ca="1" si="71"/>
        <v>120</v>
      </c>
      <c r="GO94" s="465"/>
      <c r="GP94" s="335"/>
      <c r="GQ94" s="335"/>
      <c r="GR94" s="335"/>
      <c r="GS94" s="335"/>
      <c r="GT94" s="335"/>
      <c r="GU94" s="335"/>
      <c r="GV94" s="335"/>
      <c r="GW94" s="335"/>
      <c r="GX94" s="335"/>
      <c r="GY94" s="23">
        <v>-64</v>
      </c>
      <c r="GZ94" s="23">
        <f t="shared" si="72"/>
        <v>0</v>
      </c>
      <c r="HA94">
        <f t="shared" si="73"/>
        <v>0</v>
      </c>
      <c r="HB94">
        <f t="shared" si="74"/>
        <v>0</v>
      </c>
      <c r="HC94">
        <f t="shared" si="75"/>
        <v>0</v>
      </c>
      <c r="HD94">
        <f t="shared" si="76"/>
        <v>0</v>
      </c>
      <c r="HE94" s="23">
        <f t="shared" ca="1" si="77"/>
        <v>120</v>
      </c>
      <c r="HF94" s="465"/>
      <c r="HG94" s="335"/>
      <c r="HH94" s="335"/>
      <c r="HI94" s="335"/>
      <c r="HJ94" s="335"/>
      <c r="HK94" s="335"/>
      <c r="HL94" s="335"/>
      <c r="HM94" s="335"/>
      <c r="HN94" s="335"/>
      <c r="HO94" s="335"/>
      <c r="HP94" s="23">
        <v>-64</v>
      </c>
      <c r="HQ94" s="23">
        <f t="shared" si="78"/>
        <v>0</v>
      </c>
      <c r="HR94">
        <f t="shared" si="79"/>
        <v>0</v>
      </c>
      <c r="HS94">
        <f t="shared" si="80"/>
        <v>0</v>
      </c>
      <c r="HT94">
        <f t="shared" si="81"/>
        <v>0</v>
      </c>
      <c r="HU94">
        <f t="shared" si="82"/>
        <v>0</v>
      </c>
      <c r="HV94" s="23">
        <f t="shared" ca="1" si="83"/>
        <v>120</v>
      </c>
      <c r="HW94" s="465"/>
      <c r="HX94" s="335"/>
      <c r="HY94" s="335"/>
      <c r="HZ94" s="335"/>
      <c r="IA94" s="335"/>
      <c r="IB94" s="335"/>
      <c r="IC94" s="335"/>
      <c r="ID94" s="335"/>
      <c r="IE94" s="335"/>
      <c r="IF94" s="335"/>
      <c r="IG94" s="23">
        <v>-64</v>
      </c>
      <c r="IH94" s="23">
        <f t="shared" si="84"/>
        <v>0</v>
      </c>
      <c r="II94">
        <f t="shared" si="85"/>
        <v>0</v>
      </c>
      <c r="IJ94">
        <f t="shared" si="86"/>
        <v>0</v>
      </c>
      <c r="IK94">
        <f t="shared" si="87"/>
        <v>0</v>
      </c>
      <c r="IL94">
        <f t="shared" si="88"/>
        <v>0</v>
      </c>
      <c r="IM94" s="23">
        <f t="shared" ca="1" si="89"/>
        <v>120</v>
      </c>
      <c r="IN94" s="465"/>
      <c r="IO94" s="335"/>
      <c r="IP94" s="335"/>
      <c r="IQ94" s="335"/>
      <c r="IR94" s="335"/>
      <c r="IS94" s="335"/>
      <c r="IT94" s="335"/>
    </row>
    <row r="95" spans="1:254" s="124" customFormat="1" ht="12.75" x14ac:dyDescent="0.2">
      <c r="A95" s="335"/>
      <c r="B95" s="335"/>
      <c r="C95" s="23">
        <v>-63</v>
      </c>
      <c r="D95" s="23">
        <f t="shared" si="0"/>
        <v>0</v>
      </c>
      <c r="E95">
        <f t="shared" si="1"/>
        <v>0</v>
      </c>
      <c r="F95">
        <f t="shared" si="2"/>
        <v>0</v>
      </c>
      <c r="G95">
        <f t="shared" si="3"/>
        <v>0</v>
      </c>
      <c r="H95">
        <f t="shared" si="4"/>
        <v>0</v>
      </c>
      <c r="I95" s="23">
        <f t="shared" ca="1" si="5"/>
        <v>120</v>
      </c>
      <c r="J95" s="465"/>
      <c r="K95" s="335"/>
      <c r="L95" s="335"/>
      <c r="M95" s="335"/>
      <c r="N95" s="335"/>
      <c r="O95" s="335"/>
      <c r="P95" s="335"/>
      <c r="Q95" s="335"/>
      <c r="R95" s="335"/>
      <c r="S95" s="335"/>
      <c r="T95" s="23">
        <v>-63</v>
      </c>
      <c r="U95" s="23">
        <f t="shared" si="6"/>
        <v>0</v>
      </c>
      <c r="V95">
        <f t="shared" si="7"/>
        <v>0</v>
      </c>
      <c r="W95">
        <f t="shared" si="8"/>
        <v>0</v>
      </c>
      <c r="X95">
        <f t="shared" si="9"/>
        <v>0</v>
      </c>
      <c r="Y95">
        <f t="shared" si="10"/>
        <v>0</v>
      </c>
      <c r="Z95" s="23">
        <f t="shared" ca="1" si="11"/>
        <v>120</v>
      </c>
      <c r="AA95" s="465"/>
      <c r="AB95" s="335"/>
      <c r="AC95" s="335"/>
      <c r="AD95" s="335"/>
      <c r="AE95" s="335"/>
      <c r="AF95" s="335"/>
      <c r="AG95" s="335"/>
      <c r="AH95" s="335"/>
      <c r="AI95" s="335"/>
      <c r="AJ95" s="335"/>
      <c r="AK95" s="23">
        <v>-63</v>
      </c>
      <c r="AL95" s="23">
        <f t="shared" si="12"/>
        <v>0</v>
      </c>
      <c r="AM95">
        <f t="shared" si="13"/>
        <v>0</v>
      </c>
      <c r="AN95">
        <f t="shared" si="14"/>
        <v>0</v>
      </c>
      <c r="AO95">
        <f t="shared" si="15"/>
        <v>0</v>
      </c>
      <c r="AP95">
        <f t="shared" si="16"/>
        <v>0</v>
      </c>
      <c r="AQ95" s="23">
        <f t="shared" ca="1" si="17"/>
        <v>120</v>
      </c>
      <c r="AR95" s="465"/>
      <c r="AS95" s="335"/>
      <c r="AT95" s="335"/>
      <c r="AU95" s="335"/>
      <c r="AV95" s="335"/>
      <c r="AW95" s="335"/>
      <c r="AX95" s="335"/>
      <c r="AY95" s="335"/>
      <c r="AZ95" s="335"/>
      <c r="BA95" s="335"/>
      <c r="BB95" s="23">
        <v>-63</v>
      </c>
      <c r="BC95" s="23">
        <f t="shared" si="18"/>
        <v>0</v>
      </c>
      <c r="BD95">
        <f t="shared" si="19"/>
        <v>0</v>
      </c>
      <c r="BE95">
        <f t="shared" si="20"/>
        <v>0</v>
      </c>
      <c r="BF95">
        <f t="shared" si="21"/>
        <v>0</v>
      </c>
      <c r="BG95">
        <f t="shared" si="22"/>
        <v>0</v>
      </c>
      <c r="BH95" s="23">
        <f t="shared" ca="1" si="23"/>
        <v>120</v>
      </c>
      <c r="BI95" s="465"/>
      <c r="BJ95" s="335"/>
      <c r="BK95" s="335"/>
      <c r="BL95" s="335"/>
      <c r="BM95" s="335"/>
      <c r="BN95" s="335"/>
      <c r="BO95" s="335"/>
      <c r="BP95" s="335"/>
      <c r="BQ95" s="335"/>
      <c r="BR95" s="335"/>
      <c r="BS95" s="23">
        <v>-63</v>
      </c>
      <c r="BT95" s="23">
        <f t="shared" si="24"/>
        <v>0</v>
      </c>
      <c r="BU95">
        <f t="shared" si="25"/>
        <v>0</v>
      </c>
      <c r="BV95">
        <f t="shared" si="26"/>
        <v>0</v>
      </c>
      <c r="BW95">
        <f t="shared" si="27"/>
        <v>0</v>
      </c>
      <c r="BX95">
        <f t="shared" si="28"/>
        <v>0</v>
      </c>
      <c r="BY95" s="23">
        <f t="shared" ca="1" si="29"/>
        <v>120</v>
      </c>
      <c r="BZ95" s="465"/>
      <c r="CA95" s="335"/>
      <c r="CB95" s="335"/>
      <c r="CC95" s="335"/>
      <c r="CD95" s="335"/>
      <c r="CE95" s="335"/>
      <c r="CF95" s="335"/>
      <c r="CG95" s="335"/>
      <c r="CH95" s="335"/>
      <c r="CI95" s="335"/>
      <c r="CJ95" s="23">
        <v>-63</v>
      </c>
      <c r="CK95" s="23">
        <f t="shared" si="30"/>
        <v>0</v>
      </c>
      <c r="CL95">
        <f t="shared" si="31"/>
        <v>0</v>
      </c>
      <c r="CM95">
        <f t="shared" si="32"/>
        <v>0</v>
      </c>
      <c r="CN95">
        <f t="shared" si="33"/>
        <v>0</v>
      </c>
      <c r="CO95">
        <f t="shared" si="34"/>
        <v>0</v>
      </c>
      <c r="CP95" s="23">
        <f t="shared" ca="1" si="35"/>
        <v>120</v>
      </c>
      <c r="CQ95" s="465"/>
      <c r="CR95" s="335"/>
      <c r="CS95" s="335"/>
      <c r="CT95" s="335"/>
      <c r="CU95" s="335"/>
      <c r="CV95" s="335"/>
      <c r="CW95" s="335"/>
      <c r="CX95" s="335"/>
      <c r="CY95" s="335"/>
      <c r="CZ95" s="335"/>
      <c r="DA95" s="23">
        <v>-63</v>
      </c>
      <c r="DB95" s="23">
        <f t="shared" si="36"/>
        <v>0</v>
      </c>
      <c r="DC95">
        <f t="shared" si="37"/>
        <v>0</v>
      </c>
      <c r="DD95">
        <f t="shared" si="38"/>
        <v>0</v>
      </c>
      <c r="DE95">
        <f t="shared" si="39"/>
        <v>0</v>
      </c>
      <c r="DF95">
        <f t="shared" si="40"/>
        <v>0</v>
      </c>
      <c r="DG95" s="23">
        <f t="shared" ca="1" si="41"/>
        <v>120</v>
      </c>
      <c r="DH95" s="465"/>
      <c r="DI95" s="335"/>
      <c r="DJ95" s="335"/>
      <c r="DK95" s="335"/>
      <c r="DL95" s="335"/>
      <c r="DM95" s="335"/>
      <c r="DN95" s="335"/>
      <c r="DO95" s="335"/>
      <c r="DP95" s="335"/>
      <c r="DQ95" s="335"/>
      <c r="DR95" s="23">
        <v>-63</v>
      </c>
      <c r="DS95" s="23">
        <f t="shared" si="42"/>
        <v>0</v>
      </c>
      <c r="DT95">
        <f t="shared" si="43"/>
        <v>0</v>
      </c>
      <c r="DU95">
        <f t="shared" si="44"/>
        <v>0</v>
      </c>
      <c r="DV95">
        <f t="shared" si="45"/>
        <v>0</v>
      </c>
      <c r="DW95">
        <f t="shared" si="46"/>
        <v>0</v>
      </c>
      <c r="DX95" s="23">
        <f t="shared" ca="1" si="47"/>
        <v>120</v>
      </c>
      <c r="DY95" s="465"/>
      <c r="DZ95" s="335"/>
      <c r="EA95" s="335"/>
      <c r="EB95" s="335"/>
      <c r="EC95" s="335"/>
      <c r="ED95" s="335"/>
      <c r="EE95" s="335"/>
      <c r="EF95" s="335"/>
      <c r="EG95" s="335"/>
      <c r="EH95" s="335"/>
      <c r="EI95" s="23">
        <v>-63</v>
      </c>
      <c r="EJ95" s="23">
        <f t="shared" si="48"/>
        <v>0</v>
      </c>
      <c r="EK95">
        <f t="shared" si="49"/>
        <v>0</v>
      </c>
      <c r="EL95">
        <f t="shared" si="50"/>
        <v>0</v>
      </c>
      <c r="EM95">
        <f t="shared" si="51"/>
        <v>0</v>
      </c>
      <c r="EN95">
        <f t="shared" si="52"/>
        <v>0</v>
      </c>
      <c r="EO95" s="23">
        <f t="shared" ca="1" si="53"/>
        <v>120</v>
      </c>
      <c r="EP95" s="465"/>
      <c r="EQ95" s="335"/>
      <c r="ER95" s="335"/>
      <c r="ES95" s="335"/>
      <c r="ET95" s="335"/>
      <c r="EU95" s="335"/>
      <c r="EV95" s="335"/>
      <c r="EW95" s="335"/>
      <c r="EX95" s="335"/>
      <c r="EY95" s="335"/>
      <c r="EZ95" s="23">
        <v>-63</v>
      </c>
      <c r="FA95" s="23">
        <f t="shared" si="54"/>
        <v>0</v>
      </c>
      <c r="FB95">
        <f t="shared" si="55"/>
        <v>0</v>
      </c>
      <c r="FC95">
        <f t="shared" si="56"/>
        <v>0</v>
      </c>
      <c r="FD95">
        <f t="shared" si="57"/>
        <v>0</v>
      </c>
      <c r="FE95">
        <f t="shared" si="58"/>
        <v>0</v>
      </c>
      <c r="FF95" s="23">
        <f t="shared" ca="1" si="59"/>
        <v>120</v>
      </c>
      <c r="FG95" s="465"/>
      <c r="FH95" s="335"/>
      <c r="FI95" s="335"/>
      <c r="FJ95" s="335"/>
      <c r="FK95" s="335"/>
      <c r="FL95" s="335"/>
      <c r="FM95" s="335"/>
      <c r="FN95" s="335"/>
      <c r="FO95" s="335"/>
      <c r="FP95" s="335"/>
      <c r="FQ95" s="23">
        <v>-63</v>
      </c>
      <c r="FR95" s="23">
        <f t="shared" si="60"/>
        <v>0</v>
      </c>
      <c r="FS95">
        <f t="shared" si="61"/>
        <v>0</v>
      </c>
      <c r="FT95">
        <f t="shared" si="62"/>
        <v>0</v>
      </c>
      <c r="FU95">
        <f t="shared" si="63"/>
        <v>0</v>
      </c>
      <c r="FV95">
        <f t="shared" si="64"/>
        <v>0</v>
      </c>
      <c r="FW95" s="23">
        <f t="shared" ca="1" si="65"/>
        <v>120</v>
      </c>
      <c r="FX95" s="465"/>
      <c r="FY95" s="335"/>
      <c r="FZ95" s="335"/>
      <c r="GA95" s="335"/>
      <c r="GB95" s="335"/>
      <c r="GC95" s="335"/>
      <c r="GD95" s="335"/>
      <c r="GE95" s="335"/>
      <c r="GF95" s="335"/>
      <c r="GG95" s="335"/>
      <c r="GH95" s="23">
        <v>-63</v>
      </c>
      <c r="GI95" s="23">
        <f t="shared" si="66"/>
        <v>0</v>
      </c>
      <c r="GJ95">
        <f t="shared" si="67"/>
        <v>0</v>
      </c>
      <c r="GK95">
        <f t="shared" si="68"/>
        <v>0</v>
      </c>
      <c r="GL95">
        <f t="shared" si="69"/>
        <v>0</v>
      </c>
      <c r="GM95">
        <f t="shared" si="70"/>
        <v>0</v>
      </c>
      <c r="GN95" s="23">
        <f t="shared" ca="1" si="71"/>
        <v>120</v>
      </c>
      <c r="GO95" s="465"/>
      <c r="GP95" s="335"/>
      <c r="GQ95" s="335"/>
      <c r="GR95" s="335"/>
      <c r="GS95" s="335"/>
      <c r="GT95" s="335"/>
      <c r="GU95" s="335"/>
      <c r="GV95" s="335"/>
      <c r="GW95" s="335"/>
      <c r="GX95" s="335"/>
      <c r="GY95" s="23">
        <v>-63</v>
      </c>
      <c r="GZ95" s="23">
        <f t="shared" si="72"/>
        <v>0</v>
      </c>
      <c r="HA95">
        <f t="shared" si="73"/>
        <v>0</v>
      </c>
      <c r="HB95">
        <f t="shared" si="74"/>
        <v>0</v>
      </c>
      <c r="HC95">
        <f t="shared" si="75"/>
        <v>0</v>
      </c>
      <c r="HD95">
        <f t="shared" si="76"/>
        <v>0</v>
      </c>
      <c r="HE95" s="23">
        <f t="shared" ca="1" si="77"/>
        <v>120</v>
      </c>
      <c r="HF95" s="465"/>
      <c r="HG95" s="335"/>
      <c r="HH95" s="335"/>
      <c r="HI95" s="335"/>
      <c r="HJ95" s="335"/>
      <c r="HK95" s="335"/>
      <c r="HL95" s="335"/>
      <c r="HM95" s="335"/>
      <c r="HN95" s="335"/>
      <c r="HO95" s="335"/>
      <c r="HP95" s="23">
        <v>-63</v>
      </c>
      <c r="HQ95" s="23">
        <f t="shared" si="78"/>
        <v>0</v>
      </c>
      <c r="HR95">
        <f t="shared" si="79"/>
        <v>0</v>
      </c>
      <c r="HS95">
        <f t="shared" si="80"/>
        <v>0</v>
      </c>
      <c r="HT95">
        <f t="shared" si="81"/>
        <v>0</v>
      </c>
      <c r="HU95">
        <f t="shared" si="82"/>
        <v>0</v>
      </c>
      <c r="HV95" s="23">
        <f t="shared" ca="1" si="83"/>
        <v>120</v>
      </c>
      <c r="HW95" s="465"/>
      <c r="HX95" s="335"/>
      <c r="HY95" s="335"/>
      <c r="HZ95" s="335"/>
      <c r="IA95" s="335"/>
      <c r="IB95" s="335"/>
      <c r="IC95" s="335"/>
      <c r="ID95" s="335"/>
      <c r="IE95" s="335"/>
      <c r="IF95" s="335"/>
      <c r="IG95" s="23">
        <v>-63</v>
      </c>
      <c r="IH95" s="23">
        <f t="shared" si="84"/>
        <v>0</v>
      </c>
      <c r="II95">
        <f t="shared" si="85"/>
        <v>0</v>
      </c>
      <c r="IJ95">
        <f t="shared" si="86"/>
        <v>0</v>
      </c>
      <c r="IK95">
        <f t="shared" si="87"/>
        <v>0</v>
      </c>
      <c r="IL95">
        <f t="shared" si="88"/>
        <v>0</v>
      </c>
      <c r="IM95" s="23">
        <f t="shared" ca="1" si="89"/>
        <v>120</v>
      </c>
      <c r="IN95" s="465"/>
      <c r="IO95" s="335"/>
      <c r="IP95" s="335"/>
      <c r="IQ95" s="335"/>
      <c r="IR95" s="335"/>
      <c r="IS95" s="335"/>
      <c r="IT95" s="335"/>
    </row>
    <row r="96" spans="1:254" s="124" customFormat="1" ht="12.75" x14ac:dyDescent="0.2">
      <c r="A96" s="335"/>
      <c r="B96" s="335"/>
      <c r="C96" s="23">
        <v>-62</v>
      </c>
      <c r="D96" s="23">
        <f t="shared" si="0"/>
        <v>0</v>
      </c>
      <c r="E96">
        <f t="shared" si="1"/>
        <v>0</v>
      </c>
      <c r="F96">
        <f t="shared" si="2"/>
        <v>0</v>
      </c>
      <c r="G96">
        <f t="shared" si="3"/>
        <v>0</v>
      </c>
      <c r="H96">
        <f t="shared" si="4"/>
        <v>0</v>
      </c>
      <c r="I96" s="23">
        <f t="shared" ca="1" si="5"/>
        <v>120</v>
      </c>
      <c r="J96" s="465"/>
      <c r="K96" s="335"/>
      <c r="L96" s="335"/>
      <c r="M96" s="335"/>
      <c r="N96" s="335"/>
      <c r="O96" s="335"/>
      <c r="P96" s="335"/>
      <c r="Q96" s="335"/>
      <c r="R96" s="335"/>
      <c r="S96" s="335"/>
      <c r="T96" s="23">
        <v>-62</v>
      </c>
      <c r="U96" s="23">
        <f t="shared" si="6"/>
        <v>0</v>
      </c>
      <c r="V96">
        <f t="shared" si="7"/>
        <v>0</v>
      </c>
      <c r="W96">
        <f t="shared" si="8"/>
        <v>0</v>
      </c>
      <c r="X96">
        <f t="shared" si="9"/>
        <v>0</v>
      </c>
      <c r="Y96">
        <f t="shared" si="10"/>
        <v>0</v>
      </c>
      <c r="Z96" s="23">
        <f t="shared" ca="1" si="11"/>
        <v>120</v>
      </c>
      <c r="AA96" s="465"/>
      <c r="AB96" s="335"/>
      <c r="AC96" s="335"/>
      <c r="AD96" s="335"/>
      <c r="AE96" s="335"/>
      <c r="AF96" s="335"/>
      <c r="AG96" s="335"/>
      <c r="AH96" s="335"/>
      <c r="AI96" s="335"/>
      <c r="AJ96" s="335"/>
      <c r="AK96" s="23">
        <v>-62</v>
      </c>
      <c r="AL96" s="23">
        <f t="shared" si="12"/>
        <v>0</v>
      </c>
      <c r="AM96">
        <f t="shared" si="13"/>
        <v>0</v>
      </c>
      <c r="AN96">
        <f t="shared" si="14"/>
        <v>0</v>
      </c>
      <c r="AO96">
        <f t="shared" si="15"/>
        <v>0</v>
      </c>
      <c r="AP96">
        <f t="shared" si="16"/>
        <v>0</v>
      </c>
      <c r="AQ96" s="23">
        <f t="shared" ca="1" si="17"/>
        <v>120</v>
      </c>
      <c r="AR96" s="465"/>
      <c r="AS96" s="335"/>
      <c r="AT96" s="335"/>
      <c r="AU96" s="335"/>
      <c r="AV96" s="335"/>
      <c r="AW96" s="335"/>
      <c r="AX96" s="335"/>
      <c r="AY96" s="335"/>
      <c r="AZ96" s="335"/>
      <c r="BA96" s="335"/>
      <c r="BB96" s="23">
        <v>-62</v>
      </c>
      <c r="BC96" s="23">
        <f t="shared" si="18"/>
        <v>0</v>
      </c>
      <c r="BD96">
        <f t="shared" si="19"/>
        <v>0</v>
      </c>
      <c r="BE96">
        <f t="shared" si="20"/>
        <v>0</v>
      </c>
      <c r="BF96">
        <f t="shared" si="21"/>
        <v>0</v>
      </c>
      <c r="BG96">
        <f t="shared" si="22"/>
        <v>0</v>
      </c>
      <c r="BH96" s="23">
        <f t="shared" ca="1" si="23"/>
        <v>120</v>
      </c>
      <c r="BI96" s="465"/>
      <c r="BJ96" s="335"/>
      <c r="BK96" s="335"/>
      <c r="BL96" s="335"/>
      <c r="BM96" s="335"/>
      <c r="BN96" s="335"/>
      <c r="BO96" s="335"/>
      <c r="BP96" s="335"/>
      <c r="BQ96" s="335"/>
      <c r="BR96" s="335"/>
      <c r="BS96" s="23">
        <v>-62</v>
      </c>
      <c r="BT96" s="23">
        <f t="shared" si="24"/>
        <v>0</v>
      </c>
      <c r="BU96">
        <f t="shared" si="25"/>
        <v>0</v>
      </c>
      <c r="BV96">
        <f t="shared" si="26"/>
        <v>0</v>
      </c>
      <c r="BW96">
        <f t="shared" si="27"/>
        <v>0</v>
      </c>
      <c r="BX96">
        <f t="shared" si="28"/>
        <v>0</v>
      </c>
      <c r="BY96" s="23">
        <f t="shared" ca="1" si="29"/>
        <v>120</v>
      </c>
      <c r="BZ96" s="465"/>
      <c r="CA96" s="335"/>
      <c r="CB96" s="335"/>
      <c r="CC96" s="335"/>
      <c r="CD96" s="335"/>
      <c r="CE96" s="335"/>
      <c r="CF96" s="335"/>
      <c r="CG96" s="335"/>
      <c r="CH96" s="335"/>
      <c r="CI96" s="335"/>
      <c r="CJ96" s="23">
        <v>-62</v>
      </c>
      <c r="CK96" s="23">
        <f t="shared" si="30"/>
        <v>0</v>
      </c>
      <c r="CL96">
        <f t="shared" si="31"/>
        <v>0</v>
      </c>
      <c r="CM96">
        <f t="shared" si="32"/>
        <v>0</v>
      </c>
      <c r="CN96">
        <f t="shared" si="33"/>
        <v>0</v>
      </c>
      <c r="CO96">
        <f t="shared" si="34"/>
        <v>0</v>
      </c>
      <c r="CP96" s="23">
        <f t="shared" ca="1" si="35"/>
        <v>120</v>
      </c>
      <c r="CQ96" s="465"/>
      <c r="CR96" s="335"/>
      <c r="CS96" s="335"/>
      <c r="CT96" s="335"/>
      <c r="CU96" s="335"/>
      <c r="CV96" s="335"/>
      <c r="CW96" s="335"/>
      <c r="CX96" s="335"/>
      <c r="CY96" s="335"/>
      <c r="CZ96" s="335"/>
      <c r="DA96" s="23">
        <v>-62</v>
      </c>
      <c r="DB96" s="23">
        <f t="shared" si="36"/>
        <v>0</v>
      </c>
      <c r="DC96">
        <f t="shared" si="37"/>
        <v>0</v>
      </c>
      <c r="DD96">
        <f t="shared" si="38"/>
        <v>0</v>
      </c>
      <c r="DE96">
        <f t="shared" si="39"/>
        <v>0</v>
      </c>
      <c r="DF96">
        <f t="shared" si="40"/>
        <v>0</v>
      </c>
      <c r="DG96" s="23">
        <f t="shared" ca="1" si="41"/>
        <v>120</v>
      </c>
      <c r="DH96" s="465"/>
      <c r="DI96" s="335"/>
      <c r="DJ96" s="335"/>
      <c r="DK96" s="335"/>
      <c r="DL96" s="335"/>
      <c r="DM96" s="335"/>
      <c r="DN96" s="335"/>
      <c r="DO96" s="335"/>
      <c r="DP96" s="335"/>
      <c r="DQ96" s="335"/>
      <c r="DR96" s="23">
        <v>-62</v>
      </c>
      <c r="DS96" s="23">
        <f t="shared" si="42"/>
        <v>0</v>
      </c>
      <c r="DT96">
        <f t="shared" si="43"/>
        <v>0</v>
      </c>
      <c r="DU96">
        <f t="shared" si="44"/>
        <v>0</v>
      </c>
      <c r="DV96">
        <f t="shared" si="45"/>
        <v>0</v>
      </c>
      <c r="DW96">
        <f t="shared" si="46"/>
        <v>0</v>
      </c>
      <c r="DX96" s="23">
        <f t="shared" ca="1" si="47"/>
        <v>120</v>
      </c>
      <c r="DY96" s="465"/>
      <c r="DZ96" s="335"/>
      <c r="EA96" s="335"/>
      <c r="EB96" s="335"/>
      <c r="EC96" s="335"/>
      <c r="ED96" s="335"/>
      <c r="EE96" s="335"/>
      <c r="EF96" s="335"/>
      <c r="EG96" s="335"/>
      <c r="EH96" s="335"/>
      <c r="EI96" s="23">
        <v>-62</v>
      </c>
      <c r="EJ96" s="23">
        <f t="shared" si="48"/>
        <v>0</v>
      </c>
      <c r="EK96">
        <f t="shared" si="49"/>
        <v>0</v>
      </c>
      <c r="EL96">
        <f t="shared" si="50"/>
        <v>0</v>
      </c>
      <c r="EM96">
        <f t="shared" si="51"/>
        <v>0</v>
      </c>
      <c r="EN96">
        <f t="shared" si="52"/>
        <v>0</v>
      </c>
      <c r="EO96" s="23">
        <f t="shared" ca="1" si="53"/>
        <v>120</v>
      </c>
      <c r="EP96" s="465"/>
      <c r="EQ96" s="335"/>
      <c r="ER96" s="335"/>
      <c r="ES96" s="335"/>
      <c r="ET96" s="335"/>
      <c r="EU96" s="335"/>
      <c r="EV96" s="335"/>
      <c r="EW96" s="335"/>
      <c r="EX96" s="335"/>
      <c r="EY96" s="335"/>
      <c r="EZ96" s="23">
        <v>-62</v>
      </c>
      <c r="FA96" s="23">
        <f t="shared" si="54"/>
        <v>0</v>
      </c>
      <c r="FB96">
        <f t="shared" si="55"/>
        <v>0</v>
      </c>
      <c r="FC96">
        <f t="shared" si="56"/>
        <v>0</v>
      </c>
      <c r="FD96">
        <f t="shared" si="57"/>
        <v>0</v>
      </c>
      <c r="FE96">
        <f t="shared" si="58"/>
        <v>0</v>
      </c>
      <c r="FF96" s="23">
        <f t="shared" ca="1" si="59"/>
        <v>120</v>
      </c>
      <c r="FG96" s="465"/>
      <c r="FH96" s="335"/>
      <c r="FI96" s="335"/>
      <c r="FJ96" s="335"/>
      <c r="FK96" s="335"/>
      <c r="FL96" s="335"/>
      <c r="FM96" s="335"/>
      <c r="FN96" s="335"/>
      <c r="FO96" s="335"/>
      <c r="FP96" s="335"/>
      <c r="FQ96" s="23">
        <v>-62</v>
      </c>
      <c r="FR96" s="23">
        <f t="shared" si="60"/>
        <v>0</v>
      </c>
      <c r="FS96">
        <f t="shared" si="61"/>
        <v>0</v>
      </c>
      <c r="FT96">
        <f t="shared" si="62"/>
        <v>0</v>
      </c>
      <c r="FU96">
        <f t="shared" si="63"/>
        <v>0</v>
      </c>
      <c r="FV96">
        <f t="shared" si="64"/>
        <v>0</v>
      </c>
      <c r="FW96" s="23">
        <f t="shared" ca="1" si="65"/>
        <v>120</v>
      </c>
      <c r="FX96" s="465"/>
      <c r="FY96" s="335"/>
      <c r="FZ96" s="335"/>
      <c r="GA96" s="335"/>
      <c r="GB96" s="335"/>
      <c r="GC96" s="335"/>
      <c r="GD96" s="335"/>
      <c r="GE96" s="335"/>
      <c r="GF96" s="335"/>
      <c r="GG96" s="335"/>
      <c r="GH96" s="23">
        <v>-62</v>
      </c>
      <c r="GI96" s="23">
        <f t="shared" si="66"/>
        <v>0</v>
      </c>
      <c r="GJ96">
        <f t="shared" si="67"/>
        <v>0</v>
      </c>
      <c r="GK96">
        <f t="shared" si="68"/>
        <v>0</v>
      </c>
      <c r="GL96">
        <f t="shared" si="69"/>
        <v>0</v>
      </c>
      <c r="GM96">
        <f t="shared" si="70"/>
        <v>0</v>
      </c>
      <c r="GN96" s="23">
        <f t="shared" ca="1" si="71"/>
        <v>120</v>
      </c>
      <c r="GO96" s="465"/>
      <c r="GP96" s="335"/>
      <c r="GQ96" s="335"/>
      <c r="GR96" s="335"/>
      <c r="GS96" s="335"/>
      <c r="GT96" s="335"/>
      <c r="GU96" s="335"/>
      <c r="GV96" s="335"/>
      <c r="GW96" s="335"/>
      <c r="GX96" s="335"/>
      <c r="GY96" s="23">
        <v>-62</v>
      </c>
      <c r="GZ96" s="23">
        <f t="shared" si="72"/>
        <v>0</v>
      </c>
      <c r="HA96">
        <f t="shared" si="73"/>
        <v>0</v>
      </c>
      <c r="HB96">
        <f t="shared" si="74"/>
        <v>0</v>
      </c>
      <c r="HC96">
        <f t="shared" si="75"/>
        <v>0</v>
      </c>
      <c r="HD96">
        <f t="shared" si="76"/>
        <v>0</v>
      </c>
      <c r="HE96" s="23">
        <f t="shared" ca="1" si="77"/>
        <v>120</v>
      </c>
      <c r="HF96" s="465"/>
      <c r="HG96" s="335"/>
      <c r="HH96" s="335"/>
      <c r="HI96" s="335"/>
      <c r="HJ96" s="335"/>
      <c r="HK96" s="335"/>
      <c r="HL96" s="335"/>
      <c r="HM96" s="335"/>
      <c r="HN96" s="335"/>
      <c r="HO96" s="335"/>
      <c r="HP96" s="23">
        <v>-62</v>
      </c>
      <c r="HQ96" s="23">
        <f t="shared" si="78"/>
        <v>0</v>
      </c>
      <c r="HR96">
        <f t="shared" si="79"/>
        <v>0</v>
      </c>
      <c r="HS96">
        <f t="shared" si="80"/>
        <v>0</v>
      </c>
      <c r="HT96">
        <f t="shared" si="81"/>
        <v>0</v>
      </c>
      <c r="HU96">
        <f t="shared" si="82"/>
        <v>0</v>
      </c>
      <c r="HV96" s="23">
        <f t="shared" ca="1" si="83"/>
        <v>120</v>
      </c>
      <c r="HW96" s="465"/>
      <c r="HX96" s="335"/>
      <c r="HY96" s="335"/>
      <c r="HZ96" s="335"/>
      <c r="IA96" s="335"/>
      <c r="IB96" s="335"/>
      <c r="IC96" s="335"/>
      <c r="ID96" s="335"/>
      <c r="IE96" s="335"/>
      <c r="IF96" s="335"/>
      <c r="IG96" s="23">
        <v>-62</v>
      </c>
      <c r="IH96" s="23">
        <f t="shared" si="84"/>
        <v>0</v>
      </c>
      <c r="II96">
        <f t="shared" si="85"/>
        <v>0</v>
      </c>
      <c r="IJ96">
        <f t="shared" si="86"/>
        <v>0</v>
      </c>
      <c r="IK96">
        <f t="shared" si="87"/>
        <v>0</v>
      </c>
      <c r="IL96">
        <f t="shared" si="88"/>
        <v>0</v>
      </c>
      <c r="IM96" s="23">
        <f t="shared" ca="1" si="89"/>
        <v>120</v>
      </c>
      <c r="IN96" s="465"/>
      <c r="IO96" s="335"/>
      <c r="IP96" s="335"/>
      <c r="IQ96" s="335"/>
      <c r="IR96" s="335"/>
      <c r="IS96" s="335"/>
      <c r="IT96" s="335"/>
    </row>
    <row r="97" spans="1:254" s="124" customFormat="1" ht="12.75" x14ac:dyDescent="0.2">
      <c r="A97" s="335"/>
      <c r="B97" s="335"/>
      <c r="C97" s="23">
        <v>-61</v>
      </c>
      <c r="D97" s="23">
        <f t="shared" si="0"/>
        <v>0</v>
      </c>
      <c r="E97">
        <f t="shared" si="1"/>
        <v>0</v>
      </c>
      <c r="F97">
        <f t="shared" si="2"/>
        <v>0</v>
      </c>
      <c r="G97">
        <f t="shared" si="3"/>
        <v>0</v>
      </c>
      <c r="H97">
        <f t="shared" si="4"/>
        <v>0</v>
      </c>
      <c r="I97" s="23">
        <f t="shared" ca="1" si="5"/>
        <v>120</v>
      </c>
      <c r="J97" s="465"/>
      <c r="K97" s="335"/>
      <c r="L97" s="335"/>
      <c r="M97" s="335"/>
      <c r="N97" s="335"/>
      <c r="O97" s="335"/>
      <c r="P97" s="335"/>
      <c r="Q97" s="335"/>
      <c r="R97" s="335"/>
      <c r="S97" s="335"/>
      <c r="T97" s="23">
        <v>-61</v>
      </c>
      <c r="U97" s="23">
        <f t="shared" si="6"/>
        <v>0</v>
      </c>
      <c r="V97">
        <f t="shared" si="7"/>
        <v>0</v>
      </c>
      <c r="W97">
        <f t="shared" si="8"/>
        <v>0</v>
      </c>
      <c r="X97">
        <f t="shared" si="9"/>
        <v>0</v>
      </c>
      <c r="Y97">
        <f t="shared" si="10"/>
        <v>0</v>
      </c>
      <c r="Z97" s="23">
        <f t="shared" ca="1" si="11"/>
        <v>120</v>
      </c>
      <c r="AA97" s="465"/>
      <c r="AB97" s="335"/>
      <c r="AC97" s="335"/>
      <c r="AD97" s="335"/>
      <c r="AE97" s="335"/>
      <c r="AF97" s="335"/>
      <c r="AG97" s="335"/>
      <c r="AH97" s="335"/>
      <c r="AI97" s="335"/>
      <c r="AJ97" s="335"/>
      <c r="AK97" s="23">
        <v>-61</v>
      </c>
      <c r="AL97" s="23">
        <f t="shared" si="12"/>
        <v>0</v>
      </c>
      <c r="AM97">
        <f t="shared" si="13"/>
        <v>0</v>
      </c>
      <c r="AN97">
        <f t="shared" si="14"/>
        <v>0</v>
      </c>
      <c r="AO97">
        <f t="shared" si="15"/>
        <v>0</v>
      </c>
      <c r="AP97">
        <f t="shared" si="16"/>
        <v>0</v>
      </c>
      <c r="AQ97" s="23">
        <f t="shared" ca="1" si="17"/>
        <v>120</v>
      </c>
      <c r="AR97" s="465"/>
      <c r="AS97" s="335"/>
      <c r="AT97" s="335"/>
      <c r="AU97" s="335"/>
      <c r="AV97" s="335"/>
      <c r="AW97" s="335"/>
      <c r="AX97" s="335"/>
      <c r="AY97" s="335"/>
      <c r="AZ97" s="335"/>
      <c r="BA97" s="335"/>
      <c r="BB97" s="23">
        <v>-61</v>
      </c>
      <c r="BC97" s="23">
        <f t="shared" si="18"/>
        <v>0</v>
      </c>
      <c r="BD97">
        <f t="shared" si="19"/>
        <v>0</v>
      </c>
      <c r="BE97">
        <f t="shared" si="20"/>
        <v>0</v>
      </c>
      <c r="BF97">
        <f t="shared" si="21"/>
        <v>0</v>
      </c>
      <c r="BG97">
        <f t="shared" si="22"/>
        <v>0</v>
      </c>
      <c r="BH97" s="23">
        <f t="shared" ca="1" si="23"/>
        <v>120</v>
      </c>
      <c r="BI97" s="465"/>
      <c r="BJ97" s="335"/>
      <c r="BK97" s="335"/>
      <c r="BL97" s="335"/>
      <c r="BM97" s="335"/>
      <c r="BN97" s="335"/>
      <c r="BO97" s="335"/>
      <c r="BP97" s="335"/>
      <c r="BQ97" s="335"/>
      <c r="BR97" s="335"/>
      <c r="BS97" s="23">
        <v>-61</v>
      </c>
      <c r="BT97" s="23">
        <f t="shared" si="24"/>
        <v>0</v>
      </c>
      <c r="BU97">
        <f t="shared" si="25"/>
        <v>0</v>
      </c>
      <c r="BV97">
        <f t="shared" si="26"/>
        <v>0</v>
      </c>
      <c r="BW97">
        <f t="shared" si="27"/>
        <v>0</v>
      </c>
      <c r="BX97">
        <f t="shared" si="28"/>
        <v>0</v>
      </c>
      <c r="BY97" s="23">
        <f t="shared" ca="1" si="29"/>
        <v>120</v>
      </c>
      <c r="BZ97" s="465"/>
      <c r="CA97" s="335"/>
      <c r="CB97" s="335"/>
      <c r="CC97" s="335"/>
      <c r="CD97" s="335"/>
      <c r="CE97" s="335"/>
      <c r="CF97" s="335"/>
      <c r="CG97" s="335"/>
      <c r="CH97" s="335"/>
      <c r="CI97" s="335"/>
      <c r="CJ97" s="23">
        <v>-61</v>
      </c>
      <c r="CK97" s="23">
        <f t="shared" si="30"/>
        <v>0</v>
      </c>
      <c r="CL97">
        <f t="shared" si="31"/>
        <v>0</v>
      </c>
      <c r="CM97">
        <f t="shared" si="32"/>
        <v>0</v>
      </c>
      <c r="CN97">
        <f t="shared" si="33"/>
        <v>0</v>
      </c>
      <c r="CO97">
        <f t="shared" si="34"/>
        <v>0</v>
      </c>
      <c r="CP97" s="23">
        <f t="shared" ca="1" si="35"/>
        <v>120</v>
      </c>
      <c r="CQ97" s="465"/>
      <c r="CR97" s="335"/>
      <c r="CS97" s="335"/>
      <c r="CT97" s="335"/>
      <c r="CU97" s="335"/>
      <c r="CV97" s="335"/>
      <c r="CW97" s="335"/>
      <c r="CX97" s="335"/>
      <c r="CY97" s="335"/>
      <c r="CZ97" s="335"/>
      <c r="DA97" s="23">
        <v>-61</v>
      </c>
      <c r="DB97" s="23">
        <f t="shared" si="36"/>
        <v>0</v>
      </c>
      <c r="DC97">
        <f t="shared" si="37"/>
        <v>0</v>
      </c>
      <c r="DD97">
        <f t="shared" si="38"/>
        <v>0</v>
      </c>
      <c r="DE97">
        <f t="shared" si="39"/>
        <v>0</v>
      </c>
      <c r="DF97">
        <f t="shared" si="40"/>
        <v>0</v>
      </c>
      <c r="DG97" s="23">
        <f t="shared" ca="1" si="41"/>
        <v>120</v>
      </c>
      <c r="DH97" s="465"/>
      <c r="DI97" s="335"/>
      <c r="DJ97" s="335"/>
      <c r="DK97" s="335"/>
      <c r="DL97" s="335"/>
      <c r="DM97" s="335"/>
      <c r="DN97" s="335"/>
      <c r="DO97" s="335"/>
      <c r="DP97" s="335"/>
      <c r="DQ97" s="335"/>
      <c r="DR97" s="23">
        <v>-61</v>
      </c>
      <c r="DS97" s="23">
        <f t="shared" si="42"/>
        <v>0</v>
      </c>
      <c r="DT97">
        <f t="shared" si="43"/>
        <v>0</v>
      </c>
      <c r="DU97">
        <f t="shared" si="44"/>
        <v>0</v>
      </c>
      <c r="DV97">
        <f t="shared" si="45"/>
        <v>0</v>
      </c>
      <c r="DW97">
        <f t="shared" si="46"/>
        <v>0</v>
      </c>
      <c r="DX97" s="23">
        <f t="shared" ca="1" si="47"/>
        <v>120</v>
      </c>
      <c r="DY97" s="465"/>
      <c r="DZ97" s="335"/>
      <c r="EA97" s="335"/>
      <c r="EB97" s="335"/>
      <c r="EC97" s="335"/>
      <c r="ED97" s="335"/>
      <c r="EE97" s="335"/>
      <c r="EF97" s="335"/>
      <c r="EG97" s="335"/>
      <c r="EH97" s="335"/>
      <c r="EI97" s="23">
        <v>-61</v>
      </c>
      <c r="EJ97" s="23">
        <f t="shared" si="48"/>
        <v>0</v>
      </c>
      <c r="EK97">
        <f t="shared" si="49"/>
        <v>0</v>
      </c>
      <c r="EL97">
        <f t="shared" si="50"/>
        <v>0</v>
      </c>
      <c r="EM97">
        <f t="shared" si="51"/>
        <v>0</v>
      </c>
      <c r="EN97">
        <f t="shared" si="52"/>
        <v>0</v>
      </c>
      <c r="EO97" s="23">
        <f t="shared" ca="1" si="53"/>
        <v>120</v>
      </c>
      <c r="EP97" s="465"/>
      <c r="EQ97" s="335"/>
      <c r="ER97" s="335"/>
      <c r="ES97" s="335"/>
      <c r="ET97" s="335"/>
      <c r="EU97" s="335"/>
      <c r="EV97" s="335"/>
      <c r="EW97" s="335"/>
      <c r="EX97" s="335"/>
      <c r="EY97" s="335"/>
      <c r="EZ97" s="23">
        <v>-61</v>
      </c>
      <c r="FA97" s="23">
        <f t="shared" si="54"/>
        <v>0</v>
      </c>
      <c r="FB97">
        <f t="shared" si="55"/>
        <v>0</v>
      </c>
      <c r="FC97">
        <f t="shared" si="56"/>
        <v>0</v>
      </c>
      <c r="FD97">
        <f t="shared" si="57"/>
        <v>0</v>
      </c>
      <c r="FE97">
        <f t="shared" si="58"/>
        <v>0</v>
      </c>
      <c r="FF97" s="23">
        <f t="shared" ca="1" si="59"/>
        <v>120</v>
      </c>
      <c r="FG97" s="465"/>
      <c r="FH97" s="335"/>
      <c r="FI97" s="335"/>
      <c r="FJ97" s="335"/>
      <c r="FK97" s="335"/>
      <c r="FL97" s="335"/>
      <c r="FM97" s="335"/>
      <c r="FN97" s="335"/>
      <c r="FO97" s="335"/>
      <c r="FP97" s="335"/>
      <c r="FQ97" s="23">
        <v>-61</v>
      </c>
      <c r="FR97" s="23">
        <f t="shared" si="60"/>
        <v>0</v>
      </c>
      <c r="FS97">
        <f t="shared" si="61"/>
        <v>0</v>
      </c>
      <c r="FT97">
        <f t="shared" si="62"/>
        <v>0</v>
      </c>
      <c r="FU97">
        <f t="shared" si="63"/>
        <v>0</v>
      </c>
      <c r="FV97">
        <f t="shared" si="64"/>
        <v>0</v>
      </c>
      <c r="FW97" s="23">
        <f t="shared" ca="1" si="65"/>
        <v>120</v>
      </c>
      <c r="FX97" s="465"/>
      <c r="FY97" s="335"/>
      <c r="FZ97" s="335"/>
      <c r="GA97" s="335"/>
      <c r="GB97" s="335"/>
      <c r="GC97" s="335"/>
      <c r="GD97" s="335"/>
      <c r="GE97" s="335"/>
      <c r="GF97" s="335"/>
      <c r="GG97" s="335"/>
      <c r="GH97" s="23">
        <v>-61</v>
      </c>
      <c r="GI97" s="23">
        <f t="shared" si="66"/>
        <v>0</v>
      </c>
      <c r="GJ97">
        <f t="shared" si="67"/>
        <v>0</v>
      </c>
      <c r="GK97">
        <f t="shared" si="68"/>
        <v>0</v>
      </c>
      <c r="GL97">
        <f t="shared" si="69"/>
        <v>0</v>
      </c>
      <c r="GM97">
        <f t="shared" si="70"/>
        <v>0</v>
      </c>
      <c r="GN97" s="23">
        <f t="shared" ca="1" si="71"/>
        <v>120</v>
      </c>
      <c r="GO97" s="465"/>
      <c r="GP97" s="335"/>
      <c r="GQ97" s="335"/>
      <c r="GR97" s="335"/>
      <c r="GS97" s="335"/>
      <c r="GT97" s="335"/>
      <c r="GU97" s="335"/>
      <c r="GV97" s="335"/>
      <c r="GW97" s="335"/>
      <c r="GX97" s="335"/>
      <c r="GY97" s="23">
        <v>-61</v>
      </c>
      <c r="GZ97" s="23">
        <f t="shared" si="72"/>
        <v>0</v>
      </c>
      <c r="HA97">
        <f t="shared" si="73"/>
        <v>0</v>
      </c>
      <c r="HB97">
        <f t="shared" si="74"/>
        <v>0</v>
      </c>
      <c r="HC97">
        <f t="shared" si="75"/>
        <v>0</v>
      </c>
      <c r="HD97">
        <f t="shared" si="76"/>
        <v>0</v>
      </c>
      <c r="HE97" s="23">
        <f t="shared" ca="1" si="77"/>
        <v>120</v>
      </c>
      <c r="HF97" s="465"/>
      <c r="HG97" s="335"/>
      <c r="HH97" s="335"/>
      <c r="HI97" s="335"/>
      <c r="HJ97" s="335"/>
      <c r="HK97" s="335"/>
      <c r="HL97" s="335"/>
      <c r="HM97" s="335"/>
      <c r="HN97" s="335"/>
      <c r="HO97" s="335"/>
      <c r="HP97" s="23">
        <v>-61</v>
      </c>
      <c r="HQ97" s="23">
        <f t="shared" si="78"/>
        <v>0</v>
      </c>
      <c r="HR97">
        <f t="shared" si="79"/>
        <v>0</v>
      </c>
      <c r="HS97">
        <f t="shared" si="80"/>
        <v>0</v>
      </c>
      <c r="HT97">
        <f t="shared" si="81"/>
        <v>0</v>
      </c>
      <c r="HU97">
        <f t="shared" si="82"/>
        <v>0</v>
      </c>
      <c r="HV97" s="23">
        <f t="shared" ca="1" si="83"/>
        <v>120</v>
      </c>
      <c r="HW97" s="465"/>
      <c r="HX97" s="335"/>
      <c r="HY97" s="335"/>
      <c r="HZ97" s="335"/>
      <c r="IA97" s="335"/>
      <c r="IB97" s="335"/>
      <c r="IC97" s="335"/>
      <c r="ID97" s="335"/>
      <c r="IE97" s="335"/>
      <c r="IF97" s="335"/>
      <c r="IG97" s="23">
        <v>-61</v>
      </c>
      <c r="IH97" s="23">
        <f t="shared" si="84"/>
        <v>0</v>
      </c>
      <c r="II97">
        <f t="shared" si="85"/>
        <v>0</v>
      </c>
      <c r="IJ97">
        <f t="shared" si="86"/>
        <v>0</v>
      </c>
      <c r="IK97">
        <f t="shared" si="87"/>
        <v>0</v>
      </c>
      <c r="IL97">
        <f t="shared" si="88"/>
        <v>0</v>
      </c>
      <c r="IM97" s="23">
        <f t="shared" ca="1" si="89"/>
        <v>120</v>
      </c>
      <c r="IN97" s="465"/>
      <c r="IO97" s="335"/>
      <c r="IP97" s="335"/>
      <c r="IQ97" s="335"/>
      <c r="IR97" s="335"/>
      <c r="IS97" s="335"/>
      <c r="IT97" s="335"/>
    </row>
    <row r="98" spans="1:254" s="124" customFormat="1" ht="12.75" x14ac:dyDescent="0.2">
      <c r="A98" s="335"/>
      <c r="B98" s="335"/>
      <c r="C98" s="23">
        <v>-60</v>
      </c>
      <c r="D98" s="23">
        <f t="shared" ca="1" si="0"/>
        <v>120</v>
      </c>
      <c r="E98">
        <f t="shared" si="1"/>
        <v>0</v>
      </c>
      <c r="F98">
        <f t="shared" si="2"/>
        <v>0</v>
      </c>
      <c r="G98">
        <f t="shared" si="3"/>
        <v>0</v>
      </c>
      <c r="H98">
        <f t="shared" ca="1" si="4"/>
        <v>120</v>
      </c>
      <c r="I98" s="23">
        <f t="shared" ca="1" si="5"/>
        <v>120</v>
      </c>
      <c r="J98" s="465"/>
      <c r="K98" s="335"/>
      <c r="L98" s="335"/>
      <c r="M98" s="335"/>
      <c r="N98" s="335"/>
      <c r="O98" s="335"/>
      <c r="P98" s="335"/>
      <c r="Q98" s="335"/>
      <c r="R98" s="335"/>
      <c r="S98" s="335"/>
      <c r="T98" s="23">
        <v>-60</v>
      </c>
      <c r="U98" s="23">
        <f t="shared" ca="1" si="6"/>
        <v>120</v>
      </c>
      <c r="V98">
        <f t="shared" si="7"/>
        <v>0</v>
      </c>
      <c r="W98">
        <f t="shared" si="8"/>
        <v>0</v>
      </c>
      <c r="X98">
        <f t="shared" si="9"/>
        <v>0</v>
      </c>
      <c r="Y98">
        <f t="shared" ca="1" si="10"/>
        <v>120</v>
      </c>
      <c r="Z98" s="23">
        <f t="shared" ca="1" si="11"/>
        <v>120</v>
      </c>
      <c r="AA98" s="465"/>
      <c r="AB98" s="335"/>
      <c r="AC98" s="335"/>
      <c r="AD98" s="335"/>
      <c r="AE98" s="335"/>
      <c r="AF98" s="335"/>
      <c r="AG98" s="335"/>
      <c r="AH98" s="335"/>
      <c r="AI98" s="335"/>
      <c r="AJ98" s="335"/>
      <c r="AK98" s="23">
        <v>-60</v>
      </c>
      <c r="AL98" s="23">
        <f t="shared" ca="1" si="12"/>
        <v>120</v>
      </c>
      <c r="AM98">
        <f t="shared" si="13"/>
        <v>0</v>
      </c>
      <c r="AN98">
        <f t="shared" si="14"/>
        <v>0</v>
      </c>
      <c r="AO98">
        <f t="shared" si="15"/>
        <v>0</v>
      </c>
      <c r="AP98">
        <f t="shared" ca="1" si="16"/>
        <v>120</v>
      </c>
      <c r="AQ98" s="23">
        <f t="shared" ca="1" si="17"/>
        <v>120</v>
      </c>
      <c r="AR98" s="465"/>
      <c r="AS98" s="335"/>
      <c r="AT98" s="335"/>
      <c r="AU98" s="335"/>
      <c r="AV98" s="335"/>
      <c r="AW98" s="335"/>
      <c r="AX98" s="335"/>
      <c r="AY98" s="335"/>
      <c r="AZ98" s="335"/>
      <c r="BA98" s="335"/>
      <c r="BB98" s="23">
        <v>-60</v>
      </c>
      <c r="BC98" s="23">
        <f t="shared" ca="1" si="18"/>
        <v>120</v>
      </c>
      <c r="BD98">
        <f t="shared" si="19"/>
        <v>0</v>
      </c>
      <c r="BE98">
        <f t="shared" si="20"/>
        <v>0</v>
      </c>
      <c r="BF98">
        <f t="shared" si="21"/>
        <v>0</v>
      </c>
      <c r="BG98">
        <f t="shared" ca="1" si="22"/>
        <v>120</v>
      </c>
      <c r="BH98" s="23">
        <f t="shared" ca="1" si="23"/>
        <v>120</v>
      </c>
      <c r="BI98" s="465"/>
      <c r="BJ98" s="335"/>
      <c r="BK98" s="335"/>
      <c r="BL98" s="335"/>
      <c r="BM98" s="335"/>
      <c r="BN98" s="335"/>
      <c r="BO98" s="335"/>
      <c r="BP98" s="335"/>
      <c r="BQ98" s="335"/>
      <c r="BR98" s="335"/>
      <c r="BS98" s="23">
        <v>-60</v>
      </c>
      <c r="BT98" s="23">
        <f t="shared" ca="1" si="24"/>
        <v>120</v>
      </c>
      <c r="BU98">
        <f t="shared" si="25"/>
        <v>0</v>
      </c>
      <c r="BV98">
        <f t="shared" si="26"/>
        <v>0</v>
      </c>
      <c r="BW98">
        <f t="shared" si="27"/>
        <v>0</v>
      </c>
      <c r="BX98">
        <f t="shared" ca="1" si="28"/>
        <v>120</v>
      </c>
      <c r="BY98" s="23">
        <f t="shared" ca="1" si="29"/>
        <v>120</v>
      </c>
      <c r="BZ98" s="465"/>
      <c r="CA98" s="335"/>
      <c r="CB98" s="335"/>
      <c r="CC98" s="335"/>
      <c r="CD98" s="335"/>
      <c r="CE98" s="335"/>
      <c r="CF98" s="335"/>
      <c r="CG98" s="335"/>
      <c r="CH98" s="335"/>
      <c r="CI98" s="335"/>
      <c r="CJ98" s="23">
        <v>-60</v>
      </c>
      <c r="CK98" s="23">
        <f t="shared" ca="1" si="30"/>
        <v>120</v>
      </c>
      <c r="CL98">
        <f t="shared" si="31"/>
        <v>0</v>
      </c>
      <c r="CM98">
        <f t="shared" si="32"/>
        <v>0</v>
      </c>
      <c r="CN98">
        <f t="shared" si="33"/>
        <v>0</v>
      </c>
      <c r="CO98">
        <f t="shared" ca="1" si="34"/>
        <v>120</v>
      </c>
      <c r="CP98" s="23">
        <f t="shared" ca="1" si="35"/>
        <v>120</v>
      </c>
      <c r="CQ98" s="465"/>
      <c r="CR98" s="335"/>
      <c r="CS98" s="335"/>
      <c r="CT98" s="335"/>
      <c r="CU98" s="335"/>
      <c r="CV98" s="335"/>
      <c r="CW98" s="335"/>
      <c r="CX98" s="335"/>
      <c r="CY98" s="335"/>
      <c r="CZ98" s="335"/>
      <c r="DA98" s="23">
        <v>-60</v>
      </c>
      <c r="DB98" s="23">
        <f t="shared" ca="1" si="36"/>
        <v>120</v>
      </c>
      <c r="DC98">
        <f t="shared" si="37"/>
        <v>0</v>
      </c>
      <c r="DD98">
        <f t="shared" si="38"/>
        <v>0</v>
      </c>
      <c r="DE98">
        <f t="shared" si="39"/>
        <v>0</v>
      </c>
      <c r="DF98">
        <f t="shared" ca="1" si="40"/>
        <v>120</v>
      </c>
      <c r="DG98" s="23">
        <f t="shared" ca="1" si="41"/>
        <v>120</v>
      </c>
      <c r="DH98" s="465"/>
      <c r="DI98" s="335"/>
      <c r="DJ98" s="335"/>
      <c r="DK98" s="335"/>
      <c r="DL98" s="335"/>
      <c r="DM98" s="335"/>
      <c r="DN98" s="335"/>
      <c r="DO98" s="335"/>
      <c r="DP98" s="335"/>
      <c r="DQ98" s="335"/>
      <c r="DR98" s="23">
        <v>-60</v>
      </c>
      <c r="DS98" s="23">
        <f t="shared" ca="1" si="42"/>
        <v>120</v>
      </c>
      <c r="DT98">
        <f t="shared" si="43"/>
        <v>0</v>
      </c>
      <c r="DU98">
        <f t="shared" si="44"/>
        <v>0</v>
      </c>
      <c r="DV98">
        <f t="shared" si="45"/>
        <v>0</v>
      </c>
      <c r="DW98">
        <f t="shared" ca="1" si="46"/>
        <v>120</v>
      </c>
      <c r="DX98" s="23">
        <f t="shared" ca="1" si="47"/>
        <v>120</v>
      </c>
      <c r="DY98" s="465"/>
      <c r="DZ98" s="335"/>
      <c r="EA98" s="335"/>
      <c r="EB98" s="335"/>
      <c r="EC98" s="335"/>
      <c r="ED98" s="335"/>
      <c r="EE98" s="335"/>
      <c r="EF98" s="335"/>
      <c r="EG98" s="335"/>
      <c r="EH98" s="335"/>
      <c r="EI98" s="23">
        <v>-60</v>
      </c>
      <c r="EJ98" s="23">
        <f t="shared" ca="1" si="48"/>
        <v>120</v>
      </c>
      <c r="EK98">
        <f t="shared" si="49"/>
        <v>0</v>
      </c>
      <c r="EL98">
        <f t="shared" si="50"/>
        <v>0</v>
      </c>
      <c r="EM98">
        <f t="shared" si="51"/>
        <v>0</v>
      </c>
      <c r="EN98">
        <f t="shared" ca="1" si="52"/>
        <v>120</v>
      </c>
      <c r="EO98" s="23">
        <f t="shared" ca="1" si="53"/>
        <v>120</v>
      </c>
      <c r="EP98" s="465"/>
      <c r="EQ98" s="335"/>
      <c r="ER98" s="335"/>
      <c r="ES98" s="335"/>
      <c r="ET98" s="335"/>
      <c r="EU98" s="335"/>
      <c r="EV98" s="335"/>
      <c r="EW98" s="335"/>
      <c r="EX98" s="335"/>
      <c r="EY98" s="335"/>
      <c r="EZ98" s="23">
        <v>-60</v>
      </c>
      <c r="FA98" s="23">
        <f t="shared" ca="1" si="54"/>
        <v>120</v>
      </c>
      <c r="FB98">
        <f t="shared" si="55"/>
        <v>0</v>
      </c>
      <c r="FC98">
        <f t="shared" si="56"/>
        <v>0</v>
      </c>
      <c r="FD98">
        <f t="shared" si="57"/>
        <v>0</v>
      </c>
      <c r="FE98">
        <f t="shared" ca="1" si="58"/>
        <v>120</v>
      </c>
      <c r="FF98" s="23">
        <f t="shared" ca="1" si="59"/>
        <v>120</v>
      </c>
      <c r="FG98" s="465"/>
      <c r="FH98" s="335"/>
      <c r="FI98" s="335"/>
      <c r="FJ98" s="335"/>
      <c r="FK98" s="335"/>
      <c r="FL98" s="335"/>
      <c r="FM98" s="335"/>
      <c r="FN98" s="335"/>
      <c r="FO98" s="335"/>
      <c r="FP98" s="335"/>
      <c r="FQ98" s="23">
        <v>-60</v>
      </c>
      <c r="FR98" s="23">
        <f t="shared" ca="1" si="60"/>
        <v>120</v>
      </c>
      <c r="FS98">
        <f t="shared" si="61"/>
        <v>0</v>
      </c>
      <c r="FT98">
        <f t="shared" si="62"/>
        <v>0</v>
      </c>
      <c r="FU98">
        <f t="shared" si="63"/>
        <v>0</v>
      </c>
      <c r="FV98">
        <f t="shared" ca="1" si="64"/>
        <v>120</v>
      </c>
      <c r="FW98" s="23">
        <f t="shared" ca="1" si="65"/>
        <v>120</v>
      </c>
      <c r="FX98" s="465"/>
      <c r="FY98" s="335"/>
      <c r="FZ98" s="335"/>
      <c r="GA98" s="335"/>
      <c r="GB98" s="335"/>
      <c r="GC98" s="335"/>
      <c r="GD98" s="335"/>
      <c r="GE98" s="335"/>
      <c r="GF98" s="335"/>
      <c r="GG98" s="335"/>
      <c r="GH98" s="23">
        <v>-60</v>
      </c>
      <c r="GI98" s="23">
        <f t="shared" ca="1" si="66"/>
        <v>120</v>
      </c>
      <c r="GJ98">
        <f t="shared" si="67"/>
        <v>0</v>
      </c>
      <c r="GK98">
        <f t="shared" si="68"/>
        <v>0</v>
      </c>
      <c r="GL98">
        <f t="shared" si="69"/>
        <v>0</v>
      </c>
      <c r="GM98">
        <f t="shared" ca="1" si="70"/>
        <v>120</v>
      </c>
      <c r="GN98" s="23">
        <f t="shared" ca="1" si="71"/>
        <v>120</v>
      </c>
      <c r="GO98" s="465"/>
      <c r="GP98" s="335"/>
      <c r="GQ98" s="335"/>
      <c r="GR98" s="335"/>
      <c r="GS98" s="335"/>
      <c r="GT98" s="335"/>
      <c r="GU98" s="335"/>
      <c r="GV98" s="335"/>
      <c r="GW98" s="335"/>
      <c r="GX98" s="335"/>
      <c r="GY98" s="23">
        <v>-60</v>
      </c>
      <c r="GZ98" s="23">
        <f t="shared" ca="1" si="72"/>
        <v>120</v>
      </c>
      <c r="HA98">
        <f t="shared" si="73"/>
        <v>0</v>
      </c>
      <c r="HB98">
        <f t="shared" si="74"/>
        <v>0</v>
      </c>
      <c r="HC98">
        <f t="shared" si="75"/>
        <v>0</v>
      </c>
      <c r="HD98">
        <f t="shared" ca="1" si="76"/>
        <v>120</v>
      </c>
      <c r="HE98" s="23">
        <f t="shared" ca="1" si="77"/>
        <v>120</v>
      </c>
      <c r="HF98" s="465"/>
      <c r="HG98" s="335"/>
      <c r="HH98" s="335"/>
      <c r="HI98" s="335"/>
      <c r="HJ98" s="335"/>
      <c r="HK98" s="335"/>
      <c r="HL98" s="335"/>
      <c r="HM98" s="335"/>
      <c r="HN98" s="335"/>
      <c r="HO98" s="335"/>
      <c r="HP98" s="23">
        <v>-60</v>
      </c>
      <c r="HQ98" s="23">
        <f t="shared" ca="1" si="78"/>
        <v>120</v>
      </c>
      <c r="HR98">
        <f t="shared" si="79"/>
        <v>0</v>
      </c>
      <c r="HS98">
        <f t="shared" si="80"/>
        <v>0</v>
      </c>
      <c r="HT98">
        <f t="shared" si="81"/>
        <v>0</v>
      </c>
      <c r="HU98">
        <f t="shared" ca="1" si="82"/>
        <v>120</v>
      </c>
      <c r="HV98" s="23">
        <f t="shared" ca="1" si="83"/>
        <v>120</v>
      </c>
      <c r="HW98" s="465"/>
      <c r="HX98" s="335"/>
      <c r="HY98" s="335"/>
      <c r="HZ98" s="335"/>
      <c r="IA98" s="335"/>
      <c r="IB98" s="335"/>
      <c r="IC98" s="335"/>
      <c r="ID98" s="335"/>
      <c r="IE98" s="335"/>
      <c r="IF98" s="335"/>
      <c r="IG98" s="23">
        <v>-60</v>
      </c>
      <c r="IH98" s="23">
        <f t="shared" ca="1" si="84"/>
        <v>120</v>
      </c>
      <c r="II98">
        <f t="shared" si="85"/>
        <v>0</v>
      </c>
      <c r="IJ98">
        <f t="shared" si="86"/>
        <v>0</v>
      </c>
      <c r="IK98">
        <f t="shared" si="87"/>
        <v>0</v>
      </c>
      <c r="IL98">
        <f t="shared" ca="1" si="88"/>
        <v>120</v>
      </c>
      <c r="IM98" s="23">
        <f t="shared" ca="1" si="89"/>
        <v>120</v>
      </c>
      <c r="IN98" s="465"/>
      <c r="IO98" s="335"/>
      <c r="IP98" s="335"/>
      <c r="IQ98" s="335"/>
      <c r="IR98" s="335"/>
      <c r="IS98" s="335"/>
      <c r="IT98" s="335"/>
    </row>
    <row r="99" spans="1:254" s="124" customFormat="1" ht="12.75" x14ac:dyDescent="0.2">
      <c r="A99" s="335"/>
      <c r="B99" s="335"/>
      <c r="C99" s="23">
        <v>-59</v>
      </c>
      <c r="D99" s="23">
        <f t="shared" si="0"/>
        <v>0</v>
      </c>
      <c r="E99">
        <f t="shared" si="1"/>
        <v>0</v>
      </c>
      <c r="F99">
        <f t="shared" si="2"/>
        <v>0</v>
      </c>
      <c r="G99">
        <f t="shared" si="3"/>
        <v>0</v>
      </c>
      <c r="H99">
        <f t="shared" si="4"/>
        <v>0</v>
      </c>
      <c r="I99" s="23">
        <f t="shared" ca="1" si="5"/>
        <v>120</v>
      </c>
      <c r="J99" s="465"/>
      <c r="K99" s="335"/>
      <c r="L99" s="335"/>
      <c r="M99" s="335"/>
      <c r="N99" s="335"/>
      <c r="O99" s="335"/>
      <c r="P99" s="335"/>
      <c r="Q99" s="335"/>
      <c r="R99" s="335"/>
      <c r="S99" s="335"/>
      <c r="T99" s="23">
        <v>-59</v>
      </c>
      <c r="U99" s="23">
        <f t="shared" si="6"/>
        <v>0</v>
      </c>
      <c r="V99">
        <f t="shared" si="7"/>
        <v>0</v>
      </c>
      <c r="W99">
        <f t="shared" si="8"/>
        <v>0</v>
      </c>
      <c r="X99">
        <f t="shared" si="9"/>
        <v>0</v>
      </c>
      <c r="Y99">
        <f t="shared" si="10"/>
        <v>0</v>
      </c>
      <c r="Z99" s="23">
        <f t="shared" ca="1" si="11"/>
        <v>120</v>
      </c>
      <c r="AA99" s="465"/>
      <c r="AB99" s="335"/>
      <c r="AC99" s="335"/>
      <c r="AD99" s="335"/>
      <c r="AE99" s="335"/>
      <c r="AF99" s="335"/>
      <c r="AG99" s="335"/>
      <c r="AH99" s="335"/>
      <c r="AI99" s="335"/>
      <c r="AJ99" s="335"/>
      <c r="AK99" s="23">
        <v>-59</v>
      </c>
      <c r="AL99" s="23">
        <f t="shared" si="12"/>
        <v>0</v>
      </c>
      <c r="AM99">
        <f t="shared" si="13"/>
        <v>0</v>
      </c>
      <c r="AN99">
        <f t="shared" si="14"/>
        <v>0</v>
      </c>
      <c r="AO99">
        <f t="shared" si="15"/>
        <v>0</v>
      </c>
      <c r="AP99">
        <f t="shared" si="16"/>
        <v>0</v>
      </c>
      <c r="AQ99" s="23">
        <f t="shared" ca="1" si="17"/>
        <v>120</v>
      </c>
      <c r="AR99" s="465"/>
      <c r="AS99" s="335"/>
      <c r="AT99" s="335"/>
      <c r="AU99" s="335"/>
      <c r="AV99" s="335"/>
      <c r="AW99" s="335"/>
      <c r="AX99" s="335"/>
      <c r="AY99" s="335"/>
      <c r="AZ99" s="335"/>
      <c r="BA99" s="335"/>
      <c r="BB99" s="23">
        <v>-59</v>
      </c>
      <c r="BC99" s="23">
        <f t="shared" si="18"/>
        <v>0</v>
      </c>
      <c r="BD99">
        <f t="shared" si="19"/>
        <v>0</v>
      </c>
      <c r="BE99">
        <f t="shared" si="20"/>
        <v>0</v>
      </c>
      <c r="BF99">
        <f t="shared" si="21"/>
        <v>0</v>
      </c>
      <c r="BG99">
        <f t="shared" si="22"/>
        <v>0</v>
      </c>
      <c r="BH99" s="23">
        <f t="shared" ca="1" si="23"/>
        <v>120</v>
      </c>
      <c r="BI99" s="465"/>
      <c r="BJ99" s="335"/>
      <c r="BK99" s="335"/>
      <c r="BL99" s="335"/>
      <c r="BM99" s="335"/>
      <c r="BN99" s="335"/>
      <c r="BO99" s="335"/>
      <c r="BP99" s="335"/>
      <c r="BQ99" s="335"/>
      <c r="BR99" s="335"/>
      <c r="BS99" s="23">
        <v>-59</v>
      </c>
      <c r="BT99" s="23">
        <f t="shared" si="24"/>
        <v>0</v>
      </c>
      <c r="BU99">
        <f t="shared" si="25"/>
        <v>0</v>
      </c>
      <c r="BV99">
        <f t="shared" si="26"/>
        <v>0</v>
      </c>
      <c r="BW99">
        <f t="shared" si="27"/>
        <v>0</v>
      </c>
      <c r="BX99">
        <f t="shared" si="28"/>
        <v>0</v>
      </c>
      <c r="BY99" s="23">
        <f t="shared" ca="1" si="29"/>
        <v>120</v>
      </c>
      <c r="BZ99" s="465"/>
      <c r="CA99" s="335"/>
      <c r="CB99" s="335"/>
      <c r="CC99" s="335"/>
      <c r="CD99" s="335"/>
      <c r="CE99" s="335"/>
      <c r="CF99" s="335"/>
      <c r="CG99" s="335"/>
      <c r="CH99" s="335"/>
      <c r="CI99" s="335"/>
      <c r="CJ99" s="23">
        <v>-59</v>
      </c>
      <c r="CK99" s="23">
        <f t="shared" si="30"/>
        <v>0</v>
      </c>
      <c r="CL99">
        <f t="shared" si="31"/>
        <v>0</v>
      </c>
      <c r="CM99">
        <f t="shared" si="32"/>
        <v>0</v>
      </c>
      <c r="CN99">
        <f t="shared" si="33"/>
        <v>0</v>
      </c>
      <c r="CO99">
        <f t="shared" si="34"/>
        <v>0</v>
      </c>
      <c r="CP99" s="23">
        <f t="shared" ca="1" si="35"/>
        <v>120</v>
      </c>
      <c r="CQ99" s="465"/>
      <c r="CR99" s="335"/>
      <c r="CS99" s="335"/>
      <c r="CT99" s="335"/>
      <c r="CU99" s="335"/>
      <c r="CV99" s="335"/>
      <c r="CW99" s="335"/>
      <c r="CX99" s="335"/>
      <c r="CY99" s="335"/>
      <c r="CZ99" s="335"/>
      <c r="DA99" s="23">
        <v>-59</v>
      </c>
      <c r="DB99" s="23">
        <f t="shared" si="36"/>
        <v>0</v>
      </c>
      <c r="DC99">
        <f t="shared" si="37"/>
        <v>0</v>
      </c>
      <c r="DD99">
        <f t="shared" si="38"/>
        <v>0</v>
      </c>
      <c r="DE99">
        <f t="shared" si="39"/>
        <v>0</v>
      </c>
      <c r="DF99">
        <f t="shared" si="40"/>
        <v>0</v>
      </c>
      <c r="DG99" s="23">
        <f t="shared" ca="1" si="41"/>
        <v>120</v>
      </c>
      <c r="DH99" s="465"/>
      <c r="DI99" s="335"/>
      <c r="DJ99" s="335"/>
      <c r="DK99" s="335"/>
      <c r="DL99" s="335"/>
      <c r="DM99" s="335"/>
      <c r="DN99" s="335"/>
      <c r="DO99" s="335"/>
      <c r="DP99" s="335"/>
      <c r="DQ99" s="335"/>
      <c r="DR99" s="23">
        <v>-59</v>
      </c>
      <c r="DS99" s="23">
        <f t="shared" si="42"/>
        <v>0</v>
      </c>
      <c r="DT99">
        <f t="shared" si="43"/>
        <v>0</v>
      </c>
      <c r="DU99">
        <f t="shared" si="44"/>
        <v>0</v>
      </c>
      <c r="DV99">
        <f t="shared" si="45"/>
        <v>0</v>
      </c>
      <c r="DW99">
        <f t="shared" si="46"/>
        <v>0</v>
      </c>
      <c r="DX99" s="23">
        <f t="shared" ca="1" si="47"/>
        <v>120</v>
      </c>
      <c r="DY99" s="465"/>
      <c r="DZ99" s="335"/>
      <c r="EA99" s="335"/>
      <c r="EB99" s="335"/>
      <c r="EC99" s="335"/>
      <c r="ED99" s="335"/>
      <c r="EE99" s="335"/>
      <c r="EF99" s="335"/>
      <c r="EG99" s="335"/>
      <c r="EH99" s="335"/>
      <c r="EI99" s="23">
        <v>-59</v>
      </c>
      <c r="EJ99" s="23">
        <f t="shared" si="48"/>
        <v>0</v>
      </c>
      <c r="EK99">
        <f t="shared" si="49"/>
        <v>0</v>
      </c>
      <c r="EL99">
        <f t="shared" si="50"/>
        <v>0</v>
      </c>
      <c r="EM99">
        <f t="shared" si="51"/>
        <v>0</v>
      </c>
      <c r="EN99">
        <f t="shared" si="52"/>
        <v>0</v>
      </c>
      <c r="EO99" s="23">
        <f t="shared" ca="1" si="53"/>
        <v>120</v>
      </c>
      <c r="EP99" s="465"/>
      <c r="EQ99" s="335"/>
      <c r="ER99" s="335"/>
      <c r="ES99" s="335"/>
      <c r="ET99" s="335"/>
      <c r="EU99" s="335"/>
      <c r="EV99" s="335"/>
      <c r="EW99" s="335"/>
      <c r="EX99" s="335"/>
      <c r="EY99" s="335"/>
      <c r="EZ99" s="23">
        <v>-59</v>
      </c>
      <c r="FA99" s="23">
        <f t="shared" si="54"/>
        <v>0</v>
      </c>
      <c r="FB99">
        <f t="shared" si="55"/>
        <v>0</v>
      </c>
      <c r="FC99">
        <f t="shared" si="56"/>
        <v>0</v>
      </c>
      <c r="FD99">
        <f t="shared" si="57"/>
        <v>0</v>
      </c>
      <c r="FE99">
        <f t="shared" si="58"/>
        <v>0</v>
      </c>
      <c r="FF99" s="23">
        <f t="shared" ca="1" si="59"/>
        <v>120</v>
      </c>
      <c r="FG99" s="465"/>
      <c r="FH99" s="335"/>
      <c r="FI99" s="335"/>
      <c r="FJ99" s="335"/>
      <c r="FK99" s="335"/>
      <c r="FL99" s="335"/>
      <c r="FM99" s="335"/>
      <c r="FN99" s="335"/>
      <c r="FO99" s="335"/>
      <c r="FP99" s="335"/>
      <c r="FQ99" s="23">
        <v>-59</v>
      </c>
      <c r="FR99" s="23">
        <f t="shared" si="60"/>
        <v>0</v>
      </c>
      <c r="FS99">
        <f t="shared" si="61"/>
        <v>0</v>
      </c>
      <c r="FT99">
        <f t="shared" si="62"/>
        <v>0</v>
      </c>
      <c r="FU99">
        <f t="shared" si="63"/>
        <v>0</v>
      </c>
      <c r="FV99">
        <f t="shared" si="64"/>
        <v>0</v>
      </c>
      <c r="FW99" s="23">
        <f t="shared" ca="1" si="65"/>
        <v>120</v>
      </c>
      <c r="FX99" s="465"/>
      <c r="FY99" s="335"/>
      <c r="FZ99" s="335"/>
      <c r="GA99" s="335"/>
      <c r="GB99" s="335"/>
      <c r="GC99" s="335"/>
      <c r="GD99" s="335"/>
      <c r="GE99" s="335"/>
      <c r="GF99" s="335"/>
      <c r="GG99" s="335"/>
      <c r="GH99" s="23">
        <v>-59</v>
      </c>
      <c r="GI99" s="23">
        <f t="shared" si="66"/>
        <v>0</v>
      </c>
      <c r="GJ99">
        <f t="shared" si="67"/>
        <v>0</v>
      </c>
      <c r="GK99">
        <f t="shared" si="68"/>
        <v>0</v>
      </c>
      <c r="GL99">
        <f t="shared" si="69"/>
        <v>0</v>
      </c>
      <c r="GM99">
        <f t="shared" si="70"/>
        <v>0</v>
      </c>
      <c r="GN99" s="23">
        <f t="shared" ca="1" si="71"/>
        <v>120</v>
      </c>
      <c r="GO99" s="465"/>
      <c r="GP99" s="335"/>
      <c r="GQ99" s="335"/>
      <c r="GR99" s="335"/>
      <c r="GS99" s="335"/>
      <c r="GT99" s="335"/>
      <c r="GU99" s="335"/>
      <c r="GV99" s="335"/>
      <c r="GW99" s="335"/>
      <c r="GX99" s="335"/>
      <c r="GY99" s="23">
        <v>-59</v>
      </c>
      <c r="GZ99" s="23">
        <f t="shared" si="72"/>
        <v>0</v>
      </c>
      <c r="HA99">
        <f t="shared" si="73"/>
        <v>0</v>
      </c>
      <c r="HB99">
        <f t="shared" si="74"/>
        <v>0</v>
      </c>
      <c r="HC99">
        <f t="shared" si="75"/>
        <v>0</v>
      </c>
      <c r="HD99">
        <f t="shared" si="76"/>
        <v>0</v>
      </c>
      <c r="HE99" s="23">
        <f t="shared" ca="1" si="77"/>
        <v>120</v>
      </c>
      <c r="HF99" s="465"/>
      <c r="HG99" s="335"/>
      <c r="HH99" s="335"/>
      <c r="HI99" s="335"/>
      <c r="HJ99" s="335"/>
      <c r="HK99" s="335"/>
      <c r="HL99" s="335"/>
      <c r="HM99" s="335"/>
      <c r="HN99" s="335"/>
      <c r="HO99" s="335"/>
      <c r="HP99" s="23">
        <v>-59</v>
      </c>
      <c r="HQ99" s="23">
        <f t="shared" si="78"/>
        <v>0</v>
      </c>
      <c r="HR99">
        <f t="shared" si="79"/>
        <v>0</v>
      </c>
      <c r="HS99">
        <f t="shared" si="80"/>
        <v>0</v>
      </c>
      <c r="HT99">
        <f t="shared" si="81"/>
        <v>0</v>
      </c>
      <c r="HU99">
        <f t="shared" si="82"/>
        <v>0</v>
      </c>
      <c r="HV99" s="23">
        <f t="shared" ca="1" si="83"/>
        <v>120</v>
      </c>
      <c r="HW99" s="465"/>
      <c r="HX99" s="335"/>
      <c r="HY99" s="335"/>
      <c r="HZ99" s="335"/>
      <c r="IA99" s="335"/>
      <c r="IB99" s="335"/>
      <c r="IC99" s="335"/>
      <c r="ID99" s="335"/>
      <c r="IE99" s="335"/>
      <c r="IF99" s="335"/>
      <c r="IG99" s="23">
        <v>-59</v>
      </c>
      <c r="IH99" s="23">
        <f t="shared" si="84"/>
        <v>0</v>
      </c>
      <c r="II99">
        <f t="shared" si="85"/>
        <v>0</v>
      </c>
      <c r="IJ99">
        <f t="shared" si="86"/>
        <v>0</v>
      </c>
      <c r="IK99">
        <f t="shared" si="87"/>
        <v>0</v>
      </c>
      <c r="IL99">
        <f t="shared" si="88"/>
        <v>0</v>
      </c>
      <c r="IM99" s="23">
        <f t="shared" ca="1" si="89"/>
        <v>120</v>
      </c>
      <c r="IN99" s="465"/>
      <c r="IO99" s="335"/>
      <c r="IP99" s="335"/>
      <c r="IQ99" s="335"/>
      <c r="IR99" s="335"/>
      <c r="IS99" s="335"/>
      <c r="IT99" s="335"/>
    </row>
    <row r="100" spans="1:254" s="124" customFormat="1" ht="12.75" x14ac:dyDescent="0.2">
      <c r="A100" s="335"/>
      <c r="B100" s="335"/>
      <c r="C100" s="23">
        <v>-58</v>
      </c>
      <c r="D100" s="23">
        <f t="shared" si="0"/>
        <v>0</v>
      </c>
      <c r="E100">
        <f t="shared" si="1"/>
        <v>0</v>
      </c>
      <c r="F100">
        <f t="shared" si="2"/>
        <v>0</v>
      </c>
      <c r="G100">
        <f t="shared" si="3"/>
        <v>0</v>
      </c>
      <c r="H100">
        <f t="shared" si="4"/>
        <v>0</v>
      </c>
      <c r="I100" s="23">
        <f t="shared" ca="1" si="5"/>
        <v>120</v>
      </c>
      <c r="J100" s="465"/>
      <c r="K100" s="335"/>
      <c r="L100" s="335"/>
      <c r="M100" s="335"/>
      <c r="N100" s="335"/>
      <c r="O100" s="335"/>
      <c r="P100" s="335"/>
      <c r="Q100" s="335"/>
      <c r="R100" s="335"/>
      <c r="S100" s="335"/>
      <c r="T100" s="23">
        <v>-58</v>
      </c>
      <c r="U100" s="23">
        <f t="shared" si="6"/>
        <v>0</v>
      </c>
      <c r="V100">
        <f t="shared" si="7"/>
        <v>0</v>
      </c>
      <c r="W100">
        <f t="shared" si="8"/>
        <v>0</v>
      </c>
      <c r="X100">
        <f t="shared" si="9"/>
        <v>0</v>
      </c>
      <c r="Y100">
        <f t="shared" si="10"/>
        <v>0</v>
      </c>
      <c r="Z100" s="23">
        <f t="shared" ca="1" si="11"/>
        <v>120</v>
      </c>
      <c r="AA100" s="465"/>
      <c r="AB100" s="335"/>
      <c r="AC100" s="335"/>
      <c r="AD100" s="335"/>
      <c r="AE100" s="335"/>
      <c r="AF100" s="335"/>
      <c r="AG100" s="335"/>
      <c r="AH100" s="335"/>
      <c r="AI100" s="335"/>
      <c r="AJ100" s="335"/>
      <c r="AK100" s="23">
        <v>-58</v>
      </c>
      <c r="AL100" s="23">
        <f t="shared" si="12"/>
        <v>0</v>
      </c>
      <c r="AM100">
        <f t="shared" si="13"/>
        <v>0</v>
      </c>
      <c r="AN100">
        <f t="shared" si="14"/>
        <v>0</v>
      </c>
      <c r="AO100">
        <f t="shared" si="15"/>
        <v>0</v>
      </c>
      <c r="AP100">
        <f t="shared" si="16"/>
        <v>0</v>
      </c>
      <c r="AQ100" s="23">
        <f t="shared" ca="1" si="17"/>
        <v>120</v>
      </c>
      <c r="AR100" s="465"/>
      <c r="AS100" s="335"/>
      <c r="AT100" s="335"/>
      <c r="AU100" s="335"/>
      <c r="AV100" s="335"/>
      <c r="AW100" s="335"/>
      <c r="AX100" s="335"/>
      <c r="AY100" s="335"/>
      <c r="AZ100" s="335"/>
      <c r="BA100" s="335"/>
      <c r="BB100" s="23">
        <v>-58</v>
      </c>
      <c r="BC100" s="23">
        <f t="shared" si="18"/>
        <v>0</v>
      </c>
      <c r="BD100">
        <f t="shared" si="19"/>
        <v>0</v>
      </c>
      <c r="BE100">
        <f t="shared" si="20"/>
        <v>0</v>
      </c>
      <c r="BF100">
        <f t="shared" si="21"/>
        <v>0</v>
      </c>
      <c r="BG100">
        <f t="shared" si="22"/>
        <v>0</v>
      </c>
      <c r="BH100" s="23">
        <f t="shared" ca="1" si="23"/>
        <v>120</v>
      </c>
      <c r="BI100" s="465"/>
      <c r="BJ100" s="335"/>
      <c r="BK100" s="335"/>
      <c r="BL100" s="335"/>
      <c r="BM100" s="335"/>
      <c r="BN100" s="335"/>
      <c r="BO100" s="335"/>
      <c r="BP100" s="335"/>
      <c r="BQ100" s="335"/>
      <c r="BR100" s="335"/>
      <c r="BS100" s="23">
        <v>-58</v>
      </c>
      <c r="BT100" s="23">
        <f t="shared" si="24"/>
        <v>0</v>
      </c>
      <c r="BU100">
        <f t="shared" si="25"/>
        <v>0</v>
      </c>
      <c r="BV100">
        <f t="shared" si="26"/>
        <v>0</v>
      </c>
      <c r="BW100">
        <f t="shared" si="27"/>
        <v>0</v>
      </c>
      <c r="BX100">
        <f t="shared" si="28"/>
        <v>0</v>
      </c>
      <c r="BY100" s="23">
        <f t="shared" ca="1" si="29"/>
        <v>120</v>
      </c>
      <c r="BZ100" s="465"/>
      <c r="CA100" s="335"/>
      <c r="CB100" s="335"/>
      <c r="CC100" s="335"/>
      <c r="CD100" s="335"/>
      <c r="CE100" s="335"/>
      <c r="CF100" s="335"/>
      <c r="CG100" s="335"/>
      <c r="CH100" s="335"/>
      <c r="CI100" s="335"/>
      <c r="CJ100" s="23">
        <v>-58</v>
      </c>
      <c r="CK100" s="23">
        <f t="shared" si="30"/>
        <v>0</v>
      </c>
      <c r="CL100">
        <f t="shared" si="31"/>
        <v>0</v>
      </c>
      <c r="CM100">
        <f t="shared" si="32"/>
        <v>0</v>
      </c>
      <c r="CN100">
        <f t="shared" si="33"/>
        <v>0</v>
      </c>
      <c r="CO100">
        <f t="shared" si="34"/>
        <v>0</v>
      </c>
      <c r="CP100" s="23">
        <f t="shared" ca="1" si="35"/>
        <v>120</v>
      </c>
      <c r="CQ100" s="465"/>
      <c r="CR100" s="335"/>
      <c r="CS100" s="335"/>
      <c r="CT100" s="335"/>
      <c r="CU100" s="335"/>
      <c r="CV100" s="335"/>
      <c r="CW100" s="335"/>
      <c r="CX100" s="335"/>
      <c r="CY100" s="335"/>
      <c r="CZ100" s="335"/>
      <c r="DA100" s="23">
        <v>-58</v>
      </c>
      <c r="DB100" s="23">
        <f t="shared" si="36"/>
        <v>0</v>
      </c>
      <c r="DC100">
        <f t="shared" si="37"/>
        <v>0</v>
      </c>
      <c r="DD100">
        <f t="shared" si="38"/>
        <v>0</v>
      </c>
      <c r="DE100">
        <f t="shared" si="39"/>
        <v>0</v>
      </c>
      <c r="DF100">
        <f t="shared" si="40"/>
        <v>0</v>
      </c>
      <c r="DG100" s="23">
        <f t="shared" ca="1" si="41"/>
        <v>120</v>
      </c>
      <c r="DH100" s="465"/>
      <c r="DI100" s="335"/>
      <c r="DJ100" s="335"/>
      <c r="DK100" s="335"/>
      <c r="DL100" s="335"/>
      <c r="DM100" s="335"/>
      <c r="DN100" s="335"/>
      <c r="DO100" s="335"/>
      <c r="DP100" s="335"/>
      <c r="DQ100" s="335"/>
      <c r="DR100" s="23">
        <v>-58</v>
      </c>
      <c r="DS100" s="23">
        <f t="shared" si="42"/>
        <v>0</v>
      </c>
      <c r="DT100">
        <f t="shared" si="43"/>
        <v>0</v>
      </c>
      <c r="DU100">
        <f t="shared" si="44"/>
        <v>0</v>
      </c>
      <c r="DV100">
        <f t="shared" si="45"/>
        <v>0</v>
      </c>
      <c r="DW100">
        <f t="shared" si="46"/>
        <v>0</v>
      </c>
      <c r="DX100" s="23">
        <f t="shared" ca="1" si="47"/>
        <v>120</v>
      </c>
      <c r="DY100" s="465"/>
      <c r="DZ100" s="335"/>
      <c r="EA100" s="335"/>
      <c r="EB100" s="335"/>
      <c r="EC100" s="335"/>
      <c r="ED100" s="335"/>
      <c r="EE100" s="335"/>
      <c r="EF100" s="335"/>
      <c r="EG100" s="335"/>
      <c r="EH100" s="335"/>
      <c r="EI100" s="23">
        <v>-58</v>
      </c>
      <c r="EJ100" s="23">
        <f t="shared" si="48"/>
        <v>0</v>
      </c>
      <c r="EK100">
        <f t="shared" si="49"/>
        <v>0</v>
      </c>
      <c r="EL100">
        <f t="shared" si="50"/>
        <v>0</v>
      </c>
      <c r="EM100">
        <f t="shared" si="51"/>
        <v>0</v>
      </c>
      <c r="EN100">
        <f t="shared" si="52"/>
        <v>0</v>
      </c>
      <c r="EO100" s="23">
        <f t="shared" ca="1" si="53"/>
        <v>120</v>
      </c>
      <c r="EP100" s="465"/>
      <c r="EQ100" s="335"/>
      <c r="ER100" s="335"/>
      <c r="ES100" s="335"/>
      <c r="ET100" s="335"/>
      <c r="EU100" s="335"/>
      <c r="EV100" s="335"/>
      <c r="EW100" s="335"/>
      <c r="EX100" s="335"/>
      <c r="EY100" s="335"/>
      <c r="EZ100" s="23">
        <v>-58</v>
      </c>
      <c r="FA100" s="23">
        <f t="shared" si="54"/>
        <v>0</v>
      </c>
      <c r="FB100">
        <f t="shared" si="55"/>
        <v>0</v>
      </c>
      <c r="FC100">
        <f t="shared" si="56"/>
        <v>0</v>
      </c>
      <c r="FD100">
        <f t="shared" si="57"/>
        <v>0</v>
      </c>
      <c r="FE100">
        <f t="shared" si="58"/>
        <v>0</v>
      </c>
      <c r="FF100" s="23">
        <f t="shared" ca="1" si="59"/>
        <v>120</v>
      </c>
      <c r="FG100" s="465"/>
      <c r="FH100" s="335"/>
      <c r="FI100" s="335"/>
      <c r="FJ100" s="335"/>
      <c r="FK100" s="335"/>
      <c r="FL100" s="335"/>
      <c r="FM100" s="335"/>
      <c r="FN100" s="335"/>
      <c r="FO100" s="335"/>
      <c r="FP100" s="335"/>
      <c r="FQ100" s="23">
        <v>-58</v>
      </c>
      <c r="FR100" s="23">
        <f t="shared" si="60"/>
        <v>0</v>
      </c>
      <c r="FS100">
        <f t="shared" si="61"/>
        <v>0</v>
      </c>
      <c r="FT100">
        <f t="shared" si="62"/>
        <v>0</v>
      </c>
      <c r="FU100">
        <f t="shared" si="63"/>
        <v>0</v>
      </c>
      <c r="FV100">
        <f t="shared" si="64"/>
        <v>0</v>
      </c>
      <c r="FW100" s="23">
        <f t="shared" ca="1" si="65"/>
        <v>120</v>
      </c>
      <c r="FX100" s="465"/>
      <c r="FY100" s="335"/>
      <c r="FZ100" s="335"/>
      <c r="GA100" s="335"/>
      <c r="GB100" s="335"/>
      <c r="GC100" s="335"/>
      <c r="GD100" s="335"/>
      <c r="GE100" s="335"/>
      <c r="GF100" s="335"/>
      <c r="GG100" s="335"/>
      <c r="GH100" s="23">
        <v>-58</v>
      </c>
      <c r="GI100" s="23">
        <f t="shared" si="66"/>
        <v>0</v>
      </c>
      <c r="GJ100">
        <f t="shared" si="67"/>
        <v>0</v>
      </c>
      <c r="GK100">
        <f t="shared" si="68"/>
        <v>0</v>
      </c>
      <c r="GL100">
        <f t="shared" si="69"/>
        <v>0</v>
      </c>
      <c r="GM100">
        <f t="shared" si="70"/>
        <v>0</v>
      </c>
      <c r="GN100" s="23">
        <f t="shared" ca="1" si="71"/>
        <v>120</v>
      </c>
      <c r="GO100" s="465"/>
      <c r="GP100" s="335"/>
      <c r="GQ100" s="335"/>
      <c r="GR100" s="335"/>
      <c r="GS100" s="335"/>
      <c r="GT100" s="335"/>
      <c r="GU100" s="335"/>
      <c r="GV100" s="335"/>
      <c r="GW100" s="335"/>
      <c r="GX100" s="335"/>
      <c r="GY100" s="23">
        <v>-58</v>
      </c>
      <c r="GZ100" s="23">
        <f t="shared" si="72"/>
        <v>0</v>
      </c>
      <c r="HA100">
        <f t="shared" si="73"/>
        <v>0</v>
      </c>
      <c r="HB100">
        <f t="shared" si="74"/>
        <v>0</v>
      </c>
      <c r="HC100">
        <f t="shared" si="75"/>
        <v>0</v>
      </c>
      <c r="HD100">
        <f t="shared" si="76"/>
        <v>0</v>
      </c>
      <c r="HE100" s="23">
        <f t="shared" ca="1" si="77"/>
        <v>120</v>
      </c>
      <c r="HF100" s="465"/>
      <c r="HG100" s="335"/>
      <c r="HH100" s="335"/>
      <c r="HI100" s="335"/>
      <c r="HJ100" s="335"/>
      <c r="HK100" s="335"/>
      <c r="HL100" s="335"/>
      <c r="HM100" s="335"/>
      <c r="HN100" s="335"/>
      <c r="HO100" s="335"/>
      <c r="HP100" s="23">
        <v>-58</v>
      </c>
      <c r="HQ100" s="23">
        <f t="shared" si="78"/>
        <v>0</v>
      </c>
      <c r="HR100">
        <f t="shared" si="79"/>
        <v>0</v>
      </c>
      <c r="HS100">
        <f t="shared" si="80"/>
        <v>0</v>
      </c>
      <c r="HT100">
        <f t="shared" si="81"/>
        <v>0</v>
      </c>
      <c r="HU100">
        <f t="shared" si="82"/>
        <v>0</v>
      </c>
      <c r="HV100" s="23">
        <f t="shared" ca="1" si="83"/>
        <v>120</v>
      </c>
      <c r="HW100" s="465"/>
      <c r="HX100" s="335"/>
      <c r="HY100" s="335"/>
      <c r="HZ100" s="335"/>
      <c r="IA100" s="335"/>
      <c r="IB100" s="335"/>
      <c r="IC100" s="335"/>
      <c r="ID100" s="335"/>
      <c r="IE100" s="335"/>
      <c r="IF100" s="335"/>
      <c r="IG100" s="23">
        <v>-58</v>
      </c>
      <c r="IH100" s="23">
        <f t="shared" si="84"/>
        <v>0</v>
      </c>
      <c r="II100">
        <f t="shared" si="85"/>
        <v>0</v>
      </c>
      <c r="IJ100">
        <f t="shared" si="86"/>
        <v>0</v>
      </c>
      <c r="IK100">
        <f t="shared" si="87"/>
        <v>0</v>
      </c>
      <c r="IL100">
        <f t="shared" si="88"/>
        <v>0</v>
      </c>
      <c r="IM100" s="23">
        <f t="shared" ca="1" si="89"/>
        <v>120</v>
      </c>
      <c r="IN100" s="465"/>
      <c r="IO100" s="335"/>
      <c r="IP100" s="335"/>
      <c r="IQ100" s="335"/>
      <c r="IR100" s="335"/>
      <c r="IS100" s="335"/>
      <c r="IT100" s="335"/>
    </row>
    <row r="101" spans="1:254" s="124" customFormat="1" ht="12.75" x14ac:dyDescent="0.2">
      <c r="A101" s="335"/>
      <c r="B101" s="335"/>
      <c r="C101" s="23">
        <v>-57</v>
      </c>
      <c r="D101" s="23">
        <f t="shared" si="0"/>
        <v>0</v>
      </c>
      <c r="E101">
        <f t="shared" si="1"/>
        <v>0</v>
      </c>
      <c r="F101">
        <f t="shared" si="2"/>
        <v>0</v>
      </c>
      <c r="G101">
        <f t="shared" si="3"/>
        <v>0</v>
      </c>
      <c r="H101">
        <f t="shared" si="4"/>
        <v>0</v>
      </c>
      <c r="I101" s="23">
        <f t="shared" ca="1" si="5"/>
        <v>120</v>
      </c>
      <c r="J101" s="465"/>
      <c r="K101" s="335"/>
      <c r="L101" s="335"/>
      <c r="M101" s="335"/>
      <c r="N101" s="335"/>
      <c r="O101" s="335"/>
      <c r="P101" s="335"/>
      <c r="Q101" s="335"/>
      <c r="R101" s="335"/>
      <c r="S101" s="335"/>
      <c r="T101" s="23">
        <v>-57</v>
      </c>
      <c r="U101" s="23">
        <f t="shared" si="6"/>
        <v>0</v>
      </c>
      <c r="V101">
        <f t="shared" si="7"/>
        <v>0</v>
      </c>
      <c r="W101">
        <f t="shared" si="8"/>
        <v>0</v>
      </c>
      <c r="X101">
        <f t="shared" si="9"/>
        <v>0</v>
      </c>
      <c r="Y101">
        <f t="shared" si="10"/>
        <v>0</v>
      </c>
      <c r="Z101" s="23">
        <f t="shared" ca="1" si="11"/>
        <v>120</v>
      </c>
      <c r="AA101" s="465"/>
      <c r="AB101" s="335"/>
      <c r="AC101" s="335"/>
      <c r="AD101" s="335"/>
      <c r="AE101" s="335"/>
      <c r="AF101" s="335"/>
      <c r="AG101" s="335"/>
      <c r="AH101" s="335"/>
      <c r="AI101" s="335"/>
      <c r="AJ101" s="335"/>
      <c r="AK101" s="23">
        <v>-57</v>
      </c>
      <c r="AL101" s="23">
        <f t="shared" si="12"/>
        <v>0</v>
      </c>
      <c r="AM101">
        <f t="shared" si="13"/>
        <v>0</v>
      </c>
      <c r="AN101">
        <f t="shared" si="14"/>
        <v>0</v>
      </c>
      <c r="AO101">
        <f t="shared" si="15"/>
        <v>0</v>
      </c>
      <c r="AP101">
        <f t="shared" si="16"/>
        <v>0</v>
      </c>
      <c r="AQ101" s="23">
        <f t="shared" ca="1" si="17"/>
        <v>120</v>
      </c>
      <c r="AR101" s="465"/>
      <c r="AS101" s="335"/>
      <c r="AT101" s="335"/>
      <c r="AU101" s="335"/>
      <c r="AV101" s="335"/>
      <c r="AW101" s="335"/>
      <c r="AX101" s="335"/>
      <c r="AY101" s="335"/>
      <c r="AZ101" s="335"/>
      <c r="BA101" s="335"/>
      <c r="BB101" s="23">
        <v>-57</v>
      </c>
      <c r="BC101" s="23">
        <f t="shared" si="18"/>
        <v>0</v>
      </c>
      <c r="BD101">
        <f t="shared" si="19"/>
        <v>0</v>
      </c>
      <c r="BE101">
        <f t="shared" si="20"/>
        <v>0</v>
      </c>
      <c r="BF101">
        <f t="shared" si="21"/>
        <v>0</v>
      </c>
      <c r="BG101">
        <f t="shared" si="22"/>
        <v>0</v>
      </c>
      <c r="BH101" s="23">
        <f t="shared" ca="1" si="23"/>
        <v>120</v>
      </c>
      <c r="BI101" s="465"/>
      <c r="BJ101" s="335"/>
      <c r="BK101" s="335"/>
      <c r="BL101" s="335"/>
      <c r="BM101" s="335"/>
      <c r="BN101" s="335"/>
      <c r="BO101" s="335"/>
      <c r="BP101" s="335"/>
      <c r="BQ101" s="335"/>
      <c r="BR101" s="335"/>
      <c r="BS101" s="23">
        <v>-57</v>
      </c>
      <c r="BT101" s="23">
        <f t="shared" si="24"/>
        <v>0</v>
      </c>
      <c r="BU101">
        <f t="shared" si="25"/>
        <v>0</v>
      </c>
      <c r="BV101">
        <f t="shared" si="26"/>
        <v>0</v>
      </c>
      <c r="BW101">
        <f t="shared" si="27"/>
        <v>0</v>
      </c>
      <c r="BX101">
        <f t="shared" si="28"/>
        <v>0</v>
      </c>
      <c r="BY101" s="23">
        <f t="shared" ca="1" si="29"/>
        <v>120</v>
      </c>
      <c r="BZ101" s="465"/>
      <c r="CA101" s="335"/>
      <c r="CB101" s="335"/>
      <c r="CC101" s="335"/>
      <c r="CD101" s="335"/>
      <c r="CE101" s="335"/>
      <c r="CF101" s="335"/>
      <c r="CG101" s="335"/>
      <c r="CH101" s="335"/>
      <c r="CI101" s="335"/>
      <c r="CJ101" s="23">
        <v>-57</v>
      </c>
      <c r="CK101" s="23">
        <f t="shared" si="30"/>
        <v>0</v>
      </c>
      <c r="CL101">
        <f t="shared" si="31"/>
        <v>0</v>
      </c>
      <c r="CM101">
        <f t="shared" si="32"/>
        <v>0</v>
      </c>
      <c r="CN101">
        <f t="shared" si="33"/>
        <v>0</v>
      </c>
      <c r="CO101">
        <f t="shared" si="34"/>
        <v>0</v>
      </c>
      <c r="CP101" s="23">
        <f t="shared" ca="1" si="35"/>
        <v>120</v>
      </c>
      <c r="CQ101" s="465"/>
      <c r="CR101" s="335"/>
      <c r="CS101" s="335"/>
      <c r="CT101" s="335"/>
      <c r="CU101" s="335"/>
      <c r="CV101" s="335"/>
      <c r="CW101" s="335"/>
      <c r="CX101" s="335"/>
      <c r="CY101" s="335"/>
      <c r="CZ101" s="335"/>
      <c r="DA101" s="23">
        <v>-57</v>
      </c>
      <c r="DB101" s="23">
        <f t="shared" si="36"/>
        <v>0</v>
      </c>
      <c r="DC101">
        <f t="shared" si="37"/>
        <v>0</v>
      </c>
      <c r="DD101">
        <f t="shared" si="38"/>
        <v>0</v>
      </c>
      <c r="DE101">
        <f t="shared" si="39"/>
        <v>0</v>
      </c>
      <c r="DF101">
        <f t="shared" si="40"/>
        <v>0</v>
      </c>
      <c r="DG101" s="23">
        <f t="shared" ca="1" si="41"/>
        <v>120</v>
      </c>
      <c r="DH101" s="465"/>
      <c r="DI101" s="335"/>
      <c r="DJ101" s="335"/>
      <c r="DK101" s="335"/>
      <c r="DL101" s="335"/>
      <c r="DM101" s="335"/>
      <c r="DN101" s="335"/>
      <c r="DO101" s="335"/>
      <c r="DP101" s="335"/>
      <c r="DQ101" s="335"/>
      <c r="DR101" s="23">
        <v>-57</v>
      </c>
      <c r="DS101" s="23">
        <f t="shared" si="42"/>
        <v>0</v>
      </c>
      <c r="DT101">
        <f t="shared" si="43"/>
        <v>0</v>
      </c>
      <c r="DU101">
        <f t="shared" si="44"/>
        <v>0</v>
      </c>
      <c r="DV101">
        <f t="shared" si="45"/>
        <v>0</v>
      </c>
      <c r="DW101">
        <f t="shared" si="46"/>
        <v>0</v>
      </c>
      <c r="DX101" s="23">
        <f t="shared" ca="1" si="47"/>
        <v>120</v>
      </c>
      <c r="DY101" s="465"/>
      <c r="DZ101" s="335"/>
      <c r="EA101" s="335"/>
      <c r="EB101" s="335"/>
      <c r="EC101" s="335"/>
      <c r="ED101" s="335"/>
      <c r="EE101" s="335"/>
      <c r="EF101" s="335"/>
      <c r="EG101" s="335"/>
      <c r="EH101" s="335"/>
      <c r="EI101" s="23">
        <v>-57</v>
      </c>
      <c r="EJ101" s="23">
        <f t="shared" si="48"/>
        <v>0</v>
      </c>
      <c r="EK101">
        <f t="shared" si="49"/>
        <v>0</v>
      </c>
      <c r="EL101">
        <f t="shared" si="50"/>
        <v>0</v>
      </c>
      <c r="EM101">
        <f t="shared" si="51"/>
        <v>0</v>
      </c>
      <c r="EN101">
        <f t="shared" si="52"/>
        <v>0</v>
      </c>
      <c r="EO101" s="23">
        <f t="shared" ca="1" si="53"/>
        <v>120</v>
      </c>
      <c r="EP101" s="465"/>
      <c r="EQ101" s="335"/>
      <c r="ER101" s="335"/>
      <c r="ES101" s="335"/>
      <c r="ET101" s="335"/>
      <c r="EU101" s="335"/>
      <c r="EV101" s="335"/>
      <c r="EW101" s="335"/>
      <c r="EX101" s="335"/>
      <c r="EY101" s="335"/>
      <c r="EZ101" s="23">
        <v>-57</v>
      </c>
      <c r="FA101" s="23">
        <f t="shared" si="54"/>
        <v>0</v>
      </c>
      <c r="FB101">
        <f t="shared" si="55"/>
        <v>0</v>
      </c>
      <c r="FC101">
        <f t="shared" si="56"/>
        <v>0</v>
      </c>
      <c r="FD101">
        <f t="shared" si="57"/>
        <v>0</v>
      </c>
      <c r="FE101">
        <f t="shared" si="58"/>
        <v>0</v>
      </c>
      <c r="FF101" s="23">
        <f t="shared" ca="1" si="59"/>
        <v>120</v>
      </c>
      <c r="FG101" s="465"/>
      <c r="FH101" s="335"/>
      <c r="FI101" s="335"/>
      <c r="FJ101" s="335"/>
      <c r="FK101" s="335"/>
      <c r="FL101" s="335"/>
      <c r="FM101" s="335"/>
      <c r="FN101" s="335"/>
      <c r="FO101" s="335"/>
      <c r="FP101" s="335"/>
      <c r="FQ101" s="23">
        <v>-57</v>
      </c>
      <c r="FR101" s="23">
        <f t="shared" si="60"/>
        <v>0</v>
      </c>
      <c r="FS101">
        <f t="shared" si="61"/>
        <v>0</v>
      </c>
      <c r="FT101">
        <f t="shared" si="62"/>
        <v>0</v>
      </c>
      <c r="FU101">
        <f t="shared" si="63"/>
        <v>0</v>
      </c>
      <c r="FV101">
        <f t="shared" si="64"/>
        <v>0</v>
      </c>
      <c r="FW101" s="23">
        <f t="shared" ca="1" si="65"/>
        <v>120</v>
      </c>
      <c r="FX101" s="465"/>
      <c r="FY101" s="335"/>
      <c r="FZ101" s="335"/>
      <c r="GA101" s="335"/>
      <c r="GB101" s="335"/>
      <c r="GC101" s="335"/>
      <c r="GD101" s="335"/>
      <c r="GE101" s="335"/>
      <c r="GF101" s="335"/>
      <c r="GG101" s="335"/>
      <c r="GH101" s="23">
        <v>-57</v>
      </c>
      <c r="GI101" s="23">
        <f t="shared" si="66"/>
        <v>0</v>
      </c>
      <c r="GJ101">
        <f t="shared" si="67"/>
        <v>0</v>
      </c>
      <c r="GK101">
        <f t="shared" si="68"/>
        <v>0</v>
      </c>
      <c r="GL101">
        <f t="shared" si="69"/>
        <v>0</v>
      </c>
      <c r="GM101">
        <f t="shared" si="70"/>
        <v>0</v>
      </c>
      <c r="GN101" s="23">
        <f t="shared" ca="1" si="71"/>
        <v>120</v>
      </c>
      <c r="GO101" s="465"/>
      <c r="GP101" s="335"/>
      <c r="GQ101" s="335"/>
      <c r="GR101" s="335"/>
      <c r="GS101" s="335"/>
      <c r="GT101" s="335"/>
      <c r="GU101" s="335"/>
      <c r="GV101" s="335"/>
      <c r="GW101" s="335"/>
      <c r="GX101" s="335"/>
      <c r="GY101" s="23">
        <v>-57</v>
      </c>
      <c r="GZ101" s="23">
        <f t="shared" si="72"/>
        <v>0</v>
      </c>
      <c r="HA101">
        <f t="shared" si="73"/>
        <v>0</v>
      </c>
      <c r="HB101">
        <f t="shared" si="74"/>
        <v>0</v>
      </c>
      <c r="HC101">
        <f t="shared" si="75"/>
        <v>0</v>
      </c>
      <c r="HD101">
        <f t="shared" si="76"/>
        <v>0</v>
      </c>
      <c r="HE101" s="23">
        <f t="shared" ca="1" si="77"/>
        <v>120</v>
      </c>
      <c r="HF101" s="465"/>
      <c r="HG101" s="335"/>
      <c r="HH101" s="335"/>
      <c r="HI101" s="335"/>
      <c r="HJ101" s="335"/>
      <c r="HK101" s="335"/>
      <c r="HL101" s="335"/>
      <c r="HM101" s="335"/>
      <c r="HN101" s="335"/>
      <c r="HO101" s="335"/>
      <c r="HP101" s="23">
        <v>-57</v>
      </c>
      <c r="HQ101" s="23">
        <f t="shared" si="78"/>
        <v>0</v>
      </c>
      <c r="HR101">
        <f t="shared" si="79"/>
        <v>0</v>
      </c>
      <c r="HS101">
        <f t="shared" si="80"/>
        <v>0</v>
      </c>
      <c r="HT101">
        <f t="shared" si="81"/>
        <v>0</v>
      </c>
      <c r="HU101">
        <f t="shared" si="82"/>
        <v>0</v>
      </c>
      <c r="HV101" s="23">
        <f t="shared" ca="1" si="83"/>
        <v>120</v>
      </c>
      <c r="HW101" s="465"/>
      <c r="HX101" s="335"/>
      <c r="HY101" s="335"/>
      <c r="HZ101" s="335"/>
      <c r="IA101" s="335"/>
      <c r="IB101" s="335"/>
      <c r="IC101" s="335"/>
      <c r="ID101" s="335"/>
      <c r="IE101" s="335"/>
      <c r="IF101" s="335"/>
      <c r="IG101" s="23">
        <v>-57</v>
      </c>
      <c r="IH101" s="23">
        <f t="shared" si="84"/>
        <v>0</v>
      </c>
      <c r="II101">
        <f t="shared" si="85"/>
        <v>0</v>
      </c>
      <c r="IJ101">
        <f t="shared" si="86"/>
        <v>0</v>
      </c>
      <c r="IK101">
        <f t="shared" si="87"/>
        <v>0</v>
      </c>
      <c r="IL101">
        <f t="shared" si="88"/>
        <v>0</v>
      </c>
      <c r="IM101" s="23">
        <f t="shared" ca="1" si="89"/>
        <v>120</v>
      </c>
      <c r="IN101" s="465"/>
      <c r="IO101" s="335"/>
      <c r="IP101" s="335"/>
      <c r="IQ101" s="335"/>
      <c r="IR101" s="335"/>
      <c r="IS101" s="335"/>
      <c r="IT101" s="335"/>
    </row>
    <row r="102" spans="1:254" s="124" customFormat="1" ht="12.75" x14ac:dyDescent="0.2">
      <c r="A102" s="335"/>
      <c r="B102" s="335"/>
      <c r="C102" s="23">
        <v>-56</v>
      </c>
      <c r="D102" s="23">
        <f t="shared" si="0"/>
        <v>0</v>
      </c>
      <c r="E102">
        <f t="shared" si="1"/>
        <v>0</v>
      </c>
      <c r="F102">
        <f t="shared" si="2"/>
        <v>0</v>
      </c>
      <c r="G102">
        <f t="shared" si="3"/>
        <v>0</v>
      </c>
      <c r="H102">
        <f t="shared" si="4"/>
        <v>0</v>
      </c>
      <c r="I102" s="23">
        <f t="shared" ca="1" si="5"/>
        <v>120</v>
      </c>
      <c r="J102" s="465"/>
      <c r="K102" s="335"/>
      <c r="L102" s="335"/>
      <c r="M102" s="335"/>
      <c r="N102" s="335"/>
      <c r="O102" s="335"/>
      <c r="P102" s="335"/>
      <c r="Q102" s="335"/>
      <c r="R102" s="335"/>
      <c r="S102" s="335"/>
      <c r="T102" s="23">
        <v>-56</v>
      </c>
      <c r="U102" s="23">
        <f t="shared" si="6"/>
        <v>0</v>
      </c>
      <c r="V102">
        <f t="shared" si="7"/>
        <v>0</v>
      </c>
      <c r="W102">
        <f t="shared" si="8"/>
        <v>0</v>
      </c>
      <c r="X102">
        <f t="shared" si="9"/>
        <v>0</v>
      </c>
      <c r="Y102">
        <f t="shared" si="10"/>
        <v>0</v>
      </c>
      <c r="Z102" s="23">
        <f t="shared" ca="1" si="11"/>
        <v>120</v>
      </c>
      <c r="AA102" s="465"/>
      <c r="AB102" s="335"/>
      <c r="AC102" s="335"/>
      <c r="AD102" s="335"/>
      <c r="AE102" s="335"/>
      <c r="AF102" s="335"/>
      <c r="AG102" s="335"/>
      <c r="AH102" s="335"/>
      <c r="AI102" s="335"/>
      <c r="AJ102" s="335"/>
      <c r="AK102" s="23">
        <v>-56</v>
      </c>
      <c r="AL102" s="23">
        <f t="shared" si="12"/>
        <v>0</v>
      </c>
      <c r="AM102">
        <f t="shared" si="13"/>
        <v>0</v>
      </c>
      <c r="AN102">
        <f t="shared" si="14"/>
        <v>0</v>
      </c>
      <c r="AO102">
        <f t="shared" si="15"/>
        <v>0</v>
      </c>
      <c r="AP102">
        <f t="shared" si="16"/>
        <v>0</v>
      </c>
      <c r="AQ102" s="23">
        <f t="shared" ca="1" si="17"/>
        <v>120</v>
      </c>
      <c r="AR102" s="465"/>
      <c r="AS102" s="335"/>
      <c r="AT102" s="335"/>
      <c r="AU102" s="335"/>
      <c r="AV102" s="335"/>
      <c r="AW102" s="335"/>
      <c r="AX102" s="335"/>
      <c r="AY102" s="335"/>
      <c r="AZ102" s="335"/>
      <c r="BA102" s="335"/>
      <c r="BB102" s="23">
        <v>-56</v>
      </c>
      <c r="BC102" s="23">
        <f t="shared" si="18"/>
        <v>0</v>
      </c>
      <c r="BD102">
        <f t="shared" si="19"/>
        <v>0</v>
      </c>
      <c r="BE102">
        <f t="shared" si="20"/>
        <v>0</v>
      </c>
      <c r="BF102">
        <f t="shared" si="21"/>
        <v>0</v>
      </c>
      <c r="BG102">
        <f t="shared" si="22"/>
        <v>0</v>
      </c>
      <c r="BH102" s="23">
        <f t="shared" ca="1" si="23"/>
        <v>120</v>
      </c>
      <c r="BI102" s="465"/>
      <c r="BJ102" s="335"/>
      <c r="BK102" s="335"/>
      <c r="BL102" s="335"/>
      <c r="BM102" s="335"/>
      <c r="BN102" s="335"/>
      <c r="BO102" s="335"/>
      <c r="BP102" s="335"/>
      <c r="BQ102" s="335"/>
      <c r="BR102" s="335"/>
      <c r="BS102" s="23">
        <v>-56</v>
      </c>
      <c r="BT102" s="23">
        <f t="shared" si="24"/>
        <v>0</v>
      </c>
      <c r="BU102">
        <f t="shared" si="25"/>
        <v>0</v>
      </c>
      <c r="BV102">
        <f t="shared" si="26"/>
        <v>0</v>
      </c>
      <c r="BW102">
        <f t="shared" si="27"/>
        <v>0</v>
      </c>
      <c r="BX102">
        <f t="shared" si="28"/>
        <v>0</v>
      </c>
      <c r="BY102" s="23">
        <f t="shared" ca="1" si="29"/>
        <v>120</v>
      </c>
      <c r="BZ102" s="465"/>
      <c r="CA102" s="335"/>
      <c r="CB102" s="335"/>
      <c r="CC102" s="335"/>
      <c r="CD102" s="335"/>
      <c r="CE102" s="335"/>
      <c r="CF102" s="335"/>
      <c r="CG102" s="335"/>
      <c r="CH102" s="335"/>
      <c r="CI102" s="335"/>
      <c r="CJ102" s="23">
        <v>-56</v>
      </c>
      <c r="CK102" s="23">
        <f t="shared" si="30"/>
        <v>0</v>
      </c>
      <c r="CL102">
        <f t="shared" si="31"/>
        <v>0</v>
      </c>
      <c r="CM102">
        <f t="shared" si="32"/>
        <v>0</v>
      </c>
      <c r="CN102">
        <f t="shared" si="33"/>
        <v>0</v>
      </c>
      <c r="CO102">
        <f t="shared" si="34"/>
        <v>0</v>
      </c>
      <c r="CP102" s="23">
        <f t="shared" ca="1" si="35"/>
        <v>120</v>
      </c>
      <c r="CQ102" s="465"/>
      <c r="CR102" s="335"/>
      <c r="CS102" s="335"/>
      <c r="CT102" s="335"/>
      <c r="CU102" s="335"/>
      <c r="CV102" s="335"/>
      <c r="CW102" s="335"/>
      <c r="CX102" s="335"/>
      <c r="CY102" s="335"/>
      <c r="CZ102" s="335"/>
      <c r="DA102" s="23">
        <v>-56</v>
      </c>
      <c r="DB102" s="23">
        <f t="shared" si="36"/>
        <v>0</v>
      </c>
      <c r="DC102">
        <f t="shared" si="37"/>
        <v>0</v>
      </c>
      <c r="DD102">
        <f t="shared" si="38"/>
        <v>0</v>
      </c>
      <c r="DE102">
        <f t="shared" si="39"/>
        <v>0</v>
      </c>
      <c r="DF102">
        <f t="shared" si="40"/>
        <v>0</v>
      </c>
      <c r="DG102" s="23">
        <f t="shared" ca="1" si="41"/>
        <v>120</v>
      </c>
      <c r="DH102" s="465"/>
      <c r="DI102" s="335"/>
      <c r="DJ102" s="335"/>
      <c r="DK102" s="335"/>
      <c r="DL102" s="335"/>
      <c r="DM102" s="335"/>
      <c r="DN102" s="335"/>
      <c r="DO102" s="335"/>
      <c r="DP102" s="335"/>
      <c r="DQ102" s="335"/>
      <c r="DR102" s="23">
        <v>-56</v>
      </c>
      <c r="DS102" s="23">
        <f t="shared" si="42"/>
        <v>0</v>
      </c>
      <c r="DT102">
        <f t="shared" si="43"/>
        <v>0</v>
      </c>
      <c r="DU102">
        <f t="shared" si="44"/>
        <v>0</v>
      </c>
      <c r="DV102">
        <f t="shared" si="45"/>
        <v>0</v>
      </c>
      <c r="DW102">
        <f t="shared" si="46"/>
        <v>0</v>
      </c>
      <c r="DX102" s="23">
        <f t="shared" ca="1" si="47"/>
        <v>120</v>
      </c>
      <c r="DY102" s="465"/>
      <c r="DZ102" s="335"/>
      <c r="EA102" s="335"/>
      <c r="EB102" s="335"/>
      <c r="EC102" s="335"/>
      <c r="ED102" s="335"/>
      <c r="EE102" s="335"/>
      <c r="EF102" s="335"/>
      <c r="EG102" s="335"/>
      <c r="EH102" s="335"/>
      <c r="EI102" s="23">
        <v>-56</v>
      </c>
      <c r="EJ102" s="23">
        <f t="shared" si="48"/>
        <v>0</v>
      </c>
      <c r="EK102">
        <f t="shared" si="49"/>
        <v>0</v>
      </c>
      <c r="EL102">
        <f t="shared" si="50"/>
        <v>0</v>
      </c>
      <c r="EM102">
        <f t="shared" si="51"/>
        <v>0</v>
      </c>
      <c r="EN102">
        <f t="shared" si="52"/>
        <v>0</v>
      </c>
      <c r="EO102" s="23">
        <f t="shared" ca="1" si="53"/>
        <v>120</v>
      </c>
      <c r="EP102" s="465"/>
      <c r="EQ102" s="335"/>
      <c r="ER102" s="335"/>
      <c r="ES102" s="335"/>
      <c r="ET102" s="335"/>
      <c r="EU102" s="335"/>
      <c r="EV102" s="335"/>
      <c r="EW102" s="335"/>
      <c r="EX102" s="335"/>
      <c r="EY102" s="335"/>
      <c r="EZ102" s="23">
        <v>-56</v>
      </c>
      <c r="FA102" s="23">
        <f t="shared" si="54"/>
        <v>0</v>
      </c>
      <c r="FB102">
        <f t="shared" si="55"/>
        <v>0</v>
      </c>
      <c r="FC102">
        <f t="shared" si="56"/>
        <v>0</v>
      </c>
      <c r="FD102">
        <f t="shared" si="57"/>
        <v>0</v>
      </c>
      <c r="FE102">
        <f t="shared" si="58"/>
        <v>0</v>
      </c>
      <c r="FF102" s="23">
        <f t="shared" ca="1" si="59"/>
        <v>120</v>
      </c>
      <c r="FG102" s="465"/>
      <c r="FH102" s="335"/>
      <c r="FI102" s="335"/>
      <c r="FJ102" s="335"/>
      <c r="FK102" s="335"/>
      <c r="FL102" s="335"/>
      <c r="FM102" s="335"/>
      <c r="FN102" s="335"/>
      <c r="FO102" s="335"/>
      <c r="FP102" s="335"/>
      <c r="FQ102" s="23">
        <v>-56</v>
      </c>
      <c r="FR102" s="23">
        <f t="shared" si="60"/>
        <v>0</v>
      </c>
      <c r="FS102">
        <f t="shared" si="61"/>
        <v>0</v>
      </c>
      <c r="FT102">
        <f t="shared" si="62"/>
        <v>0</v>
      </c>
      <c r="FU102">
        <f t="shared" si="63"/>
        <v>0</v>
      </c>
      <c r="FV102">
        <f t="shared" si="64"/>
        <v>0</v>
      </c>
      <c r="FW102" s="23">
        <f t="shared" ca="1" si="65"/>
        <v>120</v>
      </c>
      <c r="FX102" s="465"/>
      <c r="FY102" s="335"/>
      <c r="FZ102" s="335"/>
      <c r="GA102" s="335"/>
      <c r="GB102" s="335"/>
      <c r="GC102" s="335"/>
      <c r="GD102" s="335"/>
      <c r="GE102" s="335"/>
      <c r="GF102" s="335"/>
      <c r="GG102" s="335"/>
      <c r="GH102" s="23">
        <v>-56</v>
      </c>
      <c r="GI102" s="23">
        <f t="shared" si="66"/>
        <v>0</v>
      </c>
      <c r="GJ102">
        <f t="shared" si="67"/>
        <v>0</v>
      </c>
      <c r="GK102">
        <f t="shared" si="68"/>
        <v>0</v>
      </c>
      <c r="GL102">
        <f t="shared" si="69"/>
        <v>0</v>
      </c>
      <c r="GM102">
        <f t="shared" si="70"/>
        <v>0</v>
      </c>
      <c r="GN102" s="23">
        <f t="shared" ca="1" si="71"/>
        <v>120</v>
      </c>
      <c r="GO102" s="465"/>
      <c r="GP102" s="335"/>
      <c r="GQ102" s="335"/>
      <c r="GR102" s="335"/>
      <c r="GS102" s="335"/>
      <c r="GT102" s="335"/>
      <c r="GU102" s="335"/>
      <c r="GV102" s="335"/>
      <c r="GW102" s="335"/>
      <c r="GX102" s="335"/>
      <c r="GY102" s="23">
        <v>-56</v>
      </c>
      <c r="GZ102" s="23">
        <f t="shared" si="72"/>
        <v>0</v>
      </c>
      <c r="HA102">
        <f t="shared" si="73"/>
        <v>0</v>
      </c>
      <c r="HB102">
        <f t="shared" si="74"/>
        <v>0</v>
      </c>
      <c r="HC102">
        <f t="shared" si="75"/>
        <v>0</v>
      </c>
      <c r="HD102">
        <f t="shared" si="76"/>
        <v>0</v>
      </c>
      <c r="HE102" s="23">
        <f t="shared" ca="1" si="77"/>
        <v>120</v>
      </c>
      <c r="HF102" s="465"/>
      <c r="HG102" s="335"/>
      <c r="HH102" s="335"/>
      <c r="HI102" s="335"/>
      <c r="HJ102" s="335"/>
      <c r="HK102" s="335"/>
      <c r="HL102" s="335"/>
      <c r="HM102" s="335"/>
      <c r="HN102" s="335"/>
      <c r="HO102" s="335"/>
      <c r="HP102" s="23">
        <v>-56</v>
      </c>
      <c r="HQ102" s="23">
        <f t="shared" si="78"/>
        <v>0</v>
      </c>
      <c r="HR102">
        <f t="shared" si="79"/>
        <v>0</v>
      </c>
      <c r="HS102">
        <f t="shared" si="80"/>
        <v>0</v>
      </c>
      <c r="HT102">
        <f t="shared" si="81"/>
        <v>0</v>
      </c>
      <c r="HU102">
        <f t="shared" si="82"/>
        <v>0</v>
      </c>
      <c r="HV102" s="23">
        <f t="shared" ca="1" si="83"/>
        <v>120</v>
      </c>
      <c r="HW102" s="465"/>
      <c r="HX102" s="335"/>
      <c r="HY102" s="335"/>
      <c r="HZ102" s="335"/>
      <c r="IA102" s="335"/>
      <c r="IB102" s="335"/>
      <c r="IC102" s="335"/>
      <c r="ID102" s="335"/>
      <c r="IE102" s="335"/>
      <c r="IF102" s="335"/>
      <c r="IG102" s="23">
        <v>-56</v>
      </c>
      <c r="IH102" s="23">
        <f t="shared" si="84"/>
        <v>0</v>
      </c>
      <c r="II102">
        <f t="shared" si="85"/>
        <v>0</v>
      </c>
      <c r="IJ102">
        <f t="shared" si="86"/>
        <v>0</v>
      </c>
      <c r="IK102">
        <f t="shared" si="87"/>
        <v>0</v>
      </c>
      <c r="IL102">
        <f t="shared" si="88"/>
        <v>0</v>
      </c>
      <c r="IM102" s="23">
        <f t="shared" ca="1" si="89"/>
        <v>120</v>
      </c>
      <c r="IN102" s="465"/>
      <c r="IO102" s="335"/>
      <c r="IP102" s="335"/>
      <c r="IQ102" s="335"/>
      <c r="IR102" s="335"/>
      <c r="IS102" s="335"/>
      <c r="IT102" s="335"/>
    </row>
    <row r="103" spans="1:254" s="124" customFormat="1" ht="12.75" x14ac:dyDescent="0.2">
      <c r="A103" s="335"/>
      <c r="B103" s="335"/>
      <c r="C103" s="23">
        <v>-55</v>
      </c>
      <c r="D103" s="23">
        <f t="shared" si="0"/>
        <v>0</v>
      </c>
      <c r="E103">
        <f t="shared" si="1"/>
        <v>0</v>
      </c>
      <c r="F103">
        <f t="shared" si="2"/>
        <v>0</v>
      </c>
      <c r="G103">
        <f t="shared" si="3"/>
        <v>0</v>
      </c>
      <c r="H103">
        <f t="shared" si="4"/>
        <v>0</v>
      </c>
      <c r="I103" s="23">
        <f t="shared" ca="1" si="5"/>
        <v>320</v>
      </c>
      <c r="J103" s="465"/>
      <c r="K103" s="335"/>
      <c r="L103" s="335"/>
      <c r="M103" s="335"/>
      <c r="N103" s="335"/>
      <c r="O103" s="335"/>
      <c r="P103" s="335"/>
      <c r="Q103" s="335"/>
      <c r="R103" s="335"/>
      <c r="S103" s="335"/>
      <c r="T103" s="23">
        <v>-55</v>
      </c>
      <c r="U103" s="23">
        <f t="shared" si="6"/>
        <v>0</v>
      </c>
      <c r="V103">
        <f t="shared" si="7"/>
        <v>0</v>
      </c>
      <c r="W103">
        <f t="shared" si="8"/>
        <v>0</v>
      </c>
      <c r="X103">
        <f t="shared" si="9"/>
        <v>0</v>
      </c>
      <c r="Y103">
        <f t="shared" si="10"/>
        <v>0</v>
      </c>
      <c r="Z103" s="23">
        <f t="shared" ca="1" si="11"/>
        <v>320</v>
      </c>
      <c r="AA103" s="465"/>
      <c r="AB103" s="335"/>
      <c r="AC103" s="335"/>
      <c r="AD103" s="335"/>
      <c r="AE103" s="335"/>
      <c r="AF103" s="335"/>
      <c r="AG103" s="335"/>
      <c r="AH103" s="335"/>
      <c r="AI103" s="335"/>
      <c r="AJ103" s="335"/>
      <c r="AK103" s="23">
        <v>-55</v>
      </c>
      <c r="AL103" s="23">
        <f t="shared" si="12"/>
        <v>0</v>
      </c>
      <c r="AM103">
        <f t="shared" si="13"/>
        <v>0</v>
      </c>
      <c r="AN103">
        <f t="shared" si="14"/>
        <v>0</v>
      </c>
      <c r="AO103">
        <f t="shared" si="15"/>
        <v>0</v>
      </c>
      <c r="AP103">
        <f t="shared" si="16"/>
        <v>0</v>
      </c>
      <c r="AQ103" s="23">
        <f t="shared" ca="1" si="17"/>
        <v>320</v>
      </c>
      <c r="AR103" s="465"/>
      <c r="AS103" s="335"/>
      <c r="AT103" s="335"/>
      <c r="AU103" s="335"/>
      <c r="AV103" s="335"/>
      <c r="AW103" s="335"/>
      <c r="AX103" s="335"/>
      <c r="AY103" s="335"/>
      <c r="AZ103" s="335"/>
      <c r="BA103" s="335"/>
      <c r="BB103" s="23">
        <v>-55</v>
      </c>
      <c r="BC103" s="23">
        <f t="shared" si="18"/>
        <v>0</v>
      </c>
      <c r="BD103">
        <f t="shared" si="19"/>
        <v>0</v>
      </c>
      <c r="BE103">
        <f t="shared" si="20"/>
        <v>0</v>
      </c>
      <c r="BF103">
        <f t="shared" si="21"/>
        <v>0</v>
      </c>
      <c r="BG103">
        <f t="shared" si="22"/>
        <v>0</v>
      </c>
      <c r="BH103" s="23">
        <f t="shared" ca="1" si="23"/>
        <v>320</v>
      </c>
      <c r="BI103" s="465"/>
      <c r="BJ103" s="335"/>
      <c r="BK103" s="335"/>
      <c r="BL103" s="335"/>
      <c r="BM103" s="335"/>
      <c r="BN103" s="335"/>
      <c r="BO103" s="335"/>
      <c r="BP103" s="335"/>
      <c r="BQ103" s="335"/>
      <c r="BR103" s="335"/>
      <c r="BS103" s="23">
        <v>-55</v>
      </c>
      <c r="BT103" s="23">
        <f t="shared" si="24"/>
        <v>0</v>
      </c>
      <c r="BU103">
        <f t="shared" si="25"/>
        <v>0</v>
      </c>
      <c r="BV103">
        <f t="shared" si="26"/>
        <v>0</v>
      </c>
      <c r="BW103">
        <f t="shared" si="27"/>
        <v>0</v>
      </c>
      <c r="BX103">
        <f t="shared" si="28"/>
        <v>0</v>
      </c>
      <c r="BY103" s="23">
        <f t="shared" ca="1" si="29"/>
        <v>320</v>
      </c>
      <c r="BZ103" s="465"/>
      <c r="CA103" s="335"/>
      <c r="CB103" s="335"/>
      <c r="CC103" s="335"/>
      <c r="CD103" s="335"/>
      <c r="CE103" s="335"/>
      <c r="CF103" s="335"/>
      <c r="CG103" s="335"/>
      <c r="CH103" s="335"/>
      <c r="CI103" s="335"/>
      <c r="CJ103" s="23">
        <v>-55</v>
      </c>
      <c r="CK103" s="23">
        <f t="shared" si="30"/>
        <v>0</v>
      </c>
      <c r="CL103">
        <f t="shared" si="31"/>
        <v>0</v>
      </c>
      <c r="CM103">
        <f t="shared" si="32"/>
        <v>0</v>
      </c>
      <c r="CN103">
        <f t="shared" si="33"/>
        <v>0</v>
      </c>
      <c r="CO103">
        <f t="shared" si="34"/>
        <v>0</v>
      </c>
      <c r="CP103" s="23">
        <f t="shared" ca="1" si="35"/>
        <v>320</v>
      </c>
      <c r="CQ103" s="465"/>
      <c r="CR103" s="335"/>
      <c r="CS103" s="335"/>
      <c r="CT103" s="335"/>
      <c r="CU103" s="335"/>
      <c r="CV103" s="335"/>
      <c r="CW103" s="335"/>
      <c r="CX103" s="335"/>
      <c r="CY103" s="335"/>
      <c r="CZ103" s="335"/>
      <c r="DA103" s="23">
        <v>-55</v>
      </c>
      <c r="DB103" s="23">
        <f t="shared" si="36"/>
        <v>0</v>
      </c>
      <c r="DC103">
        <f t="shared" si="37"/>
        <v>0</v>
      </c>
      <c r="DD103">
        <f t="shared" si="38"/>
        <v>0</v>
      </c>
      <c r="DE103">
        <f t="shared" si="39"/>
        <v>0</v>
      </c>
      <c r="DF103">
        <f t="shared" si="40"/>
        <v>0</v>
      </c>
      <c r="DG103" s="23">
        <f t="shared" ca="1" si="41"/>
        <v>320</v>
      </c>
      <c r="DH103" s="465"/>
      <c r="DI103" s="335"/>
      <c r="DJ103" s="335"/>
      <c r="DK103" s="335"/>
      <c r="DL103" s="335"/>
      <c r="DM103" s="335"/>
      <c r="DN103" s="335"/>
      <c r="DO103" s="335"/>
      <c r="DP103" s="335"/>
      <c r="DQ103" s="335"/>
      <c r="DR103" s="23">
        <v>-55</v>
      </c>
      <c r="DS103" s="23">
        <f t="shared" si="42"/>
        <v>0</v>
      </c>
      <c r="DT103">
        <f t="shared" si="43"/>
        <v>0</v>
      </c>
      <c r="DU103">
        <f t="shared" si="44"/>
        <v>0</v>
      </c>
      <c r="DV103">
        <f t="shared" si="45"/>
        <v>0</v>
      </c>
      <c r="DW103">
        <f t="shared" si="46"/>
        <v>0</v>
      </c>
      <c r="DX103" s="23">
        <f t="shared" ca="1" si="47"/>
        <v>320</v>
      </c>
      <c r="DY103" s="465"/>
      <c r="DZ103" s="335"/>
      <c r="EA103" s="335"/>
      <c r="EB103" s="335"/>
      <c r="EC103" s="335"/>
      <c r="ED103" s="335"/>
      <c r="EE103" s="335"/>
      <c r="EF103" s="335"/>
      <c r="EG103" s="335"/>
      <c r="EH103" s="335"/>
      <c r="EI103" s="23">
        <v>-55</v>
      </c>
      <c r="EJ103" s="23">
        <f t="shared" si="48"/>
        <v>0</v>
      </c>
      <c r="EK103">
        <f t="shared" si="49"/>
        <v>0</v>
      </c>
      <c r="EL103">
        <f t="shared" si="50"/>
        <v>0</v>
      </c>
      <c r="EM103">
        <f t="shared" si="51"/>
        <v>0</v>
      </c>
      <c r="EN103">
        <f t="shared" si="52"/>
        <v>0</v>
      </c>
      <c r="EO103" s="23">
        <f t="shared" ca="1" si="53"/>
        <v>320</v>
      </c>
      <c r="EP103" s="465"/>
      <c r="EQ103" s="335"/>
      <c r="ER103" s="335"/>
      <c r="ES103" s="335"/>
      <c r="ET103" s="335"/>
      <c r="EU103" s="335"/>
      <c r="EV103" s="335"/>
      <c r="EW103" s="335"/>
      <c r="EX103" s="335"/>
      <c r="EY103" s="335"/>
      <c r="EZ103" s="23">
        <v>-55</v>
      </c>
      <c r="FA103" s="23">
        <f t="shared" si="54"/>
        <v>0</v>
      </c>
      <c r="FB103">
        <f t="shared" si="55"/>
        <v>0</v>
      </c>
      <c r="FC103">
        <f t="shared" si="56"/>
        <v>0</v>
      </c>
      <c r="FD103">
        <f t="shared" si="57"/>
        <v>0</v>
      </c>
      <c r="FE103">
        <f t="shared" si="58"/>
        <v>0</v>
      </c>
      <c r="FF103" s="23">
        <f t="shared" ca="1" si="59"/>
        <v>320</v>
      </c>
      <c r="FG103" s="465"/>
      <c r="FH103" s="335"/>
      <c r="FI103" s="335"/>
      <c r="FJ103" s="335"/>
      <c r="FK103" s="335"/>
      <c r="FL103" s="335"/>
      <c r="FM103" s="335"/>
      <c r="FN103" s="335"/>
      <c r="FO103" s="335"/>
      <c r="FP103" s="335"/>
      <c r="FQ103" s="23">
        <v>-55</v>
      </c>
      <c r="FR103" s="23">
        <f t="shared" si="60"/>
        <v>0</v>
      </c>
      <c r="FS103">
        <f t="shared" si="61"/>
        <v>0</v>
      </c>
      <c r="FT103">
        <f t="shared" si="62"/>
        <v>0</v>
      </c>
      <c r="FU103">
        <f t="shared" si="63"/>
        <v>0</v>
      </c>
      <c r="FV103">
        <f t="shared" si="64"/>
        <v>0</v>
      </c>
      <c r="FW103" s="23">
        <f t="shared" ca="1" si="65"/>
        <v>320</v>
      </c>
      <c r="FX103" s="465"/>
      <c r="FY103" s="335"/>
      <c r="FZ103" s="335"/>
      <c r="GA103" s="335"/>
      <c r="GB103" s="335"/>
      <c r="GC103" s="335"/>
      <c r="GD103" s="335"/>
      <c r="GE103" s="335"/>
      <c r="GF103" s="335"/>
      <c r="GG103" s="335"/>
      <c r="GH103" s="23">
        <v>-55</v>
      </c>
      <c r="GI103" s="23">
        <f t="shared" si="66"/>
        <v>0</v>
      </c>
      <c r="GJ103">
        <f t="shared" si="67"/>
        <v>0</v>
      </c>
      <c r="GK103">
        <f t="shared" si="68"/>
        <v>0</v>
      </c>
      <c r="GL103">
        <f t="shared" si="69"/>
        <v>0</v>
      </c>
      <c r="GM103">
        <f t="shared" si="70"/>
        <v>0</v>
      </c>
      <c r="GN103" s="23">
        <f t="shared" ca="1" si="71"/>
        <v>320</v>
      </c>
      <c r="GO103" s="465"/>
      <c r="GP103" s="335"/>
      <c r="GQ103" s="335"/>
      <c r="GR103" s="335"/>
      <c r="GS103" s="335"/>
      <c r="GT103" s="335"/>
      <c r="GU103" s="335"/>
      <c r="GV103" s="335"/>
      <c r="GW103" s="335"/>
      <c r="GX103" s="335"/>
      <c r="GY103" s="23">
        <v>-55</v>
      </c>
      <c r="GZ103" s="23">
        <f t="shared" si="72"/>
        <v>0</v>
      </c>
      <c r="HA103">
        <f t="shared" si="73"/>
        <v>0</v>
      </c>
      <c r="HB103">
        <f t="shared" si="74"/>
        <v>0</v>
      </c>
      <c r="HC103">
        <f t="shared" si="75"/>
        <v>0</v>
      </c>
      <c r="HD103">
        <f t="shared" si="76"/>
        <v>0</v>
      </c>
      <c r="HE103" s="23">
        <f t="shared" ca="1" si="77"/>
        <v>320</v>
      </c>
      <c r="HF103" s="465"/>
      <c r="HG103" s="335"/>
      <c r="HH103" s="335"/>
      <c r="HI103" s="335"/>
      <c r="HJ103" s="335"/>
      <c r="HK103" s="335"/>
      <c r="HL103" s="335"/>
      <c r="HM103" s="335"/>
      <c r="HN103" s="335"/>
      <c r="HO103" s="335"/>
      <c r="HP103" s="23">
        <v>-55</v>
      </c>
      <c r="HQ103" s="23">
        <f t="shared" si="78"/>
        <v>0</v>
      </c>
      <c r="HR103">
        <f t="shared" si="79"/>
        <v>0</v>
      </c>
      <c r="HS103">
        <f t="shared" si="80"/>
        <v>0</v>
      </c>
      <c r="HT103">
        <f t="shared" si="81"/>
        <v>0</v>
      </c>
      <c r="HU103">
        <f t="shared" si="82"/>
        <v>0</v>
      </c>
      <c r="HV103" s="23">
        <f t="shared" ca="1" si="83"/>
        <v>320</v>
      </c>
      <c r="HW103" s="465"/>
      <c r="HX103" s="335"/>
      <c r="HY103" s="335"/>
      <c r="HZ103" s="335"/>
      <c r="IA103" s="335"/>
      <c r="IB103" s="335"/>
      <c r="IC103" s="335"/>
      <c r="ID103" s="335"/>
      <c r="IE103" s="335"/>
      <c r="IF103" s="335"/>
      <c r="IG103" s="23">
        <v>-55</v>
      </c>
      <c r="IH103" s="23">
        <f t="shared" si="84"/>
        <v>0</v>
      </c>
      <c r="II103">
        <f t="shared" si="85"/>
        <v>0</v>
      </c>
      <c r="IJ103">
        <f t="shared" si="86"/>
        <v>0</v>
      </c>
      <c r="IK103">
        <f t="shared" si="87"/>
        <v>0</v>
      </c>
      <c r="IL103">
        <f t="shared" si="88"/>
        <v>0</v>
      </c>
      <c r="IM103" s="23">
        <f t="shared" ca="1" si="89"/>
        <v>320</v>
      </c>
      <c r="IN103" s="465"/>
      <c r="IO103" s="335"/>
      <c r="IP103" s="335"/>
      <c r="IQ103" s="335"/>
      <c r="IR103" s="335"/>
      <c r="IS103" s="335"/>
      <c r="IT103" s="335"/>
    </row>
    <row r="104" spans="1:254" s="124" customFormat="1" ht="12.75" x14ac:dyDescent="0.2">
      <c r="A104" s="335"/>
      <c r="B104" s="335"/>
      <c r="C104" s="23">
        <v>-54</v>
      </c>
      <c r="D104" s="23">
        <f t="shared" si="0"/>
        <v>0</v>
      </c>
      <c r="E104">
        <f t="shared" si="1"/>
        <v>0</v>
      </c>
      <c r="F104">
        <f t="shared" si="2"/>
        <v>0</v>
      </c>
      <c r="G104">
        <f t="shared" si="3"/>
        <v>0</v>
      </c>
      <c r="H104">
        <f t="shared" si="4"/>
        <v>0</v>
      </c>
      <c r="I104" s="23">
        <f t="shared" ca="1" si="5"/>
        <v>320</v>
      </c>
      <c r="J104" s="465"/>
      <c r="K104" s="335"/>
      <c r="L104" s="335"/>
      <c r="M104" s="335"/>
      <c r="N104" s="335"/>
      <c r="O104" s="335"/>
      <c r="P104" s="335"/>
      <c r="Q104" s="335"/>
      <c r="R104" s="335"/>
      <c r="S104" s="335"/>
      <c r="T104" s="23">
        <v>-54</v>
      </c>
      <c r="U104" s="23">
        <f t="shared" si="6"/>
        <v>0</v>
      </c>
      <c r="V104">
        <f t="shared" si="7"/>
        <v>0</v>
      </c>
      <c r="W104">
        <f t="shared" si="8"/>
        <v>0</v>
      </c>
      <c r="X104">
        <f t="shared" si="9"/>
        <v>0</v>
      </c>
      <c r="Y104">
        <f t="shared" si="10"/>
        <v>0</v>
      </c>
      <c r="Z104" s="23">
        <f t="shared" ca="1" si="11"/>
        <v>320</v>
      </c>
      <c r="AA104" s="465"/>
      <c r="AB104" s="335"/>
      <c r="AC104" s="335"/>
      <c r="AD104" s="335"/>
      <c r="AE104" s="335"/>
      <c r="AF104" s="335"/>
      <c r="AG104" s="335"/>
      <c r="AH104" s="335"/>
      <c r="AI104" s="335"/>
      <c r="AJ104" s="335"/>
      <c r="AK104" s="23">
        <v>-54</v>
      </c>
      <c r="AL104" s="23">
        <f t="shared" si="12"/>
        <v>0</v>
      </c>
      <c r="AM104">
        <f t="shared" si="13"/>
        <v>0</v>
      </c>
      <c r="AN104">
        <f t="shared" si="14"/>
        <v>0</v>
      </c>
      <c r="AO104">
        <f t="shared" si="15"/>
        <v>0</v>
      </c>
      <c r="AP104">
        <f t="shared" si="16"/>
        <v>0</v>
      </c>
      <c r="AQ104" s="23">
        <f t="shared" ca="1" si="17"/>
        <v>320</v>
      </c>
      <c r="AR104" s="465"/>
      <c r="AS104" s="335"/>
      <c r="AT104" s="335"/>
      <c r="AU104" s="335"/>
      <c r="AV104" s="335"/>
      <c r="AW104" s="335"/>
      <c r="AX104" s="335"/>
      <c r="AY104" s="335"/>
      <c r="AZ104" s="335"/>
      <c r="BA104" s="335"/>
      <c r="BB104" s="23">
        <v>-54</v>
      </c>
      <c r="BC104" s="23">
        <f t="shared" si="18"/>
        <v>0</v>
      </c>
      <c r="BD104">
        <f t="shared" si="19"/>
        <v>0</v>
      </c>
      <c r="BE104">
        <f t="shared" si="20"/>
        <v>0</v>
      </c>
      <c r="BF104">
        <f t="shared" si="21"/>
        <v>0</v>
      </c>
      <c r="BG104">
        <f t="shared" si="22"/>
        <v>0</v>
      </c>
      <c r="BH104" s="23">
        <f t="shared" ca="1" si="23"/>
        <v>320</v>
      </c>
      <c r="BI104" s="465"/>
      <c r="BJ104" s="335"/>
      <c r="BK104" s="335"/>
      <c r="BL104" s="335"/>
      <c r="BM104" s="335"/>
      <c r="BN104" s="335"/>
      <c r="BO104" s="335"/>
      <c r="BP104" s="335"/>
      <c r="BQ104" s="335"/>
      <c r="BR104" s="335"/>
      <c r="BS104" s="23">
        <v>-54</v>
      </c>
      <c r="BT104" s="23">
        <f t="shared" si="24"/>
        <v>0</v>
      </c>
      <c r="BU104">
        <f t="shared" si="25"/>
        <v>0</v>
      </c>
      <c r="BV104">
        <f t="shared" si="26"/>
        <v>0</v>
      </c>
      <c r="BW104">
        <f t="shared" si="27"/>
        <v>0</v>
      </c>
      <c r="BX104">
        <f t="shared" si="28"/>
        <v>0</v>
      </c>
      <c r="BY104" s="23">
        <f t="shared" ca="1" si="29"/>
        <v>320</v>
      </c>
      <c r="BZ104" s="465"/>
      <c r="CA104" s="335"/>
      <c r="CB104" s="335"/>
      <c r="CC104" s="335"/>
      <c r="CD104" s="335"/>
      <c r="CE104" s="335"/>
      <c r="CF104" s="335"/>
      <c r="CG104" s="335"/>
      <c r="CH104" s="335"/>
      <c r="CI104" s="335"/>
      <c r="CJ104" s="23">
        <v>-54</v>
      </c>
      <c r="CK104" s="23">
        <f t="shared" si="30"/>
        <v>0</v>
      </c>
      <c r="CL104">
        <f t="shared" si="31"/>
        <v>0</v>
      </c>
      <c r="CM104">
        <f t="shared" si="32"/>
        <v>0</v>
      </c>
      <c r="CN104">
        <f t="shared" si="33"/>
        <v>0</v>
      </c>
      <c r="CO104">
        <f t="shared" si="34"/>
        <v>0</v>
      </c>
      <c r="CP104" s="23">
        <f t="shared" ca="1" si="35"/>
        <v>320</v>
      </c>
      <c r="CQ104" s="465"/>
      <c r="CR104" s="335"/>
      <c r="CS104" s="335"/>
      <c r="CT104" s="335"/>
      <c r="CU104" s="335"/>
      <c r="CV104" s="335"/>
      <c r="CW104" s="335"/>
      <c r="CX104" s="335"/>
      <c r="CY104" s="335"/>
      <c r="CZ104" s="335"/>
      <c r="DA104" s="23">
        <v>-54</v>
      </c>
      <c r="DB104" s="23">
        <f t="shared" si="36"/>
        <v>0</v>
      </c>
      <c r="DC104">
        <f t="shared" si="37"/>
        <v>0</v>
      </c>
      <c r="DD104">
        <f t="shared" si="38"/>
        <v>0</v>
      </c>
      <c r="DE104">
        <f t="shared" si="39"/>
        <v>0</v>
      </c>
      <c r="DF104">
        <f t="shared" si="40"/>
        <v>0</v>
      </c>
      <c r="DG104" s="23">
        <f t="shared" ca="1" si="41"/>
        <v>320</v>
      </c>
      <c r="DH104" s="465"/>
      <c r="DI104" s="335"/>
      <c r="DJ104" s="335"/>
      <c r="DK104" s="335"/>
      <c r="DL104" s="335"/>
      <c r="DM104" s="335"/>
      <c r="DN104" s="335"/>
      <c r="DO104" s="335"/>
      <c r="DP104" s="335"/>
      <c r="DQ104" s="335"/>
      <c r="DR104" s="23">
        <v>-54</v>
      </c>
      <c r="DS104" s="23">
        <f t="shared" si="42"/>
        <v>0</v>
      </c>
      <c r="DT104">
        <f t="shared" si="43"/>
        <v>0</v>
      </c>
      <c r="DU104">
        <f t="shared" si="44"/>
        <v>0</v>
      </c>
      <c r="DV104">
        <f t="shared" si="45"/>
        <v>0</v>
      </c>
      <c r="DW104">
        <f t="shared" si="46"/>
        <v>0</v>
      </c>
      <c r="DX104" s="23">
        <f t="shared" ca="1" si="47"/>
        <v>320</v>
      </c>
      <c r="DY104" s="465"/>
      <c r="DZ104" s="335"/>
      <c r="EA104" s="335"/>
      <c r="EB104" s="335"/>
      <c r="EC104" s="335"/>
      <c r="ED104" s="335"/>
      <c r="EE104" s="335"/>
      <c r="EF104" s="335"/>
      <c r="EG104" s="335"/>
      <c r="EH104" s="335"/>
      <c r="EI104" s="23">
        <v>-54</v>
      </c>
      <c r="EJ104" s="23">
        <f t="shared" si="48"/>
        <v>0</v>
      </c>
      <c r="EK104">
        <f t="shared" si="49"/>
        <v>0</v>
      </c>
      <c r="EL104">
        <f t="shared" si="50"/>
        <v>0</v>
      </c>
      <c r="EM104">
        <f t="shared" si="51"/>
        <v>0</v>
      </c>
      <c r="EN104">
        <f t="shared" si="52"/>
        <v>0</v>
      </c>
      <c r="EO104" s="23">
        <f t="shared" ca="1" si="53"/>
        <v>320</v>
      </c>
      <c r="EP104" s="465"/>
      <c r="EQ104" s="335"/>
      <c r="ER104" s="335"/>
      <c r="ES104" s="335"/>
      <c r="ET104" s="335"/>
      <c r="EU104" s="335"/>
      <c r="EV104" s="335"/>
      <c r="EW104" s="335"/>
      <c r="EX104" s="335"/>
      <c r="EY104" s="335"/>
      <c r="EZ104" s="23">
        <v>-54</v>
      </c>
      <c r="FA104" s="23">
        <f t="shared" si="54"/>
        <v>0</v>
      </c>
      <c r="FB104">
        <f t="shared" si="55"/>
        <v>0</v>
      </c>
      <c r="FC104">
        <f t="shared" si="56"/>
        <v>0</v>
      </c>
      <c r="FD104">
        <f t="shared" si="57"/>
        <v>0</v>
      </c>
      <c r="FE104">
        <f t="shared" si="58"/>
        <v>0</v>
      </c>
      <c r="FF104" s="23">
        <f t="shared" ca="1" si="59"/>
        <v>320</v>
      </c>
      <c r="FG104" s="465"/>
      <c r="FH104" s="335"/>
      <c r="FI104" s="335"/>
      <c r="FJ104" s="335"/>
      <c r="FK104" s="335"/>
      <c r="FL104" s="335"/>
      <c r="FM104" s="335"/>
      <c r="FN104" s="335"/>
      <c r="FO104" s="335"/>
      <c r="FP104" s="335"/>
      <c r="FQ104" s="23">
        <v>-54</v>
      </c>
      <c r="FR104" s="23">
        <f t="shared" si="60"/>
        <v>0</v>
      </c>
      <c r="FS104">
        <f t="shared" si="61"/>
        <v>0</v>
      </c>
      <c r="FT104">
        <f t="shared" si="62"/>
        <v>0</v>
      </c>
      <c r="FU104">
        <f t="shared" si="63"/>
        <v>0</v>
      </c>
      <c r="FV104">
        <f t="shared" si="64"/>
        <v>0</v>
      </c>
      <c r="FW104" s="23">
        <f t="shared" ca="1" si="65"/>
        <v>320</v>
      </c>
      <c r="FX104" s="465"/>
      <c r="FY104" s="335"/>
      <c r="FZ104" s="335"/>
      <c r="GA104" s="335"/>
      <c r="GB104" s="335"/>
      <c r="GC104" s="335"/>
      <c r="GD104" s="335"/>
      <c r="GE104" s="335"/>
      <c r="GF104" s="335"/>
      <c r="GG104" s="335"/>
      <c r="GH104" s="23">
        <v>-54</v>
      </c>
      <c r="GI104" s="23">
        <f t="shared" si="66"/>
        <v>0</v>
      </c>
      <c r="GJ104">
        <f t="shared" si="67"/>
        <v>0</v>
      </c>
      <c r="GK104">
        <f t="shared" si="68"/>
        <v>0</v>
      </c>
      <c r="GL104">
        <f t="shared" si="69"/>
        <v>0</v>
      </c>
      <c r="GM104">
        <f t="shared" si="70"/>
        <v>0</v>
      </c>
      <c r="GN104" s="23">
        <f t="shared" ca="1" si="71"/>
        <v>320</v>
      </c>
      <c r="GO104" s="465"/>
      <c r="GP104" s="335"/>
      <c r="GQ104" s="335"/>
      <c r="GR104" s="335"/>
      <c r="GS104" s="335"/>
      <c r="GT104" s="335"/>
      <c r="GU104" s="335"/>
      <c r="GV104" s="335"/>
      <c r="GW104" s="335"/>
      <c r="GX104" s="335"/>
      <c r="GY104" s="23">
        <v>-54</v>
      </c>
      <c r="GZ104" s="23">
        <f t="shared" si="72"/>
        <v>0</v>
      </c>
      <c r="HA104">
        <f t="shared" si="73"/>
        <v>0</v>
      </c>
      <c r="HB104">
        <f t="shared" si="74"/>
        <v>0</v>
      </c>
      <c r="HC104">
        <f t="shared" si="75"/>
        <v>0</v>
      </c>
      <c r="HD104">
        <f t="shared" si="76"/>
        <v>0</v>
      </c>
      <c r="HE104" s="23">
        <f t="shared" ca="1" si="77"/>
        <v>320</v>
      </c>
      <c r="HF104" s="465"/>
      <c r="HG104" s="335"/>
      <c r="HH104" s="335"/>
      <c r="HI104" s="335"/>
      <c r="HJ104" s="335"/>
      <c r="HK104" s="335"/>
      <c r="HL104" s="335"/>
      <c r="HM104" s="335"/>
      <c r="HN104" s="335"/>
      <c r="HO104" s="335"/>
      <c r="HP104" s="23">
        <v>-54</v>
      </c>
      <c r="HQ104" s="23">
        <f t="shared" si="78"/>
        <v>0</v>
      </c>
      <c r="HR104">
        <f t="shared" si="79"/>
        <v>0</v>
      </c>
      <c r="HS104">
        <f t="shared" si="80"/>
        <v>0</v>
      </c>
      <c r="HT104">
        <f t="shared" si="81"/>
        <v>0</v>
      </c>
      <c r="HU104">
        <f t="shared" si="82"/>
        <v>0</v>
      </c>
      <c r="HV104" s="23">
        <f t="shared" ca="1" si="83"/>
        <v>320</v>
      </c>
      <c r="HW104" s="465"/>
      <c r="HX104" s="335"/>
      <c r="HY104" s="335"/>
      <c r="HZ104" s="335"/>
      <c r="IA104" s="335"/>
      <c r="IB104" s="335"/>
      <c r="IC104" s="335"/>
      <c r="ID104" s="335"/>
      <c r="IE104" s="335"/>
      <c r="IF104" s="335"/>
      <c r="IG104" s="23">
        <v>-54</v>
      </c>
      <c r="IH104" s="23">
        <f t="shared" si="84"/>
        <v>0</v>
      </c>
      <c r="II104">
        <f t="shared" si="85"/>
        <v>0</v>
      </c>
      <c r="IJ104">
        <f t="shared" si="86"/>
        <v>0</v>
      </c>
      <c r="IK104">
        <f t="shared" si="87"/>
        <v>0</v>
      </c>
      <c r="IL104">
        <f t="shared" si="88"/>
        <v>0</v>
      </c>
      <c r="IM104" s="23">
        <f t="shared" ca="1" si="89"/>
        <v>320</v>
      </c>
      <c r="IN104" s="465"/>
      <c r="IO104" s="335"/>
      <c r="IP104" s="335"/>
      <c r="IQ104" s="335"/>
      <c r="IR104" s="335"/>
      <c r="IS104" s="335"/>
      <c r="IT104" s="335"/>
    </row>
    <row r="105" spans="1:254" s="124" customFormat="1" ht="12.75" x14ac:dyDescent="0.2">
      <c r="A105" s="335"/>
      <c r="B105" s="335"/>
      <c r="C105" s="23">
        <v>-53</v>
      </c>
      <c r="D105" s="23">
        <f t="shared" si="0"/>
        <v>0</v>
      </c>
      <c r="E105">
        <f t="shared" si="1"/>
        <v>0</v>
      </c>
      <c r="F105">
        <f t="shared" si="2"/>
        <v>0</v>
      </c>
      <c r="G105">
        <f t="shared" si="3"/>
        <v>0</v>
      </c>
      <c r="H105">
        <f t="shared" si="4"/>
        <v>0</v>
      </c>
      <c r="I105" s="23">
        <f t="shared" ca="1" si="5"/>
        <v>320</v>
      </c>
      <c r="J105" s="465"/>
      <c r="K105" s="335"/>
      <c r="L105" s="335"/>
      <c r="M105" s="335"/>
      <c r="N105" s="335"/>
      <c r="O105" s="335"/>
      <c r="P105" s="335"/>
      <c r="Q105" s="335"/>
      <c r="R105" s="335"/>
      <c r="S105" s="335"/>
      <c r="T105" s="23">
        <v>-53</v>
      </c>
      <c r="U105" s="23">
        <f t="shared" si="6"/>
        <v>0</v>
      </c>
      <c r="V105">
        <f t="shared" si="7"/>
        <v>0</v>
      </c>
      <c r="W105">
        <f t="shared" si="8"/>
        <v>0</v>
      </c>
      <c r="X105">
        <f t="shared" si="9"/>
        <v>0</v>
      </c>
      <c r="Y105">
        <f t="shared" si="10"/>
        <v>0</v>
      </c>
      <c r="Z105" s="23">
        <f t="shared" ca="1" si="11"/>
        <v>320</v>
      </c>
      <c r="AA105" s="465"/>
      <c r="AB105" s="335"/>
      <c r="AC105" s="335"/>
      <c r="AD105" s="335"/>
      <c r="AE105" s="335"/>
      <c r="AF105" s="335"/>
      <c r="AG105" s="335"/>
      <c r="AH105" s="335"/>
      <c r="AI105" s="335"/>
      <c r="AJ105" s="335"/>
      <c r="AK105" s="23">
        <v>-53</v>
      </c>
      <c r="AL105" s="23">
        <f t="shared" si="12"/>
        <v>0</v>
      </c>
      <c r="AM105">
        <f t="shared" si="13"/>
        <v>0</v>
      </c>
      <c r="AN105">
        <f t="shared" si="14"/>
        <v>0</v>
      </c>
      <c r="AO105">
        <f t="shared" si="15"/>
        <v>0</v>
      </c>
      <c r="AP105">
        <f t="shared" si="16"/>
        <v>0</v>
      </c>
      <c r="AQ105" s="23">
        <f t="shared" ca="1" si="17"/>
        <v>320</v>
      </c>
      <c r="AR105" s="465"/>
      <c r="AS105" s="335"/>
      <c r="AT105" s="335"/>
      <c r="AU105" s="335"/>
      <c r="AV105" s="335"/>
      <c r="AW105" s="335"/>
      <c r="AX105" s="335"/>
      <c r="AY105" s="335"/>
      <c r="AZ105" s="335"/>
      <c r="BA105" s="335"/>
      <c r="BB105" s="23">
        <v>-53</v>
      </c>
      <c r="BC105" s="23">
        <f t="shared" si="18"/>
        <v>0</v>
      </c>
      <c r="BD105">
        <f t="shared" si="19"/>
        <v>0</v>
      </c>
      <c r="BE105">
        <f t="shared" si="20"/>
        <v>0</v>
      </c>
      <c r="BF105">
        <f t="shared" si="21"/>
        <v>0</v>
      </c>
      <c r="BG105">
        <f t="shared" si="22"/>
        <v>0</v>
      </c>
      <c r="BH105" s="23">
        <f t="shared" ca="1" si="23"/>
        <v>320</v>
      </c>
      <c r="BI105" s="465"/>
      <c r="BJ105" s="335"/>
      <c r="BK105" s="335"/>
      <c r="BL105" s="335"/>
      <c r="BM105" s="335"/>
      <c r="BN105" s="335"/>
      <c r="BO105" s="335"/>
      <c r="BP105" s="335"/>
      <c r="BQ105" s="335"/>
      <c r="BR105" s="335"/>
      <c r="BS105" s="23">
        <v>-53</v>
      </c>
      <c r="BT105" s="23">
        <f t="shared" si="24"/>
        <v>0</v>
      </c>
      <c r="BU105">
        <f t="shared" si="25"/>
        <v>0</v>
      </c>
      <c r="BV105">
        <f t="shared" si="26"/>
        <v>0</v>
      </c>
      <c r="BW105">
        <f t="shared" si="27"/>
        <v>0</v>
      </c>
      <c r="BX105">
        <f t="shared" si="28"/>
        <v>0</v>
      </c>
      <c r="BY105" s="23">
        <f t="shared" ca="1" si="29"/>
        <v>320</v>
      </c>
      <c r="BZ105" s="465"/>
      <c r="CA105" s="335"/>
      <c r="CB105" s="335"/>
      <c r="CC105" s="335"/>
      <c r="CD105" s="335"/>
      <c r="CE105" s="335"/>
      <c r="CF105" s="335"/>
      <c r="CG105" s="335"/>
      <c r="CH105" s="335"/>
      <c r="CI105" s="335"/>
      <c r="CJ105" s="23">
        <v>-53</v>
      </c>
      <c r="CK105" s="23">
        <f t="shared" si="30"/>
        <v>0</v>
      </c>
      <c r="CL105">
        <f t="shared" si="31"/>
        <v>0</v>
      </c>
      <c r="CM105">
        <f t="shared" si="32"/>
        <v>0</v>
      </c>
      <c r="CN105">
        <f t="shared" si="33"/>
        <v>0</v>
      </c>
      <c r="CO105">
        <f t="shared" si="34"/>
        <v>0</v>
      </c>
      <c r="CP105" s="23">
        <f t="shared" ca="1" si="35"/>
        <v>320</v>
      </c>
      <c r="CQ105" s="465"/>
      <c r="CR105" s="335"/>
      <c r="CS105" s="335"/>
      <c r="CT105" s="335"/>
      <c r="CU105" s="335"/>
      <c r="CV105" s="335"/>
      <c r="CW105" s="335"/>
      <c r="CX105" s="335"/>
      <c r="CY105" s="335"/>
      <c r="CZ105" s="335"/>
      <c r="DA105" s="23">
        <v>-53</v>
      </c>
      <c r="DB105" s="23">
        <f t="shared" si="36"/>
        <v>0</v>
      </c>
      <c r="DC105">
        <f t="shared" si="37"/>
        <v>0</v>
      </c>
      <c r="DD105">
        <f t="shared" si="38"/>
        <v>0</v>
      </c>
      <c r="DE105">
        <f t="shared" si="39"/>
        <v>0</v>
      </c>
      <c r="DF105">
        <f t="shared" si="40"/>
        <v>0</v>
      </c>
      <c r="DG105" s="23">
        <f t="shared" ca="1" si="41"/>
        <v>320</v>
      </c>
      <c r="DH105" s="465"/>
      <c r="DI105" s="335"/>
      <c r="DJ105" s="335"/>
      <c r="DK105" s="335"/>
      <c r="DL105" s="335"/>
      <c r="DM105" s="335"/>
      <c r="DN105" s="335"/>
      <c r="DO105" s="335"/>
      <c r="DP105" s="335"/>
      <c r="DQ105" s="335"/>
      <c r="DR105" s="23">
        <v>-53</v>
      </c>
      <c r="DS105" s="23">
        <f t="shared" si="42"/>
        <v>0</v>
      </c>
      <c r="DT105">
        <f t="shared" si="43"/>
        <v>0</v>
      </c>
      <c r="DU105">
        <f t="shared" si="44"/>
        <v>0</v>
      </c>
      <c r="DV105">
        <f t="shared" si="45"/>
        <v>0</v>
      </c>
      <c r="DW105">
        <f t="shared" si="46"/>
        <v>0</v>
      </c>
      <c r="DX105" s="23">
        <f t="shared" ca="1" si="47"/>
        <v>320</v>
      </c>
      <c r="DY105" s="465"/>
      <c r="DZ105" s="335"/>
      <c r="EA105" s="335"/>
      <c r="EB105" s="335"/>
      <c r="EC105" s="335"/>
      <c r="ED105" s="335"/>
      <c r="EE105" s="335"/>
      <c r="EF105" s="335"/>
      <c r="EG105" s="335"/>
      <c r="EH105" s="335"/>
      <c r="EI105" s="23">
        <v>-53</v>
      </c>
      <c r="EJ105" s="23">
        <f t="shared" si="48"/>
        <v>0</v>
      </c>
      <c r="EK105">
        <f t="shared" si="49"/>
        <v>0</v>
      </c>
      <c r="EL105">
        <f t="shared" si="50"/>
        <v>0</v>
      </c>
      <c r="EM105">
        <f t="shared" si="51"/>
        <v>0</v>
      </c>
      <c r="EN105">
        <f t="shared" si="52"/>
        <v>0</v>
      </c>
      <c r="EO105" s="23">
        <f t="shared" ca="1" si="53"/>
        <v>320</v>
      </c>
      <c r="EP105" s="465"/>
      <c r="EQ105" s="335"/>
      <c r="ER105" s="335"/>
      <c r="ES105" s="335"/>
      <c r="ET105" s="335"/>
      <c r="EU105" s="335"/>
      <c r="EV105" s="335"/>
      <c r="EW105" s="335"/>
      <c r="EX105" s="335"/>
      <c r="EY105" s="335"/>
      <c r="EZ105" s="23">
        <v>-53</v>
      </c>
      <c r="FA105" s="23">
        <f t="shared" si="54"/>
        <v>0</v>
      </c>
      <c r="FB105">
        <f t="shared" si="55"/>
        <v>0</v>
      </c>
      <c r="FC105">
        <f t="shared" si="56"/>
        <v>0</v>
      </c>
      <c r="FD105">
        <f t="shared" si="57"/>
        <v>0</v>
      </c>
      <c r="FE105">
        <f t="shared" si="58"/>
        <v>0</v>
      </c>
      <c r="FF105" s="23">
        <f t="shared" ca="1" si="59"/>
        <v>320</v>
      </c>
      <c r="FG105" s="465"/>
      <c r="FH105" s="335"/>
      <c r="FI105" s="335"/>
      <c r="FJ105" s="335"/>
      <c r="FK105" s="335"/>
      <c r="FL105" s="335"/>
      <c r="FM105" s="335"/>
      <c r="FN105" s="335"/>
      <c r="FO105" s="335"/>
      <c r="FP105" s="335"/>
      <c r="FQ105" s="23">
        <v>-53</v>
      </c>
      <c r="FR105" s="23">
        <f t="shared" si="60"/>
        <v>0</v>
      </c>
      <c r="FS105">
        <f t="shared" si="61"/>
        <v>0</v>
      </c>
      <c r="FT105">
        <f t="shared" si="62"/>
        <v>0</v>
      </c>
      <c r="FU105">
        <f t="shared" si="63"/>
        <v>0</v>
      </c>
      <c r="FV105">
        <f t="shared" si="64"/>
        <v>0</v>
      </c>
      <c r="FW105" s="23">
        <f t="shared" ca="1" si="65"/>
        <v>320</v>
      </c>
      <c r="FX105" s="465"/>
      <c r="FY105" s="335"/>
      <c r="FZ105" s="335"/>
      <c r="GA105" s="335"/>
      <c r="GB105" s="335"/>
      <c r="GC105" s="335"/>
      <c r="GD105" s="335"/>
      <c r="GE105" s="335"/>
      <c r="GF105" s="335"/>
      <c r="GG105" s="335"/>
      <c r="GH105" s="23">
        <v>-53</v>
      </c>
      <c r="GI105" s="23">
        <f t="shared" si="66"/>
        <v>0</v>
      </c>
      <c r="GJ105">
        <f t="shared" si="67"/>
        <v>0</v>
      </c>
      <c r="GK105">
        <f t="shared" si="68"/>
        <v>0</v>
      </c>
      <c r="GL105">
        <f t="shared" si="69"/>
        <v>0</v>
      </c>
      <c r="GM105">
        <f t="shared" si="70"/>
        <v>0</v>
      </c>
      <c r="GN105" s="23">
        <f t="shared" ca="1" si="71"/>
        <v>320</v>
      </c>
      <c r="GO105" s="465"/>
      <c r="GP105" s="335"/>
      <c r="GQ105" s="335"/>
      <c r="GR105" s="335"/>
      <c r="GS105" s="335"/>
      <c r="GT105" s="335"/>
      <c r="GU105" s="335"/>
      <c r="GV105" s="335"/>
      <c r="GW105" s="335"/>
      <c r="GX105" s="335"/>
      <c r="GY105" s="23">
        <v>-53</v>
      </c>
      <c r="GZ105" s="23">
        <f t="shared" si="72"/>
        <v>0</v>
      </c>
      <c r="HA105">
        <f t="shared" si="73"/>
        <v>0</v>
      </c>
      <c r="HB105">
        <f t="shared" si="74"/>
        <v>0</v>
      </c>
      <c r="HC105">
        <f t="shared" si="75"/>
        <v>0</v>
      </c>
      <c r="HD105">
        <f t="shared" si="76"/>
        <v>0</v>
      </c>
      <c r="HE105" s="23">
        <f t="shared" ca="1" si="77"/>
        <v>320</v>
      </c>
      <c r="HF105" s="465"/>
      <c r="HG105" s="335"/>
      <c r="HH105" s="335"/>
      <c r="HI105" s="335"/>
      <c r="HJ105" s="335"/>
      <c r="HK105" s="335"/>
      <c r="HL105" s="335"/>
      <c r="HM105" s="335"/>
      <c r="HN105" s="335"/>
      <c r="HO105" s="335"/>
      <c r="HP105" s="23">
        <v>-53</v>
      </c>
      <c r="HQ105" s="23">
        <f t="shared" si="78"/>
        <v>0</v>
      </c>
      <c r="HR105">
        <f t="shared" si="79"/>
        <v>0</v>
      </c>
      <c r="HS105">
        <f t="shared" si="80"/>
        <v>0</v>
      </c>
      <c r="HT105">
        <f t="shared" si="81"/>
        <v>0</v>
      </c>
      <c r="HU105">
        <f t="shared" si="82"/>
        <v>0</v>
      </c>
      <c r="HV105" s="23">
        <f t="shared" ca="1" si="83"/>
        <v>320</v>
      </c>
      <c r="HW105" s="465"/>
      <c r="HX105" s="335"/>
      <c r="HY105" s="335"/>
      <c r="HZ105" s="335"/>
      <c r="IA105" s="335"/>
      <c r="IB105" s="335"/>
      <c r="IC105" s="335"/>
      <c r="ID105" s="335"/>
      <c r="IE105" s="335"/>
      <c r="IF105" s="335"/>
      <c r="IG105" s="23">
        <v>-53</v>
      </c>
      <c r="IH105" s="23">
        <f t="shared" si="84"/>
        <v>0</v>
      </c>
      <c r="II105">
        <f t="shared" si="85"/>
        <v>0</v>
      </c>
      <c r="IJ105">
        <f t="shared" si="86"/>
        <v>0</v>
      </c>
      <c r="IK105">
        <f t="shared" si="87"/>
        <v>0</v>
      </c>
      <c r="IL105">
        <f t="shared" si="88"/>
        <v>0</v>
      </c>
      <c r="IM105" s="23">
        <f t="shared" ca="1" si="89"/>
        <v>320</v>
      </c>
      <c r="IN105" s="465"/>
      <c r="IO105" s="335"/>
      <c r="IP105" s="335"/>
      <c r="IQ105" s="335"/>
      <c r="IR105" s="335"/>
      <c r="IS105" s="335"/>
      <c r="IT105" s="335"/>
    </row>
    <row r="106" spans="1:254" s="124" customFormat="1" ht="12.75" x14ac:dyDescent="0.2">
      <c r="A106" s="335"/>
      <c r="B106" s="335"/>
      <c r="C106" s="23">
        <v>-52</v>
      </c>
      <c r="D106" s="23">
        <f t="shared" si="0"/>
        <v>0</v>
      </c>
      <c r="E106">
        <f t="shared" si="1"/>
        <v>0</v>
      </c>
      <c r="F106">
        <f t="shared" si="2"/>
        <v>0</v>
      </c>
      <c r="G106">
        <f t="shared" si="3"/>
        <v>0</v>
      </c>
      <c r="H106">
        <f t="shared" si="4"/>
        <v>0</v>
      </c>
      <c r="I106" s="23">
        <f t="shared" ca="1" si="5"/>
        <v>320</v>
      </c>
      <c r="J106" s="465"/>
      <c r="K106" s="335"/>
      <c r="L106" s="335"/>
      <c r="M106" s="335"/>
      <c r="N106" s="335"/>
      <c r="O106" s="335"/>
      <c r="P106" s="335"/>
      <c r="Q106" s="335"/>
      <c r="R106" s="335"/>
      <c r="S106" s="335"/>
      <c r="T106" s="23">
        <v>-52</v>
      </c>
      <c r="U106" s="23">
        <f t="shared" si="6"/>
        <v>0</v>
      </c>
      <c r="V106">
        <f t="shared" si="7"/>
        <v>0</v>
      </c>
      <c r="W106">
        <f t="shared" si="8"/>
        <v>0</v>
      </c>
      <c r="X106">
        <f t="shared" si="9"/>
        <v>0</v>
      </c>
      <c r="Y106">
        <f t="shared" si="10"/>
        <v>0</v>
      </c>
      <c r="Z106" s="23">
        <f t="shared" ca="1" si="11"/>
        <v>320</v>
      </c>
      <c r="AA106" s="465"/>
      <c r="AB106" s="335"/>
      <c r="AC106" s="335"/>
      <c r="AD106" s="335"/>
      <c r="AE106" s="335"/>
      <c r="AF106" s="335"/>
      <c r="AG106" s="335"/>
      <c r="AH106" s="335"/>
      <c r="AI106" s="335"/>
      <c r="AJ106" s="335"/>
      <c r="AK106" s="23">
        <v>-52</v>
      </c>
      <c r="AL106" s="23">
        <f t="shared" si="12"/>
        <v>0</v>
      </c>
      <c r="AM106">
        <f t="shared" si="13"/>
        <v>0</v>
      </c>
      <c r="AN106">
        <f t="shared" si="14"/>
        <v>0</v>
      </c>
      <c r="AO106">
        <f t="shared" si="15"/>
        <v>0</v>
      </c>
      <c r="AP106">
        <f t="shared" si="16"/>
        <v>0</v>
      </c>
      <c r="AQ106" s="23">
        <f t="shared" ca="1" si="17"/>
        <v>320</v>
      </c>
      <c r="AR106" s="465"/>
      <c r="AS106" s="335"/>
      <c r="AT106" s="335"/>
      <c r="AU106" s="335"/>
      <c r="AV106" s="335"/>
      <c r="AW106" s="335"/>
      <c r="AX106" s="335"/>
      <c r="AY106" s="335"/>
      <c r="AZ106" s="335"/>
      <c r="BA106" s="335"/>
      <c r="BB106" s="23">
        <v>-52</v>
      </c>
      <c r="BC106" s="23">
        <f t="shared" si="18"/>
        <v>0</v>
      </c>
      <c r="BD106">
        <f t="shared" si="19"/>
        <v>0</v>
      </c>
      <c r="BE106">
        <f t="shared" si="20"/>
        <v>0</v>
      </c>
      <c r="BF106">
        <f t="shared" si="21"/>
        <v>0</v>
      </c>
      <c r="BG106">
        <f t="shared" si="22"/>
        <v>0</v>
      </c>
      <c r="BH106" s="23">
        <f t="shared" ca="1" si="23"/>
        <v>320</v>
      </c>
      <c r="BI106" s="465"/>
      <c r="BJ106" s="335"/>
      <c r="BK106" s="335"/>
      <c r="BL106" s="335"/>
      <c r="BM106" s="335"/>
      <c r="BN106" s="335"/>
      <c r="BO106" s="335"/>
      <c r="BP106" s="335"/>
      <c r="BQ106" s="335"/>
      <c r="BR106" s="335"/>
      <c r="BS106" s="23">
        <v>-52</v>
      </c>
      <c r="BT106" s="23">
        <f t="shared" si="24"/>
        <v>0</v>
      </c>
      <c r="BU106">
        <f t="shared" si="25"/>
        <v>0</v>
      </c>
      <c r="BV106">
        <f t="shared" si="26"/>
        <v>0</v>
      </c>
      <c r="BW106">
        <f t="shared" si="27"/>
        <v>0</v>
      </c>
      <c r="BX106">
        <f t="shared" si="28"/>
        <v>0</v>
      </c>
      <c r="BY106" s="23">
        <f t="shared" ca="1" si="29"/>
        <v>320</v>
      </c>
      <c r="BZ106" s="465"/>
      <c r="CA106" s="335"/>
      <c r="CB106" s="335"/>
      <c r="CC106" s="335"/>
      <c r="CD106" s="335"/>
      <c r="CE106" s="335"/>
      <c r="CF106" s="335"/>
      <c r="CG106" s="335"/>
      <c r="CH106" s="335"/>
      <c r="CI106" s="335"/>
      <c r="CJ106" s="23">
        <v>-52</v>
      </c>
      <c r="CK106" s="23">
        <f t="shared" si="30"/>
        <v>0</v>
      </c>
      <c r="CL106">
        <f t="shared" si="31"/>
        <v>0</v>
      </c>
      <c r="CM106">
        <f t="shared" si="32"/>
        <v>0</v>
      </c>
      <c r="CN106">
        <f t="shared" si="33"/>
        <v>0</v>
      </c>
      <c r="CO106">
        <f t="shared" si="34"/>
        <v>0</v>
      </c>
      <c r="CP106" s="23">
        <f t="shared" ca="1" si="35"/>
        <v>320</v>
      </c>
      <c r="CQ106" s="465"/>
      <c r="CR106" s="335"/>
      <c r="CS106" s="335"/>
      <c r="CT106" s="335"/>
      <c r="CU106" s="335"/>
      <c r="CV106" s="335"/>
      <c r="CW106" s="335"/>
      <c r="CX106" s="335"/>
      <c r="CY106" s="335"/>
      <c r="CZ106" s="335"/>
      <c r="DA106" s="23">
        <v>-52</v>
      </c>
      <c r="DB106" s="23">
        <f t="shared" si="36"/>
        <v>0</v>
      </c>
      <c r="DC106">
        <f t="shared" si="37"/>
        <v>0</v>
      </c>
      <c r="DD106">
        <f t="shared" si="38"/>
        <v>0</v>
      </c>
      <c r="DE106">
        <f t="shared" si="39"/>
        <v>0</v>
      </c>
      <c r="DF106">
        <f t="shared" si="40"/>
        <v>0</v>
      </c>
      <c r="DG106" s="23">
        <f t="shared" ca="1" si="41"/>
        <v>320</v>
      </c>
      <c r="DH106" s="465"/>
      <c r="DI106" s="335"/>
      <c r="DJ106" s="335"/>
      <c r="DK106" s="335"/>
      <c r="DL106" s="335"/>
      <c r="DM106" s="335"/>
      <c r="DN106" s="335"/>
      <c r="DO106" s="335"/>
      <c r="DP106" s="335"/>
      <c r="DQ106" s="335"/>
      <c r="DR106" s="23">
        <v>-52</v>
      </c>
      <c r="DS106" s="23">
        <f t="shared" si="42"/>
        <v>0</v>
      </c>
      <c r="DT106">
        <f t="shared" si="43"/>
        <v>0</v>
      </c>
      <c r="DU106">
        <f t="shared" si="44"/>
        <v>0</v>
      </c>
      <c r="DV106">
        <f t="shared" si="45"/>
        <v>0</v>
      </c>
      <c r="DW106">
        <f t="shared" si="46"/>
        <v>0</v>
      </c>
      <c r="DX106" s="23">
        <f t="shared" ca="1" si="47"/>
        <v>320</v>
      </c>
      <c r="DY106" s="465"/>
      <c r="DZ106" s="335"/>
      <c r="EA106" s="335"/>
      <c r="EB106" s="335"/>
      <c r="EC106" s="335"/>
      <c r="ED106" s="335"/>
      <c r="EE106" s="335"/>
      <c r="EF106" s="335"/>
      <c r="EG106" s="335"/>
      <c r="EH106" s="335"/>
      <c r="EI106" s="23">
        <v>-52</v>
      </c>
      <c r="EJ106" s="23">
        <f t="shared" si="48"/>
        <v>0</v>
      </c>
      <c r="EK106">
        <f t="shared" si="49"/>
        <v>0</v>
      </c>
      <c r="EL106">
        <f t="shared" si="50"/>
        <v>0</v>
      </c>
      <c r="EM106">
        <f t="shared" si="51"/>
        <v>0</v>
      </c>
      <c r="EN106">
        <f t="shared" si="52"/>
        <v>0</v>
      </c>
      <c r="EO106" s="23">
        <f t="shared" ca="1" si="53"/>
        <v>320</v>
      </c>
      <c r="EP106" s="465"/>
      <c r="EQ106" s="335"/>
      <c r="ER106" s="335"/>
      <c r="ES106" s="335"/>
      <c r="ET106" s="335"/>
      <c r="EU106" s="335"/>
      <c r="EV106" s="335"/>
      <c r="EW106" s="335"/>
      <c r="EX106" s="335"/>
      <c r="EY106" s="335"/>
      <c r="EZ106" s="23">
        <v>-52</v>
      </c>
      <c r="FA106" s="23">
        <f t="shared" si="54"/>
        <v>0</v>
      </c>
      <c r="FB106">
        <f t="shared" si="55"/>
        <v>0</v>
      </c>
      <c r="FC106">
        <f t="shared" si="56"/>
        <v>0</v>
      </c>
      <c r="FD106">
        <f t="shared" si="57"/>
        <v>0</v>
      </c>
      <c r="FE106">
        <f t="shared" si="58"/>
        <v>0</v>
      </c>
      <c r="FF106" s="23">
        <f t="shared" ca="1" si="59"/>
        <v>320</v>
      </c>
      <c r="FG106" s="465"/>
      <c r="FH106" s="335"/>
      <c r="FI106" s="335"/>
      <c r="FJ106" s="335"/>
      <c r="FK106" s="335"/>
      <c r="FL106" s="335"/>
      <c r="FM106" s="335"/>
      <c r="FN106" s="335"/>
      <c r="FO106" s="335"/>
      <c r="FP106" s="335"/>
      <c r="FQ106" s="23">
        <v>-52</v>
      </c>
      <c r="FR106" s="23">
        <f t="shared" si="60"/>
        <v>0</v>
      </c>
      <c r="FS106">
        <f t="shared" si="61"/>
        <v>0</v>
      </c>
      <c r="FT106">
        <f t="shared" si="62"/>
        <v>0</v>
      </c>
      <c r="FU106">
        <f t="shared" si="63"/>
        <v>0</v>
      </c>
      <c r="FV106">
        <f t="shared" si="64"/>
        <v>0</v>
      </c>
      <c r="FW106" s="23">
        <f t="shared" ca="1" si="65"/>
        <v>320</v>
      </c>
      <c r="FX106" s="465"/>
      <c r="FY106" s="335"/>
      <c r="FZ106" s="335"/>
      <c r="GA106" s="335"/>
      <c r="GB106" s="335"/>
      <c r="GC106" s="335"/>
      <c r="GD106" s="335"/>
      <c r="GE106" s="335"/>
      <c r="GF106" s="335"/>
      <c r="GG106" s="335"/>
      <c r="GH106" s="23">
        <v>-52</v>
      </c>
      <c r="GI106" s="23">
        <f t="shared" si="66"/>
        <v>0</v>
      </c>
      <c r="GJ106">
        <f t="shared" si="67"/>
        <v>0</v>
      </c>
      <c r="GK106">
        <f t="shared" si="68"/>
        <v>0</v>
      </c>
      <c r="GL106">
        <f t="shared" si="69"/>
        <v>0</v>
      </c>
      <c r="GM106">
        <f t="shared" si="70"/>
        <v>0</v>
      </c>
      <c r="GN106" s="23">
        <f t="shared" ca="1" si="71"/>
        <v>320</v>
      </c>
      <c r="GO106" s="465"/>
      <c r="GP106" s="335"/>
      <c r="GQ106" s="335"/>
      <c r="GR106" s="335"/>
      <c r="GS106" s="335"/>
      <c r="GT106" s="335"/>
      <c r="GU106" s="335"/>
      <c r="GV106" s="335"/>
      <c r="GW106" s="335"/>
      <c r="GX106" s="335"/>
      <c r="GY106" s="23">
        <v>-52</v>
      </c>
      <c r="GZ106" s="23">
        <f t="shared" si="72"/>
        <v>0</v>
      </c>
      <c r="HA106">
        <f t="shared" si="73"/>
        <v>0</v>
      </c>
      <c r="HB106">
        <f t="shared" si="74"/>
        <v>0</v>
      </c>
      <c r="HC106">
        <f t="shared" si="75"/>
        <v>0</v>
      </c>
      <c r="HD106">
        <f t="shared" si="76"/>
        <v>0</v>
      </c>
      <c r="HE106" s="23">
        <f t="shared" ca="1" si="77"/>
        <v>320</v>
      </c>
      <c r="HF106" s="465"/>
      <c r="HG106" s="335"/>
      <c r="HH106" s="335"/>
      <c r="HI106" s="335"/>
      <c r="HJ106" s="335"/>
      <c r="HK106" s="335"/>
      <c r="HL106" s="335"/>
      <c r="HM106" s="335"/>
      <c r="HN106" s="335"/>
      <c r="HO106" s="335"/>
      <c r="HP106" s="23">
        <v>-52</v>
      </c>
      <c r="HQ106" s="23">
        <f t="shared" si="78"/>
        <v>0</v>
      </c>
      <c r="HR106">
        <f t="shared" si="79"/>
        <v>0</v>
      </c>
      <c r="HS106">
        <f t="shared" si="80"/>
        <v>0</v>
      </c>
      <c r="HT106">
        <f t="shared" si="81"/>
        <v>0</v>
      </c>
      <c r="HU106">
        <f t="shared" si="82"/>
        <v>0</v>
      </c>
      <c r="HV106" s="23">
        <f t="shared" ca="1" si="83"/>
        <v>320</v>
      </c>
      <c r="HW106" s="465"/>
      <c r="HX106" s="335"/>
      <c r="HY106" s="335"/>
      <c r="HZ106" s="335"/>
      <c r="IA106" s="335"/>
      <c r="IB106" s="335"/>
      <c r="IC106" s="335"/>
      <c r="ID106" s="335"/>
      <c r="IE106" s="335"/>
      <c r="IF106" s="335"/>
      <c r="IG106" s="23">
        <v>-52</v>
      </c>
      <c r="IH106" s="23">
        <f t="shared" si="84"/>
        <v>0</v>
      </c>
      <c r="II106">
        <f t="shared" si="85"/>
        <v>0</v>
      </c>
      <c r="IJ106">
        <f t="shared" si="86"/>
        <v>0</v>
      </c>
      <c r="IK106">
        <f t="shared" si="87"/>
        <v>0</v>
      </c>
      <c r="IL106">
        <f t="shared" si="88"/>
        <v>0</v>
      </c>
      <c r="IM106" s="23">
        <f t="shared" ca="1" si="89"/>
        <v>320</v>
      </c>
      <c r="IN106" s="465"/>
      <c r="IO106" s="335"/>
      <c r="IP106" s="335"/>
      <c r="IQ106" s="335"/>
      <c r="IR106" s="335"/>
      <c r="IS106" s="335"/>
      <c r="IT106" s="335"/>
    </row>
    <row r="107" spans="1:254" s="124" customFormat="1" ht="12.75" x14ac:dyDescent="0.2">
      <c r="A107" s="335"/>
      <c r="B107" s="335"/>
      <c r="C107" s="23">
        <v>-51</v>
      </c>
      <c r="D107" s="23">
        <f t="shared" si="0"/>
        <v>0</v>
      </c>
      <c r="E107">
        <f t="shared" si="1"/>
        <v>0</v>
      </c>
      <c r="F107">
        <f t="shared" si="2"/>
        <v>0</v>
      </c>
      <c r="G107">
        <f t="shared" si="3"/>
        <v>0</v>
      </c>
      <c r="H107">
        <f t="shared" si="4"/>
        <v>0</v>
      </c>
      <c r="I107" s="23">
        <f t="shared" ca="1" si="5"/>
        <v>320</v>
      </c>
      <c r="J107" s="465"/>
      <c r="K107" s="335"/>
      <c r="L107" s="335"/>
      <c r="M107" s="335"/>
      <c r="N107" s="335"/>
      <c r="O107" s="335"/>
      <c r="P107" s="335"/>
      <c r="Q107" s="335"/>
      <c r="R107" s="335"/>
      <c r="S107" s="335"/>
      <c r="T107" s="23">
        <v>-51</v>
      </c>
      <c r="U107" s="23">
        <f t="shared" si="6"/>
        <v>0</v>
      </c>
      <c r="V107">
        <f t="shared" si="7"/>
        <v>0</v>
      </c>
      <c r="W107">
        <f t="shared" si="8"/>
        <v>0</v>
      </c>
      <c r="X107">
        <f t="shared" si="9"/>
        <v>0</v>
      </c>
      <c r="Y107">
        <f t="shared" si="10"/>
        <v>0</v>
      </c>
      <c r="Z107" s="23">
        <f t="shared" ca="1" si="11"/>
        <v>320</v>
      </c>
      <c r="AA107" s="465"/>
      <c r="AB107" s="335"/>
      <c r="AC107" s="335"/>
      <c r="AD107" s="335"/>
      <c r="AE107" s="335"/>
      <c r="AF107" s="335"/>
      <c r="AG107" s="335"/>
      <c r="AH107" s="335"/>
      <c r="AI107" s="335"/>
      <c r="AJ107" s="335"/>
      <c r="AK107" s="23">
        <v>-51</v>
      </c>
      <c r="AL107" s="23">
        <f t="shared" si="12"/>
        <v>0</v>
      </c>
      <c r="AM107">
        <f t="shared" si="13"/>
        <v>0</v>
      </c>
      <c r="AN107">
        <f t="shared" si="14"/>
        <v>0</v>
      </c>
      <c r="AO107">
        <f t="shared" si="15"/>
        <v>0</v>
      </c>
      <c r="AP107">
        <f t="shared" si="16"/>
        <v>0</v>
      </c>
      <c r="AQ107" s="23">
        <f t="shared" ca="1" si="17"/>
        <v>320</v>
      </c>
      <c r="AR107" s="465"/>
      <c r="AS107" s="335"/>
      <c r="AT107" s="335"/>
      <c r="AU107" s="335"/>
      <c r="AV107" s="335"/>
      <c r="AW107" s="335"/>
      <c r="AX107" s="335"/>
      <c r="AY107" s="335"/>
      <c r="AZ107" s="335"/>
      <c r="BA107" s="335"/>
      <c r="BB107" s="23">
        <v>-51</v>
      </c>
      <c r="BC107" s="23">
        <f t="shared" si="18"/>
        <v>0</v>
      </c>
      <c r="BD107">
        <f t="shared" si="19"/>
        <v>0</v>
      </c>
      <c r="BE107">
        <f t="shared" si="20"/>
        <v>0</v>
      </c>
      <c r="BF107">
        <f t="shared" si="21"/>
        <v>0</v>
      </c>
      <c r="BG107">
        <f t="shared" si="22"/>
        <v>0</v>
      </c>
      <c r="BH107" s="23">
        <f t="shared" ca="1" si="23"/>
        <v>320</v>
      </c>
      <c r="BI107" s="465"/>
      <c r="BJ107" s="335"/>
      <c r="BK107" s="335"/>
      <c r="BL107" s="335"/>
      <c r="BM107" s="335"/>
      <c r="BN107" s="335"/>
      <c r="BO107" s="335"/>
      <c r="BP107" s="335"/>
      <c r="BQ107" s="335"/>
      <c r="BR107" s="335"/>
      <c r="BS107" s="23">
        <v>-51</v>
      </c>
      <c r="BT107" s="23">
        <f t="shared" si="24"/>
        <v>0</v>
      </c>
      <c r="BU107">
        <f t="shared" si="25"/>
        <v>0</v>
      </c>
      <c r="BV107">
        <f t="shared" si="26"/>
        <v>0</v>
      </c>
      <c r="BW107">
        <f t="shared" si="27"/>
        <v>0</v>
      </c>
      <c r="BX107">
        <f t="shared" si="28"/>
        <v>0</v>
      </c>
      <c r="BY107" s="23">
        <f t="shared" ca="1" si="29"/>
        <v>320</v>
      </c>
      <c r="BZ107" s="465"/>
      <c r="CA107" s="335"/>
      <c r="CB107" s="335"/>
      <c r="CC107" s="335"/>
      <c r="CD107" s="335"/>
      <c r="CE107" s="335"/>
      <c r="CF107" s="335"/>
      <c r="CG107" s="335"/>
      <c r="CH107" s="335"/>
      <c r="CI107" s="335"/>
      <c r="CJ107" s="23">
        <v>-51</v>
      </c>
      <c r="CK107" s="23">
        <f t="shared" si="30"/>
        <v>0</v>
      </c>
      <c r="CL107">
        <f t="shared" si="31"/>
        <v>0</v>
      </c>
      <c r="CM107">
        <f t="shared" si="32"/>
        <v>0</v>
      </c>
      <c r="CN107">
        <f t="shared" si="33"/>
        <v>0</v>
      </c>
      <c r="CO107">
        <f t="shared" si="34"/>
        <v>0</v>
      </c>
      <c r="CP107" s="23">
        <f t="shared" ca="1" si="35"/>
        <v>320</v>
      </c>
      <c r="CQ107" s="465"/>
      <c r="CR107" s="335"/>
      <c r="CS107" s="335"/>
      <c r="CT107" s="335"/>
      <c r="CU107" s="335"/>
      <c r="CV107" s="335"/>
      <c r="CW107" s="335"/>
      <c r="CX107" s="335"/>
      <c r="CY107" s="335"/>
      <c r="CZ107" s="335"/>
      <c r="DA107" s="23">
        <v>-51</v>
      </c>
      <c r="DB107" s="23">
        <f t="shared" si="36"/>
        <v>0</v>
      </c>
      <c r="DC107">
        <f t="shared" si="37"/>
        <v>0</v>
      </c>
      <c r="DD107">
        <f t="shared" si="38"/>
        <v>0</v>
      </c>
      <c r="DE107">
        <f t="shared" si="39"/>
        <v>0</v>
      </c>
      <c r="DF107">
        <f t="shared" si="40"/>
        <v>0</v>
      </c>
      <c r="DG107" s="23">
        <f t="shared" ca="1" si="41"/>
        <v>320</v>
      </c>
      <c r="DH107" s="465"/>
      <c r="DI107" s="335"/>
      <c r="DJ107" s="335"/>
      <c r="DK107" s="335"/>
      <c r="DL107" s="335"/>
      <c r="DM107" s="335"/>
      <c r="DN107" s="335"/>
      <c r="DO107" s="335"/>
      <c r="DP107" s="335"/>
      <c r="DQ107" s="335"/>
      <c r="DR107" s="23">
        <v>-51</v>
      </c>
      <c r="DS107" s="23">
        <f t="shared" si="42"/>
        <v>0</v>
      </c>
      <c r="DT107">
        <f t="shared" si="43"/>
        <v>0</v>
      </c>
      <c r="DU107">
        <f t="shared" si="44"/>
        <v>0</v>
      </c>
      <c r="DV107">
        <f t="shared" si="45"/>
        <v>0</v>
      </c>
      <c r="DW107">
        <f t="shared" si="46"/>
        <v>0</v>
      </c>
      <c r="DX107" s="23">
        <f t="shared" ca="1" si="47"/>
        <v>320</v>
      </c>
      <c r="DY107" s="465"/>
      <c r="DZ107" s="335"/>
      <c r="EA107" s="335"/>
      <c r="EB107" s="335"/>
      <c r="EC107" s="335"/>
      <c r="ED107" s="335"/>
      <c r="EE107" s="335"/>
      <c r="EF107" s="335"/>
      <c r="EG107" s="335"/>
      <c r="EH107" s="335"/>
      <c r="EI107" s="23">
        <v>-51</v>
      </c>
      <c r="EJ107" s="23">
        <f t="shared" si="48"/>
        <v>0</v>
      </c>
      <c r="EK107">
        <f t="shared" si="49"/>
        <v>0</v>
      </c>
      <c r="EL107">
        <f t="shared" si="50"/>
        <v>0</v>
      </c>
      <c r="EM107">
        <f t="shared" si="51"/>
        <v>0</v>
      </c>
      <c r="EN107">
        <f t="shared" si="52"/>
        <v>0</v>
      </c>
      <c r="EO107" s="23">
        <f t="shared" ca="1" si="53"/>
        <v>320</v>
      </c>
      <c r="EP107" s="465"/>
      <c r="EQ107" s="335"/>
      <c r="ER107" s="335"/>
      <c r="ES107" s="335"/>
      <c r="ET107" s="335"/>
      <c r="EU107" s="335"/>
      <c r="EV107" s="335"/>
      <c r="EW107" s="335"/>
      <c r="EX107" s="335"/>
      <c r="EY107" s="335"/>
      <c r="EZ107" s="23">
        <v>-51</v>
      </c>
      <c r="FA107" s="23">
        <f t="shared" si="54"/>
        <v>0</v>
      </c>
      <c r="FB107">
        <f t="shared" si="55"/>
        <v>0</v>
      </c>
      <c r="FC107">
        <f t="shared" si="56"/>
        <v>0</v>
      </c>
      <c r="FD107">
        <f t="shared" si="57"/>
        <v>0</v>
      </c>
      <c r="FE107">
        <f t="shared" si="58"/>
        <v>0</v>
      </c>
      <c r="FF107" s="23">
        <f t="shared" ca="1" si="59"/>
        <v>320</v>
      </c>
      <c r="FG107" s="465"/>
      <c r="FH107" s="335"/>
      <c r="FI107" s="335"/>
      <c r="FJ107" s="335"/>
      <c r="FK107" s="335"/>
      <c r="FL107" s="335"/>
      <c r="FM107" s="335"/>
      <c r="FN107" s="335"/>
      <c r="FO107" s="335"/>
      <c r="FP107" s="335"/>
      <c r="FQ107" s="23">
        <v>-51</v>
      </c>
      <c r="FR107" s="23">
        <f t="shared" si="60"/>
        <v>0</v>
      </c>
      <c r="FS107">
        <f t="shared" si="61"/>
        <v>0</v>
      </c>
      <c r="FT107">
        <f t="shared" si="62"/>
        <v>0</v>
      </c>
      <c r="FU107">
        <f t="shared" si="63"/>
        <v>0</v>
      </c>
      <c r="FV107">
        <f t="shared" si="64"/>
        <v>0</v>
      </c>
      <c r="FW107" s="23">
        <f t="shared" ca="1" si="65"/>
        <v>320</v>
      </c>
      <c r="FX107" s="465"/>
      <c r="FY107" s="335"/>
      <c r="FZ107" s="335"/>
      <c r="GA107" s="335"/>
      <c r="GB107" s="335"/>
      <c r="GC107" s="335"/>
      <c r="GD107" s="335"/>
      <c r="GE107" s="335"/>
      <c r="GF107" s="335"/>
      <c r="GG107" s="335"/>
      <c r="GH107" s="23">
        <v>-51</v>
      </c>
      <c r="GI107" s="23">
        <f t="shared" si="66"/>
        <v>0</v>
      </c>
      <c r="GJ107">
        <f t="shared" si="67"/>
        <v>0</v>
      </c>
      <c r="GK107">
        <f t="shared" si="68"/>
        <v>0</v>
      </c>
      <c r="GL107">
        <f t="shared" si="69"/>
        <v>0</v>
      </c>
      <c r="GM107">
        <f t="shared" si="70"/>
        <v>0</v>
      </c>
      <c r="GN107" s="23">
        <f t="shared" ca="1" si="71"/>
        <v>320</v>
      </c>
      <c r="GO107" s="465"/>
      <c r="GP107" s="335"/>
      <c r="GQ107" s="335"/>
      <c r="GR107" s="335"/>
      <c r="GS107" s="335"/>
      <c r="GT107" s="335"/>
      <c r="GU107" s="335"/>
      <c r="GV107" s="335"/>
      <c r="GW107" s="335"/>
      <c r="GX107" s="335"/>
      <c r="GY107" s="23">
        <v>-51</v>
      </c>
      <c r="GZ107" s="23">
        <f t="shared" si="72"/>
        <v>0</v>
      </c>
      <c r="HA107">
        <f t="shared" si="73"/>
        <v>0</v>
      </c>
      <c r="HB107">
        <f t="shared" si="74"/>
        <v>0</v>
      </c>
      <c r="HC107">
        <f t="shared" si="75"/>
        <v>0</v>
      </c>
      <c r="HD107">
        <f t="shared" si="76"/>
        <v>0</v>
      </c>
      <c r="HE107" s="23">
        <f t="shared" ca="1" si="77"/>
        <v>320</v>
      </c>
      <c r="HF107" s="465"/>
      <c r="HG107" s="335"/>
      <c r="HH107" s="335"/>
      <c r="HI107" s="335"/>
      <c r="HJ107" s="335"/>
      <c r="HK107" s="335"/>
      <c r="HL107" s="335"/>
      <c r="HM107" s="335"/>
      <c r="HN107" s="335"/>
      <c r="HO107" s="335"/>
      <c r="HP107" s="23">
        <v>-51</v>
      </c>
      <c r="HQ107" s="23">
        <f t="shared" si="78"/>
        <v>0</v>
      </c>
      <c r="HR107">
        <f t="shared" si="79"/>
        <v>0</v>
      </c>
      <c r="HS107">
        <f t="shared" si="80"/>
        <v>0</v>
      </c>
      <c r="HT107">
        <f t="shared" si="81"/>
        <v>0</v>
      </c>
      <c r="HU107">
        <f t="shared" si="82"/>
        <v>0</v>
      </c>
      <c r="HV107" s="23">
        <f t="shared" ca="1" si="83"/>
        <v>320</v>
      </c>
      <c r="HW107" s="465"/>
      <c r="HX107" s="335"/>
      <c r="HY107" s="335"/>
      <c r="HZ107" s="335"/>
      <c r="IA107" s="335"/>
      <c r="IB107" s="335"/>
      <c r="IC107" s="335"/>
      <c r="ID107" s="335"/>
      <c r="IE107" s="335"/>
      <c r="IF107" s="335"/>
      <c r="IG107" s="23">
        <v>-51</v>
      </c>
      <c r="IH107" s="23">
        <f t="shared" si="84"/>
        <v>0</v>
      </c>
      <c r="II107">
        <f t="shared" si="85"/>
        <v>0</v>
      </c>
      <c r="IJ107">
        <f t="shared" si="86"/>
        <v>0</v>
      </c>
      <c r="IK107">
        <f t="shared" si="87"/>
        <v>0</v>
      </c>
      <c r="IL107">
        <f t="shared" si="88"/>
        <v>0</v>
      </c>
      <c r="IM107" s="23">
        <f t="shared" ca="1" si="89"/>
        <v>320</v>
      </c>
      <c r="IN107" s="465"/>
      <c r="IO107" s="335"/>
      <c r="IP107" s="335"/>
      <c r="IQ107" s="335"/>
      <c r="IR107" s="335"/>
      <c r="IS107" s="335"/>
      <c r="IT107" s="335"/>
    </row>
    <row r="108" spans="1:254" s="124" customFormat="1" ht="12.75" x14ac:dyDescent="0.2">
      <c r="A108" s="335"/>
      <c r="B108" s="335"/>
      <c r="C108" s="23">
        <v>-50</v>
      </c>
      <c r="D108" s="23">
        <f t="shared" si="0"/>
        <v>0</v>
      </c>
      <c r="E108">
        <f t="shared" si="1"/>
        <v>0</v>
      </c>
      <c r="F108">
        <f t="shared" si="2"/>
        <v>0</v>
      </c>
      <c r="G108">
        <f t="shared" si="3"/>
        <v>0</v>
      </c>
      <c r="H108">
        <f t="shared" si="4"/>
        <v>0</v>
      </c>
      <c r="I108" s="23">
        <f t="shared" ca="1" si="5"/>
        <v>320</v>
      </c>
      <c r="J108" s="465"/>
      <c r="K108" s="335"/>
      <c r="L108" s="335"/>
      <c r="M108" s="335"/>
      <c r="N108" s="335"/>
      <c r="O108" s="335"/>
      <c r="P108" s="335"/>
      <c r="Q108" s="335"/>
      <c r="R108" s="335"/>
      <c r="S108" s="335"/>
      <c r="T108" s="23">
        <v>-50</v>
      </c>
      <c r="U108" s="23">
        <f t="shared" si="6"/>
        <v>0</v>
      </c>
      <c r="V108">
        <f t="shared" si="7"/>
        <v>0</v>
      </c>
      <c r="W108">
        <f t="shared" si="8"/>
        <v>0</v>
      </c>
      <c r="X108">
        <f t="shared" si="9"/>
        <v>0</v>
      </c>
      <c r="Y108">
        <f t="shared" si="10"/>
        <v>0</v>
      </c>
      <c r="Z108" s="23">
        <f t="shared" ca="1" si="11"/>
        <v>320</v>
      </c>
      <c r="AA108" s="465"/>
      <c r="AB108" s="335"/>
      <c r="AC108" s="335"/>
      <c r="AD108" s="335"/>
      <c r="AE108" s="335"/>
      <c r="AF108" s="335"/>
      <c r="AG108" s="335"/>
      <c r="AH108" s="335"/>
      <c r="AI108" s="335"/>
      <c r="AJ108" s="335"/>
      <c r="AK108" s="23">
        <v>-50</v>
      </c>
      <c r="AL108" s="23">
        <f t="shared" si="12"/>
        <v>0</v>
      </c>
      <c r="AM108">
        <f t="shared" si="13"/>
        <v>0</v>
      </c>
      <c r="AN108">
        <f t="shared" si="14"/>
        <v>0</v>
      </c>
      <c r="AO108">
        <f t="shared" si="15"/>
        <v>0</v>
      </c>
      <c r="AP108">
        <f t="shared" si="16"/>
        <v>0</v>
      </c>
      <c r="AQ108" s="23">
        <f t="shared" ca="1" si="17"/>
        <v>320</v>
      </c>
      <c r="AR108" s="465"/>
      <c r="AS108" s="335"/>
      <c r="AT108" s="335"/>
      <c r="AU108" s="335"/>
      <c r="AV108" s="335"/>
      <c r="AW108" s="335"/>
      <c r="AX108" s="335"/>
      <c r="AY108" s="335"/>
      <c r="AZ108" s="335"/>
      <c r="BA108" s="335"/>
      <c r="BB108" s="23">
        <v>-50</v>
      </c>
      <c r="BC108" s="23">
        <f t="shared" si="18"/>
        <v>0</v>
      </c>
      <c r="BD108">
        <f t="shared" si="19"/>
        <v>0</v>
      </c>
      <c r="BE108">
        <f t="shared" si="20"/>
        <v>0</v>
      </c>
      <c r="BF108">
        <f t="shared" si="21"/>
        <v>0</v>
      </c>
      <c r="BG108">
        <f t="shared" si="22"/>
        <v>0</v>
      </c>
      <c r="BH108" s="23">
        <f t="shared" ca="1" si="23"/>
        <v>320</v>
      </c>
      <c r="BI108" s="465"/>
      <c r="BJ108" s="335"/>
      <c r="BK108" s="335"/>
      <c r="BL108" s="335"/>
      <c r="BM108" s="335"/>
      <c r="BN108" s="335"/>
      <c r="BO108" s="335"/>
      <c r="BP108" s="335"/>
      <c r="BQ108" s="335"/>
      <c r="BR108" s="335"/>
      <c r="BS108" s="23">
        <v>-50</v>
      </c>
      <c r="BT108" s="23">
        <f t="shared" si="24"/>
        <v>0</v>
      </c>
      <c r="BU108">
        <f t="shared" si="25"/>
        <v>0</v>
      </c>
      <c r="BV108">
        <f t="shared" si="26"/>
        <v>0</v>
      </c>
      <c r="BW108">
        <f t="shared" si="27"/>
        <v>0</v>
      </c>
      <c r="BX108">
        <f t="shared" si="28"/>
        <v>0</v>
      </c>
      <c r="BY108" s="23">
        <f t="shared" ca="1" si="29"/>
        <v>320</v>
      </c>
      <c r="BZ108" s="465"/>
      <c r="CA108" s="335"/>
      <c r="CB108" s="335"/>
      <c r="CC108" s="335"/>
      <c r="CD108" s="335"/>
      <c r="CE108" s="335"/>
      <c r="CF108" s="335"/>
      <c r="CG108" s="335"/>
      <c r="CH108" s="335"/>
      <c r="CI108" s="335"/>
      <c r="CJ108" s="23">
        <v>-50</v>
      </c>
      <c r="CK108" s="23">
        <f t="shared" si="30"/>
        <v>0</v>
      </c>
      <c r="CL108">
        <f t="shared" si="31"/>
        <v>0</v>
      </c>
      <c r="CM108">
        <f t="shared" si="32"/>
        <v>0</v>
      </c>
      <c r="CN108">
        <f t="shared" si="33"/>
        <v>0</v>
      </c>
      <c r="CO108">
        <f t="shared" si="34"/>
        <v>0</v>
      </c>
      <c r="CP108" s="23">
        <f t="shared" ca="1" si="35"/>
        <v>320</v>
      </c>
      <c r="CQ108" s="465"/>
      <c r="CR108" s="335"/>
      <c r="CS108" s="335"/>
      <c r="CT108" s="335"/>
      <c r="CU108" s="335"/>
      <c r="CV108" s="335"/>
      <c r="CW108" s="335"/>
      <c r="CX108" s="335"/>
      <c r="CY108" s="335"/>
      <c r="CZ108" s="335"/>
      <c r="DA108" s="23">
        <v>-50</v>
      </c>
      <c r="DB108" s="23">
        <f t="shared" si="36"/>
        <v>0</v>
      </c>
      <c r="DC108">
        <f t="shared" si="37"/>
        <v>0</v>
      </c>
      <c r="DD108">
        <f t="shared" si="38"/>
        <v>0</v>
      </c>
      <c r="DE108">
        <f t="shared" si="39"/>
        <v>0</v>
      </c>
      <c r="DF108">
        <f t="shared" si="40"/>
        <v>0</v>
      </c>
      <c r="DG108" s="23">
        <f t="shared" ca="1" si="41"/>
        <v>320</v>
      </c>
      <c r="DH108" s="465"/>
      <c r="DI108" s="335"/>
      <c r="DJ108" s="335"/>
      <c r="DK108" s="335"/>
      <c r="DL108" s="335"/>
      <c r="DM108" s="335"/>
      <c r="DN108" s="335"/>
      <c r="DO108" s="335"/>
      <c r="DP108" s="335"/>
      <c r="DQ108" s="335"/>
      <c r="DR108" s="23">
        <v>-50</v>
      </c>
      <c r="DS108" s="23">
        <f t="shared" si="42"/>
        <v>0</v>
      </c>
      <c r="DT108">
        <f t="shared" si="43"/>
        <v>0</v>
      </c>
      <c r="DU108">
        <f t="shared" si="44"/>
        <v>0</v>
      </c>
      <c r="DV108">
        <f t="shared" si="45"/>
        <v>0</v>
      </c>
      <c r="DW108">
        <f t="shared" si="46"/>
        <v>0</v>
      </c>
      <c r="DX108" s="23">
        <f t="shared" ca="1" si="47"/>
        <v>320</v>
      </c>
      <c r="DY108" s="465"/>
      <c r="DZ108" s="335"/>
      <c r="EA108" s="335"/>
      <c r="EB108" s="335"/>
      <c r="EC108" s="335"/>
      <c r="ED108" s="335"/>
      <c r="EE108" s="335"/>
      <c r="EF108" s="335"/>
      <c r="EG108" s="335"/>
      <c r="EH108" s="335"/>
      <c r="EI108" s="23">
        <v>-50</v>
      </c>
      <c r="EJ108" s="23">
        <f t="shared" si="48"/>
        <v>0</v>
      </c>
      <c r="EK108">
        <f t="shared" si="49"/>
        <v>0</v>
      </c>
      <c r="EL108">
        <f t="shared" si="50"/>
        <v>0</v>
      </c>
      <c r="EM108">
        <f t="shared" si="51"/>
        <v>0</v>
      </c>
      <c r="EN108">
        <f t="shared" si="52"/>
        <v>0</v>
      </c>
      <c r="EO108" s="23">
        <f t="shared" ca="1" si="53"/>
        <v>320</v>
      </c>
      <c r="EP108" s="465"/>
      <c r="EQ108" s="335"/>
      <c r="ER108" s="335"/>
      <c r="ES108" s="335"/>
      <c r="ET108" s="335"/>
      <c r="EU108" s="335"/>
      <c r="EV108" s="335"/>
      <c r="EW108" s="335"/>
      <c r="EX108" s="335"/>
      <c r="EY108" s="335"/>
      <c r="EZ108" s="23">
        <v>-50</v>
      </c>
      <c r="FA108" s="23">
        <f t="shared" si="54"/>
        <v>0</v>
      </c>
      <c r="FB108">
        <f t="shared" si="55"/>
        <v>0</v>
      </c>
      <c r="FC108">
        <f t="shared" si="56"/>
        <v>0</v>
      </c>
      <c r="FD108">
        <f t="shared" si="57"/>
        <v>0</v>
      </c>
      <c r="FE108">
        <f t="shared" si="58"/>
        <v>0</v>
      </c>
      <c r="FF108" s="23">
        <f t="shared" ca="1" si="59"/>
        <v>320</v>
      </c>
      <c r="FG108" s="465"/>
      <c r="FH108" s="335"/>
      <c r="FI108" s="335"/>
      <c r="FJ108" s="335"/>
      <c r="FK108" s="335"/>
      <c r="FL108" s="335"/>
      <c r="FM108" s="335"/>
      <c r="FN108" s="335"/>
      <c r="FO108" s="335"/>
      <c r="FP108" s="335"/>
      <c r="FQ108" s="23">
        <v>-50</v>
      </c>
      <c r="FR108" s="23">
        <f t="shared" si="60"/>
        <v>0</v>
      </c>
      <c r="FS108">
        <f t="shared" si="61"/>
        <v>0</v>
      </c>
      <c r="FT108">
        <f t="shared" si="62"/>
        <v>0</v>
      </c>
      <c r="FU108">
        <f t="shared" si="63"/>
        <v>0</v>
      </c>
      <c r="FV108">
        <f t="shared" si="64"/>
        <v>0</v>
      </c>
      <c r="FW108" s="23">
        <f t="shared" ca="1" si="65"/>
        <v>320</v>
      </c>
      <c r="FX108" s="465"/>
      <c r="FY108" s="335"/>
      <c r="FZ108" s="335"/>
      <c r="GA108" s="335"/>
      <c r="GB108" s="335"/>
      <c r="GC108" s="335"/>
      <c r="GD108" s="335"/>
      <c r="GE108" s="335"/>
      <c r="GF108" s="335"/>
      <c r="GG108" s="335"/>
      <c r="GH108" s="23">
        <v>-50</v>
      </c>
      <c r="GI108" s="23">
        <f t="shared" si="66"/>
        <v>0</v>
      </c>
      <c r="GJ108">
        <f t="shared" si="67"/>
        <v>0</v>
      </c>
      <c r="GK108">
        <f t="shared" si="68"/>
        <v>0</v>
      </c>
      <c r="GL108">
        <f t="shared" si="69"/>
        <v>0</v>
      </c>
      <c r="GM108">
        <f t="shared" si="70"/>
        <v>0</v>
      </c>
      <c r="GN108" s="23">
        <f t="shared" ca="1" si="71"/>
        <v>320</v>
      </c>
      <c r="GO108" s="465"/>
      <c r="GP108" s="335"/>
      <c r="GQ108" s="335"/>
      <c r="GR108" s="335"/>
      <c r="GS108" s="335"/>
      <c r="GT108" s="335"/>
      <c r="GU108" s="335"/>
      <c r="GV108" s="335"/>
      <c r="GW108" s="335"/>
      <c r="GX108" s="335"/>
      <c r="GY108" s="23">
        <v>-50</v>
      </c>
      <c r="GZ108" s="23">
        <f t="shared" si="72"/>
        <v>0</v>
      </c>
      <c r="HA108">
        <f t="shared" si="73"/>
        <v>0</v>
      </c>
      <c r="HB108">
        <f t="shared" si="74"/>
        <v>0</v>
      </c>
      <c r="HC108">
        <f t="shared" si="75"/>
        <v>0</v>
      </c>
      <c r="HD108">
        <f t="shared" si="76"/>
        <v>0</v>
      </c>
      <c r="HE108" s="23">
        <f t="shared" ca="1" si="77"/>
        <v>320</v>
      </c>
      <c r="HF108" s="465"/>
      <c r="HG108" s="335"/>
      <c r="HH108" s="335"/>
      <c r="HI108" s="335"/>
      <c r="HJ108" s="335"/>
      <c r="HK108" s="335"/>
      <c r="HL108" s="335"/>
      <c r="HM108" s="335"/>
      <c r="HN108" s="335"/>
      <c r="HO108" s="335"/>
      <c r="HP108" s="23">
        <v>-50</v>
      </c>
      <c r="HQ108" s="23">
        <f t="shared" si="78"/>
        <v>0</v>
      </c>
      <c r="HR108">
        <f t="shared" si="79"/>
        <v>0</v>
      </c>
      <c r="HS108">
        <f t="shared" si="80"/>
        <v>0</v>
      </c>
      <c r="HT108">
        <f t="shared" si="81"/>
        <v>0</v>
      </c>
      <c r="HU108">
        <f t="shared" si="82"/>
        <v>0</v>
      </c>
      <c r="HV108" s="23">
        <f t="shared" ca="1" si="83"/>
        <v>320</v>
      </c>
      <c r="HW108" s="465"/>
      <c r="HX108" s="335"/>
      <c r="HY108" s="335"/>
      <c r="HZ108" s="335"/>
      <c r="IA108" s="335"/>
      <c r="IB108" s="335"/>
      <c r="IC108" s="335"/>
      <c r="ID108" s="335"/>
      <c r="IE108" s="335"/>
      <c r="IF108" s="335"/>
      <c r="IG108" s="23">
        <v>-50</v>
      </c>
      <c r="IH108" s="23">
        <f t="shared" si="84"/>
        <v>0</v>
      </c>
      <c r="II108">
        <f t="shared" si="85"/>
        <v>0</v>
      </c>
      <c r="IJ108">
        <f t="shared" si="86"/>
        <v>0</v>
      </c>
      <c r="IK108">
        <f t="shared" si="87"/>
        <v>0</v>
      </c>
      <c r="IL108">
        <f t="shared" si="88"/>
        <v>0</v>
      </c>
      <c r="IM108" s="23">
        <f t="shared" ca="1" si="89"/>
        <v>320</v>
      </c>
      <c r="IN108" s="465"/>
      <c r="IO108" s="335"/>
      <c r="IP108" s="335"/>
      <c r="IQ108" s="335"/>
      <c r="IR108" s="335"/>
      <c r="IS108" s="335"/>
      <c r="IT108" s="335"/>
    </row>
    <row r="109" spans="1:254" s="124" customFormat="1" ht="12.75" x14ac:dyDescent="0.2">
      <c r="A109" s="335"/>
      <c r="B109" s="335"/>
      <c r="C109" s="23">
        <v>-49</v>
      </c>
      <c r="D109" s="23">
        <f t="shared" si="0"/>
        <v>0</v>
      </c>
      <c r="E109">
        <f t="shared" si="1"/>
        <v>0</v>
      </c>
      <c r="F109">
        <f t="shared" si="2"/>
        <v>0</v>
      </c>
      <c r="G109">
        <f t="shared" si="3"/>
        <v>0</v>
      </c>
      <c r="H109">
        <f t="shared" si="4"/>
        <v>0</v>
      </c>
      <c r="I109" s="23">
        <f t="shared" ca="1" si="5"/>
        <v>200</v>
      </c>
      <c r="J109" s="465"/>
      <c r="K109" s="335"/>
      <c r="L109" s="335"/>
      <c r="M109" s="335"/>
      <c r="N109" s="335"/>
      <c r="O109" s="335"/>
      <c r="P109" s="335"/>
      <c r="Q109" s="335"/>
      <c r="R109" s="335"/>
      <c r="S109" s="335"/>
      <c r="T109" s="23">
        <v>-49</v>
      </c>
      <c r="U109" s="23">
        <f t="shared" si="6"/>
        <v>0</v>
      </c>
      <c r="V109">
        <f t="shared" si="7"/>
        <v>0</v>
      </c>
      <c r="W109">
        <f t="shared" si="8"/>
        <v>0</v>
      </c>
      <c r="X109">
        <f t="shared" si="9"/>
        <v>0</v>
      </c>
      <c r="Y109">
        <f t="shared" si="10"/>
        <v>0</v>
      </c>
      <c r="Z109" s="23">
        <f t="shared" ca="1" si="11"/>
        <v>200</v>
      </c>
      <c r="AA109" s="465"/>
      <c r="AB109" s="335"/>
      <c r="AC109" s="335"/>
      <c r="AD109" s="335"/>
      <c r="AE109" s="335"/>
      <c r="AF109" s="335"/>
      <c r="AG109" s="335"/>
      <c r="AH109" s="335"/>
      <c r="AI109" s="335"/>
      <c r="AJ109" s="335"/>
      <c r="AK109" s="23">
        <v>-49</v>
      </c>
      <c r="AL109" s="23">
        <f t="shared" si="12"/>
        <v>0</v>
      </c>
      <c r="AM109">
        <f t="shared" si="13"/>
        <v>0</v>
      </c>
      <c r="AN109">
        <f t="shared" si="14"/>
        <v>0</v>
      </c>
      <c r="AO109">
        <f t="shared" si="15"/>
        <v>0</v>
      </c>
      <c r="AP109">
        <f t="shared" si="16"/>
        <v>0</v>
      </c>
      <c r="AQ109" s="23">
        <f t="shared" ca="1" si="17"/>
        <v>200</v>
      </c>
      <c r="AR109" s="465"/>
      <c r="AS109" s="335"/>
      <c r="AT109" s="335"/>
      <c r="AU109" s="335"/>
      <c r="AV109" s="335"/>
      <c r="AW109" s="335"/>
      <c r="AX109" s="335"/>
      <c r="AY109" s="335"/>
      <c r="AZ109" s="335"/>
      <c r="BA109" s="335"/>
      <c r="BB109" s="23">
        <v>-49</v>
      </c>
      <c r="BC109" s="23">
        <f t="shared" si="18"/>
        <v>0</v>
      </c>
      <c r="BD109">
        <f t="shared" si="19"/>
        <v>0</v>
      </c>
      <c r="BE109">
        <f t="shared" si="20"/>
        <v>0</v>
      </c>
      <c r="BF109">
        <f t="shared" si="21"/>
        <v>0</v>
      </c>
      <c r="BG109">
        <f t="shared" si="22"/>
        <v>0</v>
      </c>
      <c r="BH109" s="23">
        <f t="shared" ca="1" si="23"/>
        <v>200</v>
      </c>
      <c r="BI109" s="465"/>
      <c r="BJ109" s="335"/>
      <c r="BK109" s="335"/>
      <c r="BL109" s="335"/>
      <c r="BM109" s="335"/>
      <c r="BN109" s="335"/>
      <c r="BO109" s="335"/>
      <c r="BP109" s="335"/>
      <c r="BQ109" s="335"/>
      <c r="BR109" s="335"/>
      <c r="BS109" s="23">
        <v>-49</v>
      </c>
      <c r="BT109" s="23">
        <f t="shared" si="24"/>
        <v>0</v>
      </c>
      <c r="BU109">
        <f t="shared" si="25"/>
        <v>0</v>
      </c>
      <c r="BV109">
        <f t="shared" si="26"/>
        <v>0</v>
      </c>
      <c r="BW109">
        <f t="shared" si="27"/>
        <v>0</v>
      </c>
      <c r="BX109">
        <f t="shared" si="28"/>
        <v>0</v>
      </c>
      <c r="BY109" s="23">
        <f t="shared" ca="1" si="29"/>
        <v>200</v>
      </c>
      <c r="BZ109" s="465"/>
      <c r="CA109" s="335"/>
      <c r="CB109" s="335"/>
      <c r="CC109" s="335"/>
      <c r="CD109" s="335"/>
      <c r="CE109" s="335"/>
      <c r="CF109" s="335"/>
      <c r="CG109" s="335"/>
      <c r="CH109" s="335"/>
      <c r="CI109" s="335"/>
      <c r="CJ109" s="23">
        <v>-49</v>
      </c>
      <c r="CK109" s="23">
        <f t="shared" si="30"/>
        <v>0</v>
      </c>
      <c r="CL109">
        <f t="shared" si="31"/>
        <v>0</v>
      </c>
      <c r="CM109">
        <f t="shared" si="32"/>
        <v>0</v>
      </c>
      <c r="CN109">
        <f t="shared" si="33"/>
        <v>0</v>
      </c>
      <c r="CO109">
        <f t="shared" si="34"/>
        <v>0</v>
      </c>
      <c r="CP109" s="23">
        <f t="shared" ca="1" si="35"/>
        <v>200</v>
      </c>
      <c r="CQ109" s="465"/>
      <c r="CR109" s="335"/>
      <c r="CS109" s="335"/>
      <c r="CT109" s="335"/>
      <c r="CU109" s="335"/>
      <c r="CV109" s="335"/>
      <c r="CW109" s="335"/>
      <c r="CX109" s="335"/>
      <c r="CY109" s="335"/>
      <c r="CZ109" s="335"/>
      <c r="DA109" s="23">
        <v>-49</v>
      </c>
      <c r="DB109" s="23">
        <f t="shared" si="36"/>
        <v>0</v>
      </c>
      <c r="DC109">
        <f t="shared" si="37"/>
        <v>0</v>
      </c>
      <c r="DD109">
        <f t="shared" si="38"/>
        <v>0</v>
      </c>
      <c r="DE109">
        <f t="shared" si="39"/>
        <v>0</v>
      </c>
      <c r="DF109">
        <f t="shared" si="40"/>
        <v>0</v>
      </c>
      <c r="DG109" s="23">
        <f t="shared" ca="1" si="41"/>
        <v>200</v>
      </c>
      <c r="DH109" s="465"/>
      <c r="DI109" s="335"/>
      <c r="DJ109" s="335"/>
      <c r="DK109" s="335"/>
      <c r="DL109" s="335"/>
      <c r="DM109" s="335"/>
      <c r="DN109" s="335"/>
      <c r="DO109" s="335"/>
      <c r="DP109" s="335"/>
      <c r="DQ109" s="335"/>
      <c r="DR109" s="23">
        <v>-49</v>
      </c>
      <c r="DS109" s="23">
        <f t="shared" si="42"/>
        <v>0</v>
      </c>
      <c r="DT109">
        <f t="shared" si="43"/>
        <v>0</v>
      </c>
      <c r="DU109">
        <f t="shared" si="44"/>
        <v>0</v>
      </c>
      <c r="DV109">
        <f t="shared" si="45"/>
        <v>0</v>
      </c>
      <c r="DW109">
        <f t="shared" si="46"/>
        <v>0</v>
      </c>
      <c r="DX109" s="23">
        <f t="shared" ca="1" si="47"/>
        <v>200</v>
      </c>
      <c r="DY109" s="465"/>
      <c r="DZ109" s="335"/>
      <c r="EA109" s="335"/>
      <c r="EB109" s="335"/>
      <c r="EC109" s="335"/>
      <c r="ED109" s="335"/>
      <c r="EE109" s="335"/>
      <c r="EF109" s="335"/>
      <c r="EG109" s="335"/>
      <c r="EH109" s="335"/>
      <c r="EI109" s="23">
        <v>-49</v>
      </c>
      <c r="EJ109" s="23">
        <f t="shared" si="48"/>
        <v>0</v>
      </c>
      <c r="EK109">
        <f t="shared" si="49"/>
        <v>0</v>
      </c>
      <c r="EL109">
        <f t="shared" si="50"/>
        <v>0</v>
      </c>
      <c r="EM109">
        <f t="shared" si="51"/>
        <v>0</v>
      </c>
      <c r="EN109">
        <f t="shared" si="52"/>
        <v>0</v>
      </c>
      <c r="EO109" s="23">
        <f t="shared" ca="1" si="53"/>
        <v>200</v>
      </c>
      <c r="EP109" s="465"/>
      <c r="EQ109" s="335"/>
      <c r="ER109" s="335"/>
      <c r="ES109" s="335"/>
      <c r="ET109" s="335"/>
      <c r="EU109" s="335"/>
      <c r="EV109" s="335"/>
      <c r="EW109" s="335"/>
      <c r="EX109" s="335"/>
      <c r="EY109" s="335"/>
      <c r="EZ109" s="23">
        <v>-49</v>
      </c>
      <c r="FA109" s="23">
        <f t="shared" si="54"/>
        <v>0</v>
      </c>
      <c r="FB109">
        <f t="shared" si="55"/>
        <v>0</v>
      </c>
      <c r="FC109">
        <f t="shared" si="56"/>
        <v>0</v>
      </c>
      <c r="FD109">
        <f t="shared" si="57"/>
        <v>0</v>
      </c>
      <c r="FE109">
        <f t="shared" si="58"/>
        <v>0</v>
      </c>
      <c r="FF109" s="23">
        <f t="shared" ca="1" si="59"/>
        <v>200</v>
      </c>
      <c r="FG109" s="465"/>
      <c r="FH109" s="335"/>
      <c r="FI109" s="335"/>
      <c r="FJ109" s="335"/>
      <c r="FK109" s="335"/>
      <c r="FL109" s="335"/>
      <c r="FM109" s="335"/>
      <c r="FN109" s="335"/>
      <c r="FO109" s="335"/>
      <c r="FP109" s="335"/>
      <c r="FQ109" s="23">
        <v>-49</v>
      </c>
      <c r="FR109" s="23">
        <f t="shared" si="60"/>
        <v>0</v>
      </c>
      <c r="FS109">
        <f t="shared" si="61"/>
        <v>0</v>
      </c>
      <c r="FT109">
        <f t="shared" si="62"/>
        <v>0</v>
      </c>
      <c r="FU109">
        <f t="shared" si="63"/>
        <v>0</v>
      </c>
      <c r="FV109">
        <f t="shared" si="64"/>
        <v>0</v>
      </c>
      <c r="FW109" s="23">
        <f t="shared" ca="1" si="65"/>
        <v>200</v>
      </c>
      <c r="FX109" s="465"/>
      <c r="FY109" s="335"/>
      <c r="FZ109" s="335"/>
      <c r="GA109" s="335"/>
      <c r="GB109" s="335"/>
      <c r="GC109" s="335"/>
      <c r="GD109" s="335"/>
      <c r="GE109" s="335"/>
      <c r="GF109" s="335"/>
      <c r="GG109" s="335"/>
      <c r="GH109" s="23">
        <v>-49</v>
      </c>
      <c r="GI109" s="23">
        <f t="shared" si="66"/>
        <v>0</v>
      </c>
      <c r="GJ109">
        <f t="shared" si="67"/>
        <v>0</v>
      </c>
      <c r="GK109">
        <f t="shared" si="68"/>
        <v>0</v>
      </c>
      <c r="GL109">
        <f t="shared" si="69"/>
        <v>0</v>
      </c>
      <c r="GM109">
        <f t="shared" si="70"/>
        <v>0</v>
      </c>
      <c r="GN109" s="23">
        <f t="shared" ca="1" si="71"/>
        <v>200</v>
      </c>
      <c r="GO109" s="465"/>
      <c r="GP109" s="335"/>
      <c r="GQ109" s="335"/>
      <c r="GR109" s="335"/>
      <c r="GS109" s="335"/>
      <c r="GT109" s="335"/>
      <c r="GU109" s="335"/>
      <c r="GV109" s="335"/>
      <c r="GW109" s="335"/>
      <c r="GX109" s="335"/>
      <c r="GY109" s="23">
        <v>-49</v>
      </c>
      <c r="GZ109" s="23">
        <f t="shared" si="72"/>
        <v>0</v>
      </c>
      <c r="HA109">
        <f t="shared" si="73"/>
        <v>0</v>
      </c>
      <c r="HB109">
        <f t="shared" si="74"/>
        <v>0</v>
      </c>
      <c r="HC109">
        <f t="shared" si="75"/>
        <v>0</v>
      </c>
      <c r="HD109">
        <f t="shared" si="76"/>
        <v>0</v>
      </c>
      <c r="HE109" s="23">
        <f t="shared" ca="1" si="77"/>
        <v>200</v>
      </c>
      <c r="HF109" s="465"/>
      <c r="HG109" s="335"/>
      <c r="HH109" s="335"/>
      <c r="HI109" s="335"/>
      <c r="HJ109" s="335"/>
      <c r="HK109" s="335"/>
      <c r="HL109" s="335"/>
      <c r="HM109" s="335"/>
      <c r="HN109" s="335"/>
      <c r="HO109" s="335"/>
      <c r="HP109" s="23">
        <v>-49</v>
      </c>
      <c r="HQ109" s="23">
        <f t="shared" si="78"/>
        <v>0</v>
      </c>
      <c r="HR109">
        <f t="shared" si="79"/>
        <v>0</v>
      </c>
      <c r="HS109">
        <f t="shared" si="80"/>
        <v>0</v>
      </c>
      <c r="HT109">
        <f t="shared" si="81"/>
        <v>0</v>
      </c>
      <c r="HU109">
        <f t="shared" si="82"/>
        <v>0</v>
      </c>
      <c r="HV109" s="23">
        <f t="shared" ca="1" si="83"/>
        <v>200</v>
      </c>
      <c r="HW109" s="465"/>
      <c r="HX109" s="335"/>
      <c r="HY109" s="335"/>
      <c r="HZ109" s="335"/>
      <c r="IA109" s="335"/>
      <c r="IB109" s="335"/>
      <c r="IC109" s="335"/>
      <c r="ID109" s="335"/>
      <c r="IE109" s="335"/>
      <c r="IF109" s="335"/>
      <c r="IG109" s="23">
        <v>-49</v>
      </c>
      <c r="IH109" s="23">
        <f t="shared" si="84"/>
        <v>0</v>
      </c>
      <c r="II109">
        <f t="shared" si="85"/>
        <v>0</v>
      </c>
      <c r="IJ109">
        <f t="shared" si="86"/>
        <v>0</v>
      </c>
      <c r="IK109">
        <f t="shared" si="87"/>
        <v>0</v>
      </c>
      <c r="IL109">
        <f t="shared" si="88"/>
        <v>0</v>
      </c>
      <c r="IM109" s="23">
        <f t="shared" ca="1" si="89"/>
        <v>200</v>
      </c>
      <c r="IN109" s="465"/>
      <c r="IO109" s="335"/>
      <c r="IP109" s="335"/>
      <c r="IQ109" s="335"/>
      <c r="IR109" s="335"/>
      <c r="IS109" s="335"/>
      <c r="IT109" s="335"/>
    </row>
    <row r="110" spans="1:254" s="124" customFormat="1" ht="12.75" x14ac:dyDescent="0.2">
      <c r="A110" s="335"/>
      <c r="B110" s="335"/>
      <c r="C110" s="23">
        <v>-48</v>
      </c>
      <c r="D110" s="23">
        <f t="shared" si="0"/>
        <v>0</v>
      </c>
      <c r="E110">
        <f t="shared" si="1"/>
        <v>0</v>
      </c>
      <c r="F110">
        <f t="shared" si="2"/>
        <v>0</v>
      </c>
      <c r="G110">
        <f t="shared" si="3"/>
        <v>0</v>
      </c>
      <c r="H110">
        <f t="shared" si="4"/>
        <v>0</v>
      </c>
      <c r="I110" s="23">
        <f t="shared" ca="1" si="5"/>
        <v>200</v>
      </c>
      <c r="J110" s="465"/>
      <c r="K110" s="335"/>
      <c r="L110" s="335"/>
      <c r="M110" s="335"/>
      <c r="N110" s="335"/>
      <c r="O110" s="335"/>
      <c r="P110" s="335"/>
      <c r="Q110" s="335"/>
      <c r="R110" s="335"/>
      <c r="S110" s="335"/>
      <c r="T110" s="23">
        <v>-48</v>
      </c>
      <c r="U110" s="23">
        <f t="shared" si="6"/>
        <v>0</v>
      </c>
      <c r="V110">
        <f t="shared" si="7"/>
        <v>0</v>
      </c>
      <c r="W110">
        <f t="shared" si="8"/>
        <v>0</v>
      </c>
      <c r="X110">
        <f t="shared" si="9"/>
        <v>0</v>
      </c>
      <c r="Y110">
        <f t="shared" si="10"/>
        <v>0</v>
      </c>
      <c r="Z110" s="23">
        <f t="shared" ca="1" si="11"/>
        <v>200</v>
      </c>
      <c r="AA110" s="465"/>
      <c r="AB110" s="335"/>
      <c r="AC110" s="335"/>
      <c r="AD110" s="335"/>
      <c r="AE110" s="335"/>
      <c r="AF110" s="335"/>
      <c r="AG110" s="335"/>
      <c r="AH110" s="335"/>
      <c r="AI110" s="335"/>
      <c r="AJ110" s="335"/>
      <c r="AK110" s="23">
        <v>-48</v>
      </c>
      <c r="AL110" s="23">
        <f t="shared" si="12"/>
        <v>0</v>
      </c>
      <c r="AM110">
        <f t="shared" si="13"/>
        <v>0</v>
      </c>
      <c r="AN110">
        <f t="shared" si="14"/>
        <v>0</v>
      </c>
      <c r="AO110">
        <f t="shared" si="15"/>
        <v>0</v>
      </c>
      <c r="AP110">
        <f t="shared" si="16"/>
        <v>0</v>
      </c>
      <c r="AQ110" s="23">
        <f t="shared" ca="1" si="17"/>
        <v>200</v>
      </c>
      <c r="AR110" s="465"/>
      <c r="AS110" s="335"/>
      <c r="AT110" s="335"/>
      <c r="AU110" s="335"/>
      <c r="AV110" s="335"/>
      <c r="AW110" s="335"/>
      <c r="AX110" s="335"/>
      <c r="AY110" s="335"/>
      <c r="AZ110" s="335"/>
      <c r="BA110" s="335"/>
      <c r="BB110" s="23">
        <v>-48</v>
      </c>
      <c r="BC110" s="23">
        <f t="shared" si="18"/>
        <v>0</v>
      </c>
      <c r="BD110">
        <f t="shared" si="19"/>
        <v>0</v>
      </c>
      <c r="BE110">
        <f t="shared" si="20"/>
        <v>0</v>
      </c>
      <c r="BF110">
        <f t="shared" si="21"/>
        <v>0</v>
      </c>
      <c r="BG110">
        <f t="shared" si="22"/>
        <v>0</v>
      </c>
      <c r="BH110" s="23">
        <f t="shared" ca="1" si="23"/>
        <v>200</v>
      </c>
      <c r="BI110" s="465"/>
      <c r="BJ110" s="335"/>
      <c r="BK110" s="335"/>
      <c r="BL110" s="335"/>
      <c r="BM110" s="335"/>
      <c r="BN110" s="335"/>
      <c r="BO110" s="335"/>
      <c r="BP110" s="335"/>
      <c r="BQ110" s="335"/>
      <c r="BR110" s="335"/>
      <c r="BS110" s="23">
        <v>-48</v>
      </c>
      <c r="BT110" s="23">
        <f t="shared" si="24"/>
        <v>0</v>
      </c>
      <c r="BU110">
        <f t="shared" si="25"/>
        <v>0</v>
      </c>
      <c r="BV110">
        <f t="shared" si="26"/>
        <v>0</v>
      </c>
      <c r="BW110">
        <f t="shared" si="27"/>
        <v>0</v>
      </c>
      <c r="BX110">
        <f t="shared" si="28"/>
        <v>0</v>
      </c>
      <c r="BY110" s="23">
        <f t="shared" ca="1" si="29"/>
        <v>200</v>
      </c>
      <c r="BZ110" s="465"/>
      <c r="CA110" s="335"/>
      <c r="CB110" s="335"/>
      <c r="CC110" s="335"/>
      <c r="CD110" s="335"/>
      <c r="CE110" s="335"/>
      <c r="CF110" s="335"/>
      <c r="CG110" s="335"/>
      <c r="CH110" s="335"/>
      <c r="CI110" s="335"/>
      <c r="CJ110" s="23">
        <v>-48</v>
      </c>
      <c r="CK110" s="23">
        <f t="shared" si="30"/>
        <v>0</v>
      </c>
      <c r="CL110">
        <f t="shared" si="31"/>
        <v>0</v>
      </c>
      <c r="CM110">
        <f t="shared" si="32"/>
        <v>0</v>
      </c>
      <c r="CN110">
        <f t="shared" si="33"/>
        <v>0</v>
      </c>
      <c r="CO110">
        <f t="shared" si="34"/>
        <v>0</v>
      </c>
      <c r="CP110" s="23">
        <f t="shared" ca="1" si="35"/>
        <v>200</v>
      </c>
      <c r="CQ110" s="465"/>
      <c r="CR110" s="335"/>
      <c r="CS110" s="335"/>
      <c r="CT110" s="335"/>
      <c r="CU110" s="335"/>
      <c r="CV110" s="335"/>
      <c r="CW110" s="335"/>
      <c r="CX110" s="335"/>
      <c r="CY110" s="335"/>
      <c r="CZ110" s="335"/>
      <c r="DA110" s="23">
        <v>-48</v>
      </c>
      <c r="DB110" s="23">
        <f t="shared" si="36"/>
        <v>0</v>
      </c>
      <c r="DC110">
        <f t="shared" si="37"/>
        <v>0</v>
      </c>
      <c r="DD110">
        <f t="shared" si="38"/>
        <v>0</v>
      </c>
      <c r="DE110">
        <f t="shared" si="39"/>
        <v>0</v>
      </c>
      <c r="DF110">
        <f t="shared" si="40"/>
        <v>0</v>
      </c>
      <c r="DG110" s="23">
        <f t="shared" ca="1" si="41"/>
        <v>200</v>
      </c>
      <c r="DH110" s="465"/>
      <c r="DI110" s="335"/>
      <c r="DJ110" s="335"/>
      <c r="DK110" s="335"/>
      <c r="DL110" s="335"/>
      <c r="DM110" s="335"/>
      <c r="DN110" s="335"/>
      <c r="DO110" s="335"/>
      <c r="DP110" s="335"/>
      <c r="DQ110" s="335"/>
      <c r="DR110" s="23">
        <v>-48</v>
      </c>
      <c r="DS110" s="23">
        <f t="shared" si="42"/>
        <v>0</v>
      </c>
      <c r="DT110">
        <f t="shared" si="43"/>
        <v>0</v>
      </c>
      <c r="DU110">
        <f t="shared" si="44"/>
        <v>0</v>
      </c>
      <c r="DV110">
        <f t="shared" si="45"/>
        <v>0</v>
      </c>
      <c r="DW110">
        <f t="shared" si="46"/>
        <v>0</v>
      </c>
      <c r="DX110" s="23">
        <f t="shared" ca="1" si="47"/>
        <v>200</v>
      </c>
      <c r="DY110" s="465"/>
      <c r="DZ110" s="335"/>
      <c r="EA110" s="335"/>
      <c r="EB110" s="335"/>
      <c r="EC110" s="335"/>
      <c r="ED110" s="335"/>
      <c r="EE110" s="335"/>
      <c r="EF110" s="335"/>
      <c r="EG110" s="335"/>
      <c r="EH110" s="335"/>
      <c r="EI110" s="23">
        <v>-48</v>
      </c>
      <c r="EJ110" s="23">
        <f t="shared" si="48"/>
        <v>0</v>
      </c>
      <c r="EK110">
        <f t="shared" si="49"/>
        <v>0</v>
      </c>
      <c r="EL110">
        <f t="shared" si="50"/>
        <v>0</v>
      </c>
      <c r="EM110">
        <f t="shared" si="51"/>
        <v>0</v>
      </c>
      <c r="EN110">
        <f t="shared" si="52"/>
        <v>0</v>
      </c>
      <c r="EO110" s="23">
        <f t="shared" ca="1" si="53"/>
        <v>200</v>
      </c>
      <c r="EP110" s="465"/>
      <c r="EQ110" s="335"/>
      <c r="ER110" s="335"/>
      <c r="ES110" s="335"/>
      <c r="ET110" s="335"/>
      <c r="EU110" s="335"/>
      <c r="EV110" s="335"/>
      <c r="EW110" s="335"/>
      <c r="EX110" s="335"/>
      <c r="EY110" s="335"/>
      <c r="EZ110" s="23">
        <v>-48</v>
      </c>
      <c r="FA110" s="23">
        <f t="shared" si="54"/>
        <v>0</v>
      </c>
      <c r="FB110">
        <f t="shared" si="55"/>
        <v>0</v>
      </c>
      <c r="FC110">
        <f t="shared" si="56"/>
        <v>0</v>
      </c>
      <c r="FD110">
        <f t="shared" si="57"/>
        <v>0</v>
      </c>
      <c r="FE110">
        <f t="shared" si="58"/>
        <v>0</v>
      </c>
      <c r="FF110" s="23">
        <f t="shared" ca="1" si="59"/>
        <v>200</v>
      </c>
      <c r="FG110" s="465"/>
      <c r="FH110" s="335"/>
      <c r="FI110" s="335"/>
      <c r="FJ110" s="335"/>
      <c r="FK110" s="335"/>
      <c r="FL110" s="335"/>
      <c r="FM110" s="335"/>
      <c r="FN110" s="335"/>
      <c r="FO110" s="335"/>
      <c r="FP110" s="335"/>
      <c r="FQ110" s="23">
        <v>-48</v>
      </c>
      <c r="FR110" s="23">
        <f t="shared" si="60"/>
        <v>0</v>
      </c>
      <c r="FS110">
        <f t="shared" si="61"/>
        <v>0</v>
      </c>
      <c r="FT110">
        <f t="shared" si="62"/>
        <v>0</v>
      </c>
      <c r="FU110">
        <f t="shared" si="63"/>
        <v>0</v>
      </c>
      <c r="FV110">
        <f t="shared" si="64"/>
        <v>0</v>
      </c>
      <c r="FW110" s="23">
        <f t="shared" ca="1" si="65"/>
        <v>200</v>
      </c>
      <c r="FX110" s="465"/>
      <c r="FY110" s="335"/>
      <c r="FZ110" s="335"/>
      <c r="GA110" s="335"/>
      <c r="GB110" s="335"/>
      <c r="GC110" s="335"/>
      <c r="GD110" s="335"/>
      <c r="GE110" s="335"/>
      <c r="GF110" s="335"/>
      <c r="GG110" s="335"/>
      <c r="GH110" s="23">
        <v>-48</v>
      </c>
      <c r="GI110" s="23">
        <f t="shared" si="66"/>
        <v>0</v>
      </c>
      <c r="GJ110">
        <f t="shared" si="67"/>
        <v>0</v>
      </c>
      <c r="GK110">
        <f t="shared" si="68"/>
        <v>0</v>
      </c>
      <c r="GL110">
        <f t="shared" si="69"/>
        <v>0</v>
      </c>
      <c r="GM110">
        <f t="shared" si="70"/>
        <v>0</v>
      </c>
      <c r="GN110" s="23">
        <f t="shared" ca="1" si="71"/>
        <v>200</v>
      </c>
      <c r="GO110" s="465"/>
      <c r="GP110" s="335"/>
      <c r="GQ110" s="335"/>
      <c r="GR110" s="335"/>
      <c r="GS110" s="335"/>
      <c r="GT110" s="335"/>
      <c r="GU110" s="335"/>
      <c r="GV110" s="335"/>
      <c r="GW110" s="335"/>
      <c r="GX110" s="335"/>
      <c r="GY110" s="23">
        <v>-48</v>
      </c>
      <c r="GZ110" s="23">
        <f t="shared" si="72"/>
        <v>0</v>
      </c>
      <c r="HA110">
        <f t="shared" si="73"/>
        <v>0</v>
      </c>
      <c r="HB110">
        <f t="shared" si="74"/>
        <v>0</v>
      </c>
      <c r="HC110">
        <f t="shared" si="75"/>
        <v>0</v>
      </c>
      <c r="HD110">
        <f t="shared" si="76"/>
        <v>0</v>
      </c>
      <c r="HE110" s="23">
        <f t="shared" ca="1" si="77"/>
        <v>200</v>
      </c>
      <c r="HF110" s="465"/>
      <c r="HG110" s="335"/>
      <c r="HH110" s="335"/>
      <c r="HI110" s="335"/>
      <c r="HJ110" s="335"/>
      <c r="HK110" s="335"/>
      <c r="HL110" s="335"/>
      <c r="HM110" s="335"/>
      <c r="HN110" s="335"/>
      <c r="HO110" s="335"/>
      <c r="HP110" s="23">
        <v>-48</v>
      </c>
      <c r="HQ110" s="23">
        <f t="shared" si="78"/>
        <v>0</v>
      </c>
      <c r="HR110">
        <f t="shared" si="79"/>
        <v>0</v>
      </c>
      <c r="HS110">
        <f t="shared" si="80"/>
        <v>0</v>
      </c>
      <c r="HT110">
        <f t="shared" si="81"/>
        <v>0</v>
      </c>
      <c r="HU110">
        <f t="shared" si="82"/>
        <v>0</v>
      </c>
      <c r="HV110" s="23">
        <f t="shared" ca="1" si="83"/>
        <v>200</v>
      </c>
      <c r="HW110" s="465"/>
      <c r="HX110" s="335"/>
      <c r="HY110" s="335"/>
      <c r="HZ110" s="335"/>
      <c r="IA110" s="335"/>
      <c r="IB110" s="335"/>
      <c r="IC110" s="335"/>
      <c r="ID110" s="335"/>
      <c r="IE110" s="335"/>
      <c r="IF110" s="335"/>
      <c r="IG110" s="23">
        <v>-48</v>
      </c>
      <c r="IH110" s="23">
        <f t="shared" si="84"/>
        <v>0</v>
      </c>
      <c r="II110">
        <f t="shared" si="85"/>
        <v>0</v>
      </c>
      <c r="IJ110">
        <f t="shared" si="86"/>
        <v>0</v>
      </c>
      <c r="IK110">
        <f t="shared" si="87"/>
        <v>0</v>
      </c>
      <c r="IL110">
        <f t="shared" si="88"/>
        <v>0</v>
      </c>
      <c r="IM110" s="23">
        <f t="shared" ca="1" si="89"/>
        <v>200</v>
      </c>
      <c r="IN110" s="465"/>
      <c r="IO110" s="335"/>
      <c r="IP110" s="335"/>
      <c r="IQ110" s="335"/>
      <c r="IR110" s="335"/>
      <c r="IS110" s="335"/>
      <c r="IT110" s="335"/>
    </row>
    <row r="111" spans="1:254" s="124" customFormat="1" ht="12.75" x14ac:dyDescent="0.2">
      <c r="A111" s="335"/>
      <c r="B111" s="335"/>
      <c r="C111" s="23">
        <v>-47</v>
      </c>
      <c r="D111" s="23">
        <f t="shared" si="0"/>
        <v>0</v>
      </c>
      <c r="E111">
        <f t="shared" si="1"/>
        <v>0</v>
      </c>
      <c r="F111">
        <f t="shared" si="2"/>
        <v>0</v>
      </c>
      <c r="G111">
        <f t="shared" si="3"/>
        <v>0</v>
      </c>
      <c r="H111">
        <f t="shared" si="4"/>
        <v>0</v>
      </c>
      <c r="I111" s="23">
        <f t="shared" ca="1" si="5"/>
        <v>200</v>
      </c>
      <c r="J111" s="465"/>
      <c r="K111" s="335"/>
      <c r="L111" s="335"/>
      <c r="M111" s="335"/>
      <c r="N111" s="335"/>
      <c r="O111" s="335"/>
      <c r="P111" s="335"/>
      <c r="Q111" s="335"/>
      <c r="R111" s="335"/>
      <c r="S111" s="335"/>
      <c r="T111" s="23">
        <v>-47</v>
      </c>
      <c r="U111" s="23">
        <f t="shared" si="6"/>
        <v>0</v>
      </c>
      <c r="V111">
        <f t="shared" si="7"/>
        <v>0</v>
      </c>
      <c r="W111">
        <f t="shared" si="8"/>
        <v>0</v>
      </c>
      <c r="X111">
        <f t="shared" si="9"/>
        <v>0</v>
      </c>
      <c r="Y111">
        <f t="shared" si="10"/>
        <v>0</v>
      </c>
      <c r="Z111" s="23">
        <f t="shared" ca="1" si="11"/>
        <v>200</v>
      </c>
      <c r="AA111" s="465"/>
      <c r="AB111" s="335"/>
      <c r="AC111" s="335"/>
      <c r="AD111" s="335"/>
      <c r="AE111" s="335"/>
      <c r="AF111" s="335"/>
      <c r="AG111" s="335"/>
      <c r="AH111" s="335"/>
      <c r="AI111" s="335"/>
      <c r="AJ111" s="335"/>
      <c r="AK111" s="23">
        <v>-47</v>
      </c>
      <c r="AL111" s="23">
        <f t="shared" si="12"/>
        <v>0</v>
      </c>
      <c r="AM111">
        <f t="shared" si="13"/>
        <v>0</v>
      </c>
      <c r="AN111">
        <f t="shared" si="14"/>
        <v>0</v>
      </c>
      <c r="AO111">
        <f t="shared" si="15"/>
        <v>0</v>
      </c>
      <c r="AP111">
        <f t="shared" si="16"/>
        <v>0</v>
      </c>
      <c r="AQ111" s="23">
        <f t="shared" ca="1" si="17"/>
        <v>200</v>
      </c>
      <c r="AR111" s="465"/>
      <c r="AS111" s="335"/>
      <c r="AT111" s="335"/>
      <c r="AU111" s="335"/>
      <c r="AV111" s="335"/>
      <c r="AW111" s="335"/>
      <c r="AX111" s="335"/>
      <c r="AY111" s="335"/>
      <c r="AZ111" s="335"/>
      <c r="BA111" s="335"/>
      <c r="BB111" s="23">
        <v>-47</v>
      </c>
      <c r="BC111" s="23">
        <f t="shared" si="18"/>
        <v>0</v>
      </c>
      <c r="BD111">
        <f t="shared" si="19"/>
        <v>0</v>
      </c>
      <c r="BE111">
        <f t="shared" si="20"/>
        <v>0</v>
      </c>
      <c r="BF111">
        <f t="shared" si="21"/>
        <v>0</v>
      </c>
      <c r="BG111">
        <f t="shared" si="22"/>
        <v>0</v>
      </c>
      <c r="BH111" s="23">
        <f t="shared" ca="1" si="23"/>
        <v>200</v>
      </c>
      <c r="BI111" s="465"/>
      <c r="BJ111" s="335"/>
      <c r="BK111" s="335"/>
      <c r="BL111" s="335"/>
      <c r="BM111" s="335"/>
      <c r="BN111" s="335"/>
      <c r="BO111" s="335"/>
      <c r="BP111" s="335"/>
      <c r="BQ111" s="335"/>
      <c r="BR111" s="335"/>
      <c r="BS111" s="23">
        <v>-47</v>
      </c>
      <c r="BT111" s="23">
        <f t="shared" si="24"/>
        <v>0</v>
      </c>
      <c r="BU111">
        <f t="shared" si="25"/>
        <v>0</v>
      </c>
      <c r="BV111">
        <f t="shared" si="26"/>
        <v>0</v>
      </c>
      <c r="BW111">
        <f t="shared" si="27"/>
        <v>0</v>
      </c>
      <c r="BX111">
        <f t="shared" si="28"/>
        <v>0</v>
      </c>
      <c r="BY111" s="23">
        <f t="shared" ca="1" si="29"/>
        <v>200</v>
      </c>
      <c r="BZ111" s="465"/>
      <c r="CA111" s="335"/>
      <c r="CB111" s="335"/>
      <c r="CC111" s="335"/>
      <c r="CD111" s="335"/>
      <c r="CE111" s="335"/>
      <c r="CF111" s="335"/>
      <c r="CG111" s="335"/>
      <c r="CH111" s="335"/>
      <c r="CI111" s="335"/>
      <c r="CJ111" s="23">
        <v>-47</v>
      </c>
      <c r="CK111" s="23">
        <f t="shared" si="30"/>
        <v>0</v>
      </c>
      <c r="CL111">
        <f t="shared" si="31"/>
        <v>0</v>
      </c>
      <c r="CM111">
        <f t="shared" si="32"/>
        <v>0</v>
      </c>
      <c r="CN111">
        <f t="shared" si="33"/>
        <v>0</v>
      </c>
      <c r="CO111">
        <f t="shared" si="34"/>
        <v>0</v>
      </c>
      <c r="CP111" s="23">
        <f t="shared" ca="1" si="35"/>
        <v>200</v>
      </c>
      <c r="CQ111" s="465"/>
      <c r="CR111" s="335"/>
      <c r="CS111" s="335"/>
      <c r="CT111" s="335"/>
      <c r="CU111" s="335"/>
      <c r="CV111" s="335"/>
      <c r="CW111" s="335"/>
      <c r="CX111" s="335"/>
      <c r="CY111" s="335"/>
      <c r="CZ111" s="335"/>
      <c r="DA111" s="23">
        <v>-47</v>
      </c>
      <c r="DB111" s="23">
        <f t="shared" si="36"/>
        <v>0</v>
      </c>
      <c r="DC111">
        <f t="shared" si="37"/>
        <v>0</v>
      </c>
      <c r="DD111">
        <f t="shared" si="38"/>
        <v>0</v>
      </c>
      <c r="DE111">
        <f t="shared" si="39"/>
        <v>0</v>
      </c>
      <c r="DF111">
        <f t="shared" si="40"/>
        <v>0</v>
      </c>
      <c r="DG111" s="23">
        <f t="shared" ca="1" si="41"/>
        <v>200</v>
      </c>
      <c r="DH111" s="465"/>
      <c r="DI111" s="335"/>
      <c r="DJ111" s="335"/>
      <c r="DK111" s="335"/>
      <c r="DL111" s="335"/>
      <c r="DM111" s="335"/>
      <c r="DN111" s="335"/>
      <c r="DO111" s="335"/>
      <c r="DP111" s="335"/>
      <c r="DQ111" s="335"/>
      <c r="DR111" s="23">
        <v>-47</v>
      </c>
      <c r="DS111" s="23">
        <f t="shared" si="42"/>
        <v>0</v>
      </c>
      <c r="DT111">
        <f t="shared" si="43"/>
        <v>0</v>
      </c>
      <c r="DU111">
        <f t="shared" si="44"/>
        <v>0</v>
      </c>
      <c r="DV111">
        <f t="shared" si="45"/>
        <v>0</v>
      </c>
      <c r="DW111">
        <f t="shared" si="46"/>
        <v>0</v>
      </c>
      <c r="DX111" s="23">
        <f t="shared" ca="1" si="47"/>
        <v>200</v>
      </c>
      <c r="DY111" s="465"/>
      <c r="DZ111" s="335"/>
      <c r="EA111" s="335"/>
      <c r="EB111" s="335"/>
      <c r="EC111" s="335"/>
      <c r="ED111" s="335"/>
      <c r="EE111" s="335"/>
      <c r="EF111" s="335"/>
      <c r="EG111" s="335"/>
      <c r="EH111" s="335"/>
      <c r="EI111" s="23">
        <v>-47</v>
      </c>
      <c r="EJ111" s="23">
        <f t="shared" si="48"/>
        <v>0</v>
      </c>
      <c r="EK111">
        <f t="shared" si="49"/>
        <v>0</v>
      </c>
      <c r="EL111">
        <f t="shared" si="50"/>
        <v>0</v>
      </c>
      <c r="EM111">
        <f t="shared" si="51"/>
        <v>0</v>
      </c>
      <c r="EN111">
        <f t="shared" si="52"/>
        <v>0</v>
      </c>
      <c r="EO111" s="23">
        <f t="shared" ca="1" si="53"/>
        <v>200</v>
      </c>
      <c r="EP111" s="465"/>
      <c r="EQ111" s="335"/>
      <c r="ER111" s="335"/>
      <c r="ES111" s="335"/>
      <c r="ET111" s="335"/>
      <c r="EU111" s="335"/>
      <c r="EV111" s="335"/>
      <c r="EW111" s="335"/>
      <c r="EX111" s="335"/>
      <c r="EY111" s="335"/>
      <c r="EZ111" s="23">
        <v>-47</v>
      </c>
      <c r="FA111" s="23">
        <f t="shared" si="54"/>
        <v>0</v>
      </c>
      <c r="FB111">
        <f t="shared" si="55"/>
        <v>0</v>
      </c>
      <c r="FC111">
        <f t="shared" si="56"/>
        <v>0</v>
      </c>
      <c r="FD111">
        <f t="shared" si="57"/>
        <v>0</v>
      </c>
      <c r="FE111">
        <f t="shared" si="58"/>
        <v>0</v>
      </c>
      <c r="FF111" s="23">
        <f t="shared" ca="1" si="59"/>
        <v>200</v>
      </c>
      <c r="FG111" s="465"/>
      <c r="FH111" s="335"/>
      <c r="FI111" s="335"/>
      <c r="FJ111" s="335"/>
      <c r="FK111" s="335"/>
      <c r="FL111" s="335"/>
      <c r="FM111" s="335"/>
      <c r="FN111" s="335"/>
      <c r="FO111" s="335"/>
      <c r="FP111" s="335"/>
      <c r="FQ111" s="23">
        <v>-47</v>
      </c>
      <c r="FR111" s="23">
        <f t="shared" si="60"/>
        <v>0</v>
      </c>
      <c r="FS111">
        <f t="shared" si="61"/>
        <v>0</v>
      </c>
      <c r="FT111">
        <f t="shared" si="62"/>
        <v>0</v>
      </c>
      <c r="FU111">
        <f t="shared" si="63"/>
        <v>0</v>
      </c>
      <c r="FV111">
        <f t="shared" si="64"/>
        <v>0</v>
      </c>
      <c r="FW111" s="23">
        <f t="shared" ca="1" si="65"/>
        <v>200</v>
      </c>
      <c r="FX111" s="465"/>
      <c r="FY111" s="335"/>
      <c r="FZ111" s="335"/>
      <c r="GA111" s="335"/>
      <c r="GB111" s="335"/>
      <c r="GC111" s="335"/>
      <c r="GD111" s="335"/>
      <c r="GE111" s="335"/>
      <c r="GF111" s="335"/>
      <c r="GG111" s="335"/>
      <c r="GH111" s="23">
        <v>-47</v>
      </c>
      <c r="GI111" s="23">
        <f t="shared" si="66"/>
        <v>0</v>
      </c>
      <c r="GJ111">
        <f t="shared" si="67"/>
        <v>0</v>
      </c>
      <c r="GK111">
        <f t="shared" si="68"/>
        <v>0</v>
      </c>
      <c r="GL111">
        <f t="shared" si="69"/>
        <v>0</v>
      </c>
      <c r="GM111">
        <f t="shared" si="70"/>
        <v>0</v>
      </c>
      <c r="GN111" s="23">
        <f t="shared" ca="1" si="71"/>
        <v>200</v>
      </c>
      <c r="GO111" s="465"/>
      <c r="GP111" s="335"/>
      <c r="GQ111" s="335"/>
      <c r="GR111" s="335"/>
      <c r="GS111" s="335"/>
      <c r="GT111" s="335"/>
      <c r="GU111" s="335"/>
      <c r="GV111" s="335"/>
      <c r="GW111" s="335"/>
      <c r="GX111" s="335"/>
      <c r="GY111" s="23">
        <v>-47</v>
      </c>
      <c r="GZ111" s="23">
        <f t="shared" si="72"/>
        <v>0</v>
      </c>
      <c r="HA111">
        <f t="shared" si="73"/>
        <v>0</v>
      </c>
      <c r="HB111">
        <f t="shared" si="74"/>
        <v>0</v>
      </c>
      <c r="HC111">
        <f t="shared" si="75"/>
        <v>0</v>
      </c>
      <c r="HD111">
        <f t="shared" si="76"/>
        <v>0</v>
      </c>
      <c r="HE111" s="23">
        <f t="shared" ca="1" si="77"/>
        <v>200</v>
      </c>
      <c r="HF111" s="465"/>
      <c r="HG111" s="335"/>
      <c r="HH111" s="335"/>
      <c r="HI111" s="335"/>
      <c r="HJ111" s="335"/>
      <c r="HK111" s="335"/>
      <c r="HL111" s="335"/>
      <c r="HM111" s="335"/>
      <c r="HN111" s="335"/>
      <c r="HO111" s="335"/>
      <c r="HP111" s="23">
        <v>-47</v>
      </c>
      <c r="HQ111" s="23">
        <f t="shared" si="78"/>
        <v>0</v>
      </c>
      <c r="HR111">
        <f t="shared" si="79"/>
        <v>0</v>
      </c>
      <c r="HS111">
        <f t="shared" si="80"/>
        <v>0</v>
      </c>
      <c r="HT111">
        <f t="shared" si="81"/>
        <v>0</v>
      </c>
      <c r="HU111">
        <f t="shared" si="82"/>
        <v>0</v>
      </c>
      <c r="HV111" s="23">
        <f t="shared" ca="1" si="83"/>
        <v>200</v>
      </c>
      <c r="HW111" s="465"/>
      <c r="HX111" s="335"/>
      <c r="HY111" s="335"/>
      <c r="HZ111" s="335"/>
      <c r="IA111" s="335"/>
      <c r="IB111" s="335"/>
      <c r="IC111" s="335"/>
      <c r="ID111" s="335"/>
      <c r="IE111" s="335"/>
      <c r="IF111" s="335"/>
      <c r="IG111" s="23">
        <v>-47</v>
      </c>
      <c r="IH111" s="23">
        <f t="shared" si="84"/>
        <v>0</v>
      </c>
      <c r="II111">
        <f t="shared" si="85"/>
        <v>0</v>
      </c>
      <c r="IJ111">
        <f t="shared" si="86"/>
        <v>0</v>
      </c>
      <c r="IK111">
        <f t="shared" si="87"/>
        <v>0</v>
      </c>
      <c r="IL111">
        <f t="shared" si="88"/>
        <v>0</v>
      </c>
      <c r="IM111" s="23">
        <f t="shared" ca="1" si="89"/>
        <v>200</v>
      </c>
      <c r="IN111" s="465"/>
      <c r="IO111" s="335"/>
      <c r="IP111" s="335"/>
      <c r="IQ111" s="335"/>
      <c r="IR111" s="335"/>
      <c r="IS111" s="335"/>
      <c r="IT111" s="335"/>
    </row>
    <row r="112" spans="1:254" s="124" customFormat="1" ht="12.75" x14ac:dyDescent="0.2">
      <c r="A112" s="335"/>
      <c r="B112" s="335"/>
      <c r="C112" s="23">
        <v>-46</v>
      </c>
      <c r="D112" s="23">
        <f t="shared" si="0"/>
        <v>0</v>
      </c>
      <c r="E112">
        <f t="shared" si="1"/>
        <v>0</v>
      </c>
      <c r="F112">
        <f t="shared" si="2"/>
        <v>0</v>
      </c>
      <c r="G112">
        <f t="shared" si="3"/>
        <v>0</v>
      </c>
      <c r="H112">
        <f t="shared" si="4"/>
        <v>0</v>
      </c>
      <c r="I112" s="23">
        <f t="shared" ca="1" si="5"/>
        <v>200</v>
      </c>
      <c r="J112" s="465"/>
      <c r="K112" s="335"/>
      <c r="L112" s="335"/>
      <c r="M112" s="335"/>
      <c r="N112" s="335"/>
      <c r="O112" s="335"/>
      <c r="P112" s="335"/>
      <c r="Q112" s="335"/>
      <c r="R112" s="335"/>
      <c r="S112" s="335"/>
      <c r="T112" s="23">
        <v>-46</v>
      </c>
      <c r="U112" s="23">
        <f t="shared" si="6"/>
        <v>0</v>
      </c>
      <c r="V112">
        <f t="shared" si="7"/>
        <v>0</v>
      </c>
      <c r="W112">
        <f t="shared" si="8"/>
        <v>0</v>
      </c>
      <c r="X112">
        <f t="shared" si="9"/>
        <v>0</v>
      </c>
      <c r="Y112">
        <f t="shared" si="10"/>
        <v>0</v>
      </c>
      <c r="Z112" s="23">
        <f t="shared" ca="1" si="11"/>
        <v>200</v>
      </c>
      <c r="AA112" s="465"/>
      <c r="AB112" s="335"/>
      <c r="AC112" s="335"/>
      <c r="AD112" s="335"/>
      <c r="AE112" s="335"/>
      <c r="AF112" s="335"/>
      <c r="AG112" s="335"/>
      <c r="AH112" s="335"/>
      <c r="AI112" s="335"/>
      <c r="AJ112" s="335"/>
      <c r="AK112" s="23">
        <v>-46</v>
      </c>
      <c r="AL112" s="23">
        <f t="shared" si="12"/>
        <v>0</v>
      </c>
      <c r="AM112">
        <f t="shared" si="13"/>
        <v>0</v>
      </c>
      <c r="AN112">
        <f t="shared" si="14"/>
        <v>0</v>
      </c>
      <c r="AO112">
        <f t="shared" si="15"/>
        <v>0</v>
      </c>
      <c r="AP112">
        <f t="shared" si="16"/>
        <v>0</v>
      </c>
      <c r="AQ112" s="23">
        <f t="shared" ca="1" si="17"/>
        <v>200</v>
      </c>
      <c r="AR112" s="465"/>
      <c r="AS112" s="335"/>
      <c r="AT112" s="335"/>
      <c r="AU112" s="335"/>
      <c r="AV112" s="335"/>
      <c r="AW112" s="335"/>
      <c r="AX112" s="335"/>
      <c r="AY112" s="335"/>
      <c r="AZ112" s="335"/>
      <c r="BA112" s="335"/>
      <c r="BB112" s="23">
        <v>-46</v>
      </c>
      <c r="BC112" s="23">
        <f t="shared" si="18"/>
        <v>0</v>
      </c>
      <c r="BD112">
        <f t="shared" si="19"/>
        <v>0</v>
      </c>
      <c r="BE112">
        <f t="shared" si="20"/>
        <v>0</v>
      </c>
      <c r="BF112">
        <f t="shared" si="21"/>
        <v>0</v>
      </c>
      <c r="BG112">
        <f t="shared" si="22"/>
        <v>0</v>
      </c>
      <c r="BH112" s="23">
        <f t="shared" ca="1" si="23"/>
        <v>200</v>
      </c>
      <c r="BI112" s="465"/>
      <c r="BJ112" s="335"/>
      <c r="BK112" s="335"/>
      <c r="BL112" s="335"/>
      <c r="BM112" s="335"/>
      <c r="BN112" s="335"/>
      <c r="BO112" s="335"/>
      <c r="BP112" s="335"/>
      <c r="BQ112" s="335"/>
      <c r="BR112" s="335"/>
      <c r="BS112" s="23">
        <v>-46</v>
      </c>
      <c r="BT112" s="23">
        <f t="shared" si="24"/>
        <v>0</v>
      </c>
      <c r="BU112">
        <f t="shared" si="25"/>
        <v>0</v>
      </c>
      <c r="BV112">
        <f t="shared" si="26"/>
        <v>0</v>
      </c>
      <c r="BW112">
        <f t="shared" si="27"/>
        <v>0</v>
      </c>
      <c r="BX112">
        <f t="shared" si="28"/>
        <v>0</v>
      </c>
      <c r="BY112" s="23">
        <f t="shared" ca="1" si="29"/>
        <v>200</v>
      </c>
      <c r="BZ112" s="465"/>
      <c r="CA112" s="335"/>
      <c r="CB112" s="335"/>
      <c r="CC112" s="335"/>
      <c r="CD112" s="335"/>
      <c r="CE112" s="335"/>
      <c r="CF112" s="335"/>
      <c r="CG112" s="335"/>
      <c r="CH112" s="335"/>
      <c r="CI112" s="335"/>
      <c r="CJ112" s="23">
        <v>-46</v>
      </c>
      <c r="CK112" s="23">
        <f t="shared" si="30"/>
        <v>0</v>
      </c>
      <c r="CL112">
        <f t="shared" si="31"/>
        <v>0</v>
      </c>
      <c r="CM112">
        <f t="shared" si="32"/>
        <v>0</v>
      </c>
      <c r="CN112">
        <f t="shared" si="33"/>
        <v>0</v>
      </c>
      <c r="CO112">
        <f t="shared" si="34"/>
        <v>0</v>
      </c>
      <c r="CP112" s="23">
        <f t="shared" ca="1" si="35"/>
        <v>200</v>
      </c>
      <c r="CQ112" s="465"/>
      <c r="CR112" s="335"/>
      <c r="CS112" s="335"/>
      <c r="CT112" s="335"/>
      <c r="CU112" s="335"/>
      <c r="CV112" s="335"/>
      <c r="CW112" s="335"/>
      <c r="CX112" s="335"/>
      <c r="CY112" s="335"/>
      <c r="CZ112" s="335"/>
      <c r="DA112" s="23">
        <v>-46</v>
      </c>
      <c r="DB112" s="23">
        <f t="shared" si="36"/>
        <v>0</v>
      </c>
      <c r="DC112">
        <f t="shared" si="37"/>
        <v>0</v>
      </c>
      <c r="DD112">
        <f t="shared" si="38"/>
        <v>0</v>
      </c>
      <c r="DE112">
        <f t="shared" si="39"/>
        <v>0</v>
      </c>
      <c r="DF112">
        <f t="shared" si="40"/>
        <v>0</v>
      </c>
      <c r="DG112" s="23">
        <f t="shared" ca="1" si="41"/>
        <v>200</v>
      </c>
      <c r="DH112" s="465"/>
      <c r="DI112" s="335"/>
      <c r="DJ112" s="335"/>
      <c r="DK112" s="335"/>
      <c r="DL112" s="335"/>
      <c r="DM112" s="335"/>
      <c r="DN112" s="335"/>
      <c r="DO112" s="335"/>
      <c r="DP112" s="335"/>
      <c r="DQ112" s="335"/>
      <c r="DR112" s="23">
        <v>-46</v>
      </c>
      <c r="DS112" s="23">
        <f t="shared" si="42"/>
        <v>0</v>
      </c>
      <c r="DT112">
        <f t="shared" si="43"/>
        <v>0</v>
      </c>
      <c r="DU112">
        <f t="shared" si="44"/>
        <v>0</v>
      </c>
      <c r="DV112">
        <f t="shared" si="45"/>
        <v>0</v>
      </c>
      <c r="DW112">
        <f t="shared" si="46"/>
        <v>0</v>
      </c>
      <c r="DX112" s="23">
        <f t="shared" ca="1" si="47"/>
        <v>200</v>
      </c>
      <c r="DY112" s="465"/>
      <c r="DZ112" s="335"/>
      <c r="EA112" s="335"/>
      <c r="EB112" s="335"/>
      <c r="EC112" s="335"/>
      <c r="ED112" s="335"/>
      <c r="EE112" s="335"/>
      <c r="EF112" s="335"/>
      <c r="EG112" s="335"/>
      <c r="EH112" s="335"/>
      <c r="EI112" s="23">
        <v>-46</v>
      </c>
      <c r="EJ112" s="23">
        <f t="shared" si="48"/>
        <v>0</v>
      </c>
      <c r="EK112">
        <f t="shared" si="49"/>
        <v>0</v>
      </c>
      <c r="EL112">
        <f t="shared" si="50"/>
        <v>0</v>
      </c>
      <c r="EM112">
        <f t="shared" si="51"/>
        <v>0</v>
      </c>
      <c r="EN112">
        <f t="shared" si="52"/>
        <v>0</v>
      </c>
      <c r="EO112" s="23">
        <f t="shared" ca="1" si="53"/>
        <v>200</v>
      </c>
      <c r="EP112" s="465"/>
      <c r="EQ112" s="335"/>
      <c r="ER112" s="335"/>
      <c r="ES112" s="335"/>
      <c r="ET112" s="335"/>
      <c r="EU112" s="335"/>
      <c r="EV112" s="335"/>
      <c r="EW112" s="335"/>
      <c r="EX112" s="335"/>
      <c r="EY112" s="335"/>
      <c r="EZ112" s="23">
        <v>-46</v>
      </c>
      <c r="FA112" s="23">
        <f t="shared" si="54"/>
        <v>0</v>
      </c>
      <c r="FB112">
        <f t="shared" si="55"/>
        <v>0</v>
      </c>
      <c r="FC112">
        <f t="shared" si="56"/>
        <v>0</v>
      </c>
      <c r="FD112">
        <f t="shared" si="57"/>
        <v>0</v>
      </c>
      <c r="FE112">
        <f t="shared" si="58"/>
        <v>0</v>
      </c>
      <c r="FF112" s="23">
        <f t="shared" ca="1" si="59"/>
        <v>200</v>
      </c>
      <c r="FG112" s="465"/>
      <c r="FH112" s="335"/>
      <c r="FI112" s="335"/>
      <c r="FJ112" s="335"/>
      <c r="FK112" s="335"/>
      <c r="FL112" s="335"/>
      <c r="FM112" s="335"/>
      <c r="FN112" s="335"/>
      <c r="FO112" s="335"/>
      <c r="FP112" s="335"/>
      <c r="FQ112" s="23">
        <v>-46</v>
      </c>
      <c r="FR112" s="23">
        <f t="shared" si="60"/>
        <v>0</v>
      </c>
      <c r="FS112">
        <f t="shared" si="61"/>
        <v>0</v>
      </c>
      <c r="FT112">
        <f t="shared" si="62"/>
        <v>0</v>
      </c>
      <c r="FU112">
        <f t="shared" si="63"/>
        <v>0</v>
      </c>
      <c r="FV112">
        <f t="shared" si="64"/>
        <v>0</v>
      </c>
      <c r="FW112" s="23">
        <f t="shared" ca="1" si="65"/>
        <v>200</v>
      </c>
      <c r="FX112" s="465"/>
      <c r="FY112" s="335"/>
      <c r="FZ112" s="335"/>
      <c r="GA112" s="335"/>
      <c r="GB112" s="335"/>
      <c r="GC112" s="335"/>
      <c r="GD112" s="335"/>
      <c r="GE112" s="335"/>
      <c r="GF112" s="335"/>
      <c r="GG112" s="335"/>
      <c r="GH112" s="23">
        <v>-46</v>
      </c>
      <c r="GI112" s="23">
        <f t="shared" si="66"/>
        <v>0</v>
      </c>
      <c r="GJ112">
        <f t="shared" si="67"/>
        <v>0</v>
      </c>
      <c r="GK112">
        <f t="shared" si="68"/>
        <v>0</v>
      </c>
      <c r="GL112">
        <f t="shared" si="69"/>
        <v>0</v>
      </c>
      <c r="GM112">
        <f t="shared" si="70"/>
        <v>0</v>
      </c>
      <c r="GN112" s="23">
        <f t="shared" ca="1" si="71"/>
        <v>200</v>
      </c>
      <c r="GO112" s="465"/>
      <c r="GP112" s="335"/>
      <c r="GQ112" s="335"/>
      <c r="GR112" s="335"/>
      <c r="GS112" s="335"/>
      <c r="GT112" s="335"/>
      <c r="GU112" s="335"/>
      <c r="GV112" s="335"/>
      <c r="GW112" s="335"/>
      <c r="GX112" s="335"/>
      <c r="GY112" s="23">
        <v>-46</v>
      </c>
      <c r="GZ112" s="23">
        <f t="shared" si="72"/>
        <v>0</v>
      </c>
      <c r="HA112">
        <f t="shared" si="73"/>
        <v>0</v>
      </c>
      <c r="HB112">
        <f t="shared" si="74"/>
        <v>0</v>
      </c>
      <c r="HC112">
        <f t="shared" si="75"/>
        <v>0</v>
      </c>
      <c r="HD112">
        <f t="shared" si="76"/>
        <v>0</v>
      </c>
      <c r="HE112" s="23">
        <f t="shared" ca="1" si="77"/>
        <v>200</v>
      </c>
      <c r="HF112" s="465"/>
      <c r="HG112" s="335"/>
      <c r="HH112" s="335"/>
      <c r="HI112" s="335"/>
      <c r="HJ112" s="335"/>
      <c r="HK112" s="335"/>
      <c r="HL112" s="335"/>
      <c r="HM112" s="335"/>
      <c r="HN112" s="335"/>
      <c r="HO112" s="335"/>
      <c r="HP112" s="23">
        <v>-46</v>
      </c>
      <c r="HQ112" s="23">
        <f t="shared" si="78"/>
        <v>0</v>
      </c>
      <c r="HR112">
        <f t="shared" si="79"/>
        <v>0</v>
      </c>
      <c r="HS112">
        <f t="shared" si="80"/>
        <v>0</v>
      </c>
      <c r="HT112">
        <f t="shared" si="81"/>
        <v>0</v>
      </c>
      <c r="HU112">
        <f t="shared" si="82"/>
        <v>0</v>
      </c>
      <c r="HV112" s="23">
        <f t="shared" ca="1" si="83"/>
        <v>200</v>
      </c>
      <c r="HW112" s="465"/>
      <c r="HX112" s="335"/>
      <c r="HY112" s="335"/>
      <c r="HZ112" s="335"/>
      <c r="IA112" s="335"/>
      <c r="IB112" s="335"/>
      <c r="IC112" s="335"/>
      <c r="ID112" s="335"/>
      <c r="IE112" s="335"/>
      <c r="IF112" s="335"/>
      <c r="IG112" s="23">
        <v>-46</v>
      </c>
      <c r="IH112" s="23">
        <f t="shared" si="84"/>
        <v>0</v>
      </c>
      <c r="II112">
        <f t="shared" si="85"/>
        <v>0</v>
      </c>
      <c r="IJ112">
        <f t="shared" si="86"/>
        <v>0</v>
      </c>
      <c r="IK112">
        <f t="shared" si="87"/>
        <v>0</v>
      </c>
      <c r="IL112">
        <f t="shared" si="88"/>
        <v>0</v>
      </c>
      <c r="IM112" s="23">
        <f t="shared" ca="1" si="89"/>
        <v>200</v>
      </c>
      <c r="IN112" s="465"/>
      <c r="IO112" s="335"/>
      <c r="IP112" s="335"/>
      <c r="IQ112" s="335"/>
      <c r="IR112" s="335"/>
      <c r="IS112" s="335"/>
      <c r="IT112" s="335"/>
    </row>
    <row r="113" spans="1:254" s="124" customFormat="1" ht="12.75" x14ac:dyDescent="0.2">
      <c r="A113" s="335"/>
      <c r="B113" s="335"/>
      <c r="C113" s="23">
        <v>-45</v>
      </c>
      <c r="D113" s="23">
        <f t="shared" si="0"/>
        <v>0</v>
      </c>
      <c r="E113">
        <f t="shared" ca="1" si="1"/>
        <v>200</v>
      </c>
      <c r="F113">
        <f t="shared" si="2"/>
        <v>0</v>
      </c>
      <c r="G113">
        <f t="shared" si="3"/>
        <v>0</v>
      </c>
      <c r="H113">
        <f t="shared" ca="1" si="4"/>
        <v>200</v>
      </c>
      <c r="I113" s="23">
        <f t="shared" ca="1" si="5"/>
        <v>200</v>
      </c>
      <c r="J113" s="465"/>
      <c r="K113" s="335"/>
      <c r="L113" s="335"/>
      <c r="M113" s="335"/>
      <c r="N113" s="335"/>
      <c r="O113" s="335"/>
      <c r="P113" s="335"/>
      <c r="Q113" s="335"/>
      <c r="R113" s="335"/>
      <c r="S113" s="335"/>
      <c r="T113" s="23">
        <v>-45</v>
      </c>
      <c r="U113" s="23">
        <f t="shared" si="6"/>
        <v>0</v>
      </c>
      <c r="V113">
        <f t="shared" ca="1" si="7"/>
        <v>200</v>
      </c>
      <c r="W113">
        <f t="shared" si="8"/>
        <v>0</v>
      </c>
      <c r="X113">
        <f t="shared" si="9"/>
        <v>0</v>
      </c>
      <c r="Y113">
        <f t="shared" ca="1" si="10"/>
        <v>200</v>
      </c>
      <c r="Z113" s="23">
        <f t="shared" ca="1" si="11"/>
        <v>200</v>
      </c>
      <c r="AA113" s="465"/>
      <c r="AB113" s="335"/>
      <c r="AC113" s="335"/>
      <c r="AD113" s="335"/>
      <c r="AE113" s="335"/>
      <c r="AF113" s="335"/>
      <c r="AG113" s="335"/>
      <c r="AH113" s="335"/>
      <c r="AI113" s="335"/>
      <c r="AJ113" s="335"/>
      <c r="AK113" s="23">
        <v>-45</v>
      </c>
      <c r="AL113" s="23">
        <f t="shared" si="12"/>
        <v>0</v>
      </c>
      <c r="AM113">
        <f t="shared" ca="1" si="13"/>
        <v>200</v>
      </c>
      <c r="AN113">
        <f t="shared" si="14"/>
        <v>0</v>
      </c>
      <c r="AO113">
        <f t="shared" si="15"/>
        <v>0</v>
      </c>
      <c r="AP113">
        <f t="shared" ca="1" si="16"/>
        <v>200</v>
      </c>
      <c r="AQ113" s="23">
        <f t="shared" ca="1" si="17"/>
        <v>200</v>
      </c>
      <c r="AR113" s="465"/>
      <c r="AS113" s="335"/>
      <c r="AT113" s="335"/>
      <c r="AU113" s="335"/>
      <c r="AV113" s="335"/>
      <c r="AW113" s="335"/>
      <c r="AX113" s="335"/>
      <c r="AY113" s="335"/>
      <c r="AZ113" s="335"/>
      <c r="BA113" s="335"/>
      <c r="BB113" s="23">
        <v>-45</v>
      </c>
      <c r="BC113" s="23">
        <f t="shared" si="18"/>
        <v>0</v>
      </c>
      <c r="BD113">
        <f t="shared" ca="1" si="19"/>
        <v>200</v>
      </c>
      <c r="BE113">
        <f t="shared" si="20"/>
        <v>0</v>
      </c>
      <c r="BF113">
        <f t="shared" si="21"/>
        <v>0</v>
      </c>
      <c r="BG113">
        <f t="shared" ca="1" si="22"/>
        <v>200</v>
      </c>
      <c r="BH113" s="23">
        <f t="shared" ca="1" si="23"/>
        <v>200</v>
      </c>
      <c r="BI113" s="465"/>
      <c r="BJ113" s="335"/>
      <c r="BK113" s="335"/>
      <c r="BL113" s="335"/>
      <c r="BM113" s="335"/>
      <c r="BN113" s="335"/>
      <c r="BO113" s="335"/>
      <c r="BP113" s="335"/>
      <c r="BQ113" s="335"/>
      <c r="BR113" s="335"/>
      <c r="BS113" s="23">
        <v>-45</v>
      </c>
      <c r="BT113" s="23">
        <f t="shared" si="24"/>
        <v>0</v>
      </c>
      <c r="BU113">
        <f t="shared" ca="1" si="25"/>
        <v>200</v>
      </c>
      <c r="BV113">
        <f t="shared" si="26"/>
        <v>0</v>
      </c>
      <c r="BW113">
        <f t="shared" si="27"/>
        <v>0</v>
      </c>
      <c r="BX113">
        <f t="shared" ca="1" si="28"/>
        <v>200</v>
      </c>
      <c r="BY113" s="23">
        <f t="shared" ca="1" si="29"/>
        <v>200</v>
      </c>
      <c r="BZ113" s="465"/>
      <c r="CA113" s="335"/>
      <c r="CB113" s="335"/>
      <c r="CC113" s="335"/>
      <c r="CD113" s="335"/>
      <c r="CE113" s="335"/>
      <c r="CF113" s="335"/>
      <c r="CG113" s="335"/>
      <c r="CH113" s="335"/>
      <c r="CI113" s="335"/>
      <c r="CJ113" s="23">
        <v>-45</v>
      </c>
      <c r="CK113" s="23">
        <f t="shared" si="30"/>
        <v>0</v>
      </c>
      <c r="CL113">
        <f t="shared" ca="1" si="31"/>
        <v>200</v>
      </c>
      <c r="CM113">
        <f t="shared" si="32"/>
        <v>0</v>
      </c>
      <c r="CN113">
        <f t="shared" si="33"/>
        <v>0</v>
      </c>
      <c r="CO113">
        <f t="shared" ca="1" si="34"/>
        <v>200</v>
      </c>
      <c r="CP113" s="23">
        <f t="shared" ca="1" si="35"/>
        <v>200</v>
      </c>
      <c r="CQ113" s="465"/>
      <c r="CR113" s="335"/>
      <c r="CS113" s="335"/>
      <c r="CT113" s="335"/>
      <c r="CU113" s="335"/>
      <c r="CV113" s="335"/>
      <c r="CW113" s="335"/>
      <c r="CX113" s="335"/>
      <c r="CY113" s="335"/>
      <c r="CZ113" s="335"/>
      <c r="DA113" s="23">
        <v>-45</v>
      </c>
      <c r="DB113" s="23">
        <f t="shared" si="36"/>
        <v>0</v>
      </c>
      <c r="DC113">
        <f t="shared" ca="1" si="37"/>
        <v>200</v>
      </c>
      <c r="DD113">
        <f t="shared" si="38"/>
        <v>0</v>
      </c>
      <c r="DE113">
        <f t="shared" si="39"/>
        <v>0</v>
      </c>
      <c r="DF113">
        <f t="shared" ca="1" si="40"/>
        <v>200</v>
      </c>
      <c r="DG113" s="23">
        <f t="shared" ca="1" si="41"/>
        <v>200</v>
      </c>
      <c r="DH113" s="465"/>
      <c r="DI113" s="335"/>
      <c r="DJ113" s="335"/>
      <c r="DK113" s="335"/>
      <c r="DL113" s="335"/>
      <c r="DM113" s="335"/>
      <c r="DN113" s="335"/>
      <c r="DO113" s="335"/>
      <c r="DP113" s="335"/>
      <c r="DQ113" s="335"/>
      <c r="DR113" s="23">
        <v>-45</v>
      </c>
      <c r="DS113" s="23">
        <f t="shared" si="42"/>
        <v>0</v>
      </c>
      <c r="DT113">
        <f t="shared" ca="1" si="43"/>
        <v>200</v>
      </c>
      <c r="DU113">
        <f t="shared" si="44"/>
        <v>0</v>
      </c>
      <c r="DV113">
        <f t="shared" si="45"/>
        <v>0</v>
      </c>
      <c r="DW113">
        <f t="shared" ca="1" si="46"/>
        <v>200</v>
      </c>
      <c r="DX113" s="23">
        <f t="shared" ca="1" si="47"/>
        <v>200</v>
      </c>
      <c r="DY113" s="465"/>
      <c r="DZ113" s="335"/>
      <c r="EA113" s="335"/>
      <c r="EB113" s="335"/>
      <c r="EC113" s="335"/>
      <c r="ED113" s="335"/>
      <c r="EE113" s="335"/>
      <c r="EF113" s="335"/>
      <c r="EG113" s="335"/>
      <c r="EH113" s="335"/>
      <c r="EI113" s="23">
        <v>-45</v>
      </c>
      <c r="EJ113" s="23">
        <f t="shared" si="48"/>
        <v>0</v>
      </c>
      <c r="EK113">
        <f t="shared" ca="1" si="49"/>
        <v>200</v>
      </c>
      <c r="EL113">
        <f t="shared" si="50"/>
        <v>0</v>
      </c>
      <c r="EM113">
        <f t="shared" si="51"/>
        <v>0</v>
      </c>
      <c r="EN113">
        <f t="shared" ca="1" si="52"/>
        <v>200</v>
      </c>
      <c r="EO113" s="23">
        <f t="shared" ca="1" si="53"/>
        <v>200</v>
      </c>
      <c r="EP113" s="465"/>
      <c r="EQ113" s="335"/>
      <c r="ER113" s="335"/>
      <c r="ES113" s="335"/>
      <c r="ET113" s="335"/>
      <c r="EU113" s="335"/>
      <c r="EV113" s="335"/>
      <c r="EW113" s="335"/>
      <c r="EX113" s="335"/>
      <c r="EY113" s="335"/>
      <c r="EZ113" s="23">
        <v>-45</v>
      </c>
      <c r="FA113" s="23">
        <f t="shared" si="54"/>
        <v>0</v>
      </c>
      <c r="FB113">
        <f t="shared" ca="1" si="55"/>
        <v>200</v>
      </c>
      <c r="FC113">
        <f t="shared" si="56"/>
        <v>0</v>
      </c>
      <c r="FD113">
        <f t="shared" si="57"/>
        <v>0</v>
      </c>
      <c r="FE113">
        <f t="shared" ca="1" si="58"/>
        <v>200</v>
      </c>
      <c r="FF113" s="23">
        <f t="shared" ca="1" si="59"/>
        <v>200</v>
      </c>
      <c r="FG113" s="465"/>
      <c r="FH113" s="335"/>
      <c r="FI113" s="335"/>
      <c r="FJ113" s="335"/>
      <c r="FK113" s="335"/>
      <c r="FL113" s="335"/>
      <c r="FM113" s="335"/>
      <c r="FN113" s="335"/>
      <c r="FO113" s="335"/>
      <c r="FP113" s="335"/>
      <c r="FQ113" s="23">
        <v>-45</v>
      </c>
      <c r="FR113" s="23">
        <f t="shared" si="60"/>
        <v>0</v>
      </c>
      <c r="FS113">
        <f t="shared" ca="1" si="61"/>
        <v>200</v>
      </c>
      <c r="FT113">
        <f t="shared" si="62"/>
        <v>0</v>
      </c>
      <c r="FU113">
        <f t="shared" si="63"/>
        <v>0</v>
      </c>
      <c r="FV113">
        <f t="shared" ca="1" si="64"/>
        <v>200</v>
      </c>
      <c r="FW113" s="23">
        <f t="shared" ca="1" si="65"/>
        <v>200</v>
      </c>
      <c r="FX113" s="465"/>
      <c r="FY113" s="335"/>
      <c r="FZ113" s="335"/>
      <c r="GA113" s="335"/>
      <c r="GB113" s="335"/>
      <c r="GC113" s="335"/>
      <c r="GD113" s="335"/>
      <c r="GE113" s="335"/>
      <c r="GF113" s="335"/>
      <c r="GG113" s="335"/>
      <c r="GH113" s="23">
        <v>-45</v>
      </c>
      <c r="GI113" s="23">
        <f t="shared" si="66"/>
        <v>0</v>
      </c>
      <c r="GJ113">
        <f t="shared" ca="1" si="67"/>
        <v>200</v>
      </c>
      <c r="GK113">
        <f t="shared" si="68"/>
        <v>0</v>
      </c>
      <c r="GL113">
        <f t="shared" si="69"/>
        <v>0</v>
      </c>
      <c r="GM113">
        <f t="shared" ca="1" si="70"/>
        <v>200</v>
      </c>
      <c r="GN113" s="23">
        <f t="shared" ca="1" si="71"/>
        <v>200</v>
      </c>
      <c r="GO113" s="465"/>
      <c r="GP113" s="335"/>
      <c r="GQ113" s="335"/>
      <c r="GR113" s="335"/>
      <c r="GS113" s="335"/>
      <c r="GT113" s="335"/>
      <c r="GU113" s="335"/>
      <c r="GV113" s="335"/>
      <c r="GW113" s="335"/>
      <c r="GX113" s="335"/>
      <c r="GY113" s="23">
        <v>-45</v>
      </c>
      <c r="GZ113" s="23">
        <f t="shared" si="72"/>
        <v>0</v>
      </c>
      <c r="HA113">
        <f t="shared" ca="1" si="73"/>
        <v>200</v>
      </c>
      <c r="HB113">
        <f t="shared" si="74"/>
        <v>0</v>
      </c>
      <c r="HC113">
        <f t="shared" si="75"/>
        <v>0</v>
      </c>
      <c r="HD113">
        <f t="shared" ca="1" si="76"/>
        <v>200</v>
      </c>
      <c r="HE113" s="23">
        <f t="shared" ca="1" si="77"/>
        <v>200</v>
      </c>
      <c r="HF113" s="465"/>
      <c r="HG113" s="335"/>
      <c r="HH113" s="335"/>
      <c r="HI113" s="335"/>
      <c r="HJ113" s="335"/>
      <c r="HK113" s="335"/>
      <c r="HL113" s="335"/>
      <c r="HM113" s="335"/>
      <c r="HN113" s="335"/>
      <c r="HO113" s="335"/>
      <c r="HP113" s="23">
        <v>-45</v>
      </c>
      <c r="HQ113" s="23">
        <f t="shared" si="78"/>
        <v>0</v>
      </c>
      <c r="HR113">
        <f t="shared" ca="1" si="79"/>
        <v>200</v>
      </c>
      <c r="HS113">
        <f t="shared" si="80"/>
        <v>0</v>
      </c>
      <c r="HT113">
        <f t="shared" si="81"/>
        <v>0</v>
      </c>
      <c r="HU113">
        <f t="shared" ca="1" si="82"/>
        <v>200</v>
      </c>
      <c r="HV113" s="23">
        <f t="shared" ca="1" si="83"/>
        <v>200</v>
      </c>
      <c r="HW113" s="465"/>
      <c r="HX113" s="335"/>
      <c r="HY113" s="335"/>
      <c r="HZ113" s="335"/>
      <c r="IA113" s="335"/>
      <c r="IB113" s="335"/>
      <c r="IC113" s="335"/>
      <c r="ID113" s="335"/>
      <c r="IE113" s="335"/>
      <c r="IF113" s="335"/>
      <c r="IG113" s="23">
        <v>-45</v>
      </c>
      <c r="IH113" s="23">
        <f t="shared" si="84"/>
        <v>0</v>
      </c>
      <c r="II113">
        <f t="shared" ca="1" si="85"/>
        <v>200</v>
      </c>
      <c r="IJ113">
        <f t="shared" si="86"/>
        <v>0</v>
      </c>
      <c r="IK113">
        <f t="shared" si="87"/>
        <v>0</v>
      </c>
      <c r="IL113">
        <f t="shared" ca="1" si="88"/>
        <v>200</v>
      </c>
      <c r="IM113" s="23">
        <f t="shared" ca="1" si="89"/>
        <v>200</v>
      </c>
      <c r="IN113" s="465"/>
      <c r="IO113" s="335"/>
      <c r="IP113" s="335"/>
      <c r="IQ113" s="335"/>
      <c r="IR113" s="335"/>
      <c r="IS113" s="335"/>
      <c r="IT113" s="335"/>
    </row>
    <row r="114" spans="1:254" s="124" customFormat="1" ht="12.75" x14ac:dyDescent="0.2">
      <c r="A114" s="335"/>
      <c r="B114" s="335"/>
      <c r="C114" s="23">
        <v>-44</v>
      </c>
      <c r="D114" s="23">
        <f t="shared" si="0"/>
        <v>0</v>
      </c>
      <c r="E114">
        <f t="shared" si="1"/>
        <v>0</v>
      </c>
      <c r="F114">
        <f t="shared" si="2"/>
        <v>0</v>
      </c>
      <c r="G114">
        <f t="shared" si="3"/>
        <v>0</v>
      </c>
      <c r="H114">
        <f t="shared" si="4"/>
        <v>0</v>
      </c>
      <c r="I114" s="23">
        <f t="shared" ca="1" si="5"/>
        <v>200</v>
      </c>
      <c r="J114" s="465"/>
      <c r="K114" s="335"/>
      <c r="L114" s="335"/>
      <c r="M114" s="335"/>
      <c r="N114" s="335"/>
      <c r="O114" s="335"/>
      <c r="P114" s="335"/>
      <c r="Q114" s="335"/>
      <c r="R114" s="335"/>
      <c r="S114" s="335"/>
      <c r="T114" s="23">
        <v>-44</v>
      </c>
      <c r="U114" s="23">
        <f t="shared" si="6"/>
        <v>0</v>
      </c>
      <c r="V114">
        <f t="shared" si="7"/>
        <v>0</v>
      </c>
      <c r="W114">
        <f t="shared" si="8"/>
        <v>0</v>
      </c>
      <c r="X114">
        <f t="shared" si="9"/>
        <v>0</v>
      </c>
      <c r="Y114">
        <f t="shared" si="10"/>
        <v>0</v>
      </c>
      <c r="Z114" s="23">
        <f t="shared" ca="1" si="11"/>
        <v>200</v>
      </c>
      <c r="AA114" s="465"/>
      <c r="AB114" s="335"/>
      <c r="AC114" s="335"/>
      <c r="AD114" s="335"/>
      <c r="AE114" s="335"/>
      <c r="AF114" s="335"/>
      <c r="AG114" s="335"/>
      <c r="AH114" s="335"/>
      <c r="AI114" s="335"/>
      <c r="AJ114" s="335"/>
      <c r="AK114" s="23">
        <v>-44</v>
      </c>
      <c r="AL114" s="23">
        <f t="shared" si="12"/>
        <v>0</v>
      </c>
      <c r="AM114">
        <f t="shared" si="13"/>
        <v>0</v>
      </c>
      <c r="AN114">
        <f t="shared" si="14"/>
        <v>0</v>
      </c>
      <c r="AO114">
        <f t="shared" si="15"/>
        <v>0</v>
      </c>
      <c r="AP114">
        <f t="shared" si="16"/>
        <v>0</v>
      </c>
      <c r="AQ114" s="23">
        <f t="shared" ca="1" si="17"/>
        <v>200</v>
      </c>
      <c r="AR114" s="465"/>
      <c r="AS114" s="335"/>
      <c r="AT114" s="335"/>
      <c r="AU114" s="335"/>
      <c r="AV114" s="335"/>
      <c r="AW114" s="335"/>
      <c r="AX114" s="335"/>
      <c r="AY114" s="335"/>
      <c r="AZ114" s="335"/>
      <c r="BA114" s="335"/>
      <c r="BB114" s="23">
        <v>-44</v>
      </c>
      <c r="BC114" s="23">
        <f t="shared" si="18"/>
        <v>0</v>
      </c>
      <c r="BD114">
        <f t="shared" si="19"/>
        <v>0</v>
      </c>
      <c r="BE114">
        <f t="shared" si="20"/>
        <v>0</v>
      </c>
      <c r="BF114">
        <f t="shared" si="21"/>
        <v>0</v>
      </c>
      <c r="BG114">
        <f t="shared" si="22"/>
        <v>0</v>
      </c>
      <c r="BH114" s="23">
        <f t="shared" ca="1" si="23"/>
        <v>200</v>
      </c>
      <c r="BI114" s="465"/>
      <c r="BJ114" s="335"/>
      <c r="BK114" s="335"/>
      <c r="BL114" s="335"/>
      <c r="BM114" s="335"/>
      <c r="BN114" s="335"/>
      <c r="BO114" s="335"/>
      <c r="BP114" s="335"/>
      <c r="BQ114" s="335"/>
      <c r="BR114" s="335"/>
      <c r="BS114" s="23">
        <v>-44</v>
      </c>
      <c r="BT114" s="23">
        <f t="shared" si="24"/>
        <v>0</v>
      </c>
      <c r="BU114">
        <f t="shared" si="25"/>
        <v>0</v>
      </c>
      <c r="BV114">
        <f t="shared" si="26"/>
        <v>0</v>
      </c>
      <c r="BW114">
        <f t="shared" si="27"/>
        <v>0</v>
      </c>
      <c r="BX114">
        <f t="shared" si="28"/>
        <v>0</v>
      </c>
      <c r="BY114" s="23">
        <f t="shared" ca="1" si="29"/>
        <v>200</v>
      </c>
      <c r="BZ114" s="465"/>
      <c r="CA114" s="335"/>
      <c r="CB114" s="335"/>
      <c r="CC114" s="335"/>
      <c r="CD114" s="335"/>
      <c r="CE114" s="335"/>
      <c r="CF114" s="335"/>
      <c r="CG114" s="335"/>
      <c r="CH114" s="335"/>
      <c r="CI114" s="335"/>
      <c r="CJ114" s="23">
        <v>-44</v>
      </c>
      <c r="CK114" s="23">
        <f t="shared" si="30"/>
        <v>0</v>
      </c>
      <c r="CL114">
        <f t="shared" si="31"/>
        <v>0</v>
      </c>
      <c r="CM114">
        <f t="shared" si="32"/>
        <v>0</v>
      </c>
      <c r="CN114">
        <f t="shared" si="33"/>
        <v>0</v>
      </c>
      <c r="CO114">
        <f t="shared" si="34"/>
        <v>0</v>
      </c>
      <c r="CP114" s="23">
        <f t="shared" ca="1" si="35"/>
        <v>200</v>
      </c>
      <c r="CQ114" s="465"/>
      <c r="CR114" s="335"/>
      <c r="CS114" s="335"/>
      <c r="CT114" s="335"/>
      <c r="CU114" s="335"/>
      <c r="CV114" s="335"/>
      <c r="CW114" s="335"/>
      <c r="CX114" s="335"/>
      <c r="CY114" s="335"/>
      <c r="CZ114" s="335"/>
      <c r="DA114" s="23">
        <v>-44</v>
      </c>
      <c r="DB114" s="23">
        <f t="shared" si="36"/>
        <v>0</v>
      </c>
      <c r="DC114">
        <f t="shared" si="37"/>
        <v>0</v>
      </c>
      <c r="DD114">
        <f t="shared" si="38"/>
        <v>0</v>
      </c>
      <c r="DE114">
        <f t="shared" si="39"/>
        <v>0</v>
      </c>
      <c r="DF114">
        <f t="shared" si="40"/>
        <v>0</v>
      </c>
      <c r="DG114" s="23">
        <f t="shared" ca="1" si="41"/>
        <v>200</v>
      </c>
      <c r="DH114" s="465"/>
      <c r="DI114" s="335"/>
      <c r="DJ114" s="335"/>
      <c r="DK114" s="335"/>
      <c r="DL114" s="335"/>
      <c r="DM114" s="335"/>
      <c r="DN114" s="335"/>
      <c r="DO114" s="335"/>
      <c r="DP114" s="335"/>
      <c r="DQ114" s="335"/>
      <c r="DR114" s="23">
        <v>-44</v>
      </c>
      <c r="DS114" s="23">
        <f t="shared" si="42"/>
        <v>0</v>
      </c>
      <c r="DT114">
        <f t="shared" si="43"/>
        <v>0</v>
      </c>
      <c r="DU114">
        <f t="shared" si="44"/>
        <v>0</v>
      </c>
      <c r="DV114">
        <f t="shared" si="45"/>
        <v>0</v>
      </c>
      <c r="DW114">
        <f t="shared" si="46"/>
        <v>0</v>
      </c>
      <c r="DX114" s="23">
        <f t="shared" ca="1" si="47"/>
        <v>200</v>
      </c>
      <c r="DY114" s="465"/>
      <c r="DZ114" s="335"/>
      <c r="EA114" s="335"/>
      <c r="EB114" s="335"/>
      <c r="EC114" s="335"/>
      <c r="ED114" s="335"/>
      <c r="EE114" s="335"/>
      <c r="EF114" s="335"/>
      <c r="EG114" s="335"/>
      <c r="EH114" s="335"/>
      <c r="EI114" s="23">
        <v>-44</v>
      </c>
      <c r="EJ114" s="23">
        <f t="shared" si="48"/>
        <v>0</v>
      </c>
      <c r="EK114">
        <f t="shared" si="49"/>
        <v>0</v>
      </c>
      <c r="EL114">
        <f t="shared" si="50"/>
        <v>0</v>
      </c>
      <c r="EM114">
        <f t="shared" si="51"/>
        <v>0</v>
      </c>
      <c r="EN114">
        <f t="shared" si="52"/>
        <v>0</v>
      </c>
      <c r="EO114" s="23">
        <f t="shared" ca="1" si="53"/>
        <v>200</v>
      </c>
      <c r="EP114" s="465"/>
      <c r="EQ114" s="335"/>
      <c r="ER114" s="335"/>
      <c r="ES114" s="335"/>
      <c r="ET114" s="335"/>
      <c r="EU114" s="335"/>
      <c r="EV114" s="335"/>
      <c r="EW114" s="335"/>
      <c r="EX114" s="335"/>
      <c r="EY114" s="335"/>
      <c r="EZ114" s="23">
        <v>-44</v>
      </c>
      <c r="FA114" s="23">
        <f t="shared" si="54"/>
        <v>0</v>
      </c>
      <c r="FB114">
        <f t="shared" si="55"/>
        <v>0</v>
      </c>
      <c r="FC114">
        <f t="shared" si="56"/>
        <v>0</v>
      </c>
      <c r="FD114">
        <f t="shared" si="57"/>
        <v>0</v>
      </c>
      <c r="FE114">
        <f t="shared" si="58"/>
        <v>0</v>
      </c>
      <c r="FF114" s="23">
        <f t="shared" ca="1" si="59"/>
        <v>200</v>
      </c>
      <c r="FG114" s="465"/>
      <c r="FH114" s="335"/>
      <c r="FI114" s="335"/>
      <c r="FJ114" s="335"/>
      <c r="FK114" s="335"/>
      <c r="FL114" s="335"/>
      <c r="FM114" s="335"/>
      <c r="FN114" s="335"/>
      <c r="FO114" s="335"/>
      <c r="FP114" s="335"/>
      <c r="FQ114" s="23">
        <v>-44</v>
      </c>
      <c r="FR114" s="23">
        <f t="shared" si="60"/>
        <v>0</v>
      </c>
      <c r="FS114">
        <f t="shared" si="61"/>
        <v>0</v>
      </c>
      <c r="FT114">
        <f t="shared" si="62"/>
        <v>0</v>
      </c>
      <c r="FU114">
        <f t="shared" si="63"/>
        <v>0</v>
      </c>
      <c r="FV114">
        <f t="shared" si="64"/>
        <v>0</v>
      </c>
      <c r="FW114" s="23">
        <f t="shared" ca="1" si="65"/>
        <v>200</v>
      </c>
      <c r="FX114" s="465"/>
      <c r="FY114" s="335"/>
      <c r="FZ114" s="335"/>
      <c r="GA114" s="335"/>
      <c r="GB114" s="335"/>
      <c r="GC114" s="335"/>
      <c r="GD114" s="335"/>
      <c r="GE114" s="335"/>
      <c r="GF114" s="335"/>
      <c r="GG114" s="335"/>
      <c r="GH114" s="23">
        <v>-44</v>
      </c>
      <c r="GI114" s="23">
        <f t="shared" si="66"/>
        <v>0</v>
      </c>
      <c r="GJ114">
        <f t="shared" si="67"/>
        <v>0</v>
      </c>
      <c r="GK114">
        <f t="shared" si="68"/>
        <v>0</v>
      </c>
      <c r="GL114">
        <f t="shared" si="69"/>
        <v>0</v>
      </c>
      <c r="GM114">
        <f t="shared" si="70"/>
        <v>0</v>
      </c>
      <c r="GN114" s="23">
        <f t="shared" ca="1" si="71"/>
        <v>200</v>
      </c>
      <c r="GO114" s="465"/>
      <c r="GP114" s="335"/>
      <c r="GQ114" s="335"/>
      <c r="GR114" s="335"/>
      <c r="GS114" s="335"/>
      <c r="GT114" s="335"/>
      <c r="GU114" s="335"/>
      <c r="GV114" s="335"/>
      <c r="GW114" s="335"/>
      <c r="GX114" s="335"/>
      <c r="GY114" s="23">
        <v>-44</v>
      </c>
      <c r="GZ114" s="23">
        <f t="shared" si="72"/>
        <v>0</v>
      </c>
      <c r="HA114">
        <f t="shared" si="73"/>
        <v>0</v>
      </c>
      <c r="HB114">
        <f t="shared" si="74"/>
        <v>0</v>
      </c>
      <c r="HC114">
        <f t="shared" si="75"/>
        <v>0</v>
      </c>
      <c r="HD114">
        <f t="shared" si="76"/>
        <v>0</v>
      </c>
      <c r="HE114" s="23">
        <f t="shared" ca="1" si="77"/>
        <v>200</v>
      </c>
      <c r="HF114" s="465"/>
      <c r="HG114" s="335"/>
      <c r="HH114" s="335"/>
      <c r="HI114" s="335"/>
      <c r="HJ114" s="335"/>
      <c r="HK114" s="335"/>
      <c r="HL114" s="335"/>
      <c r="HM114" s="335"/>
      <c r="HN114" s="335"/>
      <c r="HO114" s="335"/>
      <c r="HP114" s="23">
        <v>-44</v>
      </c>
      <c r="HQ114" s="23">
        <f t="shared" si="78"/>
        <v>0</v>
      </c>
      <c r="HR114">
        <f t="shared" si="79"/>
        <v>0</v>
      </c>
      <c r="HS114">
        <f t="shared" si="80"/>
        <v>0</v>
      </c>
      <c r="HT114">
        <f t="shared" si="81"/>
        <v>0</v>
      </c>
      <c r="HU114">
        <f t="shared" si="82"/>
        <v>0</v>
      </c>
      <c r="HV114" s="23">
        <f t="shared" ca="1" si="83"/>
        <v>200</v>
      </c>
      <c r="HW114" s="465"/>
      <c r="HX114" s="335"/>
      <c r="HY114" s="335"/>
      <c r="HZ114" s="335"/>
      <c r="IA114" s="335"/>
      <c r="IB114" s="335"/>
      <c r="IC114" s="335"/>
      <c r="ID114" s="335"/>
      <c r="IE114" s="335"/>
      <c r="IF114" s="335"/>
      <c r="IG114" s="23">
        <v>-44</v>
      </c>
      <c r="IH114" s="23">
        <f t="shared" si="84"/>
        <v>0</v>
      </c>
      <c r="II114">
        <f t="shared" si="85"/>
        <v>0</v>
      </c>
      <c r="IJ114">
        <f t="shared" si="86"/>
        <v>0</v>
      </c>
      <c r="IK114">
        <f t="shared" si="87"/>
        <v>0</v>
      </c>
      <c r="IL114">
        <f t="shared" si="88"/>
        <v>0</v>
      </c>
      <c r="IM114" s="23">
        <f t="shared" ca="1" si="89"/>
        <v>200</v>
      </c>
      <c r="IN114" s="465"/>
      <c r="IO114" s="335"/>
      <c r="IP114" s="335"/>
      <c r="IQ114" s="335"/>
      <c r="IR114" s="335"/>
      <c r="IS114" s="335"/>
      <c r="IT114" s="335"/>
    </row>
    <row r="115" spans="1:254" s="124" customFormat="1" ht="12.75" x14ac:dyDescent="0.2">
      <c r="A115" s="335"/>
      <c r="B115" s="335"/>
      <c r="C115" s="23">
        <v>-43</v>
      </c>
      <c r="D115" s="23">
        <f t="shared" si="0"/>
        <v>0</v>
      </c>
      <c r="E115">
        <f t="shared" si="1"/>
        <v>0</v>
      </c>
      <c r="F115">
        <f t="shared" si="2"/>
        <v>0</v>
      </c>
      <c r="G115">
        <f t="shared" si="3"/>
        <v>0</v>
      </c>
      <c r="H115">
        <f t="shared" si="4"/>
        <v>0</v>
      </c>
      <c r="I115" s="23">
        <f t="shared" ca="1" si="5"/>
        <v>200</v>
      </c>
      <c r="J115" s="465"/>
      <c r="K115" s="335"/>
      <c r="L115" s="335"/>
      <c r="M115" s="335"/>
      <c r="N115" s="335"/>
      <c r="O115" s="335"/>
      <c r="P115" s="335"/>
      <c r="Q115" s="335"/>
      <c r="R115" s="335"/>
      <c r="S115" s="335"/>
      <c r="T115" s="23">
        <v>-43</v>
      </c>
      <c r="U115" s="23">
        <f t="shared" si="6"/>
        <v>0</v>
      </c>
      <c r="V115">
        <f t="shared" si="7"/>
        <v>0</v>
      </c>
      <c r="W115">
        <f t="shared" si="8"/>
        <v>0</v>
      </c>
      <c r="X115">
        <f t="shared" si="9"/>
        <v>0</v>
      </c>
      <c r="Y115">
        <f t="shared" si="10"/>
        <v>0</v>
      </c>
      <c r="Z115" s="23">
        <f t="shared" ca="1" si="11"/>
        <v>200</v>
      </c>
      <c r="AA115" s="465"/>
      <c r="AB115" s="335"/>
      <c r="AC115" s="335"/>
      <c r="AD115" s="335"/>
      <c r="AE115" s="335"/>
      <c r="AF115" s="335"/>
      <c r="AG115" s="335"/>
      <c r="AH115" s="335"/>
      <c r="AI115" s="335"/>
      <c r="AJ115" s="335"/>
      <c r="AK115" s="23">
        <v>-43</v>
      </c>
      <c r="AL115" s="23">
        <f t="shared" si="12"/>
        <v>0</v>
      </c>
      <c r="AM115">
        <f t="shared" si="13"/>
        <v>0</v>
      </c>
      <c r="AN115">
        <f t="shared" si="14"/>
        <v>0</v>
      </c>
      <c r="AO115">
        <f t="shared" si="15"/>
        <v>0</v>
      </c>
      <c r="AP115">
        <f t="shared" si="16"/>
        <v>0</v>
      </c>
      <c r="AQ115" s="23">
        <f t="shared" ca="1" si="17"/>
        <v>200</v>
      </c>
      <c r="AR115" s="465"/>
      <c r="AS115" s="335"/>
      <c r="AT115" s="335"/>
      <c r="AU115" s="335"/>
      <c r="AV115" s="335"/>
      <c r="AW115" s="335"/>
      <c r="AX115" s="335"/>
      <c r="AY115" s="335"/>
      <c r="AZ115" s="335"/>
      <c r="BA115" s="335"/>
      <c r="BB115" s="23">
        <v>-43</v>
      </c>
      <c r="BC115" s="23">
        <f t="shared" si="18"/>
        <v>0</v>
      </c>
      <c r="BD115">
        <f t="shared" si="19"/>
        <v>0</v>
      </c>
      <c r="BE115">
        <f t="shared" si="20"/>
        <v>0</v>
      </c>
      <c r="BF115">
        <f t="shared" si="21"/>
        <v>0</v>
      </c>
      <c r="BG115">
        <f t="shared" si="22"/>
        <v>0</v>
      </c>
      <c r="BH115" s="23">
        <f t="shared" ca="1" si="23"/>
        <v>200</v>
      </c>
      <c r="BI115" s="465"/>
      <c r="BJ115" s="335"/>
      <c r="BK115" s="335"/>
      <c r="BL115" s="335"/>
      <c r="BM115" s="335"/>
      <c r="BN115" s="335"/>
      <c r="BO115" s="335"/>
      <c r="BP115" s="335"/>
      <c r="BQ115" s="335"/>
      <c r="BR115" s="335"/>
      <c r="BS115" s="23">
        <v>-43</v>
      </c>
      <c r="BT115" s="23">
        <f t="shared" si="24"/>
        <v>0</v>
      </c>
      <c r="BU115">
        <f t="shared" si="25"/>
        <v>0</v>
      </c>
      <c r="BV115">
        <f t="shared" si="26"/>
        <v>0</v>
      </c>
      <c r="BW115">
        <f t="shared" si="27"/>
        <v>0</v>
      </c>
      <c r="BX115">
        <f t="shared" si="28"/>
        <v>0</v>
      </c>
      <c r="BY115" s="23">
        <f t="shared" ca="1" si="29"/>
        <v>200</v>
      </c>
      <c r="BZ115" s="465"/>
      <c r="CA115" s="335"/>
      <c r="CB115" s="335"/>
      <c r="CC115" s="335"/>
      <c r="CD115" s="335"/>
      <c r="CE115" s="335"/>
      <c r="CF115" s="335"/>
      <c r="CG115" s="335"/>
      <c r="CH115" s="335"/>
      <c r="CI115" s="335"/>
      <c r="CJ115" s="23">
        <v>-43</v>
      </c>
      <c r="CK115" s="23">
        <f t="shared" si="30"/>
        <v>0</v>
      </c>
      <c r="CL115">
        <f t="shared" si="31"/>
        <v>0</v>
      </c>
      <c r="CM115">
        <f t="shared" si="32"/>
        <v>0</v>
      </c>
      <c r="CN115">
        <f t="shared" si="33"/>
        <v>0</v>
      </c>
      <c r="CO115">
        <f t="shared" si="34"/>
        <v>0</v>
      </c>
      <c r="CP115" s="23">
        <f t="shared" ca="1" si="35"/>
        <v>200</v>
      </c>
      <c r="CQ115" s="465"/>
      <c r="CR115" s="335"/>
      <c r="CS115" s="335"/>
      <c r="CT115" s="335"/>
      <c r="CU115" s="335"/>
      <c r="CV115" s="335"/>
      <c r="CW115" s="335"/>
      <c r="CX115" s="335"/>
      <c r="CY115" s="335"/>
      <c r="CZ115" s="335"/>
      <c r="DA115" s="23">
        <v>-43</v>
      </c>
      <c r="DB115" s="23">
        <f t="shared" si="36"/>
        <v>0</v>
      </c>
      <c r="DC115">
        <f t="shared" si="37"/>
        <v>0</v>
      </c>
      <c r="DD115">
        <f t="shared" si="38"/>
        <v>0</v>
      </c>
      <c r="DE115">
        <f t="shared" si="39"/>
        <v>0</v>
      </c>
      <c r="DF115">
        <f t="shared" si="40"/>
        <v>0</v>
      </c>
      <c r="DG115" s="23">
        <f t="shared" ca="1" si="41"/>
        <v>200</v>
      </c>
      <c r="DH115" s="465"/>
      <c r="DI115" s="335"/>
      <c r="DJ115" s="335"/>
      <c r="DK115" s="335"/>
      <c r="DL115" s="335"/>
      <c r="DM115" s="335"/>
      <c r="DN115" s="335"/>
      <c r="DO115" s="335"/>
      <c r="DP115" s="335"/>
      <c r="DQ115" s="335"/>
      <c r="DR115" s="23">
        <v>-43</v>
      </c>
      <c r="DS115" s="23">
        <f t="shared" si="42"/>
        <v>0</v>
      </c>
      <c r="DT115">
        <f t="shared" si="43"/>
        <v>0</v>
      </c>
      <c r="DU115">
        <f t="shared" si="44"/>
        <v>0</v>
      </c>
      <c r="DV115">
        <f t="shared" si="45"/>
        <v>0</v>
      </c>
      <c r="DW115">
        <f t="shared" si="46"/>
        <v>0</v>
      </c>
      <c r="DX115" s="23">
        <f t="shared" ca="1" si="47"/>
        <v>200</v>
      </c>
      <c r="DY115" s="465"/>
      <c r="DZ115" s="335"/>
      <c r="EA115" s="335"/>
      <c r="EB115" s="335"/>
      <c r="EC115" s="335"/>
      <c r="ED115" s="335"/>
      <c r="EE115" s="335"/>
      <c r="EF115" s="335"/>
      <c r="EG115" s="335"/>
      <c r="EH115" s="335"/>
      <c r="EI115" s="23">
        <v>-43</v>
      </c>
      <c r="EJ115" s="23">
        <f t="shared" si="48"/>
        <v>0</v>
      </c>
      <c r="EK115">
        <f t="shared" si="49"/>
        <v>0</v>
      </c>
      <c r="EL115">
        <f t="shared" si="50"/>
        <v>0</v>
      </c>
      <c r="EM115">
        <f t="shared" si="51"/>
        <v>0</v>
      </c>
      <c r="EN115">
        <f t="shared" si="52"/>
        <v>0</v>
      </c>
      <c r="EO115" s="23">
        <f t="shared" ca="1" si="53"/>
        <v>200</v>
      </c>
      <c r="EP115" s="465"/>
      <c r="EQ115" s="335"/>
      <c r="ER115" s="335"/>
      <c r="ES115" s="335"/>
      <c r="ET115" s="335"/>
      <c r="EU115" s="335"/>
      <c r="EV115" s="335"/>
      <c r="EW115" s="335"/>
      <c r="EX115" s="335"/>
      <c r="EY115" s="335"/>
      <c r="EZ115" s="23">
        <v>-43</v>
      </c>
      <c r="FA115" s="23">
        <f t="shared" si="54"/>
        <v>0</v>
      </c>
      <c r="FB115">
        <f t="shared" si="55"/>
        <v>0</v>
      </c>
      <c r="FC115">
        <f t="shared" si="56"/>
        <v>0</v>
      </c>
      <c r="FD115">
        <f t="shared" si="57"/>
        <v>0</v>
      </c>
      <c r="FE115">
        <f t="shared" si="58"/>
        <v>0</v>
      </c>
      <c r="FF115" s="23">
        <f t="shared" ca="1" si="59"/>
        <v>200</v>
      </c>
      <c r="FG115" s="465"/>
      <c r="FH115" s="335"/>
      <c r="FI115" s="335"/>
      <c r="FJ115" s="335"/>
      <c r="FK115" s="335"/>
      <c r="FL115" s="335"/>
      <c r="FM115" s="335"/>
      <c r="FN115" s="335"/>
      <c r="FO115" s="335"/>
      <c r="FP115" s="335"/>
      <c r="FQ115" s="23">
        <v>-43</v>
      </c>
      <c r="FR115" s="23">
        <f t="shared" si="60"/>
        <v>0</v>
      </c>
      <c r="FS115">
        <f t="shared" si="61"/>
        <v>0</v>
      </c>
      <c r="FT115">
        <f t="shared" si="62"/>
        <v>0</v>
      </c>
      <c r="FU115">
        <f t="shared" si="63"/>
        <v>0</v>
      </c>
      <c r="FV115">
        <f t="shared" si="64"/>
        <v>0</v>
      </c>
      <c r="FW115" s="23">
        <f t="shared" ca="1" si="65"/>
        <v>200</v>
      </c>
      <c r="FX115" s="465"/>
      <c r="FY115" s="335"/>
      <c r="FZ115" s="335"/>
      <c r="GA115" s="335"/>
      <c r="GB115" s="335"/>
      <c r="GC115" s="335"/>
      <c r="GD115" s="335"/>
      <c r="GE115" s="335"/>
      <c r="GF115" s="335"/>
      <c r="GG115" s="335"/>
      <c r="GH115" s="23">
        <v>-43</v>
      </c>
      <c r="GI115" s="23">
        <f t="shared" si="66"/>
        <v>0</v>
      </c>
      <c r="GJ115">
        <f t="shared" si="67"/>
        <v>0</v>
      </c>
      <c r="GK115">
        <f t="shared" si="68"/>
        <v>0</v>
      </c>
      <c r="GL115">
        <f t="shared" si="69"/>
        <v>0</v>
      </c>
      <c r="GM115">
        <f t="shared" si="70"/>
        <v>0</v>
      </c>
      <c r="GN115" s="23">
        <f t="shared" ca="1" si="71"/>
        <v>200</v>
      </c>
      <c r="GO115" s="465"/>
      <c r="GP115" s="335"/>
      <c r="GQ115" s="335"/>
      <c r="GR115" s="335"/>
      <c r="GS115" s="335"/>
      <c r="GT115" s="335"/>
      <c r="GU115" s="335"/>
      <c r="GV115" s="335"/>
      <c r="GW115" s="335"/>
      <c r="GX115" s="335"/>
      <c r="GY115" s="23">
        <v>-43</v>
      </c>
      <c r="GZ115" s="23">
        <f t="shared" si="72"/>
        <v>0</v>
      </c>
      <c r="HA115">
        <f t="shared" si="73"/>
        <v>0</v>
      </c>
      <c r="HB115">
        <f t="shared" si="74"/>
        <v>0</v>
      </c>
      <c r="HC115">
        <f t="shared" si="75"/>
        <v>0</v>
      </c>
      <c r="HD115">
        <f t="shared" si="76"/>
        <v>0</v>
      </c>
      <c r="HE115" s="23">
        <f t="shared" ca="1" si="77"/>
        <v>200</v>
      </c>
      <c r="HF115" s="465"/>
      <c r="HG115" s="335"/>
      <c r="HH115" s="335"/>
      <c r="HI115" s="335"/>
      <c r="HJ115" s="335"/>
      <c r="HK115" s="335"/>
      <c r="HL115" s="335"/>
      <c r="HM115" s="335"/>
      <c r="HN115" s="335"/>
      <c r="HO115" s="335"/>
      <c r="HP115" s="23">
        <v>-43</v>
      </c>
      <c r="HQ115" s="23">
        <f t="shared" si="78"/>
        <v>0</v>
      </c>
      <c r="HR115">
        <f t="shared" si="79"/>
        <v>0</v>
      </c>
      <c r="HS115">
        <f t="shared" si="80"/>
        <v>0</v>
      </c>
      <c r="HT115">
        <f t="shared" si="81"/>
        <v>0</v>
      </c>
      <c r="HU115">
        <f t="shared" si="82"/>
        <v>0</v>
      </c>
      <c r="HV115" s="23">
        <f t="shared" ca="1" si="83"/>
        <v>200</v>
      </c>
      <c r="HW115" s="465"/>
      <c r="HX115" s="335"/>
      <c r="HY115" s="335"/>
      <c r="HZ115" s="335"/>
      <c r="IA115" s="335"/>
      <c r="IB115" s="335"/>
      <c r="IC115" s="335"/>
      <c r="ID115" s="335"/>
      <c r="IE115" s="335"/>
      <c r="IF115" s="335"/>
      <c r="IG115" s="23">
        <v>-43</v>
      </c>
      <c r="IH115" s="23">
        <f t="shared" si="84"/>
        <v>0</v>
      </c>
      <c r="II115">
        <f t="shared" si="85"/>
        <v>0</v>
      </c>
      <c r="IJ115">
        <f t="shared" si="86"/>
        <v>0</v>
      </c>
      <c r="IK115">
        <f t="shared" si="87"/>
        <v>0</v>
      </c>
      <c r="IL115">
        <f t="shared" si="88"/>
        <v>0</v>
      </c>
      <c r="IM115" s="23">
        <f t="shared" ca="1" si="89"/>
        <v>200</v>
      </c>
      <c r="IN115" s="465"/>
      <c r="IO115" s="335"/>
      <c r="IP115" s="335"/>
      <c r="IQ115" s="335"/>
      <c r="IR115" s="335"/>
      <c r="IS115" s="335"/>
      <c r="IT115" s="335"/>
    </row>
    <row r="116" spans="1:254" s="124" customFormat="1" ht="12.75" x14ac:dyDescent="0.2">
      <c r="A116" s="335"/>
      <c r="B116" s="335"/>
      <c r="C116" s="23">
        <v>-42</v>
      </c>
      <c r="D116" s="23">
        <f t="shared" si="0"/>
        <v>0</v>
      </c>
      <c r="E116">
        <f t="shared" si="1"/>
        <v>0</v>
      </c>
      <c r="F116">
        <f t="shared" si="2"/>
        <v>0</v>
      </c>
      <c r="G116">
        <f t="shared" si="3"/>
        <v>0</v>
      </c>
      <c r="H116">
        <f t="shared" si="4"/>
        <v>0</v>
      </c>
      <c r="I116" s="23">
        <f t="shared" ca="1" si="5"/>
        <v>200</v>
      </c>
      <c r="J116" s="465"/>
      <c r="K116" s="335"/>
      <c r="L116" s="335"/>
      <c r="M116" s="335"/>
      <c r="N116" s="335"/>
      <c r="O116" s="335"/>
      <c r="P116" s="335"/>
      <c r="Q116" s="335"/>
      <c r="R116" s="335"/>
      <c r="S116" s="335"/>
      <c r="T116" s="23">
        <v>-42</v>
      </c>
      <c r="U116" s="23">
        <f t="shared" si="6"/>
        <v>0</v>
      </c>
      <c r="V116">
        <f t="shared" si="7"/>
        <v>0</v>
      </c>
      <c r="W116">
        <f t="shared" si="8"/>
        <v>0</v>
      </c>
      <c r="X116">
        <f t="shared" si="9"/>
        <v>0</v>
      </c>
      <c r="Y116">
        <f t="shared" si="10"/>
        <v>0</v>
      </c>
      <c r="Z116" s="23">
        <f t="shared" ca="1" si="11"/>
        <v>200</v>
      </c>
      <c r="AA116" s="465"/>
      <c r="AB116" s="335"/>
      <c r="AC116" s="335"/>
      <c r="AD116" s="335"/>
      <c r="AE116" s="335"/>
      <c r="AF116" s="335"/>
      <c r="AG116" s="335"/>
      <c r="AH116" s="335"/>
      <c r="AI116" s="335"/>
      <c r="AJ116" s="335"/>
      <c r="AK116" s="23">
        <v>-42</v>
      </c>
      <c r="AL116" s="23">
        <f t="shared" si="12"/>
        <v>0</v>
      </c>
      <c r="AM116">
        <f t="shared" si="13"/>
        <v>0</v>
      </c>
      <c r="AN116">
        <f t="shared" si="14"/>
        <v>0</v>
      </c>
      <c r="AO116">
        <f t="shared" si="15"/>
        <v>0</v>
      </c>
      <c r="AP116">
        <f t="shared" si="16"/>
        <v>0</v>
      </c>
      <c r="AQ116" s="23">
        <f t="shared" ca="1" si="17"/>
        <v>200</v>
      </c>
      <c r="AR116" s="465"/>
      <c r="AS116" s="335"/>
      <c r="AT116" s="335"/>
      <c r="AU116" s="335"/>
      <c r="AV116" s="335"/>
      <c r="AW116" s="335"/>
      <c r="AX116" s="335"/>
      <c r="AY116" s="335"/>
      <c r="AZ116" s="335"/>
      <c r="BA116" s="335"/>
      <c r="BB116" s="23">
        <v>-42</v>
      </c>
      <c r="BC116" s="23">
        <f t="shared" si="18"/>
        <v>0</v>
      </c>
      <c r="BD116">
        <f t="shared" si="19"/>
        <v>0</v>
      </c>
      <c r="BE116">
        <f t="shared" si="20"/>
        <v>0</v>
      </c>
      <c r="BF116">
        <f t="shared" si="21"/>
        <v>0</v>
      </c>
      <c r="BG116">
        <f t="shared" si="22"/>
        <v>0</v>
      </c>
      <c r="BH116" s="23">
        <f t="shared" ca="1" si="23"/>
        <v>200</v>
      </c>
      <c r="BI116" s="465"/>
      <c r="BJ116" s="335"/>
      <c r="BK116" s="335"/>
      <c r="BL116" s="335"/>
      <c r="BM116" s="335"/>
      <c r="BN116" s="335"/>
      <c r="BO116" s="335"/>
      <c r="BP116" s="335"/>
      <c r="BQ116" s="335"/>
      <c r="BR116" s="335"/>
      <c r="BS116" s="23">
        <v>-42</v>
      </c>
      <c r="BT116" s="23">
        <f t="shared" si="24"/>
        <v>0</v>
      </c>
      <c r="BU116">
        <f t="shared" si="25"/>
        <v>0</v>
      </c>
      <c r="BV116">
        <f t="shared" si="26"/>
        <v>0</v>
      </c>
      <c r="BW116">
        <f t="shared" si="27"/>
        <v>0</v>
      </c>
      <c r="BX116">
        <f t="shared" si="28"/>
        <v>0</v>
      </c>
      <c r="BY116" s="23">
        <f t="shared" ca="1" si="29"/>
        <v>200</v>
      </c>
      <c r="BZ116" s="465"/>
      <c r="CA116" s="335"/>
      <c r="CB116" s="335"/>
      <c r="CC116" s="335"/>
      <c r="CD116" s="335"/>
      <c r="CE116" s="335"/>
      <c r="CF116" s="335"/>
      <c r="CG116" s="335"/>
      <c r="CH116" s="335"/>
      <c r="CI116" s="335"/>
      <c r="CJ116" s="23">
        <v>-42</v>
      </c>
      <c r="CK116" s="23">
        <f t="shared" si="30"/>
        <v>0</v>
      </c>
      <c r="CL116">
        <f t="shared" si="31"/>
        <v>0</v>
      </c>
      <c r="CM116">
        <f t="shared" si="32"/>
        <v>0</v>
      </c>
      <c r="CN116">
        <f t="shared" si="33"/>
        <v>0</v>
      </c>
      <c r="CO116">
        <f t="shared" si="34"/>
        <v>0</v>
      </c>
      <c r="CP116" s="23">
        <f t="shared" ca="1" si="35"/>
        <v>200</v>
      </c>
      <c r="CQ116" s="465"/>
      <c r="CR116" s="335"/>
      <c r="CS116" s="335"/>
      <c r="CT116" s="335"/>
      <c r="CU116" s="335"/>
      <c r="CV116" s="335"/>
      <c r="CW116" s="335"/>
      <c r="CX116" s="335"/>
      <c r="CY116" s="335"/>
      <c r="CZ116" s="335"/>
      <c r="DA116" s="23">
        <v>-42</v>
      </c>
      <c r="DB116" s="23">
        <f t="shared" si="36"/>
        <v>0</v>
      </c>
      <c r="DC116">
        <f t="shared" si="37"/>
        <v>0</v>
      </c>
      <c r="DD116">
        <f t="shared" si="38"/>
        <v>0</v>
      </c>
      <c r="DE116">
        <f t="shared" si="39"/>
        <v>0</v>
      </c>
      <c r="DF116">
        <f t="shared" si="40"/>
        <v>0</v>
      </c>
      <c r="DG116" s="23">
        <f t="shared" ca="1" si="41"/>
        <v>200</v>
      </c>
      <c r="DH116" s="465"/>
      <c r="DI116" s="335"/>
      <c r="DJ116" s="335"/>
      <c r="DK116" s="335"/>
      <c r="DL116" s="335"/>
      <c r="DM116" s="335"/>
      <c r="DN116" s="335"/>
      <c r="DO116" s="335"/>
      <c r="DP116" s="335"/>
      <c r="DQ116" s="335"/>
      <c r="DR116" s="23">
        <v>-42</v>
      </c>
      <c r="DS116" s="23">
        <f t="shared" si="42"/>
        <v>0</v>
      </c>
      <c r="DT116">
        <f t="shared" si="43"/>
        <v>0</v>
      </c>
      <c r="DU116">
        <f t="shared" si="44"/>
        <v>0</v>
      </c>
      <c r="DV116">
        <f t="shared" si="45"/>
        <v>0</v>
      </c>
      <c r="DW116">
        <f t="shared" si="46"/>
        <v>0</v>
      </c>
      <c r="DX116" s="23">
        <f t="shared" ca="1" si="47"/>
        <v>200</v>
      </c>
      <c r="DY116" s="465"/>
      <c r="DZ116" s="335"/>
      <c r="EA116" s="335"/>
      <c r="EB116" s="335"/>
      <c r="EC116" s="335"/>
      <c r="ED116" s="335"/>
      <c r="EE116" s="335"/>
      <c r="EF116" s="335"/>
      <c r="EG116" s="335"/>
      <c r="EH116" s="335"/>
      <c r="EI116" s="23">
        <v>-42</v>
      </c>
      <c r="EJ116" s="23">
        <f t="shared" si="48"/>
        <v>0</v>
      </c>
      <c r="EK116">
        <f t="shared" si="49"/>
        <v>0</v>
      </c>
      <c r="EL116">
        <f t="shared" si="50"/>
        <v>0</v>
      </c>
      <c r="EM116">
        <f t="shared" si="51"/>
        <v>0</v>
      </c>
      <c r="EN116">
        <f t="shared" si="52"/>
        <v>0</v>
      </c>
      <c r="EO116" s="23">
        <f t="shared" ca="1" si="53"/>
        <v>200</v>
      </c>
      <c r="EP116" s="465"/>
      <c r="EQ116" s="335"/>
      <c r="ER116" s="335"/>
      <c r="ES116" s="335"/>
      <c r="ET116" s="335"/>
      <c r="EU116" s="335"/>
      <c r="EV116" s="335"/>
      <c r="EW116" s="335"/>
      <c r="EX116" s="335"/>
      <c r="EY116" s="335"/>
      <c r="EZ116" s="23">
        <v>-42</v>
      </c>
      <c r="FA116" s="23">
        <f t="shared" si="54"/>
        <v>0</v>
      </c>
      <c r="FB116">
        <f t="shared" si="55"/>
        <v>0</v>
      </c>
      <c r="FC116">
        <f t="shared" si="56"/>
        <v>0</v>
      </c>
      <c r="FD116">
        <f t="shared" si="57"/>
        <v>0</v>
      </c>
      <c r="FE116">
        <f t="shared" si="58"/>
        <v>0</v>
      </c>
      <c r="FF116" s="23">
        <f t="shared" ca="1" si="59"/>
        <v>200</v>
      </c>
      <c r="FG116" s="465"/>
      <c r="FH116" s="335"/>
      <c r="FI116" s="335"/>
      <c r="FJ116" s="335"/>
      <c r="FK116" s="335"/>
      <c r="FL116" s="335"/>
      <c r="FM116" s="335"/>
      <c r="FN116" s="335"/>
      <c r="FO116" s="335"/>
      <c r="FP116" s="335"/>
      <c r="FQ116" s="23">
        <v>-42</v>
      </c>
      <c r="FR116" s="23">
        <f t="shared" si="60"/>
        <v>0</v>
      </c>
      <c r="FS116">
        <f t="shared" si="61"/>
        <v>0</v>
      </c>
      <c r="FT116">
        <f t="shared" si="62"/>
        <v>0</v>
      </c>
      <c r="FU116">
        <f t="shared" si="63"/>
        <v>0</v>
      </c>
      <c r="FV116">
        <f t="shared" si="64"/>
        <v>0</v>
      </c>
      <c r="FW116" s="23">
        <f t="shared" ca="1" si="65"/>
        <v>200</v>
      </c>
      <c r="FX116" s="465"/>
      <c r="FY116" s="335"/>
      <c r="FZ116" s="335"/>
      <c r="GA116" s="335"/>
      <c r="GB116" s="335"/>
      <c r="GC116" s="335"/>
      <c r="GD116" s="335"/>
      <c r="GE116" s="335"/>
      <c r="GF116" s="335"/>
      <c r="GG116" s="335"/>
      <c r="GH116" s="23">
        <v>-42</v>
      </c>
      <c r="GI116" s="23">
        <f t="shared" si="66"/>
        <v>0</v>
      </c>
      <c r="GJ116">
        <f t="shared" si="67"/>
        <v>0</v>
      </c>
      <c r="GK116">
        <f t="shared" si="68"/>
        <v>0</v>
      </c>
      <c r="GL116">
        <f t="shared" si="69"/>
        <v>0</v>
      </c>
      <c r="GM116">
        <f t="shared" si="70"/>
        <v>0</v>
      </c>
      <c r="GN116" s="23">
        <f t="shared" ca="1" si="71"/>
        <v>200</v>
      </c>
      <c r="GO116" s="465"/>
      <c r="GP116" s="335"/>
      <c r="GQ116" s="335"/>
      <c r="GR116" s="335"/>
      <c r="GS116" s="335"/>
      <c r="GT116" s="335"/>
      <c r="GU116" s="335"/>
      <c r="GV116" s="335"/>
      <c r="GW116" s="335"/>
      <c r="GX116" s="335"/>
      <c r="GY116" s="23">
        <v>-42</v>
      </c>
      <c r="GZ116" s="23">
        <f t="shared" si="72"/>
        <v>0</v>
      </c>
      <c r="HA116">
        <f t="shared" si="73"/>
        <v>0</v>
      </c>
      <c r="HB116">
        <f t="shared" si="74"/>
        <v>0</v>
      </c>
      <c r="HC116">
        <f t="shared" si="75"/>
        <v>0</v>
      </c>
      <c r="HD116">
        <f t="shared" si="76"/>
        <v>0</v>
      </c>
      <c r="HE116" s="23">
        <f t="shared" ca="1" si="77"/>
        <v>200</v>
      </c>
      <c r="HF116" s="465"/>
      <c r="HG116" s="335"/>
      <c r="HH116" s="335"/>
      <c r="HI116" s="335"/>
      <c r="HJ116" s="335"/>
      <c r="HK116" s="335"/>
      <c r="HL116" s="335"/>
      <c r="HM116" s="335"/>
      <c r="HN116" s="335"/>
      <c r="HO116" s="335"/>
      <c r="HP116" s="23">
        <v>-42</v>
      </c>
      <c r="HQ116" s="23">
        <f t="shared" si="78"/>
        <v>0</v>
      </c>
      <c r="HR116">
        <f t="shared" si="79"/>
        <v>0</v>
      </c>
      <c r="HS116">
        <f t="shared" si="80"/>
        <v>0</v>
      </c>
      <c r="HT116">
        <f t="shared" si="81"/>
        <v>0</v>
      </c>
      <c r="HU116">
        <f t="shared" si="82"/>
        <v>0</v>
      </c>
      <c r="HV116" s="23">
        <f t="shared" ca="1" si="83"/>
        <v>200</v>
      </c>
      <c r="HW116" s="465"/>
      <c r="HX116" s="335"/>
      <c r="HY116" s="335"/>
      <c r="HZ116" s="335"/>
      <c r="IA116" s="335"/>
      <c r="IB116" s="335"/>
      <c r="IC116" s="335"/>
      <c r="ID116" s="335"/>
      <c r="IE116" s="335"/>
      <c r="IF116" s="335"/>
      <c r="IG116" s="23">
        <v>-42</v>
      </c>
      <c r="IH116" s="23">
        <f t="shared" si="84"/>
        <v>0</v>
      </c>
      <c r="II116">
        <f t="shared" si="85"/>
        <v>0</v>
      </c>
      <c r="IJ116">
        <f t="shared" si="86"/>
        <v>0</v>
      </c>
      <c r="IK116">
        <f t="shared" si="87"/>
        <v>0</v>
      </c>
      <c r="IL116">
        <f t="shared" si="88"/>
        <v>0</v>
      </c>
      <c r="IM116" s="23">
        <f t="shared" ca="1" si="89"/>
        <v>200</v>
      </c>
      <c r="IN116" s="465"/>
      <c r="IO116" s="335"/>
      <c r="IP116" s="335"/>
      <c r="IQ116" s="335"/>
      <c r="IR116" s="335"/>
      <c r="IS116" s="335"/>
      <c r="IT116" s="335"/>
    </row>
    <row r="117" spans="1:254" s="124" customFormat="1" ht="12.75" x14ac:dyDescent="0.2">
      <c r="A117" s="335"/>
      <c r="B117" s="335"/>
      <c r="C117" s="23">
        <v>-41</v>
      </c>
      <c r="D117" s="23">
        <f t="shared" si="0"/>
        <v>0</v>
      </c>
      <c r="E117">
        <f t="shared" si="1"/>
        <v>0</v>
      </c>
      <c r="F117">
        <f t="shared" si="2"/>
        <v>0</v>
      </c>
      <c r="G117">
        <f t="shared" si="3"/>
        <v>0</v>
      </c>
      <c r="H117">
        <f t="shared" si="4"/>
        <v>0</v>
      </c>
      <c r="I117" s="23">
        <f t="shared" ca="1" si="5"/>
        <v>200</v>
      </c>
      <c r="J117" s="465"/>
      <c r="K117" s="335"/>
      <c r="L117" s="335"/>
      <c r="M117" s="335"/>
      <c r="N117" s="335"/>
      <c r="O117" s="335"/>
      <c r="P117" s="335"/>
      <c r="Q117" s="335"/>
      <c r="R117" s="335"/>
      <c r="S117" s="335"/>
      <c r="T117" s="23">
        <v>-41</v>
      </c>
      <c r="U117" s="23">
        <f t="shared" si="6"/>
        <v>0</v>
      </c>
      <c r="V117">
        <f t="shared" si="7"/>
        <v>0</v>
      </c>
      <c r="W117">
        <f t="shared" si="8"/>
        <v>0</v>
      </c>
      <c r="X117">
        <f t="shared" si="9"/>
        <v>0</v>
      </c>
      <c r="Y117">
        <f t="shared" si="10"/>
        <v>0</v>
      </c>
      <c r="Z117" s="23">
        <f t="shared" ca="1" si="11"/>
        <v>200</v>
      </c>
      <c r="AA117" s="465"/>
      <c r="AB117" s="335"/>
      <c r="AC117" s="335"/>
      <c r="AD117" s="335"/>
      <c r="AE117" s="335"/>
      <c r="AF117" s="335"/>
      <c r="AG117" s="335"/>
      <c r="AH117" s="335"/>
      <c r="AI117" s="335"/>
      <c r="AJ117" s="335"/>
      <c r="AK117" s="23">
        <v>-41</v>
      </c>
      <c r="AL117" s="23">
        <f t="shared" si="12"/>
        <v>0</v>
      </c>
      <c r="AM117">
        <f t="shared" si="13"/>
        <v>0</v>
      </c>
      <c r="AN117">
        <f t="shared" si="14"/>
        <v>0</v>
      </c>
      <c r="AO117">
        <f t="shared" si="15"/>
        <v>0</v>
      </c>
      <c r="AP117">
        <f t="shared" si="16"/>
        <v>0</v>
      </c>
      <c r="AQ117" s="23">
        <f t="shared" ca="1" si="17"/>
        <v>200</v>
      </c>
      <c r="AR117" s="465"/>
      <c r="AS117" s="335"/>
      <c r="AT117" s="335"/>
      <c r="AU117" s="335"/>
      <c r="AV117" s="335"/>
      <c r="AW117" s="335"/>
      <c r="AX117" s="335"/>
      <c r="AY117" s="335"/>
      <c r="AZ117" s="335"/>
      <c r="BA117" s="335"/>
      <c r="BB117" s="23">
        <v>-41</v>
      </c>
      <c r="BC117" s="23">
        <f t="shared" si="18"/>
        <v>0</v>
      </c>
      <c r="BD117">
        <f t="shared" si="19"/>
        <v>0</v>
      </c>
      <c r="BE117">
        <f t="shared" si="20"/>
        <v>0</v>
      </c>
      <c r="BF117">
        <f t="shared" si="21"/>
        <v>0</v>
      </c>
      <c r="BG117">
        <f t="shared" si="22"/>
        <v>0</v>
      </c>
      <c r="BH117" s="23">
        <f t="shared" ca="1" si="23"/>
        <v>200</v>
      </c>
      <c r="BI117" s="465"/>
      <c r="BJ117" s="335"/>
      <c r="BK117" s="335"/>
      <c r="BL117" s="335"/>
      <c r="BM117" s="335"/>
      <c r="BN117" s="335"/>
      <c r="BO117" s="335"/>
      <c r="BP117" s="335"/>
      <c r="BQ117" s="335"/>
      <c r="BR117" s="335"/>
      <c r="BS117" s="23">
        <v>-41</v>
      </c>
      <c r="BT117" s="23">
        <f t="shared" si="24"/>
        <v>0</v>
      </c>
      <c r="BU117">
        <f t="shared" si="25"/>
        <v>0</v>
      </c>
      <c r="BV117">
        <f t="shared" si="26"/>
        <v>0</v>
      </c>
      <c r="BW117">
        <f t="shared" si="27"/>
        <v>0</v>
      </c>
      <c r="BX117">
        <f t="shared" si="28"/>
        <v>0</v>
      </c>
      <c r="BY117" s="23">
        <f t="shared" ca="1" si="29"/>
        <v>200</v>
      </c>
      <c r="BZ117" s="465"/>
      <c r="CA117" s="335"/>
      <c r="CB117" s="335"/>
      <c r="CC117" s="335"/>
      <c r="CD117" s="335"/>
      <c r="CE117" s="335"/>
      <c r="CF117" s="335"/>
      <c r="CG117" s="335"/>
      <c r="CH117" s="335"/>
      <c r="CI117" s="335"/>
      <c r="CJ117" s="23">
        <v>-41</v>
      </c>
      <c r="CK117" s="23">
        <f t="shared" si="30"/>
        <v>0</v>
      </c>
      <c r="CL117">
        <f t="shared" si="31"/>
        <v>0</v>
      </c>
      <c r="CM117">
        <f t="shared" si="32"/>
        <v>0</v>
      </c>
      <c r="CN117">
        <f t="shared" si="33"/>
        <v>0</v>
      </c>
      <c r="CO117">
        <f t="shared" si="34"/>
        <v>0</v>
      </c>
      <c r="CP117" s="23">
        <f t="shared" ca="1" si="35"/>
        <v>200</v>
      </c>
      <c r="CQ117" s="465"/>
      <c r="CR117" s="335"/>
      <c r="CS117" s="335"/>
      <c r="CT117" s="335"/>
      <c r="CU117" s="335"/>
      <c r="CV117" s="335"/>
      <c r="CW117" s="335"/>
      <c r="CX117" s="335"/>
      <c r="CY117" s="335"/>
      <c r="CZ117" s="335"/>
      <c r="DA117" s="23">
        <v>-41</v>
      </c>
      <c r="DB117" s="23">
        <f t="shared" si="36"/>
        <v>0</v>
      </c>
      <c r="DC117">
        <f t="shared" si="37"/>
        <v>0</v>
      </c>
      <c r="DD117">
        <f t="shared" si="38"/>
        <v>0</v>
      </c>
      <c r="DE117">
        <f t="shared" si="39"/>
        <v>0</v>
      </c>
      <c r="DF117">
        <f t="shared" si="40"/>
        <v>0</v>
      </c>
      <c r="DG117" s="23">
        <f t="shared" ca="1" si="41"/>
        <v>200</v>
      </c>
      <c r="DH117" s="465"/>
      <c r="DI117" s="335"/>
      <c r="DJ117" s="335"/>
      <c r="DK117" s="335"/>
      <c r="DL117" s="335"/>
      <c r="DM117" s="335"/>
      <c r="DN117" s="335"/>
      <c r="DO117" s="335"/>
      <c r="DP117" s="335"/>
      <c r="DQ117" s="335"/>
      <c r="DR117" s="23">
        <v>-41</v>
      </c>
      <c r="DS117" s="23">
        <f t="shared" si="42"/>
        <v>0</v>
      </c>
      <c r="DT117">
        <f t="shared" si="43"/>
        <v>0</v>
      </c>
      <c r="DU117">
        <f t="shared" si="44"/>
        <v>0</v>
      </c>
      <c r="DV117">
        <f t="shared" si="45"/>
        <v>0</v>
      </c>
      <c r="DW117">
        <f t="shared" si="46"/>
        <v>0</v>
      </c>
      <c r="DX117" s="23">
        <f t="shared" ca="1" si="47"/>
        <v>200</v>
      </c>
      <c r="DY117" s="465"/>
      <c r="DZ117" s="335"/>
      <c r="EA117" s="335"/>
      <c r="EB117" s="335"/>
      <c r="EC117" s="335"/>
      <c r="ED117" s="335"/>
      <c r="EE117" s="335"/>
      <c r="EF117" s="335"/>
      <c r="EG117" s="335"/>
      <c r="EH117" s="335"/>
      <c r="EI117" s="23">
        <v>-41</v>
      </c>
      <c r="EJ117" s="23">
        <f t="shared" si="48"/>
        <v>0</v>
      </c>
      <c r="EK117">
        <f t="shared" si="49"/>
        <v>0</v>
      </c>
      <c r="EL117">
        <f t="shared" si="50"/>
        <v>0</v>
      </c>
      <c r="EM117">
        <f t="shared" si="51"/>
        <v>0</v>
      </c>
      <c r="EN117">
        <f t="shared" si="52"/>
        <v>0</v>
      </c>
      <c r="EO117" s="23">
        <f t="shared" ca="1" si="53"/>
        <v>200</v>
      </c>
      <c r="EP117" s="465"/>
      <c r="EQ117" s="335"/>
      <c r="ER117" s="335"/>
      <c r="ES117" s="335"/>
      <c r="ET117" s="335"/>
      <c r="EU117" s="335"/>
      <c r="EV117" s="335"/>
      <c r="EW117" s="335"/>
      <c r="EX117" s="335"/>
      <c r="EY117" s="335"/>
      <c r="EZ117" s="23">
        <v>-41</v>
      </c>
      <c r="FA117" s="23">
        <f t="shared" si="54"/>
        <v>0</v>
      </c>
      <c r="FB117">
        <f t="shared" si="55"/>
        <v>0</v>
      </c>
      <c r="FC117">
        <f t="shared" si="56"/>
        <v>0</v>
      </c>
      <c r="FD117">
        <f t="shared" si="57"/>
        <v>0</v>
      </c>
      <c r="FE117">
        <f t="shared" si="58"/>
        <v>0</v>
      </c>
      <c r="FF117" s="23">
        <f t="shared" ca="1" si="59"/>
        <v>200</v>
      </c>
      <c r="FG117" s="465"/>
      <c r="FH117" s="335"/>
      <c r="FI117" s="335"/>
      <c r="FJ117" s="335"/>
      <c r="FK117" s="335"/>
      <c r="FL117" s="335"/>
      <c r="FM117" s="335"/>
      <c r="FN117" s="335"/>
      <c r="FO117" s="335"/>
      <c r="FP117" s="335"/>
      <c r="FQ117" s="23">
        <v>-41</v>
      </c>
      <c r="FR117" s="23">
        <f t="shared" si="60"/>
        <v>0</v>
      </c>
      <c r="FS117">
        <f t="shared" si="61"/>
        <v>0</v>
      </c>
      <c r="FT117">
        <f t="shared" si="62"/>
        <v>0</v>
      </c>
      <c r="FU117">
        <f t="shared" si="63"/>
        <v>0</v>
      </c>
      <c r="FV117">
        <f t="shared" si="64"/>
        <v>0</v>
      </c>
      <c r="FW117" s="23">
        <f t="shared" ca="1" si="65"/>
        <v>200</v>
      </c>
      <c r="FX117" s="465"/>
      <c r="FY117" s="335"/>
      <c r="FZ117" s="335"/>
      <c r="GA117" s="335"/>
      <c r="GB117" s="335"/>
      <c r="GC117" s="335"/>
      <c r="GD117" s="335"/>
      <c r="GE117" s="335"/>
      <c r="GF117" s="335"/>
      <c r="GG117" s="335"/>
      <c r="GH117" s="23">
        <v>-41</v>
      </c>
      <c r="GI117" s="23">
        <f t="shared" si="66"/>
        <v>0</v>
      </c>
      <c r="GJ117">
        <f t="shared" si="67"/>
        <v>0</v>
      </c>
      <c r="GK117">
        <f t="shared" si="68"/>
        <v>0</v>
      </c>
      <c r="GL117">
        <f t="shared" si="69"/>
        <v>0</v>
      </c>
      <c r="GM117">
        <f t="shared" si="70"/>
        <v>0</v>
      </c>
      <c r="GN117" s="23">
        <f t="shared" ca="1" si="71"/>
        <v>200</v>
      </c>
      <c r="GO117" s="465"/>
      <c r="GP117" s="335"/>
      <c r="GQ117" s="335"/>
      <c r="GR117" s="335"/>
      <c r="GS117" s="335"/>
      <c r="GT117" s="335"/>
      <c r="GU117" s="335"/>
      <c r="GV117" s="335"/>
      <c r="GW117" s="335"/>
      <c r="GX117" s="335"/>
      <c r="GY117" s="23">
        <v>-41</v>
      </c>
      <c r="GZ117" s="23">
        <f t="shared" si="72"/>
        <v>0</v>
      </c>
      <c r="HA117">
        <f t="shared" si="73"/>
        <v>0</v>
      </c>
      <c r="HB117">
        <f t="shared" si="74"/>
        <v>0</v>
      </c>
      <c r="HC117">
        <f t="shared" si="75"/>
        <v>0</v>
      </c>
      <c r="HD117">
        <f t="shared" si="76"/>
        <v>0</v>
      </c>
      <c r="HE117" s="23">
        <f t="shared" ca="1" si="77"/>
        <v>200</v>
      </c>
      <c r="HF117" s="465"/>
      <c r="HG117" s="335"/>
      <c r="HH117" s="335"/>
      <c r="HI117" s="335"/>
      <c r="HJ117" s="335"/>
      <c r="HK117" s="335"/>
      <c r="HL117" s="335"/>
      <c r="HM117" s="335"/>
      <c r="HN117" s="335"/>
      <c r="HO117" s="335"/>
      <c r="HP117" s="23">
        <v>-41</v>
      </c>
      <c r="HQ117" s="23">
        <f t="shared" si="78"/>
        <v>0</v>
      </c>
      <c r="HR117">
        <f t="shared" si="79"/>
        <v>0</v>
      </c>
      <c r="HS117">
        <f t="shared" si="80"/>
        <v>0</v>
      </c>
      <c r="HT117">
        <f t="shared" si="81"/>
        <v>0</v>
      </c>
      <c r="HU117">
        <f t="shared" si="82"/>
        <v>0</v>
      </c>
      <c r="HV117" s="23">
        <f t="shared" ca="1" si="83"/>
        <v>200</v>
      </c>
      <c r="HW117" s="465"/>
      <c r="HX117" s="335"/>
      <c r="HY117" s="335"/>
      <c r="HZ117" s="335"/>
      <c r="IA117" s="335"/>
      <c r="IB117" s="335"/>
      <c r="IC117" s="335"/>
      <c r="ID117" s="335"/>
      <c r="IE117" s="335"/>
      <c r="IF117" s="335"/>
      <c r="IG117" s="23">
        <v>-41</v>
      </c>
      <c r="IH117" s="23">
        <f t="shared" si="84"/>
        <v>0</v>
      </c>
      <c r="II117">
        <f t="shared" si="85"/>
        <v>0</v>
      </c>
      <c r="IJ117">
        <f t="shared" si="86"/>
        <v>0</v>
      </c>
      <c r="IK117">
        <f t="shared" si="87"/>
        <v>0</v>
      </c>
      <c r="IL117">
        <f t="shared" si="88"/>
        <v>0</v>
      </c>
      <c r="IM117" s="23">
        <f t="shared" ca="1" si="89"/>
        <v>200</v>
      </c>
      <c r="IN117" s="465"/>
      <c r="IO117" s="335"/>
      <c r="IP117" s="335"/>
      <c r="IQ117" s="335"/>
      <c r="IR117" s="335"/>
      <c r="IS117" s="335"/>
      <c r="IT117" s="335"/>
    </row>
    <row r="118" spans="1:254" s="124" customFormat="1" ht="12.75" x14ac:dyDescent="0.2">
      <c r="A118" s="335"/>
      <c r="B118" s="335"/>
      <c r="C118" s="23">
        <v>-40</v>
      </c>
      <c r="D118" s="23">
        <f t="shared" si="0"/>
        <v>0</v>
      </c>
      <c r="E118">
        <f t="shared" si="1"/>
        <v>0</v>
      </c>
      <c r="F118">
        <f t="shared" si="2"/>
        <v>0</v>
      </c>
      <c r="G118">
        <f t="shared" si="3"/>
        <v>0</v>
      </c>
      <c r="H118">
        <f t="shared" si="4"/>
        <v>0</v>
      </c>
      <c r="I118" s="23">
        <f t="shared" ca="1" si="5"/>
        <v>200</v>
      </c>
      <c r="J118" s="465"/>
      <c r="K118" s="335"/>
      <c r="L118" s="335"/>
      <c r="M118" s="335"/>
      <c r="N118" s="335"/>
      <c r="O118" s="335"/>
      <c r="P118" s="335"/>
      <c r="Q118" s="335"/>
      <c r="R118" s="335"/>
      <c r="S118" s="335"/>
      <c r="T118" s="23">
        <v>-40</v>
      </c>
      <c r="U118" s="23">
        <f t="shared" si="6"/>
        <v>0</v>
      </c>
      <c r="V118">
        <f t="shared" si="7"/>
        <v>0</v>
      </c>
      <c r="W118">
        <f t="shared" si="8"/>
        <v>0</v>
      </c>
      <c r="X118">
        <f t="shared" si="9"/>
        <v>0</v>
      </c>
      <c r="Y118">
        <f t="shared" si="10"/>
        <v>0</v>
      </c>
      <c r="Z118" s="23">
        <f t="shared" ca="1" si="11"/>
        <v>200</v>
      </c>
      <c r="AA118" s="465"/>
      <c r="AB118" s="335"/>
      <c r="AC118" s="335"/>
      <c r="AD118" s="335"/>
      <c r="AE118" s="335"/>
      <c r="AF118" s="335"/>
      <c r="AG118" s="335"/>
      <c r="AH118" s="335"/>
      <c r="AI118" s="335"/>
      <c r="AJ118" s="335"/>
      <c r="AK118" s="23">
        <v>-40</v>
      </c>
      <c r="AL118" s="23">
        <f t="shared" si="12"/>
        <v>0</v>
      </c>
      <c r="AM118">
        <f t="shared" si="13"/>
        <v>0</v>
      </c>
      <c r="AN118">
        <f t="shared" si="14"/>
        <v>0</v>
      </c>
      <c r="AO118">
        <f t="shared" si="15"/>
        <v>0</v>
      </c>
      <c r="AP118">
        <f t="shared" si="16"/>
        <v>0</v>
      </c>
      <c r="AQ118" s="23">
        <f t="shared" ca="1" si="17"/>
        <v>200</v>
      </c>
      <c r="AR118" s="465"/>
      <c r="AS118" s="335"/>
      <c r="AT118" s="335"/>
      <c r="AU118" s="335"/>
      <c r="AV118" s="335"/>
      <c r="AW118" s="335"/>
      <c r="AX118" s="335"/>
      <c r="AY118" s="335"/>
      <c r="AZ118" s="335"/>
      <c r="BA118" s="335"/>
      <c r="BB118" s="23">
        <v>-40</v>
      </c>
      <c r="BC118" s="23">
        <f t="shared" si="18"/>
        <v>0</v>
      </c>
      <c r="BD118">
        <f t="shared" si="19"/>
        <v>0</v>
      </c>
      <c r="BE118">
        <f t="shared" si="20"/>
        <v>0</v>
      </c>
      <c r="BF118">
        <f t="shared" si="21"/>
        <v>0</v>
      </c>
      <c r="BG118">
        <f t="shared" si="22"/>
        <v>0</v>
      </c>
      <c r="BH118" s="23">
        <f t="shared" ca="1" si="23"/>
        <v>200</v>
      </c>
      <c r="BI118" s="465"/>
      <c r="BJ118" s="335"/>
      <c r="BK118" s="335"/>
      <c r="BL118" s="335"/>
      <c r="BM118" s="335"/>
      <c r="BN118" s="335"/>
      <c r="BO118" s="335"/>
      <c r="BP118" s="335"/>
      <c r="BQ118" s="335"/>
      <c r="BR118" s="335"/>
      <c r="BS118" s="23">
        <v>-40</v>
      </c>
      <c r="BT118" s="23">
        <f t="shared" si="24"/>
        <v>0</v>
      </c>
      <c r="BU118">
        <f t="shared" si="25"/>
        <v>0</v>
      </c>
      <c r="BV118">
        <f t="shared" si="26"/>
        <v>0</v>
      </c>
      <c r="BW118">
        <f t="shared" si="27"/>
        <v>0</v>
      </c>
      <c r="BX118">
        <f t="shared" si="28"/>
        <v>0</v>
      </c>
      <c r="BY118" s="23">
        <f t="shared" ca="1" si="29"/>
        <v>200</v>
      </c>
      <c r="BZ118" s="465"/>
      <c r="CA118" s="335"/>
      <c r="CB118" s="335"/>
      <c r="CC118" s="335"/>
      <c r="CD118" s="335"/>
      <c r="CE118" s="335"/>
      <c r="CF118" s="335"/>
      <c r="CG118" s="335"/>
      <c r="CH118" s="335"/>
      <c r="CI118" s="335"/>
      <c r="CJ118" s="23">
        <v>-40</v>
      </c>
      <c r="CK118" s="23">
        <f t="shared" si="30"/>
        <v>0</v>
      </c>
      <c r="CL118">
        <f t="shared" si="31"/>
        <v>0</v>
      </c>
      <c r="CM118">
        <f t="shared" si="32"/>
        <v>0</v>
      </c>
      <c r="CN118">
        <f t="shared" si="33"/>
        <v>0</v>
      </c>
      <c r="CO118">
        <f t="shared" si="34"/>
        <v>0</v>
      </c>
      <c r="CP118" s="23">
        <f t="shared" ca="1" si="35"/>
        <v>200</v>
      </c>
      <c r="CQ118" s="465"/>
      <c r="CR118" s="335"/>
      <c r="CS118" s="335"/>
      <c r="CT118" s="335"/>
      <c r="CU118" s="335"/>
      <c r="CV118" s="335"/>
      <c r="CW118" s="335"/>
      <c r="CX118" s="335"/>
      <c r="CY118" s="335"/>
      <c r="CZ118" s="335"/>
      <c r="DA118" s="23">
        <v>-40</v>
      </c>
      <c r="DB118" s="23">
        <f t="shared" si="36"/>
        <v>0</v>
      </c>
      <c r="DC118">
        <f t="shared" si="37"/>
        <v>0</v>
      </c>
      <c r="DD118">
        <f t="shared" si="38"/>
        <v>0</v>
      </c>
      <c r="DE118">
        <f t="shared" si="39"/>
        <v>0</v>
      </c>
      <c r="DF118">
        <f t="shared" si="40"/>
        <v>0</v>
      </c>
      <c r="DG118" s="23">
        <f t="shared" ca="1" si="41"/>
        <v>200</v>
      </c>
      <c r="DH118" s="465"/>
      <c r="DI118" s="335"/>
      <c r="DJ118" s="335"/>
      <c r="DK118" s="335"/>
      <c r="DL118" s="335"/>
      <c r="DM118" s="335"/>
      <c r="DN118" s="335"/>
      <c r="DO118" s="335"/>
      <c r="DP118" s="335"/>
      <c r="DQ118" s="335"/>
      <c r="DR118" s="23">
        <v>-40</v>
      </c>
      <c r="DS118" s="23">
        <f t="shared" si="42"/>
        <v>0</v>
      </c>
      <c r="DT118">
        <f t="shared" si="43"/>
        <v>0</v>
      </c>
      <c r="DU118">
        <f t="shared" si="44"/>
        <v>0</v>
      </c>
      <c r="DV118">
        <f t="shared" si="45"/>
        <v>0</v>
      </c>
      <c r="DW118">
        <f t="shared" si="46"/>
        <v>0</v>
      </c>
      <c r="DX118" s="23">
        <f t="shared" ca="1" si="47"/>
        <v>200</v>
      </c>
      <c r="DY118" s="465"/>
      <c r="DZ118" s="335"/>
      <c r="EA118" s="335"/>
      <c r="EB118" s="335"/>
      <c r="EC118" s="335"/>
      <c r="ED118" s="335"/>
      <c r="EE118" s="335"/>
      <c r="EF118" s="335"/>
      <c r="EG118" s="335"/>
      <c r="EH118" s="335"/>
      <c r="EI118" s="23">
        <v>-40</v>
      </c>
      <c r="EJ118" s="23">
        <f t="shared" si="48"/>
        <v>0</v>
      </c>
      <c r="EK118">
        <f t="shared" si="49"/>
        <v>0</v>
      </c>
      <c r="EL118">
        <f t="shared" si="50"/>
        <v>0</v>
      </c>
      <c r="EM118">
        <f t="shared" si="51"/>
        <v>0</v>
      </c>
      <c r="EN118">
        <f t="shared" si="52"/>
        <v>0</v>
      </c>
      <c r="EO118" s="23">
        <f t="shared" ca="1" si="53"/>
        <v>200</v>
      </c>
      <c r="EP118" s="465"/>
      <c r="EQ118" s="335"/>
      <c r="ER118" s="335"/>
      <c r="ES118" s="335"/>
      <c r="ET118" s="335"/>
      <c r="EU118" s="335"/>
      <c r="EV118" s="335"/>
      <c r="EW118" s="335"/>
      <c r="EX118" s="335"/>
      <c r="EY118" s="335"/>
      <c r="EZ118" s="23">
        <v>-40</v>
      </c>
      <c r="FA118" s="23">
        <f t="shared" si="54"/>
        <v>0</v>
      </c>
      <c r="FB118">
        <f t="shared" si="55"/>
        <v>0</v>
      </c>
      <c r="FC118">
        <f t="shared" si="56"/>
        <v>0</v>
      </c>
      <c r="FD118">
        <f t="shared" si="57"/>
        <v>0</v>
      </c>
      <c r="FE118">
        <f t="shared" si="58"/>
        <v>0</v>
      </c>
      <c r="FF118" s="23">
        <f t="shared" ca="1" si="59"/>
        <v>200</v>
      </c>
      <c r="FG118" s="465"/>
      <c r="FH118" s="335"/>
      <c r="FI118" s="335"/>
      <c r="FJ118" s="335"/>
      <c r="FK118" s="335"/>
      <c r="FL118" s="335"/>
      <c r="FM118" s="335"/>
      <c r="FN118" s="335"/>
      <c r="FO118" s="335"/>
      <c r="FP118" s="335"/>
      <c r="FQ118" s="23">
        <v>-40</v>
      </c>
      <c r="FR118" s="23">
        <f t="shared" si="60"/>
        <v>0</v>
      </c>
      <c r="FS118">
        <f t="shared" si="61"/>
        <v>0</v>
      </c>
      <c r="FT118">
        <f t="shared" si="62"/>
        <v>0</v>
      </c>
      <c r="FU118">
        <f t="shared" si="63"/>
        <v>0</v>
      </c>
      <c r="FV118">
        <f t="shared" si="64"/>
        <v>0</v>
      </c>
      <c r="FW118" s="23">
        <f t="shared" ca="1" si="65"/>
        <v>200</v>
      </c>
      <c r="FX118" s="465"/>
      <c r="FY118" s="335"/>
      <c r="FZ118" s="335"/>
      <c r="GA118" s="335"/>
      <c r="GB118" s="335"/>
      <c r="GC118" s="335"/>
      <c r="GD118" s="335"/>
      <c r="GE118" s="335"/>
      <c r="GF118" s="335"/>
      <c r="GG118" s="335"/>
      <c r="GH118" s="23">
        <v>-40</v>
      </c>
      <c r="GI118" s="23">
        <f t="shared" si="66"/>
        <v>0</v>
      </c>
      <c r="GJ118">
        <f t="shared" si="67"/>
        <v>0</v>
      </c>
      <c r="GK118">
        <f t="shared" si="68"/>
        <v>0</v>
      </c>
      <c r="GL118">
        <f t="shared" si="69"/>
        <v>0</v>
      </c>
      <c r="GM118">
        <f t="shared" si="70"/>
        <v>0</v>
      </c>
      <c r="GN118" s="23">
        <f t="shared" ca="1" si="71"/>
        <v>200</v>
      </c>
      <c r="GO118" s="465"/>
      <c r="GP118" s="335"/>
      <c r="GQ118" s="335"/>
      <c r="GR118" s="335"/>
      <c r="GS118" s="335"/>
      <c r="GT118" s="335"/>
      <c r="GU118" s="335"/>
      <c r="GV118" s="335"/>
      <c r="GW118" s="335"/>
      <c r="GX118" s="335"/>
      <c r="GY118" s="23">
        <v>-40</v>
      </c>
      <c r="GZ118" s="23">
        <f t="shared" si="72"/>
        <v>0</v>
      </c>
      <c r="HA118">
        <f t="shared" si="73"/>
        <v>0</v>
      </c>
      <c r="HB118">
        <f t="shared" si="74"/>
        <v>0</v>
      </c>
      <c r="HC118">
        <f t="shared" si="75"/>
        <v>0</v>
      </c>
      <c r="HD118">
        <f t="shared" si="76"/>
        <v>0</v>
      </c>
      <c r="HE118" s="23">
        <f t="shared" ca="1" si="77"/>
        <v>200</v>
      </c>
      <c r="HF118" s="465"/>
      <c r="HG118" s="335"/>
      <c r="HH118" s="335"/>
      <c r="HI118" s="335"/>
      <c r="HJ118" s="335"/>
      <c r="HK118" s="335"/>
      <c r="HL118" s="335"/>
      <c r="HM118" s="335"/>
      <c r="HN118" s="335"/>
      <c r="HO118" s="335"/>
      <c r="HP118" s="23">
        <v>-40</v>
      </c>
      <c r="HQ118" s="23">
        <f t="shared" si="78"/>
        <v>0</v>
      </c>
      <c r="HR118">
        <f t="shared" si="79"/>
        <v>0</v>
      </c>
      <c r="HS118">
        <f t="shared" si="80"/>
        <v>0</v>
      </c>
      <c r="HT118">
        <f t="shared" si="81"/>
        <v>0</v>
      </c>
      <c r="HU118">
        <f t="shared" si="82"/>
        <v>0</v>
      </c>
      <c r="HV118" s="23">
        <f t="shared" ca="1" si="83"/>
        <v>200</v>
      </c>
      <c r="HW118" s="465"/>
      <c r="HX118" s="335"/>
      <c r="HY118" s="335"/>
      <c r="HZ118" s="335"/>
      <c r="IA118" s="335"/>
      <c r="IB118" s="335"/>
      <c r="IC118" s="335"/>
      <c r="ID118" s="335"/>
      <c r="IE118" s="335"/>
      <c r="IF118" s="335"/>
      <c r="IG118" s="23">
        <v>-40</v>
      </c>
      <c r="IH118" s="23">
        <f t="shared" si="84"/>
        <v>0</v>
      </c>
      <c r="II118">
        <f t="shared" si="85"/>
        <v>0</v>
      </c>
      <c r="IJ118">
        <f t="shared" si="86"/>
        <v>0</v>
      </c>
      <c r="IK118">
        <f t="shared" si="87"/>
        <v>0</v>
      </c>
      <c r="IL118">
        <f t="shared" si="88"/>
        <v>0</v>
      </c>
      <c r="IM118" s="23">
        <f t="shared" ca="1" si="89"/>
        <v>200</v>
      </c>
      <c r="IN118" s="465"/>
      <c r="IO118" s="335"/>
      <c r="IP118" s="335"/>
      <c r="IQ118" s="335"/>
      <c r="IR118" s="335"/>
      <c r="IS118" s="335"/>
      <c r="IT118" s="335"/>
    </row>
    <row r="119" spans="1:254" s="124" customFormat="1" ht="12.75" x14ac:dyDescent="0.2">
      <c r="A119" s="335"/>
      <c r="B119" s="335"/>
      <c r="C119" s="23">
        <v>-39</v>
      </c>
      <c r="D119" s="23">
        <f t="shared" si="0"/>
        <v>0</v>
      </c>
      <c r="E119">
        <f t="shared" si="1"/>
        <v>0</v>
      </c>
      <c r="F119">
        <f t="shared" si="2"/>
        <v>0</v>
      </c>
      <c r="G119">
        <f t="shared" si="3"/>
        <v>0</v>
      </c>
      <c r="H119">
        <f t="shared" si="4"/>
        <v>0</v>
      </c>
      <c r="I119" s="23">
        <f t="shared" ca="1" si="5"/>
        <v>200</v>
      </c>
      <c r="J119" s="465"/>
      <c r="K119" s="335"/>
      <c r="L119" s="335"/>
      <c r="M119" s="335"/>
      <c r="N119" s="335"/>
      <c r="O119" s="335"/>
      <c r="P119" s="335"/>
      <c r="Q119" s="335"/>
      <c r="R119" s="335"/>
      <c r="S119" s="335"/>
      <c r="T119" s="23">
        <v>-39</v>
      </c>
      <c r="U119" s="23">
        <f t="shared" si="6"/>
        <v>0</v>
      </c>
      <c r="V119">
        <f t="shared" si="7"/>
        <v>0</v>
      </c>
      <c r="W119">
        <f t="shared" si="8"/>
        <v>0</v>
      </c>
      <c r="X119">
        <f t="shared" si="9"/>
        <v>0</v>
      </c>
      <c r="Y119">
        <f t="shared" si="10"/>
        <v>0</v>
      </c>
      <c r="Z119" s="23">
        <f t="shared" ca="1" si="11"/>
        <v>200</v>
      </c>
      <c r="AA119" s="465"/>
      <c r="AB119" s="335"/>
      <c r="AC119" s="335"/>
      <c r="AD119" s="335"/>
      <c r="AE119" s="335"/>
      <c r="AF119" s="335"/>
      <c r="AG119" s="335"/>
      <c r="AH119" s="335"/>
      <c r="AI119" s="335"/>
      <c r="AJ119" s="335"/>
      <c r="AK119" s="23">
        <v>-39</v>
      </c>
      <c r="AL119" s="23">
        <f t="shared" si="12"/>
        <v>0</v>
      </c>
      <c r="AM119">
        <f t="shared" si="13"/>
        <v>0</v>
      </c>
      <c r="AN119">
        <f t="shared" si="14"/>
        <v>0</v>
      </c>
      <c r="AO119">
        <f t="shared" si="15"/>
        <v>0</v>
      </c>
      <c r="AP119">
        <f t="shared" si="16"/>
        <v>0</v>
      </c>
      <c r="AQ119" s="23">
        <f t="shared" ca="1" si="17"/>
        <v>200</v>
      </c>
      <c r="AR119" s="465"/>
      <c r="AS119" s="335"/>
      <c r="AT119" s="335"/>
      <c r="AU119" s="335"/>
      <c r="AV119" s="335"/>
      <c r="AW119" s="335"/>
      <c r="AX119" s="335"/>
      <c r="AY119" s="335"/>
      <c r="AZ119" s="335"/>
      <c r="BA119" s="335"/>
      <c r="BB119" s="23">
        <v>-39</v>
      </c>
      <c r="BC119" s="23">
        <f t="shared" si="18"/>
        <v>0</v>
      </c>
      <c r="BD119">
        <f t="shared" si="19"/>
        <v>0</v>
      </c>
      <c r="BE119">
        <f t="shared" si="20"/>
        <v>0</v>
      </c>
      <c r="BF119">
        <f t="shared" si="21"/>
        <v>0</v>
      </c>
      <c r="BG119">
        <f t="shared" si="22"/>
        <v>0</v>
      </c>
      <c r="BH119" s="23">
        <f t="shared" ca="1" si="23"/>
        <v>200</v>
      </c>
      <c r="BI119" s="465"/>
      <c r="BJ119" s="335"/>
      <c r="BK119" s="335"/>
      <c r="BL119" s="335"/>
      <c r="BM119" s="335"/>
      <c r="BN119" s="335"/>
      <c r="BO119" s="335"/>
      <c r="BP119" s="335"/>
      <c r="BQ119" s="335"/>
      <c r="BR119" s="335"/>
      <c r="BS119" s="23">
        <v>-39</v>
      </c>
      <c r="BT119" s="23">
        <f t="shared" si="24"/>
        <v>0</v>
      </c>
      <c r="BU119">
        <f t="shared" si="25"/>
        <v>0</v>
      </c>
      <c r="BV119">
        <f t="shared" si="26"/>
        <v>0</v>
      </c>
      <c r="BW119">
        <f t="shared" si="27"/>
        <v>0</v>
      </c>
      <c r="BX119">
        <f t="shared" si="28"/>
        <v>0</v>
      </c>
      <c r="BY119" s="23">
        <f t="shared" ca="1" si="29"/>
        <v>200</v>
      </c>
      <c r="BZ119" s="465"/>
      <c r="CA119" s="335"/>
      <c r="CB119" s="335"/>
      <c r="CC119" s="335"/>
      <c r="CD119" s="335"/>
      <c r="CE119" s="335"/>
      <c r="CF119" s="335"/>
      <c r="CG119" s="335"/>
      <c r="CH119" s="335"/>
      <c r="CI119" s="335"/>
      <c r="CJ119" s="23">
        <v>-39</v>
      </c>
      <c r="CK119" s="23">
        <f t="shared" si="30"/>
        <v>0</v>
      </c>
      <c r="CL119">
        <f t="shared" si="31"/>
        <v>0</v>
      </c>
      <c r="CM119">
        <f t="shared" si="32"/>
        <v>0</v>
      </c>
      <c r="CN119">
        <f t="shared" si="33"/>
        <v>0</v>
      </c>
      <c r="CO119">
        <f t="shared" si="34"/>
        <v>0</v>
      </c>
      <c r="CP119" s="23">
        <f t="shared" ca="1" si="35"/>
        <v>200</v>
      </c>
      <c r="CQ119" s="465"/>
      <c r="CR119" s="335"/>
      <c r="CS119" s="335"/>
      <c r="CT119" s="335"/>
      <c r="CU119" s="335"/>
      <c r="CV119" s="335"/>
      <c r="CW119" s="335"/>
      <c r="CX119" s="335"/>
      <c r="CY119" s="335"/>
      <c r="CZ119" s="335"/>
      <c r="DA119" s="23">
        <v>-39</v>
      </c>
      <c r="DB119" s="23">
        <f t="shared" si="36"/>
        <v>0</v>
      </c>
      <c r="DC119">
        <f t="shared" si="37"/>
        <v>0</v>
      </c>
      <c r="DD119">
        <f t="shared" si="38"/>
        <v>0</v>
      </c>
      <c r="DE119">
        <f t="shared" si="39"/>
        <v>0</v>
      </c>
      <c r="DF119">
        <f t="shared" si="40"/>
        <v>0</v>
      </c>
      <c r="DG119" s="23">
        <f t="shared" ca="1" si="41"/>
        <v>200</v>
      </c>
      <c r="DH119" s="465"/>
      <c r="DI119" s="335"/>
      <c r="DJ119" s="335"/>
      <c r="DK119" s="335"/>
      <c r="DL119" s="335"/>
      <c r="DM119" s="335"/>
      <c r="DN119" s="335"/>
      <c r="DO119" s="335"/>
      <c r="DP119" s="335"/>
      <c r="DQ119" s="335"/>
      <c r="DR119" s="23">
        <v>-39</v>
      </c>
      <c r="DS119" s="23">
        <f t="shared" si="42"/>
        <v>0</v>
      </c>
      <c r="DT119">
        <f t="shared" si="43"/>
        <v>0</v>
      </c>
      <c r="DU119">
        <f t="shared" si="44"/>
        <v>0</v>
      </c>
      <c r="DV119">
        <f t="shared" si="45"/>
        <v>0</v>
      </c>
      <c r="DW119">
        <f t="shared" si="46"/>
        <v>0</v>
      </c>
      <c r="DX119" s="23">
        <f t="shared" ca="1" si="47"/>
        <v>200</v>
      </c>
      <c r="DY119" s="465"/>
      <c r="DZ119" s="335"/>
      <c r="EA119" s="335"/>
      <c r="EB119" s="335"/>
      <c r="EC119" s="335"/>
      <c r="ED119" s="335"/>
      <c r="EE119" s="335"/>
      <c r="EF119" s="335"/>
      <c r="EG119" s="335"/>
      <c r="EH119" s="335"/>
      <c r="EI119" s="23">
        <v>-39</v>
      </c>
      <c r="EJ119" s="23">
        <f t="shared" si="48"/>
        <v>0</v>
      </c>
      <c r="EK119">
        <f t="shared" si="49"/>
        <v>0</v>
      </c>
      <c r="EL119">
        <f t="shared" si="50"/>
        <v>0</v>
      </c>
      <c r="EM119">
        <f t="shared" si="51"/>
        <v>0</v>
      </c>
      <c r="EN119">
        <f t="shared" si="52"/>
        <v>0</v>
      </c>
      <c r="EO119" s="23">
        <f t="shared" ca="1" si="53"/>
        <v>200</v>
      </c>
      <c r="EP119" s="465"/>
      <c r="EQ119" s="335"/>
      <c r="ER119" s="335"/>
      <c r="ES119" s="335"/>
      <c r="ET119" s="335"/>
      <c r="EU119" s="335"/>
      <c r="EV119" s="335"/>
      <c r="EW119" s="335"/>
      <c r="EX119" s="335"/>
      <c r="EY119" s="335"/>
      <c r="EZ119" s="23">
        <v>-39</v>
      </c>
      <c r="FA119" s="23">
        <f t="shared" si="54"/>
        <v>0</v>
      </c>
      <c r="FB119">
        <f t="shared" si="55"/>
        <v>0</v>
      </c>
      <c r="FC119">
        <f t="shared" si="56"/>
        <v>0</v>
      </c>
      <c r="FD119">
        <f t="shared" si="57"/>
        <v>0</v>
      </c>
      <c r="FE119">
        <f t="shared" si="58"/>
        <v>0</v>
      </c>
      <c r="FF119" s="23">
        <f t="shared" ca="1" si="59"/>
        <v>200</v>
      </c>
      <c r="FG119" s="465"/>
      <c r="FH119" s="335"/>
      <c r="FI119" s="335"/>
      <c r="FJ119" s="335"/>
      <c r="FK119" s="335"/>
      <c r="FL119" s="335"/>
      <c r="FM119" s="335"/>
      <c r="FN119" s="335"/>
      <c r="FO119" s="335"/>
      <c r="FP119" s="335"/>
      <c r="FQ119" s="23">
        <v>-39</v>
      </c>
      <c r="FR119" s="23">
        <f t="shared" si="60"/>
        <v>0</v>
      </c>
      <c r="FS119">
        <f t="shared" si="61"/>
        <v>0</v>
      </c>
      <c r="FT119">
        <f t="shared" si="62"/>
        <v>0</v>
      </c>
      <c r="FU119">
        <f t="shared" si="63"/>
        <v>0</v>
      </c>
      <c r="FV119">
        <f t="shared" si="64"/>
        <v>0</v>
      </c>
      <c r="FW119" s="23">
        <f t="shared" ca="1" si="65"/>
        <v>200</v>
      </c>
      <c r="FX119" s="465"/>
      <c r="FY119" s="335"/>
      <c r="FZ119" s="335"/>
      <c r="GA119" s="335"/>
      <c r="GB119" s="335"/>
      <c r="GC119" s="335"/>
      <c r="GD119" s="335"/>
      <c r="GE119" s="335"/>
      <c r="GF119" s="335"/>
      <c r="GG119" s="335"/>
      <c r="GH119" s="23">
        <v>-39</v>
      </c>
      <c r="GI119" s="23">
        <f t="shared" si="66"/>
        <v>0</v>
      </c>
      <c r="GJ119">
        <f t="shared" si="67"/>
        <v>0</v>
      </c>
      <c r="GK119">
        <f t="shared" si="68"/>
        <v>0</v>
      </c>
      <c r="GL119">
        <f t="shared" si="69"/>
        <v>0</v>
      </c>
      <c r="GM119">
        <f t="shared" si="70"/>
        <v>0</v>
      </c>
      <c r="GN119" s="23">
        <f t="shared" ca="1" si="71"/>
        <v>200</v>
      </c>
      <c r="GO119" s="465"/>
      <c r="GP119" s="335"/>
      <c r="GQ119" s="335"/>
      <c r="GR119" s="335"/>
      <c r="GS119" s="335"/>
      <c r="GT119" s="335"/>
      <c r="GU119" s="335"/>
      <c r="GV119" s="335"/>
      <c r="GW119" s="335"/>
      <c r="GX119" s="335"/>
      <c r="GY119" s="23">
        <v>-39</v>
      </c>
      <c r="GZ119" s="23">
        <f t="shared" si="72"/>
        <v>0</v>
      </c>
      <c r="HA119">
        <f t="shared" si="73"/>
        <v>0</v>
      </c>
      <c r="HB119">
        <f t="shared" si="74"/>
        <v>0</v>
      </c>
      <c r="HC119">
        <f t="shared" si="75"/>
        <v>0</v>
      </c>
      <c r="HD119">
        <f t="shared" si="76"/>
        <v>0</v>
      </c>
      <c r="HE119" s="23">
        <f t="shared" ca="1" si="77"/>
        <v>200</v>
      </c>
      <c r="HF119" s="465"/>
      <c r="HG119" s="335"/>
      <c r="HH119" s="335"/>
      <c r="HI119" s="335"/>
      <c r="HJ119" s="335"/>
      <c r="HK119" s="335"/>
      <c r="HL119" s="335"/>
      <c r="HM119" s="335"/>
      <c r="HN119" s="335"/>
      <c r="HO119" s="335"/>
      <c r="HP119" s="23">
        <v>-39</v>
      </c>
      <c r="HQ119" s="23">
        <f t="shared" si="78"/>
        <v>0</v>
      </c>
      <c r="HR119">
        <f t="shared" si="79"/>
        <v>0</v>
      </c>
      <c r="HS119">
        <f t="shared" si="80"/>
        <v>0</v>
      </c>
      <c r="HT119">
        <f t="shared" si="81"/>
        <v>0</v>
      </c>
      <c r="HU119">
        <f t="shared" si="82"/>
        <v>0</v>
      </c>
      <c r="HV119" s="23">
        <f t="shared" ca="1" si="83"/>
        <v>200</v>
      </c>
      <c r="HW119" s="465"/>
      <c r="HX119" s="335"/>
      <c r="HY119" s="335"/>
      <c r="HZ119" s="335"/>
      <c r="IA119" s="335"/>
      <c r="IB119" s="335"/>
      <c r="IC119" s="335"/>
      <c r="ID119" s="335"/>
      <c r="IE119" s="335"/>
      <c r="IF119" s="335"/>
      <c r="IG119" s="23">
        <v>-39</v>
      </c>
      <c r="IH119" s="23">
        <f t="shared" si="84"/>
        <v>0</v>
      </c>
      <c r="II119">
        <f t="shared" si="85"/>
        <v>0</v>
      </c>
      <c r="IJ119">
        <f t="shared" si="86"/>
        <v>0</v>
      </c>
      <c r="IK119">
        <f t="shared" si="87"/>
        <v>0</v>
      </c>
      <c r="IL119">
        <f t="shared" si="88"/>
        <v>0</v>
      </c>
      <c r="IM119" s="23">
        <f t="shared" ca="1" si="89"/>
        <v>200</v>
      </c>
      <c r="IN119" s="465"/>
      <c r="IO119" s="335"/>
      <c r="IP119" s="335"/>
      <c r="IQ119" s="335"/>
      <c r="IR119" s="335"/>
      <c r="IS119" s="335"/>
      <c r="IT119" s="335"/>
    </row>
    <row r="120" spans="1:254" s="124" customFormat="1" ht="12.75" x14ac:dyDescent="0.2">
      <c r="A120" s="335"/>
      <c r="B120" s="335"/>
      <c r="C120" s="23">
        <v>-38</v>
      </c>
      <c r="D120" s="23">
        <f t="shared" si="0"/>
        <v>0</v>
      </c>
      <c r="E120">
        <f t="shared" si="1"/>
        <v>0</v>
      </c>
      <c r="F120">
        <f t="shared" si="2"/>
        <v>0</v>
      </c>
      <c r="G120">
        <f t="shared" si="3"/>
        <v>0</v>
      </c>
      <c r="H120">
        <f t="shared" si="4"/>
        <v>0</v>
      </c>
      <c r="I120" s="23">
        <f t="shared" ca="1" si="5"/>
        <v>200</v>
      </c>
      <c r="J120" s="465"/>
      <c r="K120" s="335"/>
      <c r="L120" s="335"/>
      <c r="M120" s="335"/>
      <c r="N120" s="335"/>
      <c r="O120" s="335"/>
      <c r="P120" s="335"/>
      <c r="Q120" s="335"/>
      <c r="R120" s="335"/>
      <c r="S120" s="335"/>
      <c r="T120" s="23">
        <v>-38</v>
      </c>
      <c r="U120" s="23">
        <f t="shared" si="6"/>
        <v>0</v>
      </c>
      <c r="V120">
        <f t="shared" si="7"/>
        <v>0</v>
      </c>
      <c r="W120">
        <f t="shared" si="8"/>
        <v>0</v>
      </c>
      <c r="X120">
        <f t="shared" si="9"/>
        <v>0</v>
      </c>
      <c r="Y120">
        <f t="shared" si="10"/>
        <v>0</v>
      </c>
      <c r="Z120" s="23">
        <f t="shared" ca="1" si="11"/>
        <v>200</v>
      </c>
      <c r="AA120" s="465"/>
      <c r="AB120" s="335"/>
      <c r="AC120" s="335"/>
      <c r="AD120" s="335"/>
      <c r="AE120" s="335"/>
      <c r="AF120" s="335"/>
      <c r="AG120" s="335"/>
      <c r="AH120" s="335"/>
      <c r="AI120" s="335"/>
      <c r="AJ120" s="335"/>
      <c r="AK120" s="23">
        <v>-38</v>
      </c>
      <c r="AL120" s="23">
        <f t="shared" si="12"/>
        <v>0</v>
      </c>
      <c r="AM120">
        <f t="shared" si="13"/>
        <v>0</v>
      </c>
      <c r="AN120">
        <f t="shared" si="14"/>
        <v>0</v>
      </c>
      <c r="AO120">
        <f t="shared" si="15"/>
        <v>0</v>
      </c>
      <c r="AP120">
        <f t="shared" si="16"/>
        <v>0</v>
      </c>
      <c r="AQ120" s="23">
        <f t="shared" ca="1" si="17"/>
        <v>200</v>
      </c>
      <c r="AR120" s="465"/>
      <c r="AS120" s="335"/>
      <c r="AT120" s="335"/>
      <c r="AU120" s="335"/>
      <c r="AV120" s="335"/>
      <c r="AW120" s="335"/>
      <c r="AX120" s="335"/>
      <c r="AY120" s="335"/>
      <c r="AZ120" s="335"/>
      <c r="BA120" s="335"/>
      <c r="BB120" s="23">
        <v>-38</v>
      </c>
      <c r="BC120" s="23">
        <f t="shared" si="18"/>
        <v>0</v>
      </c>
      <c r="BD120">
        <f t="shared" si="19"/>
        <v>0</v>
      </c>
      <c r="BE120">
        <f t="shared" si="20"/>
        <v>0</v>
      </c>
      <c r="BF120">
        <f t="shared" si="21"/>
        <v>0</v>
      </c>
      <c r="BG120">
        <f t="shared" si="22"/>
        <v>0</v>
      </c>
      <c r="BH120" s="23">
        <f t="shared" ca="1" si="23"/>
        <v>200</v>
      </c>
      <c r="BI120" s="465"/>
      <c r="BJ120" s="335"/>
      <c r="BK120" s="335"/>
      <c r="BL120" s="335"/>
      <c r="BM120" s="335"/>
      <c r="BN120" s="335"/>
      <c r="BO120" s="335"/>
      <c r="BP120" s="335"/>
      <c r="BQ120" s="335"/>
      <c r="BR120" s="335"/>
      <c r="BS120" s="23">
        <v>-38</v>
      </c>
      <c r="BT120" s="23">
        <f t="shared" si="24"/>
        <v>0</v>
      </c>
      <c r="BU120">
        <f t="shared" si="25"/>
        <v>0</v>
      </c>
      <c r="BV120">
        <f t="shared" si="26"/>
        <v>0</v>
      </c>
      <c r="BW120">
        <f t="shared" si="27"/>
        <v>0</v>
      </c>
      <c r="BX120">
        <f t="shared" si="28"/>
        <v>0</v>
      </c>
      <c r="BY120" s="23">
        <f t="shared" ca="1" si="29"/>
        <v>200</v>
      </c>
      <c r="BZ120" s="465"/>
      <c r="CA120" s="335"/>
      <c r="CB120" s="335"/>
      <c r="CC120" s="335"/>
      <c r="CD120" s="335"/>
      <c r="CE120" s="335"/>
      <c r="CF120" s="335"/>
      <c r="CG120" s="335"/>
      <c r="CH120" s="335"/>
      <c r="CI120" s="335"/>
      <c r="CJ120" s="23">
        <v>-38</v>
      </c>
      <c r="CK120" s="23">
        <f t="shared" si="30"/>
        <v>0</v>
      </c>
      <c r="CL120">
        <f t="shared" si="31"/>
        <v>0</v>
      </c>
      <c r="CM120">
        <f t="shared" si="32"/>
        <v>0</v>
      </c>
      <c r="CN120">
        <f t="shared" si="33"/>
        <v>0</v>
      </c>
      <c r="CO120">
        <f t="shared" si="34"/>
        <v>0</v>
      </c>
      <c r="CP120" s="23">
        <f t="shared" ca="1" si="35"/>
        <v>200</v>
      </c>
      <c r="CQ120" s="465"/>
      <c r="CR120" s="335"/>
      <c r="CS120" s="335"/>
      <c r="CT120" s="335"/>
      <c r="CU120" s="335"/>
      <c r="CV120" s="335"/>
      <c r="CW120" s="335"/>
      <c r="CX120" s="335"/>
      <c r="CY120" s="335"/>
      <c r="CZ120" s="335"/>
      <c r="DA120" s="23">
        <v>-38</v>
      </c>
      <c r="DB120" s="23">
        <f t="shared" si="36"/>
        <v>0</v>
      </c>
      <c r="DC120">
        <f t="shared" si="37"/>
        <v>0</v>
      </c>
      <c r="DD120">
        <f t="shared" si="38"/>
        <v>0</v>
      </c>
      <c r="DE120">
        <f t="shared" si="39"/>
        <v>0</v>
      </c>
      <c r="DF120">
        <f t="shared" si="40"/>
        <v>0</v>
      </c>
      <c r="DG120" s="23">
        <f t="shared" ca="1" si="41"/>
        <v>200</v>
      </c>
      <c r="DH120" s="465"/>
      <c r="DI120" s="335"/>
      <c r="DJ120" s="335"/>
      <c r="DK120" s="335"/>
      <c r="DL120" s="335"/>
      <c r="DM120" s="335"/>
      <c r="DN120" s="335"/>
      <c r="DO120" s="335"/>
      <c r="DP120" s="335"/>
      <c r="DQ120" s="335"/>
      <c r="DR120" s="23">
        <v>-38</v>
      </c>
      <c r="DS120" s="23">
        <f t="shared" si="42"/>
        <v>0</v>
      </c>
      <c r="DT120">
        <f t="shared" si="43"/>
        <v>0</v>
      </c>
      <c r="DU120">
        <f t="shared" si="44"/>
        <v>0</v>
      </c>
      <c r="DV120">
        <f t="shared" si="45"/>
        <v>0</v>
      </c>
      <c r="DW120">
        <f t="shared" si="46"/>
        <v>0</v>
      </c>
      <c r="DX120" s="23">
        <f t="shared" ca="1" si="47"/>
        <v>200</v>
      </c>
      <c r="DY120" s="465"/>
      <c r="DZ120" s="335"/>
      <c r="EA120" s="335"/>
      <c r="EB120" s="335"/>
      <c r="EC120" s="335"/>
      <c r="ED120" s="335"/>
      <c r="EE120" s="335"/>
      <c r="EF120" s="335"/>
      <c r="EG120" s="335"/>
      <c r="EH120" s="335"/>
      <c r="EI120" s="23">
        <v>-38</v>
      </c>
      <c r="EJ120" s="23">
        <f t="shared" si="48"/>
        <v>0</v>
      </c>
      <c r="EK120">
        <f t="shared" si="49"/>
        <v>0</v>
      </c>
      <c r="EL120">
        <f t="shared" si="50"/>
        <v>0</v>
      </c>
      <c r="EM120">
        <f t="shared" si="51"/>
        <v>0</v>
      </c>
      <c r="EN120">
        <f t="shared" si="52"/>
        <v>0</v>
      </c>
      <c r="EO120" s="23">
        <f t="shared" ca="1" si="53"/>
        <v>200</v>
      </c>
      <c r="EP120" s="465"/>
      <c r="EQ120" s="335"/>
      <c r="ER120" s="335"/>
      <c r="ES120" s="335"/>
      <c r="ET120" s="335"/>
      <c r="EU120" s="335"/>
      <c r="EV120" s="335"/>
      <c r="EW120" s="335"/>
      <c r="EX120" s="335"/>
      <c r="EY120" s="335"/>
      <c r="EZ120" s="23">
        <v>-38</v>
      </c>
      <c r="FA120" s="23">
        <f t="shared" si="54"/>
        <v>0</v>
      </c>
      <c r="FB120">
        <f t="shared" si="55"/>
        <v>0</v>
      </c>
      <c r="FC120">
        <f t="shared" si="56"/>
        <v>0</v>
      </c>
      <c r="FD120">
        <f t="shared" si="57"/>
        <v>0</v>
      </c>
      <c r="FE120">
        <f t="shared" si="58"/>
        <v>0</v>
      </c>
      <c r="FF120" s="23">
        <f t="shared" ca="1" si="59"/>
        <v>200</v>
      </c>
      <c r="FG120" s="465"/>
      <c r="FH120" s="335"/>
      <c r="FI120" s="335"/>
      <c r="FJ120" s="335"/>
      <c r="FK120" s="335"/>
      <c r="FL120" s="335"/>
      <c r="FM120" s="335"/>
      <c r="FN120" s="335"/>
      <c r="FO120" s="335"/>
      <c r="FP120" s="335"/>
      <c r="FQ120" s="23">
        <v>-38</v>
      </c>
      <c r="FR120" s="23">
        <f t="shared" si="60"/>
        <v>0</v>
      </c>
      <c r="FS120">
        <f t="shared" si="61"/>
        <v>0</v>
      </c>
      <c r="FT120">
        <f t="shared" si="62"/>
        <v>0</v>
      </c>
      <c r="FU120">
        <f t="shared" si="63"/>
        <v>0</v>
      </c>
      <c r="FV120">
        <f t="shared" si="64"/>
        <v>0</v>
      </c>
      <c r="FW120" s="23">
        <f t="shared" ca="1" si="65"/>
        <v>200</v>
      </c>
      <c r="FX120" s="465"/>
      <c r="FY120" s="335"/>
      <c r="FZ120" s="335"/>
      <c r="GA120" s="335"/>
      <c r="GB120" s="335"/>
      <c r="GC120" s="335"/>
      <c r="GD120" s="335"/>
      <c r="GE120" s="335"/>
      <c r="GF120" s="335"/>
      <c r="GG120" s="335"/>
      <c r="GH120" s="23">
        <v>-38</v>
      </c>
      <c r="GI120" s="23">
        <f t="shared" si="66"/>
        <v>0</v>
      </c>
      <c r="GJ120">
        <f t="shared" si="67"/>
        <v>0</v>
      </c>
      <c r="GK120">
        <f t="shared" si="68"/>
        <v>0</v>
      </c>
      <c r="GL120">
        <f t="shared" si="69"/>
        <v>0</v>
      </c>
      <c r="GM120">
        <f t="shared" si="70"/>
        <v>0</v>
      </c>
      <c r="GN120" s="23">
        <f t="shared" ca="1" si="71"/>
        <v>200</v>
      </c>
      <c r="GO120" s="465"/>
      <c r="GP120" s="335"/>
      <c r="GQ120" s="335"/>
      <c r="GR120" s="335"/>
      <c r="GS120" s="335"/>
      <c r="GT120" s="335"/>
      <c r="GU120" s="335"/>
      <c r="GV120" s="335"/>
      <c r="GW120" s="335"/>
      <c r="GX120" s="335"/>
      <c r="GY120" s="23">
        <v>-38</v>
      </c>
      <c r="GZ120" s="23">
        <f t="shared" si="72"/>
        <v>0</v>
      </c>
      <c r="HA120">
        <f t="shared" si="73"/>
        <v>0</v>
      </c>
      <c r="HB120">
        <f t="shared" si="74"/>
        <v>0</v>
      </c>
      <c r="HC120">
        <f t="shared" si="75"/>
        <v>0</v>
      </c>
      <c r="HD120">
        <f t="shared" si="76"/>
        <v>0</v>
      </c>
      <c r="HE120" s="23">
        <f t="shared" ca="1" si="77"/>
        <v>200</v>
      </c>
      <c r="HF120" s="465"/>
      <c r="HG120" s="335"/>
      <c r="HH120" s="335"/>
      <c r="HI120" s="335"/>
      <c r="HJ120" s="335"/>
      <c r="HK120" s="335"/>
      <c r="HL120" s="335"/>
      <c r="HM120" s="335"/>
      <c r="HN120" s="335"/>
      <c r="HO120" s="335"/>
      <c r="HP120" s="23">
        <v>-38</v>
      </c>
      <c r="HQ120" s="23">
        <f t="shared" si="78"/>
        <v>0</v>
      </c>
      <c r="HR120">
        <f t="shared" si="79"/>
        <v>0</v>
      </c>
      <c r="HS120">
        <f t="shared" si="80"/>
        <v>0</v>
      </c>
      <c r="HT120">
        <f t="shared" si="81"/>
        <v>0</v>
      </c>
      <c r="HU120">
        <f t="shared" si="82"/>
        <v>0</v>
      </c>
      <c r="HV120" s="23">
        <f t="shared" ca="1" si="83"/>
        <v>200</v>
      </c>
      <c r="HW120" s="465"/>
      <c r="HX120" s="335"/>
      <c r="HY120" s="335"/>
      <c r="HZ120" s="335"/>
      <c r="IA120" s="335"/>
      <c r="IB120" s="335"/>
      <c r="IC120" s="335"/>
      <c r="ID120" s="335"/>
      <c r="IE120" s="335"/>
      <c r="IF120" s="335"/>
      <c r="IG120" s="23">
        <v>-38</v>
      </c>
      <c r="IH120" s="23">
        <f t="shared" si="84"/>
        <v>0</v>
      </c>
      <c r="II120">
        <f t="shared" si="85"/>
        <v>0</v>
      </c>
      <c r="IJ120">
        <f t="shared" si="86"/>
        <v>0</v>
      </c>
      <c r="IK120">
        <f t="shared" si="87"/>
        <v>0</v>
      </c>
      <c r="IL120">
        <f t="shared" si="88"/>
        <v>0</v>
      </c>
      <c r="IM120" s="23">
        <f t="shared" ca="1" si="89"/>
        <v>200</v>
      </c>
      <c r="IN120" s="465"/>
      <c r="IO120" s="335"/>
      <c r="IP120" s="335"/>
      <c r="IQ120" s="335"/>
      <c r="IR120" s="335"/>
      <c r="IS120" s="335"/>
      <c r="IT120" s="335"/>
    </row>
    <row r="121" spans="1:254" s="124" customFormat="1" ht="12.75" x14ac:dyDescent="0.2">
      <c r="A121" s="335"/>
      <c r="B121" s="335"/>
      <c r="C121" s="23">
        <v>-37</v>
      </c>
      <c r="D121" s="23">
        <f t="shared" si="0"/>
        <v>0</v>
      </c>
      <c r="E121">
        <f t="shared" si="1"/>
        <v>0</v>
      </c>
      <c r="F121">
        <f t="shared" si="2"/>
        <v>0</v>
      </c>
      <c r="G121">
        <f t="shared" si="3"/>
        <v>0</v>
      </c>
      <c r="H121">
        <f t="shared" si="4"/>
        <v>0</v>
      </c>
      <c r="I121" s="23">
        <f t="shared" ca="1" si="5"/>
        <v>200</v>
      </c>
      <c r="J121" s="465"/>
      <c r="K121" s="335"/>
      <c r="L121" s="335"/>
      <c r="M121" s="335"/>
      <c r="N121" s="335"/>
      <c r="O121" s="335"/>
      <c r="P121" s="335"/>
      <c r="Q121" s="335"/>
      <c r="R121" s="335"/>
      <c r="S121" s="335"/>
      <c r="T121" s="23">
        <v>-37</v>
      </c>
      <c r="U121" s="23">
        <f t="shared" si="6"/>
        <v>0</v>
      </c>
      <c r="V121">
        <f t="shared" si="7"/>
        <v>0</v>
      </c>
      <c r="W121">
        <f t="shared" si="8"/>
        <v>0</v>
      </c>
      <c r="X121">
        <f t="shared" si="9"/>
        <v>0</v>
      </c>
      <c r="Y121">
        <f t="shared" si="10"/>
        <v>0</v>
      </c>
      <c r="Z121" s="23">
        <f t="shared" ca="1" si="11"/>
        <v>200</v>
      </c>
      <c r="AA121" s="465"/>
      <c r="AB121" s="335"/>
      <c r="AC121" s="335"/>
      <c r="AD121" s="335"/>
      <c r="AE121" s="335"/>
      <c r="AF121" s="335"/>
      <c r="AG121" s="335"/>
      <c r="AH121" s="335"/>
      <c r="AI121" s="335"/>
      <c r="AJ121" s="335"/>
      <c r="AK121" s="23">
        <v>-37</v>
      </c>
      <c r="AL121" s="23">
        <f t="shared" si="12"/>
        <v>0</v>
      </c>
      <c r="AM121">
        <f t="shared" si="13"/>
        <v>0</v>
      </c>
      <c r="AN121">
        <f t="shared" si="14"/>
        <v>0</v>
      </c>
      <c r="AO121">
        <f t="shared" si="15"/>
        <v>0</v>
      </c>
      <c r="AP121">
        <f t="shared" si="16"/>
        <v>0</v>
      </c>
      <c r="AQ121" s="23">
        <f t="shared" ca="1" si="17"/>
        <v>200</v>
      </c>
      <c r="AR121" s="465"/>
      <c r="AS121" s="335"/>
      <c r="AT121" s="335"/>
      <c r="AU121" s="335"/>
      <c r="AV121" s="335"/>
      <c r="AW121" s="335"/>
      <c r="AX121" s="335"/>
      <c r="AY121" s="335"/>
      <c r="AZ121" s="335"/>
      <c r="BA121" s="335"/>
      <c r="BB121" s="23">
        <v>-37</v>
      </c>
      <c r="BC121" s="23">
        <f t="shared" si="18"/>
        <v>0</v>
      </c>
      <c r="BD121">
        <f t="shared" si="19"/>
        <v>0</v>
      </c>
      <c r="BE121">
        <f t="shared" si="20"/>
        <v>0</v>
      </c>
      <c r="BF121">
        <f t="shared" si="21"/>
        <v>0</v>
      </c>
      <c r="BG121">
        <f t="shared" si="22"/>
        <v>0</v>
      </c>
      <c r="BH121" s="23">
        <f t="shared" ca="1" si="23"/>
        <v>200</v>
      </c>
      <c r="BI121" s="465"/>
      <c r="BJ121" s="335"/>
      <c r="BK121" s="335"/>
      <c r="BL121" s="335"/>
      <c r="BM121" s="335"/>
      <c r="BN121" s="335"/>
      <c r="BO121" s="335"/>
      <c r="BP121" s="335"/>
      <c r="BQ121" s="335"/>
      <c r="BR121" s="335"/>
      <c r="BS121" s="23">
        <v>-37</v>
      </c>
      <c r="BT121" s="23">
        <f t="shared" si="24"/>
        <v>0</v>
      </c>
      <c r="BU121">
        <f t="shared" si="25"/>
        <v>0</v>
      </c>
      <c r="BV121">
        <f t="shared" si="26"/>
        <v>0</v>
      </c>
      <c r="BW121">
        <f t="shared" si="27"/>
        <v>0</v>
      </c>
      <c r="BX121">
        <f t="shared" si="28"/>
        <v>0</v>
      </c>
      <c r="BY121" s="23">
        <f t="shared" ca="1" si="29"/>
        <v>200</v>
      </c>
      <c r="BZ121" s="465"/>
      <c r="CA121" s="335"/>
      <c r="CB121" s="335"/>
      <c r="CC121" s="335"/>
      <c r="CD121" s="335"/>
      <c r="CE121" s="335"/>
      <c r="CF121" s="335"/>
      <c r="CG121" s="335"/>
      <c r="CH121" s="335"/>
      <c r="CI121" s="335"/>
      <c r="CJ121" s="23">
        <v>-37</v>
      </c>
      <c r="CK121" s="23">
        <f t="shared" si="30"/>
        <v>0</v>
      </c>
      <c r="CL121">
        <f t="shared" si="31"/>
        <v>0</v>
      </c>
      <c r="CM121">
        <f t="shared" si="32"/>
        <v>0</v>
      </c>
      <c r="CN121">
        <f t="shared" si="33"/>
        <v>0</v>
      </c>
      <c r="CO121">
        <f t="shared" si="34"/>
        <v>0</v>
      </c>
      <c r="CP121" s="23">
        <f t="shared" ca="1" si="35"/>
        <v>200</v>
      </c>
      <c r="CQ121" s="465"/>
      <c r="CR121" s="335"/>
      <c r="CS121" s="335"/>
      <c r="CT121" s="335"/>
      <c r="CU121" s="335"/>
      <c r="CV121" s="335"/>
      <c r="CW121" s="335"/>
      <c r="CX121" s="335"/>
      <c r="CY121" s="335"/>
      <c r="CZ121" s="335"/>
      <c r="DA121" s="23">
        <v>-37</v>
      </c>
      <c r="DB121" s="23">
        <f t="shared" si="36"/>
        <v>0</v>
      </c>
      <c r="DC121">
        <f t="shared" si="37"/>
        <v>0</v>
      </c>
      <c r="DD121">
        <f t="shared" si="38"/>
        <v>0</v>
      </c>
      <c r="DE121">
        <f t="shared" si="39"/>
        <v>0</v>
      </c>
      <c r="DF121">
        <f t="shared" si="40"/>
        <v>0</v>
      </c>
      <c r="DG121" s="23">
        <f t="shared" ca="1" si="41"/>
        <v>200</v>
      </c>
      <c r="DH121" s="465"/>
      <c r="DI121" s="335"/>
      <c r="DJ121" s="335"/>
      <c r="DK121" s="335"/>
      <c r="DL121" s="335"/>
      <c r="DM121" s="335"/>
      <c r="DN121" s="335"/>
      <c r="DO121" s="335"/>
      <c r="DP121" s="335"/>
      <c r="DQ121" s="335"/>
      <c r="DR121" s="23">
        <v>-37</v>
      </c>
      <c r="DS121" s="23">
        <f t="shared" si="42"/>
        <v>0</v>
      </c>
      <c r="DT121">
        <f t="shared" si="43"/>
        <v>0</v>
      </c>
      <c r="DU121">
        <f t="shared" si="44"/>
        <v>0</v>
      </c>
      <c r="DV121">
        <f t="shared" si="45"/>
        <v>0</v>
      </c>
      <c r="DW121">
        <f t="shared" si="46"/>
        <v>0</v>
      </c>
      <c r="DX121" s="23">
        <f t="shared" ca="1" si="47"/>
        <v>200</v>
      </c>
      <c r="DY121" s="465"/>
      <c r="DZ121" s="335"/>
      <c r="EA121" s="335"/>
      <c r="EB121" s="335"/>
      <c r="EC121" s="335"/>
      <c r="ED121" s="335"/>
      <c r="EE121" s="335"/>
      <c r="EF121" s="335"/>
      <c r="EG121" s="335"/>
      <c r="EH121" s="335"/>
      <c r="EI121" s="23">
        <v>-37</v>
      </c>
      <c r="EJ121" s="23">
        <f t="shared" si="48"/>
        <v>0</v>
      </c>
      <c r="EK121">
        <f t="shared" si="49"/>
        <v>0</v>
      </c>
      <c r="EL121">
        <f t="shared" si="50"/>
        <v>0</v>
      </c>
      <c r="EM121">
        <f t="shared" si="51"/>
        <v>0</v>
      </c>
      <c r="EN121">
        <f t="shared" si="52"/>
        <v>0</v>
      </c>
      <c r="EO121" s="23">
        <f t="shared" ca="1" si="53"/>
        <v>200</v>
      </c>
      <c r="EP121" s="465"/>
      <c r="EQ121" s="335"/>
      <c r="ER121" s="335"/>
      <c r="ES121" s="335"/>
      <c r="ET121" s="335"/>
      <c r="EU121" s="335"/>
      <c r="EV121" s="335"/>
      <c r="EW121" s="335"/>
      <c r="EX121" s="335"/>
      <c r="EY121" s="335"/>
      <c r="EZ121" s="23">
        <v>-37</v>
      </c>
      <c r="FA121" s="23">
        <f t="shared" si="54"/>
        <v>0</v>
      </c>
      <c r="FB121">
        <f t="shared" si="55"/>
        <v>0</v>
      </c>
      <c r="FC121">
        <f t="shared" si="56"/>
        <v>0</v>
      </c>
      <c r="FD121">
        <f t="shared" si="57"/>
        <v>0</v>
      </c>
      <c r="FE121">
        <f t="shared" si="58"/>
        <v>0</v>
      </c>
      <c r="FF121" s="23">
        <f t="shared" ca="1" si="59"/>
        <v>200</v>
      </c>
      <c r="FG121" s="465"/>
      <c r="FH121" s="335"/>
      <c r="FI121" s="335"/>
      <c r="FJ121" s="335"/>
      <c r="FK121" s="335"/>
      <c r="FL121" s="335"/>
      <c r="FM121" s="335"/>
      <c r="FN121" s="335"/>
      <c r="FO121" s="335"/>
      <c r="FP121" s="335"/>
      <c r="FQ121" s="23">
        <v>-37</v>
      </c>
      <c r="FR121" s="23">
        <f t="shared" si="60"/>
        <v>0</v>
      </c>
      <c r="FS121">
        <f t="shared" si="61"/>
        <v>0</v>
      </c>
      <c r="FT121">
        <f t="shared" si="62"/>
        <v>0</v>
      </c>
      <c r="FU121">
        <f t="shared" si="63"/>
        <v>0</v>
      </c>
      <c r="FV121">
        <f t="shared" si="64"/>
        <v>0</v>
      </c>
      <c r="FW121" s="23">
        <f t="shared" ca="1" si="65"/>
        <v>200</v>
      </c>
      <c r="FX121" s="465"/>
      <c r="FY121" s="335"/>
      <c r="FZ121" s="335"/>
      <c r="GA121" s="335"/>
      <c r="GB121" s="335"/>
      <c r="GC121" s="335"/>
      <c r="GD121" s="335"/>
      <c r="GE121" s="335"/>
      <c r="GF121" s="335"/>
      <c r="GG121" s="335"/>
      <c r="GH121" s="23">
        <v>-37</v>
      </c>
      <c r="GI121" s="23">
        <f t="shared" si="66"/>
        <v>0</v>
      </c>
      <c r="GJ121">
        <f t="shared" si="67"/>
        <v>0</v>
      </c>
      <c r="GK121">
        <f t="shared" si="68"/>
        <v>0</v>
      </c>
      <c r="GL121">
        <f t="shared" si="69"/>
        <v>0</v>
      </c>
      <c r="GM121">
        <f t="shared" si="70"/>
        <v>0</v>
      </c>
      <c r="GN121" s="23">
        <f t="shared" ca="1" si="71"/>
        <v>200</v>
      </c>
      <c r="GO121" s="465"/>
      <c r="GP121" s="335"/>
      <c r="GQ121" s="335"/>
      <c r="GR121" s="335"/>
      <c r="GS121" s="335"/>
      <c r="GT121" s="335"/>
      <c r="GU121" s="335"/>
      <c r="GV121" s="335"/>
      <c r="GW121" s="335"/>
      <c r="GX121" s="335"/>
      <c r="GY121" s="23">
        <v>-37</v>
      </c>
      <c r="GZ121" s="23">
        <f t="shared" si="72"/>
        <v>0</v>
      </c>
      <c r="HA121">
        <f t="shared" si="73"/>
        <v>0</v>
      </c>
      <c r="HB121">
        <f t="shared" si="74"/>
        <v>0</v>
      </c>
      <c r="HC121">
        <f t="shared" si="75"/>
        <v>0</v>
      </c>
      <c r="HD121">
        <f t="shared" si="76"/>
        <v>0</v>
      </c>
      <c r="HE121" s="23">
        <f t="shared" ca="1" si="77"/>
        <v>200</v>
      </c>
      <c r="HF121" s="465"/>
      <c r="HG121" s="335"/>
      <c r="HH121" s="335"/>
      <c r="HI121" s="335"/>
      <c r="HJ121" s="335"/>
      <c r="HK121" s="335"/>
      <c r="HL121" s="335"/>
      <c r="HM121" s="335"/>
      <c r="HN121" s="335"/>
      <c r="HO121" s="335"/>
      <c r="HP121" s="23">
        <v>-37</v>
      </c>
      <c r="HQ121" s="23">
        <f t="shared" si="78"/>
        <v>0</v>
      </c>
      <c r="HR121">
        <f t="shared" si="79"/>
        <v>0</v>
      </c>
      <c r="HS121">
        <f t="shared" si="80"/>
        <v>0</v>
      </c>
      <c r="HT121">
        <f t="shared" si="81"/>
        <v>0</v>
      </c>
      <c r="HU121">
        <f t="shared" si="82"/>
        <v>0</v>
      </c>
      <c r="HV121" s="23">
        <f t="shared" ca="1" si="83"/>
        <v>200</v>
      </c>
      <c r="HW121" s="465"/>
      <c r="HX121" s="335"/>
      <c r="HY121" s="335"/>
      <c r="HZ121" s="335"/>
      <c r="IA121" s="335"/>
      <c r="IB121" s="335"/>
      <c r="IC121" s="335"/>
      <c r="ID121" s="335"/>
      <c r="IE121" s="335"/>
      <c r="IF121" s="335"/>
      <c r="IG121" s="23">
        <v>-37</v>
      </c>
      <c r="IH121" s="23">
        <f t="shared" si="84"/>
        <v>0</v>
      </c>
      <c r="II121">
        <f t="shared" si="85"/>
        <v>0</v>
      </c>
      <c r="IJ121">
        <f t="shared" si="86"/>
        <v>0</v>
      </c>
      <c r="IK121">
        <f t="shared" si="87"/>
        <v>0</v>
      </c>
      <c r="IL121">
        <f t="shared" si="88"/>
        <v>0</v>
      </c>
      <c r="IM121" s="23">
        <f t="shared" ca="1" si="89"/>
        <v>200</v>
      </c>
      <c r="IN121" s="465"/>
      <c r="IO121" s="335"/>
      <c r="IP121" s="335"/>
      <c r="IQ121" s="335"/>
      <c r="IR121" s="335"/>
      <c r="IS121" s="335"/>
      <c r="IT121" s="335"/>
    </row>
    <row r="122" spans="1:254" s="124" customFormat="1" ht="12.75" x14ac:dyDescent="0.2">
      <c r="A122" s="335"/>
      <c r="B122" s="335"/>
      <c r="C122" s="23">
        <v>-36</v>
      </c>
      <c r="D122" s="23">
        <f t="shared" si="0"/>
        <v>0</v>
      </c>
      <c r="E122">
        <f t="shared" si="1"/>
        <v>0</v>
      </c>
      <c r="F122">
        <f t="shared" si="2"/>
        <v>0</v>
      </c>
      <c r="G122">
        <f t="shared" si="3"/>
        <v>0</v>
      </c>
      <c r="H122">
        <f t="shared" si="4"/>
        <v>0</v>
      </c>
      <c r="I122" s="23">
        <f t="shared" ca="1" si="5"/>
        <v>200</v>
      </c>
      <c r="J122" s="465"/>
      <c r="K122" s="335"/>
      <c r="L122" s="335"/>
      <c r="M122" s="335"/>
      <c r="N122" s="335"/>
      <c r="O122" s="335"/>
      <c r="P122" s="335"/>
      <c r="Q122" s="335"/>
      <c r="R122" s="335"/>
      <c r="S122" s="335"/>
      <c r="T122" s="23">
        <v>-36</v>
      </c>
      <c r="U122" s="23">
        <f t="shared" si="6"/>
        <v>0</v>
      </c>
      <c r="V122">
        <f t="shared" si="7"/>
        <v>0</v>
      </c>
      <c r="W122">
        <f t="shared" si="8"/>
        <v>0</v>
      </c>
      <c r="X122">
        <f t="shared" si="9"/>
        <v>0</v>
      </c>
      <c r="Y122">
        <f t="shared" si="10"/>
        <v>0</v>
      </c>
      <c r="Z122" s="23">
        <f t="shared" ca="1" si="11"/>
        <v>200</v>
      </c>
      <c r="AA122" s="465"/>
      <c r="AB122" s="335"/>
      <c r="AC122" s="335"/>
      <c r="AD122" s="335"/>
      <c r="AE122" s="335"/>
      <c r="AF122" s="335"/>
      <c r="AG122" s="335"/>
      <c r="AH122" s="335"/>
      <c r="AI122" s="335"/>
      <c r="AJ122" s="335"/>
      <c r="AK122" s="23">
        <v>-36</v>
      </c>
      <c r="AL122" s="23">
        <f t="shared" si="12"/>
        <v>0</v>
      </c>
      <c r="AM122">
        <f t="shared" si="13"/>
        <v>0</v>
      </c>
      <c r="AN122">
        <f t="shared" si="14"/>
        <v>0</v>
      </c>
      <c r="AO122">
        <f t="shared" si="15"/>
        <v>0</v>
      </c>
      <c r="AP122">
        <f t="shared" si="16"/>
        <v>0</v>
      </c>
      <c r="AQ122" s="23">
        <f t="shared" ca="1" si="17"/>
        <v>200</v>
      </c>
      <c r="AR122" s="465"/>
      <c r="AS122" s="335"/>
      <c r="AT122" s="335"/>
      <c r="AU122" s="335"/>
      <c r="AV122" s="335"/>
      <c r="AW122" s="335"/>
      <c r="AX122" s="335"/>
      <c r="AY122" s="335"/>
      <c r="AZ122" s="335"/>
      <c r="BA122" s="335"/>
      <c r="BB122" s="23">
        <v>-36</v>
      </c>
      <c r="BC122" s="23">
        <f t="shared" si="18"/>
        <v>0</v>
      </c>
      <c r="BD122">
        <f t="shared" si="19"/>
        <v>0</v>
      </c>
      <c r="BE122">
        <f t="shared" si="20"/>
        <v>0</v>
      </c>
      <c r="BF122">
        <f t="shared" si="21"/>
        <v>0</v>
      </c>
      <c r="BG122">
        <f t="shared" si="22"/>
        <v>0</v>
      </c>
      <c r="BH122" s="23">
        <f t="shared" ca="1" si="23"/>
        <v>200</v>
      </c>
      <c r="BI122" s="465"/>
      <c r="BJ122" s="335"/>
      <c r="BK122" s="335"/>
      <c r="BL122" s="335"/>
      <c r="BM122" s="335"/>
      <c r="BN122" s="335"/>
      <c r="BO122" s="335"/>
      <c r="BP122" s="335"/>
      <c r="BQ122" s="335"/>
      <c r="BR122" s="335"/>
      <c r="BS122" s="23">
        <v>-36</v>
      </c>
      <c r="BT122" s="23">
        <f t="shared" si="24"/>
        <v>0</v>
      </c>
      <c r="BU122">
        <f t="shared" si="25"/>
        <v>0</v>
      </c>
      <c r="BV122">
        <f t="shared" si="26"/>
        <v>0</v>
      </c>
      <c r="BW122">
        <f t="shared" si="27"/>
        <v>0</v>
      </c>
      <c r="BX122">
        <f t="shared" si="28"/>
        <v>0</v>
      </c>
      <c r="BY122" s="23">
        <f t="shared" ca="1" si="29"/>
        <v>200</v>
      </c>
      <c r="BZ122" s="465"/>
      <c r="CA122" s="335"/>
      <c r="CB122" s="335"/>
      <c r="CC122" s="335"/>
      <c r="CD122" s="335"/>
      <c r="CE122" s="335"/>
      <c r="CF122" s="335"/>
      <c r="CG122" s="335"/>
      <c r="CH122" s="335"/>
      <c r="CI122" s="335"/>
      <c r="CJ122" s="23">
        <v>-36</v>
      </c>
      <c r="CK122" s="23">
        <f t="shared" si="30"/>
        <v>0</v>
      </c>
      <c r="CL122">
        <f t="shared" si="31"/>
        <v>0</v>
      </c>
      <c r="CM122">
        <f t="shared" si="32"/>
        <v>0</v>
      </c>
      <c r="CN122">
        <f t="shared" si="33"/>
        <v>0</v>
      </c>
      <c r="CO122">
        <f t="shared" si="34"/>
        <v>0</v>
      </c>
      <c r="CP122" s="23">
        <f t="shared" ca="1" si="35"/>
        <v>200</v>
      </c>
      <c r="CQ122" s="465"/>
      <c r="CR122" s="335"/>
      <c r="CS122" s="335"/>
      <c r="CT122" s="335"/>
      <c r="CU122" s="335"/>
      <c r="CV122" s="335"/>
      <c r="CW122" s="335"/>
      <c r="CX122" s="335"/>
      <c r="CY122" s="335"/>
      <c r="CZ122" s="335"/>
      <c r="DA122" s="23">
        <v>-36</v>
      </c>
      <c r="DB122" s="23">
        <f t="shared" si="36"/>
        <v>0</v>
      </c>
      <c r="DC122">
        <f t="shared" si="37"/>
        <v>0</v>
      </c>
      <c r="DD122">
        <f t="shared" si="38"/>
        <v>0</v>
      </c>
      <c r="DE122">
        <f t="shared" si="39"/>
        <v>0</v>
      </c>
      <c r="DF122">
        <f t="shared" si="40"/>
        <v>0</v>
      </c>
      <c r="DG122" s="23">
        <f t="shared" ca="1" si="41"/>
        <v>200</v>
      </c>
      <c r="DH122" s="465"/>
      <c r="DI122" s="335"/>
      <c r="DJ122" s="335"/>
      <c r="DK122" s="335"/>
      <c r="DL122" s="335"/>
      <c r="DM122" s="335"/>
      <c r="DN122" s="335"/>
      <c r="DO122" s="335"/>
      <c r="DP122" s="335"/>
      <c r="DQ122" s="335"/>
      <c r="DR122" s="23">
        <v>-36</v>
      </c>
      <c r="DS122" s="23">
        <f t="shared" si="42"/>
        <v>0</v>
      </c>
      <c r="DT122">
        <f t="shared" si="43"/>
        <v>0</v>
      </c>
      <c r="DU122">
        <f t="shared" si="44"/>
        <v>0</v>
      </c>
      <c r="DV122">
        <f t="shared" si="45"/>
        <v>0</v>
      </c>
      <c r="DW122">
        <f t="shared" si="46"/>
        <v>0</v>
      </c>
      <c r="DX122" s="23">
        <f t="shared" ca="1" si="47"/>
        <v>200</v>
      </c>
      <c r="DY122" s="465"/>
      <c r="DZ122" s="335"/>
      <c r="EA122" s="335"/>
      <c r="EB122" s="335"/>
      <c r="EC122" s="335"/>
      <c r="ED122" s="335"/>
      <c r="EE122" s="335"/>
      <c r="EF122" s="335"/>
      <c r="EG122" s="335"/>
      <c r="EH122" s="335"/>
      <c r="EI122" s="23">
        <v>-36</v>
      </c>
      <c r="EJ122" s="23">
        <f t="shared" si="48"/>
        <v>0</v>
      </c>
      <c r="EK122">
        <f t="shared" si="49"/>
        <v>0</v>
      </c>
      <c r="EL122">
        <f t="shared" si="50"/>
        <v>0</v>
      </c>
      <c r="EM122">
        <f t="shared" si="51"/>
        <v>0</v>
      </c>
      <c r="EN122">
        <f t="shared" si="52"/>
        <v>0</v>
      </c>
      <c r="EO122" s="23">
        <f t="shared" ca="1" si="53"/>
        <v>200</v>
      </c>
      <c r="EP122" s="465"/>
      <c r="EQ122" s="335"/>
      <c r="ER122" s="335"/>
      <c r="ES122" s="335"/>
      <c r="ET122" s="335"/>
      <c r="EU122" s="335"/>
      <c r="EV122" s="335"/>
      <c r="EW122" s="335"/>
      <c r="EX122" s="335"/>
      <c r="EY122" s="335"/>
      <c r="EZ122" s="23">
        <v>-36</v>
      </c>
      <c r="FA122" s="23">
        <f t="shared" si="54"/>
        <v>0</v>
      </c>
      <c r="FB122">
        <f t="shared" si="55"/>
        <v>0</v>
      </c>
      <c r="FC122">
        <f t="shared" si="56"/>
        <v>0</v>
      </c>
      <c r="FD122">
        <f t="shared" si="57"/>
        <v>0</v>
      </c>
      <c r="FE122">
        <f t="shared" si="58"/>
        <v>0</v>
      </c>
      <c r="FF122" s="23">
        <f t="shared" ca="1" si="59"/>
        <v>200</v>
      </c>
      <c r="FG122" s="465"/>
      <c r="FH122" s="335"/>
      <c r="FI122" s="335"/>
      <c r="FJ122" s="335"/>
      <c r="FK122" s="335"/>
      <c r="FL122" s="335"/>
      <c r="FM122" s="335"/>
      <c r="FN122" s="335"/>
      <c r="FO122" s="335"/>
      <c r="FP122" s="335"/>
      <c r="FQ122" s="23">
        <v>-36</v>
      </c>
      <c r="FR122" s="23">
        <f t="shared" si="60"/>
        <v>0</v>
      </c>
      <c r="FS122">
        <f t="shared" si="61"/>
        <v>0</v>
      </c>
      <c r="FT122">
        <f t="shared" si="62"/>
        <v>0</v>
      </c>
      <c r="FU122">
        <f t="shared" si="63"/>
        <v>0</v>
      </c>
      <c r="FV122">
        <f t="shared" si="64"/>
        <v>0</v>
      </c>
      <c r="FW122" s="23">
        <f t="shared" ca="1" si="65"/>
        <v>200</v>
      </c>
      <c r="FX122" s="465"/>
      <c r="FY122" s="335"/>
      <c r="FZ122" s="335"/>
      <c r="GA122" s="335"/>
      <c r="GB122" s="335"/>
      <c r="GC122" s="335"/>
      <c r="GD122" s="335"/>
      <c r="GE122" s="335"/>
      <c r="GF122" s="335"/>
      <c r="GG122" s="335"/>
      <c r="GH122" s="23">
        <v>-36</v>
      </c>
      <c r="GI122" s="23">
        <f t="shared" si="66"/>
        <v>0</v>
      </c>
      <c r="GJ122">
        <f t="shared" si="67"/>
        <v>0</v>
      </c>
      <c r="GK122">
        <f t="shared" si="68"/>
        <v>0</v>
      </c>
      <c r="GL122">
        <f t="shared" si="69"/>
        <v>0</v>
      </c>
      <c r="GM122">
        <f t="shared" si="70"/>
        <v>0</v>
      </c>
      <c r="GN122" s="23">
        <f t="shared" ca="1" si="71"/>
        <v>200</v>
      </c>
      <c r="GO122" s="465"/>
      <c r="GP122" s="335"/>
      <c r="GQ122" s="335"/>
      <c r="GR122" s="335"/>
      <c r="GS122" s="335"/>
      <c r="GT122" s="335"/>
      <c r="GU122" s="335"/>
      <c r="GV122" s="335"/>
      <c r="GW122" s="335"/>
      <c r="GX122" s="335"/>
      <c r="GY122" s="23">
        <v>-36</v>
      </c>
      <c r="GZ122" s="23">
        <f t="shared" si="72"/>
        <v>0</v>
      </c>
      <c r="HA122">
        <f t="shared" si="73"/>
        <v>0</v>
      </c>
      <c r="HB122">
        <f t="shared" si="74"/>
        <v>0</v>
      </c>
      <c r="HC122">
        <f t="shared" si="75"/>
        <v>0</v>
      </c>
      <c r="HD122">
        <f t="shared" si="76"/>
        <v>0</v>
      </c>
      <c r="HE122" s="23">
        <f t="shared" ca="1" si="77"/>
        <v>200</v>
      </c>
      <c r="HF122" s="465"/>
      <c r="HG122" s="335"/>
      <c r="HH122" s="335"/>
      <c r="HI122" s="335"/>
      <c r="HJ122" s="335"/>
      <c r="HK122" s="335"/>
      <c r="HL122" s="335"/>
      <c r="HM122" s="335"/>
      <c r="HN122" s="335"/>
      <c r="HO122" s="335"/>
      <c r="HP122" s="23">
        <v>-36</v>
      </c>
      <c r="HQ122" s="23">
        <f t="shared" si="78"/>
        <v>0</v>
      </c>
      <c r="HR122">
        <f t="shared" si="79"/>
        <v>0</v>
      </c>
      <c r="HS122">
        <f t="shared" si="80"/>
        <v>0</v>
      </c>
      <c r="HT122">
        <f t="shared" si="81"/>
        <v>0</v>
      </c>
      <c r="HU122">
        <f t="shared" si="82"/>
        <v>0</v>
      </c>
      <c r="HV122" s="23">
        <f t="shared" ca="1" si="83"/>
        <v>200</v>
      </c>
      <c r="HW122" s="465"/>
      <c r="HX122" s="335"/>
      <c r="HY122" s="335"/>
      <c r="HZ122" s="335"/>
      <c r="IA122" s="335"/>
      <c r="IB122" s="335"/>
      <c r="IC122" s="335"/>
      <c r="ID122" s="335"/>
      <c r="IE122" s="335"/>
      <c r="IF122" s="335"/>
      <c r="IG122" s="23">
        <v>-36</v>
      </c>
      <c r="IH122" s="23">
        <f t="shared" si="84"/>
        <v>0</v>
      </c>
      <c r="II122">
        <f t="shared" si="85"/>
        <v>0</v>
      </c>
      <c r="IJ122">
        <f t="shared" si="86"/>
        <v>0</v>
      </c>
      <c r="IK122">
        <f t="shared" si="87"/>
        <v>0</v>
      </c>
      <c r="IL122">
        <f t="shared" si="88"/>
        <v>0</v>
      </c>
      <c r="IM122" s="23">
        <f t="shared" ca="1" si="89"/>
        <v>200</v>
      </c>
      <c r="IN122" s="465"/>
      <c r="IO122" s="335"/>
      <c r="IP122" s="335"/>
      <c r="IQ122" s="335"/>
      <c r="IR122" s="335"/>
      <c r="IS122" s="335"/>
      <c r="IT122" s="335"/>
    </row>
    <row r="123" spans="1:254" s="124" customFormat="1" ht="12.75" x14ac:dyDescent="0.2">
      <c r="A123" s="335"/>
      <c r="B123" s="335"/>
      <c r="C123" s="23">
        <v>-35</v>
      </c>
      <c r="D123" s="23">
        <f t="shared" si="0"/>
        <v>0</v>
      </c>
      <c r="E123">
        <f t="shared" si="1"/>
        <v>0</v>
      </c>
      <c r="F123">
        <f t="shared" si="2"/>
        <v>0</v>
      </c>
      <c r="G123">
        <f t="shared" si="3"/>
        <v>0</v>
      </c>
      <c r="H123">
        <f t="shared" si="4"/>
        <v>0</v>
      </c>
      <c r="I123" s="23">
        <f t="shared" ca="1" si="5"/>
        <v>200</v>
      </c>
      <c r="J123" s="465"/>
      <c r="K123" s="335"/>
      <c r="L123" s="335"/>
      <c r="M123" s="335"/>
      <c r="N123" s="335"/>
      <c r="O123" s="335"/>
      <c r="P123" s="335"/>
      <c r="Q123" s="335"/>
      <c r="R123" s="335"/>
      <c r="S123" s="335"/>
      <c r="T123" s="23">
        <v>-35</v>
      </c>
      <c r="U123" s="23">
        <f t="shared" si="6"/>
        <v>0</v>
      </c>
      <c r="V123">
        <f t="shared" si="7"/>
        <v>0</v>
      </c>
      <c r="W123">
        <f t="shared" si="8"/>
        <v>0</v>
      </c>
      <c r="X123">
        <f t="shared" si="9"/>
        <v>0</v>
      </c>
      <c r="Y123">
        <f t="shared" si="10"/>
        <v>0</v>
      </c>
      <c r="Z123" s="23">
        <f t="shared" ca="1" si="11"/>
        <v>200</v>
      </c>
      <c r="AA123" s="465"/>
      <c r="AB123" s="335"/>
      <c r="AC123" s="335"/>
      <c r="AD123" s="335"/>
      <c r="AE123" s="335"/>
      <c r="AF123" s="335"/>
      <c r="AG123" s="335"/>
      <c r="AH123" s="335"/>
      <c r="AI123" s="335"/>
      <c r="AJ123" s="335"/>
      <c r="AK123" s="23">
        <v>-35</v>
      </c>
      <c r="AL123" s="23">
        <f t="shared" si="12"/>
        <v>0</v>
      </c>
      <c r="AM123">
        <f t="shared" si="13"/>
        <v>0</v>
      </c>
      <c r="AN123">
        <f t="shared" si="14"/>
        <v>0</v>
      </c>
      <c r="AO123">
        <f t="shared" si="15"/>
        <v>0</v>
      </c>
      <c r="AP123">
        <f t="shared" si="16"/>
        <v>0</v>
      </c>
      <c r="AQ123" s="23">
        <f t="shared" ca="1" si="17"/>
        <v>200</v>
      </c>
      <c r="AR123" s="465"/>
      <c r="AS123" s="335"/>
      <c r="AT123" s="335"/>
      <c r="AU123" s="335"/>
      <c r="AV123" s="335"/>
      <c r="AW123" s="335"/>
      <c r="AX123" s="335"/>
      <c r="AY123" s="335"/>
      <c r="AZ123" s="335"/>
      <c r="BA123" s="335"/>
      <c r="BB123" s="23">
        <v>-35</v>
      </c>
      <c r="BC123" s="23">
        <f t="shared" si="18"/>
        <v>0</v>
      </c>
      <c r="BD123">
        <f t="shared" si="19"/>
        <v>0</v>
      </c>
      <c r="BE123">
        <f t="shared" si="20"/>
        <v>0</v>
      </c>
      <c r="BF123">
        <f t="shared" si="21"/>
        <v>0</v>
      </c>
      <c r="BG123">
        <f t="shared" si="22"/>
        <v>0</v>
      </c>
      <c r="BH123" s="23">
        <f t="shared" ca="1" si="23"/>
        <v>200</v>
      </c>
      <c r="BI123" s="465"/>
      <c r="BJ123" s="335"/>
      <c r="BK123" s="335"/>
      <c r="BL123" s="335"/>
      <c r="BM123" s="335"/>
      <c r="BN123" s="335"/>
      <c r="BO123" s="335"/>
      <c r="BP123" s="335"/>
      <c r="BQ123" s="335"/>
      <c r="BR123" s="335"/>
      <c r="BS123" s="23">
        <v>-35</v>
      </c>
      <c r="BT123" s="23">
        <f t="shared" si="24"/>
        <v>0</v>
      </c>
      <c r="BU123">
        <f t="shared" si="25"/>
        <v>0</v>
      </c>
      <c r="BV123">
        <f t="shared" si="26"/>
        <v>0</v>
      </c>
      <c r="BW123">
        <f t="shared" si="27"/>
        <v>0</v>
      </c>
      <c r="BX123">
        <f t="shared" si="28"/>
        <v>0</v>
      </c>
      <c r="BY123" s="23">
        <f t="shared" ca="1" si="29"/>
        <v>200</v>
      </c>
      <c r="BZ123" s="465"/>
      <c r="CA123" s="335"/>
      <c r="CB123" s="335"/>
      <c r="CC123" s="335"/>
      <c r="CD123" s="335"/>
      <c r="CE123" s="335"/>
      <c r="CF123" s="335"/>
      <c r="CG123" s="335"/>
      <c r="CH123" s="335"/>
      <c r="CI123" s="335"/>
      <c r="CJ123" s="23">
        <v>-35</v>
      </c>
      <c r="CK123" s="23">
        <f t="shared" si="30"/>
        <v>0</v>
      </c>
      <c r="CL123">
        <f t="shared" si="31"/>
        <v>0</v>
      </c>
      <c r="CM123">
        <f t="shared" si="32"/>
        <v>0</v>
      </c>
      <c r="CN123">
        <f t="shared" si="33"/>
        <v>0</v>
      </c>
      <c r="CO123">
        <f t="shared" si="34"/>
        <v>0</v>
      </c>
      <c r="CP123" s="23">
        <f t="shared" ca="1" si="35"/>
        <v>200</v>
      </c>
      <c r="CQ123" s="465"/>
      <c r="CR123" s="335"/>
      <c r="CS123" s="335"/>
      <c r="CT123" s="335"/>
      <c r="CU123" s="335"/>
      <c r="CV123" s="335"/>
      <c r="CW123" s="335"/>
      <c r="CX123" s="335"/>
      <c r="CY123" s="335"/>
      <c r="CZ123" s="335"/>
      <c r="DA123" s="23">
        <v>-35</v>
      </c>
      <c r="DB123" s="23">
        <f t="shared" si="36"/>
        <v>0</v>
      </c>
      <c r="DC123">
        <f t="shared" si="37"/>
        <v>0</v>
      </c>
      <c r="DD123">
        <f t="shared" si="38"/>
        <v>0</v>
      </c>
      <c r="DE123">
        <f t="shared" si="39"/>
        <v>0</v>
      </c>
      <c r="DF123">
        <f t="shared" si="40"/>
        <v>0</v>
      </c>
      <c r="DG123" s="23">
        <f t="shared" ca="1" si="41"/>
        <v>200</v>
      </c>
      <c r="DH123" s="465"/>
      <c r="DI123" s="335"/>
      <c r="DJ123" s="335"/>
      <c r="DK123" s="335"/>
      <c r="DL123" s="335"/>
      <c r="DM123" s="335"/>
      <c r="DN123" s="335"/>
      <c r="DO123" s="335"/>
      <c r="DP123" s="335"/>
      <c r="DQ123" s="335"/>
      <c r="DR123" s="23">
        <v>-35</v>
      </c>
      <c r="DS123" s="23">
        <f t="shared" si="42"/>
        <v>0</v>
      </c>
      <c r="DT123">
        <f t="shared" si="43"/>
        <v>0</v>
      </c>
      <c r="DU123">
        <f t="shared" si="44"/>
        <v>0</v>
      </c>
      <c r="DV123">
        <f t="shared" si="45"/>
        <v>0</v>
      </c>
      <c r="DW123">
        <f t="shared" si="46"/>
        <v>0</v>
      </c>
      <c r="DX123" s="23">
        <f t="shared" ca="1" si="47"/>
        <v>200</v>
      </c>
      <c r="DY123" s="465"/>
      <c r="DZ123" s="335"/>
      <c r="EA123" s="335"/>
      <c r="EB123" s="335"/>
      <c r="EC123" s="335"/>
      <c r="ED123" s="335"/>
      <c r="EE123" s="335"/>
      <c r="EF123" s="335"/>
      <c r="EG123" s="335"/>
      <c r="EH123" s="335"/>
      <c r="EI123" s="23">
        <v>-35</v>
      </c>
      <c r="EJ123" s="23">
        <f t="shared" si="48"/>
        <v>0</v>
      </c>
      <c r="EK123">
        <f t="shared" si="49"/>
        <v>0</v>
      </c>
      <c r="EL123">
        <f t="shared" si="50"/>
        <v>0</v>
      </c>
      <c r="EM123">
        <f t="shared" si="51"/>
        <v>0</v>
      </c>
      <c r="EN123">
        <f t="shared" si="52"/>
        <v>0</v>
      </c>
      <c r="EO123" s="23">
        <f t="shared" ca="1" si="53"/>
        <v>200</v>
      </c>
      <c r="EP123" s="465"/>
      <c r="EQ123" s="335"/>
      <c r="ER123" s="335"/>
      <c r="ES123" s="335"/>
      <c r="ET123" s="335"/>
      <c r="EU123" s="335"/>
      <c r="EV123" s="335"/>
      <c r="EW123" s="335"/>
      <c r="EX123" s="335"/>
      <c r="EY123" s="335"/>
      <c r="EZ123" s="23">
        <v>-35</v>
      </c>
      <c r="FA123" s="23">
        <f t="shared" si="54"/>
        <v>0</v>
      </c>
      <c r="FB123">
        <f t="shared" si="55"/>
        <v>0</v>
      </c>
      <c r="FC123">
        <f t="shared" si="56"/>
        <v>0</v>
      </c>
      <c r="FD123">
        <f t="shared" si="57"/>
        <v>0</v>
      </c>
      <c r="FE123">
        <f t="shared" si="58"/>
        <v>0</v>
      </c>
      <c r="FF123" s="23">
        <f t="shared" ca="1" si="59"/>
        <v>200</v>
      </c>
      <c r="FG123" s="465"/>
      <c r="FH123" s="335"/>
      <c r="FI123" s="335"/>
      <c r="FJ123" s="335"/>
      <c r="FK123" s="335"/>
      <c r="FL123" s="335"/>
      <c r="FM123" s="335"/>
      <c r="FN123" s="335"/>
      <c r="FO123" s="335"/>
      <c r="FP123" s="335"/>
      <c r="FQ123" s="23">
        <v>-35</v>
      </c>
      <c r="FR123" s="23">
        <f t="shared" si="60"/>
        <v>0</v>
      </c>
      <c r="FS123">
        <f t="shared" si="61"/>
        <v>0</v>
      </c>
      <c r="FT123">
        <f t="shared" si="62"/>
        <v>0</v>
      </c>
      <c r="FU123">
        <f t="shared" si="63"/>
        <v>0</v>
      </c>
      <c r="FV123">
        <f t="shared" si="64"/>
        <v>0</v>
      </c>
      <c r="FW123" s="23">
        <f t="shared" ca="1" si="65"/>
        <v>200</v>
      </c>
      <c r="FX123" s="465"/>
      <c r="FY123" s="335"/>
      <c r="FZ123" s="335"/>
      <c r="GA123" s="335"/>
      <c r="GB123" s="335"/>
      <c r="GC123" s="335"/>
      <c r="GD123" s="335"/>
      <c r="GE123" s="335"/>
      <c r="GF123" s="335"/>
      <c r="GG123" s="335"/>
      <c r="GH123" s="23">
        <v>-35</v>
      </c>
      <c r="GI123" s="23">
        <f t="shared" si="66"/>
        <v>0</v>
      </c>
      <c r="GJ123">
        <f t="shared" si="67"/>
        <v>0</v>
      </c>
      <c r="GK123">
        <f t="shared" si="68"/>
        <v>0</v>
      </c>
      <c r="GL123">
        <f t="shared" si="69"/>
        <v>0</v>
      </c>
      <c r="GM123">
        <f t="shared" si="70"/>
        <v>0</v>
      </c>
      <c r="GN123" s="23">
        <f t="shared" ca="1" si="71"/>
        <v>200</v>
      </c>
      <c r="GO123" s="465"/>
      <c r="GP123" s="335"/>
      <c r="GQ123" s="335"/>
      <c r="GR123" s="335"/>
      <c r="GS123" s="335"/>
      <c r="GT123" s="335"/>
      <c r="GU123" s="335"/>
      <c r="GV123" s="335"/>
      <c r="GW123" s="335"/>
      <c r="GX123" s="335"/>
      <c r="GY123" s="23">
        <v>-35</v>
      </c>
      <c r="GZ123" s="23">
        <f t="shared" si="72"/>
        <v>0</v>
      </c>
      <c r="HA123">
        <f t="shared" si="73"/>
        <v>0</v>
      </c>
      <c r="HB123">
        <f t="shared" si="74"/>
        <v>0</v>
      </c>
      <c r="HC123">
        <f t="shared" si="75"/>
        <v>0</v>
      </c>
      <c r="HD123">
        <f t="shared" si="76"/>
        <v>0</v>
      </c>
      <c r="HE123" s="23">
        <f t="shared" ca="1" si="77"/>
        <v>200</v>
      </c>
      <c r="HF123" s="465"/>
      <c r="HG123" s="335"/>
      <c r="HH123" s="335"/>
      <c r="HI123" s="335"/>
      <c r="HJ123" s="335"/>
      <c r="HK123" s="335"/>
      <c r="HL123" s="335"/>
      <c r="HM123" s="335"/>
      <c r="HN123" s="335"/>
      <c r="HO123" s="335"/>
      <c r="HP123" s="23">
        <v>-35</v>
      </c>
      <c r="HQ123" s="23">
        <f t="shared" si="78"/>
        <v>0</v>
      </c>
      <c r="HR123">
        <f t="shared" si="79"/>
        <v>0</v>
      </c>
      <c r="HS123">
        <f t="shared" si="80"/>
        <v>0</v>
      </c>
      <c r="HT123">
        <f t="shared" si="81"/>
        <v>0</v>
      </c>
      <c r="HU123">
        <f t="shared" si="82"/>
        <v>0</v>
      </c>
      <c r="HV123" s="23">
        <f t="shared" ca="1" si="83"/>
        <v>200</v>
      </c>
      <c r="HW123" s="465"/>
      <c r="HX123" s="335"/>
      <c r="HY123" s="335"/>
      <c r="HZ123" s="335"/>
      <c r="IA123" s="335"/>
      <c r="IB123" s="335"/>
      <c r="IC123" s="335"/>
      <c r="ID123" s="335"/>
      <c r="IE123" s="335"/>
      <c r="IF123" s="335"/>
      <c r="IG123" s="23">
        <v>-35</v>
      </c>
      <c r="IH123" s="23">
        <f t="shared" si="84"/>
        <v>0</v>
      </c>
      <c r="II123">
        <f t="shared" si="85"/>
        <v>0</v>
      </c>
      <c r="IJ123">
        <f t="shared" si="86"/>
        <v>0</v>
      </c>
      <c r="IK123">
        <f t="shared" si="87"/>
        <v>0</v>
      </c>
      <c r="IL123">
        <f t="shared" si="88"/>
        <v>0</v>
      </c>
      <c r="IM123" s="23">
        <f t="shared" ca="1" si="89"/>
        <v>200</v>
      </c>
      <c r="IN123" s="465"/>
      <c r="IO123" s="335"/>
      <c r="IP123" s="335"/>
      <c r="IQ123" s="335"/>
      <c r="IR123" s="335"/>
      <c r="IS123" s="335"/>
      <c r="IT123" s="335"/>
    </row>
    <row r="124" spans="1:254" s="124" customFormat="1" ht="12.75" x14ac:dyDescent="0.2">
      <c r="A124" s="335"/>
      <c r="B124" s="335"/>
      <c r="C124" s="23">
        <v>-34</v>
      </c>
      <c r="D124" s="23">
        <f t="shared" si="0"/>
        <v>0</v>
      </c>
      <c r="E124">
        <f t="shared" si="1"/>
        <v>0</v>
      </c>
      <c r="F124">
        <f t="shared" si="2"/>
        <v>0</v>
      </c>
      <c r="G124">
        <f t="shared" si="3"/>
        <v>0</v>
      </c>
      <c r="H124">
        <f t="shared" si="4"/>
        <v>0</v>
      </c>
      <c r="I124" s="23">
        <f t="shared" ca="1" si="5"/>
        <v>0</v>
      </c>
      <c r="J124" s="465"/>
      <c r="K124" s="335"/>
      <c r="L124" s="335"/>
      <c r="M124" s="335"/>
      <c r="N124" s="335"/>
      <c r="O124" s="335"/>
      <c r="P124" s="335"/>
      <c r="Q124" s="335"/>
      <c r="R124" s="335"/>
      <c r="S124" s="335"/>
      <c r="T124" s="23">
        <v>-34</v>
      </c>
      <c r="U124" s="23">
        <f t="shared" si="6"/>
        <v>0</v>
      </c>
      <c r="V124">
        <f t="shared" si="7"/>
        <v>0</v>
      </c>
      <c r="W124">
        <f t="shared" si="8"/>
        <v>0</v>
      </c>
      <c r="X124">
        <f t="shared" si="9"/>
        <v>0</v>
      </c>
      <c r="Y124">
        <f t="shared" si="10"/>
        <v>0</v>
      </c>
      <c r="Z124" s="23">
        <f t="shared" ca="1" si="11"/>
        <v>0</v>
      </c>
      <c r="AA124" s="465"/>
      <c r="AB124" s="335"/>
      <c r="AC124" s="335"/>
      <c r="AD124" s="335"/>
      <c r="AE124" s="335"/>
      <c r="AF124" s="335"/>
      <c r="AG124" s="335"/>
      <c r="AH124" s="335"/>
      <c r="AI124" s="335"/>
      <c r="AJ124" s="335"/>
      <c r="AK124" s="23">
        <v>-34</v>
      </c>
      <c r="AL124" s="23">
        <f t="shared" si="12"/>
        <v>0</v>
      </c>
      <c r="AM124">
        <f t="shared" si="13"/>
        <v>0</v>
      </c>
      <c r="AN124">
        <f t="shared" si="14"/>
        <v>0</v>
      </c>
      <c r="AO124">
        <f t="shared" si="15"/>
        <v>0</v>
      </c>
      <c r="AP124">
        <f t="shared" si="16"/>
        <v>0</v>
      </c>
      <c r="AQ124" s="23">
        <f t="shared" ca="1" si="17"/>
        <v>0</v>
      </c>
      <c r="AR124" s="465"/>
      <c r="AS124" s="335"/>
      <c r="AT124" s="335"/>
      <c r="AU124" s="335"/>
      <c r="AV124" s="335"/>
      <c r="AW124" s="335"/>
      <c r="AX124" s="335"/>
      <c r="AY124" s="335"/>
      <c r="AZ124" s="335"/>
      <c r="BA124" s="335"/>
      <c r="BB124" s="23">
        <v>-34</v>
      </c>
      <c r="BC124" s="23">
        <f t="shared" si="18"/>
        <v>0</v>
      </c>
      <c r="BD124">
        <f t="shared" si="19"/>
        <v>0</v>
      </c>
      <c r="BE124">
        <f t="shared" si="20"/>
        <v>0</v>
      </c>
      <c r="BF124">
        <f t="shared" si="21"/>
        <v>0</v>
      </c>
      <c r="BG124">
        <f t="shared" si="22"/>
        <v>0</v>
      </c>
      <c r="BH124" s="23">
        <f t="shared" ca="1" si="23"/>
        <v>0</v>
      </c>
      <c r="BI124" s="465"/>
      <c r="BJ124" s="335"/>
      <c r="BK124" s="335"/>
      <c r="BL124" s="335"/>
      <c r="BM124" s="335"/>
      <c r="BN124" s="335"/>
      <c r="BO124" s="335"/>
      <c r="BP124" s="335"/>
      <c r="BQ124" s="335"/>
      <c r="BR124" s="335"/>
      <c r="BS124" s="23">
        <v>-34</v>
      </c>
      <c r="BT124" s="23">
        <f t="shared" si="24"/>
        <v>0</v>
      </c>
      <c r="BU124">
        <f t="shared" si="25"/>
        <v>0</v>
      </c>
      <c r="BV124">
        <f t="shared" si="26"/>
        <v>0</v>
      </c>
      <c r="BW124">
        <f t="shared" si="27"/>
        <v>0</v>
      </c>
      <c r="BX124">
        <f t="shared" si="28"/>
        <v>0</v>
      </c>
      <c r="BY124" s="23">
        <f t="shared" ca="1" si="29"/>
        <v>0</v>
      </c>
      <c r="BZ124" s="465"/>
      <c r="CA124" s="335"/>
      <c r="CB124" s="335"/>
      <c r="CC124" s="335"/>
      <c r="CD124" s="335"/>
      <c r="CE124" s="335"/>
      <c r="CF124" s="335"/>
      <c r="CG124" s="335"/>
      <c r="CH124" s="335"/>
      <c r="CI124" s="335"/>
      <c r="CJ124" s="23">
        <v>-34</v>
      </c>
      <c r="CK124" s="23">
        <f t="shared" si="30"/>
        <v>0</v>
      </c>
      <c r="CL124">
        <f t="shared" si="31"/>
        <v>0</v>
      </c>
      <c r="CM124">
        <f t="shared" si="32"/>
        <v>0</v>
      </c>
      <c r="CN124">
        <f t="shared" si="33"/>
        <v>0</v>
      </c>
      <c r="CO124">
        <f t="shared" si="34"/>
        <v>0</v>
      </c>
      <c r="CP124" s="23">
        <f t="shared" ca="1" si="35"/>
        <v>0</v>
      </c>
      <c r="CQ124" s="465"/>
      <c r="CR124" s="335"/>
      <c r="CS124" s="335"/>
      <c r="CT124" s="335"/>
      <c r="CU124" s="335"/>
      <c r="CV124" s="335"/>
      <c r="CW124" s="335"/>
      <c r="CX124" s="335"/>
      <c r="CY124" s="335"/>
      <c r="CZ124" s="335"/>
      <c r="DA124" s="23">
        <v>-34</v>
      </c>
      <c r="DB124" s="23">
        <f t="shared" si="36"/>
        <v>0</v>
      </c>
      <c r="DC124">
        <f t="shared" si="37"/>
        <v>0</v>
      </c>
      <c r="DD124">
        <f t="shared" si="38"/>
        <v>0</v>
      </c>
      <c r="DE124">
        <f t="shared" si="39"/>
        <v>0</v>
      </c>
      <c r="DF124">
        <f t="shared" si="40"/>
        <v>0</v>
      </c>
      <c r="DG124" s="23">
        <f t="shared" ca="1" si="41"/>
        <v>0</v>
      </c>
      <c r="DH124" s="465"/>
      <c r="DI124" s="335"/>
      <c r="DJ124" s="335"/>
      <c r="DK124" s="335"/>
      <c r="DL124" s="335"/>
      <c r="DM124" s="335"/>
      <c r="DN124" s="335"/>
      <c r="DO124" s="335"/>
      <c r="DP124" s="335"/>
      <c r="DQ124" s="335"/>
      <c r="DR124" s="23">
        <v>-34</v>
      </c>
      <c r="DS124" s="23">
        <f t="shared" si="42"/>
        <v>0</v>
      </c>
      <c r="DT124">
        <f t="shared" si="43"/>
        <v>0</v>
      </c>
      <c r="DU124">
        <f t="shared" si="44"/>
        <v>0</v>
      </c>
      <c r="DV124">
        <f t="shared" si="45"/>
        <v>0</v>
      </c>
      <c r="DW124">
        <f t="shared" si="46"/>
        <v>0</v>
      </c>
      <c r="DX124" s="23">
        <f t="shared" ca="1" si="47"/>
        <v>0</v>
      </c>
      <c r="DY124" s="465"/>
      <c r="DZ124" s="335"/>
      <c r="EA124" s="335"/>
      <c r="EB124" s="335"/>
      <c r="EC124" s="335"/>
      <c r="ED124" s="335"/>
      <c r="EE124" s="335"/>
      <c r="EF124" s="335"/>
      <c r="EG124" s="335"/>
      <c r="EH124" s="335"/>
      <c r="EI124" s="23">
        <v>-34</v>
      </c>
      <c r="EJ124" s="23">
        <f t="shared" si="48"/>
        <v>0</v>
      </c>
      <c r="EK124">
        <f t="shared" si="49"/>
        <v>0</v>
      </c>
      <c r="EL124">
        <f t="shared" si="50"/>
        <v>0</v>
      </c>
      <c r="EM124">
        <f t="shared" si="51"/>
        <v>0</v>
      </c>
      <c r="EN124">
        <f t="shared" si="52"/>
        <v>0</v>
      </c>
      <c r="EO124" s="23">
        <f t="shared" ca="1" si="53"/>
        <v>0</v>
      </c>
      <c r="EP124" s="465"/>
      <c r="EQ124" s="335"/>
      <c r="ER124" s="335"/>
      <c r="ES124" s="335"/>
      <c r="ET124" s="335"/>
      <c r="EU124" s="335"/>
      <c r="EV124" s="335"/>
      <c r="EW124" s="335"/>
      <c r="EX124" s="335"/>
      <c r="EY124" s="335"/>
      <c r="EZ124" s="23">
        <v>-34</v>
      </c>
      <c r="FA124" s="23">
        <f t="shared" si="54"/>
        <v>0</v>
      </c>
      <c r="FB124">
        <f t="shared" si="55"/>
        <v>0</v>
      </c>
      <c r="FC124">
        <f t="shared" si="56"/>
        <v>0</v>
      </c>
      <c r="FD124">
        <f t="shared" si="57"/>
        <v>0</v>
      </c>
      <c r="FE124">
        <f t="shared" si="58"/>
        <v>0</v>
      </c>
      <c r="FF124" s="23">
        <f t="shared" ca="1" si="59"/>
        <v>0</v>
      </c>
      <c r="FG124" s="465"/>
      <c r="FH124" s="335"/>
      <c r="FI124" s="335"/>
      <c r="FJ124" s="335"/>
      <c r="FK124" s="335"/>
      <c r="FL124" s="335"/>
      <c r="FM124" s="335"/>
      <c r="FN124" s="335"/>
      <c r="FO124" s="335"/>
      <c r="FP124" s="335"/>
      <c r="FQ124" s="23">
        <v>-34</v>
      </c>
      <c r="FR124" s="23">
        <f t="shared" si="60"/>
        <v>0</v>
      </c>
      <c r="FS124">
        <f t="shared" si="61"/>
        <v>0</v>
      </c>
      <c r="FT124">
        <f t="shared" si="62"/>
        <v>0</v>
      </c>
      <c r="FU124">
        <f t="shared" si="63"/>
        <v>0</v>
      </c>
      <c r="FV124">
        <f t="shared" si="64"/>
        <v>0</v>
      </c>
      <c r="FW124" s="23">
        <f t="shared" ca="1" si="65"/>
        <v>0</v>
      </c>
      <c r="FX124" s="465"/>
      <c r="FY124" s="335"/>
      <c r="FZ124" s="335"/>
      <c r="GA124" s="335"/>
      <c r="GB124" s="335"/>
      <c r="GC124" s="335"/>
      <c r="GD124" s="335"/>
      <c r="GE124" s="335"/>
      <c r="GF124" s="335"/>
      <c r="GG124" s="335"/>
      <c r="GH124" s="23">
        <v>-34</v>
      </c>
      <c r="GI124" s="23">
        <f t="shared" si="66"/>
        <v>0</v>
      </c>
      <c r="GJ124">
        <f t="shared" si="67"/>
        <v>0</v>
      </c>
      <c r="GK124">
        <f t="shared" si="68"/>
        <v>0</v>
      </c>
      <c r="GL124">
        <f t="shared" si="69"/>
        <v>0</v>
      </c>
      <c r="GM124">
        <f t="shared" si="70"/>
        <v>0</v>
      </c>
      <c r="GN124" s="23">
        <f t="shared" ca="1" si="71"/>
        <v>0</v>
      </c>
      <c r="GO124" s="465"/>
      <c r="GP124" s="335"/>
      <c r="GQ124" s="335"/>
      <c r="GR124" s="335"/>
      <c r="GS124" s="335"/>
      <c r="GT124" s="335"/>
      <c r="GU124" s="335"/>
      <c r="GV124" s="335"/>
      <c r="GW124" s="335"/>
      <c r="GX124" s="335"/>
      <c r="GY124" s="23">
        <v>-34</v>
      </c>
      <c r="GZ124" s="23">
        <f t="shared" si="72"/>
        <v>0</v>
      </c>
      <c r="HA124">
        <f t="shared" si="73"/>
        <v>0</v>
      </c>
      <c r="HB124">
        <f t="shared" si="74"/>
        <v>0</v>
      </c>
      <c r="HC124">
        <f t="shared" si="75"/>
        <v>0</v>
      </c>
      <c r="HD124">
        <f t="shared" si="76"/>
        <v>0</v>
      </c>
      <c r="HE124" s="23">
        <f t="shared" ca="1" si="77"/>
        <v>0</v>
      </c>
      <c r="HF124" s="465"/>
      <c r="HG124" s="335"/>
      <c r="HH124" s="335"/>
      <c r="HI124" s="335"/>
      <c r="HJ124" s="335"/>
      <c r="HK124" s="335"/>
      <c r="HL124" s="335"/>
      <c r="HM124" s="335"/>
      <c r="HN124" s="335"/>
      <c r="HO124" s="335"/>
      <c r="HP124" s="23">
        <v>-34</v>
      </c>
      <c r="HQ124" s="23">
        <f t="shared" si="78"/>
        <v>0</v>
      </c>
      <c r="HR124">
        <f t="shared" si="79"/>
        <v>0</v>
      </c>
      <c r="HS124">
        <f t="shared" si="80"/>
        <v>0</v>
      </c>
      <c r="HT124">
        <f t="shared" si="81"/>
        <v>0</v>
      </c>
      <c r="HU124">
        <f t="shared" si="82"/>
        <v>0</v>
      </c>
      <c r="HV124" s="23">
        <f t="shared" ca="1" si="83"/>
        <v>0</v>
      </c>
      <c r="HW124" s="465"/>
      <c r="HX124" s="335"/>
      <c r="HY124" s="335"/>
      <c r="HZ124" s="335"/>
      <c r="IA124" s="335"/>
      <c r="IB124" s="335"/>
      <c r="IC124" s="335"/>
      <c r="ID124" s="335"/>
      <c r="IE124" s="335"/>
      <c r="IF124" s="335"/>
      <c r="IG124" s="23">
        <v>-34</v>
      </c>
      <c r="IH124" s="23">
        <f t="shared" si="84"/>
        <v>0</v>
      </c>
      <c r="II124">
        <f t="shared" si="85"/>
        <v>0</v>
      </c>
      <c r="IJ124">
        <f t="shared" si="86"/>
        <v>0</v>
      </c>
      <c r="IK124">
        <f t="shared" si="87"/>
        <v>0</v>
      </c>
      <c r="IL124">
        <f t="shared" si="88"/>
        <v>0</v>
      </c>
      <c r="IM124" s="23">
        <f t="shared" ca="1" si="89"/>
        <v>0</v>
      </c>
      <c r="IN124" s="465"/>
      <c r="IO124" s="335"/>
      <c r="IP124" s="335"/>
      <c r="IQ124" s="335"/>
      <c r="IR124" s="335"/>
      <c r="IS124" s="335"/>
      <c r="IT124" s="335"/>
    </row>
    <row r="125" spans="1:254" s="124" customFormat="1" ht="12.75" x14ac:dyDescent="0.2">
      <c r="A125" s="335"/>
      <c r="B125" s="335"/>
      <c r="C125" s="23">
        <v>-33</v>
      </c>
      <c r="D125" s="23">
        <f t="shared" si="0"/>
        <v>0</v>
      </c>
      <c r="E125">
        <f t="shared" si="1"/>
        <v>0</v>
      </c>
      <c r="F125">
        <f t="shared" si="2"/>
        <v>0</v>
      </c>
      <c r="G125">
        <f t="shared" si="3"/>
        <v>0</v>
      </c>
      <c r="H125">
        <f t="shared" si="4"/>
        <v>0</v>
      </c>
      <c r="I125" s="23">
        <f t="shared" ca="1" si="5"/>
        <v>0</v>
      </c>
      <c r="J125" s="465"/>
      <c r="K125" s="335"/>
      <c r="L125" s="335"/>
      <c r="M125" s="335"/>
      <c r="N125" s="335"/>
      <c r="O125" s="335"/>
      <c r="P125" s="335"/>
      <c r="Q125" s="335"/>
      <c r="R125" s="335"/>
      <c r="S125" s="335"/>
      <c r="T125" s="23">
        <v>-33</v>
      </c>
      <c r="U125" s="23">
        <f t="shared" si="6"/>
        <v>0</v>
      </c>
      <c r="V125">
        <f t="shared" si="7"/>
        <v>0</v>
      </c>
      <c r="W125">
        <f t="shared" si="8"/>
        <v>0</v>
      </c>
      <c r="X125">
        <f t="shared" si="9"/>
        <v>0</v>
      </c>
      <c r="Y125">
        <f t="shared" si="10"/>
        <v>0</v>
      </c>
      <c r="Z125" s="23">
        <f t="shared" ca="1" si="11"/>
        <v>0</v>
      </c>
      <c r="AA125" s="465"/>
      <c r="AB125" s="335"/>
      <c r="AC125" s="335"/>
      <c r="AD125" s="335"/>
      <c r="AE125" s="335"/>
      <c r="AF125" s="335"/>
      <c r="AG125" s="335"/>
      <c r="AH125" s="335"/>
      <c r="AI125" s="335"/>
      <c r="AJ125" s="335"/>
      <c r="AK125" s="23">
        <v>-33</v>
      </c>
      <c r="AL125" s="23">
        <f t="shared" si="12"/>
        <v>0</v>
      </c>
      <c r="AM125">
        <f t="shared" si="13"/>
        <v>0</v>
      </c>
      <c r="AN125">
        <f t="shared" si="14"/>
        <v>0</v>
      </c>
      <c r="AO125">
        <f t="shared" si="15"/>
        <v>0</v>
      </c>
      <c r="AP125">
        <f t="shared" si="16"/>
        <v>0</v>
      </c>
      <c r="AQ125" s="23">
        <f t="shared" ca="1" si="17"/>
        <v>0</v>
      </c>
      <c r="AR125" s="465"/>
      <c r="AS125" s="335"/>
      <c r="AT125" s="335"/>
      <c r="AU125" s="335"/>
      <c r="AV125" s="335"/>
      <c r="AW125" s="335"/>
      <c r="AX125" s="335"/>
      <c r="AY125" s="335"/>
      <c r="AZ125" s="335"/>
      <c r="BA125" s="335"/>
      <c r="BB125" s="23">
        <v>-33</v>
      </c>
      <c r="BC125" s="23">
        <f t="shared" si="18"/>
        <v>0</v>
      </c>
      <c r="BD125">
        <f t="shared" si="19"/>
        <v>0</v>
      </c>
      <c r="BE125">
        <f t="shared" si="20"/>
        <v>0</v>
      </c>
      <c r="BF125">
        <f t="shared" si="21"/>
        <v>0</v>
      </c>
      <c r="BG125">
        <f t="shared" si="22"/>
        <v>0</v>
      </c>
      <c r="BH125" s="23">
        <f t="shared" ca="1" si="23"/>
        <v>0</v>
      </c>
      <c r="BI125" s="465"/>
      <c r="BJ125" s="335"/>
      <c r="BK125" s="335"/>
      <c r="BL125" s="335"/>
      <c r="BM125" s="335"/>
      <c r="BN125" s="335"/>
      <c r="BO125" s="335"/>
      <c r="BP125" s="335"/>
      <c r="BQ125" s="335"/>
      <c r="BR125" s="335"/>
      <c r="BS125" s="23">
        <v>-33</v>
      </c>
      <c r="BT125" s="23">
        <f t="shared" si="24"/>
        <v>0</v>
      </c>
      <c r="BU125">
        <f t="shared" si="25"/>
        <v>0</v>
      </c>
      <c r="BV125">
        <f t="shared" si="26"/>
        <v>0</v>
      </c>
      <c r="BW125">
        <f t="shared" si="27"/>
        <v>0</v>
      </c>
      <c r="BX125">
        <f t="shared" si="28"/>
        <v>0</v>
      </c>
      <c r="BY125" s="23">
        <f t="shared" ca="1" si="29"/>
        <v>0</v>
      </c>
      <c r="BZ125" s="465"/>
      <c r="CA125" s="335"/>
      <c r="CB125" s="335"/>
      <c r="CC125" s="335"/>
      <c r="CD125" s="335"/>
      <c r="CE125" s="335"/>
      <c r="CF125" s="335"/>
      <c r="CG125" s="335"/>
      <c r="CH125" s="335"/>
      <c r="CI125" s="335"/>
      <c r="CJ125" s="23">
        <v>-33</v>
      </c>
      <c r="CK125" s="23">
        <f t="shared" si="30"/>
        <v>0</v>
      </c>
      <c r="CL125">
        <f t="shared" si="31"/>
        <v>0</v>
      </c>
      <c r="CM125">
        <f t="shared" si="32"/>
        <v>0</v>
      </c>
      <c r="CN125">
        <f t="shared" si="33"/>
        <v>0</v>
      </c>
      <c r="CO125">
        <f t="shared" si="34"/>
        <v>0</v>
      </c>
      <c r="CP125" s="23">
        <f t="shared" ca="1" si="35"/>
        <v>0</v>
      </c>
      <c r="CQ125" s="465"/>
      <c r="CR125" s="335"/>
      <c r="CS125" s="335"/>
      <c r="CT125" s="335"/>
      <c r="CU125" s="335"/>
      <c r="CV125" s="335"/>
      <c r="CW125" s="335"/>
      <c r="CX125" s="335"/>
      <c r="CY125" s="335"/>
      <c r="CZ125" s="335"/>
      <c r="DA125" s="23">
        <v>-33</v>
      </c>
      <c r="DB125" s="23">
        <f t="shared" si="36"/>
        <v>0</v>
      </c>
      <c r="DC125">
        <f t="shared" si="37"/>
        <v>0</v>
      </c>
      <c r="DD125">
        <f t="shared" si="38"/>
        <v>0</v>
      </c>
      <c r="DE125">
        <f t="shared" si="39"/>
        <v>0</v>
      </c>
      <c r="DF125">
        <f t="shared" si="40"/>
        <v>0</v>
      </c>
      <c r="DG125" s="23">
        <f t="shared" ca="1" si="41"/>
        <v>0</v>
      </c>
      <c r="DH125" s="465"/>
      <c r="DI125" s="335"/>
      <c r="DJ125" s="335"/>
      <c r="DK125" s="335"/>
      <c r="DL125" s="335"/>
      <c r="DM125" s="335"/>
      <c r="DN125" s="335"/>
      <c r="DO125" s="335"/>
      <c r="DP125" s="335"/>
      <c r="DQ125" s="335"/>
      <c r="DR125" s="23">
        <v>-33</v>
      </c>
      <c r="DS125" s="23">
        <f t="shared" si="42"/>
        <v>0</v>
      </c>
      <c r="DT125">
        <f t="shared" si="43"/>
        <v>0</v>
      </c>
      <c r="DU125">
        <f t="shared" si="44"/>
        <v>0</v>
      </c>
      <c r="DV125">
        <f t="shared" si="45"/>
        <v>0</v>
      </c>
      <c r="DW125">
        <f t="shared" si="46"/>
        <v>0</v>
      </c>
      <c r="DX125" s="23">
        <f t="shared" ca="1" si="47"/>
        <v>0</v>
      </c>
      <c r="DY125" s="465"/>
      <c r="DZ125" s="335"/>
      <c r="EA125" s="335"/>
      <c r="EB125" s="335"/>
      <c r="EC125" s="335"/>
      <c r="ED125" s="335"/>
      <c r="EE125" s="335"/>
      <c r="EF125" s="335"/>
      <c r="EG125" s="335"/>
      <c r="EH125" s="335"/>
      <c r="EI125" s="23">
        <v>-33</v>
      </c>
      <c r="EJ125" s="23">
        <f t="shared" si="48"/>
        <v>0</v>
      </c>
      <c r="EK125">
        <f t="shared" si="49"/>
        <v>0</v>
      </c>
      <c r="EL125">
        <f t="shared" si="50"/>
        <v>0</v>
      </c>
      <c r="EM125">
        <f t="shared" si="51"/>
        <v>0</v>
      </c>
      <c r="EN125">
        <f t="shared" si="52"/>
        <v>0</v>
      </c>
      <c r="EO125" s="23">
        <f t="shared" ca="1" si="53"/>
        <v>0</v>
      </c>
      <c r="EP125" s="465"/>
      <c r="EQ125" s="335"/>
      <c r="ER125" s="335"/>
      <c r="ES125" s="335"/>
      <c r="ET125" s="335"/>
      <c r="EU125" s="335"/>
      <c r="EV125" s="335"/>
      <c r="EW125" s="335"/>
      <c r="EX125" s="335"/>
      <c r="EY125" s="335"/>
      <c r="EZ125" s="23">
        <v>-33</v>
      </c>
      <c r="FA125" s="23">
        <f t="shared" si="54"/>
        <v>0</v>
      </c>
      <c r="FB125">
        <f t="shared" si="55"/>
        <v>0</v>
      </c>
      <c r="FC125">
        <f t="shared" si="56"/>
        <v>0</v>
      </c>
      <c r="FD125">
        <f t="shared" si="57"/>
        <v>0</v>
      </c>
      <c r="FE125">
        <f t="shared" si="58"/>
        <v>0</v>
      </c>
      <c r="FF125" s="23">
        <f t="shared" ca="1" si="59"/>
        <v>0</v>
      </c>
      <c r="FG125" s="465"/>
      <c r="FH125" s="335"/>
      <c r="FI125" s="335"/>
      <c r="FJ125" s="335"/>
      <c r="FK125" s="335"/>
      <c r="FL125" s="335"/>
      <c r="FM125" s="335"/>
      <c r="FN125" s="335"/>
      <c r="FO125" s="335"/>
      <c r="FP125" s="335"/>
      <c r="FQ125" s="23">
        <v>-33</v>
      </c>
      <c r="FR125" s="23">
        <f t="shared" si="60"/>
        <v>0</v>
      </c>
      <c r="FS125">
        <f t="shared" si="61"/>
        <v>0</v>
      </c>
      <c r="FT125">
        <f t="shared" si="62"/>
        <v>0</v>
      </c>
      <c r="FU125">
        <f t="shared" si="63"/>
        <v>0</v>
      </c>
      <c r="FV125">
        <f t="shared" si="64"/>
        <v>0</v>
      </c>
      <c r="FW125" s="23">
        <f t="shared" ca="1" si="65"/>
        <v>0</v>
      </c>
      <c r="FX125" s="465"/>
      <c r="FY125" s="335"/>
      <c r="FZ125" s="335"/>
      <c r="GA125" s="335"/>
      <c r="GB125" s="335"/>
      <c r="GC125" s="335"/>
      <c r="GD125" s="335"/>
      <c r="GE125" s="335"/>
      <c r="GF125" s="335"/>
      <c r="GG125" s="335"/>
      <c r="GH125" s="23">
        <v>-33</v>
      </c>
      <c r="GI125" s="23">
        <f t="shared" si="66"/>
        <v>0</v>
      </c>
      <c r="GJ125">
        <f t="shared" si="67"/>
        <v>0</v>
      </c>
      <c r="GK125">
        <f t="shared" si="68"/>
        <v>0</v>
      </c>
      <c r="GL125">
        <f t="shared" si="69"/>
        <v>0</v>
      </c>
      <c r="GM125">
        <f t="shared" si="70"/>
        <v>0</v>
      </c>
      <c r="GN125" s="23">
        <f t="shared" ca="1" si="71"/>
        <v>0</v>
      </c>
      <c r="GO125" s="465"/>
      <c r="GP125" s="335"/>
      <c r="GQ125" s="335"/>
      <c r="GR125" s="335"/>
      <c r="GS125" s="335"/>
      <c r="GT125" s="335"/>
      <c r="GU125" s="335"/>
      <c r="GV125" s="335"/>
      <c r="GW125" s="335"/>
      <c r="GX125" s="335"/>
      <c r="GY125" s="23">
        <v>-33</v>
      </c>
      <c r="GZ125" s="23">
        <f t="shared" si="72"/>
        <v>0</v>
      </c>
      <c r="HA125">
        <f t="shared" si="73"/>
        <v>0</v>
      </c>
      <c r="HB125">
        <f t="shared" si="74"/>
        <v>0</v>
      </c>
      <c r="HC125">
        <f t="shared" si="75"/>
        <v>0</v>
      </c>
      <c r="HD125">
        <f t="shared" si="76"/>
        <v>0</v>
      </c>
      <c r="HE125" s="23">
        <f t="shared" ca="1" si="77"/>
        <v>0</v>
      </c>
      <c r="HF125" s="465"/>
      <c r="HG125" s="335"/>
      <c r="HH125" s="335"/>
      <c r="HI125" s="335"/>
      <c r="HJ125" s="335"/>
      <c r="HK125" s="335"/>
      <c r="HL125" s="335"/>
      <c r="HM125" s="335"/>
      <c r="HN125" s="335"/>
      <c r="HO125" s="335"/>
      <c r="HP125" s="23">
        <v>-33</v>
      </c>
      <c r="HQ125" s="23">
        <f t="shared" si="78"/>
        <v>0</v>
      </c>
      <c r="HR125">
        <f t="shared" si="79"/>
        <v>0</v>
      </c>
      <c r="HS125">
        <f t="shared" si="80"/>
        <v>0</v>
      </c>
      <c r="HT125">
        <f t="shared" si="81"/>
        <v>0</v>
      </c>
      <c r="HU125">
        <f t="shared" si="82"/>
        <v>0</v>
      </c>
      <c r="HV125" s="23">
        <f t="shared" ca="1" si="83"/>
        <v>0</v>
      </c>
      <c r="HW125" s="465"/>
      <c r="HX125" s="335"/>
      <c r="HY125" s="335"/>
      <c r="HZ125" s="335"/>
      <c r="IA125" s="335"/>
      <c r="IB125" s="335"/>
      <c r="IC125" s="335"/>
      <c r="ID125" s="335"/>
      <c r="IE125" s="335"/>
      <c r="IF125" s="335"/>
      <c r="IG125" s="23">
        <v>-33</v>
      </c>
      <c r="IH125" s="23">
        <f t="shared" si="84"/>
        <v>0</v>
      </c>
      <c r="II125">
        <f t="shared" si="85"/>
        <v>0</v>
      </c>
      <c r="IJ125">
        <f t="shared" si="86"/>
        <v>0</v>
      </c>
      <c r="IK125">
        <f t="shared" si="87"/>
        <v>0</v>
      </c>
      <c r="IL125">
        <f t="shared" si="88"/>
        <v>0</v>
      </c>
      <c r="IM125" s="23">
        <f t="shared" ca="1" si="89"/>
        <v>0</v>
      </c>
      <c r="IN125" s="465"/>
      <c r="IO125" s="335"/>
      <c r="IP125" s="335"/>
      <c r="IQ125" s="335"/>
      <c r="IR125" s="335"/>
      <c r="IS125" s="335"/>
      <c r="IT125" s="335"/>
    </row>
    <row r="126" spans="1:254" s="124" customFormat="1" ht="12.75" x14ac:dyDescent="0.2">
      <c r="A126" s="335"/>
      <c r="B126" s="335"/>
      <c r="C126" s="23">
        <v>-32</v>
      </c>
      <c r="D126" s="23">
        <f t="shared" si="0"/>
        <v>0</v>
      </c>
      <c r="E126">
        <f t="shared" si="1"/>
        <v>0</v>
      </c>
      <c r="F126">
        <f t="shared" si="2"/>
        <v>0</v>
      </c>
      <c r="G126">
        <f t="shared" si="3"/>
        <v>0</v>
      </c>
      <c r="H126">
        <f t="shared" si="4"/>
        <v>0</v>
      </c>
      <c r="I126" s="23">
        <f t="shared" ca="1" si="5"/>
        <v>0</v>
      </c>
      <c r="J126" s="465"/>
      <c r="K126" s="335"/>
      <c r="L126" s="335"/>
      <c r="M126" s="335"/>
      <c r="N126" s="335"/>
      <c r="O126" s="335"/>
      <c r="P126" s="335"/>
      <c r="Q126" s="335"/>
      <c r="R126" s="335"/>
      <c r="S126" s="335"/>
      <c r="T126" s="23">
        <v>-32</v>
      </c>
      <c r="U126" s="23">
        <f t="shared" si="6"/>
        <v>0</v>
      </c>
      <c r="V126">
        <f t="shared" si="7"/>
        <v>0</v>
      </c>
      <c r="W126">
        <f t="shared" si="8"/>
        <v>0</v>
      </c>
      <c r="X126">
        <f t="shared" si="9"/>
        <v>0</v>
      </c>
      <c r="Y126">
        <f t="shared" si="10"/>
        <v>0</v>
      </c>
      <c r="Z126" s="23">
        <f t="shared" ca="1" si="11"/>
        <v>0</v>
      </c>
      <c r="AA126" s="465"/>
      <c r="AB126" s="335"/>
      <c r="AC126" s="335"/>
      <c r="AD126" s="335"/>
      <c r="AE126" s="335"/>
      <c r="AF126" s="335"/>
      <c r="AG126" s="335"/>
      <c r="AH126" s="335"/>
      <c r="AI126" s="335"/>
      <c r="AJ126" s="335"/>
      <c r="AK126" s="23">
        <v>-32</v>
      </c>
      <c r="AL126" s="23">
        <f t="shared" si="12"/>
        <v>0</v>
      </c>
      <c r="AM126">
        <f t="shared" si="13"/>
        <v>0</v>
      </c>
      <c r="AN126">
        <f t="shared" si="14"/>
        <v>0</v>
      </c>
      <c r="AO126">
        <f t="shared" si="15"/>
        <v>0</v>
      </c>
      <c r="AP126">
        <f t="shared" si="16"/>
        <v>0</v>
      </c>
      <c r="AQ126" s="23">
        <f t="shared" ca="1" si="17"/>
        <v>0</v>
      </c>
      <c r="AR126" s="465"/>
      <c r="AS126" s="335"/>
      <c r="AT126" s="335"/>
      <c r="AU126" s="335"/>
      <c r="AV126" s="335"/>
      <c r="AW126" s="335"/>
      <c r="AX126" s="335"/>
      <c r="AY126" s="335"/>
      <c r="AZ126" s="335"/>
      <c r="BA126" s="335"/>
      <c r="BB126" s="23">
        <v>-32</v>
      </c>
      <c r="BC126" s="23">
        <f t="shared" si="18"/>
        <v>0</v>
      </c>
      <c r="BD126">
        <f t="shared" si="19"/>
        <v>0</v>
      </c>
      <c r="BE126">
        <f t="shared" si="20"/>
        <v>0</v>
      </c>
      <c r="BF126">
        <f t="shared" si="21"/>
        <v>0</v>
      </c>
      <c r="BG126">
        <f t="shared" si="22"/>
        <v>0</v>
      </c>
      <c r="BH126" s="23">
        <f t="shared" ca="1" si="23"/>
        <v>0</v>
      </c>
      <c r="BI126" s="465"/>
      <c r="BJ126" s="335"/>
      <c r="BK126" s="335"/>
      <c r="BL126" s="335"/>
      <c r="BM126" s="335"/>
      <c r="BN126" s="335"/>
      <c r="BO126" s="335"/>
      <c r="BP126" s="335"/>
      <c r="BQ126" s="335"/>
      <c r="BR126" s="335"/>
      <c r="BS126" s="23">
        <v>-32</v>
      </c>
      <c r="BT126" s="23">
        <f t="shared" si="24"/>
        <v>0</v>
      </c>
      <c r="BU126">
        <f t="shared" si="25"/>
        <v>0</v>
      </c>
      <c r="BV126">
        <f t="shared" si="26"/>
        <v>0</v>
      </c>
      <c r="BW126">
        <f t="shared" si="27"/>
        <v>0</v>
      </c>
      <c r="BX126">
        <f t="shared" si="28"/>
        <v>0</v>
      </c>
      <c r="BY126" s="23">
        <f t="shared" ca="1" si="29"/>
        <v>0</v>
      </c>
      <c r="BZ126" s="465"/>
      <c r="CA126" s="335"/>
      <c r="CB126" s="335"/>
      <c r="CC126" s="335"/>
      <c r="CD126" s="335"/>
      <c r="CE126" s="335"/>
      <c r="CF126" s="335"/>
      <c r="CG126" s="335"/>
      <c r="CH126" s="335"/>
      <c r="CI126" s="335"/>
      <c r="CJ126" s="23">
        <v>-32</v>
      </c>
      <c r="CK126" s="23">
        <f t="shared" si="30"/>
        <v>0</v>
      </c>
      <c r="CL126">
        <f t="shared" si="31"/>
        <v>0</v>
      </c>
      <c r="CM126">
        <f t="shared" si="32"/>
        <v>0</v>
      </c>
      <c r="CN126">
        <f t="shared" si="33"/>
        <v>0</v>
      </c>
      <c r="CO126">
        <f t="shared" si="34"/>
        <v>0</v>
      </c>
      <c r="CP126" s="23">
        <f t="shared" ca="1" si="35"/>
        <v>0</v>
      </c>
      <c r="CQ126" s="465"/>
      <c r="CR126" s="335"/>
      <c r="CS126" s="335"/>
      <c r="CT126" s="335"/>
      <c r="CU126" s="335"/>
      <c r="CV126" s="335"/>
      <c r="CW126" s="335"/>
      <c r="CX126" s="335"/>
      <c r="CY126" s="335"/>
      <c r="CZ126" s="335"/>
      <c r="DA126" s="23">
        <v>-32</v>
      </c>
      <c r="DB126" s="23">
        <f t="shared" si="36"/>
        <v>0</v>
      </c>
      <c r="DC126">
        <f t="shared" si="37"/>
        <v>0</v>
      </c>
      <c r="DD126">
        <f t="shared" si="38"/>
        <v>0</v>
      </c>
      <c r="DE126">
        <f t="shared" si="39"/>
        <v>0</v>
      </c>
      <c r="DF126">
        <f t="shared" si="40"/>
        <v>0</v>
      </c>
      <c r="DG126" s="23">
        <f t="shared" ca="1" si="41"/>
        <v>0</v>
      </c>
      <c r="DH126" s="465"/>
      <c r="DI126" s="335"/>
      <c r="DJ126" s="335"/>
      <c r="DK126" s="335"/>
      <c r="DL126" s="335"/>
      <c r="DM126" s="335"/>
      <c r="DN126" s="335"/>
      <c r="DO126" s="335"/>
      <c r="DP126" s="335"/>
      <c r="DQ126" s="335"/>
      <c r="DR126" s="23">
        <v>-32</v>
      </c>
      <c r="DS126" s="23">
        <f t="shared" si="42"/>
        <v>0</v>
      </c>
      <c r="DT126">
        <f t="shared" si="43"/>
        <v>0</v>
      </c>
      <c r="DU126">
        <f t="shared" si="44"/>
        <v>0</v>
      </c>
      <c r="DV126">
        <f t="shared" si="45"/>
        <v>0</v>
      </c>
      <c r="DW126">
        <f t="shared" si="46"/>
        <v>0</v>
      </c>
      <c r="DX126" s="23">
        <f t="shared" ca="1" si="47"/>
        <v>0</v>
      </c>
      <c r="DY126" s="465"/>
      <c r="DZ126" s="335"/>
      <c r="EA126" s="335"/>
      <c r="EB126" s="335"/>
      <c r="EC126" s="335"/>
      <c r="ED126" s="335"/>
      <c r="EE126" s="335"/>
      <c r="EF126" s="335"/>
      <c r="EG126" s="335"/>
      <c r="EH126" s="335"/>
      <c r="EI126" s="23">
        <v>-32</v>
      </c>
      <c r="EJ126" s="23">
        <f t="shared" si="48"/>
        <v>0</v>
      </c>
      <c r="EK126">
        <f t="shared" si="49"/>
        <v>0</v>
      </c>
      <c r="EL126">
        <f t="shared" si="50"/>
        <v>0</v>
      </c>
      <c r="EM126">
        <f t="shared" si="51"/>
        <v>0</v>
      </c>
      <c r="EN126">
        <f t="shared" si="52"/>
        <v>0</v>
      </c>
      <c r="EO126" s="23">
        <f t="shared" ca="1" si="53"/>
        <v>0</v>
      </c>
      <c r="EP126" s="465"/>
      <c r="EQ126" s="335"/>
      <c r="ER126" s="335"/>
      <c r="ES126" s="335"/>
      <c r="ET126" s="335"/>
      <c r="EU126" s="335"/>
      <c r="EV126" s="335"/>
      <c r="EW126" s="335"/>
      <c r="EX126" s="335"/>
      <c r="EY126" s="335"/>
      <c r="EZ126" s="23">
        <v>-32</v>
      </c>
      <c r="FA126" s="23">
        <f t="shared" si="54"/>
        <v>0</v>
      </c>
      <c r="FB126">
        <f t="shared" si="55"/>
        <v>0</v>
      </c>
      <c r="FC126">
        <f t="shared" si="56"/>
        <v>0</v>
      </c>
      <c r="FD126">
        <f t="shared" si="57"/>
        <v>0</v>
      </c>
      <c r="FE126">
        <f t="shared" si="58"/>
        <v>0</v>
      </c>
      <c r="FF126" s="23">
        <f t="shared" ca="1" si="59"/>
        <v>0</v>
      </c>
      <c r="FG126" s="465"/>
      <c r="FH126" s="335"/>
      <c r="FI126" s="335"/>
      <c r="FJ126" s="335"/>
      <c r="FK126" s="335"/>
      <c r="FL126" s="335"/>
      <c r="FM126" s="335"/>
      <c r="FN126" s="335"/>
      <c r="FO126" s="335"/>
      <c r="FP126" s="335"/>
      <c r="FQ126" s="23">
        <v>-32</v>
      </c>
      <c r="FR126" s="23">
        <f t="shared" si="60"/>
        <v>0</v>
      </c>
      <c r="FS126">
        <f t="shared" si="61"/>
        <v>0</v>
      </c>
      <c r="FT126">
        <f t="shared" si="62"/>
        <v>0</v>
      </c>
      <c r="FU126">
        <f t="shared" si="63"/>
        <v>0</v>
      </c>
      <c r="FV126">
        <f t="shared" si="64"/>
        <v>0</v>
      </c>
      <c r="FW126" s="23">
        <f t="shared" ca="1" si="65"/>
        <v>0</v>
      </c>
      <c r="FX126" s="465"/>
      <c r="FY126" s="335"/>
      <c r="FZ126" s="335"/>
      <c r="GA126" s="335"/>
      <c r="GB126" s="335"/>
      <c r="GC126" s="335"/>
      <c r="GD126" s="335"/>
      <c r="GE126" s="335"/>
      <c r="GF126" s="335"/>
      <c r="GG126" s="335"/>
      <c r="GH126" s="23">
        <v>-32</v>
      </c>
      <c r="GI126" s="23">
        <f t="shared" si="66"/>
        <v>0</v>
      </c>
      <c r="GJ126">
        <f t="shared" si="67"/>
        <v>0</v>
      </c>
      <c r="GK126">
        <f t="shared" si="68"/>
        <v>0</v>
      </c>
      <c r="GL126">
        <f t="shared" si="69"/>
        <v>0</v>
      </c>
      <c r="GM126">
        <f t="shared" si="70"/>
        <v>0</v>
      </c>
      <c r="GN126" s="23">
        <f t="shared" ca="1" si="71"/>
        <v>0</v>
      </c>
      <c r="GO126" s="465"/>
      <c r="GP126" s="335"/>
      <c r="GQ126" s="335"/>
      <c r="GR126" s="335"/>
      <c r="GS126" s="335"/>
      <c r="GT126" s="335"/>
      <c r="GU126" s="335"/>
      <c r="GV126" s="335"/>
      <c r="GW126" s="335"/>
      <c r="GX126" s="335"/>
      <c r="GY126" s="23">
        <v>-32</v>
      </c>
      <c r="GZ126" s="23">
        <f t="shared" si="72"/>
        <v>0</v>
      </c>
      <c r="HA126">
        <f t="shared" si="73"/>
        <v>0</v>
      </c>
      <c r="HB126">
        <f t="shared" si="74"/>
        <v>0</v>
      </c>
      <c r="HC126">
        <f t="shared" si="75"/>
        <v>0</v>
      </c>
      <c r="HD126">
        <f t="shared" si="76"/>
        <v>0</v>
      </c>
      <c r="HE126" s="23">
        <f t="shared" ca="1" si="77"/>
        <v>0</v>
      </c>
      <c r="HF126" s="465"/>
      <c r="HG126" s="335"/>
      <c r="HH126" s="335"/>
      <c r="HI126" s="335"/>
      <c r="HJ126" s="335"/>
      <c r="HK126" s="335"/>
      <c r="HL126" s="335"/>
      <c r="HM126" s="335"/>
      <c r="HN126" s="335"/>
      <c r="HO126" s="335"/>
      <c r="HP126" s="23">
        <v>-32</v>
      </c>
      <c r="HQ126" s="23">
        <f t="shared" si="78"/>
        <v>0</v>
      </c>
      <c r="HR126">
        <f t="shared" si="79"/>
        <v>0</v>
      </c>
      <c r="HS126">
        <f t="shared" si="80"/>
        <v>0</v>
      </c>
      <c r="HT126">
        <f t="shared" si="81"/>
        <v>0</v>
      </c>
      <c r="HU126">
        <f t="shared" si="82"/>
        <v>0</v>
      </c>
      <c r="HV126" s="23">
        <f t="shared" ca="1" si="83"/>
        <v>0</v>
      </c>
      <c r="HW126" s="465"/>
      <c r="HX126" s="335"/>
      <c r="HY126" s="335"/>
      <c r="HZ126" s="335"/>
      <c r="IA126" s="335"/>
      <c r="IB126" s="335"/>
      <c r="IC126" s="335"/>
      <c r="ID126" s="335"/>
      <c r="IE126" s="335"/>
      <c r="IF126" s="335"/>
      <c r="IG126" s="23">
        <v>-32</v>
      </c>
      <c r="IH126" s="23">
        <f t="shared" si="84"/>
        <v>0</v>
      </c>
      <c r="II126">
        <f t="shared" si="85"/>
        <v>0</v>
      </c>
      <c r="IJ126">
        <f t="shared" si="86"/>
        <v>0</v>
      </c>
      <c r="IK126">
        <f t="shared" si="87"/>
        <v>0</v>
      </c>
      <c r="IL126">
        <f t="shared" si="88"/>
        <v>0</v>
      </c>
      <c r="IM126" s="23">
        <f t="shared" ca="1" si="89"/>
        <v>0</v>
      </c>
      <c r="IN126" s="465"/>
      <c r="IO126" s="335"/>
      <c r="IP126" s="335"/>
      <c r="IQ126" s="335"/>
      <c r="IR126" s="335"/>
      <c r="IS126" s="335"/>
      <c r="IT126" s="335"/>
    </row>
    <row r="127" spans="1:254" s="124" customFormat="1" ht="12.75" x14ac:dyDescent="0.2">
      <c r="A127" s="335"/>
      <c r="B127" s="335"/>
      <c r="C127" s="23">
        <v>-31</v>
      </c>
      <c r="D127" s="23">
        <f t="shared" si="0"/>
        <v>0</v>
      </c>
      <c r="E127">
        <f t="shared" si="1"/>
        <v>0</v>
      </c>
      <c r="F127">
        <f t="shared" si="2"/>
        <v>0</v>
      </c>
      <c r="G127">
        <f t="shared" si="3"/>
        <v>0</v>
      </c>
      <c r="H127">
        <f t="shared" si="4"/>
        <v>0</v>
      </c>
      <c r="I127" s="23">
        <f t="shared" ca="1" si="5"/>
        <v>0</v>
      </c>
      <c r="J127" s="465"/>
      <c r="K127" s="335"/>
      <c r="L127" s="335"/>
      <c r="M127" s="335"/>
      <c r="N127" s="335"/>
      <c r="O127" s="335"/>
      <c r="P127" s="335"/>
      <c r="Q127" s="335"/>
      <c r="R127" s="335"/>
      <c r="S127" s="335"/>
      <c r="T127" s="23">
        <v>-31</v>
      </c>
      <c r="U127" s="23">
        <f t="shared" si="6"/>
        <v>0</v>
      </c>
      <c r="V127">
        <f t="shared" si="7"/>
        <v>0</v>
      </c>
      <c r="W127">
        <f t="shared" si="8"/>
        <v>0</v>
      </c>
      <c r="X127">
        <f t="shared" si="9"/>
        <v>0</v>
      </c>
      <c r="Y127">
        <f t="shared" si="10"/>
        <v>0</v>
      </c>
      <c r="Z127" s="23">
        <f t="shared" ca="1" si="11"/>
        <v>0</v>
      </c>
      <c r="AA127" s="465"/>
      <c r="AB127" s="335"/>
      <c r="AC127" s="335"/>
      <c r="AD127" s="335"/>
      <c r="AE127" s="335"/>
      <c r="AF127" s="335"/>
      <c r="AG127" s="335"/>
      <c r="AH127" s="335"/>
      <c r="AI127" s="335"/>
      <c r="AJ127" s="335"/>
      <c r="AK127" s="23">
        <v>-31</v>
      </c>
      <c r="AL127" s="23">
        <f t="shared" si="12"/>
        <v>0</v>
      </c>
      <c r="AM127">
        <f t="shared" si="13"/>
        <v>0</v>
      </c>
      <c r="AN127">
        <f t="shared" si="14"/>
        <v>0</v>
      </c>
      <c r="AO127">
        <f t="shared" si="15"/>
        <v>0</v>
      </c>
      <c r="AP127">
        <f t="shared" si="16"/>
        <v>0</v>
      </c>
      <c r="AQ127" s="23">
        <f t="shared" ca="1" si="17"/>
        <v>0</v>
      </c>
      <c r="AR127" s="465"/>
      <c r="AS127" s="335"/>
      <c r="AT127" s="335"/>
      <c r="AU127" s="335"/>
      <c r="AV127" s="335"/>
      <c r="AW127" s="335"/>
      <c r="AX127" s="335"/>
      <c r="AY127" s="335"/>
      <c r="AZ127" s="335"/>
      <c r="BA127" s="335"/>
      <c r="BB127" s="23">
        <v>-31</v>
      </c>
      <c r="BC127" s="23">
        <f t="shared" si="18"/>
        <v>0</v>
      </c>
      <c r="BD127">
        <f t="shared" si="19"/>
        <v>0</v>
      </c>
      <c r="BE127">
        <f t="shared" si="20"/>
        <v>0</v>
      </c>
      <c r="BF127">
        <f t="shared" si="21"/>
        <v>0</v>
      </c>
      <c r="BG127">
        <f t="shared" si="22"/>
        <v>0</v>
      </c>
      <c r="BH127" s="23">
        <f t="shared" ca="1" si="23"/>
        <v>0</v>
      </c>
      <c r="BI127" s="465"/>
      <c r="BJ127" s="335"/>
      <c r="BK127" s="335"/>
      <c r="BL127" s="335"/>
      <c r="BM127" s="335"/>
      <c r="BN127" s="335"/>
      <c r="BO127" s="335"/>
      <c r="BP127" s="335"/>
      <c r="BQ127" s="335"/>
      <c r="BR127" s="335"/>
      <c r="BS127" s="23">
        <v>-31</v>
      </c>
      <c r="BT127" s="23">
        <f t="shared" si="24"/>
        <v>0</v>
      </c>
      <c r="BU127">
        <f t="shared" si="25"/>
        <v>0</v>
      </c>
      <c r="BV127">
        <f t="shared" si="26"/>
        <v>0</v>
      </c>
      <c r="BW127">
        <f t="shared" si="27"/>
        <v>0</v>
      </c>
      <c r="BX127">
        <f t="shared" si="28"/>
        <v>0</v>
      </c>
      <c r="BY127" s="23">
        <f t="shared" ca="1" si="29"/>
        <v>0</v>
      </c>
      <c r="BZ127" s="465"/>
      <c r="CA127" s="335"/>
      <c r="CB127" s="335"/>
      <c r="CC127" s="335"/>
      <c r="CD127" s="335"/>
      <c r="CE127" s="335"/>
      <c r="CF127" s="335"/>
      <c r="CG127" s="335"/>
      <c r="CH127" s="335"/>
      <c r="CI127" s="335"/>
      <c r="CJ127" s="23">
        <v>-31</v>
      </c>
      <c r="CK127" s="23">
        <f t="shared" si="30"/>
        <v>0</v>
      </c>
      <c r="CL127">
        <f t="shared" si="31"/>
        <v>0</v>
      </c>
      <c r="CM127">
        <f t="shared" si="32"/>
        <v>0</v>
      </c>
      <c r="CN127">
        <f t="shared" si="33"/>
        <v>0</v>
      </c>
      <c r="CO127">
        <f t="shared" si="34"/>
        <v>0</v>
      </c>
      <c r="CP127" s="23">
        <f t="shared" ca="1" si="35"/>
        <v>0</v>
      </c>
      <c r="CQ127" s="465"/>
      <c r="CR127" s="335"/>
      <c r="CS127" s="335"/>
      <c r="CT127" s="335"/>
      <c r="CU127" s="335"/>
      <c r="CV127" s="335"/>
      <c r="CW127" s="335"/>
      <c r="CX127" s="335"/>
      <c r="CY127" s="335"/>
      <c r="CZ127" s="335"/>
      <c r="DA127" s="23">
        <v>-31</v>
      </c>
      <c r="DB127" s="23">
        <f t="shared" si="36"/>
        <v>0</v>
      </c>
      <c r="DC127">
        <f t="shared" si="37"/>
        <v>0</v>
      </c>
      <c r="DD127">
        <f t="shared" si="38"/>
        <v>0</v>
      </c>
      <c r="DE127">
        <f t="shared" si="39"/>
        <v>0</v>
      </c>
      <c r="DF127">
        <f t="shared" si="40"/>
        <v>0</v>
      </c>
      <c r="DG127" s="23">
        <f t="shared" ca="1" si="41"/>
        <v>0</v>
      </c>
      <c r="DH127" s="465"/>
      <c r="DI127" s="335"/>
      <c r="DJ127" s="335"/>
      <c r="DK127" s="335"/>
      <c r="DL127" s="335"/>
      <c r="DM127" s="335"/>
      <c r="DN127" s="335"/>
      <c r="DO127" s="335"/>
      <c r="DP127" s="335"/>
      <c r="DQ127" s="335"/>
      <c r="DR127" s="23">
        <v>-31</v>
      </c>
      <c r="DS127" s="23">
        <f t="shared" si="42"/>
        <v>0</v>
      </c>
      <c r="DT127">
        <f t="shared" si="43"/>
        <v>0</v>
      </c>
      <c r="DU127">
        <f t="shared" si="44"/>
        <v>0</v>
      </c>
      <c r="DV127">
        <f t="shared" si="45"/>
        <v>0</v>
      </c>
      <c r="DW127">
        <f t="shared" si="46"/>
        <v>0</v>
      </c>
      <c r="DX127" s="23">
        <f t="shared" ca="1" si="47"/>
        <v>0</v>
      </c>
      <c r="DY127" s="465"/>
      <c r="DZ127" s="335"/>
      <c r="EA127" s="335"/>
      <c r="EB127" s="335"/>
      <c r="EC127" s="335"/>
      <c r="ED127" s="335"/>
      <c r="EE127" s="335"/>
      <c r="EF127" s="335"/>
      <c r="EG127" s="335"/>
      <c r="EH127" s="335"/>
      <c r="EI127" s="23">
        <v>-31</v>
      </c>
      <c r="EJ127" s="23">
        <f t="shared" si="48"/>
        <v>0</v>
      </c>
      <c r="EK127">
        <f t="shared" si="49"/>
        <v>0</v>
      </c>
      <c r="EL127">
        <f t="shared" si="50"/>
        <v>0</v>
      </c>
      <c r="EM127">
        <f t="shared" si="51"/>
        <v>0</v>
      </c>
      <c r="EN127">
        <f t="shared" si="52"/>
        <v>0</v>
      </c>
      <c r="EO127" s="23">
        <f t="shared" ca="1" si="53"/>
        <v>0</v>
      </c>
      <c r="EP127" s="465"/>
      <c r="EQ127" s="335"/>
      <c r="ER127" s="335"/>
      <c r="ES127" s="335"/>
      <c r="ET127" s="335"/>
      <c r="EU127" s="335"/>
      <c r="EV127" s="335"/>
      <c r="EW127" s="335"/>
      <c r="EX127" s="335"/>
      <c r="EY127" s="335"/>
      <c r="EZ127" s="23">
        <v>-31</v>
      </c>
      <c r="FA127" s="23">
        <f t="shared" si="54"/>
        <v>0</v>
      </c>
      <c r="FB127">
        <f t="shared" si="55"/>
        <v>0</v>
      </c>
      <c r="FC127">
        <f t="shared" si="56"/>
        <v>0</v>
      </c>
      <c r="FD127">
        <f t="shared" si="57"/>
        <v>0</v>
      </c>
      <c r="FE127">
        <f t="shared" si="58"/>
        <v>0</v>
      </c>
      <c r="FF127" s="23">
        <f t="shared" ca="1" si="59"/>
        <v>0</v>
      </c>
      <c r="FG127" s="465"/>
      <c r="FH127" s="335"/>
      <c r="FI127" s="335"/>
      <c r="FJ127" s="335"/>
      <c r="FK127" s="335"/>
      <c r="FL127" s="335"/>
      <c r="FM127" s="335"/>
      <c r="FN127" s="335"/>
      <c r="FO127" s="335"/>
      <c r="FP127" s="335"/>
      <c r="FQ127" s="23">
        <v>-31</v>
      </c>
      <c r="FR127" s="23">
        <f t="shared" si="60"/>
        <v>0</v>
      </c>
      <c r="FS127">
        <f t="shared" si="61"/>
        <v>0</v>
      </c>
      <c r="FT127">
        <f t="shared" si="62"/>
        <v>0</v>
      </c>
      <c r="FU127">
        <f t="shared" si="63"/>
        <v>0</v>
      </c>
      <c r="FV127">
        <f t="shared" si="64"/>
        <v>0</v>
      </c>
      <c r="FW127" s="23">
        <f t="shared" ca="1" si="65"/>
        <v>0</v>
      </c>
      <c r="FX127" s="465"/>
      <c r="FY127" s="335"/>
      <c r="FZ127" s="335"/>
      <c r="GA127" s="335"/>
      <c r="GB127" s="335"/>
      <c r="GC127" s="335"/>
      <c r="GD127" s="335"/>
      <c r="GE127" s="335"/>
      <c r="GF127" s="335"/>
      <c r="GG127" s="335"/>
      <c r="GH127" s="23">
        <v>-31</v>
      </c>
      <c r="GI127" s="23">
        <f t="shared" si="66"/>
        <v>0</v>
      </c>
      <c r="GJ127">
        <f t="shared" si="67"/>
        <v>0</v>
      </c>
      <c r="GK127">
        <f t="shared" si="68"/>
        <v>0</v>
      </c>
      <c r="GL127">
        <f t="shared" si="69"/>
        <v>0</v>
      </c>
      <c r="GM127">
        <f t="shared" si="70"/>
        <v>0</v>
      </c>
      <c r="GN127" s="23">
        <f t="shared" ca="1" si="71"/>
        <v>0</v>
      </c>
      <c r="GO127" s="465"/>
      <c r="GP127" s="335"/>
      <c r="GQ127" s="335"/>
      <c r="GR127" s="335"/>
      <c r="GS127" s="335"/>
      <c r="GT127" s="335"/>
      <c r="GU127" s="335"/>
      <c r="GV127" s="335"/>
      <c r="GW127" s="335"/>
      <c r="GX127" s="335"/>
      <c r="GY127" s="23">
        <v>-31</v>
      </c>
      <c r="GZ127" s="23">
        <f t="shared" si="72"/>
        <v>0</v>
      </c>
      <c r="HA127">
        <f t="shared" si="73"/>
        <v>0</v>
      </c>
      <c r="HB127">
        <f t="shared" si="74"/>
        <v>0</v>
      </c>
      <c r="HC127">
        <f t="shared" si="75"/>
        <v>0</v>
      </c>
      <c r="HD127">
        <f t="shared" si="76"/>
        <v>0</v>
      </c>
      <c r="HE127" s="23">
        <f t="shared" ca="1" si="77"/>
        <v>0</v>
      </c>
      <c r="HF127" s="465"/>
      <c r="HG127" s="335"/>
      <c r="HH127" s="335"/>
      <c r="HI127" s="335"/>
      <c r="HJ127" s="335"/>
      <c r="HK127" s="335"/>
      <c r="HL127" s="335"/>
      <c r="HM127" s="335"/>
      <c r="HN127" s="335"/>
      <c r="HO127" s="335"/>
      <c r="HP127" s="23">
        <v>-31</v>
      </c>
      <c r="HQ127" s="23">
        <f t="shared" si="78"/>
        <v>0</v>
      </c>
      <c r="HR127">
        <f t="shared" si="79"/>
        <v>0</v>
      </c>
      <c r="HS127">
        <f t="shared" si="80"/>
        <v>0</v>
      </c>
      <c r="HT127">
        <f t="shared" si="81"/>
        <v>0</v>
      </c>
      <c r="HU127">
        <f t="shared" si="82"/>
        <v>0</v>
      </c>
      <c r="HV127" s="23">
        <f t="shared" ca="1" si="83"/>
        <v>0</v>
      </c>
      <c r="HW127" s="465"/>
      <c r="HX127" s="335"/>
      <c r="HY127" s="335"/>
      <c r="HZ127" s="335"/>
      <c r="IA127" s="335"/>
      <c r="IB127" s="335"/>
      <c r="IC127" s="335"/>
      <c r="ID127" s="335"/>
      <c r="IE127" s="335"/>
      <c r="IF127" s="335"/>
      <c r="IG127" s="23">
        <v>-31</v>
      </c>
      <c r="IH127" s="23">
        <f t="shared" si="84"/>
        <v>0</v>
      </c>
      <c r="II127">
        <f t="shared" si="85"/>
        <v>0</v>
      </c>
      <c r="IJ127">
        <f t="shared" si="86"/>
        <v>0</v>
      </c>
      <c r="IK127">
        <f t="shared" si="87"/>
        <v>0</v>
      </c>
      <c r="IL127">
        <f t="shared" si="88"/>
        <v>0</v>
      </c>
      <c r="IM127" s="23">
        <f t="shared" ca="1" si="89"/>
        <v>0</v>
      </c>
      <c r="IN127" s="465"/>
      <c r="IO127" s="335"/>
      <c r="IP127" s="335"/>
      <c r="IQ127" s="335"/>
      <c r="IR127" s="335"/>
      <c r="IS127" s="335"/>
      <c r="IT127" s="335"/>
    </row>
    <row r="128" spans="1:254" s="124" customFormat="1" ht="12.75" x14ac:dyDescent="0.2">
      <c r="A128" s="335"/>
      <c r="B128" s="335"/>
      <c r="C128" s="23">
        <v>-30</v>
      </c>
      <c r="D128" s="23">
        <f t="shared" si="0"/>
        <v>0</v>
      </c>
      <c r="E128">
        <f t="shared" si="1"/>
        <v>0</v>
      </c>
      <c r="F128">
        <f t="shared" si="2"/>
        <v>0</v>
      </c>
      <c r="G128">
        <f t="shared" si="3"/>
        <v>0</v>
      </c>
      <c r="H128">
        <f t="shared" si="4"/>
        <v>0</v>
      </c>
      <c r="I128" s="23">
        <f t="shared" ca="1" si="5"/>
        <v>0</v>
      </c>
      <c r="J128" s="465"/>
      <c r="K128" s="335"/>
      <c r="L128" s="335"/>
      <c r="M128" s="335"/>
      <c r="N128" s="335"/>
      <c r="O128" s="335"/>
      <c r="P128" s="335"/>
      <c r="Q128" s="335"/>
      <c r="R128" s="335"/>
      <c r="S128" s="335"/>
      <c r="T128" s="23">
        <v>-30</v>
      </c>
      <c r="U128" s="23">
        <f t="shared" si="6"/>
        <v>0</v>
      </c>
      <c r="V128">
        <f t="shared" si="7"/>
        <v>0</v>
      </c>
      <c r="W128">
        <f t="shared" si="8"/>
        <v>0</v>
      </c>
      <c r="X128">
        <f t="shared" si="9"/>
        <v>0</v>
      </c>
      <c r="Y128">
        <f t="shared" si="10"/>
        <v>0</v>
      </c>
      <c r="Z128" s="23">
        <f t="shared" ca="1" si="11"/>
        <v>0</v>
      </c>
      <c r="AA128" s="465"/>
      <c r="AB128" s="335"/>
      <c r="AC128" s="335"/>
      <c r="AD128" s="335"/>
      <c r="AE128" s="335"/>
      <c r="AF128" s="335"/>
      <c r="AG128" s="335"/>
      <c r="AH128" s="335"/>
      <c r="AI128" s="335"/>
      <c r="AJ128" s="335"/>
      <c r="AK128" s="23">
        <v>-30</v>
      </c>
      <c r="AL128" s="23">
        <f t="shared" si="12"/>
        <v>0</v>
      </c>
      <c r="AM128">
        <f t="shared" si="13"/>
        <v>0</v>
      </c>
      <c r="AN128">
        <f t="shared" si="14"/>
        <v>0</v>
      </c>
      <c r="AO128">
        <f t="shared" si="15"/>
        <v>0</v>
      </c>
      <c r="AP128">
        <f t="shared" si="16"/>
        <v>0</v>
      </c>
      <c r="AQ128" s="23">
        <f t="shared" ca="1" si="17"/>
        <v>0</v>
      </c>
      <c r="AR128" s="465"/>
      <c r="AS128" s="335"/>
      <c r="AT128" s="335"/>
      <c r="AU128" s="335"/>
      <c r="AV128" s="335"/>
      <c r="AW128" s="335"/>
      <c r="AX128" s="335"/>
      <c r="AY128" s="335"/>
      <c r="AZ128" s="335"/>
      <c r="BA128" s="335"/>
      <c r="BB128" s="23">
        <v>-30</v>
      </c>
      <c r="BC128" s="23">
        <f t="shared" si="18"/>
        <v>0</v>
      </c>
      <c r="BD128">
        <f t="shared" si="19"/>
        <v>0</v>
      </c>
      <c r="BE128">
        <f t="shared" si="20"/>
        <v>0</v>
      </c>
      <c r="BF128">
        <f t="shared" si="21"/>
        <v>0</v>
      </c>
      <c r="BG128">
        <f t="shared" si="22"/>
        <v>0</v>
      </c>
      <c r="BH128" s="23">
        <f t="shared" ca="1" si="23"/>
        <v>0</v>
      </c>
      <c r="BI128" s="465"/>
      <c r="BJ128" s="335"/>
      <c r="BK128" s="335"/>
      <c r="BL128" s="335"/>
      <c r="BM128" s="335"/>
      <c r="BN128" s="335"/>
      <c r="BO128" s="335"/>
      <c r="BP128" s="335"/>
      <c r="BQ128" s="335"/>
      <c r="BR128" s="335"/>
      <c r="BS128" s="23">
        <v>-30</v>
      </c>
      <c r="BT128" s="23">
        <f t="shared" si="24"/>
        <v>0</v>
      </c>
      <c r="BU128">
        <f t="shared" si="25"/>
        <v>0</v>
      </c>
      <c r="BV128">
        <f t="shared" si="26"/>
        <v>0</v>
      </c>
      <c r="BW128">
        <f t="shared" si="27"/>
        <v>0</v>
      </c>
      <c r="BX128">
        <f t="shared" si="28"/>
        <v>0</v>
      </c>
      <c r="BY128" s="23">
        <f t="shared" ca="1" si="29"/>
        <v>0</v>
      </c>
      <c r="BZ128" s="465"/>
      <c r="CA128" s="335"/>
      <c r="CB128" s="335"/>
      <c r="CC128" s="335"/>
      <c r="CD128" s="335"/>
      <c r="CE128" s="335"/>
      <c r="CF128" s="335"/>
      <c r="CG128" s="335"/>
      <c r="CH128" s="335"/>
      <c r="CI128" s="335"/>
      <c r="CJ128" s="23">
        <v>-30</v>
      </c>
      <c r="CK128" s="23">
        <f t="shared" si="30"/>
        <v>0</v>
      </c>
      <c r="CL128">
        <f t="shared" si="31"/>
        <v>0</v>
      </c>
      <c r="CM128">
        <f t="shared" si="32"/>
        <v>0</v>
      </c>
      <c r="CN128">
        <f t="shared" si="33"/>
        <v>0</v>
      </c>
      <c r="CO128">
        <f t="shared" si="34"/>
        <v>0</v>
      </c>
      <c r="CP128" s="23">
        <f t="shared" ca="1" si="35"/>
        <v>0</v>
      </c>
      <c r="CQ128" s="465"/>
      <c r="CR128" s="335"/>
      <c r="CS128" s="335"/>
      <c r="CT128" s="335"/>
      <c r="CU128" s="335"/>
      <c r="CV128" s="335"/>
      <c r="CW128" s="335"/>
      <c r="CX128" s="335"/>
      <c r="CY128" s="335"/>
      <c r="CZ128" s="335"/>
      <c r="DA128" s="23">
        <v>-30</v>
      </c>
      <c r="DB128" s="23">
        <f t="shared" si="36"/>
        <v>0</v>
      </c>
      <c r="DC128">
        <f t="shared" si="37"/>
        <v>0</v>
      </c>
      <c r="DD128">
        <f t="shared" si="38"/>
        <v>0</v>
      </c>
      <c r="DE128">
        <f t="shared" si="39"/>
        <v>0</v>
      </c>
      <c r="DF128">
        <f t="shared" si="40"/>
        <v>0</v>
      </c>
      <c r="DG128" s="23">
        <f t="shared" ca="1" si="41"/>
        <v>0</v>
      </c>
      <c r="DH128" s="465"/>
      <c r="DI128" s="335"/>
      <c r="DJ128" s="335"/>
      <c r="DK128" s="335"/>
      <c r="DL128" s="335"/>
      <c r="DM128" s="335"/>
      <c r="DN128" s="335"/>
      <c r="DO128" s="335"/>
      <c r="DP128" s="335"/>
      <c r="DQ128" s="335"/>
      <c r="DR128" s="23">
        <v>-30</v>
      </c>
      <c r="DS128" s="23">
        <f t="shared" si="42"/>
        <v>0</v>
      </c>
      <c r="DT128">
        <f t="shared" si="43"/>
        <v>0</v>
      </c>
      <c r="DU128">
        <f t="shared" si="44"/>
        <v>0</v>
      </c>
      <c r="DV128">
        <f t="shared" si="45"/>
        <v>0</v>
      </c>
      <c r="DW128">
        <f t="shared" si="46"/>
        <v>0</v>
      </c>
      <c r="DX128" s="23">
        <f t="shared" ca="1" si="47"/>
        <v>0</v>
      </c>
      <c r="DY128" s="465"/>
      <c r="DZ128" s="335"/>
      <c r="EA128" s="335"/>
      <c r="EB128" s="335"/>
      <c r="EC128" s="335"/>
      <c r="ED128" s="335"/>
      <c r="EE128" s="335"/>
      <c r="EF128" s="335"/>
      <c r="EG128" s="335"/>
      <c r="EH128" s="335"/>
      <c r="EI128" s="23">
        <v>-30</v>
      </c>
      <c r="EJ128" s="23">
        <f t="shared" si="48"/>
        <v>0</v>
      </c>
      <c r="EK128">
        <f t="shared" si="49"/>
        <v>0</v>
      </c>
      <c r="EL128">
        <f t="shared" si="50"/>
        <v>0</v>
      </c>
      <c r="EM128">
        <f t="shared" si="51"/>
        <v>0</v>
      </c>
      <c r="EN128">
        <f t="shared" si="52"/>
        <v>0</v>
      </c>
      <c r="EO128" s="23">
        <f t="shared" ca="1" si="53"/>
        <v>0</v>
      </c>
      <c r="EP128" s="465"/>
      <c r="EQ128" s="335"/>
      <c r="ER128" s="335"/>
      <c r="ES128" s="335"/>
      <c r="ET128" s="335"/>
      <c r="EU128" s="335"/>
      <c r="EV128" s="335"/>
      <c r="EW128" s="335"/>
      <c r="EX128" s="335"/>
      <c r="EY128" s="335"/>
      <c r="EZ128" s="23">
        <v>-30</v>
      </c>
      <c r="FA128" s="23">
        <f t="shared" si="54"/>
        <v>0</v>
      </c>
      <c r="FB128">
        <f t="shared" si="55"/>
        <v>0</v>
      </c>
      <c r="FC128">
        <f t="shared" si="56"/>
        <v>0</v>
      </c>
      <c r="FD128">
        <f t="shared" si="57"/>
        <v>0</v>
      </c>
      <c r="FE128">
        <f t="shared" si="58"/>
        <v>0</v>
      </c>
      <c r="FF128" s="23">
        <f t="shared" ca="1" si="59"/>
        <v>0</v>
      </c>
      <c r="FG128" s="465"/>
      <c r="FH128" s="335"/>
      <c r="FI128" s="335"/>
      <c r="FJ128" s="335"/>
      <c r="FK128" s="335"/>
      <c r="FL128" s="335"/>
      <c r="FM128" s="335"/>
      <c r="FN128" s="335"/>
      <c r="FO128" s="335"/>
      <c r="FP128" s="335"/>
      <c r="FQ128" s="23">
        <v>-30</v>
      </c>
      <c r="FR128" s="23">
        <f t="shared" si="60"/>
        <v>0</v>
      </c>
      <c r="FS128">
        <f t="shared" si="61"/>
        <v>0</v>
      </c>
      <c r="FT128">
        <f t="shared" si="62"/>
        <v>0</v>
      </c>
      <c r="FU128">
        <f t="shared" si="63"/>
        <v>0</v>
      </c>
      <c r="FV128">
        <f t="shared" si="64"/>
        <v>0</v>
      </c>
      <c r="FW128" s="23">
        <f t="shared" ca="1" si="65"/>
        <v>0</v>
      </c>
      <c r="FX128" s="465"/>
      <c r="FY128" s="335"/>
      <c r="FZ128" s="335"/>
      <c r="GA128" s="335"/>
      <c r="GB128" s="335"/>
      <c r="GC128" s="335"/>
      <c r="GD128" s="335"/>
      <c r="GE128" s="335"/>
      <c r="GF128" s="335"/>
      <c r="GG128" s="335"/>
      <c r="GH128" s="23">
        <v>-30</v>
      </c>
      <c r="GI128" s="23">
        <f t="shared" si="66"/>
        <v>0</v>
      </c>
      <c r="GJ128">
        <f t="shared" si="67"/>
        <v>0</v>
      </c>
      <c r="GK128">
        <f t="shared" si="68"/>
        <v>0</v>
      </c>
      <c r="GL128">
        <f t="shared" si="69"/>
        <v>0</v>
      </c>
      <c r="GM128">
        <f t="shared" si="70"/>
        <v>0</v>
      </c>
      <c r="GN128" s="23">
        <f t="shared" ca="1" si="71"/>
        <v>0</v>
      </c>
      <c r="GO128" s="465"/>
      <c r="GP128" s="335"/>
      <c r="GQ128" s="335"/>
      <c r="GR128" s="335"/>
      <c r="GS128" s="335"/>
      <c r="GT128" s="335"/>
      <c r="GU128" s="335"/>
      <c r="GV128" s="335"/>
      <c r="GW128" s="335"/>
      <c r="GX128" s="335"/>
      <c r="GY128" s="23">
        <v>-30</v>
      </c>
      <c r="GZ128" s="23">
        <f t="shared" si="72"/>
        <v>0</v>
      </c>
      <c r="HA128">
        <f t="shared" si="73"/>
        <v>0</v>
      </c>
      <c r="HB128">
        <f t="shared" si="74"/>
        <v>0</v>
      </c>
      <c r="HC128">
        <f t="shared" si="75"/>
        <v>0</v>
      </c>
      <c r="HD128">
        <f t="shared" si="76"/>
        <v>0</v>
      </c>
      <c r="HE128" s="23">
        <f t="shared" ca="1" si="77"/>
        <v>0</v>
      </c>
      <c r="HF128" s="465"/>
      <c r="HG128" s="335"/>
      <c r="HH128" s="335"/>
      <c r="HI128" s="335"/>
      <c r="HJ128" s="335"/>
      <c r="HK128" s="335"/>
      <c r="HL128" s="335"/>
      <c r="HM128" s="335"/>
      <c r="HN128" s="335"/>
      <c r="HO128" s="335"/>
      <c r="HP128" s="23">
        <v>-30</v>
      </c>
      <c r="HQ128" s="23">
        <f t="shared" si="78"/>
        <v>0</v>
      </c>
      <c r="HR128">
        <f t="shared" si="79"/>
        <v>0</v>
      </c>
      <c r="HS128">
        <f t="shared" si="80"/>
        <v>0</v>
      </c>
      <c r="HT128">
        <f t="shared" si="81"/>
        <v>0</v>
      </c>
      <c r="HU128">
        <f t="shared" si="82"/>
        <v>0</v>
      </c>
      <c r="HV128" s="23">
        <f t="shared" ca="1" si="83"/>
        <v>0</v>
      </c>
      <c r="HW128" s="465"/>
      <c r="HX128" s="335"/>
      <c r="HY128" s="335"/>
      <c r="HZ128" s="335"/>
      <c r="IA128" s="335"/>
      <c r="IB128" s="335"/>
      <c r="IC128" s="335"/>
      <c r="ID128" s="335"/>
      <c r="IE128" s="335"/>
      <c r="IF128" s="335"/>
      <c r="IG128" s="23">
        <v>-30</v>
      </c>
      <c r="IH128" s="23">
        <f t="shared" si="84"/>
        <v>0</v>
      </c>
      <c r="II128">
        <f t="shared" si="85"/>
        <v>0</v>
      </c>
      <c r="IJ128">
        <f t="shared" si="86"/>
        <v>0</v>
      </c>
      <c r="IK128">
        <f t="shared" si="87"/>
        <v>0</v>
      </c>
      <c r="IL128">
        <f t="shared" si="88"/>
        <v>0</v>
      </c>
      <c r="IM128" s="23">
        <f t="shared" ca="1" si="89"/>
        <v>0</v>
      </c>
      <c r="IN128" s="465"/>
      <c r="IO128" s="335"/>
      <c r="IP128" s="335"/>
      <c r="IQ128" s="335"/>
      <c r="IR128" s="335"/>
      <c r="IS128" s="335"/>
      <c r="IT128" s="335"/>
    </row>
    <row r="129" spans="1:254" s="124" customFormat="1" ht="12.75" x14ac:dyDescent="0.2">
      <c r="A129" s="335"/>
      <c r="B129" s="335"/>
      <c r="C129" s="23">
        <v>-29</v>
      </c>
      <c r="D129" s="23">
        <f t="shared" si="0"/>
        <v>0</v>
      </c>
      <c r="E129">
        <f t="shared" si="1"/>
        <v>0</v>
      </c>
      <c r="F129">
        <f t="shared" si="2"/>
        <v>0</v>
      </c>
      <c r="G129">
        <f t="shared" si="3"/>
        <v>0</v>
      </c>
      <c r="H129">
        <f t="shared" si="4"/>
        <v>0</v>
      </c>
      <c r="I129" s="23">
        <f t="shared" ca="1" si="5"/>
        <v>0</v>
      </c>
      <c r="J129" s="465"/>
      <c r="K129" s="335"/>
      <c r="L129" s="335"/>
      <c r="M129" s="335"/>
      <c r="N129" s="335"/>
      <c r="O129" s="335"/>
      <c r="P129" s="335"/>
      <c r="Q129" s="335"/>
      <c r="R129" s="335"/>
      <c r="S129" s="335"/>
      <c r="T129" s="23">
        <v>-29</v>
      </c>
      <c r="U129" s="23">
        <f t="shared" si="6"/>
        <v>0</v>
      </c>
      <c r="V129">
        <f t="shared" si="7"/>
        <v>0</v>
      </c>
      <c r="W129">
        <f t="shared" si="8"/>
        <v>0</v>
      </c>
      <c r="X129">
        <f t="shared" si="9"/>
        <v>0</v>
      </c>
      <c r="Y129">
        <f t="shared" si="10"/>
        <v>0</v>
      </c>
      <c r="Z129" s="23">
        <f t="shared" ca="1" si="11"/>
        <v>0</v>
      </c>
      <c r="AA129" s="465"/>
      <c r="AB129" s="335"/>
      <c r="AC129" s="335"/>
      <c r="AD129" s="335"/>
      <c r="AE129" s="335"/>
      <c r="AF129" s="335"/>
      <c r="AG129" s="335"/>
      <c r="AH129" s="335"/>
      <c r="AI129" s="335"/>
      <c r="AJ129" s="335"/>
      <c r="AK129" s="23">
        <v>-29</v>
      </c>
      <c r="AL129" s="23">
        <f t="shared" si="12"/>
        <v>0</v>
      </c>
      <c r="AM129">
        <f t="shared" si="13"/>
        <v>0</v>
      </c>
      <c r="AN129">
        <f t="shared" si="14"/>
        <v>0</v>
      </c>
      <c r="AO129">
        <f t="shared" si="15"/>
        <v>0</v>
      </c>
      <c r="AP129">
        <f t="shared" si="16"/>
        <v>0</v>
      </c>
      <c r="AQ129" s="23">
        <f t="shared" ca="1" si="17"/>
        <v>0</v>
      </c>
      <c r="AR129" s="465"/>
      <c r="AS129" s="335"/>
      <c r="AT129" s="335"/>
      <c r="AU129" s="335"/>
      <c r="AV129" s="335"/>
      <c r="AW129" s="335"/>
      <c r="AX129" s="335"/>
      <c r="AY129" s="335"/>
      <c r="AZ129" s="335"/>
      <c r="BA129" s="335"/>
      <c r="BB129" s="23">
        <v>-29</v>
      </c>
      <c r="BC129" s="23">
        <f t="shared" si="18"/>
        <v>0</v>
      </c>
      <c r="BD129">
        <f t="shared" si="19"/>
        <v>0</v>
      </c>
      <c r="BE129">
        <f t="shared" si="20"/>
        <v>0</v>
      </c>
      <c r="BF129">
        <f t="shared" si="21"/>
        <v>0</v>
      </c>
      <c r="BG129">
        <f t="shared" si="22"/>
        <v>0</v>
      </c>
      <c r="BH129" s="23">
        <f t="shared" ca="1" si="23"/>
        <v>0</v>
      </c>
      <c r="BI129" s="465"/>
      <c r="BJ129" s="335"/>
      <c r="BK129" s="335"/>
      <c r="BL129" s="335"/>
      <c r="BM129" s="335"/>
      <c r="BN129" s="335"/>
      <c r="BO129" s="335"/>
      <c r="BP129" s="335"/>
      <c r="BQ129" s="335"/>
      <c r="BR129" s="335"/>
      <c r="BS129" s="23">
        <v>-29</v>
      </c>
      <c r="BT129" s="23">
        <f t="shared" si="24"/>
        <v>0</v>
      </c>
      <c r="BU129">
        <f t="shared" si="25"/>
        <v>0</v>
      </c>
      <c r="BV129">
        <f t="shared" si="26"/>
        <v>0</v>
      </c>
      <c r="BW129">
        <f t="shared" si="27"/>
        <v>0</v>
      </c>
      <c r="BX129">
        <f t="shared" si="28"/>
        <v>0</v>
      </c>
      <c r="BY129" s="23">
        <f t="shared" ca="1" si="29"/>
        <v>0</v>
      </c>
      <c r="BZ129" s="465"/>
      <c r="CA129" s="335"/>
      <c r="CB129" s="335"/>
      <c r="CC129" s="335"/>
      <c r="CD129" s="335"/>
      <c r="CE129" s="335"/>
      <c r="CF129" s="335"/>
      <c r="CG129" s="335"/>
      <c r="CH129" s="335"/>
      <c r="CI129" s="335"/>
      <c r="CJ129" s="23">
        <v>-29</v>
      </c>
      <c r="CK129" s="23">
        <f t="shared" si="30"/>
        <v>0</v>
      </c>
      <c r="CL129">
        <f t="shared" si="31"/>
        <v>0</v>
      </c>
      <c r="CM129">
        <f t="shared" si="32"/>
        <v>0</v>
      </c>
      <c r="CN129">
        <f t="shared" si="33"/>
        <v>0</v>
      </c>
      <c r="CO129">
        <f t="shared" si="34"/>
        <v>0</v>
      </c>
      <c r="CP129" s="23">
        <f t="shared" ca="1" si="35"/>
        <v>0</v>
      </c>
      <c r="CQ129" s="465"/>
      <c r="CR129" s="335"/>
      <c r="CS129" s="335"/>
      <c r="CT129" s="335"/>
      <c r="CU129" s="335"/>
      <c r="CV129" s="335"/>
      <c r="CW129" s="335"/>
      <c r="CX129" s="335"/>
      <c r="CY129" s="335"/>
      <c r="CZ129" s="335"/>
      <c r="DA129" s="23">
        <v>-29</v>
      </c>
      <c r="DB129" s="23">
        <f t="shared" si="36"/>
        <v>0</v>
      </c>
      <c r="DC129">
        <f t="shared" si="37"/>
        <v>0</v>
      </c>
      <c r="DD129">
        <f t="shared" si="38"/>
        <v>0</v>
      </c>
      <c r="DE129">
        <f t="shared" si="39"/>
        <v>0</v>
      </c>
      <c r="DF129">
        <f t="shared" si="40"/>
        <v>0</v>
      </c>
      <c r="DG129" s="23">
        <f t="shared" ca="1" si="41"/>
        <v>0</v>
      </c>
      <c r="DH129" s="465"/>
      <c r="DI129" s="335"/>
      <c r="DJ129" s="335"/>
      <c r="DK129" s="335"/>
      <c r="DL129" s="335"/>
      <c r="DM129" s="335"/>
      <c r="DN129" s="335"/>
      <c r="DO129" s="335"/>
      <c r="DP129" s="335"/>
      <c r="DQ129" s="335"/>
      <c r="DR129" s="23">
        <v>-29</v>
      </c>
      <c r="DS129" s="23">
        <f t="shared" si="42"/>
        <v>0</v>
      </c>
      <c r="DT129">
        <f t="shared" si="43"/>
        <v>0</v>
      </c>
      <c r="DU129">
        <f t="shared" si="44"/>
        <v>0</v>
      </c>
      <c r="DV129">
        <f t="shared" si="45"/>
        <v>0</v>
      </c>
      <c r="DW129">
        <f t="shared" si="46"/>
        <v>0</v>
      </c>
      <c r="DX129" s="23">
        <f t="shared" ca="1" si="47"/>
        <v>0</v>
      </c>
      <c r="DY129" s="465"/>
      <c r="DZ129" s="335"/>
      <c r="EA129" s="335"/>
      <c r="EB129" s="335"/>
      <c r="EC129" s="335"/>
      <c r="ED129" s="335"/>
      <c r="EE129" s="335"/>
      <c r="EF129" s="335"/>
      <c r="EG129" s="335"/>
      <c r="EH129" s="335"/>
      <c r="EI129" s="23">
        <v>-29</v>
      </c>
      <c r="EJ129" s="23">
        <f t="shared" si="48"/>
        <v>0</v>
      </c>
      <c r="EK129">
        <f t="shared" si="49"/>
        <v>0</v>
      </c>
      <c r="EL129">
        <f t="shared" si="50"/>
        <v>0</v>
      </c>
      <c r="EM129">
        <f t="shared" si="51"/>
        <v>0</v>
      </c>
      <c r="EN129">
        <f t="shared" si="52"/>
        <v>0</v>
      </c>
      <c r="EO129" s="23">
        <f t="shared" ca="1" si="53"/>
        <v>0</v>
      </c>
      <c r="EP129" s="465"/>
      <c r="EQ129" s="335"/>
      <c r="ER129" s="335"/>
      <c r="ES129" s="335"/>
      <c r="ET129" s="335"/>
      <c r="EU129" s="335"/>
      <c r="EV129" s="335"/>
      <c r="EW129" s="335"/>
      <c r="EX129" s="335"/>
      <c r="EY129" s="335"/>
      <c r="EZ129" s="23">
        <v>-29</v>
      </c>
      <c r="FA129" s="23">
        <f t="shared" si="54"/>
        <v>0</v>
      </c>
      <c r="FB129">
        <f t="shared" si="55"/>
        <v>0</v>
      </c>
      <c r="FC129">
        <f t="shared" si="56"/>
        <v>0</v>
      </c>
      <c r="FD129">
        <f t="shared" si="57"/>
        <v>0</v>
      </c>
      <c r="FE129">
        <f t="shared" si="58"/>
        <v>0</v>
      </c>
      <c r="FF129" s="23">
        <f t="shared" ca="1" si="59"/>
        <v>0</v>
      </c>
      <c r="FG129" s="465"/>
      <c r="FH129" s="335"/>
      <c r="FI129" s="335"/>
      <c r="FJ129" s="335"/>
      <c r="FK129" s="335"/>
      <c r="FL129" s="335"/>
      <c r="FM129" s="335"/>
      <c r="FN129" s="335"/>
      <c r="FO129" s="335"/>
      <c r="FP129" s="335"/>
      <c r="FQ129" s="23">
        <v>-29</v>
      </c>
      <c r="FR129" s="23">
        <f t="shared" si="60"/>
        <v>0</v>
      </c>
      <c r="FS129">
        <f t="shared" si="61"/>
        <v>0</v>
      </c>
      <c r="FT129">
        <f t="shared" si="62"/>
        <v>0</v>
      </c>
      <c r="FU129">
        <f t="shared" si="63"/>
        <v>0</v>
      </c>
      <c r="FV129">
        <f t="shared" si="64"/>
        <v>0</v>
      </c>
      <c r="FW129" s="23">
        <f t="shared" ca="1" si="65"/>
        <v>0</v>
      </c>
      <c r="FX129" s="465"/>
      <c r="FY129" s="335"/>
      <c r="FZ129" s="335"/>
      <c r="GA129" s="335"/>
      <c r="GB129" s="335"/>
      <c r="GC129" s="335"/>
      <c r="GD129" s="335"/>
      <c r="GE129" s="335"/>
      <c r="GF129" s="335"/>
      <c r="GG129" s="335"/>
      <c r="GH129" s="23">
        <v>-29</v>
      </c>
      <c r="GI129" s="23">
        <f t="shared" si="66"/>
        <v>0</v>
      </c>
      <c r="GJ129">
        <f t="shared" si="67"/>
        <v>0</v>
      </c>
      <c r="GK129">
        <f t="shared" si="68"/>
        <v>0</v>
      </c>
      <c r="GL129">
        <f t="shared" si="69"/>
        <v>0</v>
      </c>
      <c r="GM129">
        <f t="shared" si="70"/>
        <v>0</v>
      </c>
      <c r="GN129" s="23">
        <f t="shared" ca="1" si="71"/>
        <v>0</v>
      </c>
      <c r="GO129" s="465"/>
      <c r="GP129" s="335"/>
      <c r="GQ129" s="335"/>
      <c r="GR129" s="335"/>
      <c r="GS129" s="335"/>
      <c r="GT129" s="335"/>
      <c r="GU129" s="335"/>
      <c r="GV129" s="335"/>
      <c r="GW129" s="335"/>
      <c r="GX129" s="335"/>
      <c r="GY129" s="23">
        <v>-29</v>
      </c>
      <c r="GZ129" s="23">
        <f t="shared" si="72"/>
        <v>0</v>
      </c>
      <c r="HA129">
        <f t="shared" si="73"/>
        <v>0</v>
      </c>
      <c r="HB129">
        <f t="shared" si="74"/>
        <v>0</v>
      </c>
      <c r="HC129">
        <f t="shared" si="75"/>
        <v>0</v>
      </c>
      <c r="HD129">
        <f t="shared" si="76"/>
        <v>0</v>
      </c>
      <c r="HE129" s="23">
        <f t="shared" ca="1" si="77"/>
        <v>0</v>
      </c>
      <c r="HF129" s="465"/>
      <c r="HG129" s="335"/>
      <c r="HH129" s="335"/>
      <c r="HI129" s="335"/>
      <c r="HJ129" s="335"/>
      <c r="HK129" s="335"/>
      <c r="HL129" s="335"/>
      <c r="HM129" s="335"/>
      <c r="HN129" s="335"/>
      <c r="HO129" s="335"/>
      <c r="HP129" s="23">
        <v>-29</v>
      </c>
      <c r="HQ129" s="23">
        <f t="shared" si="78"/>
        <v>0</v>
      </c>
      <c r="HR129">
        <f t="shared" si="79"/>
        <v>0</v>
      </c>
      <c r="HS129">
        <f t="shared" si="80"/>
        <v>0</v>
      </c>
      <c r="HT129">
        <f t="shared" si="81"/>
        <v>0</v>
      </c>
      <c r="HU129">
        <f t="shared" si="82"/>
        <v>0</v>
      </c>
      <c r="HV129" s="23">
        <f t="shared" ca="1" si="83"/>
        <v>0</v>
      </c>
      <c r="HW129" s="465"/>
      <c r="HX129" s="335"/>
      <c r="HY129" s="335"/>
      <c r="HZ129" s="335"/>
      <c r="IA129" s="335"/>
      <c r="IB129" s="335"/>
      <c r="IC129" s="335"/>
      <c r="ID129" s="335"/>
      <c r="IE129" s="335"/>
      <c r="IF129" s="335"/>
      <c r="IG129" s="23">
        <v>-29</v>
      </c>
      <c r="IH129" s="23">
        <f t="shared" si="84"/>
        <v>0</v>
      </c>
      <c r="II129">
        <f t="shared" si="85"/>
        <v>0</v>
      </c>
      <c r="IJ129">
        <f t="shared" si="86"/>
        <v>0</v>
      </c>
      <c r="IK129">
        <f t="shared" si="87"/>
        <v>0</v>
      </c>
      <c r="IL129">
        <f t="shared" si="88"/>
        <v>0</v>
      </c>
      <c r="IM129" s="23">
        <f t="shared" ca="1" si="89"/>
        <v>0</v>
      </c>
      <c r="IN129" s="465"/>
      <c r="IO129" s="335"/>
      <c r="IP129" s="335"/>
      <c r="IQ129" s="335"/>
      <c r="IR129" s="335"/>
      <c r="IS129" s="335"/>
      <c r="IT129" s="335"/>
    </row>
    <row r="130" spans="1:254" s="124" customFormat="1" ht="12.75" x14ac:dyDescent="0.2">
      <c r="A130" s="335"/>
      <c r="B130" s="335"/>
      <c r="C130" s="23">
        <v>-28</v>
      </c>
      <c r="D130" s="23">
        <f t="shared" si="0"/>
        <v>0</v>
      </c>
      <c r="E130">
        <f t="shared" si="1"/>
        <v>0</v>
      </c>
      <c r="F130">
        <f t="shared" si="2"/>
        <v>0</v>
      </c>
      <c r="G130">
        <f t="shared" si="3"/>
        <v>0</v>
      </c>
      <c r="H130">
        <f t="shared" si="4"/>
        <v>0</v>
      </c>
      <c r="I130" s="23">
        <f t="shared" ca="1" si="5"/>
        <v>0</v>
      </c>
      <c r="J130" s="465"/>
      <c r="K130" s="335"/>
      <c r="L130" s="335"/>
      <c r="M130" s="335"/>
      <c r="N130" s="335"/>
      <c r="O130" s="335"/>
      <c r="P130" s="335"/>
      <c r="Q130" s="335"/>
      <c r="R130" s="335"/>
      <c r="S130" s="335"/>
      <c r="T130" s="23">
        <v>-28</v>
      </c>
      <c r="U130" s="23">
        <f t="shared" si="6"/>
        <v>0</v>
      </c>
      <c r="V130">
        <f t="shared" si="7"/>
        <v>0</v>
      </c>
      <c r="W130">
        <f t="shared" si="8"/>
        <v>0</v>
      </c>
      <c r="X130">
        <f t="shared" si="9"/>
        <v>0</v>
      </c>
      <c r="Y130">
        <f t="shared" si="10"/>
        <v>0</v>
      </c>
      <c r="Z130" s="23">
        <f t="shared" ca="1" si="11"/>
        <v>0</v>
      </c>
      <c r="AA130" s="465"/>
      <c r="AB130" s="335"/>
      <c r="AC130" s="335"/>
      <c r="AD130" s="335"/>
      <c r="AE130" s="335"/>
      <c r="AF130" s="335"/>
      <c r="AG130" s="335"/>
      <c r="AH130" s="335"/>
      <c r="AI130" s="335"/>
      <c r="AJ130" s="335"/>
      <c r="AK130" s="23">
        <v>-28</v>
      </c>
      <c r="AL130" s="23">
        <f t="shared" si="12"/>
        <v>0</v>
      </c>
      <c r="AM130">
        <f t="shared" si="13"/>
        <v>0</v>
      </c>
      <c r="AN130">
        <f t="shared" si="14"/>
        <v>0</v>
      </c>
      <c r="AO130">
        <f t="shared" si="15"/>
        <v>0</v>
      </c>
      <c r="AP130">
        <f t="shared" si="16"/>
        <v>0</v>
      </c>
      <c r="AQ130" s="23">
        <f t="shared" ca="1" si="17"/>
        <v>0</v>
      </c>
      <c r="AR130" s="465"/>
      <c r="AS130" s="335"/>
      <c r="AT130" s="335"/>
      <c r="AU130" s="335"/>
      <c r="AV130" s="335"/>
      <c r="AW130" s="335"/>
      <c r="AX130" s="335"/>
      <c r="AY130" s="335"/>
      <c r="AZ130" s="335"/>
      <c r="BA130" s="335"/>
      <c r="BB130" s="23">
        <v>-28</v>
      </c>
      <c r="BC130" s="23">
        <f t="shared" si="18"/>
        <v>0</v>
      </c>
      <c r="BD130">
        <f t="shared" si="19"/>
        <v>0</v>
      </c>
      <c r="BE130">
        <f t="shared" si="20"/>
        <v>0</v>
      </c>
      <c r="BF130">
        <f t="shared" si="21"/>
        <v>0</v>
      </c>
      <c r="BG130">
        <f t="shared" si="22"/>
        <v>0</v>
      </c>
      <c r="BH130" s="23">
        <f t="shared" ca="1" si="23"/>
        <v>0</v>
      </c>
      <c r="BI130" s="465"/>
      <c r="BJ130" s="335"/>
      <c r="BK130" s="335"/>
      <c r="BL130" s="335"/>
      <c r="BM130" s="335"/>
      <c r="BN130" s="335"/>
      <c r="BO130" s="335"/>
      <c r="BP130" s="335"/>
      <c r="BQ130" s="335"/>
      <c r="BR130" s="335"/>
      <c r="BS130" s="23">
        <v>-28</v>
      </c>
      <c r="BT130" s="23">
        <f t="shared" si="24"/>
        <v>0</v>
      </c>
      <c r="BU130">
        <f t="shared" si="25"/>
        <v>0</v>
      </c>
      <c r="BV130">
        <f t="shared" si="26"/>
        <v>0</v>
      </c>
      <c r="BW130">
        <f t="shared" si="27"/>
        <v>0</v>
      </c>
      <c r="BX130">
        <f t="shared" si="28"/>
        <v>0</v>
      </c>
      <c r="BY130" s="23">
        <f t="shared" ca="1" si="29"/>
        <v>0</v>
      </c>
      <c r="BZ130" s="465"/>
      <c r="CA130" s="335"/>
      <c r="CB130" s="335"/>
      <c r="CC130" s="335"/>
      <c r="CD130" s="335"/>
      <c r="CE130" s="335"/>
      <c r="CF130" s="335"/>
      <c r="CG130" s="335"/>
      <c r="CH130" s="335"/>
      <c r="CI130" s="335"/>
      <c r="CJ130" s="23">
        <v>-28</v>
      </c>
      <c r="CK130" s="23">
        <f t="shared" si="30"/>
        <v>0</v>
      </c>
      <c r="CL130">
        <f t="shared" si="31"/>
        <v>0</v>
      </c>
      <c r="CM130">
        <f t="shared" si="32"/>
        <v>0</v>
      </c>
      <c r="CN130">
        <f t="shared" si="33"/>
        <v>0</v>
      </c>
      <c r="CO130">
        <f t="shared" si="34"/>
        <v>0</v>
      </c>
      <c r="CP130" s="23">
        <f t="shared" ca="1" si="35"/>
        <v>0</v>
      </c>
      <c r="CQ130" s="465"/>
      <c r="CR130" s="335"/>
      <c r="CS130" s="335"/>
      <c r="CT130" s="335"/>
      <c r="CU130" s="335"/>
      <c r="CV130" s="335"/>
      <c r="CW130" s="335"/>
      <c r="CX130" s="335"/>
      <c r="CY130" s="335"/>
      <c r="CZ130" s="335"/>
      <c r="DA130" s="23">
        <v>-28</v>
      </c>
      <c r="DB130" s="23">
        <f t="shared" si="36"/>
        <v>0</v>
      </c>
      <c r="DC130">
        <f t="shared" si="37"/>
        <v>0</v>
      </c>
      <c r="DD130">
        <f t="shared" si="38"/>
        <v>0</v>
      </c>
      <c r="DE130">
        <f t="shared" si="39"/>
        <v>0</v>
      </c>
      <c r="DF130">
        <f t="shared" si="40"/>
        <v>0</v>
      </c>
      <c r="DG130" s="23">
        <f t="shared" ca="1" si="41"/>
        <v>0</v>
      </c>
      <c r="DH130" s="465"/>
      <c r="DI130" s="335"/>
      <c r="DJ130" s="335"/>
      <c r="DK130" s="335"/>
      <c r="DL130" s="335"/>
      <c r="DM130" s="335"/>
      <c r="DN130" s="335"/>
      <c r="DO130" s="335"/>
      <c r="DP130" s="335"/>
      <c r="DQ130" s="335"/>
      <c r="DR130" s="23">
        <v>-28</v>
      </c>
      <c r="DS130" s="23">
        <f t="shared" si="42"/>
        <v>0</v>
      </c>
      <c r="DT130">
        <f t="shared" si="43"/>
        <v>0</v>
      </c>
      <c r="DU130">
        <f t="shared" si="44"/>
        <v>0</v>
      </c>
      <c r="DV130">
        <f t="shared" si="45"/>
        <v>0</v>
      </c>
      <c r="DW130">
        <f t="shared" si="46"/>
        <v>0</v>
      </c>
      <c r="DX130" s="23">
        <f t="shared" ca="1" si="47"/>
        <v>0</v>
      </c>
      <c r="DY130" s="465"/>
      <c r="DZ130" s="335"/>
      <c r="EA130" s="335"/>
      <c r="EB130" s="335"/>
      <c r="EC130" s="335"/>
      <c r="ED130" s="335"/>
      <c r="EE130" s="335"/>
      <c r="EF130" s="335"/>
      <c r="EG130" s="335"/>
      <c r="EH130" s="335"/>
      <c r="EI130" s="23">
        <v>-28</v>
      </c>
      <c r="EJ130" s="23">
        <f t="shared" si="48"/>
        <v>0</v>
      </c>
      <c r="EK130">
        <f t="shared" si="49"/>
        <v>0</v>
      </c>
      <c r="EL130">
        <f t="shared" si="50"/>
        <v>0</v>
      </c>
      <c r="EM130">
        <f t="shared" si="51"/>
        <v>0</v>
      </c>
      <c r="EN130">
        <f t="shared" si="52"/>
        <v>0</v>
      </c>
      <c r="EO130" s="23">
        <f t="shared" ca="1" si="53"/>
        <v>0</v>
      </c>
      <c r="EP130" s="465"/>
      <c r="EQ130" s="335"/>
      <c r="ER130" s="335"/>
      <c r="ES130" s="335"/>
      <c r="ET130" s="335"/>
      <c r="EU130" s="335"/>
      <c r="EV130" s="335"/>
      <c r="EW130" s="335"/>
      <c r="EX130" s="335"/>
      <c r="EY130" s="335"/>
      <c r="EZ130" s="23">
        <v>-28</v>
      </c>
      <c r="FA130" s="23">
        <f t="shared" si="54"/>
        <v>0</v>
      </c>
      <c r="FB130">
        <f t="shared" si="55"/>
        <v>0</v>
      </c>
      <c r="FC130">
        <f t="shared" si="56"/>
        <v>0</v>
      </c>
      <c r="FD130">
        <f t="shared" si="57"/>
        <v>0</v>
      </c>
      <c r="FE130">
        <f t="shared" si="58"/>
        <v>0</v>
      </c>
      <c r="FF130" s="23">
        <f t="shared" ca="1" si="59"/>
        <v>0</v>
      </c>
      <c r="FG130" s="465"/>
      <c r="FH130" s="335"/>
      <c r="FI130" s="335"/>
      <c r="FJ130" s="335"/>
      <c r="FK130" s="335"/>
      <c r="FL130" s="335"/>
      <c r="FM130" s="335"/>
      <c r="FN130" s="335"/>
      <c r="FO130" s="335"/>
      <c r="FP130" s="335"/>
      <c r="FQ130" s="23">
        <v>-28</v>
      </c>
      <c r="FR130" s="23">
        <f t="shared" si="60"/>
        <v>0</v>
      </c>
      <c r="FS130">
        <f t="shared" si="61"/>
        <v>0</v>
      </c>
      <c r="FT130">
        <f t="shared" si="62"/>
        <v>0</v>
      </c>
      <c r="FU130">
        <f t="shared" si="63"/>
        <v>0</v>
      </c>
      <c r="FV130">
        <f t="shared" si="64"/>
        <v>0</v>
      </c>
      <c r="FW130" s="23">
        <f t="shared" ca="1" si="65"/>
        <v>0</v>
      </c>
      <c r="FX130" s="465"/>
      <c r="FY130" s="335"/>
      <c r="FZ130" s="335"/>
      <c r="GA130" s="335"/>
      <c r="GB130" s="335"/>
      <c r="GC130" s="335"/>
      <c r="GD130" s="335"/>
      <c r="GE130" s="335"/>
      <c r="GF130" s="335"/>
      <c r="GG130" s="335"/>
      <c r="GH130" s="23">
        <v>-28</v>
      </c>
      <c r="GI130" s="23">
        <f t="shared" si="66"/>
        <v>0</v>
      </c>
      <c r="GJ130">
        <f t="shared" si="67"/>
        <v>0</v>
      </c>
      <c r="GK130">
        <f t="shared" si="68"/>
        <v>0</v>
      </c>
      <c r="GL130">
        <f t="shared" si="69"/>
        <v>0</v>
      </c>
      <c r="GM130">
        <f t="shared" si="70"/>
        <v>0</v>
      </c>
      <c r="GN130" s="23">
        <f t="shared" ca="1" si="71"/>
        <v>0</v>
      </c>
      <c r="GO130" s="465"/>
      <c r="GP130" s="335"/>
      <c r="GQ130" s="335"/>
      <c r="GR130" s="335"/>
      <c r="GS130" s="335"/>
      <c r="GT130" s="335"/>
      <c r="GU130" s="335"/>
      <c r="GV130" s="335"/>
      <c r="GW130" s="335"/>
      <c r="GX130" s="335"/>
      <c r="GY130" s="23">
        <v>-28</v>
      </c>
      <c r="GZ130" s="23">
        <f t="shared" si="72"/>
        <v>0</v>
      </c>
      <c r="HA130">
        <f t="shared" si="73"/>
        <v>0</v>
      </c>
      <c r="HB130">
        <f t="shared" si="74"/>
        <v>0</v>
      </c>
      <c r="HC130">
        <f t="shared" si="75"/>
        <v>0</v>
      </c>
      <c r="HD130">
        <f t="shared" si="76"/>
        <v>0</v>
      </c>
      <c r="HE130" s="23">
        <f t="shared" ca="1" si="77"/>
        <v>0</v>
      </c>
      <c r="HF130" s="465"/>
      <c r="HG130" s="335"/>
      <c r="HH130" s="335"/>
      <c r="HI130" s="335"/>
      <c r="HJ130" s="335"/>
      <c r="HK130" s="335"/>
      <c r="HL130" s="335"/>
      <c r="HM130" s="335"/>
      <c r="HN130" s="335"/>
      <c r="HO130" s="335"/>
      <c r="HP130" s="23">
        <v>-28</v>
      </c>
      <c r="HQ130" s="23">
        <f t="shared" si="78"/>
        <v>0</v>
      </c>
      <c r="HR130">
        <f t="shared" si="79"/>
        <v>0</v>
      </c>
      <c r="HS130">
        <f t="shared" si="80"/>
        <v>0</v>
      </c>
      <c r="HT130">
        <f t="shared" si="81"/>
        <v>0</v>
      </c>
      <c r="HU130">
        <f t="shared" si="82"/>
        <v>0</v>
      </c>
      <c r="HV130" s="23">
        <f t="shared" ca="1" si="83"/>
        <v>0</v>
      </c>
      <c r="HW130" s="465"/>
      <c r="HX130" s="335"/>
      <c r="HY130" s="335"/>
      <c r="HZ130" s="335"/>
      <c r="IA130" s="335"/>
      <c r="IB130" s="335"/>
      <c r="IC130" s="335"/>
      <c r="ID130" s="335"/>
      <c r="IE130" s="335"/>
      <c r="IF130" s="335"/>
      <c r="IG130" s="23">
        <v>-28</v>
      </c>
      <c r="IH130" s="23">
        <f t="shared" si="84"/>
        <v>0</v>
      </c>
      <c r="II130">
        <f t="shared" si="85"/>
        <v>0</v>
      </c>
      <c r="IJ130">
        <f t="shared" si="86"/>
        <v>0</v>
      </c>
      <c r="IK130">
        <f t="shared" si="87"/>
        <v>0</v>
      </c>
      <c r="IL130">
        <f t="shared" si="88"/>
        <v>0</v>
      </c>
      <c r="IM130" s="23">
        <f t="shared" ca="1" si="89"/>
        <v>0</v>
      </c>
      <c r="IN130" s="465"/>
      <c r="IO130" s="335"/>
      <c r="IP130" s="335"/>
      <c r="IQ130" s="335"/>
      <c r="IR130" s="335"/>
      <c r="IS130" s="335"/>
      <c r="IT130" s="335"/>
    </row>
    <row r="131" spans="1:254" s="124" customFormat="1" ht="12.75" x14ac:dyDescent="0.2">
      <c r="A131" s="335"/>
      <c r="B131" s="335"/>
      <c r="C131" s="23">
        <v>-27</v>
      </c>
      <c r="D131" s="23">
        <f t="shared" si="0"/>
        <v>0</v>
      </c>
      <c r="E131">
        <f t="shared" si="1"/>
        <v>0</v>
      </c>
      <c r="F131">
        <f t="shared" si="2"/>
        <v>0</v>
      </c>
      <c r="G131">
        <f t="shared" si="3"/>
        <v>0</v>
      </c>
      <c r="H131">
        <f t="shared" si="4"/>
        <v>0</v>
      </c>
      <c r="I131" s="23">
        <f t="shared" ca="1" si="5"/>
        <v>0</v>
      </c>
      <c r="J131" s="465"/>
      <c r="K131" s="335"/>
      <c r="L131" s="335"/>
      <c r="M131" s="335"/>
      <c r="N131" s="335"/>
      <c r="O131" s="335"/>
      <c r="P131" s="335"/>
      <c r="Q131" s="335"/>
      <c r="R131" s="335"/>
      <c r="S131" s="335"/>
      <c r="T131" s="23">
        <v>-27</v>
      </c>
      <c r="U131" s="23">
        <f t="shared" si="6"/>
        <v>0</v>
      </c>
      <c r="V131">
        <f t="shared" si="7"/>
        <v>0</v>
      </c>
      <c r="W131">
        <f t="shared" si="8"/>
        <v>0</v>
      </c>
      <c r="X131">
        <f t="shared" si="9"/>
        <v>0</v>
      </c>
      <c r="Y131">
        <f t="shared" si="10"/>
        <v>0</v>
      </c>
      <c r="Z131" s="23">
        <f t="shared" ca="1" si="11"/>
        <v>0</v>
      </c>
      <c r="AA131" s="465"/>
      <c r="AB131" s="335"/>
      <c r="AC131" s="335"/>
      <c r="AD131" s="335"/>
      <c r="AE131" s="335"/>
      <c r="AF131" s="335"/>
      <c r="AG131" s="335"/>
      <c r="AH131" s="335"/>
      <c r="AI131" s="335"/>
      <c r="AJ131" s="335"/>
      <c r="AK131" s="23">
        <v>-27</v>
      </c>
      <c r="AL131" s="23">
        <f t="shared" si="12"/>
        <v>0</v>
      </c>
      <c r="AM131">
        <f t="shared" si="13"/>
        <v>0</v>
      </c>
      <c r="AN131">
        <f t="shared" si="14"/>
        <v>0</v>
      </c>
      <c r="AO131">
        <f t="shared" si="15"/>
        <v>0</v>
      </c>
      <c r="AP131">
        <f t="shared" si="16"/>
        <v>0</v>
      </c>
      <c r="AQ131" s="23">
        <f t="shared" ca="1" si="17"/>
        <v>0</v>
      </c>
      <c r="AR131" s="465"/>
      <c r="AS131" s="335"/>
      <c r="AT131" s="335"/>
      <c r="AU131" s="335"/>
      <c r="AV131" s="335"/>
      <c r="AW131" s="335"/>
      <c r="AX131" s="335"/>
      <c r="AY131" s="335"/>
      <c r="AZ131" s="335"/>
      <c r="BA131" s="335"/>
      <c r="BB131" s="23">
        <v>-27</v>
      </c>
      <c r="BC131" s="23">
        <f t="shared" si="18"/>
        <v>0</v>
      </c>
      <c r="BD131">
        <f t="shared" si="19"/>
        <v>0</v>
      </c>
      <c r="BE131">
        <f t="shared" si="20"/>
        <v>0</v>
      </c>
      <c r="BF131">
        <f t="shared" si="21"/>
        <v>0</v>
      </c>
      <c r="BG131">
        <f t="shared" si="22"/>
        <v>0</v>
      </c>
      <c r="BH131" s="23">
        <f t="shared" ca="1" si="23"/>
        <v>0</v>
      </c>
      <c r="BI131" s="465"/>
      <c r="BJ131" s="335"/>
      <c r="BK131" s="335"/>
      <c r="BL131" s="335"/>
      <c r="BM131" s="335"/>
      <c r="BN131" s="335"/>
      <c r="BO131" s="335"/>
      <c r="BP131" s="335"/>
      <c r="BQ131" s="335"/>
      <c r="BR131" s="335"/>
      <c r="BS131" s="23">
        <v>-27</v>
      </c>
      <c r="BT131" s="23">
        <f t="shared" si="24"/>
        <v>0</v>
      </c>
      <c r="BU131">
        <f t="shared" si="25"/>
        <v>0</v>
      </c>
      <c r="BV131">
        <f t="shared" si="26"/>
        <v>0</v>
      </c>
      <c r="BW131">
        <f t="shared" si="27"/>
        <v>0</v>
      </c>
      <c r="BX131">
        <f t="shared" si="28"/>
        <v>0</v>
      </c>
      <c r="BY131" s="23">
        <f t="shared" ca="1" si="29"/>
        <v>0</v>
      </c>
      <c r="BZ131" s="465"/>
      <c r="CA131" s="335"/>
      <c r="CB131" s="335"/>
      <c r="CC131" s="335"/>
      <c r="CD131" s="335"/>
      <c r="CE131" s="335"/>
      <c r="CF131" s="335"/>
      <c r="CG131" s="335"/>
      <c r="CH131" s="335"/>
      <c r="CI131" s="335"/>
      <c r="CJ131" s="23">
        <v>-27</v>
      </c>
      <c r="CK131" s="23">
        <f t="shared" si="30"/>
        <v>0</v>
      </c>
      <c r="CL131">
        <f t="shared" si="31"/>
        <v>0</v>
      </c>
      <c r="CM131">
        <f t="shared" si="32"/>
        <v>0</v>
      </c>
      <c r="CN131">
        <f t="shared" si="33"/>
        <v>0</v>
      </c>
      <c r="CO131">
        <f t="shared" si="34"/>
        <v>0</v>
      </c>
      <c r="CP131" s="23">
        <f t="shared" ca="1" si="35"/>
        <v>0</v>
      </c>
      <c r="CQ131" s="465"/>
      <c r="CR131" s="335"/>
      <c r="CS131" s="335"/>
      <c r="CT131" s="335"/>
      <c r="CU131" s="335"/>
      <c r="CV131" s="335"/>
      <c r="CW131" s="335"/>
      <c r="CX131" s="335"/>
      <c r="CY131" s="335"/>
      <c r="CZ131" s="335"/>
      <c r="DA131" s="23">
        <v>-27</v>
      </c>
      <c r="DB131" s="23">
        <f t="shared" si="36"/>
        <v>0</v>
      </c>
      <c r="DC131">
        <f t="shared" si="37"/>
        <v>0</v>
      </c>
      <c r="DD131">
        <f t="shared" si="38"/>
        <v>0</v>
      </c>
      <c r="DE131">
        <f t="shared" si="39"/>
        <v>0</v>
      </c>
      <c r="DF131">
        <f t="shared" si="40"/>
        <v>0</v>
      </c>
      <c r="DG131" s="23">
        <f t="shared" ca="1" si="41"/>
        <v>0</v>
      </c>
      <c r="DH131" s="465"/>
      <c r="DI131" s="335"/>
      <c r="DJ131" s="335"/>
      <c r="DK131" s="335"/>
      <c r="DL131" s="335"/>
      <c r="DM131" s="335"/>
      <c r="DN131" s="335"/>
      <c r="DO131" s="335"/>
      <c r="DP131" s="335"/>
      <c r="DQ131" s="335"/>
      <c r="DR131" s="23">
        <v>-27</v>
      </c>
      <c r="DS131" s="23">
        <f t="shared" si="42"/>
        <v>0</v>
      </c>
      <c r="DT131">
        <f t="shared" si="43"/>
        <v>0</v>
      </c>
      <c r="DU131">
        <f t="shared" si="44"/>
        <v>0</v>
      </c>
      <c r="DV131">
        <f t="shared" si="45"/>
        <v>0</v>
      </c>
      <c r="DW131">
        <f t="shared" si="46"/>
        <v>0</v>
      </c>
      <c r="DX131" s="23">
        <f t="shared" ca="1" si="47"/>
        <v>0</v>
      </c>
      <c r="DY131" s="465"/>
      <c r="DZ131" s="335"/>
      <c r="EA131" s="335"/>
      <c r="EB131" s="335"/>
      <c r="EC131" s="335"/>
      <c r="ED131" s="335"/>
      <c r="EE131" s="335"/>
      <c r="EF131" s="335"/>
      <c r="EG131" s="335"/>
      <c r="EH131" s="335"/>
      <c r="EI131" s="23">
        <v>-27</v>
      </c>
      <c r="EJ131" s="23">
        <f t="shared" si="48"/>
        <v>0</v>
      </c>
      <c r="EK131">
        <f t="shared" si="49"/>
        <v>0</v>
      </c>
      <c r="EL131">
        <f t="shared" si="50"/>
        <v>0</v>
      </c>
      <c r="EM131">
        <f t="shared" si="51"/>
        <v>0</v>
      </c>
      <c r="EN131">
        <f t="shared" si="52"/>
        <v>0</v>
      </c>
      <c r="EO131" s="23">
        <f t="shared" ca="1" si="53"/>
        <v>0</v>
      </c>
      <c r="EP131" s="465"/>
      <c r="EQ131" s="335"/>
      <c r="ER131" s="335"/>
      <c r="ES131" s="335"/>
      <c r="ET131" s="335"/>
      <c r="EU131" s="335"/>
      <c r="EV131" s="335"/>
      <c r="EW131" s="335"/>
      <c r="EX131" s="335"/>
      <c r="EY131" s="335"/>
      <c r="EZ131" s="23">
        <v>-27</v>
      </c>
      <c r="FA131" s="23">
        <f t="shared" si="54"/>
        <v>0</v>
      </c>
      <c r="FB131">
        <f t="shared" si="55"/>
        <v>0</v>
      </c>
      <c r="FC131">
        <f t="shared" si="56"/>
        <v>0</v>
      </c>
      <c r="FD131">
        <f t="shared" si="57"/>
        <v>0</v>
      </c>
      <c r="FE131">
        <f t="shared" si="58"/>
        <v>0</v>
      </c>
      <c r="FF131" s="23">
        <f t="shared" ca="1" si="59"/>
        <v>0</v>
      </c>
      <c r="FG131" s="465"/>
      <c r="FH131" s="335"/>
      <c r="FI131" s="335"/>
      <c r="FJ131" s="335"/>
      <c r="FK131" s="335"/>
      <c r="FL131" s="335"/>
      <c r="FM131" s="335"/>
      <c r="FN131" s="335"/>
      <c r="FO131" s="335"/>
      <c r="FP131" s="335"/>
      <c r="FQ131" s="23">
        <v>-27</v>
      </c>
      <c r="FR131" s="23">
        <f t="shared" si="60"/>
        <v>0</v>
      </c>
      <c r="FS131">
        <f t="shared" si="61"/>
        <v>0</v>
      </c>
      <c r="FT131">
        <f t="shared" si="62"/>
        <v>0</v>
      </c>
      <c r="FU131">
        <f t="shared" si="63"/>
        <v>0</v>
      </c>
      <c r="FV131">
        <f t="shared" si="64"/>
        <v>0</v>
      </c>
      <c r="FW131" s="23">
        <f t="shared" ca="1" si="65"/>
        <v>0</v>
      </c>
      <c r="FX131" s="465"/>
      <c r="FY131" s="335"/>
      <c r="FZ131" s="335"/>
      <c r="GA131" s="335"/>
      <c r="GB131" s="335"/>
      <c r="GC131" s="335"/>
      <c r="GD131" s="335"/>
      <c r="GE131" s="335"/>
      <c r="GF131" s="335"/>
      <c r="GG131" s="335"/>
      <c r="GH131" s="23">
        <v>-27</v>
      </c>
      <c r="GI131" s="23">
        <f t="shared" si="66"/>
        <v>0</v>
      </c>
      <c r="GJ131">
        <f t="shared" si="67"/>
        <v>0</v>
      </c>
      <c r="GK131">
        <f t="shared" si="68"/>
        <v>0</v>
      </c>
      <c r="GL131">
        <f t="shared" si="69"/>
        <v>0</v>
      </c>
      <c r="GM131">
        <f t="shared" si="70"/>
        <v>0</v>
      </c>
      <c r="GN131" s="23">
        <f t="shared" ca="1" si="71"/>
        <v>0</v>
      </c>
      <c r="GO131" s="465"/>
      <c r="GP131" s="335"/>
      <c r="GQ131" s="335"/>
      <c r="GR131" s="335"/>
      <c r="GS131" s="335"/>
      <c r="GT131" s="335"/>
      <c r="GU131" s="335"/>
      <c r="GV131" s="335"/>
      <c r="GW131" s="335"/>
      <c r="GX131" s="335"/>
      <c r="GY131" s="23">
        <v>-27</v>
      </c>
      <c r="GZ131" s="23">
        <f t="shared" si="72"/>
        <v>0</v>
      </c>
      <c r="HA131">
        <f t="shared" si="73"/>
        <v>0</v>
      </c>
      <c r="HB131">
        <f t="shared" si="74"/>
        <v>0</v>
      </c>
      <c r="HC131">
        <f t="shared" si="75"/>
        <v>0</v>
      </c>
      <c r="HD131">
        <f t="shared" si="76"/>
        <v>0</v>
      </c>
      <c r="HE131" s="23">
        <f t="shared" ca="1" si="77"/>
        <v>0</v>
      </c>
      <c r="HF131" s="465"/>
      <c r="HG131" s="335"/>
      <c r="HH131" s="335"/>
      <c r="HI131" s="335"/>
      <c r="HJ131" s="335"/>
      <c r="HK131" s="335"/>
      <c r="HL131" s="335"/>
      <c r="HM131" s="335"/>
      <c r="HN131" s="335"/>
      <c r="HO131" s="335"/>
      <c r="HP131" s="23">
        <v>-27</v>
      </c>
      <c r="HQ131" s="23">
        <f t="shared" si="78"/>
        <v>0</v>
      </c>
      <c r="HR131">
        <f t="shared" si="79"/>
        <v>0</v>
      </c>
      <c r="HS131">
        <f t="shared" si="80"/>
        <v>0</v>
      </c>
      <c r="HT131">
        <f t="shared" si="81"/>
        <v>0</v>
      </c>
      <c r="HU131">
        <f t="shared" si="82"/>
        <v>0</v>
      </c>
      <c r="HV131" s="23">
        <f t="shared" ca="1" si="83"/>
        <v>0</v>
      </c>
      <c r="HW131" s="465"/>
      <c r="HX131" s="335"/>
      <c r="HY131" s="335"/>
      <c r="HZ131" s="335"/>
      <c r="IA131" s="335"/>
      <c r="IB131" s="335"/>
      <c r="IC131" s="335"/>
      <c r="ID131" s="335"/>
      <c r="IE131" s="335"/>
      <c r="IF131" s="335"/>
      <c r="IG131" s="23">
        <v>-27</v>
      </c>
      <c r="IH131" s="23">
        <f t="shared" si="84"/>
        <v>0</v>
      </c>
      <c r="II131">
        <f t="shared" si="85"/>
        <v>0</v>
      </c>
      <c r="IJ131">
        <f t="shared" si="86"/>
        <v>0</v>
      </c>
      <c r="IK131">
        <f t="shared" si="87"/>
        <v>0</v>
      </c>
      <c r="IL131">
        <f t="shared" si="88"/>
        <v>0</v>
      </c>
      <c r="IM131" s="23">
        <f t="shared" ca="1" si="89"/>
        <v>0</v>
      </c>
      <c r="IN131" s="465"/>
      <c r="IO131" s="335"/>
      <c r="IP131" s="335"/>
      <c r="IQ131" s="335"/>
      <c r="IR131" s="335"/>
      <c r="IS131" s="335"/>
      <c r="IT131" s="335"/>
    </row>
    <row r="132" spans="1:254" s="124" customFormat="1" ht="12.75" x14ac:dyDescent="0.2">
      <c r="A132" s="335"/>
      <c r="B132" s="335"/>
      <c r="C132" s="23">
        <v>-26</v>
      </c>
      <c r="D132" s="23">
        <f t="shared" si="0"/>
        <v>0</v>
      </c>
      <c r="E132">
        <f t="shared" si="1"/>
        <v>0</v>
      </c>
      <c r="F132">
        <f t="shared" si="2"/>
        <v>0</v>
      </c>
      <c r="G132">
        <f t="shared" si="3"/>
        <v>0</v>
      </c>
      <c r="H132">
        <f t="shared" si="4"/>
        <v>0</v>
      </c>
      <c r="I132" s="23">
        <f t="shared" ca="1" si="5"/>
        <v>0</v>
      </c>
      <c r="J132" s="465"/>
      <c r="K132" s="335"/>
      <c r="L132" s="335"/>
      <c r="M132" s="335"/>
      <c r="N132" s="335"/>
      <c r="O132" s="335"/>
      <c r="P132" s="335"/>
      <c r="Q132" s="335"/>
      <c r="R132" s="335"/>
      <c r="S132" s="335"/>
      <c r="T132" s="23">
        <v>-26</v>
      </c>
      <c r="U132" s="23">
        <f t="shared" si="6"/>
        <v>0</v>
      </c>
      <c r="V132">
        <f t="shared" si="7"/>
        <v>0</v>
      </c>
      <c r="W132">
        <f t="shared" si="8"/>
        <v>0</v>
      </c>
      <c r="X132">
        <f t="shared" si="9"/>
        <v>0</v>
      </c>
      <c r="Y132">
        <f t="shared" si="10"/>
        <v>0</v>
      </c>
      <c r="Z132" s="23">
        <f t="shared" ca="1" si="11"/>
        <v>0</v>
      </c>
      <c r="AA132" s="465"/>
      <c r="AB132" s="335"/>
      <c r="AC132" s="335"/>
      <c r="AD132" s="335"/>
      <c r="AE132" s="335"/>
      <c r="AF132" s="335"/>
      <c r="AG132" s="335"/>
      <c r="AH132" s="335"/>
      <c r="AI132" s="335"/>
      <c r="AJ132" s="335"/>
      <c r="AK132" s="23">
        <v>-26</v>
      </c>
      <c r="AL132" s="23">
        <f t="shared" si="12"/>
        <v>0</v>
      </c>
      <c r="AM132">
        <f t="shared" si="13"/>
        <v>0</v>
      </c>
      <c r="AN132">
        <f t="shared" si="14"/>
        <v>0</v>
      </c>
      <c r="AO132">
        <f t="shared" si="15"/>
        <v>0</v>
      </c>
      <c r="AP132">
        <f t="shared" si="16"/>
        <v>0</v>
      </c>
      <c r="AQ132" s="23">
        <f t="shared" ca="1" si="17"/>
        <v>0</v>
      </c>
      <c r="AR132" s="465"/>
      <c r="AS132" s="335"/>
      <c r="AT132" s="335"/>
      <c r="AU132" s="335"/>
      <c r="AV132" s="335"/>
      <c r="AW132" s="335"/>
      <c r="AX132" s="335"/>
      <c r="AY132" s="335"/>
      <c r="AZ132" s="335"/>
      <c r="BA132" s="335"/>
      <c r="BB132" s="23">
        <v>-26</v>
      </c>
      <c r="BC132" s="23">
        <f t="shared" si="18"/>
        <v>0</v>
      </c>
      <c r="BD132">
        <f t="shared" si="19"/>
        <v>0</v>
      </c>
      <c r="BE132">
        <f t="shared" si="20"/>
        <v>0</v>
      </c>
      <c r="BF132">
        <f t="shared" si="21"/>
        <v>0</v>
      </c>
      <c r="BG132">
        <f t="shared" si="22"/>
        <v>0</v>
      </c>
      <c r="BH132" s="23">
        <f t="shared" ca="1" si="23"/>
        <v>0</v>
      </c>
      <c r="BI132" s="465"/>
      <c r="BJ132" s="335"/>
      <c r="BK132" s="335"/>
      <c r="BL132" s="335"/>
      <c r="BM132" s="335"/>
      <c r="BN132" s="335"/>
      <c r="BO132" s="335"/>
      <c r="BP132" s="335"/>
      <c r="BQ132" s="335"/>
      <c r="BR132" s="335"/>
      <c r="BS132" s="23">
        <v>-26</v>
      </c>
      <c r="BT132" s="23">
        <f t="shared" si="24"/>
        <v>0</v>
      </c>
      <c r="BU132">
        <f t="shared" si="25"/>
        <v>0</v>
      </c>
      <c r="BV132">
        <f t="shared" si="26"/>
        <v>0</v>
      </c>
      <c r="BW132">
        <f t="shared" si="27"/>
        <v>0</v>
      </c>
      <c r="BX132">
        <f t="shared" si="28"/>
        <v>0</v>
      </c>
      <c r="BY132" s="23">
        <f t="shared" ca="1" si="29"/>
        <v>0</v>
      </c>
      <c r="BZ132" s="465"/>
      <c r="CA132" s="335"/>
      <c r="CB132" s="335"/>
      <c r="CC132" s="335"/>
      <c r="CD132" s="335"/>
      <c r="CE132" s="335"/>
      <c r="CF132" s="335"/>
      <c r="CG132" s="335"/>
      <c r="CH132" s="335"/>
      <c r="CI132" s="335"/>
      <c r="CJ132" s="23">
        <v>-26</v>
      </c>
      <c r="CK132" s="23">
        <f t="shared" si="30"/>
        <v>0</v>
      </c>
      <c r="CL132">
        <f t="shared" si="31"/>
        <v>0</v>
      </c>
      <c r="CM132">
        <f t="shared" si="32"/>
        <v>0</v>
      </c>
      <c r="CN132">
        <f t="shared" si="33"/>
        <v>0</v>
      </c>
      <c r="CO132">
        <f t="shared" si="34"/>
        <v>0</v>
      </c>
      <c r="CP132" s="23">
        <f t="shared" ca="1" si="35"/>
        <v>0</v>
      </c>
      <c r="CQ132" s="465"/>
      <c r="CR132" s="335"/>
      <c r="CS132" s="335"/>
      <c r="CT132" s="335"/>
      <c r="CU132" s="335"/>
      <c r="CV132" s="335"/>
      <c r="CW132" s="335"/>
      <c r="CX132" s="335"/>
      <c r="CY132" s="335"/>
      <c r="CZ132" s="335"/>
      <c r="DA132" s="23">
        <v>-26</v>
      </c>
      <c r="DB132" s="23">
        <f t="shared" si="36"/>
        <v>0</v>
      </c>
      <c r="DC132">
        <f t="shared" si="37"/>
        <v>0</v>
      </c>
      <c r="DD132">
        <f t="shared" si="38"/>
        <v>0</v>
      </c>
      <c r="DE132">
        <f t="shared" si="39"/>
        <v>0</v>
      </c>
      <c r="DF132">
        <f t="shared" si="40"/>
        <v>0</v>
      </c>
      <c r="DG132" s="23">
        <f t="shared" ca="1" si="41"/>
        <v>0</v>
      </c>
      <c r="DH132" s="465"/>
      <c r="DI132" s="335"/>
      <c r="DJ132" s="335"/>
      <c r="DK132" s="335"/>
      <c r="DL132" s="335"/>
      <c r="DM132" s="335"/>
      <c r="DN132" s="335"/>
      <c r="DO132" s="335"/>
      <c r="DP132" s="335"/>
      <c r="DQ132" s="335"/>
      <c r="DR132" s="23">
        <v>-26</v>
      </c>
      <c r="DS132" s="23">
        <f t="shared" si="42"/>
        <v>0</v>
      </c>
      <c r="DT132">
        <f t="shared" si="43"/>
        <v>0</v>
      </c>
      <c r="DU132">
        <f t="shared" si="44"/>
        <v>0</v>
      </c>
      <c r="DV132">
        <f t="shared" si="45"/>
        <v>0</v>
      </c>
      <c r="DW132">
        <f t="shared" si="46"/>
        <v>0</v>
      </c>
      <c r="DX132" s="23">
        <f t="shared" ca="1" si="47"/>
        <v>0</v>
      </c>
      <c r="DY132" s="465"/>
      <c r="DZ132" s="335"/>
      <c r="EA132" s="335"/>
      <c r="EB132" s="335"/>
      <c r="EC132" s="335"/>
      <c r="ED132" s="335"/>
      <c r="EE132" s="335"/>
      <c r="EF132" s="335"/>
      <c r="EG132" s="335"/>
      <c r="EH132" s="335"/>
      <c r="EI132" s="23">
        <v>-26</v>
      </c>
      <c r="EJ132" s="23">
        <f t="shared" si="48"/>
        <v>0</v>
      </c>
      <c r="EK132">
        <f t="shared" si="49"/>
        <v>0</v>
      </c>
      <c r="EL132">
        <f t="shared" si="50"/>
        <v>0</v>
      </c>
      <c r="EM132">
        <f t="shared" si="51"/>
        <v>0</v>
      </c>
      <c r="EN132">
        <f t="shared" si="52"/>
        <v>0</v>
      </c>
      <c r="EO132" s="23">
        <f t="shared" ca="1" si="53"/>
        <v>0</v>
      </c>
      <c r="EP132" s="465"/>
      <c r="EQ132" s="335"/>
      <c r="ER132" s="335"/>
      <c r="ES132" s="335"/>
      <c r="ET132" s="335"/>
      <c r="EU132" s="335"/>
      <c r="EV132" s="335"/>
      <c r="EW132" s="335"/>
      <c r="EX132" s="335"/>
      <c r="EY132" s="335"/>
      <c r="EZ132" s="23">
        <v>-26</v>
      </c>
      <c r="FA132" s="23">
        <f t="shared" si="54"/>
        <v>0</v>
      </c>
      <c r="FB132">
        <f t="shared" si="55"/>
        <v>0</v>
      </c>
      <c r="FC132">
        <f t="shared" si="56"/>
        <v>0</v>
      </c>
      <c r="FD132">
        <f t="shared" si="57"/>
        <v>0</v>
      </c>
      <c r="FE132">
        <f t="shared" si="58"/>
        <v>0</v>
      </c>
      <c r="FF132" s="23">
        <f t="shared" ca="1" si="59"/>
        <v>0</v>
      </c>
      <c r="FG132" s="465"/>
      <c r="FH132" s="335"/>
      <c r="FI132" s="335"/>
      <c r="FJ132" s="335"/>
      <c r="FK132" s="335"/>
      <c r="FL132" s="335"/>
      <c r="FM132" s="335"/>
      <c r="FN132" s="335"/>
      <c r="FO132" s="335"/>
      <c r="FP132" s="335"/>
      <c r="FQ132" s="23">
        <v>-26</v>
      </c>
      <c r="FR132" s="23">
        <f t="shared" si="60"/>
        <v>0</v>
      </c>
      <c r="FS132">
        <f t="shared" si="61"/>
        <v>0</v>
      </c>
      <c r="FT132">
        <f t="shared" si="62"/>
        <v>0</v>
      </c>
      <c r="FU132">
        <f t="shared" si="63"/>
        <v>0</v>
      </c>
      <c r="FV132">
        <f t="shared" si="64"/>
        <v>0</v>
      </c>
      <c r="FW132" s="23">
        <f t="shared" ca="1" si="65"/>
        <v>0</v>
      </c>
      <c r="FX132" s="465"/>
      <c r="FY132" s="335"/>
      <c r="FZ132" s="335"/>
      <c r="GA132" s="335"/>
      <c r="GB132" s="335"/>
      <c r="GC132" s="335"/>
      <c r="GD132" s="335"/>
      <c r="GE132" s="335"/>
      <c r="GF132" s="335"/>
      <c r="GG132" s="335"/>
      <c r="GH132" s="23">
        <v>-26</v>
      </c>
      <c r="GI132" s="23">
        <f t="shared" si="66"/>
        <v>0</v>
      </c>
      <c r="GJ132">
        <f t="shared" si="67"/>
        <v>0</v>
      </c>
      <c r="GK132">
        <f t="shared" si="68"/>
        <v>0</v>
      </c>
      <c r="GL132">
        <f t="shared" si="69"/>
        <v>0</v>
      </c>
      <c r="GM132">
        <f t="shared" si="70"/>
        <v>0</v>
      </c>
      <c r="GN132" s="23">
        <f t="shared" ca="1" si="71"/>
        <v>0</v>
      </c>
      <c r="GO132" s="465"/>
      <c r="GP132" s="335"/>
      <c r="GQ132" s="335"/>
      <c r="GR132" s="335"/>
      <c r="GS132" s="335"/>
      <c r="GT132" s="335"/>
      <c r="GU132" s="335"/>
      <c r="GV132" s="335"/>
      <c r="GW132" s="335"/>
      <c r="GX132" s="335"/>
      <c r="GY132" s="23">
        <v>-26</v>
      </c>
      <c r="GZ132" s="23">
        <f t="shared" si="72"/>
        <v>0</v>
      </c>
      <c r="HA132">
        <f t="shared" si="73"/>
        <v>0</v>
      </c>
      <c r="HB132">
        <f t="shared" si="74"/>
        <v>0</v>
      </c>
      <c r="HC132">
        <f t="shared" si="75"/>
        <v>0</v>
      </c>
      <c r="HD132">
        <f t="shared" si="76"/>
        <v>0</v>
      </c>
      <c r="HE132" s="23">
        <f t="shared" ca="1" si="77"/>
        <v>0</v>
      </c>
      <c r="HF132" s="465"/>
      <c r="HG132" s="335"/>
      <c r="HH132" s="335"/>
      <c r="HI132" s="335"/>
      <c r="HJ132" s="335"/>
      <c r="HK132" s="335"/>
      <c r="HL132" s="335"/>
      <c r="HM132" s="335"/>
      <c r="HN132" s="335"/>
      <c r="HO132" s="335"/>
      <c r="HP132" s="23">
        <v>-26</v>
      </c>
      <c r="HQ132" s="23">
        <f t="shared" si="78"/>
        <v>0</v>
      </c>
      <c r="HR132">
        <f t="shared" si="79"/>
        <v>0</v>
      </c>
      <c r="HS132">
        <f t="shared" si="80"/>
        <v>0</v>
      </c>
      <c r="HT132">
        <f t="shared" si="81"/>
        <v>0</v>
      </c>
      <c r="HU132">
        <f t="shared" si="82"/>
        <v>0</v>
      </c>
      <c r="HV132" s="23">
        <f t="shared" ca="1" si="83"/>
        <v>0</v>
      </c>
      <c r="HW132" s="465"/>
      <c r="HX132" s="335"/>
      <c r="HY132" s="335"/>
      <c r="HZ132" s="335"/>
      <c r="IA132" s="335"/>
      <c r="IB132" s="335"/>
      <c r="IC132" s="335"/>
      <c r="ID132" s="335"/>
      <c r="IE132" s="335"/>
      <c r="IF132" s="335"/>
      <c r="IG132" s="23">
        <v>-26</v>
      </c>
      <c r="IH132" s="23">
        <f t="shared" si="84"/>
        <v>0</v>
      </c>
      <c r="II132">
        <f t="shared" si="85"/>
        <v>0</v>
      </c>
      <c r="IJ132">
        <f t="shared" si="86"/>
        <v>0</v>
      </c>
      <c r="IK132">
        <f t="shared" si="87"/>
        <v>0</v>
      </c>
      <c r="IL132">
        <f t="shared" si="88"/>
        <v>0</v>
      </c>
      <c r="IM132" s="23">
        <f t="shared" ca="1" si="89"/>
        <v>0</v>
      </c>
      <c r="IN132" s="465"/>
      <c r="IO132" s="335"/>
      <c r="IP132" s="335"/>
      <c r="IQ132" s="335"/>
      <c r="IR132" s="335"/>
      <c r="IS132" s="335"/>
      <c r="IT132" s="335"/>
    </row>
    <row r="133" spans="1:254" s="124" customFormat="1" ht="12.75" x14ac:dyDescent="0.2">
      <c r="A133" s="335"/>
      <c r="B133" s="335"/>
      <c r="C133" s="23">
        <v>-25</v>
      </c>
      <c r="D133" s="23">
        <f t="shared" si="0"/>
        <v>0</v>
      </c>
      <c r="E133">
        <f t="shared" si="1"/>
        <v>0</v>
      </c>
      <c r="F133">
        <f t="shared" si="2"/>
        <v>0</v>
      </c>
      <c r="G133">
        <f t="shared" si="3"/>
        <v>0</v>
      </c>
      <c r="H133">
        <f t="shared" si="4"/>
        <v>0</v>
      </c>
      <c r="I133" s="23">
        <f t="shared" ca="1" si="5"/>
        <v>0</v>
      </c>
      <c r="J133" s="465"/>
      <c r="K133" s="335"/>
      <c r="L133" s="335"/>
      <c r="M133" s="335"/>
      <c r="N133" s="335"/>
      <c r="O133" s="335"/>
      <c r="P133" s="335"/>
      <c r="Q133" s="335"/>
      <c r="R133" s="335"/>
      <c r="S133" s="335"/>
      <c r="T133" s="23">
        <v>-25</v>
      </c>
      <c r="U133" s="23">
        <f t="shared" si="6"/>
        <v>0</v>
      </c>
      <c r="V133">
        <f t="shared" si="7"/>
        <v>0</v>
      </c>
      <c r="W133">
        <f t="shared" si="8"/>
        <v>0</v>
      </c>
      <c r="X133">
        <f t="shared" si="9"/>
        <v>0</v>
      </c>
      <c r="Y133">
        <f t="shared" si="10"/>
        <v>0</v>
      </c>
      <c r="Z133" s="23">
        <f t="shared" ca="1" si="11"/>
        <v>0</v>
      </c>
      <c r="AA133" s="465"/>
      <c r="AB133" s="335"/>
      <c r="AC133" s="335"/>
      <c r="AD133" s="335"/>
      <c r="AE133" s="335"/>
      <c r="AF133" s="335"/>
      <c r="AG133" s="335"/>
      <c r="AH133" s="335"/>
      <c r="AI133" s="335"/>
      <c r="AJ133" s="335"/>
      <c r="AK133" s="23">
        <v>-25</v>
      </c>
      <c r="AL133" s="23">
        <f t="shared" si="12"/>
        <v>0</v>
      </c>
      <c r="AM133">
        <f t="shared" si="13"/>
        <v>0</v>
      </c>
      <c r="AN133">
        <f t="shared" si="14"/>
        <v>0</v>
      </c>
      <c r="AO133">
        <f t="shared" si="15"/>
        <v>0</v>
      </c>
      <c r="AP133">
        <f t="shared" si="16"/>
        <v>0</v>
      </c>
      <c r="AQ133" s="23">
        <f t="shared" ca="1" si="17"/>
        <v>0</v>
      </c>
      <c r="AR133" s="465"/>
      <c r="AS133" s="335"/>
      <c r="AT133" s="335"/>
      <c r="AU133" s="335"/>
      <c r="AV133" s="335"/>
      <c r="AW133" s="335"/>
      <c r="AX133" s="335"/>
      <c r="AY133" s="335"/>
      <c r="AZ133" s="335"/>
      <c r="BA133" s="335"/>
      <c r="BB133" s="23">
        <v>-25</v>
      </c>
      <c r="BC133" s="23">
        <f t="shared" si="18"/>
        <v>0</v>
      </c>
      <c r="BD133">
        <f t="shared" si="19"/>
        <v>0</v>
      </c>
      <c r="BE133">
        <f t="shared" si="20"/>
        <v>0</v>
      </c>
      <c r="BF133">
        <f t="shared" si="21"/>
        <v>0</v>
      </c>
      <c r="BG133">
        <f t="shared" si="22"/>
        <v>0</v>
      </c>
      <c r="BH133" s="23">
        <f t="shared" ca="1" si="23"/>
        <v>0</v>
      </c>
      <c r="BI133" s="465"/>
      <c r="BJ133" s="335"/>
      <c r="BK133" s="335"/>
      <c r="BL133" s="335"/>
      <c r="BM133" s="335"/>
      <c r="BN133" s="335"/>
      <c r="BO133" s="335"/>
      <c r="BP133" s="335"/>
      <c r="BQ133" s="335"/>
      <c r="BR133" s="335"/>
      <c r="BS133" s="23">
        <v>-25</v>
      </c>
      <c r="BT133" s="23">
        <f t="shared" si="24"/>
        <v>0</v>
      </c>
      <c r="BU133">
        <f t="shared" si="25"/>
        <v>0</v>
      </c>
      <c r="BV133">
        <f t="shared" si="26"/>
        <v>0</v>
      </c>
      <c r="BW133">
        <f t="shared" si="27"/>
        <v>0</v>
      </c>
      <c r="BX133">
        <f t="shared" si="28"/>
        <v>0</v>
      </c>
      <c r="BY133" s="23">
        <f t="shared" ca="1" si="29"/>
        <v>0</v>
      </c>
      <c r="BZ133" s="465"/>
      <c r="CA133" s="335"/>
      <c r="CB133" s="335"/>
      <c r="CC133" s="335"/>
      <c r="CD133" s="335"/>
      <c r="CE133" s="335"/>
      <c r="CF133" s="335"/>
      <c r="CG133" s="335"/>
      <c r="CH133" s="335"/>
      <c r="CI133" s="335"/>
      <c r="CJ133" s="23">
        <v>-25</v>
      </c>
      <c r="CK133" s="23">
        <f t="shared" si="30"/>
        <v>0</v>
      </c>
      <c r="CL133">
        <f t="shared" si="31"/>
        <v>0</v>
      </c>
      <c r="CM133">
        <f t="shared" si="32"/>
        <v>0</v>
      </c>
      <c r="CN133">
        <f t="shared" si="33"/>
        <v>0</v>
      </c>
      <c r="CO133">
        <f t="shared" si="34"/>
        <v>0</v>
      </c>
      <c r="CP133" s="23">
        <f t="shared" ca="1" si="35"/>
        <v>0</v>
      </c>
      <c r="CQ133" s="465"/>
      <c r="CR133" s="335"/>
      <c r="CS133" s="335"/>
      <c r="CT133" s="335"/>
      <c r="CU133" s="335"/>
      <c r="CV133" s="335"/>
      <c r="CW133" s="335"/>
      <c r="CX133" s="335"/>
      <c r="CY133" s="335"/>
      <c r="CZ133" s="335"/>
      <c r="DA133" s="23">
        <v>-25</v>
      </c>
      <c r="DB133" s="23">
        <f t="shared" si="36"/>
        <v>0</v>
      </c>
      <c r="DC133">
        <f t="shared" si="37"/>
        <v>0</v>
      </c>
      <c r="DD133">
        <f t="shared" si="38"/>
        <v>0</v>
      </c>
      <c r="DE133">
        <f t="shared" si="39"/>
        <v>0</v>
      </c>
      <c r="DF133">
        <f t="shared" si="40"/>
        <v>0</v>
      </c>
      <c r="DG133" s="23">
        <f t="shared" ca="1" si="41"/>
        <v>0</v>
      </c>
      <c r="DH133" s="465"/>
      <c r="DI133" s="335"/>
      <c r="DJ133" s="335"/>
      <c r="DK133" s="335"/>
      <c r="DL133" s="335"/>
      <c r="DM133" s="335"/>
      <c r="DN133" s="335"/>
      <c r="DO133" s="335"/>
      <c r="DP133" s="335"/>
      <c r="DQ133" s="335"/>
      <c r="DR133" s="23">
        <v>-25</v>
      </c>
      <c r="DS133" s="23">
        <f t="shared" si="42"/>
        <v>0</v>
      </c>
      <c r="DT133">
        <f t="shared" si="43"/>
        <v>0</v>
      </c>
      <c r="DU133">
        <f t="shared" si="44"/>
        <v>0</v>
      </c>
      <c r="DV133">
        <f t="shared" si="45"/>
        <v>0</v>
      </c>
      <c r="DW133">
        <f t="shared" si="46"/>
        <v>0</v>
      </c>
      <c r="DX133" s="23">
        <f t="shared" ca="1" si="47"/>
        <v>0</v>
      </c>
      <c r="DY133" s="465"/>
      <c r="DZ133" s="335"/>
      <c r="EA133" s="335"/>
      <c r="EB133" s="335"/>
      <c r="EC133" s="335"/>
      <c r="ED133" s="335"/>
      <c r="EE133" s="335"/>
      <c r="EF133" s="335"/>
      <c r="EG133" s="335"/>
      <c r="EH133" s="335"/>
      <c r="EI133" s="23">
        <v>-25</v>
      </c>
      <c r="EJ133" s="23">
        <f t="shared" si="48"/>
        <v>0</v>
      </c>
      <c r="EK133">
        <f t="shared" si="49"/>
        <v>0</v>
      </c>
      <c r="EL133">
        <f t="shared" si="50"/>
        <v>0</v>
      </c>
      <c r="EM133">
        <f t="shared" si="51"/>
        <v>0</v>
      </c>
      <c r="EN133">
        <f t="shared" si="52"/>
        <v>0</v>
      </c>
      <c r="EO133" s="23">
        <f t="shared" ca="1" si="53"/>
        <v>0</v>
      </c>
      <c r="EP133" s="465"/>
      <c r="EQ133" s="335"/>
      <c r="ER133" s="335"/>
      <c r="ES133" s="335"/>
      <c r="ET133" s="335"/>
      <c r="EU133" s="335"/>
      <c r="EV133" s="335"/>
      <c r="EW133" s="335"/>
      <c r="EX133" s="335"/>
      <c r="EY133" s="335"/>
      <c r="EZ133" s="23">
        <v>-25</v>
      </c>
      <c r="FA133" s="23">
        <f t="shared" si="54"/>
        <v>0</v>
      </c>
      <c r="FB133">
        <f t="shared" si="55"/>
        <v>0</v>
      </c>
      <c r="FC133">
        <f t="shared" si="56"/>
        <v>0</v>
      </c>
      <c r="FD133">
        <f t="shared" si="57"/>
        <v>0</v>
      </c>
      <c r="FE133">
        <f t="shared" si="58"/>
        <v>0</v>
      </c>
      <c r="FF133" s="23">
        <f t="shared" ca="1" si="59"/>
        <v>0</v>
      </c>
      <c r="FG133" s="465"/>
      <c r="FH133" s="335"/>
      <c r="FI133" s="335"/>
      <c r="FJ133" s="335"/>
      <c r="FK133" s="335"/>
      <c r="FL133" s="335"/>
      <c r="FM133" s="335"/>
      <c r="FN133" s="335"/>
      <c r="FO133" s="335"/>
      <c r="FP133" s="335"/>
      <c r="FQ133" s="23">
        <v>-25</v>
      </c>
      <c r="FR133" s="23">
        <f t="shared" si="60"/>
        <v>0</v>
      </c>
      <c r="FS133">
        <f t="shared" si="61"/>
        <v>0</v>
      </c>
      <c r="FT133">
        <f t="shared" si="62"/>
        <v>0</v>
      </c>
      <c r="FU133">
        <f t="shared" si="63"/>
        <v>0</v>
      </c>
      <c r="FV133">
        <f t="shared" si="64"/>
        <v>0</v>
      </c>
      <c r="FW133" s="23">
        <f t="shared" ca="1" si="65"/>
        <v>0</v>
      </c>
      <c r="FX133" s="465"/>
      <c r="FY133" s="335"/>
      <c r="FZ133" s="335"/>
      <c r="GA133" s="335"/>
      <c r="GB133" s="335"/>
      <c r="GC133" s="335"/>
      <c r="GD133" s="335"/>
      <c r="GE133" s="335"/>
      <c r="GF133" s="335"/>
      <c r="GG133" s="335"/>
      <c r="GH133" s="23">
        <v>-25</v>
      </c>
      <c r="GI133" s="23">
        <f t="shared" si="66"/>
        <v>0</v>
      </c>
      <c r="GJ133">
        <f t="shared" si="67"/>
        <v>0</v>
      </c>
      <c r="GK133">
        <f t="shared" si="68"/>
        <v>0</v>
      </c>
      <c r="GL133">
        <f t="shared" si="69"/>
        <v>0</v>
      </c>
      <c r="GM133">
        <f t="shared" si="70"/>
        <v>0</v>
      </c>
      <c r="GN133" s="23">
        <f t="shared" ca="1" si="71"/>
        <v>0</v>
      </c>
      <c r="GO133" s="465"/>
      <c r="GP133" s="335"/>
      <c r="GQ133" s="335"/>
      <c r="GR133" s="335"/>
      <c r="GS133" s="335"/>
      <c r="GT133" s="335"/>
      <c r="GU133" s="335"/>
      <c r="GV133" s="335"/>
      <c r="GW133" s="335"/>
      <c r="GX133" s="335"/>
      <c r="GY133" s="23">
        <v>-25</v>
      </c>
      <c r="GZ133" s="23">
        <f t="shared" si="72"/>
        <v>0</v>
      </c>
      <c r="HA133">
        <f t="shared" si="73"/>
        <v>0</v>
      </c>
      <c r="HB133">
        <f t="shared" si="74"/>
        <v>0</v>
      </c>
      <c r="HC133">
        <f t="shared" si="75"/>
        <v>0</v>
      </c>
      <c r="HD133">
        <f t="shared" si="76"/>
        <v>0</v>
      </c>
      <c r="HE133" s="23">
        <f t="shared" ca="1" si="77"/>
        <v>0</v>
      </c>
      <c r="HF133" s="465"/>
      <c r="HG133" s="335"/>
      <c r="HH133" s="335"/>
      <c r="HI133" s="335"/>
      <c r="HJ133" s="335"/>
      <c r="HK133" s="335"/>
      <c r="HL133" s="335"/>
      <c r="HM133" s="335"/>
      <c r="HN133" s="335"/>
      <c r="HO133" s="335"/>
      <c r="HP133" s="23">
        <v>-25</v>
      </c>
      <c r="HQ133" s="23">
        <f t="shared" si="78"/>
        <v>0</v>
      </c>
      <c r="HR133">
        <f t="shared" si="79"/>
        <v>0</v>
      </c>
      <c r="HS133">
        <f t="shared" si="80"/>
        <v>0</v>
      </c>
      <c r="HT133">
        <f t="shared" si="81"/>
        <v>0</v>
      </c>
      <c r="HU133">
        <f t="shared" si="82"/>
        <v>0</v>
      </c>
      <c r="HV133" s="23">
        <f t="shared" ca="1" si="83"/>
        <v>0</v>
      </c>
      <c r="HW133" s="465"/>
      <c r="HX133" s="335"/>
      <c r="HY133" s="335"/>
      <c r="HZ133" s="335"/>
      <c r="IA133" s="335"/>
      <c r="IB133" s="335"/>
      <c r="IC133" s="335"/>
      <c r="ID133" s="335"/>
      <c r="IE133" s="335"/>
      <c r="IF133" s="335"/>
      <c r="IG133" s="23">
        <v>-25</v>
      </c>
      <c r="IH133" s="23">
        <f t="shared" si="84"/>
        <v>0</v>
      </c>
      <c r="II133">
        <f t="shared" si="85"/>
        <v>0</v>
      </c>
      <c r="IJ133">
        <f t="shared" si="86"/>
        <v>0</v>
      </c>
      <c r="IK133">
        <f t="shared" si="87"/>
        <v>0</v>
      </c>
      <c r="IL133">
        <f t="shared" si="88"/>
        <v>0</v>
      </c>
      <c r="IM133" s="23">
        <f t="shared" ca="1" si="89"/>
        <v>0</v>
      </c>
      <c r="IN133" s="465"/>
      <c r="IO133" s="335"/>
      <c r="IP133" s="335"/>
      <c r="IQ133" s="335"/>
      <c r="IR133" s="335"/>
      <c r="IS133" s="335"/>
      <c r="IT133" s="335"/>
    </row>
    <row r="134" spans="1:254" s="124" customFormat="1" ht="12.75" x14ac:dyDescent="0.2">
      <c r="A134" s="335"/>
      <c r="B134" s="335"/>
      <c r="C134" s="23">
        <v>-24</v>
      </c>
      <c r="D134" s="23">
        <f t="shared" ref="D134:D197" si="90">SUMIFS(L$17:L$66,O$17:O$66,C134,I$17:I$66,"Unidirectional")</f>
        <v>0</v>
      </c>
      <c r="E134">
        <f t="shared" ref="E134:E197" si="91">SUMIFS(L$17:L$66,O$17:O$66,C134,I$17:I$66,"Bidirectional")/2+SUMIFS(L$17:L$66,O$17:O$66,C134-90,I$17:I$66,"Bidirectional")/2+SUMIFS(L$17:L$66,O$17:O$66,C134+90,I$17:I$66,"Bidirectional")/2</f>
        <v>0</v>
      </c>
      <c r="F134">
        <f t="shared" ref="F134:F197" si="92">SUMIFS(L$17:L$66,O$17:O$66,C134,I$17:I$66,"Triaxial")/3+SUMIFS(L$17:L$66,O$17:O$66,C134-60,I$17:I$66,"Triaxial")/3+SUMIFS(L$17:L$66,O$17:O$66,C134+60,I$17:I$66,"Triaxial")/3+SUMIFS(L$17:L$66,O$17:O$66,C134-120,I$17:I$66,"Triaxial")/3+SUMIFS(L$17:L$66,O$17:O$66,C134+120,I$17:I$66,"Triaxial")/3</f>
        <v>0</v>
      </c>
      <c r="G134">
        <f t="shared" ref="G134:G197" si="93">SUMIFS(L$17:L$66,O$17:O$66,C134,I$17:I$66,"Quadraxial")/6+SUMIFS(L$17:L$66,O$17:O$66,C134-45,I$17:I$66,"Quadraxial")/6+SUMIFS(L$17:L$66,O$17:O$66,C134+45,I$17:I$66,"Quadraxial")/6+SUMIFS(L$17:L$66,O$17:O$66,C134-90,I$17:I$66,"Quadraxial")/6+SUMIFS(L$17:L$66,O$17:O$66,C134+90,I$17:I$66,"Quadraxial")/6+SUMIFS(L$17:L$66,O$17:O$66,C134-135,I$17:I$66,"Quadraxial")/6+SUMIFS(L$17:L$66,O$17:O$66,C134+135,I$17:I$66,"Quadraxial")/6</f>
        <v>0</v>
      </c>
      <c r="H134">
        <f t="shared" ref="H134:H197" si="94">SUM(D134:G134)</f>
        <v>0</v>
      </c>
      <c r="I134" s="23">
        <f t="shared" ref="I134:I197" ca="1" si="95">SUMIF(C$69:C$248,"&gt;="&amp;C134-10,H$69:H$248)-SUMIF(C$69:C$248,"&gt;"&amp;C134+10,H$69:H$248)</f>
        <v>0</v>
      </c>
      <c r="J134" s="465"/>
      <c r="K134" s="335"/>
      <c r="L134" s="335"/>
      <c r="M134" s="335"/>
      <c r="N134" s="335"/>
      <c r="O134" s="335"/>
      <c r="P134" s="335"/>
      <c r="Q134" s="335"/>
      <c r="R134" s="335"/>
      <c r="S134" s="335"/>
      <c r="T134" s="23">
        <v>-24</v>
      </c>
      <c r="U134" s="23">
        <f t="shared" ref="U134:U197" si="96">SUMIFS(AC$17:AC$66,AF$17:AF$66,T134,Z$17:Z$66,"Unidirectional")</f>
        <v>0</v>
      </c>
      <c r="V134">
        <f t="shared" ref="V134:V197" si="97">SUMIFS(AC$17:AC$66,AF$17:AF$66,T134,Z$17:Z$66,"Bidirectional")/2+SUMIFS(AC$17:AC$66,AF$17:AF$66,T134-90,Z$17:Z$66,"Bidirectional")/2+SUMIFS(AC$17:AC$66,AF$17:AF$66,T134+90,Z$17:Z$66,"Bidirectional")/2</f>
        <v>0</v>
      </c>
      <c r="W134">
        <f t="shared" ref="W134:W197" si="98">SUMIFS(AC$17:AC$66,AF$17:AF$66,T134,Z$17:Z$66,"Triaxial")/3+SUMIFS(AC$17:AC$66,AF$17:AF$66,T134-60,Z$17:Z$66,"Triaxial")/3+SUMIFS(AC$17:AC$66,AF$17:AF$66,T134+60,Z$17:Z$66,"Triaxial")/3+SUMIFS(AC$17:AC$66,AF$17:AF$66,T134-120,Z$17:Z$66,"Triaxial")/3+SUMIFS(AC$17:AC$66,AF$17:AF$66,T134+120,Z$17:Z$66,"Triaxial")/3</f>
        <v>0</v>
      </c>
      <c r="X134">
        <f t="shared" ref="X134:X197" si="99">SUMIFS(AC$17:AC$66,AF$17:AF$66,T134,Z$17:Z$66,"Quadraxial")/6+SUMIFS(AC$17:AC$66,AF$17:AF$66,T134-45,Z$17:Z$66,"Quadraxial")/6+SUMIFS(AC$17:AC$66,AF$17:AF$66,T134+45,Z$17:Z$66,"Quadraxial")/6+SUMIFS(AC$17:AC$66,AF$17:AF$66,T134-90,Z$17:Z$66,"Quadraxial")/6+SUMIFS(AC$17:AC$66,AF$17:AF$66,T134+90,Z$17:Z$66,"Quadraxial")/6+SUMIFS(AC$17:AC$66,AF$17:AF$66,T134-135,Z$17:Z$66,"Quadraxial")/6+SUMIFS(AC$17:AC$66,AF$17:AF$66,T134+135,Z$17:Z$66,"Quadraxial")/6</f>
        <v>0</v>
      </c>
      <c r="Y134">
        <f t="shared" ref="Y134:Y197" si="100">SUM(U134:X134)</f>
        <v>0</v>
      </c>
      <c r="Z134" s="23">
        <f t="shared" ref="Z134:Z197" ca="1" si="101">SUMIF(T$69:T$248,"&gt;="&amp;T134-10,Y$69:Y$248)-SUMIF(T$69:T$248,"&gt;"&amp;T134+10,Y$69:Y$248)</f>
        <v>0</v>
      </c>
      <c r="AA134" s="465"/>
      <c r="AB134" s="335"/>
      <c r="AC134" s="335"/>
      <c r="AD134" s="335"/>
      <c r="AE134" s="335"/>
      <c r="AF134" s="335"/>
      <c r="AG134" s="335"/>
      <c r="AH134" s="335"/>
      <c r="AI134" s="335"/>
      <c r="AJ134" s="335"/>
      <c r="AK134" s="23">
        <v>-24</v>
      </c>
      <c r="AL134" s="23">
        <f t="shared" ref="AL134:AL197" si="102">SUMIFS(AT$17:AT$66,AW$17:AW$66,AK134,AQ$17:AQ$66,"Unidirectional")</f>
        <v>0</v>
      </c>
      <c r="AM134">
        <f t="shared" ref="AM134:AM197" si="103">SUMIFS(AT$17:AT$66,AW$17:AW$66,AK134,AQ$17:AQ$66,"Bidirectional")/2+SUMIFS(AT$17:AT$66,AW$17:AW$66,AK134-90,AQ$17:AQ$66,"Bidirectional")/2+SUMIFS(AT$17:AT$66,AW$17:AW$66,AK134+90,AQ$17:AQ$66,"Bidirectional")/2</f>
        <v>0</v>
      </c>
      <c r="AN134">
        <f t="shared" ref="AN134:AN197" si="104">SUMIFS(AT$17:AT$66,AW$17:AW$66,AK134,AQ$17:AQ$66,"Triaxial")/3+SUMIFS(AT$17:AT$66,AW$17:AW$66,AK134-60,AQ$17:AQ$66,"Triaxial")/3+SUMIFS(AT$17:AT$66,AW$17:AW$66,AK134+60,AQ$17:AQ$66,"Triaxial")/3+SUMIFS(AT$17:AT$66,AW$17:AW$66,AK134-120,AQ$17:AQ$66,"Triaxial")/3+SUMIFS(AT$17:AT$66,AW$17:AW$66,AK134+120,AQ$17:AQ$66,"Triaxial")/3</f>
        <v>0</v>
      </c>
      <c r="AO134">
        <f t="shared" ref="AO134:AO197" si="105">SUMIFS(AT$17:AT$66,AW$17:AW$66,AK134,AQ$17:AQ$66,"Quadraxial")/6+SUMIFS(AT$17:AT$66,AW$17:AW$66,AK134-45,AQ$17:AQ$66,"Quadraxial")/6+SUMIFS(AT$17:AT$66,AW$17:AW$66,AK134+45,AQ$17:AQ$66,"Quadraxial")/6+SUMIFS(AT$17:AT$66,AW$17:AW$66,AK134-90,AQ$17:AQ$66,"Quadraxial")/6+SUMIFS(AT$17:AT$66,AW$17:AW$66,AK134+90,AQ$17:AQ$66,"Quadraxial")/6+SUMIFS(AT$17:AT$66,AW$17:AW$66,AK134-135,AQ$17:AQ$66,"Quadraxial")/6+SUMIFS(AT$17:AT$66,AW$17:AW$66,AK134+135,AQ$17:AQ$66,"Quadraxial")/6</f>
        <v>0</v>
      </c>
      <c r="AP134">
        <f t="shared" ref="AP134:AP197" si="106">SUM(AL134:AO134)</f>
        <v>0</v>
      </c>
      <c r="AQ134" s="23">
        <f t="shared" ref="AQ134:AQ197" ca="1" si="107">SUMIF(AK$69:AK$248,"&gt;="&amp;AK134-10,AP$69:AP$248)-SUMIF(AK$69:AK$248,"&gt;"&amp;AK134+10,AP$69:AP$248)</f>
        <v>0</v>
      </c>
      <c r="AR134" s="465"/>
      <c r="AS134" s="335"/>
      <c r="AT134" s="335"/>
      <c r="AU134" s="335"/>
      <c r="AV134" s="335"/>
      <c r="AW134" s="335"/>
      <c r="AX134" s="335"/>
      <c r="AY134" s="335"/>
      <c r="AZ134" s="335"/>
      <c r="BA134" s="335"/>
      <c r="BB134" s="23">
        <v>-24</v>
      </c>
      <c r="BC134" s="23">
        <f t="shared" ref="BC134:BC197" si="108">SUMIFS(BK$17:BK$66,BN$17:BN$66,BB134,BH$17:BH$66,"Unidirectional")</f>
        <v>0</v>
      </c>
      <c r="BD134">
        <f t="shared" ref="BD134:BD197" si="109">SUMIFS(BK$17:BK$66,BN$17:BN$66,BB134,BH$17:BH$66,"Bidirectional")/2+SUMIFS(BK$17:BK$66,BN$17:BN$66,BB134-90,BH$17:BH$66,"Bidirectional")/2+SUMIFS(BK$17:BK$66,BN$17:BN$66,BB134+90,BH$17:BH$66,"Bidirectional")/2</f>
        <v>0</v>
      </c>
      <c r="BE134">
        <f t="shared" ref="BE134:BE197" si="110">SUMIFS(BK$17:BK$66,BN$17:BN$66,BB134,BH$17:BH$66,"Triaxial")/3+SUMIFS(BK$17:BK$66,BN$17:BN$66,BB134-60,BH$17:BH$66,"Triaxial")/3+SUMIFS(BK$17:BK$66,BN$17:BN$66,BB134+60,BH$17:BH$66,"Triaxial")/3+SUMIFS(BK$17:BK$66,BN$17:BN$66,BB134-120,BH$17:BH$66,"Triaxial")/3+SUMIFS(BK$17:BK$66,BN$17:BN$66,BB134+120,BH$17:BH$66,"Triaxial")/3</f>
        <v>0</v>
      </c>
      <c r="BF134">
        <f t="shared" ref="BF134:BF197" si="111">SUMIFS(BK$17:BK$66,BN$17:BN$66,BB134,BH$17:BH$66,"Quadraxial")/6+SUMIFS(BK$17:BK$66,BN$17:BN$66,BB134-45,BH$17:BH$66,"Quadraxial")/6+SUMIFS(BK$17:BK$66,BN$17:BN$66,BB134+45,BH$17:BH$66,"Quadraxial")/6+SUMIFS(BK$17:BK$66,BN$17:BN$66,BB134-90,BH$17:BH$66,"Quadraxial")/6+SUMIFS(BK$17:BK$66,BN$17:BN$66,BB134+90,BH$17:BH$66,"Quadraxial")/6+SUMIFS(BK$17:BK$66,BN$17:BN$66,BB134-135,BH$17:BH$66,"Quadraxial")/6+SUMIFS(BK$17:BK$66,BN$17:BN$66,BB134+135,BH$17:BH$66,"Quadraxial")/6</f>
        <v>0</v>
      </c>
      <c r="BG134">
        <f t="shared" ref="BG134:BG197" si="112">SUM(BC134:BF134)</f>
        <v>0</v>
      </c>
      <c r="BH134" s="23">
        <f t="shared" ref="BH134:BH197" ca="1" si="113">SUMIF(BB$69:BB$248,"&gt;="&amp;BB134-10,BG$69:BG$248)-SUMIF(BB$69:BB$248,"&gt;"&amp;BB134+10,BG$69:BG$248)</f>
        <v>0</v>
      </c>
      <c r="BI134" s="465"/>
      <c r="BJ134" s="335"/>
      <c r="BK134" s="335"/>
      <c r="BL134" s="335"/>
      <c r="BM134" s="335"/>
      <c r="BN134" s="335"/>
      <c r="BO134" s="335"/>
      <c r="BP134" s="335"/>
      <c r="BQ134" s="335"/>
      <c r="BR134" s="335"/>
      <c r="BS134" s="23">
        <v>-24</v>
      </c>
      <c r="BT134" s="23">
        <f t="shared" ref="BT134:BT197" si="114">SUMIFS(CB$17:CB$66,CE$17:CE$66,BS134,BY$17:BY$66,"Unidirectional")</f>
        <v>0</v>
      </c>
      <c r="BU134">
        <f t="shared" ref="BU134:BU197" si="115">SUMIFS(CB$17:CB$66,CE$17:CE$66,BS134,BY$17:BY$66,"Bidirectional")/2+SUMIFS(CB$17:CB$66,CE$17:CE$66,BS134-90,BY$17:BY$66,"Bidirectional")/2+SUMIFS(CB$17:CB$66,CE$17:CE$66,BS134+90,BY$17:BY$66,"Bidirectional")/2</f>
        <v>0</v>
      </c>
      <c r="BV134">
        <f t="shared" ref="BV134:BV197" si="116">SUMIFS(CB$17:CB$66,CE$17:CE$66,BS134,BY$17:BY$66,"Triaxial")/3+SUMIFS(CB$17:CB$66,CE$17:CE$66,BS134-60,BY$17:BY$66,"Triaxial")/3+SUMIFS(CB$17:CB$66,CE$17:CE$66,BS134+60,BY$17:BY$66,"Triaxial")/3+SUMIFS(CB$17:CB$66,CE$17:CE$66,BS134-120,BY$17:BY$66,"Triaxial")/3+SUMIFS(CB$17:CB$66,CE$17:CE$66,BS134+120,BY$17:BY$66,"Triaxial")/3</f>
        <v>0</v>
      </c>
      <c r="BW134">
        <f t="shared" ref="BW134:BW197" si="117">SUMIFS(CB$17:CB$66,CE$17:CE$66,BS134,BY$17:BY$66,"Quadraxial")/6+SUMIFS(CB$17:CB$66,CE$17:CE$66,BS134-45,BY$17:BY$66,"Quadraxial")/6+SUMIFS(CB$17:CB$66,CE$17:CE$66,BS134+45,BY$17:BY$66,"Quadraxial")/6+SUMIFS(CB$17:CB$66,CE$17:CE$66,BS134-90,BY$17:BY$66,"Quadraxial")/6+SUMIFS(CB$17:CB$66,CE$17:CE$66,BS134+90,BY$17:BY$66,"Quadraxial")/6+SUMIFS(CB$17:CB$66,CE$17:CE$66,BS134-135,BY$17:BY$66,"Quadraxial")/6+SUMIFS(CB$17:CB$66,CE$17:CE$66,BS134+135,BY$17:BY$66,"Quadraxial")/6</f>
        <v>0</v>
      </c>
      <c r="BX134">
        <f t="shared" ref="BX134:BX197" si="118">SUM(BT134:BW134)</f>
        <v>0</v>
      </c>
      <c r="BY134" s="23">
        <f t="shared" ref="BY134:BY197" ca="1" si="119">SUMIF(BS$69:BS$248,"&gt;="&amp;BS134-10,BX$69:BX$248)-SUMIF(BS$69:BS$248,"&gt;"&amp;BS134+10,BX$69:BX$248)</f>
        <v>0</v>
      </c>
      <c r="BZ134" s="465"/>
      <c r="CA134" s="335"/>
      <c r="CB134" s="335"/>
      <c r="CC134" s="335"/>
      <c r="CD134" s="335"/>
      <c r="CE134" s="335"/>
      <c r="CF134" s="335"/>
      <c r="CG134" s="335"/>
      <c r="CH134" s="335"/>
      <c r="CI134" s="335"/>
      <c r="CJ134" s="23">
        <v>-24</v>
      </c>
      <c r="CK134" s="23">
        <f t="shared" ref="CK134:CK197" si="120">SUMIFS(CS$17:CS$66,CV$17:CV$66,CJ134,CP$17:CP$66,"Unidirectional")</f>
        <v>0</v>
      </c>
      <c r="CL134">
        <f t="shared" ref="CL134:CL197" si="121">SUMIFS(CS$17:CS$66,CV$17:CV$66,CJ134,CP$17:CP$66,"Bidirectional")/2+SUMIFS(CS$17:CS$66,CV$17:CV$66,CJ134-90,CP$17:CP$66,"Bidirectional")/2+SUMIFS(CS$17:CS$66,CV$17:CV$66,CJ134+90,CP$17:CP$66,"Bidirectional")/2</f>
        <v>0</v>
      </c>
      <c r="CM134">
        <f t="shared" ref="CM134:CM197" si="122">SUMIFS(CS$17:CS$66,CV$17:CV$66,CJ134,CP$17:CP$66,"Triaxial")/3+SUMIFS(CS$17:CS$66,CV$17:CV$66,CJ134-60,CP$17:CP$66,"Triaxial")/3+SUMIFS(CS$17:CS$66,CV$17:CV$66,CJ134+60,CP$17:CP$66,"Triaxial")/3+SUMIFS(CS$17:CS$66,CV$17:CV$66,CJ134-120,CP$17:CP$66,"Triaxial")/3+SUMIFS(CS$17:CS$66,CV$17:CV$66,CJ134+120,CP$17:CP$66,"Triaxial")/3</f>
        <v>0</v>
      </c>
      <c r="CN134">
        <f t="shared" ref="CN134:CN197" si="123">SUMIFS(CS$17:CS$66,CV$17:CV$66,CJ134,CP$17:CP$66,"Quadraxial")/6+SUMIFS(CS$17:CS$66,CV$17:CV$66,CJ134-45,CP$17:CP$66,"Quadraxial")/6+SUMIFS(CS$17:CS$66,CV$17:CV$66,CJ134+45,CP$17:CP$66,"Quadraxial")/6+SUMIFS(CS$17:CS$66,CV$17:CV$66,CJ134-90,CP$17:CP$66,"Quadraxial")/6+SUMIFS(CS$17:CS$66,CV$17:CV$66,CJ134+90,CP$17:CP$66,"Quadraxial")/6+SUMIFS(CS$17:CS$66,CV$17:CV$66,CJ134-135,CP$17:CP$66,"Quadraxial")/6+SUMIFS(CS$17:CS$66,CV$17:CV$66,CJ134+135,CP$17:CP$66,"Quadraxial")/6</f>
        <v>0</v>
      </c>
      <c r="CO134">
        <f t="shared" ref="CO134:CO197" si="124">SUM(CK134:CN134)</f>
        <v>0</v>
      </c>
      <c r="CP134" s="23">
        <f t="shared" ref="CP134:CP197" ca="1" si="125">SUMIF(CJ$69:CJ$248,"&gt;="&amp;CJ134-10,CO$69:CO$248)-SUMIF(CJ$69:CJ$248,"&gt;"&amp;CJ134+10,CO$69:CO$248)</f>
        <v>0</v>
      </c>
      <c r="CQ134" s="465"/>
      <c r="CR134" s="335"/>
      <c r="CS134" s="335"/>
      <c r="CT134" s="335"/>
      <c r="CU134" s="335"/>
      <c r="CV134" s="335"/>
      <c r="CW134" s="335"/>
      <c r="CX134" s="335"/>
      <c r="CY134" s="335"/>
      <c r="CZ134" s="335"/>
      <c r="DA134" s="23">
        <v>-24</v>
      </c>
      <c r="DB134" s="23">
        <f t="shared" ref="DB134:DB197" si="126">SUMIFS(DJ$17:DJ$66,DM$17:DM$66,DA134,DG$17:DG$66,"Unidirectional")</f>
        <v>0</v>
      </c>
      <c r="DC134">
        <f t="shared" ref="DC134:DC197" si="127">SUMIFS(DJ$17:DJ$66,DM$17:DM$66,DA134,DG$17:DG$66,"Bidirectional")/2+SUMIFS(DJ$17:DJ$66,DM$17:DM$66,DA134-90,DG$17:DG$66,"Bidirectional")/2+SUMIFS(DJ$17:DJ$66,DM$17:DM$66,DA134+90,DG$17:DG$66,"Bidirectional")/2</f>
        <v>0</v>
      </c>
      <c r="DD134">
        <f t="shared" ref="DD134:DD197" si="128">SUMIFS(DJ$17:DJ$66,DM$17:DM$66,DA134,DG$17:DG$66,"Triaxial")/3+SUMIFS(DJ$17:DJ$66,DM$17:DM$66,DA134-60,DG$17:DG$66,"Triaxial")/3+SUMIFS(DJ$17:DJ$66,DM$17:DM$66,DA134+60,DG$17:DG$66,"Triaxial")/3+SUMIFS(DJ$17:DJ$66,DM$17:DM$66,DA134-120,DG$17:DG$66,"Triaxial")/3+SUMIFS(DJ$17:DJ$66,DM$17:DM$66,DA134+120,DG$17:DG$66,"Triaxial")/3</f>
        <v>0</v>
      </c>
      <c r="DE134">
        <f t="shared" ref="DE134:DE197" si="129">SUMIFS(DJ$17:DJ$66,DM$17:DM$66,DA134,DG$17:DG$66,"Quadraxial")/6+SUMIFS(DJ$17:DJ$66,DM$17:DM$66,DA134-45,DG$17:DG$66,"Quadraxial")/6+SUMIFS(DJ$17:DJ$66,DM$17:DM$66,DA134+45,DG$17:DG$66,"Quadraxial")/6+SUMIFS(DJ$17:DJ$66,DM$17:DM$66,DA134-90,DG$17:DG$66,"Quadraxial")/6+SUMIFS(DJ$17:DJ$66,DM$17:DM$66,DA134+90,DG$17:DG$66,"Quadraxial")/6+SUMIFS(DJ$17:DJ$66,DM$17:DM$66,DA134-135,DG$17:DG$66,"Quadraxial")/6+SUMIFS(DJ$17:DJ$66,DM$17:DM$66,DA134+135,DG$17:DG$66,"Quadraxial")/6</f>
        <v>0</v>
      </c>
      <c r="DF134">
        <f t="shared" ref="DF134:DF197" si="130">SUM(DB134:DE134)</f>
        <v>0</v>
      </c>
      <c r="DG134" s="23">
        <f t="shared" ref="DG134:DG197" ca="1" si="131">SUMIF(DA$69:DA$248,"&gt;="&amp;DA134-10,DF$69:DF$248)-SUMIF(DA$69:DA$248,"&gt;"&amp;DA134+10,DF$69:DF$248)</f>
        <v>0</v>
      </c>
      <c r="DH134" s="465"/>
      <c r="DI134" s="335"/>
      <c r="DJ134" s="335"/>
      <c r="DK134" s="335"/>
      <c r="DL134" s="335"/>
      <c r="DM134" s="335"/>
      <c r="DN134" s="335"/>
      <c r="DO134" s="335"/>
      <c r="DP134" s="335"/>
      <c r="DQ134" s="335"/>
      <c r="DR134" s="23">
        <v>-24</v>
      </c>
      <c r="DS134" s="23">
        <f t="shared" ref="DS134:DS197" si="132">SUMIFS(EA$17:EA$66,ED$17:ED$66,DR134,DX$17:DX$66,"Unidirectional")</f>
        <v>0</v>
      </c>
      <c r="DT134">
        <f t="shared" ref="DT134:DT197" si="133">SUMIFS(EA$17:EA$66,ED$17:ED$66,DR134,DX$17:DX$66,"Bidirectional")/2+SUMIFS(EA$17:EA$66,ED$17:ED$66,DR134-90,DX$17:DX$66,"Bidirectional")/2+SUMIFS(EA$17:EA$66,ED$17:ED$66,DR134+90,DX$17:DX$66,"Bidirectional")/2</f>
        <v>0</v>
      </c>
      <c r="DU134">
        <f t="shared" ref="DU134:DU197" si="134">SUMIFS(EA$17:EA$66,ED$17:ED$66,DR134,DX$17:DX$66,"Triaxial")/3+SUMIFS(EA$17:EA$66,ED$17:ED$66,DR134-60,DX$17:DX$66,"Triaxial")/3+SUMIFS(EA$17:EA$66,ED$17:ED$66,DR134+60,DX$17:DX$66,"Triaxial")/3+SUMIFS(EA$17:EA$66,ED$17:ED$66,DR134-120,DX$17:DX$66,"Triaxial")/3+SUMIFS(EA$17:EA$66,ED$17:ED$66,DR134+120,DX$17:DX$66,"Triaxial")/3</f>
        <v>0</v>
      </c>
      <c r="DV134">
        <f t="shared" ref="DV134:DV197" si="135">SUMIFS(EA$17:EA$66,ED$17:ED$66,DR134,DX$17:DX$66,"Quadraxial")/6+SUMIFS(EA$17:EA$66,ED$17:ED$66,DR134-45,DX$17:DX$66,"Quadraxial")/6+SUMIFS(EA$17:EA$66,ED$17:ED$66,DR134+45,DX$17:DX$66,"Quadraxial")/6+SUMIFS(EA$17:EA$66,ED$17:ED$66,DR134-90,DX$17:DX$66,"Quadraxial")/6+SUMIFS(EA$17:EA$66,ED$17:ED$66,DR134+90,DX$17:DX$66,"Quadraxial")/6+SUMIFS(EA$17:EA$66,ED$17:ED$66,DR134-135,DX$17:DX$66,"Quadraxial")/6+SUMIFS(EA$17:EA$66,ED$17:ED$66,DR134+135,DX$17:DX$66,"Quadraxial")/6</f>
        <v>0</v>
      </c>
      <c r="DW134">
        <f t="shared" ref="DW134:DW197" si="136">SUM(DS134:DV134)</f>
        <v>0</v>
      </c>
      <c r="DX134" s="23">
        <f t="shared" ref="DX134:DX197" ca="1" si="137">SUMIF(DR$69:DR$248,"&gt;="&amp;DR134-10,DW$69:DW$248)-SUMIF(DR$69:DR$248,"&gt;"&amp;DR134+10,DW$69:DW$248)</f>
        <v>0</v>
      </c>
      <c r="DY134" s="465"/>
      <c r="DZ134" s="335"/>
      <c r="EA134" s="335"/>
      <c r="EB134" s="335"/>
      <c r="EC134" s="335"/>
      <c r="ED134" s="335"/>
      <c r="EE134" s="335"/>
      <c r="EF134" s="335"/>
      <c r="EG134" s="335"/>
      <c r="EH134" s="335"/>
      <c r="EI134" s="23">
        <v>-24</v>
      </c>
      <c r="EJ134" s="23">
        <f t="shared" ref="EJ134:EJ197" si="138">SUMIFS(ER$17:ER$66,EU$17:EU$66,EI134,EO$17:EO$66,"Unidirectional")</f>
        <v>0</v>
      </c>
      <c r="EK134">
        <f t="shared" ref="EK134:EK197" si="139">SUMIFS(ER$17:ER$66,EU$17:EU$66,EI134,EO$17:EO$66,"Bidirectional")/2+SUMIFS(ER$17:ER$66,EU$17:EU$66,EI134-90,EO$17:EO$66,"Bidirectional")/2+SUMIFS(ER$17:ER$66,EU$17:EU$66,EI134+90,EO$17:EO$66,"Bidirectional")/2</f>
        <v>0</v>
      </c>
      <c r="EL134">
        <f t="shared" ref="EL134:EL197" si="140">SUMIFS(ER$17:ER$66,EU$17:EU$66,EI134,EO$17:EO$66,"Triaxial")/3+SUMIFS(ER$17:ER$66,EU$17:EU$66,EI134-60,EO$17:EO$66,"Triaxial")/3+SUMIFS(ER$17:ER$66,EU$17:EU$66,EI134+60,EO$17:EO$66,"Triaxial")/3+SUMIFS(ER$17:ER$66,EU$17:EU$66,EI134-120,EO$17:EO$66,"Triaxial")/3+SUMIFS(ER$17:ER$66,EU$17:EU$66,EI134+120,EO$17:EO$66,"Triaxial")/3</f>
        <v>0</v>
      </c>
      <c r="EM134">
        <f t="shared" ref="EM134:EM197" si="141">SUMIFS(ER$17:ER$66,EU$17:EU$66,EI134,EO$17:EO$66,"Quadraxial")/6+SUMIFS(ER$17:ER$66,EU$17:EU$66,EI134-45,EO$17:EO$66,"Quadraxial")/6+SUMIFS(ER$17:ER$66,EU$17:EU$66,EI134+45,EO$17:EO$66,"Quadraxial")/6+SUMIFS(ER$17:ER$66,EU$17:EU$66,EI134-90,EO$17:EO$66,"Quadraxial")/6+SUMIFS(ER$17:ER$66,EU$17:EU$66,EI134+90,EO$17:EO$66,"Quadraxial")/6+SUMIFS(ER$17:ER$66,EU$17:EU$66,EI134-135,EO$17:EO$66,"Quadraxial")/6+SUMIFS(ER$17:ER$66,EU$17:EU$66,EI134+135,EO$17:EO$66,"Quadraxial")/6</f>
        <v>0</v>
      </c>
      <c r="EN134">
        <f t="shared" ref="EN134:EN197" si="142">SUM(EJ134:EM134)</f>
        <v>0</v>
      </c>
      <c r="EO134" s="23">
        <f t="shared" ref="EO134:EO197" ca="1" si="143">SUMIF(EI$69:EI$248,"&gt;="&amp;EI134-10,EN$69:EN$248)-SUMIF(EI$69:EI$248,"&gt;"&amp;EI134+10,EN$69:EN$248)</f>
        <v>0</v>
      </c>
      <c r="EP134" s="465"/>
      <c r="EQ134" s="335"/>
      <c r="ER134" s="335"/>
      <c r="ES134" s="335"/>
      <c r="ET134" s="335"/>
      <c r="EU134" s="335"/>
      <c r="EV134" s="335"/>
      <c r="EW134" s="335"/>
      <c r="EX134" s="335"/>
      <c r="EY134" s="335"/>
      <c r="EZ134" s="23">
        <v>-24</v>
      </c>
      <c r="FA134" s="23">
        <f t="shared" ref="FA134:FA197" si="144">SUMIFS(FI$17:FI$66,FL$17:FL$66,EZ134,FF$17:FF$66,"Unidirectional")</f>
        <v>0</v>
      </c>
      <c r="FB134">
        <f t="shared" ref="FB134:FB197" si="145">SUMIFS(FI$17:FI$66,FL$17:FL$66,EZ134,FF$17:FF$66,"Bidirectional")/2+SUMIFS(FI$17:FI$66,FL$17:FL$66,EZ134-90,FF$17:FF$66,"Bidirectional")/2+SUMIFS(FI$17:FI$66,FL$17:FL$66,EZ134+90,FF$17:FF$66,"Bidirectional")/2</f>
        <v>0</v>
      </c>
      <c r="FC134">
        <f t="shared" ref="FC134:FC197" si="146">SUMIFS(FI$17:FI$66,FL$17:FL$66,EZ134,FF$17:FF$66,"Triaxial")/3+SUMIFS(FI$17:FI$66,FL$17:FL$66,EZ134-60,FF$17:FF$66,"Triaxial")/3+SUMIFS(FI$17:FI$66,FL$17:FL$66,EZ134+60,FF$17:FF$66,"Triaxial")/3+SUMIFS(FI$17:FI$66,FL$17:FL$66,EZ134-120,FF$17:FF$66,"Triaxial")/3+SUMIFS(FI$17:FI$66,FL$17:FL$66,EZ134+120,FF$17:FF$66,"Triaxial")/3</f>
        <v>0</v>
      </c>
      <c r="FD134">
        <f t="shared" ref="FD134:FD197" si="147">SUMIFS(FI$17:FI$66,FL$17:FL$66,EZ134,FF$17:FF$66,"Quadraxial")/6+SUMIFS(FI$17:FI$66,FL$17:FL$66,EZ134-45,FF$17:FF$66,"Quadraxial")/6+SUMIFS(FI$17:FI$66,FL$17:FL$66,EZ134+45,FF$17:FF$66,"Quadraxial")/6+SUMIFS(FI$17:FI$66,FL$17:FL$66,EZ134-90,FF$17:FF$66,"Quadraxial")/6+SUMIFS(FI$17:FI$66,FL$17:FL$66,EZ134+90,FF$17:FF$66,"Quadraxial")/6+SUMIFS(FI$17:FI$66,FL$17:FL$66,EZ134-135,FF$17:FF$66,"Quadraxial")/6+SUMIFS(FI$17:FI$66,FL$17:FL$66,EZ134+135,FF$17:FF$66,"Quadraxial")/6</f>
        <v>0</v>
      </c>
      <c r="FE134">
        <f t="shared" ref="FE134:FE197" si="148">SUM(FA134:FD134)</f>
        <v>0</v>
      </c>
      <c r="FF134" s="23">
        <f t="shared" ref="FF134:FF197" ca="1" si="149">SUMIF(EZ$69:EZ$248,"&gt;="&amp;EZ134-10,FE$69:FE$248)-SUMIF(EZ$69:EZ$248,"&gt;"&amp;EZ134+10,FE$69:FE$248)</f>
        <v>0</v>
      </c>
      <c r="FG134" s="465"/>
      <c r="FH134" s="335"/>
      <c r="FI134" s="335"/>
      <c r="FJ134" s="335"/>
      <c r="FK134" s="335"/>
      <c r="FL134" s="335"/>
      <c r="FM134" s="335"/>
      <c r="FN134" s="335"/>
      <c r="FO134" s="335"/>
      <c r="FP134" s="335"/>
      <c r="FQ134" s="23">
        <v>-24</v>
      </c>
      <c r="FR134" s="23">
        <f t="shared" ref="FR134:FR197" si="150">SUMIFS(FZ$17:FZ$66,GC$17:GC$66,FQ134,FW$17:FW$66,"Unidirectional")</f>
        <v>0</v>
      </c>
      <c r="FS134">
        <f t="shared" ref="FS134:FS197" si="151">SUMIFS(FZ$17:FZ$66,GC$17:GC$66,FQ134,FW$17:FW$66,"Bidirectional")/2+SUMIFS(FZ$17:FZ$66,GC$17:GC$66,FQ134-90,FW$17:FW$66,"Bidirectional")/2+SUMIFS(FZ$17:FZ$66,GC$17:GC$66,FQ134+90,FW$17:FW$66,"Bidirectional")/2</f>
        <v>0</v>
      </c>
      <c r="FT134">
        <f t="shared" ref="FT134:FT197" si="152">SUMIFS(FZ$17:FZ$66,GC$17:GC$66,FQ134,FW$17:FW$66,"Triaxial")/3+SUMIFS(FZ$17:FZ$66,GC$17:GC$66,FQ134-60,FW$17:FW$66,"Triaxial")/3+SUMIFS(FZ$17:FZ$66,GC$17:GC$66,FQ134+60,FW$17:FW$66,"Triaxial")/3+SUMIFS(FZ$17:FZ$66,GC$17:GC$66,FQ134-120,FW$17:FW$66,"Triaxial")/3+SUMIFS(FZ$17:FZ$66,GC$17:GC$66,FQ134+120,FW$17:FW$66,"Triaxial")/3</f>
        <v>0</v>
      </c>
      <c r="FU134">
        <f t="shared" ref="FU134:FU197" si="153">SUMIFS(FZ$17:FZ$66,GC$17:GC$66,FQ134,FW$17:FW$66,"Quadraxial")/6+SUMIFS(FZ$17:FZ$66,GC$17:GC$66,FQ134-45,FW$17:FW$66,"Quadraxial")/6+SUMIFS(FZ$17:FZ$66,GC$17:GC$66,FQ134+45,FW$17:FW$66,"Quadraxial")/6+SUMIFS(FZ$17:FZ$66,GC$17:GC$66,FQ134-90,FW$17:FW$66,"Quadraxial")/6+SUMIFS(FZ$17:FZ$66,GC$17:GC$66,FQ134+90,FW$17:FW$66,"Quadraxial")/6+SUMIFS(FZ$17:FZ$66,GC$17:GC$66,FQ134-135,FW$17:FW$66,"Quadraxial")/6+SUMIFS(FZ$17:FZ$66,GC$17:GC$66,FQ134+135,FW$17:FW$66,"Quadraxial")/6</f>
        <v>0</v>
      </c>
      <c r="FV134">
        <f t="shared" ref="FV134:FV197" si="154">SUM(FR134:FU134)</f>
        <v>0</v>
      </c>
      <c r="FW134" s="23">
        <f t="shared" ref="FW134:FW197" ca="1" si="155">SUMIF(FQ$69:FQ$248,"&gt;="&amp;FQ134-10,FV$69:FV$248)-SUMIF(FQ$69:FQ$248,"&gt;"&amp;FQ134+10,FV$69:FV$248)</f>
        <v>0</v>
      </c>
      <c r="FX134" s="465"/>
      <c r="FY134" s="335"/>
      <c r="FZ134" s="335"/>
      <c r="GA134" s="335"/>
      <c r="GB134" s="335"/>
      <c r="GC134" s="335"/>
      <c r="GD134" s="335"/>
      <c r="GE134" s="335"/>
      <c r="GF134" s="335"/>
      <c r="GG134" s="335"/>
      <c r="GH134" s="23">
        <v>-24</v>
      </c>
      <c r="GI134" s="23">
        <f t="shared" ref="GI134:GI197" si="156">SUMIFS(GQ$17:GQ$66,GT$17:GT$66,GH134,GN$17:GN$66,"Unidirectional")</f>
        <v>0</v>
      </c>
      <c r="GJ134">
        <f t="shared" ref="GJ134:GJ197" si="157">SUMIFS(GQ$17:GQ$66,GT$17:GT$66,GH134,GN$17:GN$66,"Bidirectional")/2+SUMIFS(GQ$17:GQ$66,GT$17:GT$66,GH134-90,GN$17:GN$66,"Bidirectional")/2+SUMIFS(GQ$17:GQ$66,GT$17:GT$66,GH134+90,GN$17:GN$66,"Bidirectional")/2</f>
        <v>0</v>
      </c>
      <c r="GK134">
        <f t="shared" ref="GK134:GK197" si="158">SUMIFS(GQ$17:GQ$66,GT$17:GT$66,GH134,GN$17:GN$66,"Triaxial")/3+SUMIFS(GQ$17:GQ$66,GT$17:GT$66,GH134-60,GN$17:GN$66,"Triaxial")/3+SUMIFS(GQ$17:GQ$66,GT$17:GT$66,GH134+60,GN$17:GN$66,"Triaxial")/3+SUMIFS(GQ$17:GQ$66,GT$17:GT$66,GH134-120,GN$17:GN$66,"Triaxial")/3+SUMIFS(GQ$17:GQ$66,GT$17:GT$66,GH134+120,GN$17:GN$66,"Triaxial")/3</f>
        <v>0</v>
      </c>
      <c r="GL134">
        <f t="shared" ref="GL134:GL197" si="159">SUMIFS(GQ$17:GQ$66,GT$17:GT$66,GH134,GN$17:GN$66,"Quadraxial")/6+SUMIFS(GQ$17:GQ$66,GT$17:GT$66,GH134-45,GN$17:GN$66,"Quadraxial")/6+SUMIFS(GQ$17:GQ$66,GT$17:GT$66,GH134+45,GN$17:GN$66,"Quadraxial")/6+SUMIFS(GQ$17:GQ$66,GT$17:GT$66,GH134-90,GN$17:GN$66,"Quadraxial")/6+SUMIFS(GQ$17:GQ$66,GT$17:GT$66,GH134+90,GN$17:GN$66,"Quadraxial")/6+SUMIFS(GQ$17:GQ$66,GT$17:GT$66,GH134-135,GN$17:GN$66,"Quadraxial")/6+SUMIFS(GQ$17:GQ$66,GT$17:GT$66,GH134+135,GN$17:GN$66,"Quadraxial")/6</f>
        <v>0</v>
      </c>
      <c r="GM134">
        <f t="shared" ref="GM134:GM197" si="160">SUM(GI134:GL134)</f>
        <v>0</v>
      </c>
      <c r="GN134" s="23">
        <f t="shared" ref="GN134:GN197" ca="1" si="161">SUMIF(GH$69:GH$248,"&gt;="&amp;GH134-10,GM$69:GM$248)-SUMIF(GH$69:GH$248,"&gt;"&amp;GH134+10,GM$69:GM$248)</f>
        <v>0</v>
      </c>
      <c r="GO134" s="465"/>
      <c r="GP134" s="335"/>
      <c r="GQ134" s="335"/>
      <c r="GR134" s="335"/>
      <c r="GS134" s="335"/>
      <c r="GT134" s="335"/>
      <c r="GU134" s="335"/>
      <c r="GV134" s="335"/>
      <c r="GW134" s="335"/>
      <c r="GX134" s="335"/>
      <c r="GY134" s="23">
        <v>-24</v>
      </c>
      <c r="GZ134" s="23">
        <f t="shared" ref="GZ134:GZ197" si="162">SUMIFS(HH$17:HH$66,HK$17:HK$66,GY134,HE$17:HE$66,"Unidirectional")</f>
        <v>0</v>
      </c>
      <c r="HA134">
        <f t="shared" ref="HA134:HA197" si="163">SUMIFS(HH$17:HH$66,HK$17:HK$66,GY134,HE$17:HE$66,"Bidirectional")/2+SUMIFS(HH$17:HH$66,HK$17:HK$66,GY134-90,HE$17:HE$66,"Bidirectional")/2+SUMIFS(HH$17:HH$66,HK$17:HK$66,GY134+90,HE$17:HE$66,"Bidirectional")/2</f>
        <v>0</v>
      </c>
      <c r="HB134">
        <f t="shared" ref="HB134:HB197" si="164">SUMIFS(HH$17:HH$66,HK$17:HK$66,GY134,HE$17:HE$66,"Triaxial")/3+SUMIFS(HH$17:HH$66,HK$17:HK$66,GY134-60,HE$17:HE$66,"Triaxial")/3+SUMIFS(HH$17:HH$66,HK$17:HK$66,GY134+60,HE$17:HE$66,"Triaxial")/3+SUMIFS(HH$17:HH$66,HK$17:HK$66,GY134-120,HE$17:HE$66,"Triaxial")/3+SUMIFS(HH$17:HH$66,HK$17:HK$66,GY134+120,HE$17:HE$66,"Triaxial")/3</f>
        <v>0</v>
      </c>
      <c r="HC134">
        <f t="shared" ref="HC134:HC197" si="165">SUMIFS(HH$17:HH$66,HK$17:HK$66,GY134,HE$17:HE$66,"Quadraxial")/6+SUMIFS(HH$17:HH$66,HK$17:HK$66,GY134-45,HE$17:HE$66,"Quadraxial")/6+SUMIFS(HH$17:HH$66,HK$17:HK$66,GY134+45,HE$17:HE$66,"Quadraxial")/6+SUMIFS(HH$17:HH$66,HK$17:HK$66,GY134-90,HE$17:HE$66,"Quadraxial")/6+SUMIFS(HH$17:HH$66,HK$17:HK$66,GY134+90,HE$17:HE$66,"Quadraxial")/6+SUMIFS(HH$17:HH$66,HK$17:HK$66,GY134-135,HE$17:HE$66,"Quadraxial")/6+SUMIFS(HH$17:HH$66,HK$17:HK$66,GY134+135,HE$17:HE$66,"Quadraxial")/6</f>
        <v>0</v>
      </c>
      <c r="HD134">
        <f t="shared" ref="HD134:HD197" si="166">SUM(GZ134:HC134)</f>
        <v>0</v>
      </c>
      <c r="HE134" s="23">
        <f t="shared" ref="HE134:HE197" ca="1" si="167">SUMIF(GY$69:GY$248,"&gt;="&amp;GY134-10,HD$69:HD$248)-SUMIF(GY$69:GY$248,"&gt;"&amp;GY134+10,HD$69:HD$248)</f>
        <v>0</v>
      </c>
      <c r="HF134" s="465"/>
      <c r="HG134" s="335"/>
      <c r="HH134" s="335"/>
      <c r="HI134" s="335"/>
      <c r="HJ134" s="335"/>
      <c r="HK134" s="335"/>
      <c r="HL134" s="335"/>
      <c r="HM134" s="335"/>
      <c r="HN134" s="335"/>
      <c r="HO134" s="335"/>
      <c r="HP134" s="23">
        <v>-24</v>
      </c>
      <c r="HQ134" s="23">
        <f t="shared" ref="HQ134:HQ197" si="168">SUMIFS(HY$17:HY$66,IB$17:IB$66,HP134,HV$17:HV$66,"Unidirectional")</f>
        <v>0</v>
      </c>
      <c r="HR134">
        <f t="shared" ref="HR134:HR197" si="169">SUMIFS(HY$17:HY$66,IB$17:IB$66,HP134,HV$17:HV$66,"Bidirectional")/2+SUMIFS(HY$17:HY$66,IB$17:IB$66,HP134-90,HV$17:HV$66,"Bidirectional")/2+SUMIFS(HY$17:HY$66,IB$17:IB$66,HP134+90,HV$17:HV$66,"Bidirectional")/2</f>
        <v>0</v>
      </c>
      <c r="HS134">
        <f t="shared" ref="HS134:HS197" si="170">SUMIFS(HY$17:HY$66,IB$17:IB$66,HP134,HV$17:HV$66,"Triaxial")/3+SUMIFS(HY$17:HY$66,IB$17:IB$66,HP134-60,HV$17:HV$66,"Triaxial")/3+SUMIFS(HY$17:HY$66,IB$17:IB$66,HP134+60,HV$17:HV$66,"Triaxial")/3+SUMIFS(HY$17:HY$66,IB$17:IB$66,HP134-120,HV$17:HV$66,"Triaxial")/3+SUMIFS(HY$17:HY$66,IB$17:IB$66,HP134+120,HV$17:HV$66,"Triaxial")/3</f>
        <v>0</v>
      </c>
      <c r="HT134">
        <f t="shared" ref="HT134:HT197" si="171">SUMIFS(HY$17:HY$66,IB$17:IB$66,HP134,HV$17:HV$66,"Quadraxial")/6+SUMIFS(HY$17:HY$66,IB$17:IB$66,HP134-45,HV$17:HV$66,"Quadraxial")/6+SUMIFS(HY$17:HY$66,IB$17:IB$66,HP134+45,HV$17:HV$66,"Quadraxial")/6+SUMIFS(HY$17:HY$66,IB$17:IB$66,HP134-90,HV$17:HV$66,"Quadraxial")/6+SUMIFS(HY$17:HY$66,IB$17:IB$66,HP134+90,HV$17:HV$66,"Quadraxial")/6+SUMIFS(HY$17:HY$66,IB$17:IB$66,HP134-135,HV$17:HV$66,"Quadraxial")/6+SUMIFS(HY$17:HY$66,IB$17:IB$66,HP134+135,HV$17:HV$66,"Quadraxial")/6</f>
        <v>0</v>
      </c>
      <c r="HU134">
        <f t="shared" ref="HU134:HU197" si="172">SUM(HQ134:HT134)</f>
        <v>0</v>
      </c>
      <c r="HV134" s="23">
        <f t="shared" ref="HV134:HV197" ca="1" si="173">SUMIF(HP$69:HP$248,"&gt;="&amp;HP134-10,HU$69:HU$248)-SUMIF(HP$69:HP$248,"&gt;"&amp;HP134+10,HU$69:HU$248)</f>
        <v>0</v>
      </c>
      <c r="HW134" s="465"/>
      <c r="HX134" s="335"/>
      <c r="HY134" s="335"/>
      <c r="HZ134" s="335"/>
      <c r="IA134" s="335"/>
      <c r="IB134" s="335"/>
      <c r="IC134" s="335"/>
      <c r="ID134" s="335"/>
      <c r="IE134" s="335"/>
      <c r="IF134" s="335"/>
      <c r="IG134" s="23">
        <v>-24</v>
      </c>
      <c r="IH134" s="23">
        <f t="shared" ref="IH134:IH197" si="174">SUMIFS(IP$17:IP$66,IS$17:IS$66,IG134,IM$17:IM$66,"Unidirectional")</f>
        <v>0</v>
      </c>
      <c r="II134">
        <f t="shared" ref="II134:II197" si="175">SUMIFS(IP$17:IP$66,IS$17:IS$66,IG134,IM$17:IM$66,"Bidirectional")/2+SUMIFS(IP$17:IP$66,IS$17:IS$66,IG134-90,IM$17:IM$66,"Bidirectional")/2+SUMIFS(IP$17:IP$66,IS$17:IS$66,IG134+90,IM$17:IM$66,"Bidirectional")/2</f>
        <v>0</v>
      </c>
      <c r="IJ134">
        <f t="shared" ref="IJ134:IJ197" si="176">SUMIFS(IP$17:IP$66,IS$17:IS$66,IG134,IM$17:IM$66,"Triaxial")/3+SUMIFS(IP$17:IP$66,IS$17:IS$66,IG134-60,IM$17:IM$66,"Triaxial")/3+SUMIFS(IP$17:IP$66,IS$17:IS$66,IG134+60,IM$17:IM$66,"Triaxial")/3+SUMIFS(IP$17:IP$66,IS$17:IS$66,IG134-120,IM$17:IM$66,"Triaxial")/3+SUMIFS(IP$17:IP$66,IS$17:IS$66,IG134+120,IM$17:IM$66,"Triaxial")/3</f>
        <v>0</v>
      </c>
      <c r="IK134">
        <f t="shared" ref="IK134:IK197" si="177">SUMIFS(IP$17:IP$66,IS$17:IS$66,IG134,IM$17:IM$66,"Quadraxial")/6+SUMIFS(IP$17:IP$66,IS$17:IS$66,IG134-45,IM$17:IM$66,"Quadraxial")/6+SUMIFS(IP$17:IP$66,IS$17:IS$66,IG134+45,IM$17:IM$66,"Quadraxial")/6+SUMIFS(IP$17:IP$66,IS$17:IS$66,IG134-90,IM$17:IM$66,"Quadraxial")/6+SUMIFS(IP$17:IP$66,IS$17:IS$66,IG134+90,IM$17:IM$66,"Quadraxial")/6+SUMIFS(IP$17:IP$66,IS$17:IS$66,IG134-135,IM$17:IM$66,"Quadraxial")/6+SUMIFS(IP$17:IP$66,IS$17:IS$66,IG134+135,IM$17:IM$66,"Quadraxial")/6</f>
        <v>0</v>
      </c>
      <c r="IL134">
        <f t="shared" ref="IL134:IL197" si="178">SUM(IH134:IK134)</f>
        <v>0</v>
      </c>
      <c r="IM134" s="23">
        <f t="shared" ref="IM134:IM197" ca="1" si="179">SUMIF(IG$69:IG$248,"&gt;="&amp;IG134-10,IL$69:IL$248)-SUMIF(IG$69:IG$248,"&gt;"&amp;IG134+10,IL$69:IL$248)</f>
        <v>0</v>
      </c>
      <c r="IN134" s="465"/>
      <c r="IO134" s="335"/>
      <c r="IP134" s="335"/>
      <c r="IQ134" s="335"/>
      <c r="IR134" s="335"/>
      <c r="IS134" s="335"/>
      <c r="IT134" s="335"/>
    </row>
    <row r="135" spans="1:254" s="124" customFormat="1" ht="12.75" x14ac:dyDescent="0.2">
      <c r="A135" s="335"/>
      <c r="B135" s="335"/>
      <c r="C135" s="23">
        <v>-23</v>
      </c>
      <c r="D135" s="23">
        <f t="shared" si="90"/>
        <v>0</v>
      </c>
      <c r="E135">
        <f t="shared" si="91"/>
        <v>0</v>
      </c>
      <c r="F135">
        <f t="shared" si="92"/>
        <v>0</v>
      </c>
      <c r="G135">
        <f t="shared" si="93"/>
        <v>0</v>
      </c>
      <c r="H135">
        <f t="shared" si="94"/>
        <v>0</v>
      </c>
      <c r="I135" s="23">
        <f t="shared" ca="1" si="95"/>
        <v>0</v>
      </c>
      <c r="J135" s="465"/>
      <c r="K135" s="335"/>
      <c r="L135" s="335"/>
      <c r="M135" s="335"/>
      <c r="N135" s="335"/>
      <c r="O135" s="335"/>
      <c r="P135" s="335"/>
      <c r="Q135" s="335"/>
      <c r="R135" s="335"/>
      <c r="S135" s="335"/>
      <c r="T135" s="23">
        <v>-23</v>
      </c>
      <c r="U135" s="23">
        <f t="shared" si="96"/>
        <v>0</v>
      </c>
      <c r="V135">
        <f t="shared" si="97"/>
        <v>0</v>
      </c>
      <c r="W135">
        <f t="shared" si="98"/>
        <v>0</v>
      </c>
      <c r="X135">
        <f t="shared" si="99"/>
        <v>0</v>
      </c>
      <c r="Y135">
        <f t="shared" si="100"/>
        <v>0</v>
      </c>
      <c r="Z135" s="23">
        <f t="shared" ca="1" si="101"/>
        <v>0</v>
      </c>
      <c r="AA135" s="465"/>
      <c r="AB135" s="335"/>
      <c r="AC135" s="335"/>
      <c r="AD135" s="335"/>
      <c r="AE135" s="335"/>
      <c r="AF135" s="335"/>
      <c r="AG135" s="335"/>
      <c r="AH135" s="335"/>
      <c r="AI135" s="335"/>
      <c r="AJ135" s="335"/>
      <c r="AK135" s="23">
        <v>-23</v>
      </c>
      <c r="AL135" s="23">
        <f t="shared" si="102"/>
        <v>0</v>
      </c>
      <c r="AM135">
        <f t="shared" si="103"/>
        <v>0</v>
      </c>
      <c r="AN135">
        <f t="shared" si="104"/>
        <v>0</v>
      </c>
      <c r="AO135">
        <f t="shared" si="105"/>
        <v>0</v>
      </c>
      <c r="AP135">
        <f t="shared" si="106"/>
        <v>0</v>
      </c>
      <c r="AQ135" s="23">
        <f t="shared" ca="1" si="107"/>
        <v>0</v>
      </c>
      <c r="AR135" s="465"/>
      <c r="AS135" s="335"/>
      <c r="AT135" s="335"/>
      <c r="AU135" s="335"/>
      <c r="AV135" s="335"/>
      <c r="AW135" s="335"/>
      <c r="AX135" s="335"/>
      <c r="AY135" s="335"/>
      <c r="AZ135" s="335"/>
      <c r="BA135" s="335"/>
      <c r="BB135" s="23">
        <v>-23</v>
      </c>
      <c r="BC135" s="23">
        <f t="shared" si="108"/>
        <v>0</v>
      </c>
      <c r="BD135">
        <f t="shared" si="109"/>
        <v>0</v>
      </c>
      <c r="BE135">
        <f t="shared" si="110"/>
        <v>0</v>
      </c>
      <c r="BF135">
        <f t="shared" si="111"/>
        <v>0</v>
      </c>
      <c r="BG135">
        <f t="shared" si="112"/>
        <v>0</v>
      </c>
      <c r="BH135" s="23">
        <f t="shared" ca="1" si="113"/>
        <v>0</v>
      </c>
      <c r="BI135" s="465"/>
      <c r="BJ135" s="335"/>
      <c r="BK135" s="335"/>
      <c r="BL135" s="335"/>
      <c r="BM135" s="335"/>
      <c r="BN135" s="335"/>
      <c r="BO135" s="335"/>
      <c r="BP135" s="335"/>
      <c r="BQ135" s="335"/>
      <c r="BR135" s="335"/>
      <c r="BS135" s="23">
        <v>-23</v>
      </c>
      <c r="BT135" s="23">
        <f t="shared" si="114"/>
        <v>0</v>
      </c>
      <c r="BU135">
        <f t="shared" si="115"/>
        <v>0</v>
      </c>
      <c r="BV135">
        <f t="shared" si="116"/>
        <v>0</v>
      </c>
      <c r="BW135">
        <f t="shared" si="117"/>
        <v>0</v>
      </c>
      <c r="BX135">
        <f t="shared" si="118"/>
        <v>0</v>
      </c>
      <c r="BY135" s="23">
        <f t="shared" ca="1" si="119"/>
        <v>0</v>
      </c>
      <c r="BZ135" s="465"/>
      <c r="CA135" s="335"/>
      <c r="CB135" s="335"/>
      <c r="CC135" s="335"/>
      <c r="CD135" s="335"/>
      <c r="CE135" s="335"/>
      <c r="CF135" s="335"/>
      <c r="CG135" s="335"/>
      <c r="CH135" s="335"/>
      <c r="CI135" s="335"/>
      <c r="CJ135" s="23">
        <v>-23</v>
      </c>
      <c r="CK135" s="23">
        <f t="shared" si="120"/>
        <v>0</v>
      </c>
      <c r="CL135">
        <f t="shared" si="121"/>
        <v>0</v>
      </c>
      <c r="CM135">
        <f t="shared" si="122"/>
        <v>0</v>
      </c>
      <c r="CN135">
        <f t="shared" si="123"/>
        <v>0</v>
      </c>
      <c r="CO135">
        <f t="shared" si="124"/>
        <v>0</v>
      </c>
      <c r="CP135" s="23">
        <f t="shared" ca="1" si="125"/>
        <v>0</v>
      </c>
      <c r="CQ135" s="465"/>
      <c r="CR135" s="335"/>
      <c r="CS135" s="335"/>
      <c r="CT135" s="335"/>
      <c r="CU135" s="335"/>
      <c r="CV135" s="335"/>
      <c r="CW135" s="335"/>
      <c r="CX135" s="335"/>
      <c r="CY135" s="335"/>
      <c r="CZ135" s="335"/>
      <c r="DA135" s="23">
        <v>-23</v>
      </c>
      <c r="DB135" s="23">
        <f t="shared" si="126"/>
        <v>0</v>
      </c>
      <c r="DC135">
        <f t="shared" si="127"/>
        <v>0</v>
      </c>
      <c r="DD135">
        <f t="shared" si="128"/>
        <v>0</v>
      </c>
      <c r="DE135">
        <f t="shared" si="129"/>
        <v>0</v>
      </c>
      <c r="DF135">
        <f t="shared" si="130"/>
        <v>0</v>
      </c>
      <c r="DG135" s="23">
        <f t="shared" ca="1" si="131"/>
        <v>0</v>
      </c>
      <c r="DH135" s="465"/>
      <c r="DI135" s="335"/>
      <c r="DJ135" s="335"/>
      <c r="DK135" s="335"/>
      <c r="DL135" s="335"/>
      <c r="DM135" s="335"/>
      <c r="DN135" s="335"/>
      <c r="DO135" s="335"/>
      <c r="DP135" s="335"/>
      <c r="DQ135" s="335"/>
      <c r="DR135" s="23">
        <v>-23</v>
      </c>
      <c r="DS135" s="23">
        <f t="shared" si="132"/>
        <v>0</v>
      </c>
      <c r="DT135">
        <f t="shared" si="133"/>
        <v>0</v>
      </c>
      <c r="DU135">
        <f t="shared" si="134"/>
        <v>0</v>
      </c>
      <c r="DV135">
        <f t="shared" si="135"/>
        <v>0</v>
      </c>
      <c r="DW135">
        <f t="shared" si="136"/>
        <v>0</v>
      </c>
      <c r="DX135" s="23">
        <f t="shared" ca="1" si="137"/>
        <v>0</v>
      </c>
      <c r="DY135" s="465"/>
      <c r="DZ135" s="335"/>
      <c r="EA135" s="335"/>
      <c r="EB135" s="335"/>
      <c r="EC135" s="335"/>
      <c r="ED135" s="335"/>
      <c r="EE135" s="335"/>
      <c r="EF135" s="335"/>
      <c r="EG135" s="335"/>
      <c r="EH135" s="335"/>
      <c r="EI135" s="23">
        <v>-23</v>
      </c>
      <c r="EJ135" s="23">
        <f t="shared" si="138"/>
        <v>0</v>
      </c>
      <c r="EK135">
        <f t="shared" si="139"/>
        <v>0</v>
      </c>
      <c r="EL135">
        <f t="shared" si="140"/>
        <v>0</v>
      </c>
      <c r="EM135">
        <f t="shared" si="141"/>
        <v>0</v>
      </c>
      <c r="EN135">
        <f t="shared" si="142"/>
        <v>0</v>
      </c>
      <c r="EO135" s="23">
        <f t="shared" ca="1" si="143"/>
        <v>0</v>
      </c>
      <c r="EP135" s="465"/>
      <c r="EQ135" s="335"/>
      <c r="ER135" s="335"/>
      <c r="ES135" s="335"/>
      <c r="ET135" s="335"/>
      <c r="EU135" s="335"/>
      <c r="EV135" s="335"/>
      <c r="EW135" s="335"/>
      <c r="EX135" s="335"/>
      <c r="EY135" s="335"/>
      <c r="EZ135" s="23">
        <v>-23</v>
      </c>
      <c r="FA135" s="23">
        <f t="shared" si="144"/>
        <v>0</v>
      </c>
      <c r="FB135">
        <f t="shared" si="145"/>
        <v>0</v>
      </c>
      <c r="FC135">
        <f t="shared" si="146"/>
        <v>0</v>
      </c>
      <c r="FD135">
        <f t="shared" si="147"/>
        <v>0</v>
      </c>
      <c r="FE135">
        <f t="shared" si="148"/>
        <v>0</v>
      </c>
      <c r="FF135" s="23">
        <f t="shared" ca="1" si="149"/>
        <v>0</v>
      </c>
      <c r="FG135" s="465"/>
      <c r="FH135" s="335"/>
      <c r="FI135" s="335"/>
      <c r="FJ135" s="335"/>
      <c r="FK135" s="335"/>
      <c r="FL135" s="335"/>
      <c r="FM135" s="335"/>
      <c r="FN135" s="335"/>
      <c r="FO135" s="335"/>
      <c r="FP135" s="335"/>
      <c r="FQ135" s="23">
        <v>-23</v>
      </c>
      <c r="FR135" s="23">
        <f t="shared" si="150"/>
        <v>0</v>
      </c>
      <c r="FS135">
        <f t="shared" si="151"/>
        <v>0</v>
      </c>
      <c r="FT135">
        <f t="shared" si="152"/>
        <v>0</v>
      </c>
      <c r="FU135">
        <f t="shared" si="153"/>
        <v>0</v>
      </c>
      <c r="FV135">
        <f t="shared" si="154"/>
        <v>0</v>
      </c>
      <c r="FW135" s="23">
        <f t="shared" ca="1" si="155"/>
        <v>0</v>
      </c>
      <c r="FX135" s="465"/>
      <c r="FY135" s="335"/>
      <c r="FZ135" s="335"/>
      <c r="GA135" s="335"/>
      <c r="GB135" s="335"/>
      <c r="GC135" s="335"/>
      <c r="GD135" s="335"/>
      <c r="GE135" s="335"/>
      <c r="GF135" s="335"/>
      <c r="GG135" s="335"/>
      <c r="GH135" s="23">
        <v>-23</v>
      </c>
      <c r="GI135" s="23">
        <f t="shared" si="156"/>
        <v>0</v>
      </c>
      <c r="GJ135">
        <f t="shared" si="157"/>
        <v>0</v>
      </c>
      <c r="GK135">
        <f t="shared" si="158"/>
        <v>0</v>
      </c>
      <c r="GL135">
        <f t="shared" si="159"/>
        <v>0</v>
      </c>
      <c r="GM135">
        <f t="shared" si="160"/>
        <v>0</v>
      </c>
      <c r="GN135" s="23">
        <f t="shared" ca="1" si="161"/>
        <v>0</v>
      </c>
      <c r="GO135" s="465"/>
      <c r="GP135" s="335"/>
      <c r="GQ135" s="335"/>
      <c r="GR135" s="335"/>
      <c r="GS135" s="335"/>
      <c r="GT135" s="335"/>
      <c r="GU135" s="335"/>
      <c r="GV135" s="335"/>
      <c r="GW135" s="335"/>
      <c r="GX135" s="335"/>
      <c r="GY135" s="23">
        <v>-23</v>
      </c>
      <c r="GZ135" s="23">
        <f t="shared" si="162"/>
        <v>0</v>
      </c>
      <c r="HA135">
        <f t="shared" si="163"/>
        <v>0</v>
      </c>
      <c r="HB135">
        <f t="shared" si="164"/>
        <v>0</v>
      </c>
      <c r="HC135">
        <f t="shared" si="165"/>
        <v>0</v>
      </c>
      <c r="HD135">
        <f t="shared" si="166"/>
        <v>0</v>
      </c>
      <c r="HE135" s="23">
        <f t="shared" ca="1" si="167"/>
        <v>0</v>
      </c>
      <c r="HF135" s="465"/>
      <c r="HG135" s="335"/>
      <c r="HH135" s="335"/>
      <c r="HI135" s="335"/>
      <c r="HJ135" s="335"/>
      <c r="HK135" s="335"/>
      <c r="HL135" s="335"/>
      <c r="HM135" s="335"/>
      <c r="HN135" s="335"/>
      <c r="HO135" s="335"/>
      <c r="HP135" s="23">
        <v>-23</v>
      </c>
      <c r="HQ135" s="23">
        <f t="shared" si="168"/>
        <v>0</v>
      </c>
      <c r="HR135">
        <f t="shared" si="169"/>
        <v>0</v>
      </c>
      <c r="HS135">
        <f t="shared" si="170"/>
        <v>0</v>
      </c>
      <c r="HT135">
        <f t="shared" si="171"/>
        <v>0</v>
      </c>
      <c r="HU135">
        <f t="shared" si="172"/>
        <v>0</v>
      </c>
      <c r="HV135" s="23">
        <f t="shared" ca="1" si="173"/>
        <v>0</v>
      </c>
      <c r="HW135" s="465"/>
      <c r="HX135" s="335"/>
      <c r="HY135" s="335"/>
      <c r="HZ135" s="335"/>
      <c r="IA135" s="335"/>
      <c r="IB135" s="335"/>
      <c r="IC135" s="335"/>
      <c r="ID135" s="335"/>
      <c r="IE135" s="335"/>
      <c r="IF135" s="335"/>
      <c r="IG135" s="23">
        <v>-23</v>
      </c>
      <c r="IH135" s="23">
        <f t="shared" si="174"/>
        <v>0</v>
      </c>
      <c r="II135">
        <f t="shared" si="175"/>
        <v>0</v>
      </c>
      <c r="IJ135">
        <f t="shared" si="176"/>
        <v>0</v>
      </c>
      <c r="IK135">
        <f t="shared" si="177"/>
        <v>0</v>
      </c>
      <c r="IL135">
        <f t="shared" si="178"/>
        <v>0</v>
      </c>
      <c r="IM135" s="23">
        <f t="shared" ca="1" si="179"/>
        <v>0</v>
      </c>
      <c r="IN135" s="465"/>
      <c r="IO135" s="335"/>
      <c r="IP135" s="335"/>
      <c r="IQ135" s="335"/>
      <c r="IR135" s="335"/>
      <c r="IS135" s="335"/>
      <c r="IT135" s="335"/>
    </row>
    <row r="136" spans="1:254" s="124" customFormat="1" ht="12.75" x14ac:dyDescent="0.2">
      <c r="A136" s="335"/>
      <c r="B136" s="335"/>
      <c r="C136" s="23">
        <v>-22</v>
      </c>
      <c r="D136" s="23">
        <f t="shared" si="90"/>
        <v>0</v>
      </c>
      <c r="E136">
        <f t="shared" si="91"/>
        <v>0</v>
      </c>
      <c r="F136">
        <f t="shared" si="92"/>
        <v>0</v>
      </c>
      <c r="G136">
        <f t="shared" si="93"/>
        <v>0</v>
      </c>
      <c r="H136">
        <f t="shared" si="94"/>
        <v>0</v>
      </c>
      <c r="I136" s="23">
        <f t="shared" ca="1" si="95"/>
        <v>0</v>
      </c>
      <c r="J136" s="465"/>
      <c r="K136" s="335"/>
      <c r="L136" s="335"/>
      <c r="M136" s="335"/>
      <c r="N136" s="335"/>
      <c r="O136" s="335"/>
      <c r="P136" s="335"/>
      <c r="Q136" s="335"/>
      <c r="R136" s="335"/>
      <c r="S136" s="335"/>
      <c r="T136" s="23">
        <v>-22</v>
      </c>
      <c r="U136" s="23">
        <f t="shared" si="96"/>
        <v>0</v>
      </c>
      <c r="V136">
        <f t="shared" si="97"/>
        <v>0</v>
      </c>
      <c r="W136">
        <f t="shared" si="98"/>
        <v>0</v>
      </c>
      <c r="X136">
        <f t="shared" si="99"/>
        <v>0</v>
      </c>
      <c r="Y136">
        <f t="shared" si="100"/>
        <v>0</v>
      </c>
      <c r="Z136" s="23">
        <f t="shared" ca="1" si="101"/>
        <v>0</v>
      </c>
      <c r="AA136" s="465"/>
      <c r="AB136" s="335"/>
      <c r="AC136" s="335"/>
      <c r="AD136" s="335"/>
      <c r="AE136" s="335"/>
      <c r="AF136" s="335"/>
      <c r="AG136" s="335"/>
      <c r="AH136" s="335"/>
      <c r="AI136" s="335"/>
      <c r="AJ136" s="335"/>
      <c r="AK136" s="23">
        <v>-22</v>
      </c>
      <c r="AL136" s="23">
        <f t="shared" si="102"/>
        <v>0</v>
      </c>
      <c r="AM136">
        <f t="shared" si="103"/>
        <v>0</v>
      </c>
      <c r="AN136">
        <f t="shared" si="104"/>
        <v>0</v>
      </c>
      <c r="AO136">
        <f t="shared" si="105"/>
        <v>0</v>
      </c>
      <c r="AP136">
        <f t="shared" si="106"/>
        <v>0</v>
      </c>
      <c r="AQ136" s="23">
        <f t="shared" ca="1" si="107"/>
        <v>0</v>
      </c>
      <c r="AR136" s="465"/>
      <c r="AS136" s="335"/>
      <c r="AT136" s="335"/>
      <c r="AU136" s="335"/>
      <c r="AV136" s="335"/>
      <c r="AW136" s="335"/>
      <c r="AX136" s="335"/>
      <c r="AY136" s="335"/>
      <c r="AZ136" s="335"/>
      <c r="BA136" s="335"/>
      <c r="BB136" s="23">
        <v>-22</v>
      </c>
      <c r="BC136" s="23">
        <f t="shared" si="108"/>
        <v>0</v>
      </c>
      <c r="BD136">
        <f t="shared" si="109"/>
        <v>0</v>
      </c>
      <c r="BE136">
        <f t="shared" si="110"/>
        <v>0</v>
      </c>
      <c r="BF136">
        <f t="shared" si="111"/>
        <v>0</v>
      </c>
      <c r="BG136">
        <f t="shared" si="112"/>
        <v>0</v>
      </c>
      <c r="BH136" s="23">
        <f t="shared" ca="1" si="113"/>
        <v>0</v>
      </c>
      <c r="BI136" s="465"/>
      <c r="BJ136" s="335"/>
      <c r="BK136" s="335"/>
      <c r="BL136" s="335"/>
      <c r="BM136" s="335"/>
      <c r="BN136" s="335"/>
      <c r="BO136" s="335"/>
      <c r="BP136" s="335"/>
      <c r="BQ136" s="335"/>
      <c r="BR136" s="335"/>
      <c r="BS136" s="23">
        <v>-22</v>
      </c>
      <c r="BT136" s="23">
        <f t="shared" si="114"/>
        <v>0</v>
      </c>
      <c r="BU136">
        <f t="shared" si="115"/>
        <v>0</v>
      </c>
      <c r="BV136">
        <f t="shared" si="116"/>
        <v>0</v>
      </c>
      <c r="BW136">
        <f t="shared" si="117"/>
        <v>0</v>
      </c>
      <c r="BX136">
        <f t="shared" si="118"/>
        <v>0</v>
      </c>
      <c r="BY136" s="23">
        <f t="shared" ca="1" si="119"/>
        <v>0</v>
      </c>
      <c r="BZ136" s="465"/>
      <c r="CA136" s="335"/>
      <c r="CB136" s="335"/>
      <c r="CC136" s="335"/>
      <c r="CD136" s="335"/>
      <c r="CE136" s="335"/>
      <c r="CF136" s="335"/>
      <c r="CG136" s="335"/>
      <c r="CH136" s="335"/>
      <c r="CI136" s="335"/>
      <c r="CJ136" s="23">
        <v>-22</v>
      </c>
      <c r="CK136" s="23">
        <f t="shared" si="120"/>
        <v>0</v>
      </c>
      <c r="CL136">
        <f t="shared" si="121"/>
        <v>0</v>
      </c>
      <c r="CM136">
        <f t="shared" si="122"/>
        <v>0</v>
      </c>
      <c r="CN136">
        <f t="shared" si="123"/>
        <v>0</v>
      </c>
      <c r="CO136">
        <f t="shared" si="124"/>
        <v>0</v>
      </c>
      <c r="CP136" s="23">
        <f t="shared" ca="1" si="125"/>
        <v>0</v>
      </c>
      <c r="CQ136" s="465"/>
      <c r="CR136" s="335"/>
      <c r="CS136" s="335"/>
      <c r="CT136" s="335"/>
      <c r="CU136" s="335"/>
      <c r="CV136" s="335"/>
      <c r="CW136" s="335"/>
      <c r="CX136" s="335"/>
      <c r="CY136" s="335"/>
      <c r="CZ136" s="335"/>
      <c r="DA136" s="23">
        <v>-22</v>
      </c>
      <c r="DB136" s="23">
        <f t="shared" si="126"/>
        <v>0</v>
      </c>
      <c r="DC136">
        <f t="shared" si="127"/>
        <v>0</v>
      </c>
      <c r="DD136">
        <f t="shared" si="128"/>
        <v>0</v>
      </c>
      <c r="DE136">
        <f t="shared" si="129"/>
        <v>0</v>
      </c>
      <c r="DF136">
        <f t="shared" si="130"/>
        <v>0</v>
      </c>
      <c r="DG136" s="23">
        <f t="shared" ca="1" si="131"/>
        <v>0</v>
      </c>
      <c r="DH136" s="465"/>
      <c r="DI136" s="335"/>
      <c r="DJ136" s="335"/>
      <c r="DK136" s="335"/>
      <c r="DL136" s="335"/>
      <c r="DM136" s="335"/>
      <c r="DN136" s="335"/>
      <c r="DO136" s="335"/>
      <c r="DP136" s="335"/>
      <c r="DQ136" s="335"/>
      <c r="DR136" s="23">
        <v>-22</v>
      </c>
      <c r="DS136" s="23">
        <f t="shared" si="132"/>
        <v>0</v>
      </c>
      <c r="DT136">
        <f t="shared" si="133"/>
        <v>0</v>
      </c>
      <c r="DU136">
        <f t="shared" si="134"/>
        <v>0</v>
      </c>
      <c r="DV136">
        <f t="shared" si="135"/>
        <v>0</v>
      </c>
      <c r="DW136">
        <f t="shared" si="136"/>
        <v>0</v>
      </c>
      <c r="DX136" s="23">
        <f t="shared" ca="1" si="137"/>
        <v>0</v>
      </c>
      <c r="DY136" s="465"/>
      <c r="DZ136" s="335"/>
      <c r="EA136" s="335"/>
      <c r="EB136" s="335"/>
      <c r="EC136" s="335"/>
      <c r="ED136" s="335"/>
      <c r="EE136" s="335"/>
      <c r="EF136" s="335"/>
      <c r="EG136" s="335"/>
      <c r="EH136" s="335"/>
      <c r="EI136" s="23">
        <v>-22</v>
      </c>
      <c r="EJ136" s="23">
        <f t="shared" si="138"/>
        <v>0</v>
      </c>
      <c r="EK136">
        <f t="shared" si="139"/>
        <v>0</v>
      </c>
      <c r="EL136">
        <f t="shared" si="140"/>
        <v>0</v>
      </c>
      <c r="EM136">
        <f t="shared" si="141"/>
        <v>0</v>
      </c>
      <c r="EN136">
        <f t="shared" si="142"/>
        <v>0</v>
      </c>
      <c r="EO136" s="23">
        <f t="shared" ca="1" si="143"/>
        <v>0</v>
      </c>
      <c r="EP136" s="465"/>
      <c r="EQ136" s="335"/>
      <c r="ER136" s="335"/>
      <c r="ES136" s="335"/>
      <c r="ET136" s="335"/>
      <c r="EU136" s="335"/>
      <c r="EV136" s="335"/>
      <c r="EW136" s="335"/>
      <c r="EX136" s="335"/>
      <c r="EY136" s="335"/>
      <c r="EZ136" s="23">
        <v>-22</v>
      </c>
      <c r="FA136" s="23">
        <f t="shared" si="144"/>
        <v>0</v>
      </c>
      <c r="FB136">
        <f t="shared" si="145"/>
        <v>0</v>
      </c>
      <c r="FC136">
        <f t="shared" si="146"/>
        <v>0</v>
      </c>
      <c r="FD136">
        <f t="shared" si="147"/>
        <v>0</v>
      </c>
      <c r="FE136">
        <f t="shared" si="148"/>
        <v>0</v>
      </c>
      <c r="FF136" s="23">
        <f t="shared" ca="1" si="149"/>
        <v>0</v>
      </c>
      <c r="FG136" s="465"/>
      <c r="FH136" s="335"/>
      <c r="FI136" s="335"/>
      <c r="FJ136" s="335"/>
      <c r="FK136" s="335"/>
      <c r="FL136" s="335"/>
      <c r="FM136" s="335"/>
      <c r="FN136" s="335"/>
      <c r="FO136" s="335"/>
      <c r="FP136" s="335"/>
      <c r="FQ136" s="23">
        <v>-22</v>
      </c>
      <c r="FR136" s="23">
        <f t="shared" si="150"/>
        <v>0</v>
      </c>
      <c r="FS136">
        <f t="shared" si="151"/>
        <v>0</v>
      </c>
      <c r="FT136">
        <f t="shared" si="152"/>
        <v>0</v>
      </c>
      <c r="FU136">
        <f t="shared" si="153"/>
        <v>0</v>
      </c>
      <c r="FV136">
        <f t="shared" si="154"/>
        <v>0</v>
      </c>
      <c r="FW136" s="23">
        <f t="shared" ca="1" si="155"/>
        <v>0</v>
      </c>
      <c r="FX136" s="465"/>
      <c r="FY136" s="335"/>
      <c r="FZ136" s="335"/>
      <c r="GA136" s="335"/>
      <c r="GB136" s="335"/>
      <c r="GC136" s="335"/>
      <c r="GD136" s="335"/>
      <c r="GE136" s="335"/>
      <c r="GF136" s="335"/>
      <c r="GG136" s="335"/>
      <c r="GH136" s="23">
        <v>-22</v>
      </c>
      <c r="GI136" s="23">
        <f t="shared" si="156"/>
        <v>0</v>
      </c>
      <c r="GJ136">
        <f t="shared" si="157"/>
        <v>0</v>
      </c>
      <c r="GK136">
        <f t="shared" si="158"/>
        <v>0</v>
      </c>
      <c r="GL136">
        <f t="shared" si="159"/>
        <v>0</v>
      </c>
      <c r="GM136">
        <f t="shared" si="160"/>
        <v>0</v>
      </c>
      <c r="GN136" s="23">
        <f t="shared" ca="1" si="161"/>
        <v>0</v>
      </c>
      <c r="GO136" s="465"/>
      <c r="GP136" s="335"/>
      <c r="GQ136" s="335"/>
      <c r="GR136" s="335"/>
      <c r="GS136" s="335"/>
      <c r="GT136" s="335"/>
      <c r="GU136" s="335"/>
      <c r="GV136" s="335"/>
      <c r="GW136" s="335"/>
      <c r="GX136" s="335"/>
      <c r="GY136" s="23">
        <v>-22</v>
      </c>
      <c r="GZ136" s="23">
        <f t="shared" si="162"/>
        <v>0</v>
      </c>
      <c r="HA136">
        <f t="shared" si="163"/>
        <v>0</v>
      </c>
      <c r="HB136">
        <f t="shared" si="164"/>
        <v>0</v>
      </c>
      <c r="HC136">
        <f t="shared" si="165"/>
        <v>0</v>
      </c>
      <c r="HD136">
        <f t="shared" si="166"/>
        <v>0</v>
      </c>
      <c r="HE136" s="23">
        <f t="shared" ca="1" si="167"/>
        <v>0</v>
      </c>
      <c r="HF136" s="465"/>
      <c r="HG136" s="335"/>
      <c r="HH136" s="335"/>
      <c r="HI136" s="335"/>
      <c r="HJ136" s="335"/>
      <c r="HK136" s="335"/>
      <c r="HL136" s="335"/>
      <c r="HM136" s="335"/>
      <c r="HN136" s="335"/>
      <c r="HO136" s="335"/>
      <c r="HP136" s="23">
        <v>-22</v>
      </c>
      <c r="HQ136" s="23">
        <f t="shared" si="168"/>
        <v>0</v>
      </c>
      <c r="HR136">
        <f t="shared" si="169"/>
        <v>0</v>
      </c>
      <c r="HS136">
        <f t="shared" si="170"/>
        <v>0</v>
      </c>
      <c r="HT136">
        <f t="shared" si="171"/>
        <v>0</v>
      </c>
      <c r="HU136">
        <f t="shared" si="172"/>
        <v>0</v>
      </c>
      <c r="HV136" s="23">
        <f t="shared" ca="1" si="173"/>
        <v>0</v>
      </c>
      <c r="HW136" s="465"/>
      <c r="HX136" s="335"/>
      <c r="HY136" s="335"/>
      <c r="HZ136" s="335"/>
      <c r="IA136" s="335"/>
      <c r="IB136" s="335"/>
      <c r="IC136" s="335"/>
      <c r="ID136" s="335"/>
      <c r="IE136" s="335"/>
      <c r="IF136" s="335"/>
      <c r="IG136" s="23">
        <v>-22</v>
      </c>
      <c r="IH136" s="23">
        <f t="shared" si="174"/>
        <v>0</v>
      </c>
      <c r="II136">
        <f t="shared" si="175"/>
        <v>0</v>
      </c>
      <c r="IJ136">
        <f t="shared" si="176"/>
        <v>0</v>
      </c>
      <c r="IK136">
        <f t="shared" si="177"/>
        <v>0</v>
      </c>
      <c r="IL136">
        <f t="shared" si="178"/>
        <v>0</v>
      </c>
      <c r="IM136" s="23">
        <f t="shared" ca="1" si="179"/>
        <v>0</v>
      </c>
      <c r="IN136" s="465"/>
      <c r="IO136" s="335"/>
      <c r="IP136" s="335"/>
      <c r="IQ136" s="335"/>
      <c r="IR136" s="335"/>
      <c r="IS136" s="335"/>
      <c r="IT136" s="335"/>
    </row>
    <row r="137" spans="1:254" s="124" customFormat="1" ht="12.75" x14ac:dyDescent="0.2">
      <c r="A137" s="335"/>
      <c r="B137" s="335"/>
      <c r="C137" s="23">
        <v>-21</v>
      </c>
      <c r="D137" s="23">
        <f t="shared" si="90"/>
        <v>0</v>
      </c>
      <c r="E137">
        <f t="shared" si="91"/>
        <v>0</v>
      </c>
      <c r="F137">
        <f t="shared" si="92"/>
        <v>0</v>
      </c>
      <c r="G137">
        <f t="shared" si="93"/>
        <v>0</v>
      </c>
      <c r="H137">
        <f t="shared" si="94"/>
        <v>0</v>
      </c>
      <c r="I137" s="23">
        <f t="shared" ca="1" si="95"/>
        <v>0</v>
      </c>
      <c r="J137" s="465"/>
      <c r="K137" s="335"/>
      <c r="L137" s="335"/>
      <c r="M137" s="335"/>
      <c r="N137" s="335"/>
      <c r="O137" s="335"/>
      <c r="P137" s="335"/>
      <c r="Q137" s="335"/>
      <c r="R137" s="335"/>
      <c r="S137" s="335"/>
      <c r="T137" s="23">
        <v>-21</v>
      </c>
      <c r="U137" s="23">
        <f t="shared" si="96"/>
        <v>0</v>
      </c>
      <c r="V137">
        <f t="shared" si="97"/>
        <v>0</v>
      </c>
      <c r="W137">
        <f t="shared" si="98"/>
        <v>0</v>
      </c>
      <c r="X137">
        <f t="shared" si="99"/>
        <v>0</v>
      </c>
      <c r="Y137">
        <f t="shared" si="100"/>
        <v>0</v>
      </c>
      <c r="Z137" s="23">
        <f t="shared" ca="1" si="101"/>
        <v>0</v>
      </c>
      <c r="AA137" s="465"/>
      <c r="AB137" s="335"/>
      <c r="AC137" s="335"/>
      <c r="AD137" s="335"/>
      <c r="AE137" s="335"/>
      <c r="AF137" s="335"/>
      <c r="AG137" s="335"/>
      <c r="AH137" s="335"/>
      <c r="AI137" s="335"/>
      <c r="AJ137" s="335"/>
      <c r="AK137" s="23">
        <v>-21</v>
      </c>
      <c r="AL137" s="23">
        <f t="shared" si="102"/>
        <v>0</v>
      </c>
      <c r="AM137">
        <f t="shared" si="103"/>
        <v>0</v>
      </c>
      <c r="AN137">
        <f t="shared" si="104"/>
        <v>0</v>
      </c>
      <c r="AO137">
        <f t="shared" si="105"/>
        <v>0</v>
      </c>
      <c r="AP137">
        <f t="shared" si="106"/>
        <v>0</v>
      </c>
      <c r="AQ137" s="23">
        <f t="shared" ca="1" si="107"/>
        <v>0</v>
      </c>
      <c r="AR137" s="465"/>
      <c r="AS137" s="335"/>
      <c r="AT137" s="335"/>
      <c r="AU137" s="335"/>
      <c r="AV137" s="335"/>
      <c r="AW137" s="335"/>
      <c r="AX137" s="335"/>
      <c r="AY137" s="335"/>
      <c r="AZ137" s="335"/>
      <c r="BA137" s="335"/>
      <c r="BB137" s="23">
        <v>-21</v>
      </c>
      <c r="BC137" s="23">
        <f t="shared" si="108"/>
        <v>0</v>
      </c>
      <c r="BD137">
        <f t="shared" si="109"/>
        <v>0</v>
      </c>
      <c r="BE137">
        <f t="shared" si="110"/>
        <v>0</v>
      </c>
      <c r="BF137">
        <f t="shared" si="111"/>
        <v>0</v>
      </c>
      <c r="BG137">
        <f t="shared" si="112"/>
        <v>0</v>
      </c>
      <c r="BH137" s="23">
        <f t="shared" ca="1" si="113"/>
        <v>0</v>
      </c>
      <c r="BI137" s="465"/>
      <c r="BJ137" s="335"/>
      <c r="BK137" s="335"/>
      <c r="BL137" s="335"/>
      <c r="BM137" s="335"/>
      <c r="BN137" s="335"/>
      <c r="BO137" s="335"/>
      <c r="BP137" s="335"/>
      <c r="BQ137" s="335"/>
      <c r="BR137" s="335"/>
      <c r="BS137" s="23">
        <v>-21</v>
      </c>
      <c r="BT137" s="23">
        <f t="shared" si="114"/>
        <v>0</v>
      </c>
      <c r="BU137">
        <f t="shared" si="115"/>
        <v>0</v>
      </c>
      <c r="BV137">
        <f t="shared" si="116"/>
        <v>0</v>
      </c>
      <c r="BW137">
        <f t="shared" si="117"/>
        <v>0</v>
      </c>
      <c r="BX137">
        <f t="shared" si="118"/>
        <v>0</v>
      </c>
      <c r="BY137" s="23">
        <f t="shared" ca="1" si="119"/>
        <v>0</v>
      </c>
      <c r="BZ137" s="465"/>
      <c r="CA137" s="335"/>
      <c r="CB137" s="335"/>
      <c r="CC137" s="335"/>
      <c r="CD137" s="335"/>
      <c r="CE137" s="335"/>
      <c r="CF137" s="335"/>
      <c r="CG137" s="335"/>
      <c r="CH137" s="335"/>
      <c r="CI137" s="335"/>
      <c r="CJ137" s="23">
        <v>-21</v>
      </c>
      <c r="CK137" s="23">
        <f t="shared" si="120"/>
        <v>0</v>
      </c>
      <c r="CL137">
        <f t="shared" si="121"/>
        <v>0</v>
      </c>
      <c r="CM137">
        <f t="shared" si="122"/>
        <v>0</v>
      </c>
      <c r="CN137">
        <f t="shared" si="123"/>
        <v>0</v>
      </c>
      <c r="CO137">
        <f t="shared" si="124"/>
        <v>0</v>
      </c>
      <c r="CP137" s="23">
        <f t="shared" ca="1" si="125"/>
        <v>0</v>
      </c>
      <c r="CQ137" s="465"/>
      <c r="CR137" s="335"/>
      <c r="CS137" s="335"/>
      <c r="CT137" s="335"/>
      <c r="CU137" s="335"/>
      <c r="CV137" s="335"/>
      <c r="CW137" s="335"/>
      <c r="CX137" s="335"/>
      <c r="CY137" s="335"/>
      <c r="CZ137" s="335"/>
      <c r="DA137" s="23">
        <v>-21</v>
      </c>
      <c r="DB137" s="23">
        <f t="shared" si="126"/>
        <v>0</v>
      </c>
      <c r="DC137">
        <f t="shared" si="127"/>
        <v>0</v>
      </c>
      <c r="DD137">
        <f t="shared" si="128"/>
        <v>0</v>
      </c>
      <c r="DE137">
        <f t="shared" si="129"/>
        <v>0</v>
      </c>
      <c r="DF137">
        <f t="shared" si="130"/>
        <v>0</v>
      </c>
      <c r="DG137" s="23">
        <f t="shared" ca="1" si="131"/>
        <v>0</v>
      </c>
      <c r="DH137" s="465"/>
      <c r="DI137" s="335"/>
      <c r="DJ137" s="335"/>
      <c r="DK137" s="335"/>
      <c r="DL137" s="335"/>
      <c r="DM137" s="335"/>
      <c r="DN137" s="335"/>
      <c r="DO137" s="335"/>
      <c r="DP137" s="335"/>
      <c r="DQ137" s="335"/>
      <c r="DR137" s="23">
        <v>-21</v>
      </c>
      <c r="DS137" s="23">
        <f t="shared" si="132"/>
        <v>0</v>
      </c>
      <c r="DT137">
        <f t="shared" si="133"/>
        <v>0</v>
      </c>
      <c r="DU137">
        <f t="shared" si="134"/>
        <v>0</v>
      </c>
      <c r="DV137">
        <f t="shared" si="135"/>
        <v>0</v>
      </c>
      <c r="DW137">
        <f t="shared" si="136"/>
        <v>0</v>
      </c>
      <c r="DX137" s="23">
        <f t="shared" ca="1" si="137"/>
        <v>0</v>
      </c>
      <c r="DY137" s="465"/>
      <c r="DZ137" s="335"/>
      <c r="EA137" s="335"/>
      <c r="EB137" s="335"/>
      <c r="EC137" s="335"/>
      <c r="ED137" s="335"/>
      <c r="EE137" s="335"/>
      <c r="EF137" s="335"/>
      <c r="EG137" s="335"/>
      <c r="EH137" s="335"/>
      <c r="EI137" s="23">
        <v>-21</v>
      </c>
      <c r="EJ137" s="23">
        <f t="shared" si="138"/>
        <v>0</v>
      </c>
      <c r="EK137">
        <f t="shared" si="139"/>
        <v>0</v>
      </c>
      <c r="EL137">
        <f t="shared" si="140"/>
        <v>0</v>
      </c>
      <c r="EM137">
        <f t="shared" si="141"/>
        <v>0</v>
      </c>
      <c r="EN137">
        <f t="shared" si="142"/>
        <v>0</v>
      </c>
      <c r="EO137" s="23">
        <f t="shared" ca="1" si="143"/>
        <v>0</v>
      </c>
      <c r="EP137" s="465"/>
      <c r="EQ137" s="335"/>
      <c r="ER137" s="335"/>
      <c r="ES137" s="335"/>
      <c r="ET137" s="335"/>
      <c r="EU137" s="335"/>
      <c r="EV137" s="335"/>
      <c r="EW137" s="335"/>
      <c r="EX137" s="335"/>
      <c r="EY137" s="335"/>
      <c r="EZ137" s="23">
        <v>-21</v>
      </c>
      <c r="FA137" s="23">
        <f t="shared" si="144"/>
        <v>0</v>
      </c>
      <c r="FB137">
        <f t="shared" si="145"/>
        <v>0</v>
      </c>
      <c r="FC137">
        <f t="shared" si="146"/>
        <v>0</v>
      </c>
      <c r="FD137">
        <f t="shared" si="147"/>
        <v>0</v>
      </c>
      <c r="FE137">
        <f t="shared" si="148"/>
        <v>0</v>
      </c>
      <c r="FF137" s="23">
        <f t="shared" ca="1" si="149"/>
        <v>0</v>
      </c>
      <c r="FG137" s="465"/>
      <c r="FH137" s="335"/>
      <c r="FI137" s="335"/>
      <c r="FJ137" s="335"/>
      <c r="FK137" s="335"/>
      <c r="FL137" s="335"/>
      <c r="FM137" s="335"/>
      <c r="FN137" s="335"/>
      <c r="FO137" s="335"/>
      <c r="FP137" s="335"/>
      <c r="FQ137" s="23">
        <v>-21</v>
      </c>
      <c r="FR137" s="23">
        <f t="shared" si="150"/>
        <v>0</v>
      </c>
      <c r="FS137">
        <f t="shared" si="151"/>
        <v>0</v>
      </c>
      <c r="FT137">
        <f t="shared" si="152"/>
        <v>0</v>
      </c>
      <c r="FU137">
        <f t="shared" si="153"/>
        <v>0</v>
      </c>
      <c r="FV137">
        <f t="shared" si="154"/>
        <v>0</v>
      </c>
      <c r="FW137" s="23">
        <f t="shared" ca="1" si="155"/>
        <v>0</v>
      </c>
      <c r="FX137" s="465"/>
      <c r="FY137" s="335"/>
      <c r="FZ137" s="335"/>
      <c r="GA137" s="335"/>
      <c r="GB137" s="335"/>
      <c r="GC137" s="335"/>
      <c r="GD137" s="335"/>
      <c r="GE137" s="335"/>
      <c r="GF137" s="335"/>
      <c r="GG137" s="335"/>
      <c r="GH137" s="23">
        <v>-21</v>
      </c>
      <c r="GI137" s="23">
        <f t="shared" si="156"/>
        <v>0</v>
      </c>
      <c r="GJ137">
        <f t="shared" si="157"/>
        <v>0</v>
      </c>
      <c r="GK137">
        <f t="shared" si="158"/>
        <v>0</v>
      </c>
      <c r="GL137">
        <f t="shared" si="159"/>
        <v>0</v>
      </c>
      <c r="GM137">
        <f t="shared" si="160"/>
        <v>0</v>
      </c>
      <c r="GN137" s="23">
        <f t="shared" ca="1" si="161"/>
        <v>0</v>
      </c>
      <c r="GO137" s="465"/>
      <c r="GP137" s="335"/>
      <c r="GQ137" s="335"/>
      <c r="GR137" s="335"/>
      <c r="GS137" s="335"/>
      <c r="GT137" s="335"/>
      <c r="GU137" s="335"/>
      <c r="GV137" s="335"/>
      <c r="GW137" s="335"/>
      <c r="GX137" s="335"/>
      <c r="GY137" s="23">
        <v>-21</v>
      </c>
      <c r="GZ137" s="23">
        <f t="shared" si="162"/>
        <v>0</v>
      </c>
      <c r="HA137">
        <f t="shared" si="163"/>
        <v>0</v>
      </c>
      <c r="HB137">
        <f t="shared" si="164"/>
        <v>0</v>
      </c>
      <c r="HC137">
        <f t="shared" si="165"/>
        <v>0</v>
      </c>
      <c r="HD137">
        <f t="shared" si="166"/>
        <v>0</v>
      </c>
      <c r="HE137" s="23">
        <f t="shared" ca="1" si="167"/>
        <v>0</v>
      </c>
      <c r="HF137" s="465"/>
      <c r="HG137" s="335"/>
      <c r="HH137" s="335"/>
      <c r="HI137" s="335"/>
      <c r="HJ137" s="335"/>
      <c r="HK137" s="335"/>
      <c r="HL137" s="335"/>
      <c r="HM137" s="335"/>
      <c r="HN137" s="335"/>
      <c r="HO137" s="335"/>
      <c r="HP137" s="23">
        <v>-21</v>
      </c>
      <c r="HQ137" s="23">
        <f t="shared" si="168"/>
        <v>0</v>
      </c>
      <c r="HR137">
        <f t="shared" si="169"/>
        <v>0</v>
      </c>
      <c r="HS137">
        <f t="shared" si="170"/>
        <v>0</v>
      </c>
      <c r="HT137">
        <f t="shared" si="171"/>
        <v>0</v>
      </c>
      <c r="HU137">
        <f t="shared" si="172"/>
        <v>0</v>
      </c>
      <c r="HV137" s="23">
        <f t="shared" ca="1" si="173"/>
        <v>0</v>
      </c>
      <c r="HW137" s="465"/>
      <c r="HX137" s="335"/>
      <c r="HY137" s="335"/>
      <c r="HZ137" s="335"/>
      <c r="IA137" s="335"/>
      <c r="IB137" s="335"/>
      <c r="IC137" s="335"/>
      <c r="ID137" s="335"/>
      <c r="IE137" s="335"/>
      <c r="IF137" s="335"/>
      <c r="IG137" s="23">
        <v>-21</v>
      </c>
      <c r="IH137" s="23">
        <f t="shared" si="174"/>
        <v>0</v>
      </c>
      <c r="II137">
        <f t="shared" si="175"/>
        <v>0</v>
      </c>
      <c r="IJ137">
        <f t="shared" si="176"/>
        <v>0</v>
      </c>
      <c r="IK137">
        <f t="shared" si="177"/>
        <v>0</v>
      </c>
      <c r="IL137">
        <f t="shared" si="178"/>
        <v>0</v>
      </c>
      <c r="IM137" s="23">
        <f t="shared" ca="1" si="179"/>
        <v>0</v>
      </c>
      <c r="IN137" s="465"/>
      <c r="IO137" s="335"/>
      <c r="IP137" s="335"/>
      <c r="IQ137" s="335"/>
      <c r="IR137" s="335"/>
      <c r="IS137" s="335"/>
      <c r="IT137" s="335"/>
    </row>
    <row r="138" spans="1:254" s="124" customFormat="1" ht="12.75" x14ac:dyDescent="0.2">
      <c r="A138" s="335"/>
      <c r="B138" s="335"/>
      <c r="C138" s="23">
        <v>-20</v>
      </c>
      <c r="D138" s="23">
        <f t="shared" si="90"/>
        <v>0</v>
      </c>
      <c r="E138">
        <f t="shared" si="91"/>
        <v>0</v>
      </c>
      <c r="F138">
        <f t="shared" si="92"/>
        <v>0</v>
      </c>
      <c r="G138">
        <f t="shared" si="93"/>
        <v>0</v>
      </c>
      <c r="H138">
        <f t="shared" si="94"/>
        <v>0</v>
      </c>
      <c r="I138" s="23">
        <f t="shared" ca="1" si="95"/>
        <v>0</v>
      </c>
      <c r="J138" s="465"/>
      <c r="K138" s="335"/>
      <c r="L138" s="335"/>
      <c r="M138" s="335"/>
      <c r="N138" s="335"/>
      <c r="O138" s="335"/>
      <c r="P138" s="335"/>
      <c r="Q138" s="335"/>
      <c r="R138" s="335"/>
      <c r="S138" s="335"/>
      <c r="T138" s="23">
        <v>-20</v>
      </c>
      <c r="U138" s="23">
        <f t="shared" si="96"/>
        <v>0</v>
      </c>
      <c r="V138">
        <f t="shared" si="97"/>
        <v>0</v>
      </c>
      <c r="W138">
        <f t="shared" si="98"/>
        <v>0</v>
      </c>
      <c r="X138">
        <f t="shared" si="99"/>
        <v>0</v>
      </c>
      <c r="Y138">
        <f t="shared" si="100"/>
        <v>0</v>
      </c>
      <c r="Z138" s="23">
        <f t="shared" ca="1" si="101"/>
        <v>0</v>
      </c>
      <c r="AA138" s="465"/>
      <c r="AB138" s="335"/>
      <c r="AC138" s="335"/>
      <c r="AD138" s="335"/>
      <c r="AE138" s="335"/>
      <c r="AF138" s="335"/>
      <c r="AG138" s="335"/>
      <c r="AH138" s="335"/>
      <c r="AI138" s="335"/>
      <c r="AJ138" s="335"/>
      <c r="AK138" s="23">
        <v>-20</v>
      </c>
      <c r="AL138" s="23">
        <f t="shared" si="102"/>
        <v>0</v>
      </c>
      <c r="AM138">
        <f t="shared" si="103"/>
        <v>0</v>
      </c>
      <c r="AN138">
        <f t="shared" si="104"/>
        <v>0</v>
      </c>
      <c r="AO138">
        <f t="shared" si="105"/>
        <v>0</v>
      </c>
      <c r="AP138">
        <f t="shared" si="106"/>
        <v>0</v>
      </c>
      <c r="AQ138" s="23">
        <f t="shared" ca="1" si="107"/>
        <v>0</v>
      </c>
      <c r="AR138" s="465"/>
      <c r="AS138" s="335"/>
      <c r="AT138" s="335"/>
      <c r="AU138" s="335"/>
      <c r="AV138" s="335"/>
      <c r="AW138" s="335"/>
      <c r="AX138" s="335"/>
      <c r="AY138" s="335"/>
      <c r="AZ138" s="335"/>
      <c r="BA138" s="335"/>
      <c r="BB138" s="23">
        <v>-20</v>
      </c>
      <c r="BC138" s="23">
        <f t="shared" si="108"/>
        <v>0</v>
      </c>
      <c r="BD138">
        <f t="shared" si="109"/>
        <v>0</v>
      </c>
      <c r="BE138">
        <f t="shared" si="110"/>
        <v>0</v>
      </c>
      <c r="BF138">
        <f t="shared" si="111"/>
        <v>0</v>
      </c>
      <c r="BG138">
        <f t="shared" si="112"/>
        <v>0</v>
      </c>
      <c r="BH138" s="23">
        <f t="shared" ca="1" si="113"/>
        <v>0</v>
      </c>
      <c r="BI138" s="465"/>
      <c r="BJ138" s="335"/>
      <c r="BK138" s="335"/>
      <c r="BL138" s="335"/>
      <c r="BM138" s="335"/>
      <c r="BN138" s="335"/>
      <c r="BO138" s="335"/>
      <c r="BP138" s="335"/>
      <c r="BQ138" s="335"/>
      <c r="BR138" s="335"/>
      <c r="BS138" s="23">
        <v>-20</v>
      </c>
      <c r="BT138" s="23">
        <f t="shared" si="114"/>
        <v>0</v>
      </c>
      <c r="BU138">
        <f t="shared" si="115"/>
        <v>0</v>
      </c>
      <c r="BV138">
        <f t="shared" si="116"/>
        <v>0</v>
      </c>
      <c r="BW138">
        <f t="shared" si="117"/>
        <v>0</v>
      </c>
      <c r="BX138">
        <f t="shared" si="118"/>
        <v>0</v>
      </c>
      <c r="BY138" s="23">
        <f t="shared" ca="1" si="119"/>
        <v>0</v>
      </c>
      <c r="BZ138" s="465"/>
      <c r="CA138" s="335"/>
      <c r="CB138" s="335"/>
      <c r="CC138" s="335"/>
      <c r="CD138" s="335"/>
      <c r="CE138" s="335"/>
      <c r="CF138" s="335"/>
      <c r="CG138" s="335"/>
      <c r="CH138" s="335"/>
      <c r="CI138" s="335"/>
      <c r="CJ138" s="23">
        <v>-20</v>
      </c>
      <c r="CK138" s="23">
        <f t="shared" si="120"/>
        <v>0</v>
      </c>
      <c r="CL138">
        <f t="shared" si="121"/>
        <v>0</v>
      </c>
      <c r="CM138">
        <f t="shared" si="122"/>
        <v>0</v>
      </c>
      <c r="CN138">
        <f t="shared" si="123"/>
        <v>0</v>
      </c>
      <c r="CO138">
        <f t="shared" si="124"/>
        <v>0</v>
      </c>
      <c r="CP138" s="23">
        <f t="shared" ca="1" si="125"/>
        <v>0</v>
      </c>
      <c r="CQ138" s="465"/>
      <c r="CR138" s="335"/>
      <c r="CS138" s="335"/>
      <c r="CT138" s="335"/>
      <c r="CU138" s="335"/>
      <c r="CV138" s="335"/>
      <c r="CW138" s="335"/>
      <c r="CX138" s="335"/>
      <c r="CY138" s="335"/>
      <c r="CZ138" s="335"/>
      <c r="DA138" s="23">
        <v>-20</v>
      </c>
      <c r="DB138" s="23">
        <f t="shared" si="126"/>
        <v>0</v>
      </c>
      <c r="DC138">
        <f t="shared" si="127"/>
        <v>0</v>
      </c>
      <c r="DD138">
        <f t="shared" si="128"/>
        <v>0</v>
      </c>
      <c r="DE138">
        <f t="shared" si="129"/>
        <v>0</v>
      </c>
      <c r="DF138">
        <f t="shared" si="130"/>
        <v>0</v>
      </c>
      <c r="DG138" s="23">
        <f t="shared" ca="1" si="131"/>
        <v>0</v>
      </c>
      <c r="DH138" s="465"/>
      <c r="DI138" s="335"/>
      <c r="DJ138" s="335"/>
      <c r="DK138" s="335"/>
      <c r="DL138" s="335"/>
      <c r="DM138" s="335"/>
      <c r="DN138" s="335"/>
      <c r="DO138" s="335"/>
      <c r="DP138" s="335"/>
      <c r="DQ138" s="335"/>
      <c r="DR138" s="23">
        <v>-20</v>
      </c>
      <c r="DS138" s="23">
        <f t="shared" si="132"/>
        <v>0</v>
      </c>
      <c r="DT138">
        <f t="shared" si="133"/>
        <v>0</v>
      </c>
      <c r="DU138">
        <f t="shared" si="134"/>
        <v>0</v>
      </c>
      <c r="DV138">
        <f t="shared" si="135"/>
        <v>0</v>
      </c>
      <c r="DW138">
        <f t="shared" si="136"/>
        <v>0</v>
      </c>
      <c r="DX138" s="23">
        <f t="shared" ca="1" si="137"/>
        <v>0</v>
      </c>
      <c r="DY138" s="465"/>
      <c r="DZ138" s="335"/>
      <c r="EA138" s="335"/>
      <c r="EB138" s="335"/>
      <c r="EC138" s="335"/>
      <c r="ED138" s="335"/>
      <c r="EE138" s="335"/>
      <c r="EF138" s="335"/>
      <c r="EG138" s="335"/>
      <c r="EH138" s="335"/>
      <c r="EI138" s="23">
        <v>-20</v>
      </c>
      <c r="EJ138" s="23">
        <f t="shared" si="138"/>
        <v>0</v>
      </c>
      <c r="EK138">
        <f t="shared" si="139"/>
        <v>0</v>
      </c>
      <c r="EL138">
        <f t="shared" si="140"/>
        <v>0</v>
      </c>
      <c r="EM138">
        <f t="shared" si="141"/>
        <v>0</v>
      </c>
      <c r="EN138">
        <f t="shared" si="142"/>
        <v>0</v>
      </c>
      <c r="EO138" s="23">
        <f t="shared" ca="1" si="143"/>
        <v>0</v>
      </c>
      <c r="EP138" s="465"/>
      <c r="EQ138" s="335"/>
      <c r="ER138" s="335"/>
      <c r="ES138" s="335"/>
      <c r="ET138" s="335"/>
      <c r="EU138" s="335"/>
      <c r="EV138" s="335"/>
      <c r="EW138" s="335"/>
      <c r="EX138" s="335"/>
      <c r="EY138" s="335"/>
      <c r="EZ138" s="23">
        <v>-20</v>
      </c>
      <c r="FA138" s="23">
        <f t="shared" si="144"/>
        <v>0</v>
      </c>
      <c r="FB138">
        <f t="shared" si="145"/>
        <v>0</v>
      </c>
      <c r="FC138">
        <f t="shared" si="146"/>
        <v>0</v>
      </c>
      <c r="FD138">
        <f t="shared" si="147"/>
        <v>0</v>
      </c>
      <c r="FE138">
        <f t="shared" si="148"/>
        <v>0</v>
      </c>
      <c r="FF138" s="23">
        <f t="shared" ca="1" si="149"/>
        <v>0</v>
      </c>
      <c r="FG138" s="465"/>
      <c r="FH138" s="335"/>
      <c r="FI138" s="335"/>
      <c r="FJ138" s="335"/>
      <c r="FK138" s="335"/>
      <c r="FL138" s="335"/>
      <c r="FM138" s="335"/>
      <c r="FN138" s="335"/>
      <c r="FO138" s="335"/>
      <c r="FP138" s="335"/>
      <c r="FQ138" s="23">
        <v>-20</v>
      </c>
      <c r="FR138" s="23">
        <f t="shared" si="150"/>
        <v>0</v>
      </c>
      <c r="FS138">
        <f t="shared" si="151"/>
        <v>0</v>
      </c>
      <c r="FT138">
        <f t="shared" si="152"/>
        <v>0</v>
      </c>
      <c r="FU138">
        <f t="shared" si="153"/>
        <v>0</v>
      </c>
      <c r="FV138">
        <f t="shared" si="154"/>
        <v>0</v>
      </c>
      <c r="FW138" s="23">
        <f t="shared" ca="1" si="155"/>
        <v>0</v>
      </c>
      <c r="FX138" s="465"/>
      <c r="FY138" s="335"/>
      <c r="FZ138" s="335"/>
      <c r="GA138" s="335"/>
      <c r="GB138" s="335"/>
      <c r="GC138" s="335"/>
      <c r="GD138" s="335"/>
      <c r="GE138" s="335"/>
      <c r="GF138" s="335"/>
      <c r="GG138" s="335"/>
      <c r="GH138" s="23">
        <v>-20</v>
      </c>
      <c r="GI138" s="23">
        <f t="shared" si="156"/>
        <v>0</v>
      </c>
      <c r="GJ138">
        <f t="shared" si="157"/>
        <v>0</v>
      </c>
      <c r="GK138">
        <f t="shared" si="158"/>
        <v>0</v>
      </c>
      <c r="GL138">
        <f t="shared" si="159"/>
        <v>0</v>
      </c>
      <c r="GM138">
        <f t="shared" si="160"/>
        <v>0</v>
      </c>
      <c r="GN138" s="23">
        <f t="shared" ca="1" si="161"/>
        <v>0</v>
      </c>
      <c r="GO138" s="465"/>
      <c r="GP138" s="335"/>
      <c r="GQ138" s="335"/>
      <c r="GR138" s="335"/>
      <c r="GS138" s="335"/>
      <c r="GT138" s="335"/>
      <c r="GU138" s="335"/>
      <c r="GV138" s="335"/>
      <c r="GW138" s="335"/>
      <c r="GX138" s="335"/>
      <c r="GY138" s="23">
        <v>-20</v>
      </c>
      <c r="GZ138" s="23">
        <f t="shared" si="162"/>
        <v>0</v>
      </c>
      <c r="HA138">
        <f t="shared" si="163"/>
        <v>0</v>
      </c>
      <c r="HB138">
        <f t="shared" si="164"/>
        <v>0</v>
      </c>
      <c r="HC138">
        <f t="shared" si="165"/>
        <v>0</v>
      </c>
      <c r="HD138">
        <f t="shared" si="166"/>
        <v>0</v>
      </c>
      <c r="HE138" s="23">
        <f t="shared" ca="1" si="167"/>
        <v>0</v>
      </c>
      <c r="HF138" s="465"/>
      <c r="HG138" s="335"/>
      <c r="HH138" s="335"/>
      <c r="HI138" s="335"/>
      <c r="HJ138" s="335"/>
      <c r="HK138" s="335"/>
      <c r="HL138" s="335"/>
      <c r="HM138" s="335"/>
      <c r="HN138" s="335"/>
      <c r="HO138" s="335"/>
      <c r="HP138" s="23">
        <v>-20</v>
      </c>
      <c r="HQ138" s="23">
        <f t="shared" si="168"/>
        <v>0</v>
      </c>
      <c r="HR138">
        <f t="shared" si="169"/>
        <v>0</v>
      </c>
      <c r="HS138">
        <f t="shared" si="170"/>
        <v>0</v>
      </c>
      <c r="HT138">
        <f t="shared" si="171"/>
        <v>0</v>
      </c>
      <c r="HU138">
        <f t="shared" si="172"/>
        <v>0</v>
      </c>
      <c r="HV138" s="23">
        <f t="shared" ca="1" si="173"/>
        <v>0</v>
      </c>
      <c r="HW138" s="465"/>
      <c r="HX138" s="335"/>
      <c r="HY138" s="335"/>
      <c r="HZ138" s="335"/>
      <c r="IA138" s="335"/>
      <c r="IB138" s="335"/>
      <c r="IC138" s="335"/>
      <c r="ID138" s="335"/>
      <c r="IE138" s="335"/>
      <c r="IF138" s="335"/>
      <c r="IG138" s="23">
        <v>-20</v>
      </c>
      <c r="IH138" s="23">
        <f t="shared" si="174"/>
        <v>0</v>
      </c>
      <c r="II138">
        <f t="shared" si="175"/>
        <v>0</v>
      </c>
      <c r="IJ138">
        <f t="shared" si="176"/>
        <v>0</v>
      </c>
      <c r="IK138">
        <f t="shared" si="177"/>
        <v>0</v>
      </c>
      <c r="IL138">
        <f t="shared" si="178"/>
        <v>0</v>
      </c>
      <c r="IM138" s="23">
        <f t="shared" ca="1" si="179"/>
        <v>0</v>
      </c>
      <c r="IN138" s="465"/>
      <c r="IO138" s="335"/>
      <c r="IP138" s="335"/>
      <c r="IQ138" s="335"/>
      <c r="IR138" s="335"/>
      <c r="IS138" s="335"/>
      <c r="IT138" s="335"/>
    </row>
    <row r="139" spans="1:254" s="124" customFormat="1" ht="12.75" x14ac:dyDescent="0.2">
      <c r="A139" s="335"/>
      <c r="B139" s="335"/>
      <c r="C139" s="23">
        <v>-19</v>
      </c>
      <c r="D139" s="23">
        <f t="shared" si="90"/>
        <v>0</v>
      </c>
      <c r="E139">
        <f t="shared" si="91"/>
        <v>0</v>
      </c>
      <c r="F139">
        <f t="shared" si="92"/>
        <v>0</v>
      </c>
      <c r="G139">
        <f t="shared" si="93"/>
        <v>0</v>
      </c>
      <c r="H139">
        <f t="shared" si="94"/>
        <v>0</v>
      </c>
      <c r="I139" s="23">
        <f t="shared" ca="1" si="95"/>
        <v>0</v>
      </c>
      <c r="J139" s="465"/>
      <c r="K139" s="335"/>
      <c r="L139" s="335"/>
      <c r="M139" s="335"/>
      <c r="N139" s="335"/>
      <c r="O139" s="335"/>
      <c r="P139" s="335"/>
      <c r="Q139" s="335"/>
      <c r="R139" s="335"/>
      <c r="S139" s="335"/>
      <c r="T139" s="23">
        <v>-19</v>
      </c>
      <c r="U139" s="23">
        <f t="shared" si="96"/>
        <v>0</v>
      </c>
      <c r="V139">
        <f t="shared" si="97"/>
        <v>0</v>
      </c>
      <c r="W139">
        <f t="shared" si="98"/>
        <v>0</v>
      </c>
      <c r="X139">
        <f t="shared" si="99"/>
        <v>0</v>
      </c>
      <c r="Y139">
        <f t="shared" si="100"/>
        <v>0</v>
      </c>
      <c r="Z139" s="23">
        <f t="shared" ca="1" si="101"/>
        <v>0</v>
      </c>
      <c r="AA139" s="465"/>
      <c r="AB139" s="335"/>
      <c r="AC139" s="335"/>
      <c r="AD139" s="335"/>
      <c r="AE139" s="335"/>
      <c r="AF139" s="335"/>
      <c r="AG139" s="335"/>
      <c r="AH139" s="335"/>
      <c r="AI139" s="335"/>
      <c r="AJ139" s="335"/>
      <c r="AK139" s="23">
        <v>-19</v>
      </c>
      <c r="AL139" s="23">
        <f t="shared" si="102"/>
        <v>0</v>
      </c>
      <c r="AM139">
        <f t="shared" si="103"/>
        <v>0</v>
      </c>
      <c r="AN139">
        <f t="shared" si="104"/>
        <v>0</v>
      </c>
      <c r="AO139">
        <f t="shared" si="105"/>
        <v>0</v>
      </c>
      <c r="AP139">
        <f t="shared" si="106"/>
        <v>0</v>
      </c>
      <c r="AQ139" s="23">
        <f t="shared" ca="1" si="107"/>
        <v>0</v>
      </c>
      <c r="AR139" s="465"/>
      <c r="AS139" s="335"/>
      <c r="AT139" s="335"/>
      <c r="AU139" s="335"/>
      <c r="AV139" s="335"/>
      <c r="AW139" s="335"/>
      <c r="AX139" s="335"/>
      <c r="AY139" s="335"/>
      <c r="AZ139" s="335"/>
      <c r="BA139" s="335"/>
      <c r="BB139" s="23">
        <v>-19</v>
      </c>
      <c r="BC139" s="23">
        <f t="shared" si="108"/>
        <v>0</v>
      </c>
      <c r="BD139">
        <f t="shared" si="109"/>
        <v>0</v>
      </c>
      <c r="BE139">
        <f t="shared" si="110"/>
        <v>0</v>
      </c>
      <c r="BF139">
        <f t="shared" si="111"/>
        <v>0</v>
      </c>
      <c r="BG139">
        <f t="shared" si="112"/>
        <v>0</v>
      </c>
      <c r="BH139" s="23">
        <f t="shared" ca="1" si="113"/>
        <v>0</v>
      </c>
      <c r="BI139" s="465"/>
      <c r="BJ139" s="335"/>
      <c r="BK139" s="335"/>
      <c r="BL139" s="335"/>
      <c r="BM139" s="335"/>
      <c r="BN139" s="335"/>
      <c r="BO139" s="335"/>
      <c r="BP139" s="335"/>
      <c r="BQ139" s="335"/>
      <c r="BR139" s="335"/>
      <c r="BS139" s="23">
        <v>-19</v>
      </c>
      <c r="BT139" s="23">
        <f t="shared" si="114"/>
        <v>0</v>
      </c>
      <c r="BU139">
        <f t="shared" si="115"/>
        <v>0</v>
      </c>
      <c r="BV139">
        <f t="shared" si="116"/>
        <v>0</v>
      </c>
      <c r="BW139">
        <f t="shared" si="117"/>
        <v>0</v>
      </c>
      <c r="BX139">
        <f t="shared" si="118"/>
        <v>0</v>
      </c>
      <c r="BY139" s="23">
        <f t="shared" ca="1" si="119"/>
        <v>0</v>
      </c>
      <c r="BZ139" s="465"/>
      <c r="CA139" s="335"/>
      <c r="CB139" s="335"/>
      <c r="CC139" s="335"/>
      <c r="CD139" s="335"/>
      <c r="CE139" s="335"/>
      <c r="CF139" s="335"/>
      <c r="CG139" s="335"/>
      <c r="CH139" s="335"/>
      <c r="CI139" s="335"/>
      <c r="CJ139" s="23">
        <v>-19</v>
      </c>
      <c r="CK139" s="23">
        <f t="shared" si="120"/>
        <v>0</v>
      </c>
      <c r="CL139">
        <f t="shared" si="121"/>
        <v>0</v>
      </c>
      <c r="CM139">
        <f t="shared" si="122"/>
        <v>0</v>
      </c>
      <c r="CN139">
        <f t="shared" si="123"/>
        <v>0</v>
      </c>
      <c r="CO139">
        <f t="shared" si="124"/>
        <v>0</v>
      </c>
      <c r="CP139" s="23">
        <f t="shared" ca="1" si="125"/>
        <v>0</v>
      </c>
      <c r="CQ139" s="465"/>
      <c r="CR139" s="335"/>
      <c r="CS139" s="335"/>
      <c r="CT139" s="335"/>
      <c r="CU139" s="335"/>
      <c r="CV139" s="335"/>
      <c r="CW139" s="335"/>
      <c r="CX139" s="335"/>
      <c r="CY139" s="335"/>
      <c r="CZ139" s="335"/>
      <c r="DA139" s="23">
        <v>-19</v>
      </c>
      <c r="DB139" s="23">
        <f t="shared" si="126"/>
        <v>0</v>
      </c>
      <c r="DC139">
        <f t="shared" si="127"/>
        <v>0</v>
      </c>
      <c r="DD139">
        <f t="shared" si="128"/>
        <v>0</v>
      </c>
      <c r="DE139">
        <f t="shared" si="129"/>
        <v>0</v>
      </c>
      <c r="DF139">
        <f t="shared" si="130"/>
        <v>0</v>
      </c>
      <c r="DG139" s="23">
        <f t="shared" ca="1" si="131"/>
        <v>0</v>
      </c>
      <c r="DH139" s="465"/>
      <c r="DI139" s="335"/>
      <c r="DJ139" s="335"/>
      <c r="DK139" s="335"/>
      <c r="DL139" s="335"/>
      <c r="DM139" s="335"/>
      <c r="DN139" s="335"/>
      <c r="DO139" s="335"/>
      <c r="DP139" s="335"/>
      <c r="DQ139" s="335"/>
      <c r="DR139" s="23">
        <v>-19</v>
      </c>
      <c r="DS139" s="23">
        <f t="shared" si="132"/>
        <v>0</v>
      </c>
      <c r="DT139">
        <f t="shared" si="133"/>
        <v>0</v>
      </c>
      <c r="DU139">
        <f t="shared" si="134"/>
        <v>0</v>
      </c>
      <c r="DV139">
        <f t="shared" si="135"/>
        <v>0</v>
      </c>
      <c r="DW139">
        <f t="shared" si="136"/>
        <v>0</v>
      </c>
      <c r="DX139" s="23">
        <f t="shared" ca="1" si="137"/>
        <v>0</v>
      </c>
      <c r="DY139" s="465"/>
      <c r="DZ139" s="335"/>
      <c r="EA139" s="335"/>
      <c r="EB139" s="335"/>
      <c r="EC139" s="335"/>
      <c r="ED139" s="335"/>
      <c r="EE139" s="335"/>
      <c r="EF139" s="335"/>
      <c r="EG139" s="335"/>
      <c r="EH139" s="335"/>
      <c r="EI139" s="23">
        <v>-19</v>
      </c>
      <c r="EJ139" s="23">
        <f t="shared" si="138"/>
        <v>0</v>
      </c>
      <c r="EK139">
        <f t="shared" si="139"/>
        <v>0</v>
      </c>
      <c r="EL139">
        <f t="shared" si="140"/>
        <v>0</v>
      </c>
      <c r="EM139">
        <f t="shared" si="141"/>
        <v>0</v>
      </c>
      <c r="EN139">
        <f t="shared" si="142"/>
        <v>0</v>
      </c>
      <c r="EO139" s="23">
        <f t="shared" ca="1" si="143"/>
        <v>0</v>
      </c>
      <c r="EP139" s="465"/>
      <c r="EQ139" s="335"/>
      <c r="ER139" s="335"/>
      <c r="ES139" s="335"/>
      <c r="ET139" s="335"/>
      <c r="EU139" s="335"/>
      <c r="EV139" s="335"/>
      <c r="EW139" s="335"/>
      <c r="EX139" s="335"/>
      <c r="EY139" s="335"/>
      <c r="EZ139" s="23">
        <v>-19</v>
      </c>
      <c r="FA139" s="23">
        <f t="shared" si="144"/>
        <v>0</v>
      </c>
      <c r="FB139">
        <f t="shared" si="145"/>
        <v>0</v>
      </c>
      <c r="FC139">
        <f t="shared" si="146"/>
        <v>0</v>
      </c>
      <c r="FD139">
        <f t="shared" si="147"/>
        <v>0</v>
      </c>
      <c r="FE139">
        <f t="shared" si="148"/>
        <v>0</v>
      </c>
      <c r="FF139" s="23">
        <f t="shared" ca="1" si="149"/>
        <v>0</v>
      </c>
      <c r="FG139" s="465"/>
      <c r="FH139" s="335"/>
      <c r="FI139" s="335"/>
      <c r="FJ139" s="335"/>
      <c r="FK139" s="335"/>
      <c r="FL139" s="335"/>
      <c r="FM139" s="335"/>
      <c r="FN139" s="335"/>
      <c r="FO139" s="335"/>
      <c r="FP139" s="335"/>
      <c r="FQ139" s="23">
        <v>-19</v>
      </c>
      <c r="FR139" s="23">
        <f t="shared" si="150"/>
        <v>0</v>
      </c>
      <c r="FS139">
        <f t="shared" si="151"/>
        <v>0</v>
      </c>
      <c r="FT139">
        <f t="shared" si="152"/>
        <v>0</v>
      </c>
      <c r="FU139">
        <f t="shared" si="153"/>
        <v>0</v>
      </c>
      <c r="FV139">
        <f t="shared" si="154"/>
        <v>0</v>
      </c>
      <c r="FW139" s="23">
        <f t="shared" ca="1" si="155"/>
        <v>0</v>
      </c>
      <c r="FX139" s="465"/>
      <c r="FY139" s="335"/>
      <c r="FZ139" s="335"/>
      <c r="GA139" s="335"/>
      <c r="GB139" s="335"/>
      <c r="GC139" s="335"/>
      <c r="GD139" s="335"/>
      <c r="GE139" s="335"/>
      <c r="GF139" s="335"/>
      <c r="GG139" s="335"/>
      <c r="GH139" s="23">
        <v>-19</v>
      </c>
      <c r="GI139" s="23">
        <f t="shared" si="156"/>
        <v>0</v>
      </c>
      <c r="GJ139">
        <f t="shared" si="157"/>
        <v>0</v>
      </c>
      <c r="GK139">
        <f t="shared" si="158"/>
        <v>0</v>
      </c>
      <c r="GL139">
        <f t="shared" si="159"/>
        <v>0</v>
      </c>
      <c r="GM139">
        <f t="shared" si="160"/>
        <v>0</v>
      </c>
      <c r="GN139" s="23">
        <f t="shared" ca="1" si="161"/>
        <v>0</v>
      </c>
      <c r="GO139" s="465"/>
      <c r="GP139" s="335"/>
      <c r="GQ139" s="335"/>
      <c r="GR139" s="335"/>
      <c r="GS139" s="335"/>
      <c r="GT139" s="335"/>
      <c r="GU139" s="335"/>
      <c r="GV139" s="335"/>
      <c r="GW139" s="335"/>
      <c r="GX139" s="335"/>
      <c r="GY139" s="23">
        <v>-19</v>
      </c>
      <c r="GZ139" s="23">
        <f t="shared" si="162"/>
        <v>0</v>
      </c>
      <c r="HA139">
        <f t="shared" si="163"/>
        <v>0</v>
      </c>
      <c r="HB139">
        <f t="shared" si="164"/>
        <v>0</v>
      </c>
      <c r="HC139">
        <f t="shared" si="165"/>
        <v>0</v>
      </c>
      <c r="HD139">
        <f t="shared" si="166"/>
        <v>0</v>
      </c>
      <c r="HE139" s="23">
        <f t="shared" ca="1" si="167"/>
        <v>0</v>
      </c>
      <c r="HF139" s="465"/>
      <c r="HG139" s="335"/>
      <c r="HH139" s="335"/>
      <c r="HI139" s="335"/>
      <c r="HJ139" s="335"/>
      <c r="HK139" s="335"/>
      <c r="HL139" s="335"/>
      <c r="HM139" s="335"/>
      <c r="HN139" s="335"/>
      <c r="HO139" s="335"/>
      <c r="HP139" s="23">
        <v>-19</v>
      </c>
      <c r="HQ139" s="23">
        <f t="shared" si="168"/>
        <v>0</v>
      </c>
      <c r="HR139">
        <f t="shared" si="169"/>
        <v>0</v>
      </c>
      <c r="HS139">
        <f t="shared" si="170"/>
        <v>0</v>
      </c>
      <c r="HT139">
        <f t="shared" si="171"/>
        <v>0</v>
      </c>
      <c r="HU139">
        <f t="shared" si="172"/>
        <v>0</v>
      </c>
      <c r="HV139" s="23">
        <f t="shared" ca="1" si="173"/>
        <v>0</v>
      </c>
      <c r="HW139" s="465"/>
      <c r="HX139" s="335"/>
      <c r="HY139" s="335"/>
      <c r="HZ139" s="335"/>
      <c r="IA139" s="335"/>
      <c r="IB139" s="335"/>
      <c r="IC139" s="335"/>
      <c r="ID139" s="335"/>
      <c r="IE139" s="335"/>
      <c r="IF139" s="335"/>
      <c r="IG139" s="23">
        <v>-19</v>
      </c>
      <c r="IH139" s="23">
        <f t="shared" si="174"/>
        <v>0</v>
      </c>
      <c r="II139">
        <f t="shared" si="175"/>
        <v>0</v>
      </c>
      <c r="IJ139">
        <f t="shared" si="176"/>
        <v>0</v>
      </c>
      <c r="IK139">
        <f t="shared" si="177"/>
        <v>0</v>
      </c>
      <c r="IL139">
        <f t="shared" si="178"/>
        <v>0</v>
      </c>
      <c r="IM139" s="23">
        <f t="shared" ca="1" si="179"/>
        <v>0</v>
      </c>
      <c r="IN139" s="465"/>
      <c r="IO139" s="335"/>
      <c r="IP139" s="335"/>
      <c r="IQ139" s="335"/>
      <c r="IR139" s="335"/>
      <c r="IS139" s="335"/>
      <c r="IT139" s="335"/>
    </row>
    <row r="140" spans="1:254" s="124" customFormat="1" ht="12.75" x14ac:dyDescent="0.2">
      <c r="A140" s="335"/>
      <c r="B140" s="335"/>
      <c r="C140" s="23">
        <v>-18</v>
      </c>
      <c r="D140" s="23">
        <f t="shared" si="90"/>
        <v>0</v>
      </c>
      <c r="E140">
        <f t="shared" si="91"/>
        <v>0</v>
      </c>
      <c r="F140">
        <f t="shared" si="92"/>
        <v>0</v>
      </c>
      <c r="G140">
        <f t="shared" si="93"/>
        <v>0</v>
      </c>
      <c r="H140">
        <f t="shared" si="94"/>
        <v>0</v>
      </c>
      <c r="I140" s="23">
        <f t="shared" ca="1" si="95"/>
        <v>0</v>
      </c>
      <c r="J140" s="465"/>
      <c r="K140" s="335"/>
      <c r="L140" s="335"/>
      <c r="M140" s="335"/>
      <c r="N140" s="335"/>
      <c r="O140" s="335"/>
      <c r="P140" s="335"/>
      <c r="Q140" s="335"/>
      <c r="R140" s="335"/>
      <c r="S140" s="335"/>
      <c r="T140" s="23">
        <v>-18</v>
      </c>
      <c r="U140" s="23">
        <f t="shared" si="96"/>
        <v>0</v>
      </c>
      <c r="V140">
        <f t="shared" si="97"/>
        <v>0</v>
      </c>
      <c r="W140">
        <f t="shared" si="98"/>
        <v>0</v>
      </c>
      <c r="X140">
        <f t="shared" si="99"/>
        <v>0</v>
      </c>
      <c r="Y140">
        <f t="shared" si="100"/>
        <v>0</v>
      </c>
      <c r="Z140" s="23">
        <f t="shared" ca="1" si="101"/>
        <v>0</v>
      </c>
      <c r="AA140" s="465"/>
      <c r="AB140" s="335"/>
      <c r="AC140" s="335"/>
      <c r="AD140" s="335"/>
      <c r="AE140" s="335"/>
      <c r="AF140" s="335"/>
      <c r="AG140" s="335"/>
      <c r="AH140" s="335"/>
      <c r="AI140" s="335"/>
      <c r="AJ140" s="335"/>
      <c r="AK140" s="23">
        <v>-18</v>
      </c>
      <c r="AL140" s="23">
        <f t="shared" si="102"/>
        <v>0</v>
      </c>
      <c r="AM140">
        <f t="shared" si="103"/>
        <v>0</v>
      </c>
      <c r="AN140">
        <f t="shared" si="104"/>
        <v>0</v>
      </c>
      <c r="AO140">
        <f t="shared" si="105"/>
        <v>0</v>
      </c>
      <c r="AP140">
        <f t="shared" si="106"/>
        <v>0</v>
      </c>
      <c r="AQ140" s="23">
        <f t="shared" ca="1" si="107"/>
        <v>0</v>
      </c>
      <c r="AR140" s="465"/>
      <c r="AS140" s="335"/>
      <c r="AT140" s="335"/>
      <c r="AU140" s="335"/>
      <c r="AV140" s="335"/>
      <c r="AW140" s="335"/>
      <c r="AX140" s="335"/>
      <c r="AY140" s="335"/>
      <c r="AZ140" s="335"/>
      <c r="BA140" s="335"/>
      <c r="BB140" s="23">
        <v>-18</v>
      </c>
      <c r="BC140" s="23">
        <f t="shared" si="108"/>
        <v>0</v>
      </c>
      <c r="BD140">
        <f t="shared" si="109"/>
        <v>0</v>
      </c>
      <c r="BE140">
        <f t="shared" si="110"/>
        <v>0</v>
      </c>
      <c r="BF140">
        <f t="shared" si="111"/>
        <v>0</v>
      </c>
      <c r="BG140">
        <f t="shared" si="112"/>
        <v>0</v>
      </c>
      <c r="BH140" s="23">
        <f t="shared" ca="1" si="113"/>
        <v>0</v>
      </c>
      <c r="BI140" s="465"/>
      <c r="BJ140" s="335"/>
      <c r="BK140" s="335"/>
      <c r="BL140" s="335"/>
      <c r="BM140" s="335"/>
      <c r="BN140" s="335"/>
      <c r="BO140" s="335"/>
      <c r="BP140" s="335"/>
      <c r="BQ140" s="335"/>
      <c r="BR140" s="335"/>
      <c r="BS140" s="23">
        <v>-18</v>
      </c>
      <c r="BT140" s="23">
        <f t="shared" si="114"/>
        <v>0</v>
      </c>
      <c r="BU140">
        <f t="shared" si="115"/>
        <v>0</v>
      </c>
      <c r="BV140">
        <f t="shared" si="116"/>
        <v>0</v>
      </c>
      <c r="BW140">
        <f t="shared" si="117"/>
        <v>0</v>
      </c>
      <c r="BX140">
        <f t="shared" si="118"/>
        <v>0</v>
      </c>
      <c r="BY140" s="23">
        <f t="shared" ca="1" si="119"/>
        <v>0</v>
      </c>
      <c r="BZ140" s="465"/>
      <c r="CA140" s="335"/>
      <c r="CB140" s="335"/>
      <c r="CC140" s="335"/>
      <c r="CD140" s="335"/>
      <c r="CE140" s="335"/>
      <c r="CF140" s="335"/>
      <c r="CG140" s="335"/>
      <c r="CH140" s="335"/>
      <c r="CI140" s="335"/>
      <c r="CJ140" s="23">
        <v>-18</v>
      </c>
      <c r="CK140" s="23">
        <f t="shared" si="120"/>
        <v>0</v>
      </c>
      <c r="CL140">
        <f t="shared" si="121"/>
        <v>0</v>
      </c>
      <c r="CM140">
        <f t="shared" si="122"/>
        <v>0</v>
      </c>
      <c r="CN140">
        <f t="shared" si="123"/>
        <v>0</v>
      </c>
      <c r="CO140">
        <f t="shared" si="124"/>
        <v>0</v>
      </c>
      <c r="CP140" s="23">
        <f t="shared" ca="1" si="125"/>
        <v>0</v>
      </c>
      <c r="CQ140" s="465"/>
      <c r="CR140" s="335"/>
      <c r="CS140" s="335"/>
      <c r="CT140" s="335"/>
      <c r="CU140" s="335"/>
      <c r="CV140" s="335"/>
      <c r="CW140" s="335"/>
      <c r="CX140" s="335"/>
      <c r="CY140" s="335"/>
      <c r="CZ140" s="335"/>
      <c r="DA140" s="23">
        <v>-18</v>
      </c>
      <c r="DB140" s="23">
        <f t="shared" si="126"/>
        <v>0</v>
      </c>
      <c r="DC140">
        <f t="shared" si="127"/>
        <v>0</v>
      </c>
      <c r="DD140">
        <f t="shared" si="128"/>
        <v>0</v>
      </c>
      <c r="DE140">
        <f t="shared" si="129"/>
        <v>0</v>
      </c>
      <c r="DF140">
        <f t="shared" si="130"/>
        <v>0</v>
      </c>
      <c r="DG140" s="23">
        <f t="shared" ca="1" si="131"/>
        <v>0</v>
      </c>
      <c r="DH140" s="465"/>
      <c r="DI140" s="335"/>
      <c r="DJ140" s="335"/>
      <c r="DK140" s="335"/>
      <c r="DL140" s="335"/>
      <c r="DM140" s="335"/>
      <c r="DN140" s="335"/>
      <c r="DO140" s="335"/>
      <c r="DP140" s="335"/>
      <c r="DQ140" s="335"/>
      <c r="DR140" s="23">
        <v>-18</v>
      </c>
      <c r="DS140" s="23">
        <f t="shared" si="132"/>
        <v>0</v>
      </c>
      <c r="DT140">
        <f t="shared" si="133"/>
        <v>0</v>
      </c>
      <c r="DU140">
        <f t="shared" si="134"/>
        <v>0</v>
      </c>
      <c r="DV140">
        <f t="shared" si="135"/>
        <v>0</v>
      </c>
      <c r="DW140">
        <f t="shared" si="136"/>
        <v>0</v>
      </c>
      <c r="DX140" s="23">
        <f t="shared" ca="1" si="137"/>
        <v>0</v>
      </c>
      <c r="DY140" s="465"/>
      <c r="DZ140" s="335"/>
      <c r="EA140" s="335"/>
      <c r="EB140" s="335"/>
      <c r="EC140" s="335"/>
      <c r="ED140" s="335"/>
      <c r="EE140" s="335"/>
      <c r="EF140" s="335"/>
      <c r="EG140" s="335"/>
      <c r="EH140" s="335"/>
      <c r="EI140" s="23">
        <v>-18</v>
      </c>
      <c r="EJ140" s="23">
        <f t="shared" si="138"/>
        <v>0</v>
      </c>
      <c r="EK140">
        <f t="shared" si="139"/>
        <v>0</v>
      </c>
      <c r="EL140">
        <f t="shared" si="140"/>
        <v>0</v>
      </c>
      <c r="EM140">
        <f t="shared" si="141"/>
        <v>0</v>
      </c>
      <c r="EN140">
        <f t="shared" si="142"/>
        <v>0</v>
      </c>
      <c r="EO140" s="23">
        <f t="shared" ca="1" si="143"/>
        <v>0</v>
      </c>
      <c r="EP140" s="465"/>
      <c r="EQ140" s="335"/>
      <c r="ER140" s="335"/>
      <c r="ES140" s="335"/>
      <c r="ET140" s="335"/>
      <c r="EU140" s="335"/>
      <c r="EV140" s="335"/>
      <c r="EW140" s="335"/>
      <c r="EX140" s="335"/>
      <c r="EY140" s="335"/>
      <c r="EZ140" s="23">
        <v>-18</v>
      </c>
      <c r="FA140" s="23">
        <f t="shared" si="144"/>
        <v>0</v>
      </c>
      <c r="FB140">
        <f t="shared" si="145"/>
        <v>0</v>
      </c>
      <c r="FC140">
        <f t="shared" si="146"/>
        <v>0</v>
      </c>
      <c r="FD140">
        <f t="shared" si="147"/>
        <v>0</v>
      </c>
      <c r="FE140">
        <f t="shared" si="148"/>
        <v>0</v>
      </c>
      <c r="FF140" s="23">
        <f t="shared" ca="1" si="149"/>
        <v>0</v>
      </c>
      <c r="FG140" s="465"/>
      <c r="FH140" s="335"/>
      <c r="FI140" s="335"/>
      <c r="FJ140" s="335"/>
      <c r="FK140" s="335"/>
      <c r="FL140" s="335"/>
      <c r="FM140" s="335"/>
      <c r="FN140" s="335"/>
      <c r="FO140" s="335"/>
      <c r="FP140" s="335"/>
      <c r="FQ140" s="23">
        <v>-18</v>
      </c>
      <c r="FR140" s="23">
        <f t="shared" si="150"/>
        <v>0</v>
      </c>
      <c r="FS140">
        <f t="shared" si="151"/>
        <v>0</v>
      </c>
      <c r="FT140">
        <f t="shared" si="152"/>
        <v>0</v>
      </c>
      <c r="FU140">
        <f t="shared" si="153"/>
        <v>0</v>
      </c>
      <c r="FV140">
        <f t="shared" si="154"/>
        <v>0</v>
      </c>
      <c r="FW140" s="23">
        <f t="shared" ca="1" si="155"/>
        <v>0</v>
      </c>
      <c r="FX140" s="465"/>
      <c r="FY140" s="335"/>
      <c r="FZ140" s="335"/>
      <c r="GA140" s="335"/>
      <c r="GB140" s="335"/>
      <c r="GC140" s="335"/>
      <c r="GD140" s="335"/>
      <c r="GE140" s="335"/>
      <c r="GF140" s="335"/>
      <c r="GG140" s="335"/>
      <c r="GH140" s="23">
        <v>-18</v>
      </c>
      <c r="GI140" s="23">
        <f t="shared" si="156"/>
        <v>0</v>
      </c>
      <c r="GJ140">
        <f t="shared" si="157"/>
        <v>0</v>
      </c>
      <c r="GK140">
        <f t="shared" si="158"/>
        <v>0</v>
      </c>
      <c r="GL140">
        <f t="shared" si="159"/>
        <v>0</v>
      </c>
      <c r="GM140">
        <f t="shared" si="160"/>
        <v>0</v>
      </c>
      <c r="GN140" s="23">
        <f t="shared" ca="1" si="161"/>
        <v>0</v>
      </c>
      <c r="GO140" s="465"/>
      <c r="GP140" s="335"/>
      <c r="GQ140" s="335"/>
      <c r="GR140" s="335"/>
      <c r="GS140" s="335"/>
      <c r="GT140" s="335"/>
      <c r="GU140" s="335"/>
      <c r="GV140" s="335"/>
      <c r="GW140" s="335"/>
      <c r="GX140" s="335"/>
      <c r="GY140" s="23">
        <v>-18</v>
      </c>
      <c r="GZ140" s="23">
        <f t="shared" si="162"/>
        <v>0</v>
      </c>
      <c r="HA140">
        <f t="shared" si="163"/>
        <v>0</v>
      </c>
      <c r="HB140">
        <f t="shared" si="164"/>
        <v>0</v>
      </c>
      <c r="HC140">
        <f t="shared" si="165"/>
        <v>0</v>
      </c>
      <c r="HD140">
        <f t="shared" si="166"/>
        <v>0</v>
      </c>
      <c r="HE140" s="23">
        <f t="shared" ca="1" si="167"/>
        <v>0</v>
      </c>
      <c r="HF140" s="465"/>
      <c r="HG140" s="335"/>
      <c r="HH140" s="335"/>
      <c r="HI140" s="335"/>
      <c r="HJ140" s="335"/>
      <c r="HK140" s="335"/>
      <c r="HL140" s="335"/>
      <c r="HM140" s="335"/>
      <c r="HN140" s="335"/>
      <c r="HO140" s="335"/>
      <c r="HP140" s="23">
        <v>-18</v>
      </c>
      <c r="HQ140" s="23">
        <f t="shared" si="168"/>
        <v>0</v>
      </c>
      <c r="HR140">
        <f t="shared" si="169"/>
        <v>0</v>
      </c>
      <c r="HS140">
        <f t="shared" si="170"/>
        <v>0</v>
      </c>
      <c r="HT140">
        <f t="shared" si="171"/>
        <v>0</v>
      </c>
      <c r="HU140">
        <f t="shared" si="172"/>
        <v>0</v>
      </c>
      <c r="HV140" s="23">
        <f t="shared" ca="1" si="173"/>
        <v>0</v>
      </c>
      <c r="HW140" s="465"/>
      <c r="HX140" s="335"/>
      <c r="HY140" s="335"/>
      <c r="HZ140" s="335"/>
      <c r="IA140" s="335"/>
      <c r="IB140" s="335"/>
      <c r="IC140" s="335"/>
      <c r="ID140" s="335"/>
      <c r="IE140" s="335"/>
      <c r="IF140" s="335"/>
      <c r="IG140" s="23">
        <v>-18</v>
      </c>
      <c r="IH140" s="23">
        <f t="shared" si="174"/>
        <v>0</v>
      </c>
      <c r="II140">
        <f t="shared" si="175"/>
        <v>0</v>
      </c>
      <c r="IJ140">
        <f t="shared" si="176"/>
        <v>0</v>
      </c>
      <c r="IK140">
        <f t="shared" si="177"/>
        <v>0</v>
      </c>
      <c r="IL140">
        <f t="shared" si="178"/>
        <v>0</v>
      </c>
      <c r="IM140" s="23">
        <f t="shared" ca="1" si="179"/>
        <v>0</v>
      </c>
      <c r="IN140" s="465"/>
      <c r="IO140" s="335"/>
      <c r="IP140" s="335"/>
      <c r="IQ140" s="335"/>
      <c r="IR140" s="335"/>
      <c r="IS140" s="335"/>
      <c r="IT140" s="335"/>
    </row>
    <row r="141" spans="1:254" s="124" customFormat="1" ht="12.75" x14ac:dyDescent="0.2">
      <c r="A141" s="335"/>
      <c r="B141" s="335"/>
      <c r="C141" s="23">
        <v>-17</v>
      </c>
      <c r="D141" s="23">
        <f t="shared" si="90"/>
        <v>0</v>
      </c>
      <c r="E141">
        <f t="shared" si="91"/>
        <v>0</v>
      </c>
      <c r="F141">
        <f t="shared" si="92"/>
        <v>0</v>
      </c>
      <c r="G141">
        <f t="shared" si="93"/>
        <v>0</v>
      </c>
      <c r="H141">
        <f t="shared" si="94"/>
        <v>0</v>
      </c>
      <c r="I141" s="23">
        <f t="shared" ca="1" si="95"/>
        <v>0</v>
      </c>
      <c r="J141" s="465"/>
      <c r="K141" s="335"/>
      <c r="L141" s="335"/>
      <c r="M141" s="335"/>
      <c r="N141" s="335"/>
      <c r="O141" s="335"/>
      <c r="P141" s="335"/>
      <c r="Q141" s="335"/>
      <c r="R141" s="335"/>
      <c r="S141" s="335"/>
      <c r="T141" s="23">
        <v>-17</v>
      </c>
      <c r="U141" s="23">
        <f t="shared" si="96"/>
        <v>0</v>
      </c>
      <c r="V141">
        <f t="shared" si="97"/>
        <v>0</v>
      </c>
      <c r="W141">
        <f t="shared" si="98"/>
        <v>0</v>
      </c>
      <c r="X141">
        <f t="shared" si="99"/>
        <v>0</v>
      </c>
      <c r="Y141">
        <f t="shared" si="100"/>
        <v>0</v>
      </c>
      <c r="Z141" s="23">
        <f t="shared" ca="1" si="101"/>
        <v>0</v>
      </c>
      <c r="AA141" s="465"/>
      <c r="AB141" s="335"/>
      <c r="AC141" s="335"/>
      <c r="AD141" s="335"/>
      <c r="AE141" s="335"/>
      <c r="AF141" s="335"/>
      <c r="AG141" s="335"/>
      <c r="AH141" s="335"/>
      <c r="AI141" s="335"/>
      <c r="AJ141" s="335"/>
      <c r="AK141" s="23">
        <v>-17</v>
      </c>
      <c r="AL141" s="23">
        <f t="shared" si="102"/>
        <v>0</v>
      </c>
      <c r="AM141">
        <f t="shared" si="103"/>
        <v>0</v>
      </c>
      <c r="AN141">
        <f t="shared" si="104"/>
        <v>0</v>
      </c>
      <c r="AO141">
        <f t="shared" si="105"/>
        <v>0</v>
      </c>
      <c r="AP141">
        <f t="shared" si="106"/>
        <v>0</v>
      </c>
      <c r="AQ141" s="23">
        <f t="shared" ca="1" si="107"/>
        <v>0</v>
      </c>
      <c r="AR141" s="465"/>
      <c r="AS141" s="335"/>
      <c r="AT141" s="335"/>
      <c r="AU141" s="335"/>
      <c r="AV141" s="335"/>
      <c r="AW141" s="335"/>
      <c r="AX141" s="335"/>
      <c r="AY141" s="335"/>
      <c r="AZ141" s="335"/>
      <c r="BA141" s="335"/>
      <c r="BB141" s="23">
        <v>-17</v>
      </c>
      <c r="BC141" s="23">
        <f t="shared" si="108"/>
        <v>0</v>
      </c>
      <c r="BD141">
        <f t="shared" si="109"/>
        <v>0</v>
      </c>
      <c r="BE141">
        <f t="shared" si="110"/>
        <v>0</v>
      </c>
      <c r="BF141">
        <f t="shared" si="111"/>
        <v>0</v>
      </c>
      <c r="BG141">
        <f t="shared" si="112"/>
        <v>0</v>
      </c>
      <c r="BH141" s="23">
        <f t="shared" ca="1" si="113"/>
        <v>0</v>
      </c>
      <c r="BI141" s="465"/>
      <c r="BJ141" s="335"/>
      <c r="BK141" s="335"/>
      <c r="BL141" s="335"/>
      <c r="BM141" s="335"/>
      <c r="BN141" s="335"/>
      <c r="BO141" s="335"/>
      <c r="BP141" s="335"/>
      <c r="BQ141" s="335"/>
      <c r="BR141" s="335"/>
      <c r="BS141" s="23">
        <v>-17</v>
      </c>
      <c r="BT141" s="23">
        <f t="shared" si="114"/>
        <v>0</v>
      </c>
      <c r="BU141">
        <f t="shared" si="115"/>
        <v>0</v>
      </c>
      <c r="BV141">
        <f t="shared" si="116"/>
        <v>0</v>
      </c>
      <c r="BW141">
        <f t="shared" si="117"/>
        <v>0</v>
      </c>
      <c r="BX141">
        <f t="shared" si="118"/>
        <v>0</v>
      </c>
      <c r="BY141" s="23">
        <f t="shared" ca="1" si="119"/>
        <v>0</v>
      </c>
      <c r="BZ141" s="465"/>
      <c r="CA141" s="335"/>
      <c r="CB141" s="335"/>
      <c r="CC141" s="335"/>
      <c r="CD141" s="335"/>
      <c r="CE141" s="335"/>
      <c r="CF141" s="335"/>
      <c r="CG141" s="335"/>
      <c r="CH141" s="335"/>
      <c r="CI141" s="335"/>
      <c r="CJ141" s="23">
        <v>-17</v>
      </c>
      <c r="CK141" s="23">
        <f t="shared" si="120"/>
        <v>0</v>
      </c>
      <c r="CL141">
        <f t="shared" si="121"/>
        <v>0</v>
      </c>
      <c r="CM141">
        <f t="shared" si="122"/>
        <v>0</v>
      </c>
      <c r="CN141">
        <f t="shared" si="123"/>
        <v>0</v>
      </c>
      <c r="CO141">
        <f t="shared" si="124"/>
        <v>0</v>
      </c>
      <c r="CP141" s="23">
        <f t="shared" ca="1" si="125"/>
        <v>0</v>
      </c>
      <c r="CQ141" s="465"/>
      <c r="CR141" s="335"/>
      <c r="CS141" s="335"/>
      <c r="CT141" s="335"/>
      <c r="CU141" s="335"/>
      <c r="CV141" s="335"/>
      <c r="CW141" s="335"/>
      <c r="CX141" s="335"/>
      <c r="CY141" s="335"/>
      <c r="CZ141" s="335"/>
      <c r="DA141" s="23">
        <v>-17</v>
      </c>
      <c r="DB141" s="23">
        <f t="shared" si="126"/>
        <v>0</v>
      </c>
      <c r="DC141">
        <f t="shared" si="127"/>
        <v>0</v>
      </c>
      <c r="DD141">
        <f t="shared" si="128"/>
        <v>0</v>
      </c>
      <c r="DE141">
        <f t="shared" si="129"/>
        <v>0</v>
      </c>
      <c r="DF141">
        <f t="shared" si="130"/>
        <v>0</v>
      </c>
      <c r="DG141" s="23">
        <f t="shared" ca="1" si="131"/>
        <v>0</v>
      </c>
      <c r="DH141" s="465"/>
      <c r="DI141" s="335"/>
      <c r="DJ141" s="335"/>
      <c r="DK141" s="335"/>
      <c r="DL141" s="335"/>
      <c r="DM141" s="335"/>
      <c r="DN141" s="335"/>
      <c r="DO141" s="335"/>
      <c r="DP141" s="335"/>
      <c r="DQ141" s="335"/>
      <c r="DR141" s="23">
        <v>-17</v>
      </c>
      <c r="DS141" s="23">
        <f t="shared" si="132"/>
        <v>0</v>
      </c>
      <c r="DT141">
        <f t="shared" si="133"/>
        <v>0</v>
      </c>
      <c r="DU141">
        <f t="shared" si="134"/>
        <v>0</v>
      </c>
      <c r="DV141">
        <f t="shared" si="135"/>
        <v>0</v>
      </c>
      <c r="DW141">
        <f t="shared" si="136"/>
        <v>0</v>
      </c>
      <c r="DX141" s="23">
        <f t="shared" ca="1" si="137"/>
        <v>0</v>
      </c>
      <c r="DY141" s="465"/>
      <c r="DZ141" s="335"/>
      <c r="EA141" s="335"/>
      <c r="EB141" s="335"/>
      <c r="EC141" s="335"/>
      <c r="ED141" s="335"/>
      <c r="EE141" s="335"/>
      <c r="EF141" s="335"/>
      <c r="EG141" s="335"/>
      <c r="EH141" s="335"/>
      <c r="EI141" s="23">
        <v>-17</v>
      </c>
      <c r="EJ141" s="23">
        <f t="shared" si="138"/>
        <v>0</v>
      </c>
      <c r="EK141">
        <f t="shared" si="139"/>
        <v>0</v>
      </c>
      <c r="EL141">
        <f t="shared" si="140"/>
        <v>0</v>
      </c>
      <c r="EM141">
        <f t="shared" si="141"/>
        <v>0</v>
      </c>
      <c r="EN141">
        <f t="shared" si="142"/>
        <v>0</v>
      </c>
      <c r="EO141" s="23">
        <f t="shared" ca="1" si="143"/>
        <v>0</v>
      </c>
      <c r="EP141" s="465"/>
      <c r="EQ141" s="335"/>
      <c r="ER141" s="335"/>
      <c r="ES141" s="335"/>
      <c r="ET141" s="335"/>
      <c r="EU141" s="335"/>
      <c r="EV141" s="335"/>
      <c r="EW141" s="335"/>
      <c r="EX141" s="335"/>
      <c r="EY141" s="335"/>
      <c r="EZ141" s="23">
        <v>-17</v>
      </c>
      <c r="FA141" s="23">
        <f t="shared" si="144"/>
        <v>0</v>
      </c>
      <c r="FB141">
        <f t="shared" si="145"/>
        <v>0</v>
      </c>
      <c r="FC141">
        <f t="shared" si="146"/>
        <v>0</v>
      </c>
      <c r="FD141">
        <f t="shared" si="147"/>
        <v>0</v>
      </c>
      <c r="FE141">
        <f t="shared" si="148"/>
        <v>0</v>
      </c>
      <c r="FF141" s="23">
        <f t="shared" ca="1" si="149"/>
        <v>0</v>
      </c>
      <c r="FG141" s="465"/>
      <c r="FH141" s="335"/>
      <c r="FI141" s="335"/>
      <c r="FJ141" s="335"/>
      <c r="FK141" s="335"/>
      <c r="FL141" s="335"/>
      <c r="FM141" s="335"/>
      <c r="FN141" s="335"/>
      <c r="FO141" s="335"/>
      <c r="FP141" s="335"/>
      <c r="FQ141" s="23">
        <v>-17</v>
      </c>
      <c r="FR141" s="23">
        <f t="shared" si="150"/>
        <v>0</v>
      </c>
      <c r="FS141">
        <f t="shared" si="151"/>
        <v>0</v>
      </c>
      <c r="FT141">
        <f t="shared" si="152"/>
        <v>0</v>
      </c>
      <c r="FU141">
        <f t="shared" si="153"/>
        <v>0</v>
      </c>
      <c r="FV141">
        <f t="shared" si="154"/>
        <v>0</v>
      </c>
      <c r="FW141" s="23">
        <f t="shared" ca="1" si="155"/>
        <v>0</v>
      </c>
      <c r="FX141" s="465"/>
      <c r="FY141" s="335"/>
      <c r="FZ141" s="335"/>
      <c r="GA141" s="335"/>
      <c r="GB141" s="335"/>
      <c r="GC141" s="335"/>
      <c r="GD141" s="335"/>
      <c r="GE141" s="335"/>
      <c r="GF141" s="335"/>
      <c r="GG141" s="335"/>
      <c r="GH141" s="23">
        <v>-17</v>
      </c>
      <c r="GI141" s="23">
        <f t="shared" si="156"/>
        <v>0</v>
      </c>
      <c r="GJ141">
        <f t="shared" si="157"/>
        <v>0</v>
      </c>
      <c r="GK141">
        <f t="shared" si="158"/>
        <v>0</v>
      </c>
      <c r="GL141">
        <f t="shared" si="159"/>
        <v>0</v>
      </c>
      <c r="GM141">
        <f t="shared" si="160"/>
        <v>0</v>
      </c>
      <c r="GN141" s="23">
        <f t="shared" ca="1" si="161"/>
        <v>0</v>
      </c>
      <c r="GO141" s="465"/>
      <c r="GP141" s="335"/>
      <c r="GQ141" s="335"/>
      <c r="GR141" s="335"/>
      <c r="GS141" s="335"/>
      <c r="GT141" s="335"/>
      <c r="GU141" s="335"/>
      <c r="GV141" s="335"/>
      <c r="GW141" s="335"/>
      <c r="GX141" s="335"/>
      <c r="GY141" s="23">
        <v>-17</v>
      </c>
      <c r="GZ141" s="23">
        <f t="shared" si="162"/>
        <v>0</v>
      </c>
      <c r="HA141">
        <f t="shared" si="163"/>
        <v>0</v>
      </c>
      <c r="HB141">
        <f t="shared" si="164"/>
        <v>0</v>
      </c>
      <c r="HC141">
        <f t="shared" si="165"/>
        <v>0</v>
      </c>
      <c r="HD141">
        <f t="shared" si="166"/>
        <v>0</v>
      </c>
      <c r="HE141" s="23">
        <f t="shared" ca="1" si="167"/>
        <v>0</v>
      </c>
      <c r="HF141" s="465"/>
      <c r="HG141" s="335"/>
      <c r="HH141" s="335"/>
      <c r="HI141" s="335"/>
      <c r="HJ141" s="335"/>
      <c r="HK141" s="335"/>
      <c r="HL141" s="335"/>
      <c r="HM141" s="335"/>
      <c r="HN141" s="335"/>
      <c r="HO141" s="335"/>
      <c r="HP141" s="23">
        <v>-17</v>
      </c>
      <c r="HQ141" s="23">
        <f t="shared" si="168"/>
        <v>0</v>
      </c>
      <c r="HR141">
        <f t="shared" si="169"/>
        <v>0</v>
      </c>
      <c r="HS141">
        <f t="shared" si="170"/>
        <v>0</v>
      </c>
      <c r="HT141">
        <f t="shared" si="171"/>
        <v>0</v>
      </c>
      <c r="HU141">
        <f t="shared" si="172"/>
        <v>0</v>
      </c>
      <c r="HV141" s="23">
        <f t="shared" ca="1" si="173"/>
        <v>0</v>
      </c>
      <c r="HW141" s="465"/>
      <c r="HX141" s="335"/>
      <c r="HY141" s="335"/>
      <c r="HZ141" s="335"/>
      <c r="IA141" s="335"/>
      <c r="IB141" s="335"/>
      <c r="IC141" s="335"/>
      <c r="ID141" s="335"/>
      <c r="IE141" s="335"/>
      <c r="IF141" s="335"/>
      <c r="IG141" s="23">
        <v>-17</v>
      </c>
      <c r="IH141" s="23">
        <f t="shared" si="174"/>
        <v>0</v>
      </c>
      <c r="II141">
        <f t="shared" si="175"/>
        <v>0</v>
      </c>
      <c r="IJ141">
        <f t="shared" si="176"/>
        <v>0</v>
      </c>
      <c r="IK141">
        <f t="shared" si="177"/>
        <v>0</v>
      </c>
      <c r="IL141">
        <f t="shared" si="178"/>
        <v>0</v>
      </c>
      <c r="IM141" s="23">
        <f t="shared" ca="1" si="179"/>
        <v>0</v>
      </c>
      <c r="IN141" s="465"/>
      <c r="IO141" s="335"/>
      <c r="IP141" s="335"/>
      <c r="IQ141" s="335"/>
      <c r="IR141" s="335"/>
      <c r="IS141" s="335"/>
      <c r="IT141" s="335"/>
    </row>
    <row r="142" spans="1:254" s="124" customFormat="1" ht="12.75" x14ac:dyDescent="0.2">
      <c r="A142" s="335"/>
      <c r="B142" s="335"/>
      <c r="C142" s="23">
        <v>-16</v>
      </c>
      <c r="D142" s="23">
        <f t="shared" si="90"/>
        <v>0</v>
      </c>
      <c r="E142">
        <f t="shared" si="91"/>
        <v>0</v>
      </c>
      <c r="F142">
        <f t="shared" si="92"/>
        <v>0</v>
      </c>
      <c r="G142">
        <f t="shared" si="93"/>
        <v>0</v>
      </c>
      <c r="H142">
        <f t="shared" si="94"/>
        <v>0</v>
      </c>
      <c r="I142" s="23">
        <f t="shared" ca="1" si="95"/>
        <v>0</v>
      </c>
      <c r="J142" s="465"/>
      <c r="K142" s="335"/>
      <c r="L142" s="335"/>
      <c r="M142" s="335"/>
      <c r="N142" s="335"/>
      <c r="O142" s="335"/>
      <c r="P142" s="335"/>
      <c r="Q142" s="335"/>
      <c r="R142" s="335"/>
      <c r="S142" s="335"/>
      <c r="T142" s="23">
        <v>-16</v>
      </c>
      <c r="U142" s="23">
        <f t="shared" si="96"/>
        <v>0</v>
      </c>
      <c r="V142">
        <f t="shared" si="97"/>
        <v>0</v>
      </c>
      <c r="W142">
        <f t="shared" si="98"/>
        <v>0</v>
      </c>
      <c r="X142">
        <f t="shared" si="99"/>
        <v>0</v>
      </c>
      <c r="Y142">
        <f t="shared" si="100"/>
        <v>0</v>
      </c>
      <c r="Z142" s="23">
        <f t="shared" ca="1" si="101"/>
        <v>0</v>
      </c>
      <c r="AA142" s="465"/>
      <c r="AB142" s="335"/>
      <c r="AC142" s="335"/>
      <c r="AD142" s="335"/>
      <c r="AE142" s="335"/>
      <c r="AF142" s="335"/>
      <c r="AG142" s="335"/>
      <c r="AH142" s="335"/>
      <c r="AI142" s="335"/>
      <c r="AJ142" s="335"/>
      <c r="AK142" s="23">
        <v>-16</v>
      </c>
      <c r="AL142" s="23">
        <f t="shared" si="102"/>
        <v>0</v>
      </c>
      <c r="AM142">
        <f t="shared" si="103"/>
        <v>0</v>
      </c>
      <c r="AN142">
        <f t="shared" si="104"/>
        <v>0</v>
      </c>
      <c r="AO142">
        <f t="shared" si="105"/>
        <v>0</v>
      </c>
      <c r="AP142">
        <f t="shared" si="106"/>
        <v>0</v>
      </c>
      <c r="AQ142" s="23">
        <f t="shared" ca="1" si="107"/>
        <v>0</v>
      </c>
      <c r="AR142" s="465"/>
      <c r="AS142" s="335"/>
      <c r="AT142" s="335"/>
      <c r="AU142" s="335"/>
      <c r="AV142" s="335"/>
      <c r="AW142" s="335"/>
      <c r="AX142" s="335"/>
      <c r="AY142" s="335"/>
      <c r="AZ142" s="335"/>
      <c r="BA142" s="335"/>
      <c r="BB142" s="23">
        <v>-16</v>
      </c>
      <c r="BC142" s="23">
        <f t="shared" si="108"/>
        <v>0</v>
      </c>
      <c r="BD142">
        <f t="shared" si="109"/>
        <v>0</v>
      </c>
      <c r="BE142">
        <f t="shared" si="110"/>
        <v>0</v>
      </c>
      <c r="BF142">
        <f t="shared" si="111"/>
        <v>0</v>
      </c>
      <c r="BG142">
        <f t="shared" si="112"/>
        <v>0</v>
      </c>
      <c r="BH142" s="23">
        <f t="shared" ca="1" si="113"/>
        <v>0</v>
      </c>
      <c r="BI142" s="465"/>
      <c r="BJ142" s="335"/>
      <c r="BK142" s="335"/>
      <c r="BL142" s="335"/>
      <c r="BM142" s="335"/>
      <c r="BN142" s="335"/>
      <c r="BO142" s="335"/>
      <c r="BP142" s="335"/>
      <c r="BQ142" s="335"/>
      <c r="BR142" s="335"/>
      <c r="BS142" s="23">
        <v>-16</v>
      </c>
      <c r="BT142" s="23">
        <f t="shared" si="114"/>
        <v>0</v>
      </c>
      <c r="BU142">
        <f t="shared" si="115"/>
        <v>0</v>
      </c>
      <c r="BV142">
        <f t="shared" si="116"/>
        <v>0</v>
      </c>
      <c r="BW142">
        <f t="shared" si="117"/>
        <v>0</v>
      </c>
      <c r="BX142">
        <f t="shared" si="118"/>
        <v>0</v>
      </c>
      <c r="BY142" s="23">
        <f t="shared" ca="1" si="119"/>
        <v>0</v>
      </c>
      <c r="BZ142" s="465"/>
      <c r="CA142" s="335"/>
      <c r="CB142" s="335"/>
      <c r="CC142" s="335"/>
      <c r="CD142" s="335"/>
      <c r="CE142" s="335"/>
      <c r="CF142" s="335"/>
      <c r="CG142" s="335"/>
      <c r="CH142" s="335"/>
      <c r="CI142" s="335"/>
      <c r="CJ142" s="23">
        <v>-16</v>
      </c>
      <c r="CK142" s="23">
        <f t="shared" si="120"/>
        <v>0</v>
      </c>
      <c r="CL142">
        <f t="shared" si="121"/>
        <v>0</v>
      </c>
      <c r="CM142">
        <f t="shared" si="122"/>
        <v>0</v>
      </c>
      <c r="CN142">
        <f t="shared" si="123"/>
        <v>0</v>
      </c>
      <c r="CO142">
        <f t="shared" si="124"/>
        <v>0</v>
      </c>
      <c r="CP142" s="23">
        <f t="shared" ca="1" si="125"/>
        <v>0</v>
      </c>
      <c r="CQ142" s="465"/>
      <c r="CR142" s="335"/>
      <c r="CS142" s="335"/>
      <c r="CT142" s="335"/>
      <c r="CU142" s="335"/>
      <c r="CV142" s="335"/>
      <c r="CW142" s="335"/>
      <c r="CX142" s="335"/>
      <c r="CY142" s="335"/>
      <c r="CZ142" s="335"/>
      <c r="DA142" s="23">
        <v>-16</v>
      </c>
      <c r="DB142" s="23">
        <f t="shared" si="126"/>
        <v>0</v>
      </c>
      <c r="DC142">
        <f t="shared" si="127"/>
        <v>0</v>
      </c>
      <c r="DD142">
        <f t="shared" si="128"/>
        <v>0</v>
      </c>
      <c r="DE142">
        <f t="shared" si="129"/>
        <v>0</v>
      </c>
      <c r="DF142">
        <f t="shared" si="130"/>
        <v>0</v>
      </c>
      <c r="DG142" s="23">
        <f t="shared" ca="1" si="131"/>
        <v>0</v>
      </c>
      <c r="DH142" s="465"/>
      <c r="DI142" s="335"/>
      <c r="DJ142" s="335"/>
      <c r="DK142" s="335"/>
      <c r="DL142" s="335"/>
      <c r="DM142" s="335"/>
      <c r="DN142" s="335"/>
      <c r="DO142" s="335"/>
      <c r="DP142" s="335"/>
      <c r="DQ142" s="335"/>
      <c r="DR142" s="23">
        <v>-16</v>
      </c>
      <c r="DS142" s="23">
        <f t="shared" si="132"/>
        <v>0</v>
      </c>
      <c r="DT142">
        <f t="shared" si="133"/>
        <v>0</v>
      </c>
      <c r="DU142">
        <f t="shared" si="134"/>
        <v>0</v>
      </c>
      <c r="DV142">
        <f t="shared" si="135"/>
        <v>0</v>
      </c>
      <c r="DW142">
        <f t="shared" si="136"/>
        <v>0</v>
      </c>
      <c r="DX142" s="23">
        <f t="shared" ca="1" si="137"/>
        <v>0</v>
      </c>
      <c r="DY142" s="465"/>
      <c r="DZ142" s="335"/>
      <c r="EA142" s="335"/>
      <c r="EB142" s="335"/>
      <c r="EC142" s="335"/>
      <c r="ED142" s="335"/>
      <c r="EE142" s="335"/>
      <c r="EF142" s="335"/>
      <c r="EG142" s="335"/>
      <c r="EH142" s="335"/>
      <c r="EI142" s="23">
        <v>-16</v>
      </c>
      <c r="EJ142" s="23">
        <f t="shared" si="138"/>
        <v>0</v>
      </c>
      <c r="EK142">
        <f t="shared" si="139"/>
        <v>0</v>
      </c>
      <c r="EL142">
        <f t="shared" si="140"/>
        <v>0</v>
      </c>
      <c r="EM142">
        <f t="shared" si="141"/>
        <v>0</v>
      </c>
      <c r="EN142">
        <f t="shared" si="142"/>
        <v>0</v>
      </c>
      <c r="EO142" s="23">
        <f t="shared" ca="1" si="143"/>
        <v>0</v>
      </c>
      <c r="EP142" s="465"/>
      <c r="EQ142" s="335"/>
      <c r="ER142" s="335"/>
      <c r="ES142" s="335"/>
      <c r="ET142" s="335"/>
      <c r="EU142" s="335"/>
      <c r="EV142" s="335"/>
      <c r="EW142" s="335"/>
      <c r="EX142" s="335"/>
      <c r="EY142" s="335"/>
      <c r="EZ142" s="23">
        <v>-16</v>
      </c>
      <c r="FA142" s="23">
        <f t="shared" si="144"/>
        <v>0</v>
      </c>
      <c r="FB142">
        <f t="shared" si="145"/>
        <v>0</v>
      </c>
      <c r="FC142">
        <f t="shared" si="146"/>
        <v>0</v>
      </c>
      <c r="FD142">
        <f t="shared" si="147"/>
        <v>0</v>
      </c>
      <c r="FE142">
        <f t="shared" si="148"/>
        <v>0</v>
      </c>
      <c r="FF142" s="23">
        <f t="shared" ca="1" si="149"/>
        <v>0</v>
      </c>
      <c r="FG142" s="465"/>
      <c r="FH142" s="335"/>
      <c r="FI142" s="335"/>
      <c r="FJ142" s="335"/>
      <c r="FK142" s="335"/>
      <c r="FL142" s="335"/>
      <c r="FM142" s="335"/>
      <c r="FN142" s="335"/>
      <c r="FO142" s="335"/>
      <c r="FP142" s="335"/>
      <c r="FQ142" s="23">
        <v>-16</v>
      </c>
      <c r="FR142" s="23">
        <f t="shared" si="150"/>
        <v>0</v>
      </c>
      <c r="FS142">
        <f t="shared" si="151"/>
        <v>0</v>
      </c>
      <c r="FT142">
        <f t="shared" si="152"/>
        <v>0</v>
      </c>
      <c r="FU142">
        <f t="shared" si="153"/>
        <v>0</v>
      </c>
      <c r="FV142">
        <f t="shared" si="154"/>
        <v>0</v>
      </c>
      <c r="FW142" s="23">
        <f t="shared" ca="1" si="155"/>
        <v>0</v>
      </c>
      <c r="FX142" s="465"/>
      <c r="FY142" s="335"/>
      <c r="FZ142" s="335"/>
      <c r="GA142" s="335"/>
      <c r="GB142" s="335"/>
      <c r="GC142" s="335"/>
      <c r="GD142" s="335"/>
      <c r="GE142" s="335"/>
      <c r="GF142" s="335"/>
      <c r="GG142" s="335"/>
      <c r="GH142" s="23">
        <v>-16</v>
      </c>
      <c r="GI142" s="23">
        <f t="shared" si="156"/>
        <v>0</v>
      </c>
      <c r="GJ142">
        <f t="shared" si="157"/>
        <v>0</v>
      </c>
      <c r="GK142">
        <f t="shared" si="158"/>
        <v>0</v>
      </c>
      <c r="GL142">
        <f t="shared" si="159"/>
        <v>0</v>
      </c>
      <c r="GM142">
        <f t="shared" si="160"/>
        <v>0</v>
      </c>
      <c r="GN142" s="23">
        <f t="shared" ca="1" si="161"/>
        <v>0</v>
      </c>
      <c r="GO142" s="465"/>
      <c r="GP142" s="335"/>
      <c r="GQ142" s="335"/>
      <c r="GR142" s="335"/>
      <c r="GS142" s="335"/>
      <c r="GT142" s="335"/>
      <c r="GU142" s="335"/>
      <c r="GV142" s="335"/>
      <c r="GW142" s="335"/>
      <c r="GX142" s="335"/>
      <c r="GY142" s="23">
        <v>-16</v>
      </c>
      <c r="GZ142" s="23">
        <f t="shared" si="162"/>
        <v>0</v>
      </c>
      <c r="HA142">
        <f t="shared" si="163"/>
        <v>0</v>
      </c>
      <c r="HB142">
        <f t="shared" si="164"/>
        <v>0</v>
      </c>
      <c r="HC142">
        <f t="shared" si="165"/>
        <v>0</v>
      </c>
      <c r="HD142">
        <f t="shared" si="166"/>
        <v>0</v>
      </c>
      <c r="HE142" s="23">
        <f t="shared" ca="1" si="167"/>
        <v>0</v>
      </c>
      <c r="HF142" s="465"/>
      <c r="HG142" s="335"/>
      <c r="HH142" s="335"/>
      <c r="HI142" s="335"/>
      <c r="HJ142" s="335"/>
      <c r="HK142" s="335"/>
      <c r="HL142" s="335"/>
      <c r="HM142" s="335"/>
      <c r="HN142" s="335"/>
      <c r="HO142" s="335"/>
      <c r="HP142" s="23">
        <v>-16</v>
      </c>
      <c r="HQ142" s="23">
        <f t="shared" si="168"/>
        <v>0</v>
      </c>
      <c r="HR142">
        <f t="shared" si="169"/>
        <v>0</v>
      </c>
      <c r="HS142">
        <f t="shared" si="170"/>
        <v>0</v>
      </c>
      <c r="HT142">
        <f t="shared" si="171"/>
        <v>0</v>
      </c>
      <c r="HU142">
        <f t="shared" si="172"/>
        <v>0</v>
      </c>
      <c r="HV142" s="23">
        <f t="shared" ca="1" si="173"/>
        <v>0</v>
      </c>
      <c r="HW142" s="465"/>
      <c r="HX142" s="335"/>
      <c r="HY142" s="335"/>
      <c r="HZ142" s="335"/>
      <c r="IA142" s="335"/>
      <c r="IB142" s="335"/>
      <c r="IC142" s="335"/>
      <c r="ID142" s="335"/>
      <c r="IE142" s="335"/>
      <c r="IF142" s="335"/>
      <c r="IG142" s="23">
        <v>-16</v>
      </c>
      <c r="IH142" s="23">
        <f t="shared" si="174"/>
        <v>0</v>
      </c>
      <c r="II142">
        <f t="shared" si="175"/>
        <v>0</v>
      </c>
      <c r="IJ142">
        <f t="shared" si="176"/>
        <v>0</v>
      </c>
      <c r="IK142">
        <f t="shared" si="177"/>
        <v>0</v>
      </c>
      <c r="IL142">
        <f t="shared" si="178"/>
        <v>0</v>
      </c>
      <c r="IM142" s="23">
        <f t="shared" ca="1" si="179"/>
        <v>0</v>
      </c>
      <c r="IN142" s="465"/>
      <c r="IO142" s="335"/>
      <c r="IP142" s="335"/>
      <c r="IQ142" s="335"/>
      <c r="IR142" s="335"/>
      <c r="IS142" s="335"/>
      <c r="IT142" s="335"/>
    </row>
    <row r="143" spans="1:254" s="124" customFormat="1" ht="12.75" x14ac:dyDescent="0.2">
      <c r="A143" s="335"/>
      <c r="B143" s="335"/>
      <c r="C143" s="23">
        <v>-15</v>
      </c>
      <c r="D143" s="23">
        <f t="shared" si="90"/>
        <v>0</v>
      </c>
      <c r="E143">
        <f t="shared" si="91"/>
        <v>0</v>
      </c>
      <c r="F143">
        <f t="shared" si="92"/>
        <v>0</v>
      </c>
      <c r="G143">
        <f t="shared" si="93"/>
        <v>0</v>
      </c>
      <c r="H143">
        <f t="shared" si="94"/>
        <v>0</v>
      </c>
      <c r="I143" s="23">
        <f t="shared" ca="1" si="95"/>
        <v>0</v>
      </c>
      <c r="J143" s="465"/>
      <c r="K143" s="335"/>
      <c r="L143" s="335"/>
      <c r="M143" s="335"/>
      <c r="N143" s="335"/>
      <c r="O143" s="335"/>
      <c r="P143" s="335"/>
      <c r="Q143" s="335"/>
      <c r="R143" s="335"/>
      <c r="S143" s="335"/>
      <c r="T143" s="23">
        <v>-15</v>
      </c>
      <c r="U143" s="23">
        <f t="shared" si="96"/>
        <v>0</v>
      </c>
      <c r="V143">
        <f t="shared" si="97"/>
        <v>0</v>
      </c>
      <c r="W143">
        <f t="shared" si="98"/>
        <v>0</v>
      </c>
      <c r="X143">
        <f t="shared" si="99"/>
        <v>0</v>
      </c>
      <c r="Y143">
        <f t="shared" si="100"/>
        <v>0</v>
      </c>
      <c r="Z143" s="23">
        <f t="shared" ca="1" si="101"/>
        <v>0</v>
      </c>
      <c r="AA143" s="465"/>
      <c r="AB143" s="335"/>
      <c r="AC143" s="335"/>
      <c r="AD143" s="335"/>
      <c r="AE143" s="335"/>
      <c r="AF143" s="335"/>
      <c r="AG143" s="335"/>
      <c r="AH143" s="335"/>
      <c r="AI143" s="335"/>
      <c r="AJ143" s="335"/>
      <c r="AK143" s="23">
        <v>-15</v>
      </c>
      <c r="AL143" s="23">
        <f t="shared" si="102"/>
        <v>0</v>
      </c>
      <c r="AM143">
        <f t="shared" si="103"/>
        <v>0</v>
      </c>
      <c r="AN143">
        <f t="shared" si="104"/>
        <v>0</v>
      </c>
      <c r="AO143">
        <f t="shared" si="105"/>
        <v>0</v>
      </c>
      <c r="AP143">
        <f t="shared" si="106"/>
        <v>0</v>
      </c>
      <c r="AQ143" s="23">
        <f t="shared" ca="1" si="107"/>
        <v>0</v>
      </c>
      <c r="AR143" s="465"/>
      <c r="AS143" s="335"/>
      <c r="AT143" s="335"/>
      <c r="AU143" s="335"/>
      <c r="AV143" s="335"/>
      <c r="AW143" s="335"/>
      <c r="AX143" s="335"/>
      <c r="AY143" s="335"/>
      <c r="AZ143" s="335"/>
      <c r="BA143" s="335"/>
      <c r="BB143" s="23">
        <v>-15</v>
      </c>
      <c r="BC143" s="23">
        <f t="shared" si="108"/>
        <v>0</v>
      </c>
      <c r="BD143">
        <f t="shared" si="109"/>
        <v>0</v>
      </c>
      <c r="BE143">
        <f t="shared" si="110"/>
        <v>0</v>
      </c>
      <c r="BF143">
        <f t="shared" si="111"/>
        <v>0</v>
      </c>
      <c r="BG143">
        <f t="shared" si="112"/>
        <v>0</v>
      </c>
      <c r="BH143" s="23">
        <f t="shared" ca="1" si="113"/>
        <v>0</v>
      </c>
      <c r="BI143" s="465"/>
      <c r="BJ143" s="335"/>
      <c r="BK143" s="335"/>
      <c r="BL143" s="335"/>
      <c r="BM143" s="335"/>
      <c r="BN143" s="335"/>
      <c r="BO143" s="335"/>
      <c r="BP143" s="335"/>
      <c r="BQ143" s="335"/>
      <c r="BR143" s="335"/>
      <c r="BS143" s="23">
        <v>-15</v>
      </c>
      <c r="BT143" s="23">
        <f t="shared" si="114"/>
        <v>0</v>
      </c>
      <c r="BU143">
        <f t="shared" si="115"/>
        <v>0</v>
      </c>
      <c r="BV143">
        <f t="shared" si="116"/>
        <v>0</v>
      </c>
      <c r="BW143">
        <f t="shared" si="117"/>
        <v>0</v>
      </c>
      <c r="BX143">
        <f t="shared" si="118"/>
        <v>0</v>
      </c>
      <c r="BY143" s="23">
        <f t="shared" ca="1" si="119"/>
        <v>0</v>
      </c>
      <c r="BZ143" s="465"/>
      <c r="CA143" s="335"/>
      <c r="CB143" s="335"/>
      <c r="CC143" s="335"/>
      <c r="CD143" s="335"/>
      <c r="CE143" s="335"/>
      <c r="CF143" s="335"/>
      <c r="CG143" s="335"/>
      <c r="CH143" s="335"/>
      <c r="CI143" s="335"/>
      <c r="CJ143" s="23">
        <v>-15</v>
      </c>
      <c r="CK143" s="23">
        <f t="shared" si="120"/>
        <v>0</v>
      </c>
      <c r="CL143">
        <f t="shared" si="121"/>
        <v>0</v>
      </c>
      <c r="CM143">
        <f t="shared" si="122"/>
        <v>0</v>
      </c>
      <c r="CN143">
        <f t="shared" si="123"/>
        <v>0</v>
      </c>
      <c r="CO143">
        <f t="shared" si="124"/>
        <v>0</v>
      </c>
      <c r="CP143" s="23">
        <f t="shared" ca="1" si="125"/>
        <v>0</v>
      </c>
      <c r="CQ143" s="465"/>
      <c r="CR143" s="335"/>
      <c r="CS143" s="335"/>
      <c r="CT143" s="335"/>
      <c r="CU143" s="335"/>
      <c r="CV143" s="335"/>
      <c r="CW143" s="335"/>
      <c r="CX143" s="335"/>
      <c r="CY143" s="335"/>
      <c r="CZ143" s="335"/>
      <c r="DA143" s="23">
        <v>-15</v>
      </c>
      <c r="DB143" s="23">
        <f t="shared" si="126"/>
        <v>0</v>
      </c>
      <c r="DC143">
        <f t="shared" si="127"/>
        <v>0</v>
      </c>
      <c r="DD143">
        <f t="shared" si="128"/>
        <v>0</v>
      </c>
      <c r="DE143">
        <f t="shared" si="129"/>
        <v>0</v>
      </c>
      <c r="DF143">
        <f t="shared" si="130"/>
        <v>0</v>
      </c>
      <c r="DG143" s="23">
        <f t="shared" ca="1" si="131"/>
        <v>0</v>
      </c>
      <c r="DH143" s="465"/>
      <c r="DI143" s="335"/>
      <c r="DJ143" s="335"/>
      <c r="DK143" s="335"/>
      <c r="DL143" s="335"/>
      <c r="DM143" s="335"/>
      <c r="DN143" s="335"/>
      <c r="DO143" s="335"/>
      <c r="DP143" s="335"/>
      <c r="DQ143" s="335"/>
      <c r="DR143" s="23">
        <v>-15</v>
      </c>
      <c r="DS143" s="23">
        <f t="shared" si="132"/>
        <v>0</v>
      </c>
      <c r="DT143">
        <f t="shared" si="133"/>
        <v>0</v>
      </c>
      <c r="DU143">
        <f t="shared" si="134"/>
        <v>0</v>
      </c>
      <c r="DV143">
        <f t="shared" si="135"/>
        <v>0</v>
      </c>
      <c r="DW143">
        <f t="shared" si="136"/>
        <v>0</v>
      </c>
      <c r="DX143" s="23">
        <f t="shared" ca="1" si="137"/>
        <v>0</v>
      </c>
      <c r="DY143" s="465"/>
      <c r="DZ143" s="335"/>
      <c r="EA143" s="335"/>
      <c r="EB143" s="335"/>
      <c r="EC143" s="335"/>
      <c r="ED143" s="335"/>
      <c r="EE143" s="335"/>
      <c r="EF143" s="335"/>
      <c r="EG143" s="335"/>
      <c r="EH143" s="335"/>
      <c r="EI143" s="23">
        <v>-15</v>
      </c>
      <c r="EJ143" s="23">
        <f t="shared" si="138"/>
        <v>0</v>
      </c>
      <c r="EK143">
        <f t="shared" si="139"/>
        <v>0</v>
      </c>
      <c r="EL143">
        <f t="shared" si="140"/>
        <v>0</v>
      </c>
      <c r="EM143">
        <f t="shared" si="141"/>
        <v>0</v>
      </c>
      <c r="EN143">
        <f t="shared" si="142"/>
        <v>0</v>
      </c>
      <c r="EO143" s="23">
        <f t="shared" ca="1" si="143"/>
        <v>0</v>
      </c>
      <c r="EP143" s="465"/>
      <c r="EQ143" s="335"/>
      <c r="ER143" s="335"/>
      <c r="ES143" s="335"/>
      <c r="ET143" s="335"/>
      <c r="EU143" s="335"/>
      <c r="EV143" s="335"/>
      <c r="EW143" s="335"/>
      <c r="EX143" s="335"/>
      <c r="EY143" s="335"/>
      <c r="EZ143" s="23">
        <v>-15</v>
      </c>
      <c r="FA143" s="23">
        <f t="shared" si="144"/>
        <v>0</v>
      </c>
      <c r="FB143">
        <f t="shared" si="145"/>
        <v>0</v>
      </c>
      <c r="FC143">
        <f t="shared" si="146"/>
        <v>0</v>
      </c>
      <c r="FD143">
        <f t="shared" si="147"/>
        <v>0</v>
      </c>
      <c r="FE143">
        <f t="shared" si="148"/>
        <v>0</v>
      </c>
      <c r="FF143" s="23">
        <f t="shared" ca="1" si="149"/>
        <v>0</v>
      </c>
      <c r="FG143" s="465"/>
      <c r="FH143" s="335"/>
      <c r="FI143" s="335"/>
      <c r="FJ143" s="335"/>
      <c r="FK143" s="335"/>
      <c r="FL143" s="335"/>
      <c r="FM143" s="335"/>
      <c r="FN143" s="335"/>
      <c r="FO143" s="335"/>
      <c r="FP143" s="335"/>
      <c r="FQ143" s="23">
        <v>-15</v>
      </c>
      <c r="FR143" s="23">
        <f t="shared" si="150"/>
        <v>0</v>
      </c>
      <c r="FS143">
        <f t="shared" si="151"/>
        <v>0</v>
      </c>
      <c r="FT143">
        <f t="shared" si="152"/>
        <v>0</v>
      </c>
      <c r="FU143">
        <f t="shared" si="153"/>
        <v>0</v>
      </c>
      <c r="FV143">
        <f t="shared" si="154"/>
        <v>0</v>
      </c>
      <c r="FW143" s="23">
        <f t="shared" ca="1" si="155"/>
        <v>0</v>
      </c>
      <c r="FX143" s="465"/>
      <c r="FY143" s="335"/>
      <c r="FZ143" s="335"/>
      <c r="GA143" s="335"/>
      <c r="GB143" s="335"/>
      <c r="GC143" s="335"/>
      <c r="GD143" s="335"/>
      <c r="GE143" s="335"/>
      <c r="GF143" s="335"/>
      <c r="GG143" s="335"/>
      <c r="GH143" s="23">
        <v>-15</v>
      </c>
      <c r="GI143" s="23">
        <f t="shared" si="156"/>
        <v>0</v>
      </c>
      <c r="GJ143">
        <f t="shared" si="157"/>
        <v>0</v>
      </c>
      <c r="GK143">
        <f t="shared" si="158"/>
        <v>0</v>
      </c>
      <c r="GL143">
        <f t="shared" si="159"/>
        <v>0</v>
      </c>
      <c r="GM143">
        <f t="shared" si="160"/>
        <v>0</v>
      </c>
      <c r="GN143" s="23">
        <f t="shared" ca="1" si="161"/>
        <v>0</v>
      </c>
      <c r="GO143" s="465"/>
      <c r="GP143" s="335"/>
      <c r="GQ143" s="335"/>
      <c r="GR143" s="335"/>
      <c r="GS143" s="335"/>
      <c r="GT143" s="335"/>
      <c r="GU143" s="335"/>
      <c r="GV143" s="335"/>
      <c r="GW143" s="335"/>
      <c r="GX143" s="335"/>
      <c r="GY143" s="23">
        <v>-15</v>
      </c>
      <c r="GZ143" s="23">
        <f t="shared" si="162"/>
        <v>0</v>
      </c>
      <c r="HA143">
        <f t="shared" si="163"/>
        <v>0</v>
      </c>
      <c r="HB143">
        <f t="shared" si="164"/>
        <v>0</v>
      </c>
      <c r="HC143">
        <f t="shared" si="165"/>
        <v>0</v>
      </c>
      <c r="HD143">
        <f t="shared" si="166"/>
        <v>0</v>
      </c>
      <c r="HE143" s="23">
        <f t="shared" ca="1" si="167"/>
        <v>0</v>
      </c>
      <c r="HF143" s="465"/>
      <c r="HG143" s="335"/>
      <c r="HH143" s="335"/>
      <c r="HI143" s="335"/>
      <c r="HJ143" s="335"/>
      <c r="HK143" s="335"/>
      <c r="HL143" s="335"/>
      <c r="HM143" s="335"/>
      <c r="HN143" s="335"/>
      <c r="HO143" s="335"/>
      <c r="HP143" s="23">
        <v>-15</v>
      </c>
      <c r="HQ143" s="23">
        <f t="shared" si="168"/>
        <v>0</v>
      </c>
      <c r="HR143">
        <f t="shared" si="169"/>
        <v>0</v>
      </c>
      <c r="HS143">
        <f t="shared" si="170"/>
        <v>0</v>
      </c>
      <c r="HT143">
        <f t="shared" si="171"/>
        <v>0</v>
      </c>
      <c r="HU143">
        <f t="shared" si="172"/>
        <v>0</v>
      </c>
      <c r="HV143" s="23">
        <f t="shared" ca="1" si="173"/>
        <v>0</v>
      </c>
      <c r="HW143" s="465"/>
      <c r="HX143" s="335"/>
      <c r="HY143" s="335"/>
      <c r="HZ143" s="335"/>
      <c r="IA143" s="335"/>
      <c r="IB143" s="335"/>
      <c r="IC143" s="335"/>
      <c r="ID143" s="335"/>
      <c r="IE143" s="335"/>
      <c r="IF143" s="335"/>
      <c r="IG143" s="23">
        <v>-15</v>
      </c>
      <c r="IH143" s="23">
        <f t="shared" si="174"/>
        <v>0</v>
      </c>
      <c r="II143">
        <f t="shared" si="175"/>
        <v>0</v>
      </c>
      <c r="IJ143">
        <f t="shared" si="176"/>
        <v>0</v>
      </c>
      <c r="IK143">
        <f t="shared" si="177"/>
        <v>0</v>
      </c>
      <c r="IL143">
        <f t="shared" si="178"/>
        <v>0</v>
      </c>
      <c r="IM143" s="23">
        <f t="shared" ca="1" si="179"/>
        <v>0</v>
      </c>
      <c r="IN143" s="465"/>
      <c r="IO143" s="335"/>
      <c r="IP143" s="335"/>
      <c r="IQ143" s="335"/>
      <c r="IR143" s="335"/>
      <c r="IS143" s="335"/>
      <c r="IT143" s="335"/>
    </row>
    <row r="144" spans="1:254" s="124" customFormat="1" ht="12.75" x14ac:dyDescent="0.2">
      <c r="A144" s="335"/>
      <c r="B144" s="335"/>
      <c r="C144" s="23">
        <v>-14</v>
      </c>
      <c r="D144" s="23">
        <f t="shared" si="90"/>
        <v>0</v>
      </c>
      <c r="E144">
        <f t="shared" si="91"/>
        <v>0</v>
      </c>
      <c r="F144">
        <f t="shared" si="92"/>
        <v>0</v>
      </c>
      <c r="G144">
        <f t="shared" si="93"/>
        <v>0</v>
      </c>
      <c r="H144">
        <f t="shared" si="94"/>
        <v>0</v>
      </c>
      <c r="I144" s="23">
        <f t="shared" ca="1" si="95"/>
        <v>0</v>
      </c>
      <c r="J144" s="465"/>
      <c r="K144" s="335"/>
      <c r="L144" s="335"/>
      <c r="M144" s="335"/>
      <c r="N144" s="335"/>
      <c r="O144" s="335"/>
      <c r="P144" s="335"/>
      <c r="Q144" s="335"/>
      <c r="R144" s="335"/>
      <c r="S144" s="335"/>
      <c r="T144" s="23">
        <v>-14</v>
      </c>
      <c r="U144" s="23">
        <f t="shared" si="96"/>
        <v>0</v>
      </c>
      <c r="V144">
        <f t="shared" si="97"/>
        <v>0</v>
      </c>
      <c r="W144">
        <f t="shared" si="98"/>
        <v>0</v>
      </c>
      <c r="X144">
        <f t="shared" si="99"/>
        <v>0</v>
      </c>
      <c r="Y144">
        <f t="shared" si="100"/>
        <v>0</v>
      </c>
      <c r="Z144" s="23">
        <f t="shared" ca="1" si="101"/>
        <v>0</v>
      </c>
      <c r="AA144" s="465"/>
      <c r="AB144" s="335"/>
      <c r="AC144" s="335"/>
      <c r="AD144" s="335"/>
      <c r="AE144" s="335"/>
      <c r="AF144" s="335"/>
      <c r="AG144" s="335"/>
      <c r="AH144" s="335"/>
      <c r="AI144" s="335"/>
      <c r="AJ144" s="335"/>
      <c r="AK144" s="23">
        <v>-14</v>
      </c>
      <c r="AL144" s="23">
        <f t="shared" si="102"/>
        <v>0</v>
      </c>
      <c r="AM144">
        <f t="shared" si="103"/>
        <v>0</v>
      </c>
      <c r="AN144">
        <f t="shared" si="104"/>
        <v>0</v>
      </c>
      <c r="AO144">
        <f t="shared" si="105"/>
        <v>0</v>
      </c>
      <c r="AP144">
        <f t="shared" si="106"/>
        <v>0</v>
      </c>
      <c r="AQ144" s="23">
        <f t="shared" ca="1" si="107"/>
        <v>0</v>
      </c>
      <c r="AR144" s="465"/>
      <c r="AS144" s="335"/>
      <c r="AT144" s="335"/>
      <c r="AU144" s="335"/>
      <c r="AV144" s="335"/>
      <c r="AW144" s="335"/>
      <c r="AX144" s="335"/>
      <c r="AY144" s="335"/>
      <c r="AZ144" s="335"/>
      <c r="BA144" s="335"/>
      <c r="BB144" s="23">
        <v>-14</v>
      </c>
      <c r="BC144" s="23">
        <f t="shared" si="108"/>
        <v>0</v>
      </c>
      <c r="BD144">
        <f t="shared" si="109"/>
        <v>0</v>
      </c>
      <c r="BE144">
        <f t="shared" si="110"/>
        <v>0</v>
      </c>
      <c r="BF144">
        <f t="shared" si="111"/>
        <v>0</v>
      </c>
      <c r="BG144">
        <f t="shared" si="112"/>
        <v>0</v>
      </c>
      <c r="BH144" s="23">
        <f t="shared" ca="1" si="113"/>
        <v>0</v>
      </c>
      <c r="BI144" s="465"/>
      <c r="BJ144" s="335"/>
      <c r="BK144" s="335"/>
      <c r="BL144" s="335"/>
      <c r="BM144" s="335"/>
      <c r="BN144" s="335"/>
      <c r="BO144" s="335"/>
      <c r="BP144" s="335"/>
      <c r="BQ144" s="335"/>
      <c r="BR144" s="335"/>
      <c r="BS144" s="23">
        <v>-14</v>
      </c>
      <c r="BT144" s="23">
        <f t="shared" si="114"/>
        <v>0</v>
      </c>
      <c r="BU144">
        <f t="shared" si="115"/>
        <v>0</v>
      </c>
      <c r="BV144">
        <f t="shared" si="116"/>
        <v>0</v>
      </c>
      <c r="BW144">
        <f t="shared" si="117"/>
        <v>0</v>
      </c>
      <c r="BX144">
        <f t="shared" si="118"/>
        <v>0</v>
      </c>
      <c r="BY144" s="23">
        <f t="shared" ca="1" si="119"/>
        <v>0</v>
      </c>
      <c r="BZ144" s="465"/>
      <c r="CA144" s="335"/>
      <c r="CB144" s="335"/>
      <c r="CC144" s="335"/>
      <c r="CD144" s="335"/>
      <c r="CE144" s="335"/>
      <c r="CF144" s="335"/>
      <c r="CG144" s="335"/>
      <c r="CH144" s="335"/>
      <c r="CI144" s="335"/>
      <c r="CJ144" s="23">
        <v>-14</v>
      </c>
      <c r="CK144" s="23">
        <f t="shared" si="120"/>
        <v>0</v>
      </c>
      <c r="CL144">
        <f t="shared" si="121"/>
        <v>0</v>
      </c>
      <c r="CM144">
        <f t="shared" si="122"/>
        <v>0</v>
      </c>
      <c r="CN144">
        <f t="shared" si="123"/>
        <v>0</v>
      </c>
      <c r="CO144">
        <f t="shared" si="124"/>
        <v>0</v>
      </c>
      <c r="CP144" s="23">
        <f t="shared" ca="1" si="125"/>
        <v>0</v>
      </c>
      <c r="CQ144" s="465"/>
      <c r="CR144" s="335"/>
      <c r="CS144" s="335"/>
      <c r="CT144" s="335"/>
      <c r="CU144" s="335"/>
      <c r="CV144" s="335"/>
      <c r="CW144" s="335"/>
      <c r="CX144" s="335"/>
      <c r="CY144" s="335"/>
      <c r="CZ144" s="335"/>
      <c r="DA144" s="23">
        <v>-14</v>
      </c>
      <c r="DB144" s="23">
        <f t="shared" si="126"/>
        <v>0</v>
      </c>
      <c r="DC144">
        <f t="shared" si="127"/>
        <v>0</v>
      </c>
      <c r="DD144">
        <f t="shared" si="128"/>
        <v>0</v>
      </c>
      <c r="DE144">
        <f t="shared" si="129"/>
        <v>0</v>
      </c>
      <c r="DF144">
        <f t="shared" si="130"/>
        <v>0</v>
      </c>
      <c r="DG144" s="23">
        <f t="shared" ca="1" si="131"/>
        <v>0</v>
      </c>
      <c r="DH144" s="465"/>
      <c r="DI144" s="335"/>
      <c r="DJ144" s="335"/>
      <c r="DK144" s="335"/>
      <c r="DL144" s="335"/>
      <c r="DM144" s="335"/>
      <c r="DN144" s="335"/>
      <c r="DO144" s="335"/>
      <c r="DP144" s="335"/>
      <c r="DQ144" s="335"/>
      <c r="DR144" s="23">
        <v>-14</v>
      </c>
      <c r="DS144" s="23">
        <f t="shared" si="132"/>
        <v>0</v>
      </c>
      <c r="DT144">
        <f t="shared" si="133"/>
        <v>0</v>
      </c>
      <c r="DU144">
        <f t="shared" si="134"/>
        <v>0</v>
      </c>
      <c r="DV144">
        <f t="shared" si="135"/>
        <v>0</v>
      </c>
      <c r="DW144">
        <f t="shared" si="136"/>
        <v>0</v>
      </c>
      <c r="DX144" s="23">
        <f t="shared" ca="1" si="137"/>
        <v>0</v>
      </c>
      <c r="DY144" s="465"/>
      <c r="DZ144" s="335"/>
      <c r="EA144" s="335"/>
      <c r="EB144" s="335"/>
      <c r="EC144" s="335"/>
      <c r="ED144" s="335"/>
      <c r="EE144" s="335"/>
      <c r="EF144" s="335"/>
      <c r="EG144" s="335"/>
      <c r="EH144" s="335"/>
      <c r="EI144" s="23">
        <v>-14</v>
      </c>
      <c r="EJ144" s="23">
        <f t="shared" si="138"/>
        <v>0</v>
      </c>
      <c r="EK144">
        <f t="shared" si="139"/>
        <v>0</v>
      </c>
      <c r="EL144">
        <f t="shared" si="140"/>
        <v>0</v>
      </c>
      <c r="EM144">
        <f t="shared" si="141"/>
        <v>0</v>
      </c>
      <c r="EN144">
        <f t="shared" si="142"/>
        <v>0</v>
      </c>
      <c r="EO144" s="23">
        <f t="shared" ca="1" si="143"/>
        <v>0</v>
      </c>
      <c r="EP144" s="465"/>
      <c r="EQ144" s="335"/>
      <c r="ER144" s="335"/>
      <c r="ES144" s="335"/>
      <c r="ET144" s="335"/>
      <c r="EU144" s="335"/>
      <c r="EV144" s="335"/>
      <c r="EW144" s="335"/>
      <c r="EX144" s="335"/>
      <c r="EY144" s="335"/>
      <c r="EZ144" s="23">
        <v>-14</v>
      </c>
      <c r="FA144" s="23">
        <f t="shared" si="144"/>
        <v>0</v>
      </c>
      <c r="FB144">
        <f t="shared" si="145"/>
        <v>0</v>
      </c>
      <c r="FC144">
        <f t="shared" si="146"/>
        <v>0</v>
      </c>
      <c r="FD144">
        <f t="shared" si="147"/>
        <v>0</v>
      </c>
      <c r="FE144">
        <f t="shared" si="148"/>
        <v>0</v>
      </c>
      <c r="FF144" s="23">
        <f t="shared" ca="1" si="149"/>
        <v>0</v>
      </c>
      <c r="FG144" s="465"/>
      <c r="FH144" s="335"/>
      <c r="FI144" s="335"/>
      <c r="FJ144" s="335"/>
      <c r="FK144" s="335"/>
      <c r="FL144" s="335"/>
      <c r="FM144" s="335"/>
      <c r="FN144" s="335"/>
      <c r="FO144" s="335"/>
      <c r="FP144" s="335"/>
      <c r="FQ144" s="23">
        <v>-14</v>
      </c>
      <c r="FR144" s="23">
        <f t="shared" si="150"/>
        <v>0</v>
      </c>
      <c r="FS144">
        <f t="shared" si="151"/>
        <v>0</v>
      </c>
      <c r="FT144">
        <f t="shared" si="152"/>
        <v>0</v>
      </c>
      <c r="FU144">
        <f t="shared" si="153"/>
        <v>0</v>
      </c>
      <c r="FV144">
        <f t="shared" si="154"/>
        <v>0</v>
      </c>
      <c r="FW144" s="23">
        <f t="shared" ca="1" si="155"/>
        <v>0</v>
      </c>
      <c r="FX144" s="465"/>
      <c r="FY144" s="335"/>
      <c r="FZ144" s="335"/>
      <c r="GA144" s="335"/>
      <c r="GB144" s="335"/>
      <c r="GC144" s="335"/>
      <c r="GD144" s="335"/>
      <c r="GE144" s="335"/>
      <c r="GF144" s="335"/>
      <c r="GG144" s="335"/>
      <c r="GH144" s="23">
        <v>-14</v>
      </c>
      <c r="GI144" s="23">
        <f t="shared" si="156"/>
        <v>0</v>
      </c>
      <c r="GJ144">
        <f t="shared" si="157"/>
        <v>0</v>
      </c>
      <c r="GK144">
        <f t="shared" si="158"/>
        <v>0</v>
      </c>
      <c r="GL144">
        <f t="shared" si="159"/>
        <v>0</v>
      </c>
      <c r="GM144">
        <f t="shared" si="160"/>
        <v>0</v>
      </c>
      <c r="GN144" s="23">
        <f t="shared" ca="1" si="161"/>
        <v>0</v>
      </c>
      <c r="GO144" s="465"/>
      <c r="GP144" s="335"/>
      <c r="GQ144" s="335"/>
      <c r="GR144" s="335"/>
      <c r="GS144" s="335"/>
      <c r="GT144" s="335"/>
      <c r="GU144" s="335"/>
      <c r="GV144" s="335"/>
      <c r="GW144" s="335"/>
      <c r="GX144" s="335"/>
      <c r="GY144" s="23">
        <v>-14</v>
      </c>
      <c r="GZ144" s="23">
        <f t="shared" si="162"/>
        <v>0</v>
      </c>
      <c r="HA144">
        <f t="shared" si="163"/>
        <v>0</v>
      </c>
      <c r="HB144">
        <f t="shared" si="164"/>
        <v>0</v>
      </c>
      <c r="HC144">
        <f t="shared" si="165"/>
        <v>0</v>
      </c>
      <c r="HD144">
        <f t="shared" si="166"/>
        <v>0</v>
      </c>
      <c r="HE144" s="23">
        <f t="shared" ca="1" si="167"/>
        <v>0</v>
      </c>
      <c r="HF144" s="465"/>
      <c r="HG144" s="335"/>
      <c r="HH144" s="335"/>
      <c r="HI144" s="335"/>
      <c r="HJ144" s="335"/>
      <c r="HK144" s="335"/>
      <c r="HL144" s="335"/>
      <c r="HM144" s="335"/>
      <c r="HN144" s="335"/>
      <c r="HO144" s="335"/>
      <c r="HP144" s="23">
        <v>-14</v>
      </c>
      <c r="HQ144" s="23">
        <f t="shared" si="168"/>
        <v>0</v>
      </c>
      <c r="HR144">
        <f t="shared" si="169"/>
        <v>0</v>
      </c>
      <c r="HS144">
        <f t="shared" si="170"/>
        <v>0</v>
      </c>
      <c r="HT144">
        <f t="shared" si="171"/>
        <v>0</v>
      </c>
      <c r="HU144">
        <f t="shared" si="172"/>
        <v>0</v>
      </c>
      <c r="HV144" s="23">
        <f t="shared" ca="1" si="173"/>
        <v>0</v>
      </c>
      <c r="HW144" s="465"/>
      <c r="HX144" s="335"/>
      <c r="HY144" s="335"/>
      <c r="HZ144" s="335"/>
      <c r="IA144" s="335"/>
      <c r="IB144" s="335"/>
      <c r="IC144" s="335"/>
      <c r="ID144" s="335"/>
      <c r="IE144" s="335"/>
      <c r="IF144" s="335"/>
      <c r="IG144" s="23">
        <v>-14</v>
      </c>
      <c r="IH144" s="23">
        <f t="shared" si="174"/>
        <v>0</v>
      </c>
      <c r="II144">
        <f t="shared" si="175"/>
        <v>0</v>
      </c>
      <c r="IJ144">
        <f t="shared" si="176"/>
        <v>0</v>
      </c>
      <c r="IK144">
        <f t="shared" si="177"/>
        <v>0</v>
      </c>
      <c r="IL144">
        <f t="shared" si="178"/>
        <v>0</v>
      </c>
      <c r="IM144" s="23">
        <f t="shared" ca="1" si="179"/>
        <v>0</v>
      </c>
      <c r="IN144" s="465"/>
      <c r="IO144" s="335"/>
      <c r="IP144" s="335"/>
      <c r="IQ144" s="335"/>
      <c r="IR144" s="335"/>
      <c r="IS144" s="335"/>
      <c r="IT144" s="335"/>
    </row>
    <row r="145" spans="1:254" s="124" customFormat="1" ht="12.75" x14ac:dyDescent="0.2">
      <c r="A145" s="335"/>
      <c r="B145" s="335"/>
      <c r="C145" s="23">
        <v>-13</v>
      </c>
      <c r="D145" s="23">
        <f t="shared" si="90"/>
        <v>0</v>
      </c>
      <c r="E145">
        <f t="shared" si="91"/>
        <v>0</v>
      </c>
      <c r="F145">
        <f t="shared" si="92"/>
        <v>0</v>
      </c>
      <c r="G145">
        <f t="shared" si="93"/>
        <v>0</v>
      </c>
      <c r="H145">
        <f t="shared" si="94"/>
        <v>0</v>
      </c>
      <c r="I145" s="23">
        <f t="shared" ca="1" si="95"/>
        <v>0</v>
      </c>
      <c r="J145" s="465"/>
      <c r="K145" s="335"/>
      <c r="L145" s="335"/>
      <c r="M145" s="335"/>
      <c r="N145" s="335"/>
      <c r="O145" s="335"/>
      <c r="P145" s="335"/>
      <c r="Q145" s="335"/>
      <c r="R145" s="335"/>
      <c r="S145" s="335"/>
      <c r="T145" s="23">
        <v>-13</v>
      </c>
      <c r="U145" s="23">
        <f t="shared" si="96"/>
        <v>0</v>
      </c>
      <c r="V145">
        <f t="shared" si="97"/>
        <v>0</v>
      </c>
      <c r="W145">
        <f t="shared" si="98"/>
        <v>0</v>
      </c>
      <c r="X145">
        <f t="shared" si="99"/>
        <v>0</v>
      </c>
      <c r="Y145">
        <f t="shared" si="100"/>
        <v>0</v>
      </c>
      <c r="Z145" s="23">
        <f t="shared" ca="1" si="101"/>
        <v>0</v>
      </c>
      <c r="AA145" s="465"/>
      <c r="AB145" s="335"/>
      <c r="AC145" s="335"/>
      <c r="AD145" s="335"/>
      <c r="AE145" s="335"/>
      <c r="AF145" s="335"/>
      <c r="AG145" s="335"/>
      <c r="AH145" s="335"/>
      <c r="AI145" s="335"/>
      <c r="AJ145" s="335"/>
      <c r="AK145" s="23">
        <v>-13</v>
      </c>
      <c r="AL145" s="23">
        <f t="shared" si="102"/>
        <v>0</v>
      </c>
      <c r="AM145">
        <f t="shared" si="103"/>
        <v>0</v>
      </c>
      <c r="AN145">
        <f t="shared" si="104"/>
        <v>0</v>
      </c>
      <c r="AO145">
        <f t="shared" si="105"/>
        <v>0</v>
      </c>
      <c r="AP145">
        <f t="shared" si="106"/>
        <v>0</v>
      </c>
      <c r="AQ145" s="23">
        <f t="shared" ca="1" si="107"/>
        <v>0</v>
      </c>
      <c r="AR145" s="465"/>
      <c r="AS145" s="335"/>
      <c r="AT145" s="335"/>
      <c r="AU145" s="335"/>
      <c r="AV145" s="335"/>
      <c r="AW145" s="335"/>
      <c r="AX145" s="335"/>
      <c r="AY145" s="335"/>
      <c r="AZ145" s="335"/>
      <c r="BA145" s="335"/>
      <c r="BB145" s="23">
        <v>-13</v>
      </c>
      <c r="BC145" s="23">
        <f t="shared" si="108"/>
        <v>0</v>
      </c>
      <c r="BD145">
        <f t="shared" si="109"/>
        <v>0</v>
      </c>
      <c r="BE145">
        <f t="shared" si="110"/>
        <v>0</v>
      </c>
      <c r="BF145">
        <f t="shared" si="111"/>
        <v>0</v>
      </c>
      <c r="BG145">
        <f t="shared" si="112"/>
        <v>0</v>
      </c>
      <c r="BH145" s="23">
        <f t="shared" ca="1" si="113"/>
        <v>0</v>
      </c>
      <c r="BI145" s="465"/>
      <c r="BJ145" s="335"/>
      <c r="BK145" s="335"/>
      <c r="BL145" s="335"/>
      <c r="BM145" s="335"/>
      <c r="BN145" s="335"/>
      <c r="BO145" s="335"/>
      <c r="BP145" s="335"/>
      <c r="BQ145" s="335"/>
      <c r="BR145" s="335"/>
      <c r="BS145" s="23">
        <v>-13</v>
      </c>
      <c r="BT145" s="23">
        <f t="shared" si="114"/>
        <v>0</v>
      </c>
      <c r="BU145">
        <f t="shared" si="115"/>
        <v>0</v>
      </c>
      <c r="BV145">
        <f t="shared" si="116"/>
        <v>0</v>
      </c>
      <c r="BW145">
        <f t="shared" si="117"/>
        <v>0</v>
      </c>
      <c r="BX145">
        <f t="shared" si="118"/>
        <v>0</v>
      </c>
      <c r="BY145" s="23">
        <f t="shared" ca="1" si="119"/>
        <v>0</v>
      </c>
      <c r="BZ145" s="465"/>
      <c r="CA145" s="335"/>
      <c r="CB145" s="335"/>
      <c r="CC145" s="335"/>
      <c r="CD145" s="335"/>
      <c r="CE145" s="335"/>
      <c r="CF145" s="335"/>
      <c r="CG145" s="335"/>
      <c r="CH145" s="335"/>
      <c r="CI145" s="335"/>
      <c r="CJ145" s="23">
        <v>-13</v>
      </c>
      <c r="CK145" s="23">
        <f t="shared" si="120"/>
        <v>0</v>
      </c>
      <c r="CL145">
        <f t="shared" si="121"/>
        <v>0</v>
      </c>
      <c r="CM145">
        <f t="shared" si="122"/>
        <v>0</v>
      </c>
      <c r="CN145">
        <f t="shared" si="123"/>
        <v>0</v>
      </c>
      <c r="CO145">
        <f t="shared" si="124"/>
        <v>0</v>
      </c>
      <c r="CP145" s="23">
        <f t="shared" ca="1" si="125"/>
        <v>0</v>
      </c>
      <c r="CQ145" s="465"/>
      <c r="CR145" s="335"/>
      <c r="CS145" s="335"/>
      <c r="CT145" s="335"/>
      <c r="CU145" s="335"/>
      <c r="CV145" s="335"/>
      <c r="CW145" s="335"/>
      <c r="CX145" s="335"/>
      <c r="CY145" s="335"/>
      <c r="CZ145" s="335"/>
      <c r="DA145" s="23">
        <v>-13</v>
      </c>
      <c r="DB145" s="23">
        <f t="shared" si="126"/>
        <v>0</v>
      </c>
      <c r="DC145">
        <f t="shared" si="127"/>
        <v>0</v>
      </c>
      <c r="DD145">
        <f t="shared" si="128"/>
        <v>0</v>
      </c>
      <c r="DE145">
        <f t="shared" si="129"/>
        <v>0</v>
      </c>
      <c r="DF145">
        <f t="shared" si="130"/>
        <v>0</v>
      </c>
      <c r="DG145" s="23">
        <f t="shared" ca="1" si="131"/>
        <v>0</v>
      </c>
      <c r="DH145" s="465"/>
      <c r="DI145" s="335"/>
      <c r="DJ145" s="335"/>
      <c r="DK145" s="335"/>
      <c r="DL145" s="335"/>
      <c r="DM145" s="335"/>
      <c r="DN145" s="335"/>
      <c r="DO145" s="335"/>
      <c r="DP145" s="335"/>
      <c r="DQ145" s="335"/>
      <c r="DR145" s="23">
        <v>-13</v>
      </c>
      <c r="DS145" s="23">
        <f t="shared" si="132"/>
        <v>0</v>
      </c>
      <c r="DT145">
        <f t="shared" si="133"/>
        <v>0</v>
      </c>
      <c r="DU145">
        <f t="shared" si="134"/>
        <v>0</v>
      </c>
      <c r="DV145">
        <f t="shared" si="135"/>
        <v>0</v>
      </c>
      <c r="DW145">
        <f t="shared" si="136"/>
        <v>0</v>
      </c>
      <c r="DX145" s="23">
        <f t="shared" ca="1" si="137"/>
        <v>0</v>
      </c>
      <c r="DY145" s="465"/>
      <c r="DZ145" s="335"/>
      <c r="EA145" s="335"/>
      <c r="EB145" s="335"/>
      <c r="EC145" s="335"/>
      <c r="ED145" s="335"/>
      <c r="EE145" s="335"/>
      <c r="EF145" s="335"/>
      <c r="EG145" s="335"/>
      <c r="EH145" s="335"/>
      <c r="EI145" s="23">
        <v>-13</v>
      </c>
      <c r="EJ145" s="23">
        <f t="shared" si="138"/>
        <v>0</v>
      </c>
      <c r="EK145">
        <f t="shared" si="139"/>
        <v>0</v>
      </c>
      <c r="EL145">
        <f t="shared" si="140"/>
        <v>0</v>
      </c>
      <c r="EM145">
        <f t="shared" si="141"/>
        <v>0</v>
      </c>
      <c r="EN145">
        <f t="shared" si="142"/>
        <v>0</v>
      </c>
      <c r="EO145" s="23">
        <f t="shared" ca="1" si="143"/>
        <v>0</v>
      </c>
      <c r="EP145" s="465"/>
      <c r="EQ145" s="335"/>
      <c r="ER145" s="335"/>
      <c r="ES145" s="335"/>
      <c r="ET145" s="335"/>
      <c r="EU145" s="335"/>
      <c r="EV145" s="335"/>
      <c r="EW145" s="335"/>
      <c r="EX145" s="335"/>
      <c r="EY145" s="335"/>
      <c r="EZ145" s="23">
        <v>-13</v>
      </c>
      <c r="FA145" s="23">
        <f t="shared" si="144"/>
        <v>0</v>
      </c>
      <c r="FB145">
        <f t="shared" si="145"/>
        <v>0</v>
      </c>
      <c r="FC145">
        <f t="shared" si="146"/>
        <v>0</v>
      </c>
      <c r="FD145">
        <f t="shared" si="147"/>
        <v>0</v>
      </c>
      <c r="FE145">
        <f t="shared" si="148"/>
        <v>0</v>
      </c>
      <c r="FF145" s="23">
        <f t="shared" ca="1" si="149"/>
        <v>0</v>
      </c>
      <c r="FG145" s="465"/>
      <c r="FH145" s="335"/>
      <c r="FI145" s="335"/>
      <c r="FJ145" s="335"/>
      <c r="FK145" s="335"/>
      <c r="FL145" s="335"/>
      <c r="FM145" s="335"/>
      <c r="FN145" s="335"/>
      <c r="FO145" s="335"/>
      <c r="FP145" s="335"/>
      <c r="FQ145" s="23">
        <v>-13</v>
      </c>
      <c r="FR145" s="23">
        <f t="shared" si="150"/>
        <v>0</v>
      </c>
      <c r="FS145">
        <f t="shared" si="151"/>
        <v>0</v>
      </c>
      <c r="FT145">
        <f t="shared" si="152"/>
        <v>0</v>
      </c>
      <c r="FU145">
        <f t="shared" si="153"/>
        <v>0</v>
      </c>
      <c r="FV145">
        <f t="shared" si="154"/>
        <v>0</v>
      </c>
      <c r="FW145" s="23">
        <f t="shared" ca="1" si="155"/>
        <v>0</v>
      </c>
      <c r="FX145" s="465"/>
      <c r="FY145" s="335"/>
      <c r="FZ145" s="335"/>
      <c r="GA145" s="335"/>
      <c r="GB145" s="335"/>
      <c r="GC145" s="335"/>
      <c r="GD145" s="335"/>
      <c r="GE145" s="335"/>
      <c r="GF145" s="335"/>
      <c r="GG145" s="335"/>
      <c r="GH145" s="23">
        <v>-13</v>
      </c>
      <c r="GI145" s="23">
        <f t="shared" si="156"/>
        <v>0</v>
      </c>
      <c r="GJ145">
        <f t="shared" si="157"/>
        <v>0</v>
      </c>
      <c r="GK145">
        <f t="shared" si="158"/>
        <v>0</v>
      </c>
      <c r="GL145">
        <f t="shared" si="159"/>
        <v>0</v>
      </c>
      <c r="GM145">
        <f t="shared" si="160"/>
        <v>0</v>
      </c>
      <c r="GN145" s="23">
        <f t="shared" ca="1" si="161"/>
        <v>0</v>
      </c>
      <c r="GO145" s="465"/>
      <c r="GP145" s="335"/>
      <c r="GQ145" s="335"/>
      <c r="GR145" s="335"/>
      <c r="GS145" s="335"/>
      <c r="GT145" s="335"/>
      <c r="GU145" s="335"/>
      <c r="GV145" s="335"/>
      <c r="GW145" s="335"/>
      <c r="GX145" s="335"/>
      <c r="GY145" s="23">
        <v>-13</v>
      </c>
      <c r="GZ145" s="23">
        <f t="shared" si="162"/>
        <v>0</v>
      </c>
      <c r="HA145">
        <f t="shared" si="163"/>
        <v>0</v>
      </c>
      <c r="HB145">
        <f t="shared" si="164"/>
        <v>0</v>
      </c>
      <c r="HC145">
        <f t="shared" si="165"/>
        <v>0</v>
      </c>
      <c r="HD145">
        <f t="shared" si="166"/>
        <v>0</v>
      </c>
      <c r="HE145" s="23">
        <f t="shared" ca="1" si="167"/>
        <v>0</v>
      </c>
      <c r="HF145" s="465"/>
      <c r="HG145" s="335"/>
      <c r="HH145" s="335"/>
      <c r="HI145" s="335"/>
      <c r="HJ145" s="335"/>
      <c r="HK145" s="335"/>
      <c r="HL145" s="335"/>
      <c r="HM145" s="335"/>
      <c r="HN145" s="335"/>
      <c r="HO145" s="335"/>
      <c r="HP145" s="23">
        <v>-13</v>
      </c>
      <c r="HQ145" s="23">
        <f t="shared" si="168"/>
        <v>0</v>
      </c>
      <c r="HR145">
        <f t="shared" si="169"/>
        <v>0</v>
      </c>
      <c r="HS145">
        <f t="shared" si="170"/>
        <v>0</v>
      </c>
      <c r="HT145">
        <f t="shared" si="171"/>
        <v>0</v>
      </c>
      <c r="HU145">
        <f t="shared" si="172"/>
        <v>0</v>
      </c>
      <c r="HV145" s="23">
        <f t="shared" ca="1" si="173"/>
        <v>0</v>
      </c>
      <c r="HW145" s="465"/>
      <c r="HX145" s="335"/>
      <c r="HY145" s="335"/>
      <c r="HZ145" s="335"/>
      <c r="IA145" s="335"/>
      <c r="IB145" s="335"/>
      <c r="IC145" s="335"/>
      <c r="ID145" s="335"/>
      <c r="IE145" s="335"/>
      <c r="IF145" s="335"/>
      <c r="IG145" s="23">
        <v>-13</v>
      </c>
      <c r="IH145" s="23">
        <f t="shared" si="174"/>
        <v>0</v>
      </c>
      <c r="II145">
        <f t="shared" si="175"/>
        <v>0</v>
      </c>
      <c r="IJ145">
        <f t="shared" si="176"/>
        <v>0</v>
      </c>
      <c r="IK145">
        <f t="shared" si="177"/>
        <v>0</v>
      </c>
      <c r="IL145">
        <f t="shared" si="178"/>
        <v>0</v>
      </c>
      <c r="IM145" s="23">
        <f t="shared" ca="1" si="179"/>
        <v>0</v>
      </c>
      <c r="IN145" s="465"/>
      <c r="IO145" s="335"/>
      <c r="IP145" s="335"/>
      <c r="IQ145" s="335"/>
      <c r="IR145" s="335"/>
      <c r="IS145" s="335"/>
      <c r="IT145" s="335"/>
    </row>
    <row r="146" spans="1:254" s="124" customFormat="1" ht="12.75" x14ac:dyDescent="0.2">
      <c r="A146" s="335"/>
      <c r="B146" s="335"/>
      <c r="C146" s="23">
        <v>-12</v>
      </c>
      <c r="D146" s="23">
        <f t="shared" si="90"/>
        <v>0</v>
      </c>
      <c r="E146">
        <f t="shared" si="91"/>
        <v>0</v>
      </c>
      <c r="F146">
        <f t="shared" si="92"/>
        <v>0</v>
      </c>
      <c r="G146">
        <f t="shared" si="93"/>
        <v>0</v>
      </c>
      <c r="H146">
        <f t="shared" si="94"/>
        <v>0</v>
      </c>
      <c r="I146" s="23">
        <f t="shared" ca="1" si="95"/>
        <v>0</v>
      </c>
      <c r="J146" s="465"/>
      <c r="K146" s="335"/>
      <c r="L146" s="335"/>
      <c r="M146" s="335"/>
      <c r="N146" s="335"/>
      <c r="O146" s="335"/>
      <c r="P146" s="335"/>
      <c r="Q146" s="335"/>
      <c r="R146" s="335"/>
      <c r="S146" s="335"/>
      <c r="T146" s="23">
        <v>-12</v>
      </c>
      <c r="U146" s="23">
        <f t="shared" si="96"/>
        <v>0</v>
      </c>
      <c r="V146">
        <f t="shared" si="97"/>
        <v>0</v>
      </c>
      <c r="W146">
        <f t="shared" si="98"/>
        <v>0</v>
      </c>
      <c r="X146">
        <f t="shared" si="99"/>
        <v>0</v>
      </c>
      <c r="Y146">
        <f t="shared" si="100"/>
        <v>0</v>
      </c>
      <c r="Z146" s="23">
        <f t="shared" ca="1" si="101"/>
        <v>0</v>
      </c>
      <c r="AA146" s="465"/>
      <c r="AB146" s="335"/>
      <c r="AC146" s="335"/>
      <c r="AD146" s="335"/>
      <c r="AE146" s="335"/>
      <c r="AF146" s="335"/>
      <c r="AG146" s="335"/>
      <c r="AH146" s="335"/>
      <c r="AI146" s="335"/>
      <c r="AJ146" s="335"/>
      <c r="AK146" s="23">
        <v>-12</v>
      </c>
      <c r="AL146" s="23">
        <f t="shared" si="102"/>
        <v>0</v>
      </c>
      <c r="AM146">
        <f t="shared" si="103"/>
        <v>0</v>
      </c>
      <c r="AN146">
        <f t="shared" si="104"/>
        <v>0</v>
      </c>
      <c r="AO146">
        <f t="shared" si="105"/>
        <v>0</v>
      </c>
      <c r="AP146">
        <f t="shared" si="106"/>
        <v>0</v>
      </c>
      <c r="AQ146" s="23">
        <f t="shared" ca="1" si="107"/>
        <v>0</v>
      </c>
      <c r="AR146" s="465"/>
      <c r="AS146" s="335"/>
      <c r="AT146" s="335"/>
      <c r="AU146" s="335"/>
      <c r="AV146" s="335"/>
      <c r="AW146" s="335"/>
      <c r="AX146" s="335"/>
      <c r="AY146" s="335"/>
      <c r="AZ146" s="335"/>
      <c r="BA146" s="335"/>
      <c r="BB146" s="23">
        <v>-12</v>
      </c>
      <c r="BC146" s="23">
        <f t="shared" si="108"/>
        <v>0</v>
      </c>
      <c r="BD146">
        <f t="shared" si="109"/>
        <v>0</v>
      </c>
      <c r="BE146">
        <f t="shared" si="110"/>
        <v>0</v>
      </c>
      <c r="BF146">
        <f t="shared" si="111"/>
        <v>0</v>
      </c>
      <c r="BG146">
        <f t="shared" si="112"/>
        <v>0</v>
      </c>
      <c r="BH146" s="23">
        <f t="shared" ca="1" si="113"/>
        <v>0</v>
      </c>
      <c r="BI146" s="465"/>
      <c r="BJ146" s="335"/>
      <c r="BK146" s="335"/>
      <c r="BL146" s="335"/>
      <c r="BM146" s="335"/>
      <c r="BN146" s="335"/>
      <c r="BO146" s="335"/>
      <c r="BP146" s="335"/>
      <c r="BQ146" s="335"/>
      <c r="BR146" s="335"/>
      <c r="BS146" s="23">
        <v>-12</v>
      </c>
      <c r="BT146" s="23">
        <f t="shared" si="114"/>
        <v>0</v>
      </c>
      <c r="BU146">
        <f t="shared" si="115"/>
        <v>0</v>
      </c>
      <c r="BV146">
        <f t="shared" si="116"/>
        <v>0</v>
      </c>
      <c r="BW146">
        <f t="shared" si="117"/>
        <v>0</v>
      </c>
      <c r="BX146">
        <f t="shared" si="118"/>
        <v>0</v>
      </c>
      <c r="BY146" s="23">
        <f t="shared" ca="1" si="119"/>
        <v>0</v>
      </c>
      <c r="BZ146" s="465"/>
      <c r="CA146" s="335"/>
      <c r="CB146" s="335"/>
      <c r="CC146" s="335"/>
      <c r="CD146" s="335"/>
      <c r="CE146" s="335"/>
      <c r="CF146" s="335"/>
      <c r="CG146" s="335"/>
      <c r="CH146" s="335"/>
      <c r="CI146" s="335"/>
      <c r="CJ146" s="23">
        <v>-12</v>
      </c>
      <c r="CK146" s="23">
        <f t="shared" si="120"/>
        <v>0</v>
      </c>
      <c r="CL146">
        <f t="shared" si="121"/>
        <v>0</v>
      </c>
      <c r="CM146">
        <f t="shared" si="122"/>
        <v>0</v>
      </c>
      <c r="CN146">
        <f t="shared" si="123"/>
        <v>0</v>
      </c>
      <c r="CO146">
        <f t="shared" si="124"/>
        <v>0</v>
      </c>
      <c r="CP146" s="23">
        <f t="shared" ca="1" si="125"/>
        <v>0</v>
      </c>
      <c r="CQ146" s="465"/>
      <c r="CR146" s="335"/>
      <c r="CS146" s="335"/>
      <c r="CT146" s="335"/>
      <c r="CU146" s="335"/>
      <c r="CV146" s="335"/>
      <c r="CW146" s="335"/>
      <c r="CX146" s="335"/>
      <c r="CY146" s="335"/>
      <c r="CZ146" s="335"/>
      <c r="DA146" s="23">
        <v>-12</v>
      </c>
      <c r="DB146" s="23">
        <f t="shared" si="126"/>
        <v>0</v>
      </c>
      <c r="DC146">
        <f t="shared" si="127"/>
        <v>0</v>
      </c>
      <c r="DD146">
        <f t="shared" si="128"/>
        <v>0</v>
      </c>
      <c r="DE146">
        <f t="shared" si="129"/>
        <v>0</v>
      </c>
      <c r="DF146">
        <f t="shared" si="130"/>
        <v>0</v>
      </c>
      <c r="DG146" s="23">
        <f t="shared" ca="1" si="131"/>
        <v>0</v>
      </c>
      <c r="DH146" s="465"/>
      <c r="DI146" s="335"/>
      <c r="DJ146" s="335"/>
      <c r="DK146" s="335"/>
      <c r="DL146" s="335"/>
      <c r="DM146" s="335"/>
      <c r="DN146" s="335"/>
      <c r="DO146" s="335"/>
      <c r="DP146" s="335"/>
      <c r="DQ146" s="335"/>
      <c r="DR146" s="23">
        <v>-12</v>
      </c>
      <c r="DS146" s="23">
        <f t="shared" si="132"/>
        <v>0</v>
      </c>
      <c r="DT146">
        <f t="shared" si="133"/>
        <v>0</v>
      </c>
      <c r="DU146">
        <f t="shared" si="134"/>
        <v>0</v>
      </c>
      <c r="DV146">
        <f t="shared" si="135"/>
        <v>0</v>
      </c>
      <c r="DW146">
        <f t="shared" si="136"/>
        <v>0</v>
      </c>
      <c r="DX146" s="23">
        <f t="shared" ca="1" si="137"/>
        <v>0</v>
      </c>
      <c r="DY146" s="465"/>
      <c r="DZ146" s="335"/>
      <c r="EA146" s="335"/>
      <c r="EB146" s="335"/>
      <c r="EC146" s="335"/>
      <c r="ED146" s="335"/>
      <c r="EE146" s="335"/>
      <c r="EF146" s="335"/>
      <c r="EG146" s="335"/>
      <c r="EH146" s="335"/>
      <c r="EI146" s="23">
        <v>-12</v>
      </c>
      <c r="EJ146" s="23">
        <f t="shared" si="138"/>
        <v>0</v>
      </c>
      <c r="EK146">
        <f t="shared" si="139"/>
        <v>0</v>
      </c>
      <c r="EL146">
        <f t="shared" si="140"/>
        <v>0</v>
      </c>
      <c r="EM146">
        <f t="shared" si="141"/>
        <v>0</v>
      </c>
      <c r="EN146">
        <f t="shared" si="142"/>
        <v>0</v>
      </c>
      <c r="EO146" s="23">
        <f t="shared" ca="1" si="143"/>
        <v>0</v>
      </c>
      <c r="EP146" s="465"/>
      <c r="EQ146" s="335"/>
      <c r="ER146" s="335"/>
      <c r="ES146" s="335"/>
      <c r="ET146" s="335"/>
      <c r="EU146" s="335"/>
      <c r="EV146" s="335"/>
      <c r="EW146" s="335"/>
      <c r="EX146" s="335"/>
      <c r="EY146" s="335"/>
      <c r="EZ146" s="23">
        <v>-12</v>
      </c>
      <c r="FA146" s="23">
        <f t="shared" si="144"/>
        <v>0</v>
      </c>
      <c r="FB146">
        <f t="shared" si="145"/>
        <v>0</v>
      </c>
      <c r="FC146">
        <f t="shared" si="146"/>
        <v>0</v>
      </c>
      <c r="FD146">
        <f t="shared" si="147"/>
        <v>0</v>
      </c>
      <c r="FE146">
        <f t="shared" si="148"/>
        <v>0</v>
      </c>
      <c r="FF146" s="23">
        <f t="shared" ca="1" si="149"/>
        <v>0</v>
      </c>
      <c r="FG146" s="465"/>
      <c r="FH146" s="335"/>
      <c r="FI146" s="335"/>
      <c r="FJ146" s="335"/>
      <c r="FK146" s="335"/>
      <c r="FL146" s="335"/>
      <c r="FM146" s="335"/>
      <c r="FN146" s="335"/>
      <c r="FO146" s="335"/>
      <c r="FP146" s="335"/>
      <c r="FQ146" s="23">
        <v>-12</v>
      </c>
      <c r="FR146" s="23">
        <f t="shared" si="150"/>
        <v>0</v>
      </c>
      <c r="FS146">
        <f t="shared" si="151"/>
        <v>0</v>
      </c>
      <c r="FT146">
        <f t="shared" si="152"/>
        <v>0</v>
      </c>
      <c r="FU146">
        <f t="shared" si="153"/>
        <v>0</v>
      </c>
      <c r="FV146">
        <f t="shared" si="154"/>
        <v>0</v>
      </c>
      <c r="FW146" s="23">
        <f t="shared" ca="1" si="155"/>
        <v>0</v>
      </c>
      <c r="FX146" s="465"/>
      <c r="FY146" s="335"/>
      <c r="FZ146" s="335"/>
      <c r="GA146" s="335"/>
      <c r="GB146" s="335"/>
      <c r="GC146" s="335"/>
      <c r="GD146" s="335"/>
      <c r="GE146" s="335"/>
      <c r="GF146" s="335"/>
      <c r="GG146" s="335"/>
      <c r="GH146" s="23">
        <v>-12</v>
      </c>
      <c r="GI146" s="23">
        <f t="shared" si="156"/>
        <v>0</v>
      </c>
      <c r="GJ146">
        <f t="shared" si="157"/>
        <v>0</v>
      </c>
      <c r="GK146">
        <f t="shared" si="158"/>
        <v>0</v>
      </c>
      <c r="GL146">
        <f t="shared" si="159"/>
        <v>0</v>
      </c>
      <c r="GM146">
        <f t="shared" si="160"/>
        <v>0</v>
      </c>
      <c r="GN146" s="23">
        <f t="shared" ca="1" si="161"/>
        <v>0</v>
      </c>
      <c r="GO146" s="465"/>
      <c r="GP146" s="335"/>
      <c r="GQ146" s="335"/>
      <c r="GR146" s="335"/>
      <c r="GS146" s="335"/>
      <c r="GT146" s="335"/>
      <c r="GU146" s="335"/>
      <c r="GV146" s="335"/>
      <c r="GW146" s="335"/>
      <c r="GX146" s="335"/>
      <c r="GY146" s="23">
        <v>-12</v>
      </c>
      <c r="GZ146" s="23">
        <f t="shared" si="162"/>
        <v>0</v>
      </c>
      <c r="HA146">
        <f t="shared" si="163"/>
        <v>0</v>
      </c>
      <c r="HB146">
        <f t="shared" si="164"/>
        <v>0</v>
      </c>
      <c r="HC146">
        <f t="shared" si="165"/>
        <v>0</v>
      </c>
      <c r="HD146">
        <f t="shared" si="166"/>
        <v>0</v>
      </c>
      <c r="HE146" s="23">
        <f t="shared" ca="1" si="167"/>
        <v>0</v>
      </c>
      <c r="HF146" s="465"/>
      <c r="HG146" s="335"/>
      <c r="HH146" s="335"/>
      <c r="HI146" s="335"/>
      <c r="HJ146" s="335"/>
      <c r="HK146" s="335"/>
      <c r="HL146" s="335"/>
      <c r="HM146" s="335"/>
      <c r="HN146" s="335"/>
      <c r="HO146" s="335"/>
      <c r="HP146" s="23">
        <v>-12</v>
      </c>
      <c r="HQ146" s="23">
        <f t="shared" si="168"/>
        <v>0</v>
      </c>
      <c r="HR146">
        <f t="shared" si="169"/>
        <v>0</v>
      </c>
      <c r="HS146">
        <f t="shared" si="170"/>
        <v>0</v>
      </c>
      <c r="HT146">
        <f t="shared" si="171"/>
        <v>0</v>
      </c>
      <c r="HU146">
        <f t="shared" si="172"/>
        <v>0</v>
      </c>
      <c r="HV146" s="23">
        <f t="shared" ca="1" si="173"/>
        <v>0</v>
      </c>
      <c r="HW146" s="465"/>
      <c r="HX146" s="335"/>
      <c r="HY146" s="335"/>
      <c r="HZ146" s="335"/>
      <c r="IA146" s="335"/>
      <c r="IB146" s="335"/>
      <c r="IC146" s="335"/>
      <c r="ID146" s="335"/>
      <c r="IE146" s="335"/>
      <c r="IF146" s="335"/>
      <c r="IG146" s="23">
        <v>-12</v>
      </c>
      <c r="IH146" s="23">
        <f t="shared" si="174"/>
        <v>0</v>
      </c>
      <c r="II146">
        <f t="shared" si="175"/>
        <v>0</v>
      </c>
      <c r="IJ146">
        <f t="shared" si="176"/>
        <v>0</v>
      </c>
      <c r="IK146">
        <f t="shared" si="177"/>
        <v>0</v>
      </c>
      <c r="IL146">
        <f t="shared" si="178"/>
        <v>0</v>
      </c>
      <c r="IM146" s="23">
        <f t="shared" ca="1" si="179"/>
        <v>0</v>
      </c>
      <c r="IN146" s="465"/>
      <c r="IO146" s="335"/>
      <c r="IP146" s="335"/>
      <c r="IQ146" s="335"/>
      <c r="IR146" s="335"/>
      <c r="IS146" s="335"/>
      <c r="IT146" s="335"/>
    </row>
    <row r="147" spans="1:254" s="124" customFormat="1" ht="12.75" x14ac:dyDescent="0.2">
      <c r="A147" s="335"/>
      <c r="B147" s="335"/>
      <c r="C147" s="23">
        <v>-11</v>
      </c>
      <c r="D147" s="23">
        <f t="shared" si="90"/>
        <v>0</v>
      </c>
      <c r="E147">
        <f t="shared" si="91"/>
        <v>0</v>
      </c>
      <c r="F147">
        <f t="shared" si="92"/>
        <v>0</v>
      </c>
      <c r="G147">
        <f t="shared" si="93"/>
        <v>0</v>
      </c>
      <c r="H147">
        <f t="shared" si="94"/>
        <v>0</v>
      </c>
      <c r="I147" s="23">
        <f t="shared" ca="1" si="95"/>
        <v>0</v>
      </c>
      <c r="J147" s="465"/>
      <c r="K147" s="335"/>
      <c r="L147" s="335"/>
      <c r="M147" s="335"/>
      <c r="N147" s="335"/>
      <c r="O147" s="335"/>
      <c r="P147" s="335"/>
      <c r="Q147" s="335"/>
      <c r="R147" s="335"/>
      <c r="S147" s="335"/>
      <c r="T147" s="23">
        <v>-11</v>
      </c>
      <c r="U147" s="23">
        <f t="shared" si="96"/>
        <v>0</v>
      </c>
      <c r="V147">
        <f t="shared" si="97"/>
        <v>0</v>
      </c>
      <c r="W147">
        <f t="shared" si="98"/>
        <v>0</v>
      </c>
      <c r="X147">
        <f t="shared" si="99"/>
        <v>0</v>
      </c>
      <c r="Y147">
        <f t="shared" si="100"/>
        <v>0</v>
      </c>
      <c r="Z147" s="23">
        <f t="shared" ca="1" si="101"/>
        <v>0</v>
      </c>
      <c r="AA147" s="465"/>
      <c r="AB147" s="335"/>
      <c r="AC147" s="335"/>
      <c r="AD147" s="335"/>
      <c r="AE147" s="335"/>
      <c r="AF147" s="335"/>
      <c r="AG147" s="335"/>
      <c r="AH147" s="335"/>
      <c r="AI147" s="335"/>
      <c r="AJ147" s="335"/>
      <c r="AK147" s="23">
        <v>-11</v>
      </c>
      <c r="AL147" s="23">
        <f t="shared" si="102"/>
        <v>0</v>
      </c>
      <c r="AM147">
        <f t="shared" si="103"/>
        <v>0</v>
      </c>
      <c r="AN147">
        <f t="shared" si="104"/>
        <v>0</v>
      </c>
      <c r="AO147">
        <f t="shared" si="105"/>
        <v>0</v>
      </c>
      <c r="AP147">
        <f t="shared" si="106"/>
        <v>0</v>
      </c>
      <c r="AQ147" s="23">
        <f t="shared" ca="1" si="107"/>
        <v>0</v>
      </c>
      <c r="AR147" s="465"/>
      <c r="AS147" s="335"/>
      <c r="AT147" s="335"/>
      <c r="AU147" s="335"/>
      <c r="AV147" s="335"/>
      <c r="AW147" s="335"/>
      <c r="AX147" s="335"/>
      <c r="AY147" s="335"/>
      <c r="AZ147" s="335"/>
      <c r="BA147" s="335"/>
      <c r="BB147" s="23">
        <v>-11</v>
      </c>
      <c r="BC147" s="23">
        <f t="shared" si="108"/>
        <v>0</v>
      </c>
      <c r="BD147">
        <f t="shared" si="109"/>
        <v>0</v>
      </c>
      <c r="BE147">
        <f t="shared" si="110"/>
        <v>0</v>
      </c>
      <c r="BF147">
        <f t="shared" si="111"/>
        <v>0</v>
      </c>
      <c r="BG147">
        <f t="shared" si="112"/>
        <v>0</v>
      </c>
      <c r="BH147" s="23">
        <f t="shared" ca="1" si="113"/>
        <v>0</v>
      </c>
      <c r="BI147" s="465"/>
      <c r="BJ147" s="335"/>
      <c r="BK147" s="335"/>
      <c r="BL147" s="335"/>
      <c r="BM147" s="335"/>
      <c r="BN147" s="335"/>
      <c r="BO147" s="335"/>
      <c r="BP147" s="335"/>
      <c r="BQ147" s="335"/>
      <c r="BR147" s="335"/>
      <c r="BS147" s="23">
        <v>-11</v>
      </c>
      <c r="BT147" s="23">
        <f t="shared" si="114"/>
        <v>0</v>
      </c>
      <c r="BU147">
        <f t="shared" si="115"/>
        <v>0</v>
      </c>
      <c r="BV147">
        <f t="shared" si="116"/>
        <v>0</v>
      </c>
      <c r="BW147">
        <f t="shared" si="117"/>
        <v>0</v>
      </c>
      <c r="BX147">
        <f t="shared" si="118"/>
        <v>0</v>
      </c>
      <c r="BY147" s="23">
        <f t="shared" ca="1" si="119"/>
        <v>0</v>
      </c>
      <c r="BZ147" s="465"/>
      <c r="CA147" s="335"/>
      <c r="CB147" s="335"/>
      <c r="CC147" s="335"/>
      <c r="CD147" s="335"/>
      <c r="CE147" s="335"/>
      <c r="CF147" s="335"/>
      <c r="CG147" s="335"/>
      <c r="CH147" s="335"/>
      <c r="CI147" s="335"/>
      <c r="CJ147" s="23">
        <v>-11</v>
      </c>
      <c r="CK147" s="23">
        <f t="shared" si="120"/>
        <v>0</v>
      </c>
      <c r="CL147">
        <f t="shared" si="121"/>
        <v>0</v>
      </c>
      <c r="CM147">
        <f t="shared" si="122"/>
        <v>0</v>
      </c>
      <c r="CN147">
        <f t="shared" si="123"/>
        <v>0</v>
      </c>
      <c r="CO147">
        <f t="shared" si="124"/>
        <v>0</v>
      </c>
      <c r="CP147" s="23">
        <f t="shared" ca="1" si="125"/>
        <v>0</v>
      </c>
      <c r="CQ147" s="465"/>
      <c r="CR147" s="335"/>
      <c r="CS147" s="335"/>
      <c r="CT147" s="335"/>
      <c r="CU147" s="335"/>
      <c r="CV147" s="335"/>
      <c r="CW147" s="335"/>
      <c r="CX147" s="335"/>
      <c r="CY147" s="335"/>
      <c r="CZ147" s="335"/>
      <c r="DA147" s="23">
        <v>-11</v>
      </c>
      <c r="DB147" s="23">
        <f t="shared" si="126"/>
        <v>0</v>
      </c>
      <c r="DC147">
        <f t="shared" si="127"/>
        <v>0</v>
      </c>
      <c r="DD147">
        <f t="shared" si="128"/>
        <v>0</v>
      </c>
      <c r="DE147">
        <f t="shared" si="129"/>
        <v>0</v>
      </c>
      <c r="DF147">
        <f t="shared" si="130"/>
        <v>0</v>
      </c>
      <c r="DG147" s="23">
        <f t="shared" ca="1" si="131"/>
        <v>0</v>
      </c>
      <c r="DH147" s="465"/>
      <c r="DI147" s="335"/>
      <c r="DJ147" s="335"/>
      <c r="DK147" s="335"/>
      <c r="DL147" s="335"/>
      <c r="DM147" s="335"/>
      <c r="DN147" s="335"/>
      <c r="DO147" s="335"/>
      <c r="DP147" s="335"/>
      <c r="DQ147" s="335"/>
      <c r="DR147" s="23">
        <v>-11</v>
      </c>
      <c r="DS147" s="23">
        <f t="shared" si="132"/>
        <v>0</v>
      </c>
      <c r="DT147">
        <f t="shared" si="133"/>
        <v>0</v>
      </c>
      <c r="DU147">
        <f t="shared" si="134"/>
        <v>0</v>
      </c>
      <c r="DV147">
        <f t="shared" si="135"/>
        <v>0</v>
      </c>
      <c r="DW147">
        <f t="shared" si="136"/>
        <v>0</v>
      </c>
      <c r="DX147" s="23">
        <f t="shared" ca="1" si="137"/>
        <v>0</v>
      </c>
      <c r="DY147" s="465"/>
      <c r="DZ147" s="335"/>
      <c r="EA147" s="335"/>
      <c r="EB147" s="335"/>
      <c r="EC147" s="335"/>
      <c r="ED147" s="335"/>
      <c r="EE147" s="335"/>
      <c r="EF147" s="335"/>
      <c r="EG147" s="335"/>
      <c r="EH147" s="335"/>
      <c r="EI147" s="23">
        <v>-11</v>
      </c>
      <c r="EJ147" s="23">
        <f t="shared" si="138"/>
        <v>0</v>
      </c>
      <c r="EK147">
        <f t="shared" si="139"/>
        <v>0</v>
      </c>
      <c r="EL147">
        <f t="shared" si="140"/>
        <v>0</v>
      </c>
      <c r="EM147">
        <f t="shared" si="141"/>
        <v>0</v>
      </c>
      <c r="EN147">
        <f t="shared" si="142"/>
        <v>0</v>
      </c>
      <c r="EO147" s="23">
        <f t="shared" ca="1" si="143"/>
        <v>0</v>
      </c>
      <c r="EP147" s="465"/>
      <c r="EQ147" s="335"/>
      <c r="ER147" s="335"/>
      <c r="ES147" s="335"/>
      <c r="ET147" s="335"/>
      <c r="EU147" s="335"/>
      <c r="EV147" s="335"/>
      <c r="EW147" s="335"/>
      <c r="EX147" s="335"/>
      <c r="EY147" s="335"/>
      <c r="EZ147" s="23">
        <v>-11</v>
      </c>
      <c r="FA147" s="23">
        <f t="shared" si="144"/>
        <v>0</v>
      </c>
      <c r="FB147">
        <f t="shared" si="145"/>
        <v>0</v>
      </c>
      <c r="FC147">
        <f t="shared" si="146"/>
        <v>0</v>
      </c>
      <c r="FD147">
        <f t="shared" si="147"/>
        <v>0</v>
      </c>
      <c r="FE147">
        <f t="shared" si="148"/>
        <v>0</v>
      </c>
      <c r="FF147" s="23">
        <f t="shared" ca="1" si="149"/>
        <v>0</v>
      </c>
      <c r="FG147" s="465"/>
      <c r="FH147" s="335"/>
      <c r="FI147" s="335"/>
      <c r="FJ147" s="335"/>
      <c r="FK147" s="335"/>
      <c r="FL147" s="335"/>
      <c r="FM147" s="335"/>
      <c r="FN147" s="335"/>
      <c r="FO147" s="335"/>
      <c r="FP147" s="335"/>
      <c r="FQ147" s="23">
        <v>-11</v>
      </c>
      <c r="FR147" s="23">
        <f t="shared" si="150"/>
        <v>0</v>
      </c>
      <c r="FS147">
        <f t="shared" si="151"/>
        <v>0</v>
      </c>
      <c r="FT147">
        <f t="shared" si="152"/>
        <v>0</v>
      </c>
      <c r="FU147">
        <f t="shared" si="153"/>
        <v>0</v>
      </c>
      <c r="FV147">
        <f t="shared" si="154"/>
        <v>0</v>
      </c>
      <c r="FW147" s="23">
        <f t="shared" ca="1" si="155"/>
        <v>0</v>
      </c>
      <c r="FX147" s="465"/>
      <c r="FY147" s="335"/>
      <c r="FZ147" s="335"/>
      <c r="GA147" s="335"/>
      <c r="GB147" s="335"/>
      <c r="GC147" s="335"/>
      <c r="GD147" s="335"/>
      <c r="GE147" s="335"/>
      <c r="GF147" s="335"/>
      <c r="GG147" s="335"/>
      <c r="GH147" s="23">
        <v>-11</v>
      </c>
      <c r="GI147" s="23">
        <f t="shared" si="156"/>
        <v>0</v>
      </c>
      <c r="GJ147">
        <f t="shared" si="157"/>
        <v>0</v>
      </c>
      <c r="GK147">
        <f t="shared" si="158"/>
        <v>0</v>
      </c>
      <c r="GL147">
        <f t="shared" si="159"/>
        <v>0</v>
      </c>
      <c r="GM147">
        <f t="shared" si="160"/>
        <v>0</v>
      </c>
      <c r="GN147" s="23">
        <f t="shared" ca="1" si="161"/>
        <v>0</v>
      </c>
      <c r="GO147" s="465"/>
      <c r="GP147" s="335"/>
      <c r="GQ147" s="335"/>
      <c r="GR147" s="335"/>
      <c r="GS147" s="335"/>
      <c r="GT147" s="335"/>
      <c r="GU147" s="335"/>
      <c r="GV147" s="335"/>
      <c r="GW147" s="335"/>
      <c r="GX147" s="335"/>
      <c r="GY147" s="23">
        <v>-11</v>
      </c>
      <c r="GZ147" s="23">
        <f t="shared" si="162"/>
        <v>0</v>
      </c>
      <c r="HA147">
        <f t="shared" si="163"/>
        <v>0</v>
      </c>
      <c r="HB147">
        <f t="shared" si="164"/>
        <v>0</v>
      </c>
      <c r="HC147">
        <f t="shared" si="165"/>
        <v>0</v>
      </c>
      <c r="HD147">
        <f t="shared" si="166"/>
        <v>0</v>
      </c>
      <c r="HE147" s="23">
        <f t="shared" ca="1" si="167"/>
        <v>0</v>
      </c>
      <c r="HF147" s="465"/>
      <c r="HG147" s="335"/>
      <c r="HH147" s="335"/>
      <c r="HI147" s="335"/>
      <c r="HJ147" s="335"/>
      <c r="HK147" s="335"/>
      <c r="HL147" s="335"/>
      <c r="HM147" s="335"/>
      <c r="HN147" s="335"/>
      <c r="HO147" s="335"/>
      <c r="HP147" s="23">
        <v>-11</v>
      </c>
      <c r="HQ147" s="23">
        <f t="shared" si="168"/>
        <v>0</v>
      </c>
      <c r="HR147">
        <f t="shared" si="169"/>
        <v>0</v>
      </c>
      <c r="HS147">
        <f t="shared" si="170"/>
        <v>0</v>
      </c>
      <c r="HT147">
        <f t="shared" si="171"/>
        <v>0</v>
      </c>
      <c r="HU147">
        <f t="shared" si="172"/>
        <v>0</v>
      </c>
      <c r="HV147" s="23">
        <f t="shared" ca="1" si="173"/>
        <v>0</v>
      </c>
      <c r="HW147" s="465"/>
      <c r="HX147" s="335"/>
      <c r="HY147" s="335"/>
      <c r="HZ147" s="335"/>
      <c r="IA147" s="335"/>
      <c r="IB147" s="335"/>
      <c r="IC147" s="335"/>
      <c r="ID147" s="335"/>
      <c r="IE147" s="335"/>
      <c r="IF147" s="335"/>
      <c r="IG147" s="23">
        <v>-11</v>
      </c>
      <c r="IH147" s="23">
        <f t="shared" si="174"/>
        <v>0</v>
      </c>
      <c r="II147">
        <f t="shared" si="175"/>
        <v>0</v>
      </c>
      <c r="IJ147">
        <f t="shared" si="176"/>
        <v>0</v>
      </c>
      <c r="IK147">
        <f t="shared" si="177"/>
        <v>0</v>
      </c>
      <c r="IL147">
        <f t="shared" si="178"/>
        <v>0</v>
      </c>
      <c r="IM147" s="23">
        <f t="shared" ca="1" si="179"/>
        <v>0</v>
      </c>
      <c r="IN147" s="465"/>
      <c r="IO147" s="335"/>
      <c r="IP147" s="335"/>
      <c r="IQ147" s="335"/>
      <c r="IR147" s="335"/>
      <c r="IS147" s="335"/>
      <c r="IT147" s="335"/>
    </row>
    <row r="148" spans="1:254" s="124" customFormat="1" ht="12.75" x14ac:dyDescent="0.2">
      <c r="A148" s="335"/>
      <c r="B148" s="335"/>
      <c r="C148" s="23">
        <v>-10</v>
      </c>
      <c r="D148" s="23">
        <f t="shared" si="90"/>
        <v>0</v>
      </c>
      <c r="E148">
        <f t="shared" si="91"/>
        <v>0</v>
      </c>
      <c r="F148">
        <f t="shared" si="92"/>
        <v>0</v>
      </c>
      <c r="G148">
        <f t="shared" si="93"/>
        <v>0</v>
      </c>
      <c r="H148">
        <f t="shared" si="94"/>
        <v>0</v>
      </c>
      <c r="I148" s="23">
        <f t="shared" ca="1" si="95"/>
        <v>0</v>
      </c>
      <c r="J148" s="465"/>
      <c r="K148" s="335"/>
      <c r="L148" s="335"/>
      <c r="M148" s="335"/>
      <c r="N148" s="335"/>
      <c r="O148" s="335"/>
      <c r="P148" s="335"/>
      <c r="Q148" s="335"/>
      <c r="R148" s="335"/>
      <c r="S148" s="335"/>
      <c r="T148" s="23">
        <v>-10</v>
      </c>
      <c r="U148" s="23">
        <f t="shared" si="96"/>
        <v>0</v>
      </c>
      <c r="V148">
        <f t="shared" si="97"/>
        <v>0</v>
      </c>
      <c r="W148">
        <f t="shared" si="98"/>
        <v>0</v>
      </c>
      <c r="X148">
        <f t="shared" si="99"/>
        <v>0</v>
      </c>
      <c r="Y148">
        <f t="shared" si="100"/>
        <v>0</v>
      </c>
      <c r="Z148" s="23">
        <f t="shared" ca="1" si="101"/>
        <v>0</v>
      </c>
      <c r="AA148" s="465"/>
      <c r="AB148" s="335"/>
      <c r="AC148" s="335"/>
      <c r="AD148" s="335"/>
      <c r="AE148" s="335"/>
      <c r="AF148" s="335"/>
      <c r="AG148" s="335"/>
      <c r="AH148" s="335"/>
      <c r="AI148" s="335"/>
      <c r="AJ148" s="335"/>
      <c r="AK148" s="23">
        <v>-10</v>
      </c>
      <c r="AL148" s="23">
        <f t="shared" si="102"/>
        <v>0</v>
      </c>
      <c r="AM148">
        <f t="shared" si="103"/>
        <v>0</v>
      </c>
      <c r="AN148">
        <f t="shared" si="104"/>
        <v>0</v>
      </c>
      <c r="AO148">
        <f t="shared" si="105"/>
        <v>0</v>
      </c>
      <c r="AP148">
        <f t="shared" si="106"/>
        <v>0</v>
      </c>
      <c r="AQ148" s="23">
        <f t="shared" ca="1" si="107"/>
        <v>0</v>
      </c>
      <c r="AR148" s="465"/>
      <c r="AS148" s="335"/>
      <c r="AT148" s="335"/>
      <c r="AU148" s="335"/>
      <c r="AV148" s="335"/>
      <c r="AW148" s="335"/>
      <c r="AX148" s="335"/>
      <c r="AY148" s="335"/>
      <c r="AZ148" s="335"/>
      <c r="BA148" s="335"/>
      <c r="BB148" s="23">
        <v>-10</v>
      </c>
      <c r="BC148" s="23">
        <f t="shared" si="108"/>
        <v>0</v>
      </c>
      <c r="BD148">
        <f t="shared" si="109"/>
        <v>0</v>
      </c>
      <c r="BE148">
        <f t="shared" si="110"/>
        <v>0</v>
      </c>
      <c r="BF148">
        <f t="shared" si="111"/>
        <v>0</v>
      </c>
      <c r="BG148">
        <f t="shared" si="112"/>
        <v>0</v>
      </c>
      <c r="BH148" s="23">
        <f t="shared" ca="1" si="113"/>
        <v>0</v>
      </c>
      <c r="BI148" s="465"/>
      <c r="BJ148" s="335"/>
      <c r="BK148" s="335"/>
      <c r="BL148" s="335"/>
      <c r="BM148" s="335"/>
      <c r="BN148" s="335"/>
      <c r="BO148" s="335"/>
      <c r="BP148" s="335"/>
      <c r="BQ148" s="335"/>
      <c r="BR148" s="335"/>
      <c r="BS148" s="23">
        <v>-10</v>
      </c>
      <c r="BT148" s="23">
        <f t="shared" si="114"/>
        <v>0</v>
      </c>
      <c r="BU148">
        <f t="shared" si="115"/>
        <v>0</v>
      </c>
      <c r="BV148">
        <f t="shared" si="116"/>
        <v>0</v>
      </c>
      <c r="BW148">
        <f t="shared" si="117"/>
        <v>0</v>
      </c>
      <c r="BX148">
        <f t="shared" si="118"/>
        <v>0</v>
      </c>
      <c r="BY148" s="23">
        <f t="shared" ca="1" si="119"/>
        <v>0</v>
      </c>
      <c r="BZ148" s="465"/>
      <c r="CA148" s="335"/>
      <c r="CB148" s="335"/>
      <c r="CC148" s="335"/>
      <c r="CD148" s="335"/>
      <c r="CE148" s="335"/>
      <c r="CF148" s="335"/>
      <c r="CG148" s="335"/>
      <c r="CH148" s="335"/>
      <c r="CI148" s="335"/>
      <c r="CJ148" s="23">
        <v>-10</v>
      </c>
      <c r="CK148" s="23">
        <f t="shared" si="120"/>
        <v>0</v>
      </c>
      <c r="CL148">
        <f t="shared" si="121"/>
        <v>0</v>
      </c>
      <c r="CM148">
        <f t="shared" si="122"/>
        <v>0</v>
      </c>
      <c r="CN148">
        <f t="shared" si="123"/>
        <v>0</v>
      </c>
      <c r="CO148">
        <f t="shared" si="124"/>
        <v>0</v>
      </c>
      <c r="CP148" s="23">
        <f t="shared" ca="1" si="125"/>
        <v>0</v>
      </c>
      <c r="CQ148" s="465"/>
      <c r="CR148" s="335"/>
      <c r="CS148" s="335"/>
      <c r="CT148" s="335"/>
      <c r="CU148" s="335"/>
      <c r="CV148" s="335"/>
      <c r="CW148" s="335"/>
      <c r="CX148" s="335"/>
      <c r="CY148" s="335"/>
      <c r="CZ148" s="335"/>
      <c r="DA148" s="23">
        <v>-10</v>
      </c>
      <c r="DB148" s="23">
        <f t="shared" si="126"/>
        <v>0</v>
      </c>
      <c r="DC148">
        <f t="shared" si="127"/>
        <v>0</v>
      </c>
      <c r="DD148">
        <f t="shared" si="128"/>
        <v>0</v>
      </c>
      <c r="DE148">
        <f t="shared" si="129"/>
        <v>0</v>
      </c>
      <c r="DF148">
        <f t="shared" si="130"/>
        <v>0</v>
      </c>
      <c r="DG148" s="23">
        <f t="shared" ca="1" si="131"/>
        <v>0</v>
      </c>
      <c r="DH148" s="465"/>
      <c r="DI148" s="335"/>
      <c r="DJ148" s="335"/>
      <c r="DK148" s="335"/>
      <c r="DL148" s="335"/>
      <c r="DM148" s="335"/>
      <c r="DN148" s="335"/>
      <c r="DO148" s="335"/>
      <c r="DP148" s="335"/>
      <c r="DQ148" s="335"/>
      <c r="DR148" s="23">
        <v>-10</v>
      </c>
      <c r="DS148" s="23">
        <f t="shared" si="132"/>
        <v>0</v>
      </c>
      <c r="DT148">
        <f t="shared" si="133"/>
        <v>0</v>
      </c>
      <c r="DU148">
        <f t="shared" si="134"/>
        <v>0</v>
      </c>
      <c r="DV148">
        <f t="shared" si="135"/>
        <v>0</v>
      </c>
      <c r="DW148">
        <f t="shared" si="136"/>
        <v>0</v>
      </c>
      <c r="DX148" s="23">
        <f t="shared" ca="1" si="137"/>
        <v>0</v>
      </c>
      <c r="DY148" s="465"/>
      <c r="DZ148" s="335"/>
      <c r="EA148" s="335"/>
      <c r="EB148" s="335"/>
      <c r="EC148" s="335"/>
      <c r="ED148" s="335"/>
      <c r="EE148" s="335"/>
      <c r="EF148" s="335"/>
      <c r="EG148" s="335"/>
      <c r="EH148" s="335"/>
      <c r="EI148" s="23">
        <v>-10</v>
      </c>
      <c r="EJ148" s="23">
        <f t="shared" si="138"/>
        <v>0</v>
      </c>
      <c r="EK148">
        <f t="shared" si="139"/>
        <v>0</v>
      </c>
      <c r="EL148">
        <f t="shared" si="140"/>
        <v>0</v>
      </c>
      <c r="EM148">
        <f t="shared" si="141"/>
        <v>0</v>
      </c>
      <c r="EN148">
        <f t="shared" si="142"/>
        <v>0</v>
      </c>
      <c r="EO148" s="23">
        <f t="shared" ca="1" si="143"/>
        <v>0</v>
      </c>
      <c r="EP148" s="465"/>
      <c r="EQ148" s="335"/>
      <c r="ER148" s="335"/>
      <c r="ES148" s="335"/>
      <c r="ET148" s="335"/>
      <c r="EU148" s="335"/>
      <c r="EV148" s="335"/>
      <c r="EW148" s="335"/>
      <c r="EX148" s="335"/>
      <c r="EY148" s="335"/>
      <c r="EZ148" s="23">
        <v>-10</v>
      </c>
      <c r="FA148" s="23">
        <f t="shared" si="144"/>
        <v>0</v>
      </c>
      <c r="FB148">
        <f t="shared" si="145"/>
        <v>0</v>
      </c>
      <c r="FC148">
        <f t="shared" si="146"/>
        <v>0</v>
      </c>
      <c r="FD148">
        <f t="shared" si="147"/>
        <v>0</v>
      </c>
      <c r="FE148">
        <f t="shared" si="148"/>
        <v>0</v>
      </c>
      <c r="FF148" s="23">
        <f t="shared" ca="1" si="149"/>
        <v>0</v>
      </c>
      <c r="FG148" s="465"/>
      <c r="FH148" s="335"/>
      <c r="FI148" s="335"/>
      <c r="FJ148" s="335"/>
      <c r="FK148" s="335"/>
      <c r="FL148" s="335"/>
      <c r="FM148" s="335"/>
      <c r="FN148" s="335"/>
      <c r="FO148" s="335"/>
      <c r="FP148" s="335"/>
      <c r="FQ148" s="23">
        <v>-10</v>
      </c>
      <c r="FR148" s="23">
        <f t="shared" si="150"/>
        <v>0</v>
      </c>
      <c r="FS148">
        <f t="shared" si="151"/>
        <v>0</v>
      </c>
      <c r="FT148">
        <f t="shared" si="152"/>
        <v>0</v>
      </c>
      <c r="FU148">
        <f t="shared" si="153"/>
        <v>0</v>
      </c>
      <c r="FV148">
        <f t="shared" si="154"/>
        <v>0</v>
      </c>
      <c r="FW148" s="23">
        <f t="shared" ca="1" si="155"/>
        <v>0</v>
      </c>
      <c r="FX148" s="465"/>
      <c r="FY148" s="335"/>
      <c r="FZ148" s="335"/>
      <c r="GA148" s="335"/>
      <c r="GB148" s="335"/>
      <c r="GC148" s="335"/>
      <c r="GD148" s="335"/>
      <c r="GE148" s="335"/>
      <c r="GF148" s="335"/>
      <c r="GG148" s="335"/>
      <c r="GH148" s="23">
        <v>-10</v>
      </c>
      <c r="GI148" s="23">
        <f t="shared" si="156"/>
        <v>0</v>
      </c>
      <c r="GJ148">
        <f t="shared" si="157"/>
        <v>0</v>
      </c>
      <c r="GK148">
        <f t="shared" si="158"/>
        <v>0</v>
      </c>
      <c r="GL148">
        <f t="shared" si="159"/>
        <v>0</v>
      </c>
      <c r="GM148">
        <f t="shared" si="160"/>
        <v>0</v>
      </c>
      <c r="GN148" s="23">
        <f t="shared" ca="1" si="161"/>
        <v>0</v>
      </c>
      <c r="GO148" s="465"/>
      <c r="GP148" s="335"/>
      <c r="GQ148" s="335"/>
      <c r="GR148" s="335"/>
      <c r="GS148" s="335"/>
      <c r="GT148" s="335"/>
      <c r="GU148" s="335"/>
      <c r="GV148" s="335"/>
      <c r="GW148" s="335"/>
      <c r="GX148" s="335"/>
      <c r="GY148" s="23">
        <v>-10</v>
      </c>
      <c r="GZ148" s="23">
        <f t="shared" si="162"/>
        <v>0</v>
      </c>
      <c r="HA148">
        <f t="shared" si="163"/>
        <v>0</v>
      </c>
      <c r="HB148">
        <f t="shared" si="164"/>
        <v>0</v>
      </c>
      <c r="HC148">
        <f t="shared" si="165"/>
        <v>0</v>
      </c>
      <c r="HD148">
        <f t="shared" si="166"/>
        <v>0</v>
      </c>
      <c r="HE148" s="23">
        <f t="shared" ca="1" si="167"/>
        <v>0</v>
      </c>
      <c r="HF148" s="465"/>
      <c r="HG148" s="335"/>
      <c r="HH148" s="335"/>
      <c r="HI148" s="335"/>
      <c r="HJ148" s="335"/>
      <c r="HK148" s="335"/>
      <c r="HL148" s="335"/>
      <c r="HM148" s="335"/>
      <c r="HN148" s="335"/>
      <c r="HO148" s="335"/>
      <c r="HP148" s="23">
        <v>-10</v>
      </c>
      <c r="HQ148" s="23">
        <f t="shared" si="168"/>
        <v>0</v>
      </c>
      <c r="HR148">
        <f t="shared" si="169"/>
        <v>0</v>
      </c>
      <c r="HS148">
        <f t="shared" si="170"/>
        <v>0</v>
      </c>
      <c r="HT148">
        <f t="shared" si="171"/>
        <v>0</v>
      </c>
      <c r="HU148">
        <f t="shared" si="172"/>
        <v>0</v>
      </c>
      <c r="HV148" s="23">
        <f t="shared" ca="1" si="173"/>
        <v>0</v>
      </c>
      <c r="HW148" s="465"/>
      <c r="HX148" s="335"/>
      <c r="HY148" s="335"/>
      <c r="HZ148" s="335"/>
      <c r="IA148" s="335"/>
      <c r="IB148" s="335"/>
      <c r="IC148" s="335"/>
      <c r="ID148" s="335"/>
      <c r="IE148" s="335"/>
      <c r="IF148" s="335"/>
      <c r="IG148" s="23">
        <v>-10</v>
      </c>
      <c r="IH148" s="23">
        <f t="shared" si="174"/>
        <v>0</v>
      </c>
      <c r="II148">
        <f t="shared" si="175"/>
        <v>0</v>
      </c>
      <c r="IJ148">
        <f t="shared" si="176"/>
        <v>0</v>
      </c>
      <c r="IK148">
        <f t="shared" si="177"/>
        <v>0</v>
      </c>
      <c r="IL148">
        <f t="shared" si="178"/>
        <v>0</v>
      </c>
      <c r="IM148" s="23">
        <f t="shared" ca="1" si="179"/>
        <v>0</v>
      </c>
      <c r="IN148" s="465"/>
      <c r="IO148" s="335"/>
      <c r="IP148" s="335"/>
      <c r="IQ148" s="335"/>
      <c r="IR148" s="335"/>
      <c r="IS148" s="335"/>
      <c r="IT148" s="335"/>
    </row>
    <row r="149" spans="1:254" s="124" customFormat="1" ht="12.75" x14ac:dyDescent="0.2">
      <c r="A149" s="335"/>
      <c r="B149" s="335"/>
      <c r="C149" s="23">
        <v>-9</v>
      </c>
      <c r="D149" s="23">
        <f t="shared" si="90"/>
        <v>0</v>
      </c>
      <c r="E149">
        <f t="shared" si="91"/>
        <v>0</v>
      </c>
      <c r="F149">
        <f t="shared" si="92"/>
        <v>0</v>
      </c>
      <c r="G149">
        <f t="shared" si="93"/>
        <v>0</v>
      </c>
      <c r="H149">
        <f t="shared" si="94"/>
        <v>0</v>
      </c>
      <c r="I149" s="23">
        <f t="shared" ca="1" si="95"/>
        <v>0</v>
      </c>
      <c r="J149" s="465"/>
      <c r="K149" s="335"/>
      <c r="L149" s="335"/>
      <c r="M149" s="335"/>
      <c r="N149" s="335"/>
      <c r="O149" s="335"/>
      <c r="P149" s="335"/>
      <c r="Q149" s="335"/>
      <c r="R149" s="335"/>
      <c r="S149" s="335"/>
      <c r="T149" s="23">
        <v>-9</v>
      </c>
      <c r="U149" s="23">
        <f t="shared" si="96"/>
        <v>0</v>
      </c>
      <c r="V149">
        <f t="shared" si="97"/>
        <v>0</v>
      </c>
      <c r="W149">
        <f t="shared" si="98"/>
        <v>0</v>
      </c>
      <c r="X149">
        <f t="shared" si="99"/>
        <v>0</v>
      </c>
      <c r="Y149">
        <f t="shared" si="100"/>
        <v>0</v>
      </c>
      <c r="Z149" s="23">
        <f t="shared" ca="1" si="101"/>
        <v>0</v>
      </c>
      <c r="AA149" s="465"/>
      <c r="AB149" s="335"/>
      <c r="AC149" s="335"/>
      <c r="AD149" s="335"/>
      <c r="AE149" s="335"/>
      <c r="AF149" s="335"/>
      <c r="AG149" s="335"/>
      <c r="AH149" s="335"/>
      <c r="AI149" s="335"/>
      <c r="AJ149" s="335"/>
      <c r="AK149" s="23">
        <v>-9</v>
      </c>
      <c r="AL149" s="23">
        <f t="shared" si="102"/>
        <v>0</v>
      </c>
      <c r="AM149">
        <f t="shared" si="103"/>
        <v>0</v>
      </c>
      <c r="AN149">
        <f t="shared" si="104"/>
        <v>0</v>
      </c>
      <c r="AO149">
        <f t="shared" si="105"/>
        <v>0</v>
      </c>
      <c r="AP149">
        <f t="shared" si="106"/>
        <v>0</v>
      </c>
      <c r="AQ149" s="23">
        <f t="shared" ca="1" si="107"/>
        <v>0</v>
      </c>
      <c r="AR149" s="465"/>
      <c r="AS149" s="335"/>
      <c r="AT149" s="335"/>
      <c r="AU149" s="335"/>
      <c r="AV149" s="335"/>
      <c r="AW149" s="335"/>
      <c r="AX149" s="335"/>
      <c r="AY149" s="335"/>
      <c r="AZ149" s="335"/>
      <c r="BA149" s="335"/>
      <c r="BB149" s="23">
        <v>-9</v>
      </c>
      <c r="BC149" s="23">
        <f t="shared" si="108"/>
        <v>0</v>
      </c>
      <c r="BD149">
        <f t="shared" si="109"/>
        <v>0</v>
      </c>
      <c r="BE149">
        <f t="shared" si="110"/>
        <v>0</v>
      </c>
      <c r="BF149">
        <f t="shared" si="111"/>
        <v>0</v>
      </c>
      <c r="BG149">
        <f t="shared" si="112"/>
        <v>0</v>
      </c>
      <c r="BH149" s="23">
        <f t="shared" ca="1" si="113"/>
        <v>0</v>
      </c>
      <c r="BI149" s="465"/>
      <c r="BJ149" s="335"/>
      <c r="BK149" s="335"/>
      <c r="BL149" s="335"/>
      <c r="BM149" s="335"/>
      <c r="BN149" s="335"/>
      <c r="BO149" s="335"/>
      <c r="BP149" s="335"/>
      <c r="BQ149" s="335"/>
      <c r="BR149" s="335"/>
      <c r="BS149" s="23">
        <v>-9</v>
      </c>
      <c r="BT149" s="23">
        <f t="shared" si="114"/>
        <v>0</v>
      </c>
      <c r="BU149">
        <f t="shared" si="115"/>
        <v>0</v>
      </c>
      <c r="BV149">
        <f t="shared" si="116"/>
        <v>0</v>
      </c>
      <c r="BW149">
        <f t="shared" si="117"/>
        <v>0</v>
      </c>
      <c r="BX149">
        <f t="shared" si="118"/>
        <v>0</v>
      </c>
      <c r="BY149" s="23">
        <f t="shared" ca="1" si="119"/>
        <v>0</v>
      </c>
      <c r="BZ149" s="465"/>
      <c r="CA149" s="335"/>
      <c r="CB149" s="335"/>
      <c r="CC149" s="335"/>
      <c r="CD149" s="335"/>
      <c r="CE149" s="335"/>
      <c r="CF149" s="335"/>
      <c r="CG149" s="335"/>
      <c r="CH149" s="335"/>
      <c r="CI149" s="335"/>
      <c r="CJ149" s="23">
        <v>-9</v>
      </c>
      <c r="CK149" s="23">
        <f t="shared" si="120"/>
        <v>0</v>
      </c>
      <c r="CL149">
        <f t="shared" si="121"/>
        <v>0</v>
      </c>
      <c r="CM149">
        <f t="shared" si="122"/>
        <v>0</v>
      </c>
      <c r="CN149">
        <f t="shared" si="123"/>
        <v>0</v>
      </c>
      <c r="CO149">
        <f t="shared" si="124"/>
        <v>0</v>
      </c>
      <c r="CP149" s="23">
        <f t="shared" ca="1" si="125"/>
        <v>0</v>
      </c>
      <c r="CQ149" s="465"/>
      <c r="CR149" s="335"/>
      <c r="CS149" s="335"/>
      <c r="CT149" s="335"/>
      <c r="CU149" s="335"/>
      <c r="CV149" s="335"/>
      <c r="CW149" s="335"/>
      <c r="CX149" s="335"/>
      <c r="CY149" s="335"/>
      <c r="CZ149" s="335"/>
      <c r="DA149" s="23">
        <v>-9</v>
      </c>
      <c r="DB149" s="23">
        <f t="shared" si="126"/>
        <v>0</v>
      </c>
      <c r="DC149">
        <f t="shared" si="127"/>
        <v>0</v>
      </c>
      <c r="DD149">
        <f t="shared" si="128"/>
        <v>0</v>
      </c>
      <c r="DE149">
        <f t="shared" si="129"/>
        <v>0</v>
      </c>
      <c r="DF149">
        <f t="shared" si="130"/>
        <v>0</v>
      </c>
      <c r="DG149" s="23">
        <f t="shared" ca="1" si="131"/>
        <v>0</v>
      </c>
      <c r="DH149" s="465"/>
      <c r="DI149" s="335"/>
      <c r="DJ149" s="335"/>
      <c r="DK149" s="335"/>
      <c r="DL149" s="335"/>
      <c r="DM149" s="335"/>
      <c r="DN149" s="335"/>
      <c r="DO149" s="335"/>
      <c r="DP149" s="335"/>
      <c r="DQ149" s="335"/>
      <c r="DR149" s="23">
        <v>-9</v>
      </c>
      <c r="DS149" s="23">
        <f t="shared" si="132"/>
        <v>0</v>
      </c>
      <c r="DT149">
        <f t="shared" si="133"/>
        <v>0</v>
      </c>
      <c r="DU149">
        <f t="shared" si="134"/>
        <v>0</v>
      </c>
      <c r="DV149">
        <f t="shared" si="135"/>
        <v>0</v>
      </c>
      <c r="DW149">
        <f t="shared" si="136"/>
        <v>0</v>
      </c>
      <c r="DX149" s="23">
        <f t="shared" ca="1" si="137"/>
        <v>0</v>
      </c>
      <c r="DY149" s="465"/>
      <c r="DZ149" s="335"/>
      <c r="EA149" s="335"/>
      <c r="EB149" s="335"/>
      <c r="EC149" s="335"/>
      <c r="ED149" s="335"/>
      <c r="EE149" s="335"/>
      <c r="EF149" s="335"/>
      <c r="EG149" s="335"/>
      <c r="EH149" s="335"/>
      <c r="EI149" s="23">
        <v>-9</v>
      </c>
      <c r="EJ149" s="23">
        <f t="shared" si="138"/>
        <v>0</v>
      </c>
      <c r="EK149">
        <f t="shared" si="139"/>
        <v>0</v>
      </c>
      <c r="EL149">
        <f t="shared" si="140"/>
        <v>0</v>
      </c>
      <c r="EM149">
        <f t="shared" si="141"/>
        <v>0</v>
      </c>
      <c r="EN149">
        <f t="shared" si="142"/>
        <v>0</v>
      </c>
      <c r="EO149" s="23">
        <f t="shared" ca="1" si="143"/>
        <v>0</v>
      </c>
      <c r="EP149" s="465"/>
      <c r="EQ149" s="335"/>
      <c r="ER149" s="335"/>
      <c r="ES149" s="335"/>
      <c r="ET149" s="335"/>
      <c r="EU149" s="335"/>
      <c r="EV149" s="335"/>
      <c r="EW149" s="335"/>
      <c r="EX149" s="335"/>
      <c r="EY149" s="335"/>
      <c r="EZ149" s="23">
        <v>-9</v>
      </c>
      <c r="FA149" s="23">
        <f t="shared" si="144"/>
        <v>0</v>
      </c>
      <c r="FB149">
        <f t="shared" si="145"/>
        <v>0</v>
      </c>
      <c r="FC149">
        <f t="shared" si="146"/>
        <v>0</v>
      </c>
      <c r="FD149">
        <f t="shared" si="147"/>
        <v>0</v>
      </c>
      <c r="FE149">
        <f t="shared" si="148"/>
        <v>0</v>
      </c>
      <c r="FF149" s="23">
        <f t="shared" ca="1" si="149"/>
        <v>0</v>
      </c>
      <c r="FG149" s="465"/>
      <c r="FH149" s="335"/>
      <c r="FI149" s="335"/>
      <c r="FJ149" s="335"/>
      <c r="FK149" s="335"/>
      <c r="FL149" s="335"/>
      <c r="FM149" s="335"/>
      <c r="FN149" s="335"/>
      <c r="FO149" s="335"/>
      <c r="FP149" s="335"/>
      <c r="FQ149" s="23">
        <v>-9</v>
      </c>
      <c r="FR149" s="23">
        <f t="shared" si="150"/>
        <v>0</v>
      </c>
      <c r="FS149">
        <f t="shared" si="151"/>
        <v>0</v>
      </c>
      <c r="FT149">
        <f t="shared" si="152"/>
        <v>0</v>
      </c>
      <c r="FU149">
        <f t="shared" si="153"/>
        <v>0</v>
      </c>
      <c r="FV149">
        <f t="shared" si="154"/>
        <v>0</v>
      </c>
      <c r="FW149" s="23">
        <f t="shared" ca="1" si="155"/>
        <v>0</v>
      </c>
      <c r="FX149" s="465"/>
      <c r="FY149" s="335"/>
      <c r="FZ149" s="335"/>
      <c r="GA149" s="335"/>
      <c r="GB149" s="335"/>
      <c r="GC149" s="335"/>
      <c r="GD149" s="335"/>
      <c r="GE149" s="335"/>
      <c r="GF149" s="335"/>
      <c r="GG149" s="335"/>
      <c r="GH149" s="23">
        <v>-9</v>
      </c>
      <c r="GI149" s="23">
        <f t="shared" si="156"/>
        <v>0</v>
      </c>
      <c r="GJ149">
        <f t="shared" si="157"/>
        <v>0</v>
      </c>
      <c r="GK149">
        <f t="shared" si="158"/>
        <v>0</v>
      </c>
      <c r="GL149">
        <f t="shared" si="159"/>
        <v>0</v>
      </c>
      <c r="GM149">
        <f t="shared" si="160"/>
        <v>0</v>
      </c>
      <c r="GN149" s="23">
        <f t="shared" ca="1" si="161"/>
        <v>0</v>
      </c>
      <c r="GO149" s="465"/>
      <c r="GP149" s="335"/>
      <c r="GQ149" s="335"/>
      <c r="GR149" s="335"/>
      <c r="GS149" s="335"/>
      <c r="GT149" s="335"/>
      <c r="GU149" s="335"/>
      <c r="GV149" s="335"/>
      <c r="GW149" s="335"/>
      <c r="GX149" s="335"/>
      <c r="GY149" s="23">
        <v>-9</v>
      </c>
      <c r="GZ149" s="23">
        <f t="shared" si="162"/>
        <v>0</v>
      </c>
      <c r="HA149">
        <f t="shared" si="163"/>
        <v>0</v>
      </c>
      <c r="HB149">
        <f t="shared" si="164"/>
        <v>0</v>
      </c>
      <c r="HC149">
        <f t="shared" si="165"/>
        <v>0</v>
      </c>
      <c r="HD149">
        <f t="shared" si="166"/>
        <v>0</v>
      </c>
      <c r="HE149" s="23">
        <f t="shared" ca="1" si="167"/>
        <v>0</v>
      </c>
      <c r="HF149" s="465"/>
      <c r="HG149" s="335"/>
      <c r="HH149" s="335"/>
      <c r="HI149" s="335"/>
      <c r="HJ149" s="335"/>
      <c r="HK149" s="335"/>
      <c r="HL149" s="335"/>
      <c r="HM149" s="335"/>
      <c r="HN149" s="335"/>
      <c r="HO149" s="335"/>
      <c r="HP149" s="23">
        <v>-9</v>
      </c>
      <c r="HQ149" s="23">
        <f t="shared" si="168"/>
        <v>0</v>
      </c>
      <c r="HR149">
        <f t="shared" si="169"/>
        <v>0</v>
      </c>
      <c r="HS149">
        <f t="shared" si="170"/>
        <v>0</v>
      </c>
      <c r="HT149">
        <f t="shared" si="171"/>
        <v>0</v>
      </c>
      <c r="HU149">
        <f t="shared" si="172"/>
        <v>0</v>
      </c>
      <c r="HV149" s="23">
        <f t="shared" ca="1" si="173"/>
        <v>0</v>
      </c>
      <c r="HW149" s="465"/>
      <c r="HX149" s="335"/>
      <c r="HY149" s="335"/>
      <c r="HZ149" s="335"/>
      <c r="IA149" s="335"/>
      <c r="IB149" s="335"/>
      <c r="IC149" s="335"/>
      <c r="ID149" s="335"/>
      <c r="IE149" s="335"/>
      <c r="IF149" s="335"/>
      <c r="IG149" s="23">
        <v>-9</v>
      </c>
      <c r="IH149" s="23">
        <f t="shared" si="174"/>
        <v>0</v>
      </c>
      <c r="II149">
        <f t="shared" si="175"/>
        <v>0</v>
      </c>
      <c r="IJ149">
        <f t="shared" si="176"/>
        <v>0</v>
      </c>
      <c r="IK149">
        <f t="shared" si="177"/>
        <v>0</v>
      </c>
      <c r="IL149">
        <f t="shared" si="178"/>
        <v>0</v>
      </c>
      <c r="IM149" s="23">
        <f t="shared" ca="1" si="179"/>
        <v>0</v>
      </c>
      <c r="IN149" s="465"/>
      <c r="IO149" s="335"/>
      <c r="IP149" s="335"/>
      <c r="IQ149" s="335"/>
      <c r="IR149" s="335"/>
      <c r="IS149" s="335"/>
      <c r="IT149" s="335"/>
    </row>
    <row r="150" spans="1:254" s="124" customFormat="1" ht="12.75" x14ac:dyDescent="0.2">
      <c r="A150" s="335"/>
      <c r="B150" s="335"/>
      <c r="C150" s="23">
        <v>-8</v>
      </c>
      <c r="D150" s="23">
        <f t="shared" si="90"/>
        <v>0</v>
      </c>
      <c r="E150">
        <f t="shared" si="91"/>
        <v>0</v>
      </c>
      <c r="F150">
        <f t="shared" si="92"/>
        <v>0</v>
      </c>
      <c r="G150">
        <f t="shared" si="93"/>
        <v>0</v>
      </c>
      <c r="H150">
        <f t="shared" si="94"/>
        <v>0</v>
      </c>
      <c r="I150" s="23">
        <f t="shared" ca="1" si="95"/>
        <v>0</v>
      </c>
      <c r="J150" s="465"/>
      <c r="K150" s="335"/>
      <c r="L150" s="335"/>
      <c r="M150" s="335"/>
      <c r="N150" s="335"/>
      <c r="O150" s="335"/>
      <c r="P150" s="335"/>
      <c r="Q150" s="335"/>
      <c r="R150" s="335"/>
      <c r="S150" s="335"/>
      <c r="T150" s="23">
        <v>-8</v>
      </c>
      <c r="U150" s="23">
        <f t="shared" si="96"/>
        <v>0</v>
      </c>
      <c r="V150">
        <f t="shared" si="97"/>
        <v>0</v>
      </c>
      <c r="W150">
        <f t="shared" si="98"/>
        <v>0</v>
      </c>
      <c r="X150">
        <f t="shared" si="99"/>
        <v>0</v>
      </c>
      <c r="Y150">
        <f t="shared" si="100"/>
        <v>0</v>
      </c>
      <c r="Z150" s="23">
        <f t="shared" ca="1" si="101"/>
        <v>0</v>
      </c>
      <c r="AA150" s="465"/>
      <c r="AB150" s="335"/>
      <c r="AC150" s="335"/>
      <c r="AD150" s="335"/>
      <c r="AE150" s="335"/>
      <c r="AF150" s="335"/>
      <c r="AG150" s="335"/>
      <c r="AH150" s="335"/>
      <c r="AI150" s="335"/>
      <c r="AJ150" s="335"/>
      <c r="AK150" s="23">
        <v>-8</v>
      </c>
      <c r="AL150" s="23">
        <f t="shared" si="102"/>
        <v>0</v>
      </c>
      <c r="AM150">
        <f t="shared" si="103"/>
        <v>0</v>
      </c>
      <c r="AN150">
        <f t="shared" si="104"/>
        <v>0</v>
      </c>
      <c r="AO150">
        <f t="shared" si="105"/>
        <v>0</v>
      </c>
      <c r="AP150">
        <f t="shared" si="106"/>
        <v>0</v>
      </c>
      <c r="AQ150" s="23">
        <f t="shared" ca="1" si="107"/>
        <v>0</v>
      </c>
      <c r="AR150" s="465"/>
      <c r="AS150" s="335"/>
      <c r="AT150" s="335"/>
      <c r="AU150" s="335"/>
      <c r="AV150" s="335"/>
      <c r="AW150" s="335"/>
      <c r="AX150" s="335"/>
      <c r="AY150" s="335"/>
      <c r="AZ150" s="335"/>
      <c r="BA150" s="335"/>
      <c r="BB150" s="23">
        <v>-8</v>
      </c>
      <c r="BC150" s="23">
        <f t="shared" si="108"/>
        <v>0</v>
      </c>
      <c r="BD150">
        <f t="shared" si="109"/>
        <v>0</v>
      </c>
      <c r="BE150">
        <f t="shared" si="110"/>
        <v>0</v>
      </c>
      <c r="BF150">
        <f t="shared" si="111"/>
        <v>0</v>
      </c>
      <c r="BG150">
        <f t="shared" si="112"/>
        <v>0</v>
      </c>
      <c r="BH150" s="23">
        <f t="shared" ca="1" si="113"/>
        <v>0</v>
      </c>
      <c r="BI150" s="465"/>
      <c r="BJ150" s="335"/>
      <c r="BK150" s="335"/>
      <c r="BL150" s="335"/>
      <c r="BM150" s="335"/>
      <c r="BN150" s="335"/>
      <c r="BO150" s="335"/>
      <c r="BP150" s="335"/>
      <c r="BQ150" s="335"/>
      <c r="BR150" s="335"/>
      <c r="BS150" s="23">
        <v>-8</v>
      </c>
      <c r="BT150" s="23">
        <f t="shared" si="114"/>
        <v>0</v>
      </c>
      <c r="BU150">
        <f t="shared" si="115"/>
        <v>0</v>
      </c>
      <c r="BV150">
        <f t="shared" si="116"/>
        <v>0</v>
      </c>
      <c r="BW150">
        <f t="shared" si="117"/>
        <v>0</v>
      </c>
      <c r="BX150">
        <f t="shared" si="118"/>
        <v>0</v>
      </c>
      <c r="BY150" s="23">
        <f t="shared" ca="1" si="119"/>
        <v>0</v>
      </c>
      <c r="BZ150" s="465"/>
      <c r="CA150" s="335"/>
      <c r="CB150" s="335"/>
      <c r="CC150" s="335"/>
      <c r="CD150" s="335"/>
      <c r="CE150" s="335"/>
      <c r="CF150" s="335"/>
      <c r="CG150" s="335"/>
      <c r="CH150" s="335"/>
      <c r="CI150" s="335"/>
      <c r="CJ150" s="23">
        <v>-8</v>
      </c>
      <c r="CK150" s="23">
        <f t="shared" si="120"/>
        <v>0</v>
      </c>
      <c r="CL150">
        <f t="shared" si="121"/>
        <v>0</v>
      </c>
      <c r="CM150">
        <f t="shared" si="122"/>
        <v>0</v>
      </c>
      <c r="CN150">
        <f t="shared" si="123"/>
        <v>0</v>
      </c>
      <c r="CO150">
        <f t="shared" si="124"/>
        <v>0</v>
      </c>
      <c r="CP150" s="23">
        <f t="shared" ca="1" si="125"/>
        <v>0</v>
      </c>
      <c r="CQ150" s="465"/>
      <c r="CR150" s="335"/>
      <c r="CS150" s="335"/>
      <c r="CT150" s="335"/>
      <c r="CU150" s="335"/>
      <c r="CV150" s="335"/>
      <c r="CW150" s="335"/>
      <c r="CX150" s="335"/>
      <c r="CY150" s="335"/>
      <c r="CZ150" s="335"/>
      <c r="DA150" s="23">
        <v>-8</v>
      </c>
      <c r="DB150" s="23">
        <f t="shared" si="126"/>
        <v>0</v>
      </c>
      <c r="DC150">
        <f t="shared" si="127"/>
        <v>0</v>
      </c>
      <c r="DD150">
        <f t="shared" si="128"/>
        <v>0</v>
      </c>
      <c r="DE150">
        <f t="shared" si="129"/>
        <v>0</v>
      </c>
      <c r="DF150">
        <f t="shared" si="130"/>
        <v>0</v>
      </c>
      <c r="DG150" s="23">
        <f t="shared" ca="1" si="131"/>
        <v>0</v>
      </c>
      <c r="DH150" s="465"/>
      <c r="DI150" s="335"/>
      <c r="DJ150" s="335"/>
      <c r="DK150" s="335"/>
      <c r="DL150" s="335"/>
      <c r="DM150" s="335"/>
      <c r="DN150" s="335"/>
      <c r="DO150" s="335"/>
      <c r="DP150" s="335"/>
      <c r="DQ150" s="335"/>
      <c r="DR150" s="23">
        <v>-8</v>
      </c>
      <c r="DS150" s="23">
        <f t="shared" si="132"/>
        <v>0</v>
      </c>
      <c r="DT150">
        <f t="shared" si="133"/>
        <v>0</v>
      </c>
      <c r="DU150">
        <f t="shared" si="134"/>
        <v>0</v>
      </c>
      <c r="DV150">
        <f t="shared" si="135"/>
        <v>0</v>
      </c>
      <c r="DW150">
        <f t="shared" si="136"/>
        <v>0</v>
      </c>
      <c r="DX150" s="23">
        <f t="shared" ca="1" si="137"/>
        <v>0</v>
      </c>
      <c r="DY150" s="465"/>
      <c r="DZ150" s="335"/>
      <c r="EA150" s="335"/>
      <c r="EB150" s="335"/>
      <c r="EC150" s="335"/>
      <c r="ED150" s="335"/>
      <c r="EE150" s="335"/>
      <c r="EF150" s="335"/>
      <c r="EG150" s="335"/>
      <c r="EH150" s="335"/>
      <c r="EI150" s="23">
        <v>-8</v>
      </c>
      <c r="EJ150" s="23">
        <f t="shared" si="138"/>
        <v>0</v>
      </c>
      <c r="EK150">
        <f t="shared" si="139"/>
        <v>0</v>
      </c>
      <c r="EL150">
        <f t="shared" si="140"/>
        <v>0</v>
      </c>
      <c r="EM150">
        <f t="shared" si="141"/>
        <v>0</v>
      </c>
      <c r="EN150">
        <f t="shared" si="142"/>
        <v>0</v>
      </c>
      <c r="EO150" s="23">
        <f t="shared" ca="1" si="143"/>
        <v>0</v>
      </c>
      <c r="EP150" s="465"/>
      <c r="EQ150" s="335"/>
      <c r="ER150" s="335"/>
      <c r="ES150" s="335"/>
      <c r="ET150" s="335"/>
      <c r="EU150" s="335"/>
      <c r="EV150" s="335"/>
      <c r="EW150" s="335"/>
      <c r="EX150" s="335"/>
      <c r="EY150" s="335"/>
      <c r="EZ150" s="23">
        <v>-8</v>
      </c>
      <c r="FA150" s="23">
        <f t="shared" si="144"/>
        <v>0</v>
      </c>
      <c r="FB150">
        <f t="shared" si="145"/>
        <v>0</v>
      </c>
      <c r="FC150">
        <f t="shared" si="146"/>
        <v>0</v>
      </c>
      <c r="FD150">
        <f t="shared" si="147"/>
        <v>0</v>
      </c>
      <c r="FE150">
        <f t="shared" si="148"/>
        <v>0</v>
      </c>
      <c r="FF150" s="23">
        <f t="shared" ca="1" si="149"/>
        <v>0</v>
      </c>
      <c r="FG150" s="465"/>
      <c r="FH150" s="335"/>
      <c r="FI150" s="335"/>
      <c r="FJ150" s="335"/>
      <c r="FK150" s="335"/>
      <c r="FL150" s="335"/>
      <c r="FM150" s="335"/>
      <c r="FN150" s="335"/>
      <c r="FO150" s="335"/>
      <c r="FP150" s="335"/>
      <c r="FQ150" s="23">
        <v>-8</v>
      </c>
      <c r="FR150" s="23">
        <f t="shared" si="150"/>
        <v>0</v>
      </c>
      <c r="FS150">
        <f t="shared" si="151"/>
        <v>0</v>
      </c>
      <c r="FT150">
        <f t="shared" si="152"/>
        <v>0</v>
      </c>
      <c r="FU150">
        <f t="shared" si="153"/>
        <v>0</v>
      </c>
      <c r="FV150">
        <f t="shared" si="154"/>
        <v>0</v>
      </c>
      <c r="FW150" s="23">
        <f t="shared" ca="1" si="155"/>
        <v>0</v>
      </c>
      <c r="FX150" s="465"/>
      <c r="FY150" s="335"/>
      <c r="FZ150" s="335"/>
      <c r="GA150" s="335"/>
      <c r="GB150" s="335"/>
      <c r="GC150" s="335"/>
      <c r="GD150" s="335"/>
      <c r="GE150" s="335"/>
      <c r="GF150" s="335"/>
      <c r="GG150" s="335"/>
      <c r="GH150" s="23">
        <v>-8</v>
      </c>
      <c r="GI150" s="23">
        <f t="shared" si="156"/>
        <v>0</v>
      </c>
      <c r="GJ150">
        <f t="shared" si="157"/>
        <v>0</v>
      </c>
      <c r="GK150">
        <f t="shared" si="158"/>
        <v>0</v>
      </c>
      <c r="GL150">
        <f t="shared" si="159"/>
        <v>0</v>
      </c>
      <c r="GM150">
        <f t="shared" si="160"/>
        <v>0</v>
      </c>
      <c r="GN150" s="23">
        <f t="shared" ca="1" si="161"/>
        <v>0</v>
      </c>
      <c r="GO150" s="465"/>
      <c r="GP150" s="335"/>
      <c r="GQ150" s="335"/>
      <c r="GR150" s="335"/>
      <c r="GS150" s="335"/>
      <c r="GT150" s="335"/>
      <c r="GU150" s="335"/>
      <c r="GV150" s="335"/>
      <c r="GW150" s="335"/>
      <c r="GX150" s="335"/>
      <c r="GY150" s="23">
        <v>-8</v>
      </c>
      <c r="GZ150" s="23">
        <f t="shared" si="162"/>
        <v>0</v>
      </c>
      <c r="HA150">
        <f t="shared" si="163"/>
        <v>0</v>
      </c>
      <c r="HB150">
        <f t="shared" si="164"/>
        <v>0</v>
      </c>
      <c r="HC150">
        <f t="shared" si="165"/>
        <v>0</v>
      </c>
      <c r="HD150">
        <f t="shared" si="166"/>
        <v>0</v>
      </c>
      <c r="HE150" s="23">
        <f t="shared" ca="1" si="167"/>
        <v>0</v>
      </c>
      <c r="HF150" s="465"/>
      <c r="HG150" s="335"/>
      <c r="HH150" s="335"/>
      <c r="HI150" s="335"/>
      <c r="HJ150" s="335"/>
      <c r="HK150" s="335"/>
      <c r="HL150" s="335"/>
      <c r="HM150" s="335"/>
      <c r="HN150" s="335"/>
      <c r="HO150" s="335"/>
      <c r="HP150" s="23">
        <v>-8</v>
      </c>
      <c r="HQ150" s="23">
        <f t="shared" si="168"/>
        <v>0</v>
      </c>
      <c r="HR150">
        <f t="shared" si="169"/>
        <v>0</v>
      </c>
      <c r="HS150">
        <f t="shared" si="170"/>
        <v>0</v>
      </c>
      <c r="HT150">
        <f t="shared" si="171"/>
        <v>0</v>
      </c>
      <c r="HU150">
        <f t="shared" si="172"/>
        <v>0</v>
      </c>
      <c r="HV150" s="23">
        <f t="shared" ca="1" si="173"/>
        <v>0</v>
      </c>
      <c r="HW150" s="465"/>
      <c r="HX150" s="335"/>
      <c r="HY150" s="335"/>
      <c r="HZ150" s="335"/>
      <c r="IA150" s="335"/>
      <c r="IB150" s="335"/>
      <c r="IC150" s="335"/>
      <c r="ID150" s="335"/>
      <c r="IE150" s="335"/>
      <c r="IF150" s="335"/>
      <c r="IG150" s="23">
        <v>-8</v>
      </c>
      <c r="IH150" s="23">
        <f t="shared" si="174"/>
        <v>0</v>
      </c>
      <c r="II150">
        <f t="shared" si="175"/>
        <v>0</v>
      </c>
      <c r="IJ150">
        <f t="shared" si="176"/>
        <v>0</v>
      </c>
      <c r="IK150">
        <f t="shared" si="177"/>
        <v>0</v>
      </c>
      <c r="IL150">
        <f t="shared" si="178"/>
        <v>0</v>
      </c>
      <c r="IM150" s="23">
        <f t="shared" ca="1" si="179"/>
        <v>0</v>
      </c>
      <c r="IN150" s="465"/>
      <c r="IO150" s="335"/>
      <c r="IP150" s="335"/>
      <c r="IQ150" s="335"/>
      <c r="IR150" s="335"/>
      <c r="IS150" s="335"/>
      <c r="IT150" s="335"/>
    </row>
    <row r="151" spans="1:254" s="124" customFormat="1" ht="12.75" x14ac:dyDescent="0.2">
      <c r="A151" s="335"/>
      <c r="B151" s="335"/>
      <c r="C151" s="23">
        <v>-7</v>
      </c>
      <c r="D151" s="23">
        <f t="shared" si="90"/>
        <v>0</v>
      </c>
      <c r="E151">
        <f t="shared" si="91"/>
        <v>0</v>
      </c>
      <c r="F151">
        <f t="shared" si="92"/>
        <v>0</v>
      </c>
      <c r="G151">
        <f t="shared" si="93"/>
        <v>0</v>
      </c>
      <c r="H151">
        <f t="shared" si="94"/>
        <v>0</v>
      </c>
      <c r="I151" s="23">
        <f t="shared" ca="1" si="95"/>
        <v>0</v>
      </c>
      <c r="J151" s="465"/>
      <c r="K151" s="335"/>
      <c r="L151" s="335"/>
      <c r="M151" s="335"/>
      <c r="N151" s="335"/>
      <c r="O151" s="335"/>
      <c r="P151" s="335"/>
      <c r="Q151" s="335"/>
      <c r="R151" s="335"/>
      <c r="S151" s="335"/>
      <c r="T151" s="23">
        <v>-7</v>
      </c>
      <c r="U151" s="23">
        <f t="shared" si="96"/>
        <v>0</v>
      </c>
      <c r="V151">
        <f t="shared" si="97"/>
        <v>0</v>
      </c>
      <c r="W151">
        <f t="shared" si="98"/>
        <v>0</v>
      </c>
      <c r="X151">
        <f t="shared" si="99"/>
        <v>0</v>
      </c>
      <c r="Y151">
        <f t="shared" si="100"/>
        <v>0</v>
      </c>
      <c r="Z151" s="23">
        <f t="shared" ca="1" si="101"/>
        <v>0</v>
      </c>
      <c r="AA151" s="465"/>
      <c r="AB151" s="335"/>
      <c r="AC151" s="335"/>
      <c r="AD151" s="335"/>
      <c r="AE151" s="335"/>
      <c r="AF151" s="335"/>
      <c r="AG151" s="335"/>
      <c r="AH151" s="335"/>
      <c r="AI151" s="335"/>
      <c r="AJ151" s="335"/>
      <c r="AK151" s="23">
        <v>-7</v>
      </c>
      <c r="AL151" s="23">
        <f t="shared" si="102"/>
        <v>0</v>
      </c>
      <c r="AM151">
        <f t="shared" si="103"/>
        <v>0</v>
      </c>
      <c r="AN151">
        <f t="shared" si="104"/>
        <v>0</v>
      </c>
      <c r="AO151">
        <f t="shared" si="105"/>
        <v>0</v>
      </c>
      <c r="AP151">
        <f t="shared" si="106"/>
        <v>0</v>
      </c>
      <c r="AQ151" s="23">
        <f t="shared" ca="1" si="107"/>
        <v>0</v>
      </c>
      <c r="AR151" s="465"/>
      <c r="AS151" s="335"/>
      <c r="AT151" s="335"/>
      <c r="AU151" s="335"/>
      <c r="AV151" s="335"/>
      <c r="AW151" s="335"/>
      <c r="AX151" s="335"/>
      <c r="AY151" s="335"/>
      <c r="AZ151" s="335"/>
      <c r="BA151" s="335"/>
      <c r="BB151" s="23">
        <v>-7</v>
      </c>
      <c r="BC151" s="23">
        <f t="shared" si="108"/>
        <v>0</v>
      </c>
      <c r="BD151">
        <f t="shared" si="109"/>
        <v>0</v>
      </c>
      <c r="BE151">
        <f t="shared" si="110"/>
        <v>0</v>
      </c>
      <c r="BF151">
        <f t="shared" si="111"/>
        <v>0</v>
      </c>
      <c r="BG151">
        <f t="shared" si="112"/>
        <v>0</v>
      </c>
      <c r="BH151" s="23">
        <f t="shared" ca="1" si="113"/>
        <v>0</v>
      </c>
      <c r="BI151" s="465"/>
      <c r="BJ151" s="335"/>
      <c r="BK151" s="335"/>
      <c r="BL151" s="335"/>
      <c r="BM151" s="335"/>
      <c r="BN151" s="335"/>
      <c r="BO151" s="335"/>
      <c r="BP151" s="335"/>
      <c r="BQ151" s="335"/>
      <c r="BR151" s="335"/>
      <c r="BS151" s="23">
        <v>-7</v>
      </c>
      <c r="BT151" s="23">
        <f t="shared" si="114"/>
        <v>0</v>
      </c>
      <c r="BU151">
        <f t="shared" si="115"/>
        <v>0</v>
      </c>
      <c r="BV151">
        <f t="shared" si="116"/>
        <v>0</v>
      </c>
      <c r="BW151">
        <f t="shared" si="117"/>
        <v>0</v>
      </c>
      <c r="BX151">
        <f t="shared" si="118"/>
        <v>0</v>
      </c>
      <c r="BY151" s="23">
        <f t="shared" ca="1" si="119"/>
        <v>0</v>
      </c>
      <c r="BZ151" s="465"/>
      <c r="CA151" s="335"/>
      <c r="CB151" s="335"/>
      <c r="CC151" s="335"/>
      <c r="CD151" s="335"/>
      <c r="CE151" s="335"/>
      <c r="CF151" s="335"/>
      <c r="CG151" s="335"/>
      <c r="CH151" s="335"/>
      <c r="CI151" s="335"/>
      <c r="CJ151" s="23">
        <v>-7</v>
      </c>
      <c r="CK151" s="23">
        <f t="shared" si="120"/>
        <v>0</v>
      </c>
      <c r="CL151">
        <f t="shared" si="121"/>
        <v>0</v>
      </c>
      <c r="CM151">
        <f t="shared" si="122"/>
        <v>0</v>
      </c>
      <c r="CN151">
        <f t="shared" si="123"/>
        <v>0</v>
      </c>
      <c r="CO151">
        <f t="shared" si="124"/>
        <v>0</v>
      </c>
      <c r="CP151" s="23">
        <f t="shared" ca="1" si="125"/>
        <v>0</v>
      </c>
      <c r="CQ151" s="465"/>
      <c r="CR151" s="335"/>
      <c r="CS151" s="335"/>
      <c r="CT151" s="335"/>
      <c r="CU151" s="335"/>
      <c r="CV151" s="335"/>
      <c r="CW151" s="335"/>
      <c r="CX151" s="335"/>
      <c r="CY151" s="335"/>
      <c r="CZ151" s="335"/>
      <c r="DA151" s="23">
        <v>-7</v>
      </c>
      <c r="DB151" s="23">
        <f t="shared" si="126"/>
        <v>0</v>
      </c>
      <c r="DC151">
        <f t="shared" si="127"/>
        <v>0</v>
      </c>
      <c r="DD151">
        <f t="shared" si="128"/>
        <v>0</v>
      </c>
      <c r="DE151">
        <f t="shared" si="129"/>
        <v>0</v>
      </c>
      <c r="DF151">
        <f t="shared" si="130"/>
        <v>0</v>
      </c>
      <c r="DG151" s="23">
        <f t="shared" ca="1" si="131"/>
        <v>0</v>
      </c>
      <c r="DH151" s="465"/>
      <c r="DI151" s="335"/>
      <c r="DJ151" s="335"/>
      <c r="DK151" s="335"/>
      <c r="DL151" s="335"/>
      <c r="DM151" s="335"/>
      <c r="DN151" s="335"/>
      <c r="DO151" s="335"/>
      <c r="DP151" s="335"/>
      <c r="DQ151" s="335"/>
      <c r="DR151" s="23">
        <v>-7</v>
      </c>
      <c r="DS151" s="23">
        <f t="shared" si="132"/>
        <v>0</v>
      </c>
      <c r="DT151">
        <f t="shared" si="133"/>
        <v>0</v>
      </c>
      <c r="DU151">
        <f t="shared" si="134"/>
        <v>0</v>
      </c>
      <c r="DV151">
        <f t="shared" si="135"/>
        <v>0</v>
      </c>
      <c r="DW151">
        <f t="shared" si="136"/>
        <v>0</v>
      </c>
      <c r="DX151" s="23">
        <f t="shared" ca="1" si="137"/>
        <v>0</v>
      </c>
      <c r="DY151" s="465"/>
      <c r="DZ151" s="335"/>
      <c r="EA151" s="335"/>
      <c r="EB151" s="335"/>
      <c r="EC151" s="335"/>
      <c r="ED151" s="335"/>
      <c r="EE151" s="335"/>
      <c r="EF151" s="335"/>
      <c r="EG151" s="335"/>
      <c r="EH151" s="335"/>
      <c r="EI151" s="23">
        <v>-7</v>
      </c>
      <c r="EJ151" s="23">
        <f t="shared" si="138"/>
        <v>0</v>
      </c>
      <c r="EK151">
        <f t="shared" si="139"/>
        <v>0</v>
      </c>
      <c r="EL151">
        <f t="shared" si="140"/>
        <v>0</v>
      </c>
      <c r="EM151">
        <f t="shared" si="141"/>
        <v>0</v>
      </c>
      <c r="EN151">
        <f t="shared" si="142"/>
        <v>0</v>
      </c>
      <c r="EO151" s="23">
        <f t="shared" ca="1" si="143"/>
        <v>0</v>
      </c>
      <c r="EP151" s="465"/>
      <c r="EQ151" s="335"/>
      <c r="ER151" s="335"/>
      <c r="ES151" s="335"/>
      <c r="ET151" s="335"/>
      <c r="EU151" s="335"/>
      <c r="EV151" s="335"/>
      <c r="EW151" s="335"/>
      <c r="EX151" s="335"/>
      <c r="EY151" s="335"/>
      <c r="EZ151" s="23">
        <v>-7</v>
      </c>
      <c r="FA151" s="23">
        <f t="shared" si="144"/>
        <v>0</v>
      </c>
      <c r="FB151">
        <f t="shared" si="145"/>
        <v>0</v>
      </c>
      <c r="FC151">
        <f t="shared" si="146"/>
        <v>0</v>
      </c>
      <c r="FD151">
        <f t="shared" si="147"/>
        <v>0</v>
      </c>
      <c r="FE151">
        <f t="shared" si="148"/>
        <v>0</v>
      </c>
      <c r="FF151" s="23">
        <f t="shared" ca="1" si="149"/>
        <v>0</v>
      </c>
      <c r="FG151" s="465"/>
      <c r="FH151" s="335"/>
      <c r="FI151" s="335"/>
      <c r="FJ151" s="335"/>
      <c r="FK151" s="335"/>
      <c r="FL151" s="335"/>
      <c r="FM151" s="335"/>
      <c r="FN151" s="335"/>
      <c r="FO151" s="335"/>
      <c r="FP151" s="335"/>
      <c r="FQ151" s="23">
        <v>-7</v>
      </c>
      <c r="FR151" s="23">
        <f t="shared" si="150"/>
        <v>0</v>
      </c>
      <c r="FS151">
        <f t="shared" si="151"/>
        <v>0</v>
      </c>
      <c r="FT151">
        <f t="shared" si="152"/>
        <v>0</v>
      </c>
      <c r="FU151">
        <f t="shared" si="153"/>
        <v>0</v>
      </c>
      <c r="FV151">
        <f t="shared" si="154"/>
        <v>0</v>
      </c>
      <c r="FW151" s="23">
        <f t="shared" ca="1" si="155"/>
        <v>0</v>
      </c>
      <c r="FX151" s="465"/>
      <c r="FY151" s="335"/>
      <c r="FZ151" s="335"/>
      <c r="GA151" s="335"/>
      <c r="GB151" s="335"/>
      <c r="GC151" s="335"/>
      <c r="GD151" s="335"/>
      <c r="GE151" s="335"/>
      <c r="GF151" s="335"/>
      <c r="GG151" s="335"/>
      <c r="GH151" s="23">
        <v>-7</v>
      </c>
      <c r="GI151" s="23">
        <f t="shared" si="156"/>
        <v>0</v>
      </c>
      <c r="GJ151">
        <f t="shared" si="157"/>
        <v>0</v>
      </c>
      <c r="GK151">
        <f t="shared" si="158"/>
        <v>0</v>
      </c>
      <c r="GL151">
        <f t="shared" si="159"/>
        <v>0</v>
      </c>
      <c r="GM151">
        <f t="shared" si="160"/>
        <v>0</v>
      </c>
      <c r="GN151" s="23">
        <f t="shared" ca="1" si="161"/>
        <v>0</v>
      </c>
      <c r="GO151" s="465"/>
      <c r="GP151" s="335"/>
      <c r="GQ151" s="335"/>
      <c r="GR151" s="335"/>
      <c r="GS151" s="335"/>
      <c r="GT151" s="335"/>
      <c r="GU151" s="335"/>
      <c r="GV151" s="335"/>
      <c r="GW151" s="335"/>
      <c r="GX151" s="335"/>
      <c r="GY151" s="23">
        <v>-7</v>
      </c>
      <c r="GZ151" s="23">
        <f t="shared" si="162"/>
        <v>0</v>
      </c>
      <c r="HA151">
        <f t="shared" si="163"/>
        <v>0</v>
      </c>
      <c r="HB151">
        <f t="shared" si="164"/>
        <v>0</v>
      </c>
      <c r="HC151">
        <f t="shared" si="165"/>
        <v>0</v>
      </c>
      <c r="HD151">
        <f t="shared" si="166"/>
        <v>0</v>
      </c>
      <c r="HE151" s="23">
        <f t="shared" ca="1" si="167"/>
        <v>0</v>
      </c>
      <c r="HF151" s="465"/>
      <c r="HG151" s="335"/>
      <c r="HH151" s="335"/>
      <c r="HI151" s="335"/>
      <c r="HJ151" s="335"/>
      <c r="HK151" s="335"/>
      <c r="HL151" s="335"/>
      <c r="HM151" s="335"/>
      <c r="HN151" s="335"/>
      <c r="HO151" s="335"/>
      <c r="HP151" s="23">
        <v>-7</v>
      </c>
      <c r="HQ151" s="23">
        <f t="shared" si="168"/>
        <v>0</v>
      </c>
      <c r="HR151">
        <f t="shared" si="169"/>
        <v>0</v>
      </c>
      <c r="HS151">
        <f t="shared" si="170"/>
        <v>0</v>
      </c>
      <c r="HT151">
        <f t="shared" si="171"/>
        <v>0</v>
      </c>
      <c r="HU151">
        <f t="shared" si="172"/>
        <v>0</v>
      </c>
      <c r="HV151" s="23">
        <f t="shared" ca="1" si="173"/>
        <v>0</v>
      </c>
      <c r="HW151" s="465"/>
      <c r="HX151" s="335"/>
      <c r="HY151" s="335"/>
      <c r="HZ151" s="335"/>
      <c r="IA151" s="335"/>
      <c r="IB151" s="335"/>
      <c r="IC151" s="335"/>
      <c r="ID151" s="335"/>
      <c r="IE151" s="335"/>
      <c r="IF151" s="335"/>
      <c r="IG151" s="23">
        <v>-7</v>
      </c>
      <c r="IH151" s="23">
        <f t="shared" si="174"/>
        <v>0</v>
      </c>
      <c r="II151">
        <f t="shared" si="175"/>
        <v>0</v>
      </c>
      <c r="IJ151">
        <f t="shared" si="176"/>
        <v>0</v>
      </c>
      <c r="IK151">
        <f t="shared" si="177"/>
        <v>0</v>
      </c>
      <c r="IL151">
        <f t="shared" si="178"/>
        <v>0</v>
      </c>
      <c r="IM151" s="23">
        <f t="shared" ca="1" si="179"/>
        <v>0</v>
      </c>
      <c r="IN151" s="465"/>
      <c r="IO151" s="335"/>
      <c r="IP151" s="335"/>
      <c r="IQ151" s="335"/>
      <c r="IR151" s="335"/>
      <c r="IS151" s="335"/>
      <c r="IT151" s="335"/>
    </row>
    <row r="152" spans="1:254" s="124" customFormat="1" ht="12.75" x14ac:dyDescent="0.2">
      <c r="A152" s="335"/>
      <c r="B152" s="335"/>
      <c r="C152" s="23">
        <v>-6</v>
      </c>
      <c r="D152" s="23">
        <f t="shared" si="90"/>
        <v>0</v>
      </c>
      <c r="E152">
        <f t="shared" si="91"/>
        <v>0</v>
      </c>
      <c r="F152">
        <f t="shared" si="92"/>
        <v>0</v>
      </c>
      <c r="G152">
        <f t="shared" si="93"/>
        <v>0</v>
      </c>
      <c r="H152">
        <f t="shared" si="94"/>
        <v>0</v>
      </c>
      <c r="I152" s="23">
        <f t="shared" ca="1" si="95"/>
        <v>0</v>
      </c>
      <c r="J152" s="465"/>
      <c r="K152" s="335"/>
      <c r="L152" s="335"/>
      <c r="M152" s="335"/>
      <c r="N152" s="335"/>
      <c r="O152" s="335"/>
      <c r="P152" s="335"/>
      <c r="Q152" s="335"/>
      <c r="R152" s="335"/>
      <c r="S152" s="335"/>
      <c r="T152" s="23">
        <v>-6</v>
      </c>
      <c r="U152" s="23">
        <f t="shared" si="96"/>
        <v>0</v>
      </c>
      <c r="V152">
        <f t="shared" si="97"/>
        <v>0</v>
      </c>
      <c r="W152">
        <f t="shared" si="98"/>
        <v>0</v>
      </c>
      <c r="X152">
        <f t="shared" si="99"/>
        <v>0</v>
      </c>
      <c r="Y152">
        <f t="shared" si="100"/>
        <v>0</v>
      </c>
      <c r="Z152" s="23">
        <f t="shared" ca="1" si="101"/>
        <v>0</v>
      </c>
      <c r="AA152" s="465"/>
      <c r="AB152" s="335"/>
      <c r="AC152" s="335"/>
      <c r="AD152" s="335"/>
      <c r="AE152" s="335"/>
      <c r="AF152" s="335"/>
      <c r="AG152" s="335"/>
      <c r="AH152" s="335"/>
      <c r="AI152" s="335"/>
      <c r="AJ152" s="335"/>
      <c r="AK152" s="23">
        <v>-6</v>
      </c>
      <c r="AL152" s="23">
        <f t="shared" si="102"/>
        <v>0</v>
      </c>
      <c r="AM152">
        <f t="shared" si="103"/>
        <v>0</v>
      </c>
      <c r="AN152">
        <f t="shared" si="104"/>
        <v>0</v>
      </c>
      <c r="AO152">
        <f t="shared" si="105"/>
        <v>0</v>
      </c>
      <c r="AP152">
        <f t="shared" si="106"/>
        <v>0</v>
      </c>
      <c r="AQ152" s="23">
        <f t="shared" ca="1" si="107"/>
        <v>0</v>
      </c>
      <c r="AR152" s="465"/>
      <c r="AS152" s="335"/>
      <c r="AT152" s="335"/>
      <c r="AU152" s="335"/>
      <c r="AV152" s="335"/>
      <c r="AW152" s="335"/>
      <c r="AX152" s="335"/>
      <c r="AY152" s="335"/>
      <c r="AZ152" s="335"/>
      <c r="BA152" s="335"/>
      <c r="BB152" s="23">
        <v>-6</v>
      </c>
      <c r="BC152" s="23">
        <f t="shared" si="108"/>
        <v>0</v>
      </c>
      <c r="BD152">
        <f t="shared" si="109"/>
        <v>0</v>
      </c>
      <c r="BE152">
        <f t="shared" si="110"/>
        <v>0</v>
      </c>
      <c r="BF152">
        <f t="shared" si="111"/>
        <v>0</v>
      </c>
      <c r="BG152">
        <f t="shared" si="112"/>
        <v>0</v>
      </c>
      <c r="BH152" s="23">
        <f t="shared" ca="1" si="113"/>
        <v>0</v>
      </c>
      <c r="BI152" s="465"/>
      <c r="BJ152" s="335"/>
      <c r="BK152" s="335"/>
      <c r="BL152" s="335"/>
      <c r="BM152" s="335"/>
      <c r="BN152" s="335"/>
      <c r="BO152" s="335"/>
      <c r="BP152" s="335"/>
      <c r="BQ152" s="335"/>
      <c r="BR152" s="335"/>
      <c r="BS152" s="23">
        <v>-6</v>
      </c>
      <c r="BT152" s="23">
        <f t="shared" si="114"/>
        <v>0</v>
      </c>
      <c r="BU152">
        <f t="shared" si="115"/>
        <v>0</v>
      </c>
      <c r="BV152">
        <f t="shared" si="116"/>
        <v>0</v>
      </c>
      <c r="BW152">
        <f t="shared" si="117"/>
        <v>0</v>
      </c>
      <c r="BX152">
        <f t="shared" si="118"/>
        <v>0</v>
      </c>
      <c r="BY152" s="23">
        <f t="shared" ca="1" si="119"/>
        <v>0</v>
      </c>
      <c r="BZ152" s="465"/>
      <c r="CA152" s="335"/>
      <c r="CB152" s="335"/>
      <c r="CC152" s="335"/>
      <c r="CD152" s="335"/>
      <c r="CE152" s="335"/>
      <c r="CF152" s="335"/>
      <c r="CG152" s="335"/>
      <c r="CH152" s="335"/>
      <c r="CI152" s="335"/>
      <c r="CJ152" s="23">
        <v>-6</v>
      </c>
      <c r="CK152" s="23">
        <f t="shared" si="120"/>
        <v>0</v>
      </c>
      <c r="CL152">
        <f t="shared" si="121"/>
        <v>0</v>
      </c>
      <c r="CM152">
        <f t="shared" si="122"/>
        <v>0</v>
      </c>
      <c r="CN152">
        <f t="shared" si="123"/>
        <v>0</v>
      </c>
      <c r="CO152">
        <f t="shared" si="124"/>
        <v>0</v>
      </c>
      <c r="CP152" s="23">
        <f t="shared" ca="1" si="125"/>
        <v>0</v>
      </c>
      <c r="CQ152" s="465"/>
      <c r="CR152" s="335"/>
      <c r="CS152" s="335"/>
      <c r="CT152" s="335"/>
      <c r="CU152" s="335"/>
      <c r="CV152" s="335"/>
      <c r="CW152" s="335"/>
      <c r="CX152" s="335"/>
      <c r="CY152" s="335"/>
      <c r="CZ152" s="335"/>
      <c r="DA152" s="23">
        <v>-6</v>
      </c>
      <c r="DB152" s="23">
        <f t="shared" si="126"/>
        <v>0</v>
      </c>
      <c r="DC152">
        <f t="shared" si="127"/>
        <v>0</v>
      </c>
      <c r="DD152">
        <f t="shared" si="128"/>
        <v>0</v>
      </c>
      <c r="DE152">
        <f t="shared" si="129"/>
        <v>0</v>
      </c>
      <c r="DF152">
        <f t="shared" si="130"/>
        <v>0</v>
      </c>
      <c r="DG152" s="23">
        <f t="shared" ca="1" si="131"/>
        <v>0</v>
      </c>
      <c r="DH152" s="465"/>
      <c r="DI152" s="335"/>
      <c r="DJ152" s="335"/>
      <c r="DK152" s="335"/>
      <c r="DL152" s="335"/>
      <c r="DM152" s="335"/>
      <c r="DN152" s="335"/>
      <c r="DO152" s="335"/>
      <c r="DP152" s="335"/>
      <c r="DQ152" s="335"/>
      <c r="DR152" s="23">
        <v>-6</v>
      </c>
      <c r="DS152" s="23">
        <f t="shared" si="132"/>
        <v>0</v>
      </c>
      <c r="DT152">
        <f t="shared" si="133"/>
        <v>0</v>
      </c>
      <c r="DU152">
        <f t="shared" si="134"/>
        <v>0</v>
      </c>
      <c r="DV152">
        <f t="shared" si="135"/>
        <v>0</v>
      </c>
      <c r="DW152">
        <f t="shared" si="136"/>
        <v>0</v>
      </c>
      <c r="DX152" s="23">
        <f t="shared" ca="1" si="137"/>
        <v>0</v>
      </c>
      <c r="DY152" s="465"/>
      <c r="DZ152" s="335"/>
      <c r="EA152" s="335"/>
      <c r="EB152" s="335"/>
      <c r="EC152" s="335"/>
      <c r="ED152" s="335"/>
      <c r="EE152" s="335"/>
      <c r="EF152" s="335"/>
      <c r="EG152" s="335"/>
      <c r="EH152" s="335"/>
      <c r="EI152" s="23">
        <v>-6</v>
      </c>
      <c r="EJ152" s="23">
        <f t="shared" si="138"/>
        <v>0</v>
      </c>
      <c r="EK152">
        <f t="shared" si="139"/>
        <v>0</v>
      </c>
      <c r="EL152">
        <f t="shared" si="140"/>
        <v>0</v>
      </c>
      <c r="EM152">
        <f t="shared" si="141"/>
        <v>0</v>
      </c>
      <c r="EN152">
        <f t="shared" si="142"/>
        <v>0</v>
      </c>
      <c r="EO152" s="23">
        <f t="shared" ca="1" si="143"/>
        <v>0</v>
      </c>
      <c r="EP152" s="465"/>
      <c r="EQ152" s="335"/>
      <c r="ER152" s="335"/>
      <c r="ES152" s="335"/>
      <c r="ET152" s="335"/>
      <c r="EU152" s="335"/>
      <c r="EV152" s="335"/>
      <c r="EW152" s="335"/>
      <c r="EX152" s="335"/>
      <c r="EY152" s="335"/>
      <c r="EZ152" s="23">
        <v>-6</v>
      </c>
      <c r="FA152" s="23">
        <f t="shared" si="144"/>
        <v>0</v>
      </c>
      <c r="FB152">
        <f t="shared" si="145"/>
        <v>0</v>
      </c>
      <c r="FC152">
        <f t="shared" si="146"/>
        <v>0</v>
      </c>
      <c r="FD152">
        <f t="shared" si="147"/>
        <v>0</v>
      </c>
      <c r="FE152">
        <f t="shared" si="148"/>
        <v>0</v>
      </c>
      <c r="FF152" s="23">
        <f t="shared" ca="1" si="149"/>
        <v>0</v>
      </c>
      <c r="FG152" s="465"/>
      <c r="FH152" s="335"/>
      <c r="FI152" s="335"/>
      <c r="FJ152" s="335"/>
      <c r="FK152" s="335"/>
      <c r="FL152" s="335"/>
      <c r="FM152" s="335"/>
      <c r="FN152" s="335"/>
      <c r="FO152" s="335"/>
      <c r="FP152" s="335"/>
      <c r="FQ152" s="23">
        <v>-6</v>
      </c>
      <c r="FR152" s="23">
        <f t="shared" si="150"/>
        <v>0</v>
      </c>
      <c r="FS152">
        <f t="shared" si="151"/>
        <v>0</v>
      </c>
      <c r="FT152">
        <f t="shared" si="152"/>
        <v>0</v>
      </c>
      <c r="FU152">
        <f t="shared" si="153"/>
        <v>0</v>
      </c>
      <c r="FV152">
        <f t="shared" si="154"/>
        <v>0</v>
      </c>
      <c r="FW152" s="23">
        <f t="shared" ca="1" si="155"/>
        <v>0</v>
      </c>
      <c r="FX152" s="465"/>
      <c r="FY152" s="335"/>
      <c r="FZ152" s="335"/>
      <c r="GA152" s="335"/>
      <c r="GB152" s="335"/>
      <c r="GC152" s="335"/>
      <c r="GD152" s="335"/>
      <c r="GE152" s="335"/>
      <c r="GF152" s="335"/>
      <c r="GG152" s="335"/>
      <c r="GH152" s="23">
        <v>-6</v>
      </c>
      <c r="GI152" s="23">
        <f t="shared" si="156"/>
        <v>0</v>
      </c>
      <c r="GJ152">
        <f t="shared" si="157"/>
        <v>0</v>
      </c>
      <c r="GK152">
        <f t="shared" si="158"/>
        <v>0</v>
      </c>
      <c r="GL152">
        <f t="shared" si="159"/>
        <v>0</v>
      </c>
      <c r="GM152">
        <f t="shared" si="160"/>
        <v>0</v>
      </c>
      <c r="GN152" s="23">
        <f t="shared" ca="1" si="161"/>
        <v>0</v>
      </c>
      <c r="GO152" s="465"/>
      <c r="GP152" s="335"/>
      <c r="GQ152" s="335"/>
      <c r="GR152" s="335"/>
      <c r="GS152" s="335"/>
      <c r="GT152" s="335"/>
      <c r="GU152" s="335"/>
      <c r="GV152" s="335"/>
      <c r="GW152" s="335"/>
      <c r="GX152" s="335"/>
      <c r="GY152" s="23">
        <v>-6</v>
      </c>
      <c r="GZ152" s="23">
        <f t="shared" si="162"/>
        <v>0</v>
      </c>
      <c r="HA152">
        <f t="shared" si="163"/>
        <v>0</v>
      </c>
      <c r="HB152">
        <f t="shared" si="164"/>
        <v>0</v>
      </c>
      <c r="HC152">
        <f t="shared" si="165"/>
        <v>0</v>
      </c>
      <c r="HD152">
        <f t="shared" si="166"/>
        <v>0</v>
      </c>
      <c r="HE152" s="23">
        <f t="shared" ca="1" si="167"/>
        <v>0</v>
      </c>
      <c r="HF152" s="465"/>
      <c r="HG152" s="335"/>
      <c r="HH152" s="335"/>
      <c r="HI152" s="335"/>
      <c r="HJ152" s="335"/>
      <c r="HK152" s="335"/>
      <c r="HL152" s="335"/>
      <c r="HM152" s="335"/>
      <c r="HN152" s="335"/>
      <c r="HO152" s="335"/>
      <c r="HP152" s="23">
        <v>-6</v>
      </c>
      <c r="HQ152" s="23">
        <f t="shared" si="168"/>
        <v>0</v>
      </c>
      <c r="HR152">
        <f t="shared" si="169"/>
        <v>0</v>
      </c>
      <c r="HS152">
        <f t="shared" si="170"/>
        <v>0</v>
      </c>
      <c r="HT152">
        <f t="shared" si="171"/>
        <v>0</v>
      </c>
      <c r="HU152">
        <f t="shared" si="172"/>
        <v>0</v>
      </c>
      <c r="HV152" s="23">
        <f t="shared" ca="1" si="173"/>
        <v>0</v>
      </c>
      <c r="HW152" s="465"/>
      <c r="HX152" s="335"/>
      <c r="HY152" s="335"/>
      <c r="HZ152" s="335"/>
      <c r="IA152" s="335"/>
      <c r="IB152" s="335"/>
      <c r="IC152" s="335"/>
      <c r="ID152" s="335"/>
      <c r="IE152" s="335"/>
      <c r="IF152" s="335"/>
      <c r="IG152" s="23">
        <v>-6</v>
      </c>
      <c r="IH152" s="23">
        <f t="shared" si="174"/>
        <v>0</v>
      </c>
      <c r="II152">
        <f t="shared" si="175"/>
        <v>0</v>
      </c>
      <c r="IJ152">
        <f t="shared" si="176"/>
        <v>0</v>
      </c>
      <c r="IK152">
        <f t="shared" si="177"/>
        <v>0</v>
      </c>
      <c r="IL152">
        <f t="shared" si="178"/>
        <v>0</v>
      </c>
      <c r="IM152" s="23">
        <f t="shared" ca="1" si="179"/>
        <v>0</v>
      </c>
      <c r="IN152" s="465"/>
      <c r="IO152" s="335"/>
      <c r="IP152" s="335"/>
      <c r="IQ152" s="335"/>
      <c r="IR152" s="335"/>
      <c r="IS152" s="335"/>
      <c r="IT152" s="335"/>
    </row>
    <row r="153" spans="1:254" s="124" customFormat="1" ht="12.75" x14ac:dyDescent="0.2">
      <c r="A153" s="335"/>
      <c r="B153" s="335"/>
      <c r="C153" s="23">
        <v>-5</v>
      </c>
      <c r="D153" s="23">
        <f t="shared" si="90"/>
        <v>0</v>
      </c>
      <c r="E153">
        <f t="shared" si="91"/>
        <v>0</v>
      </c>
      <c r="F153">
        <f t="shared" si="92"/>
        <v>0</v>
      </c>
      <c r="G153">
        <f t="shared" si="93"/>
        <v>0</v>
      </c>
      <c r="H153">
        <f t="shared" si="94"/>
        <v>0</v>
      </c>
      <c r="I153" s="23">
        <f t="shared" ca="1" si="95"/>
        <v>0</v>
      </c>
      <c r="J153" s="465"/>
      <c r="K153" s="335"/>
      <c r="L153" s="335"/>
      <c r="M153" s="335"/>
      <c r="N153" s="335"/>
      <c r="O153" s="335"/>
      <c r="P153" s="335"/>
      <c r="Q153" s="335"/>
      <c r="R153" s="335"/>
      <c r="S153" s="335"/>
      <c r="T153" s="23">
        <v>-5</v>
      </c>
      <c r="U153" s="23">
        <f t="shared" si="96"/>
        <v>0</v>
      </c>
      <c r="V153">
        <f t="shared" si="97"/>
        <v>0</v>
      </c>
      <c r="W153">
        <f t="shared" si="98"/>
        <v>0</v>
      </c>
      <c r="X153">
        <f t="shared" si="99"/>
        <v>0</v>
      </c>
      <c r="Y153">
        <f t="shared" si="100"/>
        <v>0</v>
      </c>
      <c r="Z153" s="23">
        <f t="shared" ca="1" si="101"/>
        <v>0</v>
      </c>
      <c r="AA153" s="465"/>
      <c r="AB153" s="335"/>
      <c r="AC153" s="335"/>
      <c r="AD153" s="335"/>
      <c r="AE153" s="335"/>
      <c r="AF153" s="335"/>
      <c r="AG153" s="335"/>
      <c r="AH153" s="335"/>
      <c r="AI153" s="335"/>
      <c r="AJ153" s="335"/>
      <c r="AK153" s="23">
        <v>-5</v>
      </c>
      <c r="AL153" s="23">
        <f t="shared" si="102"/>
        <v>0</v>
      </c>
      <c r="AM153">
        <f t="shared" si="103"/>
        <v>0</v>
      </c>
      <c r="AN153">
        <f t="shared" si="104"/>
        <v>0</v>
      </c>
      <c r="AO153">
        <f t="shared" si="105"/>
        <v>0</v>
      </c>
      <c r="AP153">
        <f t="shared" si="106"/>
        <v>0</v>
      </c>
      <c r="AQ153" s="23">
        <f t="shared" ca="1" si="107"/>
        <v>0</v>
      </c>
      <c r="AR153" s="465"/>
      <c r="AS153" s="335"/>
      <c r="AT153" s="335"/>
      <c r="AU153" s="335"/>
      <c r="AV153" s="335"/>
      <c r="AW153" s="335"/>
      <c r="AX153" s="335"/>
      <c r="AY153" s="335"/>
      <c r="AZ153" s="335"/>
      <c r="BA153" s="335"/>
      <c r="BB153" s="23">
        <v>-5</v>
      </c>
      <c r="BC153" s="23">
        <f t="shared" si="108"/>
        <v>0</v>
      </c>
      <c r="BD153">
        <f t="shared" si="109"/>
        <v>0</v>
      </c>
      <c r="BE153">
        <f t="shared" si="110"/>
        <v>0</v>
      </c>
      <c r="BF153">
        <f t="shared" si="111"/>
        <v>0</v>
      </c>
      <c r="BG153">
        <f t="shared" si="112"/>
        <v>0</v>
      </c>
      <c r="BH153" s="23">
        <f t="shared" ca="1" si="113"/>
        <v>0</v>
      </c>
      <c r="BI153" s="465"/>
      <c r="BJ153" s="335"/>
      <c r="BK153" s="335"/>
      <c r="BL153" s="335"/>
      <c r="BM153" s="335"/>
      <c r="BN153" s="335"/>
      <c r="BO153" s="335"/>
      <c r="BP153" s="335"/>
      <c r="BQ153" s="335"/>
      <c r="BR153" s="335"/>
      <c r="BS153" s="23">
        <v>-5</v>
      </c>
      <c r="BT153" s="23">
        <f t="shared" si="114"/>
        <v>0</v>
      </c>
      <c r="BU153">
        <f t="shared" si="115"/>
        <v>0</v>
      </c>
      <c r="BV153">
        <f t="shared" si="116"/>
        <v>0</v>
      </c>
      <c r="BW153">
        <f t="shared" si="117"/>
        <v>0</v>
      </c>
      <c r="BX153">
        <f t="shared" si="118"/>
        <v>0</v>
      </c>
      <c r="BY153" s="23">
        <f t="shared" ca="1" si="119"/>
        <v>0</v>
      </c>
      <c r="BZ153" s="465"/>
      <c r="CA153" s="335"/>
      <c r="CB153" s="335"/>
      <c r="CC153" s="335"/>
      <c r="CD153" s="335"/>
      <c r="CE153" s="335"/>
      <c r="CF153" s="335"/>
      <c r="CG153" s="335"/>
      <c r="CH153" s="335"/>
      <c r="CI153" s="335"/>
      <c r="CJ153" s="23">
        <v>-5</v>
      </c>
      <c r="CK153" s="23">
        <f t="shared" si="120"/>
        <v>0</v>
      </c>
      <c r="CL153">
        <f t="shared" si="121"/>
        <v>0</v>
      </c>
      <c r="CM153">
        <f t="shared" si="122"/>
        <v>0</v>
      </c>
      <c r="CN153">
        <f t="shared" si="123"/>
        <v>0</v>
      </c>
      <c r="CO153">
        <f t="shared" si="124"/>
        <v>0</v>
      </c>
      <c r="CP153" s="23">
        <f t="shared" ca="1" si="125"/>
        <v>0</v>
      </c>
      <c r="CQ153" s="465"/>
      <c r="CR153" s="335"/>
      <c r="CS153" s="335"/>
      <c r="CT153" s="335"/>
      <c r="CU153" s="335"/>
      <c r="CV153" s="335"/>
      <c r="CW153" s="335"/>
      <c r="CX153" s="335"/>
      <c r="CY153" s="335"/>
      <c r="CZ153" s="335"/>
      <c r="DA153" s="23">
        <v>-5</v>
      </c>
      <c r="DB153" s="23">
        <f t="shared" si="126"/>
        <v>0</v>
      </c>
      <c r="DC153">
        <f t="shared" si="127"/>
        <v>0</v>
      </c>
      <c r="DD153">
        <f t="shared" si="128"/>
        <v>0</v>
      </c>
      <c r="DE153">
        <f t="shared" si="129"/>
        <v>0</v>
      </c>
      <c r="DF153">
        <f t="shared" si="130"/>
        <v>0</v>
      </c>
      <c r="DG153" s="23">
        <f t="shared" ca="1" si="131"/>
        <v>0</v>
      </c>
      <c r="DH153" s="465"/>
      <c r="DI153" s="335"/>
      <c r="DJ153" s="335"/>
      <c r="DK153" s="335"/>
      <c r="DL153" s="335"/>
      <c r="DM153" s="335"/>
      <c r="DN153" s="335"/>
      <c r="DO153" s="335"/>
      <c r="DP153" s="335"/>
      <c r="DQ153" s="335"/>
      <c r="DR153" s="23">
        <v>-5</v>
      </c>
      <c r="DS153" s="23">
        <f t="shared" si="132"/>
        <v>0</v>
      </c>
      <c r="DT153">
        <f t="shared" si="133"/>
        <v>0</v>
      </c>
      <c r="DU153">
        <f t="shared" si="134"/>
        <v>0</v>
      </c>
      <c r="DV153">
        <f t="shared" si="135"/>
        <v>0</v>
      </c>
      <c r="DW153">
        <f t="shared" si="136"/>
        <v>0</v>
      </c>
      <c r="DX153" s="23">
        <f t="shared" ca="1" si="137"/>
        <v>0</v>
      </c>
      <c r="DY153" s="465"/>
      <c r="DZ153" s="335"/>
      <c r="EA153" s="335"/>
      <c r="EB153" s="335"/>
      <c r="EC153" s="335"/>
      <c r="ED153" s="335"/>
      <c r="EE153" s="335"/>
      <c r="EF153" s="335"/>
      <c r="EG153" s="335"/>
      <c r="EH153" s="335"/>
      <c r="EI153" s="23">
        <v>-5</v>
      </c>
      <c r="EJ153" s="23">
        <f t="shared" si="138"/>
        <v>0</v>
      </c>
      <c r="EK153">
        <f t="shared" si="139"/>
        <v>0</v>
      </c>
      <c r="EL153">
        <f t="shared" si="140"/>
        <v>0</v>
      </c>
      <c r="EM153">
        <f t="shared" si="141"/>
        <v>0</v>
      </c>
      <c r="EN153">
        <f t="shared" si="142"/>
        <v>0</v>
      </c>
      <c r="EO153" s="23">
        <f t="shared" ca="1" si="143"/>
        <v>0</v>
      </c>
      <c r="EP153" s="465"/>
      <c r="EQ153" s="335"/>
      <c r="ER153" s="335"/>
      <c r="ES153" s="335"/>
      <c r="ET153" s="335"/>
      <c r="EU153" s="335"/>
      <c r="EV153" s="335"/>
      <c r="EW153" s="335"/>
      <c r="EX153" s="335"/>
      <c r="EY153" s="335"/>
      <c r="EZ153" s="23">
        <v>-5</v>
      </c>
      <c r="FA153" s="23">
        <f t="shared" si="144"/>
        <v>0</v>
      </c>
      <c r="FB153">
        <f t="shared" si="145"/>
        <v>0</v>
      </c>
      <c r="FC153">
        <f t="shared" si="146"/>
        <v>0</v>
      </c>
      <c r="FD153">
        <f t="shared" si="147"/>
        <v>0</v>
      </c>
      <c r="FE153">
        <f t="shared" si="148"/>
        <v>0</v>
      </c>
      <c r="FF153" s="23">
        <f t="shared" ca="1" si="149"/>
        <v>0</v>
      </c>
      <c r="FG153" s="465"/>
      <c r="FH153" s="335"/>
      <c r="FI153" s="335"/>
      <c r="FJ153" s="335"/>
      <c r="FK153" s="335"/>
      <c r="FL153" s="335"/>
      <c r="FM153" s="335"/>
      <c r="FN153" s="335"/>
      <c r="FO153" s="335"/>
      <c r="FP153" s="335"/>
      <c r="FQ153" s="23">
        <v>-5</v>
      </c>
      <c r="FR153" s="23">
        <f t="shared" si="150"/>
        <v>0</v>
      </c>
      <c r="FS153">
        <f t="shared" si="151"/>
        <v>0</v>
      </c>
      <c r="FT153">
        <f t="shared" si="152"/>
        <v>0</v>
      </c>
      <c r="FU153">
        <f t="shared" si="153"/>
        <v>0</v>
      </c>
      <c r="FV153">
        <f t="shared" si="154"/>
        <v>0</v>
      </c>
      <c r="FW153" s="23">
        <f t="shared" ca="1" si="155"/>
        <v>0</v>
      </c>
      <c r="FX153" s="465"/>
      <c r="FY153" s="335"/>
      <c r="FZ153" s="335"/>
      <c r="GA153" s="335"/>
      <c r="GB153" s="335"/>
      <c r="GC153" s="335"/>
      <c r="GD153" s="335"/>
      <c r="GE153" s="335"/>
      <c r="GF153" s="335"/>
      <c r="GG153" s="335"/>
      <c r="GH153" s="23">
        <v>-5</v>
      </c>
      <c r="GI153" s="23">
        <f t="shared" si="156"/>
        <v>0</v>
      </c>
      <c r="GJ153">
        <f t="shared" si="157"/>
        <v>0</v>
      </c>
      <c r="GK153">
        <f t="shared" si="158"/>
        <v>0</v>
      </c>
      <c r="GL153">
        <f t="shared" si="159"/>
        <v>0</v>
      </c>
      <c r="GM153">
        <f t="shared" si="160"/>
        <v>0</v>
      </c>
      <c r="GN153" s="23">
        <f t="shared" ca="1" si="161"/>
        <v>0</v>
      </c>
      <c r="GO153" s="465"/>
      <c r="GP153" s="335"/>
      <c r="GQ153" s="335"/>
      <c r="GR153" s="335"/>
      <c r="GS153" s="335"/>
      <c r="GT153" s="335"/>
      <c r="GU153" s="335"/>
      <c r="GV153" s="335"/>
      <c r="GW153" s="335"/>
      <c r="GX153" s="335"/>
      <c r="GY153" s="23">
        <v>-5</v>
      </c>
      <c r="GZ153" s="23">
        <f t="shared" si="162"/>
        <v>0</v>
      </c>
      <c r="HA153">
        <f t="shared" si="163"/>
        <v>0</v>
      </c>
      <c r="HB153">
        <f t="shared" si="164"/>
        <v>0</v>
      </c>
      <c r="HC153">
        <f t="shared" si="165"/>
        <v>0</v>
      </c>
      <c r="HD153">
        <f t="shared" si="166"/>
        <v>0</v>
      </c>
      <c r="HE153" s="23">
        <f t="shared" ca="1" si="167"/>
        <v>0</v>
      </c>
      <c r="HF153" s="465"/>
      <c r="HG153" s="335"/>
      <c r="HH153" s="335"/>
      <c r="HI153" s="335"/>
      <c r="HJ153" s="335"/>
      <c r="HK153" s="335"/>
      <c r="HL153" s="335"/>
      <c r="HM153" s="335"/>
      <c r="HN153" s="335"/>
      <c r="HO153" s="335"/>
      <c r="HP153" s="23">
        <v>-5</v>
      </c>
      <c r="HQ153" s="23">
        <f t="shared" si="168"/>
        <v>0</v>
      </c>
      <c r="HR153">
        <f t="shared" si="169"/>
        <v>0</v>
      </c>
      <c r="HS153">
        <f t="shared" si="170"/>
        <v>0</v>
      </c>
      <c r="HT153">
        <f t="shared" si="171"/>
        <v>0</v>
      </c>
      <c r="HU153">
        <f t="shared" si="172"/>
        <v>0</v>
      </c>
      <c r="HV153" s="23">
        <f t="shared" ca="1" si="173"/>
        <v>0</v>
      </c>
      <c r="HW153" s="465"/>
      <c r="HX153" s="335"/>
      <c r="HY153" s="335"/>
      <c r="HZ153" s="335"/>
      <c r="IA153" s="335"/>
      <c r="IB153" s="335"/>
      <c r="IC153" s="335"/>
      <c r="ID153" s="335"/>
      <c r="IE153" s="335"/>
      <c r="IF153" s="335"/>
      <c r="IG153" s="23">
        <v>-5</v>
      </c>
      <c r="IH153" s="23">
        <f t="shared" si="174"/>
        <v>0</v>
      </c>
      <c r="II153">
        <f t="shared" si="175"/>
        <v>0</v>
      </c>
      <c r="IJ153">
        <f t="shared" si="176"/>
        <v>0</v>
      </c>
      <c r="IK153">
        <f t="shared" si="177"/>
        <v>0</v>
      </c>
      <c r="IL153">
        <f t="shared" si="178"/>
        <v>0</v>
      </c>
      <c r="IM153" s="23">
        <f t="shared" ca="1" si="179"/>
        <v>0</v>
      </c>
      <c r="IN153" s="465"/>
      <c r="IO153" s="335"/>
      <c r="IP153" s="335"/>
      <c r="IQ153" s="335"/>
      <c r="IR153" s="335"/>
      <c r="IS153" s="335"/>
      <c r="IT153" s="335"/>
    </row>
    <row r="154" spans="1:254" s="124" customFormat="1" ht="12.75" x14ac:dyDescent="0.2">
      <c r="A154" s="335"/>
      <c r="B154" s="335"/>
      <c r="C154" s="23">
        <v>-4</v>
      </c>
      <c r="D154" s="23">
        <f t="shared" si="90"/>
        <v>0</v>
      </c>
      <c r="E154">
        <f t="shared" si="91"/>
        <v>0</v>
      </c>
      <c r="F154">
        <f t="shared" si="92"/>
        <v>0</v>
      </c>
      <c r="G154">
        <f t="shared" si="93"/>
        <v>0</v>
      </c>
      <c r="H154">
        <f t="shared" si="94"/>
        <v>0</v>
      </c>
      <c r="I154" s="23">
        <f t="shared" ca="1" si="95"/>
        <v>0</v>
      </c>
      <c r="J154" s="465"/>
      <c r="K154" s="335"/>
      <c r="L154" s="335"/>
      <c r="M154" s="335"/>
      <c r="N154" s="335"/>
      <c r="O154" s="335"/>
      <c r="P154" s="335"/>
      <c r="Q154" s="335"/>
      <c r="R154" s="335"/>
      <c r="S154" s="335"/>
      <c r="T154" s="23">
        <v>-4</v>
      </c>
      <c r="U154" s="23">
        <f t="shared" si="96"/>
        <v>0</v>
      </c>
      <c r="V154">
        <f t="shared" si="97"/>
        <v>0</v>
      </c>
      <c r="W154">
        <f t="shared" si="98"/>
        <v>0</v>
      </c>
      <c r="X154">
        <f t="shared" si="99"/>
        <v>0</v>
      </c>
      <c r="Y154">
        <f t="shared" si="100"/>
        <v>0</v>
      </c>
      <c r="Z154" s="23">
        <f t="shared" ca="1" si="101"/>
        <v>0</v>
      </c>
      <c r="AA154" s="465"/>
      <c r="AB154" s="335"/>
      <c r="AC154" s="335"/>
      <c r="AD154" s="335"/>
      <c r="AE154" s="335"/>
      <c r="AF154" s="335"/>
      <c r="AG154" s="335"/>
      <c r="AH154" s="335"/>
      <c r="AI154" s="335"/>
      <c r="AJ154" s="335"/>
      <c r="AK154" s="23">
        <v>-4</v>
      </c>
      <c r="AL154" s="23">
        <f t="shared" si="102"/>
        <v>0</v>
      </c>
      <c r="AM154">
        <f t="shared" si="103"/>
        <v>0</v>
      </c>
      <c r="AN154">
        <f t="shared" si="104"/>
        <v>0</v>
      </c>
      <c r="AO154">
        <f t="shared" si="105"/>
        <v>0</v>
      </c>
      <c r="AP154">
        <f t="shared" si="106"/>
        <v>0</v>
      </c>
      <c r="AQ154" s="23">
        <f t="shared" ca="1" si="107"/>
        <v>0</v>
      </c>
      <c r="AR154" s="465"/>
      <c r="AS154" s="335"/>
      <c r="AT154" s="335"/>
      <c r="AU154" s="335"/>
      <c r="AV154" s="335"/>
      <c r="AW154" s="335"/>
      <c r="AX154" s="335"/>
      <c r="AY154" s="335"/>
      <c r="AZ154" s="335"/>
      <c r="BA154" s="335"/>
      <c r="BB154" s="23">
        <v>-4</v>
      </c>
      <c r="BC154" s="23">
        <f t="shared" si="108"/>
        <v>0</v>
      </c>
      <c r="BD154">
        <f t="shared" si="109"/>
        <v>0</v>
      </c>
      <c r="BE154">
        <f t="shared" si="110"/>
        <v>0</v>
      </c>
      <c r="BF154">
        <f t="shared" si="111"/>
        <v>0</v>
      </c>
      <c r="BG154">
        <f t="shared" si="112"/>
        <v>0</v>
      </c>
      <c r="BH154" s="23">
        <f t="shared" ca="1" si="113"/>
        <v>0</v>
      </c>
      <c r="BI154" s="465"/>
      <c r="BJ154" s="335"/>
      <c r="BK154" s="335"/>
      <c r="BL154" s="335"/>
      <c r="BM154" s="335"/>
      <c r="BN154" s="335"/>
      <c r="BO154" s="335"/>
      <c r="BP154" s="335"/>
      <c r="BQ154" s="335"/>
      <c r="BR154" s="335"/>
      <c r="BS154" s="23">
        <v>-4</v>
      </c>
      <c r="BT154" s="23">
        <f t="shared" si="114"/>
        <v>0</v>
      </c>
      <c r="BU154">
        <f t="shared" si="115"/>
        <v>0</v>
      </c>
      <c r="BV154">
        <f t="shared" si="116"/>
        <v>0</v>
      </c>
      <c r="BW154">
        <f t="shared" si="117"/>
        <v>0</v>
      </c>
      <c r="BX154">
        <f t="shared" si="118"/>
        <v>0</v>
      </c>
      <c r="BY154" s="23">
        <f t="shared" ca="1" si="119"/>
        <v>0</v>
      </c>
      <c r="BZ154" s="465"/>
      <c r="CA154" s="335"/>
      <c r="CB154" s="335"/>
      <c r="CC154" s="335"/>
      <c r="CD154" s="335"/>
      <c r="CE154" s="335"/>
      <c r="CF154" s="335"/>
      <c r="CG154" s="335"/>
      <c r="CH154" s="335"/>
      <c r="CI154" s="335"/>
      <c r="CJ154" s="23">
        <v>-4</v>
      </c>
      <c r="CK154" s="23">
        <f t="shared" si="120"/>
        <v>0</v>
      </c>
      <c r="CL154">
        <f t="shared" si="121"/>
        <v>0</v>
      </c>
      <c r="CM154">
        <f t="shared" si="122"/>
        <v>0</v>
      </c>
      <c r="CN154">
        <f t="shared" si="123"/>
        <v>0</v>
      </c>
      <c r="CO154">
        <f t="shared" si="124"/>
        <v>0</v>
      </c>
      <c r="CP154" s="23">
        <f t="shared" ca="1" si="125"/>
        <v>0</v>
      </c>
      <c r="CQ154" s="465"/>
      <c r="CR154" s="335"/>
      <c r="CS154" s="335"/>
      <c r="CT154" s="335"/>
      <c r="CU154" s="335"/>
      <c r="CV154" s="335"/>
      <c r="CW154" s="335"/>
      <c r="CX154" s="335"/>
      <c r="CY154" s="335"/>
      <c r="CZ154" s="335"/>
      <c r="DA154" s="23">
        <v>-4</v>
      </c>
      <c r="DB154" s="23">
        <f t="shared" si="126"/>
        <v>0</v>
      </c>
      <c r="DC154">
        <f t="shared" si="127"/>
        <v>0</v>
      </c>
      <c r="DD154">
        <f t="shared" si="128"/>
        <v>0</v>
      </c>
      <c r="DE154">
        <f t="shared" si="129"/>
        <v>0</v>
      </c>
      <c r="DF154">
        <f t="shared" si="130"/>
        <v>0</v>
      </c>
      <c r="DG154" s="23">
        <f t="shared" ca="1" si="131"/>
        <v>0</v>
      </c>
      <c r="DH154" s="465"/>
      <c r="DI154" s="335"/>
      <c r="DJ154" s="335"/>
      <c r="DK154" s="335"/>
      <c r="DL154" s="335"/>
      <c r="DM154" s="335"/>
      <c r="DN154" s="335"/>
      <c r="DO154" s="335"/>
      <c r="DP154" s="335"/>
      <c r="DQ154" s="335"/>
      <c r="DR154" s="23">
        <v>-4</v>
      </c>
      <c r="DS154" s="23">
        <f t="shared" si="132"/>
        <v>0</v>
      </c>
      <c r="DT154">
        <f t="shared" si="133"/>
        <v>0</v>
      </c>
      <c r="DU154">
        <f t="shared" si="134"/>
        <v>0</v>
      </c>
      <c r="DV154">
        <f t="shared" si="135"/>
        <v>0</v>
      </c>
      <c r="DW154">
        <f t="shared" si="136"/>
        <v>0</v>
      </c>
      <c r="DX154" s="23">
        <f t="shared" ca="1" si="137"/>
        <v>0</v>
      </c>
      <c r="DY154" s="465"/>
      <c r="DZ154" s="335"/>
      <c r="EA154" s="335"/>
      <c r="EB154" s="335"/>
      <c r="EC154" s="335"/>
      <c r="ED154" s="335"/>
      <c r="EE154" s="335"/>
      <c r="EF154" s="335"/>
      <c r="EG154" s="335"/>
      <c r="EH154" s="335"/>
      <c r="EI154" s="23">
        <v>-4</v>
      </c>
      <c r="EJ154" s="23">
        <f t="shared" si="138"/>
        <v>0</v>
      </c>
      <c r="EK154">
        <f t="shared" si="139"/>
        <v>0</v>
      </c>
      <c r="EL154">
        <f t="shared" si="140"/>
        <v>0</v>
      </c>
      <c r="EM154">
        <f t="shared" si="141"/>
        <v>0</v>
      </c>
      <c r="EN154">
        <f t="shared" si="142"/>
        <v>0</v>
      </c>
      <c r="EO154" s="23">
        <f t="shared" ca="1" si="143"/>
        <v>0</v>
      </c>
      <c r="EP154" s="465"/>
      <c r="EQ154" s="335"/>
      <c r="ER154" s="335"/>
      <c r="ES154" s="335"/>
      <c r="ET154" s="335"/>
      <c r="EU154" s="335"/>
      <c r="EV154" s="335"/>
      <c r="EW154" s="335"/>
      <c r="EX154" s="335"/>
      <c r="EY154" s="335"/>
      <c r="EZ154" s="23">
        <v>-4</v>
      </c>
      <c r="FA154" s="23">
        <f t="shared" si="144"/>
        <v>0</v>
      </c>
      <c r="FB154">
        <f t="shared" si="145"/>
        <v>0</v>
      </c>
      <c r="FC154">
        <f t="shared" si="146"/>
        <v>0</v>
      </c>
      <c r="FD154">
        <f t="shared" si="147"/>
        <v>0</v>
      </c>
      <c r="FE154">
        <f t="shared" si="148"/>
        <v>0</v>
      </c>
      <c r="FF154" s="23">
        <f t="shared" ca="1" si="149"/>
        <v>0</v>
      </c>
      <c r="FG154" s="465"/>
      <c r="FH154" s="335"/>
      <c r="FI154" s="335"/>
      <c r="FJ154" s="335"/>
      <c r="FK154" s="335"/>
      <c r="FL154" s="335"/>
      <c r="FM154" s="335"/>
      <c r="FN154" s="335"/>
      <c r="FO154" s="335"/>
      <c r="FP154" s="335"/>
      <c r="FQ154" s="23">
        <v>-4</v>
      </c>
      <c r="FR154" s="23">
        <f t="shared" si="150"/>
        <v>0</v>
      </c>
      <c r="FS154">
        <f t="shared" si="151"/>
        <v>0</v>
      </c>
      <c r="FT154">
        <f t="shared" si="152"/>
        <v>0</v>
      </c>
      <c r="FU154">
        <f t="shared" si="153"/>
        <v>0</v>
      </c>
      <c r="FV154">
        <f t="shared" si="154"/>
        <v>0</v>
      </c>
      <c r="FW154" s="23">
        <f t="shared" ca="1" si="155"/>
        <v>0</v>
      </c>
      <c r="FX154" s="465"/>
      <c r="FY154" s="335"/>
      <c r="FZ154" s="335"/>
      <c r="GA154" s="335"/>
      <c r="GB154" s="335"/>
      <c r="GC154" s="335"/>
      <c r="GD154" s="335"/>
      <c r="GE154" s="335"/>
      <c r="GF154" s="335"/>
      <c r="GG154" s="335"/>
      <c r="GH154" s="23">
        <v>-4</v>
      </c>
      <c r="GI154" s="23">
        <f t="shared" si="156"/>
        <v>0</v>
      </c>
      <c r="GJ154">
        <f t="shared" si="157"/>
        <v>0</v>
      </c>
      <c r="GK154">
        <f t="shared" si="158"/>
        <v>0</v>
      </c>
      <c r="GL154">
        <f t="shared" si="159"/>
        <v>0</v>
      </c>
      <c r="GM154">
        <f t="shared" si="160"/>
        <v>0</v>
      </c>
      <c r="GN154" s="23">
        <f t="shared" ca="1" si="161"/>
        <v>0</v>
      </c>
      <c r="GO154" s="465"/>
      <c r="GP154" s="335"/>
      <c r="GQ154" s="335"/>
      <c r="GR154" s="335"/>
      <c r="GS154" s="335"/>
      <c r="GT154" s="335"/>
      <c r="GU154" s="335"/>
      <c r="GV154" s="335"/>
      <c r="GW154" s="335"/>
      <c r="GX154" s="335"/>
      <c r="GY154" s="23">
        <v>-4</v>
      </c>
      <c r="GZ154" s="23">
        <f t="shared" si="162"/>
        <v>0</v>
      </c>
      <c r="HA154">
        <f t="shared" si="163"/>
        <v>0</v>
      </c>
      <c r="HB154">
        <f t="shared" si="164"/>
        <v>0</v>
      </c>
      <c r="HC154">
        <f t="shared" si="165"/>
        <v>0</v>
      </c>
      <c r="HD154">
        <f t="shared" si="166"/>
        <v>0</v>
      </c>
      <c r="HE154" s="23">
        <f t="shared" ca="1" si="167"/>
        <v>0</v>
      </c>
      <c r="HF154" s="465"/>
      <c r="HG154" s="335"/>
      <c r="HH154" s="335"/>
      <c r="HI154" s="335"/>
      <c r="HJ154" s="335"/>
      <c r="HK154" s="335"/>
      <c r="HL154" s="335"/>
      <c r="HM154" s="335"/>
      <c r="HN154" s="335"/>
      <c r="HO154" s="335"/>
      <c r="HP154" s="23">
        <v>-4</v>
      </c>
      <c r="HQ154" s="23">
        <f t="shared" si="168"/>
        <v>0</v>
      </c>
      <c r="HR154">
        <f t="shared" si="169"/>
        <v>0</v>
      </c>
      <c r="HS154">
        <f t="shared" si="170"/>
        <v>0</v>
      </c>
      <c r="HT154">
        <f t="shared" si="171"/>
        <v>0</v>
      </c>
      <c r="HU154">
        <f t="shared" si="172"/>
        <v>0</v>
      </c>
      <c r="HV154" s="23">
        <f t="shared" ca="1" si="173"/>
        <v>0</v>
      </c>
      <c r="HW154" s="465"/>
      <c r="HX154" s="335"/>
      <c r="HY154" s="335"/>
      <c r="HZ154" s="335"/>
      <c r="IA154" s="335"/>
      <c r="IB154" s="335"/>
      <c r="IC154" s="335"/>
      <c r="ID154" s="335"/>
      <c r="IE154" s="335"/>
      <c r="IF154" s="335"/>
      <c r="IG154" s="23">
        <v>-4</v>
      </c>
      <c r="IH154" s="23">
        <f t="shared" si="174"/>
        <v>0</v>
      </c>
      <c r="II154">
        <f t="shared" si="175"/>
        <v>0</v>
      </c>
      <c r="IJ154">
        <f t="shared" si="176"/>
        <v>0</v>
      </c>
      <c r="IK154">
        <f t="shared" si="177"/>
        <v>0</v>
      </c>
      <c r="IL154">
        <f t="shared" si="178"/>
        <v>0</v>
      </c>
      <c r="IM154" s="23">
        <f t="shared" ca="1" si="179"/>
        <v>0</v>
      </c>
      <c r="IN154" s="465"/>
      <c r="IO154" s="335"/>
      <c r="IP154" s="335"/>
      <c r="IQ154" s="335"/>
      <c r="IR154" s="335"/>
      <c r="IS154" s="335"/>
      <c r="IT154" s="335"/>
    </row>
    <row r="155" spans="1:254" s="124" customFormat="1" ht="12.75" x14ac:dyDescent="0.2">
      <c r="A155" s="335"/>
      <c r="B155" s="335"/>
      <c r="C155" s="23">
        <v>-3</v>
      </c>
      <c r="D155" s="23">
        <f t="shared" si="90"/>
        <v>0</v>
      </c>
      <c r="E155">
        <f t="shared" si="91"/>
        <v>0</v>
      </c>
      <c r="F155">
        <f t="shared" si="92"/>
        <v>0</v>
      </c>
      <c r="G155">
        <f t="shared" si="93"/>
        <v>0</v>
      </c>
      <c r="H155">
        <f t="shared" si="94"/>
        <v>0</v>
      </c>
      <c r="I155" s="23">
        <f t="shared" ca="1" si="95"/>
        <v>0</v>
      </c>
      <c r="J155" s="465"/>
      <c r="K155" s="335"/>
      <c r="L155" s="335"/>
      <c r="M155" s="335"/>
      <c r="N155" s="335"/>
      <c r="O155" s="335"/>
      <c r="P155" s="335"/>
      <c r="Q155" s="335"/>
      <c r="R155" s="335"/>
      <c r="S155" s="335"/>
      <c r="T155" s="23">
        <v>-3</v>
      </c>
      <c r="U155" s="23">
        <f t="shared" si="96"/>
        <v>0</v>
      </c>
      <c r="V155">
        <f t="shared" si="97"/>
        <v>0</v>
      </c>
      <c r="W155">
        <f t="shared" si="98"/>
        <v>0</v>
      </c>
      <c r="X155">
        <f t="shared" si="99"/>
        <v>0</v>
      </c>
      <c r="Y155">
        <f t="shared" si="100"/>
        <v>0</v>
      </c>
      <c r="Z155" s="23">
        <f t="shared" ca="1" si="101"/>
        <v>0</v>
      </c>
      <c r="AA155" s="465"/>
      <c r="AB155" s="335"/>
      <c r="AC155" s="335"/>
      <c r="AD155" s="335"/>
      <c r="AE155" s="335"/>
      <c r="AF155" s="335"/>
      <c r="AG155" s="335"/>
      <c r="AH155" s="335"/>
      <c r="AI155" s="335"/>
      <c r="AJ155" s="335"/>
      <c r="AK155" s="23">
        <v>-3</v>
      </c>
      <c r="AL155" s="23">
        <f t="shared" si="102"/>
        <v>0</v>
      </c>
      <c r="AM155">
        <f t="shared" si="103"/>
        <v>0</v>
      </c>
      <c r="AN155">
        <f t="shared" si="104"/>
        <v>0</v>
      </c>
      <c r="AO155">
        <f t="shared" si="105"/>
        <v>0</v>
      </c>
      <c r="AP155">
        <f t="shared" si="106"/>
        <v>0</v>
      </c>
      <c r="AQ155" s="23">
        <f t="shared" ca="1" si="107"/>
        <v>0</v>
      </c>
      <c r="AR155" s="465"/>
      <c r="AS155" s="335"/>
      <c r="AT155" s="335"/>
      <c r="AU155" s="335"/>
      <c r="AV155" s="335"/>
      <c r="AW155" s="335"/>
      <c r="AX155" s="335"/>
      <c r="AY155" s="335"/>
      <c r="AZ155" s="335"/>
      <c r="BA155" s="335"/>
      <c r="BB155" s="23">
        <v>-3</v>
      </c>
      <c r="BC155" s="23">
        <f t="shared" si="108"/>
        <v>0</v>
      </c>
      <c r="BD155">
        <f t="shared" si="109"/>
        <v>0</v>
      </c>
      <c r="BE155">
        <f t="shared" si="110"/>
        <v>0</v>
      </c>
      <c r="BF155">
        <f t="shared" si="111"/>
        <v>0</v>
      </c>
      <c r="BG155">
        <f t="shared" si="112"/>
        <v>0</v>
      </c>
      <c r="BH155" s="23">
        <f t="shared" ca="1" si="113"/>
        <v>0</v>
      </c>
      <c r="BI155" s="465"/>
      <c r="BJ155" s="335"/>
      <c r="BK155" s="335"/>
      <c r="BL155" s="335"/>
      <c r="BM155" s="335"/>
      <c r="BN155" s="335"/>
      <c r="BO155" s="335"/>
      <c r="BP155" s="335"/>
      <c r="BQ155" s="335"/>
      <c r="BR155" s="335"/>
      <c r="BS155" s="23">
        <v>-3</v>
      </c>
      <c r="BT155" s="23">
        <f t="shared" si="114"/>
        <v>0</v>
      </c>
      <c r="BU155">
        <f t="shared" si="115"/>
        <v>0</v>
      </c>
      <c r="BV155">
        <f t="shared" si="116"/>
        <v>0</v>
      </c>
      <c r="BW155">
        <f t="shared" si="117"/>
        <v>0</v>
      </c>
      <c r="BX155">
        <f t="shared" si="118"/>
        <v>0</v>
      </c>
      <c r="BY155" s="23">
        <f t="shared" ca="1" si="119"/>
        <v>0</v>
      </c>
      <c r="BZ155" s="465"/>
      <c r="CA155" s="335"/>
      <c r="CB155" s="335"/>
      <c r="CC155" s="335"/>
      <c r="CD155" s="335"/>
      <c r="CE155" s="335"/>
      <c r="CF155" s="335"/>
      <c r="CG155" s="335"/>
      <c r="CH155" s="335"/>
      <c r="CI155" s="335"/>
      <c r="CJ155" s="23">
        <v>-3</v>
      </c>
      <c r="CK155" s="23">
        <f t="shared" si="120"/>
        <v>0</v>
      </c>
      <c r="CL155">
        <f t="shared" si="121"/>
        <v>0</v>
      </c>
      <c r="CM155">
        <f t="shared" si="122"/>
        <v>0</v>
      </c>
      <c r="CN155">
        <f t="shared" si="123"/>
        <v>0</v>
      </c>
      <c r="CO155">
        <f t="shared" si="124"/>
        <v>0</v>
      </c>
      <c r="CP155" s="23">
        <f t="shared" ca="1" si="125"/>
        <v>0</v>
      </c>
      <c r="CQ155" s="465"/>
      <c r="CR155" s="335"/>
      <c r="CS155" s="335"/>
      <c r="CT155" s="335"/>
      <c r="CU155" s="335"/>
      <c r="CV155" s="335"/>
      <c r="CW155" s="335"/>
      <c r="CX155" s="335"/>
      <c r="CY155" s="335"/>
      <c r="CZ155" s="335"/>
      <c r="DA155" s="23">
        <v>-3</v>
      </c>
      <c r="DB155" s="23">
        <f t="shared" si="126"/>
        <v>0</v>
      </c>
      <c r="DC155">
        <f t="shared" si="127"/>
        <v>0</v>
      </c>
      <c r="DD155">
        <f t="shared" si="128"/>
        <v>0</v>
      </c>
      <c r="DE155">
        <f t="shared" si="129"/>
        <v>0</v>
      </c>
      <c r="DF155">
        <f t="shared" si="130"/>
        <v>0</v>
      </c>
      <c r="DG155" s="23">
        <f t="shared" ca="1" si="131"/>
        <v>0</v>
      </c>
      <c r="DH155" s="465"/>
      <c r="DI155" s="335"/>
      <c r="DJ155" s="335"/>
      <c r="DK155" s="335"/>
      <c r="DL155" s="335"/>
      <c r="DM155" s="335"/>
      <c r="DN155" s="335"/>
      <c r="DO155" s="335"/>
      <c r="DP155" s="335"/>
      <c r="DQ155" s="335"/>
      <c r="DR155" s="23">
        <v>-3</v>
      </c>
      <c r="DS155" s="23">
        <f t="shared" si="132"/>
        <v>0</v>
      </c>
      <c r="DT155">
        <f t="shared" si="133"/>
        <v>0</v>
      </c>
      <c r="DU155">
        <f t="shared" si="134"/>
        <v>0</v>
      </c>
      <c r="DV155">
        <f t="shared" si="135"/>
        <v>0</v>
      </c>
      <c r="DW155">
        <f t="shared" si="136"/>
        <v>0</v>
      </c>
      <c r="DX155" s="23">
        <f t="shared" ca="1" si="137"/>
        <v>0</v>
      </c>
      <c r="DY155" s="465"/>
      <c r="DZ155" s="335"/>
      <c r="EA155" s="335"/>
      <c r="EB155" s="335"/>
      <c r="EC155" s="335"/>
      <c r="ED155" s="335"/>
      <c r="EE155" s="335"/>
      <c r="EF155" s="335"/>
      <c r="EG155" s="335"/>
      <c r="EH155" s="335"/>
      <c r="EI155" s="23">
        <v>-3</v>
      </c>
      <c r="EJ155" s="23">
        <f t="shared" si="138"/>
        <v>0</v>
      </c>
      <c r="EK155">
        <f t="shared" si="139"/>
        <v>0</v>
      </c>
      <c r="EL155">
        <f t="shared" si="140"/>
        <v>0</v>
      </c>
      <c r="EM155">
        <f t="shared" si="141"/>
        <v>0</v>
      </c>
      <c r="EN155">
        <f t="shared" si="142"/>
        <v>0</v>
      </c>
      <c r="EO155" s="23">
        <f t="shared" ca="1" si="143"/>
        <v>0</v>
      </c>
      <c r="EP155" s="465"/>
      <c r="EQ155" s="335"/>
      <c r="ER155" s="335"/>
      <c r="ES155" s="335"/>
      <c r="ET155" s="335"/>
      <c r="EU155" s="335"/>
      <c r="EV155" s="335"/>
      <c r="EW155" s="335"/>
      <c r="EX155" s="335"/>
      <c r="EY155" s="335"/>
      <c r="EZ155" s="23">
        <v>-3</v>
      </c>
      <c r="FA155" s="23">
        <f t="shared" si="144"/>
        <v>0</v>
      </c>
      <c r="FB155">
        <f t="shared" si="145"/>
        <v>0</v>
      </c>
      <c r="FC155">
        <f t="shared" si="146"/>
        <v>0</v>
      </c>
      <c r="FD155">
        <f t="shared" si="147"/>
        <v>0</v>
      </c>
      <c r="FE155">
        <f t="shared" si="148"/>
        <v>0</v>
      </c>
      <c r="FF155" s="23">
        <f t="shared" ca="1" si="149"/>
        <v>0</v>
      </c>
      <c r="FG155" s="465"/>
      <c r="FH155" s="335"/>
      <c r="FI155" s="335"/>
      <c r="FJ155" s="335"/>
      <c r="FK155" s="335"/>
      <c r="FL155" s="335"/>
      <c r="FM155" s="335"/>
      <c r="FN155" s="335"/>
      <c r="FO155" s="335"/>
      <c r="FP155" s="335"/>
      <c r="FQ155" s="23">
        <v>-3</v>
      </c>
      <c r="FR155" s="23">
        <f t="shared" si="150"/>
        <v>0</v>
      </c>
      <c r="FS155">
        <f t="shared" si="151"/>
        <v>0</v>
      </c>
      <c r="FT155">
        <f t="shared" si="152"/>
        <v>0</v>
      </c>
      <c r="FU155">
        <f t="shared" si="153"/>
        <v>0</v>
      </c>
      <c r="FV155">
        <f t="shared" si="154"/>
        <v>0</v>
      </c>
      <c r="FW155" s="23">
        <f t="shared" ca="1" si="155"/>
        <v>0</v>
      </c>
      <c r="FX155" s="465"/>
      <c r="FY155" s="335"/>
      <c r="FZ155" s="335"/>
      <c r="GA155" s="335"/>
      <c r="GB155" s="335"/>
      <c r="GC155" s="335"/>
      <c r="GD155" s="335"/>
      <c r="GE155" s="335"/>
      <c r="GF155" s="335"/>
      <c r="GG155" s="335"/>
      <c r="GH155" s="23">
        <v>-3</v>
      </c>
      <c r="GI155" s="23">
        <f t="shared" si="156"/>
        <v>0</v>
      </c>
      <c r="GJ155">
        <f t="shared" si="157"/>
        <v>0</v>
      </c>
      <c r="GK155">
        <f t="shared" si="158"/>
        <v>0</v>
      </c>
      <c r="GL155">
        <f t="shared" si="159"/>
        <v>0</v>
      </c>
      <c r="GM155">
        <f t="shared" si="160"/>
        <v>0</v>
      </c>
      <c r="GN155" s="23">
        <f t="shared" ca="1" si="161"/>
        <v>0</v>
      </c>
      <c r="GO155" s="465"/>
      <c r="GP155" s="335"/>
      <c r="GQ155" s="335"/>
      <c r="GR155" s="335"/>
      <c r="GS155" s="335"/>
      <c r="GT155" s="335"/>
      <c r="GU155" s="335"/>
      <c r="GV155" s="335"/>
      <c r="GW155" s="335"/>
      <c r="GX155" s="335"/>
      <c r="GY155" s="23">
        <v>-3</v>
      </c>
      <c r="GZ155" s="23">
        <f t="shared" si="162"/>
        <v>0</v>
      </c>
      <c r="HA155">
        <f t="shared" si="163"/>
        <v>0</v>
      </c>
      <c r="HB155">
        <f t="shared" si="164"/>
        <v>0</v>
      </c>
      <c r="HC155">
        <f t="shared" si="165"/>
        <v>0</v>
      </c>
      <c r="HD155">
        <f t="shared" si="166"/>
        <v>0</v>
      </c>
      <c r="HE155" s="23">
        <f t="shared" ca="1" si="167"/>
        <v>0</v>
      </c>
      <c r="HF155" s="465"/>
      <c r="HG155" s="335"/>
      <c r="HH155" s="335"/>
      <c r="HI155" s="335"/>
      <c r="HJ155" s="335"/>
      <c r="HK155" s="335"/>
      <c r="HL155" s="335"/>
      <c r="HM155" s="335"/>
      <c r="HN155" s="335"/>
      <c r="HO155" s="335"/>
      <c r="HP155" s="23">
        <v>-3</v>
      </c>
      <c r="HQ155" s="23">
        <f t="shared" si="168"/>
        <v>0</v>
      </c>
      <c r="HR155">
        <f t="shared" si="169"/>
        <v>0</v>
      </c>
      <c r="HS155">
        <f t="shared" si="170"/>
        <v>0</v>
      </c>
      <c r="HT155">
        <f t="shared" si="171"/>
        <v>0</v>
      </c>
      <c r="HU155">
        <f t="shared" si="172"/>
        <v>0</v>
      </c>
      <c r="HV155" s="23">
        <f t="shared" ca="1" si="173"/>
        <v>0</v>
      </c>
      <c r="HW155" s="465"/>
      <c r="HX155" s="335"/>
      <c r="HY155" s="335"/>
      <c r="HZ155" s="335"/>
      <c r="IA155" s="335"/>
      <c r="IB155" s="335"/>
      <c r="IC155" s="335"/>
      <c r="ID155" s="335"/>
      <c r="IE155" s="335"/>
      <c r="IF155" s="335"/>
      <c r="IG155" s="23">
        <v>-3</v>
      </c>
      <c r="IH155" s="23">
        <f t="shared" si="174"/>
        <v>0</v>
      </c>
      <c r="II155">
        <f t="shared" si="175"/>
        <v>0</v>
      </c>
      <c r="IJ155">
        <f t="shared" si="176"/>
        <v>0</v>
      </c>
      <c r="IK155">
        <f t="shared" si="177"/>
        <v>0</v>
      </c>
      <c r="IL155">
        <f t="shared" si="178"/>
        <v>0</v>
      </c>
      <c r="IM155" s="23">
        <f t="shared" ca="1" si="179"/>
        <v>0</v>
      </c>
      <c r="IN155" s="465"/>
      <c r="IO155" s="335"/>
      <c r="IP155" s="335"/>
      <c r="IQ155" s="335"/>
      <c r="IR155" s="335"/>
      <c r="IS155" s="335"/>
      <c r="IT155" s="335"/>
    </row>
    <row r="156" spans="1:254" s="124" customFormat="1" ht="12.75" x14ac:dyDescent="0.2">
      <c r="A156" s="335"/>
      <c r="B156" s="335"/>
      <c r="C156" s="23">
        <v>-2</v>
      </c>
      <c r="D156" s="23">
        <f t="shared" si="90"/>
        <v>0</v>
      </c>
      <c r="E156">
        <f t="shared" si="91"/>
        <v>0</v>
      </c>
      <c r="F156">
        <f t="shared" si="92"/>
        <v>0</v>
      </c>
      <c r="G156">
        <f t="shared" si="93"/>
        <v>0</v>
      </c>
      <c r="H156">
        <f t="shared" si="94"/>
        <v>0</v>
      </c>
      <c r="I156" s="23">
        <f t="shared" ca="1" si="95"/>
        <v>0</v>
      </c>
      <c r="J156" s="465"/>
      <c r="K156" s="335"/>
      <c r="L156" s="335"/>
      <c r="M156" s="335"/>
      <c r="N156" s="335"/>
      <c r="O156" s="335"/>
      <c r="P156" s="335"/>
      <c r="Q156" s="335"/>
      <c r="R156" s="335"/>
      <c r="S156" s="335"/>
      <c r="T156" s="23">
        <v>-2</v>
      </c>
      <c r="U156" s="23">
        <f t="shared" si="96"/>
        <v>0</v>
      </c>
      <c r="V156">
        <f t="shared" si="97"/>
        <v>0</v>
      </c>
      <c r="W156">
        <f t="shared" si="98"/>
        <v>0</v>
      </c>
      <c r="X156">
        <f t="shared" si="99"/>
        <v>0</v>
      </c>
      <c r="Y156">
        <f t="shared" si="100"/>
        <v>0</v>
      </c>
      <c r="Z156" s="23">
        <f t="shared" ca="1" si="101"/>
        <v>0</v>
      </c>
      <c r="AA156" s="465"/>
      <c r="AB156" s="335"/>
      <c r="AC156" s="335"/>
      <c r="AD156" s="335"/>
      <c r="AE156" s="335"/>
      <c r="AF156" s="335"/>
      <c r="AG156" s="335"/>
      <c r="AH156" s="335"/>
      <c r="AI156" s="335"/>
      <c r="AJ156" s="335"/>
      <c r="AK156" s="23">
        <v>-2</v>
      </c>
      <c r="AL156" s="23">
        <f t="shared" si="102"/>
        <v>0</v>
      </c>
      <c r="AM156">
        <f t="shared" si="103"/>
        <v>0</v>
      </c>
      <c r="AN156">
        <f t="shared" si="104"/>
        <v>0</v>
      </c>
      <c r="AO156">
        <f t="shared" si="105"/>
        <v>0</v>
      </c>
      <c r="AP156">
        <f t="shared" si="106"/>
        <v>0</v>
      </c>
      <c r="AQ156" s="23">
        <f t="shared" ca="1" si="107"/>
        <v>0</v>
      </c>
      <c r="AR156" s="465"/>
      <c r="AS156" s="335"/>
      <c r="AT156" s="335"/>
      <c r="AU156" s="335"/>
      <c r="AV156" s="335"/>
      <c r="AW156" s="335"/>
      <c r="AX156" s="335"/>
      <c r="AY156" s="335"/>
      <c r="AZ156" s="335"/>
      <c r="BA156" s="335"/>
      <c r="BB156" s="23">
        <v>-2</v>
      </c>
      <c r="BC156" s="23">
        <f t="shared" si="108"/>
        <v>0</v>
      </c>
      <c r="BD156">
        <f t="shared" si="109"/>
        <v>0</v>
      </c>
      <c r="BE156">
        <f t="shared" si="110"/>
        <v>0</v>
      </c>
      <c r="BF156">
        <f t="shared" si="111"/>
        <v>0</v>
      </c>
      <c r="BG156">
        <f t="shared" si="112"/>
        <v>0</v>
      </c>
      <c r="BH156" s="23">
        <f t="shared" ca="1" si="113"/>
        <v>0</v>
      </c>
      <c r="BI156" s="465"/>
      <c r="BJ156" s="335"/>
      <c r="BK156" s="335"/>
      <c r="BL156" s="335"/>
      <c r="BM156" s="335"/>
      <c r="BN156" s="335"/>
      <c r="BO156" s="335"/>
      <c r="BP156" s="335"/>
      <c r="BQ156" s="335"/>
      <c r="BR156" s="335"/>
      <c r="BS156" s="23">
        <v>-2</v>
      </c>
      <c r="BT156" s="23">
        <f t="shared" si="114"/>
        <v>0</v>
      </c>
      <c r="BU156">
        <f t="shared" si="115"/>
        <v>0</v>
      </c>
      <c r="BV156">
        <f t="shared" si="116"/>
        <v>0</v>
      </c>
      <c r="BW156">
        <f t="shared" si="117"/>
        <v>0</v>
      </c>
      <c r="BX156">
        <f t="shared" si="118"/>
        <v>0</v>
      </c>
      <c r="BY156" s="23">
        <f t="shared" ca="1" si="119"/>
        <v>0</v>
      </c>
      <c r="BZ156" s="465"/>
      <c r="CA156" s="335"/>
      <c r="CB156" s="335"/>
      <c r="CC156" s="335"/>
      <c r="CD156" s="335"/>
      <c r="CE156" s="335"/>
      <c r="CF156" s="335"/>
      <c r="CG156" s="335"/>
      <c r="CH156" s="335"/>
      <c r="CI156" s="335"/>
      <c r="CJ156" s="23">
        <v>-2</v>
      </c>
      <c r="CK156" s="23">
        <f t="shared" si="120"/>
        <v>0</v>
      </c>
      <c r="CL156">
        <f t="shared" si="121"/>
        <v>0</v>
      </c>
      <c r="CM156">
        <f t="shared" si="122"/>
        <v>0</v>
      </c>
      <c r="CN156">
        <f t="shared" si="123"/>
        <v>0</v>
      </c>
      <c r="CO156">
        <f t="shared" si="124"/>
        <v>0</v>
      </c>
      <c r="CP156" s="23">
        <f t="shared" ca="1" si="125"/>
        <v>0</v>
      </c>
      <c r="CQ156" s="465"/>
      <c r="CR156" s="335"/>
      <c r="CS156" s="335"/>
      <c r="CT156" s="335"/>
      <c r="CU156" s="335"/>
      <c r="CV156" s="335"/>
      <c r="CW156" s="335"/>
      <c r="CX156" s="335"/>
      <c r="CY156" s="335"/>
      <c r="CZ156" s="335"/>
      <c r="DA156" s="23">
        <v>-2</v>
      </c>
      <c r="DB156" s="23">
        <f t="shared" si="126"/>
        <v>0</v>
      </c>
      <c r="DC156">
        <f t="shared" si="127"/>
        <v>0</v>
      </c>
      <c r="DD156">
        <f t="shared" si="128"/>
        <v>0</v>
      </c>
      <c r="DE156">
        <f t="shared" si="129"/>
        <v>0</v>
      </c>
      <c r="DF156">
        <f t="shared" si="130"/>
        <v>0</v>
      </c>
      <c r="DG156" s="23">
        <f t="shared" ca="1" si="131"/>
        <v>0</v>
      </c>
      <c r="DH156" s="465"/>
      <c r="DI156" s="335"/>
      <c r="DJ156" s="335"/>
      <c r="DK156" s="335"/>
      <c r="DL156" s="335"/>
      <c r="DM156" s="335"/>
      <c r="DN156" s="335"/>
      <c r="DO156" s="335"/>
      <c r="DP156" s="335"/>
      <c r="DQ156" s="335"/>
      <c r="DR156" s="23">
        <v>-2</v>
      </c>
      <c r="DS156" s="23">
        <f t="shared" si="132"/>
        <v>0</v>
      </c>
      <c r="DT156">
        <f t="shared" si="133"/>
        <v>0</v>
      </c>
      <c r="DU156">
        <f t="shared" si="134"/>
        <v>0</v>
      </c>
      <c r="DV156">
        <f t="shared" si="135"/>
        <v>0</v>
      </c>
      <c r="DW156">
        <f t="shared" si="136"/>
        <v>0</v>
      </c>
      <c r="DX156" s="23">
        <f t="shared" ca="1" si="137"/>
        <v>0</v>
      </c>
      <c r="DY156" s="465"/>
      <c r="DZ156" s="335"/>
      <c r="EA156" s="335"/>
      <c r="EB156" s="335"/>
      <c r="EC156" s="335"/>
      <c r="ED156" s="335"/>
      <c r="EE156" s="335"/>
      <c r="EF156" s="335"/>
      <c r="EG156" s="335"/>
      <c r="EH156" s="335"/>
      <c r="EI156" s="23">
        <v>-2</v>
      </c>
      <c r="EJ156" s="23">
        <f t="shared" si="138"/>
        <v>0</v>
      </c>
      <c r="EK156">
        <f t="shared" si="139"/>
        <v>0</v>
      </c>
      <c r="EL156">
        <f t="shared" si="140"/>
        <v>0</v>
      </c>
      <c r="EM156">
        <f t="shared" si="141"/>
        <v>0</v>
      </c>
      <c r="EN156">
        <f t="shared" si="142"/>
        <v>0</v>
      </c>
      <c r="EO156" s="23">
        <f t="shared" ca="1" si="143"/>
        <v>0</v>
      </c>
      <c r="EP156" s="465"/>
      <c r="EQ156" s="335"/>
      <c r="ER156" s="335"/>
      <c r="ES156" s="335"/>
      <c r="ET156" s="335"/>
      <c r="EU156" s="335"/>
      <c r="EV156" s="335"/>
      <c r="EW156" s="335"/>
      <c r="EX156" s="335"/>
      <c r="EY156" s="335"/>
      <c r="EZ156" s="23">
        <v>-2</v>
      </c>
      <c r="FA156" s="23">
        <f t="shared" si="144"/>
        <v>0</v>
      </c>
      <c r="FB156">
        <f t="shared" si="145"/>
        <v>0</v>
      </c>
      <c r="FC156">
        <f t="shared" si="146"/>
        <v>0</v>
      </c>
      <c r="FD156">
        <f t="shared" si="147"/>
        <v>0</v>
      </c>
      <c r="FE156">
        <f t="shared" si="148"/>
        <v>0</v>
      </c>
      <c r="FF156" s="23">
        <f t="shared" ca="1" si="149"/>
        <v>0</v>
      </c>
      <c r="FG156" s="465"/>
      <c r="FH156" s="335"/>
      <c r="FI156" s="335"/>
      <c r="FJ156" s="335"/>
      <c r="FK156" s="335"/>
      <c r="FL156" s="335"/>
      <c r="FM156" s="335"/>
      <c r="FN156" s="335"/>
      <c r="FO156" s="335"/>
      <c r="FP156" s="335"/>
      <c r="FQ156" s="23">
        <v>-2</v>
      </c>
      <c r="FR156" s="23">
        <f t="shared" si="150"/>
        <v>0</v>
      </c>
      <c r="FS156">
        <f t="shared" si="151"/>
        <v>0</v>
      </c>
      <c r="FT156">
        <f t="shared" si="152"/>
        <v>0</v>
      </c>
      <c r="FU156">
        <f t="shared" si="153"/>
        <v>0</v>
      </c>
      <c r="FV156">
        <f t="shared" si="154"/>
        <v>0</v>
      </c>
      <c r="FW156" s="23">
        <f t="shared" ca="1" si="155"/>
        <v>0</v>
      </c>
      <c r="FX156" s="465"/>
      <c r="FY156" s="335"/>
      <c r="FZ156" s="335"/>
      <c r="GA156" s="335"/>
      <c r="GB156" s="335"/>
      <c r="GC156" s="335"/>
      <c r="GD156" s="335"/>
      <c r="GE156" s="335"/>
      <c r="GF156" s="335"/>
      <c r="GG156" s="335"/>
      <c r="GH156" s="23">
        <v>-2</v>
      </c>
      <c r="GI156" s="23">
        <f t="shared" si="156"/>
        <v>0</v>
      </c>
      <c r="GJ156">
        <f t="shared" si="157"/>
        <v>0</v>
      </c>
      <c r="GK156">
        <f t="shared" si="158"/>
        <v>0</v>
      </c>
      <c r="GL156">
        <f t="shared" si="159"/>
        <v>0</v>
      </c>
      <c r="GM156">
        <f t="shared" si="160"/>
        <v>0</v>
      </c>
      <c r="GN156" s="23">
        <f t="shared" ca="1" si="161"/>
        <v>0</v>
      </c>
      <c r="GO156" s="465"/>
      <c r="GP156" s="335"/>
      <c r="GQ156" s="335"/>
      <c r="GR156" s="335"/>
      <c r="GS156" s="335"/>
      <c r="GT156" s="335"/>
      <c r="GU156" s="335"/>
      <c r="GV156" s="335"/>
      <c r="GW156" s="335"/>
      <c r="GX156" s="335"/>
      <c r="GY156" s="23">
        <v>-2</v>
      </c>
      <c r="GZ156" s="23">
        <f t="shared" si="162"/>
        <v>0</v>
      </c>
      <c r="HA156">
        <f t="shared" si="163"/>
        <v>0</v>
      </c>
      <c r="HB156">
        <f t="shared" si="164"/>
        <v>0</v>
      </c>
      <c r="HC156">
        <f t="shared" si="165"/>
        <v>0</v>
      </c>
      <c r="HD156">
        <f t="shared" si="166"/>
        <v>0</v>
      </c>
      <c r="HE156" s="23">
        <f t="shared" ca="1" si="167"/>
        <v>0</v>
      </c>
      <c r="HF156" s="465"/>
      <c r="HG156" s="335"/>
      <c r="HH156" s="335"/>
      <c r="HI156" s="335"/>
      <c r="HJ156" s="335"/>
      <c r="HK156" s="335"/>
      <c r="HL156" s="335"/>
      <c r="HM156" s="335"/>
      <c r="HN156" s="335"/>
      <c r="HO156" s="335"/>
      <c r="HP156" s="23">
        <v>-2</v>
      </c>
      <c r="HQ156" s="23">
        <f t="shared" si="168"/>
        <v>0</v>
      </c>
      <c r="HR156">
        <f t="shared" si="169"/>
        <v>0</v>
      </c>
      <c r="HS156">
        <f t="shared" si="170"/>
        <v>0</v>
      </c>
      <c r="HT156">
        <f t="shared" si="171"/>
        <v>0</v>
      </c>
      <c r="HU156">
        <f t="shared" si="172"/>
        <v>0</v>
      </c>
      <c r="HV156" s="23">
        <f t="shared" ca="1" si="173"/>
        <v>0</v>
      </c>
      <c r="HW156" s="465"/>
      <c r="HX156" s="335"/>
      <c r="HY156" s="335"/>
      <c r="HZ156" s="335"/>
      <c r="IA156" s="335"/>
      <c r="IB156" s="335"/>
      <c r="IC156" s="335"/>
      <c r="ID156" s="335"/>
      <c r="IE156" s="335"/>
      <c r="IF156" s="335"/>
      <c r="IG156" s="23">
        <v>-2</v>
      </c>
      <c r="IH156" s="23">
        <f t="shared" si="174"/>
        <v>0</v>
      </c>
      <c r="II156">
        <f t="shared" si="175"/>
        <v>0</v>
      </c>
      <c r="IJ156">
        <f t="shared" si="176"/>
        <v>0</v>
      </c>
      <c r="IK156">
        <f t="shared" si="177"/>
        <v>0</v>
      </c>
      <c r="IL156">
        <f t="shared" si="178"/>
        <v>0</v>
      </c>
      <c r="IM156" s="23">
        <f t="shared" ca="1" si="179"/>
        <v>0</v>
      </c>
      <c r="IN156" s="465"/>
      <c r="IO156" s="335"/>
      <c r="IP156" s="335"/>
      <c r="IQ156" s="335"/>
      <c r="IR156" s="335"/>
      <c r="IS156" s="335"/>
      <c r="IT156" s="335"/>
    </row>
    <row r="157" spans="1:254" s="124" customFormat="1" ht="12.75" x14ac:dyDescent="0.2">
      <c r="A157" s="335"/>
      <c r="B157" s="335"/>
      <c r="C157" s="23">
        <v>-1</v>
      </c>
      <c r="D157" s="23">
        <f t="shared" si="90"/>
        <v>0</v>
      </c>
      <c r="E157">
        <f t="shared" si="91"/>
        <v>0</v>
      </c>
      <c r="F157">
        <f t="shared" si="92"/>
        <v>0</v>
      </c>
      <c r="G157">
        <f t="shared" si="93"/>
        <v>0</v>
      </c>
      <c r="H157">
        <f t="shared" si="94"/>
        <v>0</v>
      </c>
      <c r="I157" s="23">
        <f t="shared" ca="1" si="95"/>
        <v>0</v>
      </c>
      <c r="J157" s="465"/>
      <c r="K157" s="335"/>
      <c r="L157" s="335"/>
      <c r="M157" s="335"/>
      <c r="N157" s="335"/>
      <c r="O157" s="335"/>
      <c r="P157" s="335"/>
      <c r="Q157" s="335"/>
      <c r="R157" s="335"/>
      <c r="S157" s="335"/>
      <c r="T157" s="23">
        <v>-1</v>
      </c>
      <c r="U157" s="23">
        <f t="shared" si="96"/>
        <v>0</v>
      </c>
      <c r="V157">
        <f t="shared" si="97"/>
        <v>0</v>
      </c>
      <c r="W157">
        <f t="shared" si="98"/>
        <v>0</v>
      </c>
      <c r="X157">
        <f t="shared" si="99"/>
        <v>0</v>
      </c>
      <c r="Y157">
        <f t="shared" si="100"/>
        <v>0</v>
      </c>
      <c r="Z157" s="23">
        <f t="shared" ca="1" si="101"/>
        <v>0</v>
      </c>
      <c r="AA157" s="465"/>
      <c r="AB157" s="335"/>
      <c r="AC157" s="335"/>
      <c r="AD157" s="335"/>
      <c r="AE157" s="335"/>
      <c r="AF157" s="335"/>
      <c r="AG157" s="335"/>
      <c r="AH157" s="335"/>
      <c r="AI157" s="335"/>
      <c r="AJ157" s="335"/>
      <c r="AK157" s="23">
        <v>-1</v>
      </c>
      <c r="AL157" s="23">
        <f t="shared" si="102"/>
        <v>0</v>
      </c>
      <c r="AM157">
        <f t="shared" si="103"/>
        <v>0</v>
      </c>
      <c r="AN157">
        <f t="shared" si="104"/>
        <v>0</v>
      </c>
      <c r="AO157">
        <f t="shared" si="105"/>
        <v>0</v>
      </c>
      <c r="AP157">
        <f t="shared" si="106"/>
        <v>0</v>
      </c>
      <c r="AQ157" s="23">
        <f t="shared" ca="1" si="107"/>
        <v>0</v>
      </c>
      <c r="AR157" s="465"/>
      <c r="AS157" s="335"/>
      <c r="AT157" s="335"/>
      <c r="AU157" s="335"/>
      <c r="AV157" s="335"/>
      <c r="AW157" s="335"/>
      <c r="AX157" s="335"/>
      <c r="AY157" s="335"/>
      <c r="AZ157" s="335"/>
      <c r="BA157" s="335"/>
      <c r="BB157" s="23">
        <v>-1</v>
      </c>
      <c r="BC157" s="23">
        <f t="shared" si="108"/>
        <v>0</v>
      </c>
      <c r="BD157">
        <f t="shared" si="109"/>
        <v>0</v>
      </c>
      <c r="BE157">
        <f t="shared" si="110"/>
        <v>0</v>
      </c>
      <c r="BF157">
        <f t="shared" si="111"/>
        <v>0</v>
      </c>
      <c r="BG157">
        <f t="shared" si="112"/>
        <v>0</v>
      </c>
      <c r="BH157" s="23">
        <f t="shared" ca="1" si="113"/>
        <v>0</v>
      </c>
      <c r="BI157" s="465"/>
      <c r="BJ157" s="335"/>
      <c r="BK157" s="335"/>
      <c r="BL157" s="335"/>
      <c r="BM157" s="335"/>
      <c r="BN157" s="335"/>
      <c r="BO157" s="335"/>
      <c r="BP157" s="335"/>
      <c r="BQ157" s="335"/>
      <c r="BR157" s="335"/>
      <c r="BS157" s="23">
        <v>-1</v>
      </c>
      <c r="BT157" s="23">
        <f t="shared" si="114"/>
        <v>0</v>
      </c>
      <c r="BU157">
        <f t="shared" si="115"/>
        <v>0</v>
      </c>
      <c r="BV157">
        <f t="shared" si="116"/>
        <v>0</v>
      </c>
      <c r="BW157">
        <f t="shared" si="117"/>
        <v>0</v>
      </c>
      <c r="BX157">
        <f t="shared" si="118"/>
        <v>0</v>
      </c>
      <c r="BY157" s="23">
        <f t="shared" ca="1" si="119"/>
        <v>0</v>
      </c>
      <c r="BZ157" s="465"/>
      <c r="CA157" s="335"/>
      <c r="CB157" s="335"/>
      <c r="CC157" s="335"/>
      <c r="CD157" s="335"/>
      <c r="CE157" s="335"/>
      <c r="CF157" s="335"/>
      <c r="CG157" s="335"/>
      <c r="CH157" s="335"/>
      <c r="CI157" s="335"/>
      <c r="CJ157" s="23">
        <v>-1</v>
      </c>
      <c r="CK157" s="23">
        <f t="shared" si="120"/>
        <v>0</v>
      </c>
      <c r="CL157">
        <f t="shared" si="121"/>
        <v>0</v>
      </c>
      <c r="CM157">
        <f t="shared" si="122"/>
        <v>0</v>
      </c>
      <c r="CN157">
        <f t="shared" si="123"/>
        <v>0</v>
      </c>
      <c r="CO157">
        <f t="shared" si="124"/>
        <v>0</v>
      </c>
      <c r="CP157" s="23">
        <f t="shared" ca="1" si="125"/>
        <v>0</v>
      </c>
      <c r="CQ157" s="465"/>
      <c r="CR157" s="335"/>
      <c r="CS157" s="335"/>
      <c r="CT157" s="335"/>
      <c r="CU157" s="335"/>
      <c r="CV157" s="335"/>
      <c r="CW157" s="335"/>
      <c r="CX157" s="335"/>
      <c r="CY157" s="335"/>
      <c r="CZ157" s="335"/>
      <c r="DA157" s="23">
        <v>-1</v>
      </c>
      <c r="DB157" s="23">
        <f t="shared" si="126"/>
        <v>0</v>
      </c>
      <c r="DC157">
        <f t="shared" si="127"/>
        <v>0</v>
      </c>
      <c r="DD157">
        <f t="shared" si="128"/>
        <v>0</v>
      </c>
      <c r="DE157">
        <f t="shared" si="129"/>
        <v>0</v>
      </c>
      <c r="DF157">
        <f t="shared" si="130"/>
        <v>0</v>
      </c>
      <c r="DG157" s="23">
        <f t="shared" ca="1" si="131"/>
        <v>0</v>
      </c>
      <c r="DH157" s="465"/>
      <c r="DI157" s="335"/>
      <c r="DJ157" s="335"/>
      <c r="DK157" s="335"/>
      <c r="DL157" s="335"/>
      <c r="DM157" s="335"/>
      <c r="DN157" s="335"/>
      <c r="DO157" s="335"/>
      <c r="DP157" s="335"/>
      <c r="DQ157" s="335"/>
      <c r="DR157" s="23">
        <v>-1</v>
      </c>
      <c r="DS157" s="23">
        <f t="shared" si="132"/>
        <v>0</v>
      </c>
      <c r="DT157">
        <f t="shared" si="133"/>
        <v>0</v>
      </c>
      <c r="DU157">
        <f t="shared" si="134"/>
        <v>0</v>
      </c>
      <c r="DV157">
        <f t="shared" si="135"/>
        <v>0</v>
      </c>
      <c r="DW157">
        <f t="shared" si="136"/>
        <v>0</v>
      </c>
      <c r="DX157" s="23">
        <f t="shared" ca="1" si="137"/>
        <v>0</v>
      </c>
      <c r="DY157" s="465"/>
      <c r="DZ157" s="335"/>
      <c r="EA157" s="335"/>
      <c r="EB157" s="335"/>
      <c r="EC157" s="335"/>
      <c r="ED157" s="335"/>
      <c r="EE157" s="335"/>
      <c r="EF157" s="335"/>
      <c r="EG157" s="335"/>
      <c r="EH157" s="335"/>
      <c r="EI157" s="23">
        <v>-1</v>
      </c>
      <c r="EJ157" s="23">
        <f t="shared" si="138"/>
        <v>0</v>
      </c>
      <c r="EK157">
        <f t="shared" si="139"/>
        <v>0</v>
      </c>
      <c r="EL157">
        <f t="shared" si="140"/>
        <v>0</v>
      </c>
      <c r="EM157">
        <f t="shared" si="141"/>
        <v>0</v>
      </c>
      <c r="EN157">
        <f t="shared" si="142"/>
        <v>0</v>
      </c>
      <c r="EO157" s="23">
        <f t="shared" ca="1" si="143"/>
        <v>0</v>
      </c>
      <c r="EP157" s="465"/>
      <c r="EQ157" s="335"/>
      <c r="ER157" s="335"/>
      <c r="ES157" s="335"/>
      <c r="ET157" s="335"/>
      <c r="EU157" s="335"/>
      <c r="EV157" s="335"/>
      <c r="EW157" s="335"/>
      <c r="EX157" s="335"/>
      <c r="EY157" s="335"/>
      <c r="EZ157" s="23">
        <v>-1</v>
      </c>
      <c r="FA157" s="23">
        <f t="shared" si="144"/>
        <v>0</v>
      </c>
      <c r="FB157">
        <f t="shared" si="145"/>
        <v>0</v>
      </c>
      <c r="FC157">
        <f t="shared" si="146"/>
        <v>0</v>
      </c>
      <c r="FD157">
        <f t="shared" si="147"/>
        <v>0</v>
      </c>
      <c r="FE157">
        <f t="shared" si="148"/>
        <v>0</v>
      </c>
      <c r="FF157" s="23">
        <f t="shared" ca="1" si="149"/>
        <v>0</v>
      </c>
      <c r="FG157" s="465"/>
      <c r="FH157" s="335"/>
      <c r="FI157" s="335"/>
      <c r="FJ157" s="335"/>
      <c r="FK157" s="335"/>
      <c r="FL157" s="335"/>
      <c r="FM157" s="335"/>
      <c r="FN157" s="335"/>
      <c r="FO157" s="335"/>
      <c r="FP157" s="335"/>
      <c r="FQ157" s="23">
        <v>-1</v>
      </c>
      <c r="FR157" s="23">
        <f t="shared" si="150"/>
        <v>0</v>
      </c>
      <c r="FS157">
        <f t="shared" si="151"/>
        <v>0</v>
      </c>
      <c r="FT157">
        <f t="shared" si="152"/>
        <v>0</v>
      </c>
      <c r="FU157">
        <f t="shared" si="153"/>
        <v>0</v>
      </c>
      <c r="FV157">
        <f t="shared" si="154"/>
        <v>0</v>
      </c>
      <c r="FW157" s="23">
        <f t="shared" ca="1" si="155"/>
        <v>0</v>
      </c>
      <c r="FX157" s="465"/>
      <c r="FY157" s="335"/>
      <c r="FZ157" s="335"/>
      <c r="GA157" s="335"/>
      <c r="GB157" s="335"/>
      <c r="GC157" s="335"/>
      <c r="GD157" s="335"/>
      <c r="GE157" s="335"/>
      <c r="GF157" s="335"/>
      <c r="GG157" s="335"/>
      <c r="GH157" s="23">
        <v>-1</v>
      </c>
      <c r="GI157" s="23">
        <f t="shared" si="156"/>
        <v>0</v>
      </c>
      <c r="GJ157">
        <f t="shared" si="157"/>
        <v>0</v>
      </c>
      <c r="GK157">
        <f t="shared" si="158"/>
        <v>0</v>
      </c>
      <c r="GL157">
        <f t="shared" si="159"/>
        <v>0</v>
      </c>
      <c r="GM157">
        <f t="shared" si="160"/>
        <v>0</v>
      </c>
      <c r="GN157" s="23">
        <f t="shared" ca="1" si="161"/>
        <v>0</v>
      </c>
      <c r="GO157" s="465"/>
      <c r="GP157" s="335"/>
      <c r="GQ157" s="335"/>
      <c r="GR157" s="335"/>
      <c r="GS157" s="335"/>
      <c r="GT157" s="335"/>
      <c r="GU157" s="335"/>
      <c r="GV157" s="335"/>
      <c r="GW157" s="335"/>
      <c r="GX157" s="335"/>
      <c r="GY157" s="23">
        <v>-1</v>
      </c>
      <c r="GZ157" s="23">
        <f t="shared" si="162"/>
        <v>0</v>
      </c>
      <c r="HA157">
        <f t="shared" si="163"/>
        <v>0</v>
      </c>
      <c r="HB157">
        <f t="shared" si="164"/>
        <v>0</v>
      </c>
      <c r="HC157">
        <f t="shared" si="165"/>
        <v>0</v>
      </c>
      <c r="HD157">
        <f t="shared" si="166"/>
        <v>0</v>
      </c>
      <c r="HE157" s="23">
        <f t="shared" ca="1" si="167"/>
        <v>0</v>
      </c>
      <c r="HF157" s="465"/>
      <c r="HG157" s="335"/>
      <c r="HH157" s="335"/>
      <c r="HI157" s="335"/>
      <c r="HJ157" s="335"/>
      <c r="HK157" s="335"/>
      <c r="HL157" s="335"/>
      <c r="HM157" s="335"/>
      <c r="HN157" s="335"/>
      <c r="HO157" s="335"/>
      <c r="HP157" s="23">
        <v>-1</v>
      </c>
      <c r="HQ157" s="23">
        <f t="shared" si="168"/>
        <v>0</v>
      </c>
      <c r="HR157">
        <f t="shared" si="169"/>
        <v>0</v>
      </c>
      <c r="HS157">
        <f t="shared" si="170"/>
        <v>0</v>
      </c>
      <c r="HT157">
        <f t="shared" si="171"/>
        <v>0</v>
      </c>
      <c r="HU157">
        <f t="shared" si="172"/>
        <v>0</v>
      </c>
      <c r="HV157" s="23">
        <f t="shared" ca="1" si="173"/>
        <v>0</v>
      </c>
      <c r="HW157" s="465"/>
      <c r="HX157" s="335"/>
      <c r="HY157" s="335"/>
      <c r="HZ157" s="335"/>
      <c r="IA157" s="335"/>
      <c r="IB157" s="335"/>
      <c r="IC157" s="335"/>
      <c r="ID157" s="335"/>
      <c r="IE157" s="335"/>
      <c r="IF157" s="335"/>
      <c r="IG157" s="23">
        <v>-1</v>
      </c>
      <c r="IH157" s="23">
        <f t="shared" si="174"/>
        <v>0</v>
      </c>
      <c r="II157">
        <f t="shared" si="175"/>
        <v>0</v>
      </c>
      <c r="IJ157">
        <f t="shared" si="176"/>
        <v>0</v>
      </c>
      <c r="IK157">
        <f t="shared" si="177"/>
        <v>0</v>
      </c>
      <c r="IL157">
        <f t="shared" si="178"/>
        <v>0</v>
      </c>
      <c r="IM157" s="23">
        <f t="shared" ca="1" si="179"/>
        <v>0</v>
      </c>
      <c r="IN157" s="465"/>
      <c r="IO157" s="335"/>
      <c r="IP157" s="335"/>
      <c r="IQ157" s="335"/>
      <c r="IR157" s="335"/>
      <c r="IS157" s="335"/>
      <c r="IT157" s="335"/>
    </row>
    <row r="158" spans="1:254" s="124" customFormat="1" ht="12.75" x14ac:dyDescent="0.2">
      <c r="A158" s="335"/>
      <c r="B158" s="335"/>
      <c r="C158" s="23">
        <v>0</v>
      </c>
      <c r="D158" s="23">
        <f t="shared" si="90"/>
        <v>0</v>
      </c>
      <c r="E158">
        <f t="shared" si="91"/>
        <v>0</v>
      </c>
      <c r="F158">
        <f t="shared" si="92"/>
        <v>0</v>
      </c>
      <c r="G158">
        <f t="shared" si="93"/>
        <v>0</v>
      </c>
      <c r="H158">
        <f t="shared" si="94"/>
        <v>0</v>
      </c>
      <c r="I158" s="23">
        <f t="shared" ca="1" si="95"/>
        <v>0</v>
      </c>
      <c r="J158" s="465"/>
      <c r="K158" s="335"/>
      <c r="L158" s="335"/>
      <c r="M158" s="335"/>
      <c r="N158" s="335"/>
      <c r="O158" s="335"/>
      <c r="P158" s="335"/>
      <c r="Q158" s="335"/>
      <c r="R158" s="335"/>
      <c r="S158" s="335"/>
      <c r="T158" s="23">
        <v>0</v>
      </c>
      <c r="U158" s="23">
        <f t="shared" si="96"/>
        <v>0</v>
      </c>
      <c r="V158">
        <f t="shared" si="97"/>
        <v>0</v>
      </c>
      <c r="W158">
        <f t="shared" si="98"/>
        <v>0</v>
      </c>
      <c r="X158">
        <f t="shared" si="99"/>
        <v>0</v>
      </c>
      <c r="Y158">
        <f t="shared" si="100"/>
        <v>0</v>
      </c>
      <c r="Z158" s="23">
        <f t="shared" ca="1" si="101"/>
        <v>0</v>
      </c>
      <c r="AA158" s="465"/>
      <c r="AB158" s="335"/>
      <c r="AC158" s="335"/>
      <c r="AD158" s="335"/>
      <c r="AE158" s="335"/>
      <c r="AF158" s="335"/>
      <c r="AG158" s="335"/>
      <c r="AH158" s="335"/>
      <c r="AI158" s="335"/>
      <c r="AJ158" s="335"/>
      <c r="AK158" s="23">
        <v>0</v>
      </c>
      <c r="AL158" s="23">
        <f t="shared" si="102"/>
        <v>0</v>
      </c>
      <c r="AM158">
        <f t="shared" si="103"/>
        <v>0</v>
      </c>
      <c r="AN158">
        <f t="shared" si="104"/>
        <v>0</v>
      </c>
      <c r="AO158">
        <f t="shared" si="105"/>
        <v>0</v>
      </c>
      <c r="AP158">
        <f t="shared" si="106"/>
        <v>0</v>
      </c>
      <c r="AQ158" s="23">
        <f t="shared" ca="1" si="107"/>
        <v>0</v>
      </c>
      <c r="AR158" s="465"/>
      <c r="AS158" s="335"/>
      <c r="AT158" s="335"/>
      <c r="AU158" s="335"/>
      <c r="AV158" s="335"/>
      <c r="AW158" s="335"/>
      <c r="AX158" s="335"/>
      <c r="AY158" s="335"/>
      <c r="AZ158" s="335"/>
      <c r="BA158" s="335"/>
      <c r="BB158" s="23">
        <v>0</v>
      </c>
      <c r="BC158" s="23">
        <f t="shared" si="108"/>
        <v>0</v>
      </c>
      <c r="BD158">
        <f t="shared" si="109"/>
        <v>0</v>
      </c>
      <c r="BE158">
        <f t="shared" si="110"/>
        <v>0</v>
      </c>
      <c r="BF158">
        <f t="shared" si="111"/>
        <v>0</v>
      </c>
      <c r="BG158">
        <f t="shared" si="112"/>
        <v>0</v>
      </c>
      <c r="BH158" s="23">
        <f t="shared" ca="1" si="113"/>
        <v>0</v>
      </c>
      <c r="BI158" s="465"/>
      <c r="BJ158" s="335"/>
      <c r="BK158" s="335"/>
      <c r="BL158" s="335"/>
      <c r="BM158" s="335"/>
      <c r="BN158" s="335"/>
      <c r="BO158" s="335"/>
      <c r="BP158" s="335"/>
      <c r="BQ158" s="335"/>
      <c r="BR158" s="335"/>
      <c r="BS158" s="23">
        <v>0</v>
      </c>
      <c r="BT158" s="23">
        <f t="shared" si="114"/>
        <v>0</v>
      </c>
      <c r="BU158">
        <f t="shared" si="115"/>
        <v>0</v>
      </c>
      <c r="BV158">
        <f t="shared" si="116"/>
        <v>0</v>
      </c>
      <c r="BW158">
        <f t="shared" si="117"/>
        <v>0</v>
      </c>
      <c r="BX158">
        <f t="shared" si="118"/>
        <v>0</v>
      </c>
      <c r="BY158" s="23">
        <f t="shared" ca="1" si="119"/>
        <v>0</v>
      </c>
      <c r="BZ158" s="465"/>
      <c r="CA158" s="335"/>
      <c r="CB158" s="335"/>
      <c r="CC158" s="335"/>
      <c r="CD158" s="335"/>
      <c r="CE158" s="335"/>
      <c r="CF158" s="335"/>
      <c r="CG158" s="335"/>
      <c r="CH158" s="335"/>
      <c r="CI158" s="335"/>
      <c r="CJ158" s="23">
        <v>0</v>
      </c>
      <c r="CK158" s="23">
        <f t="shared" si="120"/>
        <v>0</v>
      </c>
      <c r="CL158">
        <f t="shared" si="121"/>
        <v>0</v>
      </c>
      <c r="CM158">
        <f t="shared" si="122"/>
        <v>0</v>
      </c>
      <c r="CN158">
        <f t="shared" si="123"/>
        <v>0</v>
      </c>
      <c r="CO158">
        <f t="shared" si="124"/>
        <v>0</v>
      </c>
      <c r="CP158" s="23">
        <f t="shared" ca="1" si="125"/>
        <v>0</v>
      </c>
      <c r="CQ158" s="465"/>
      <c r="CR158" s="335"/>
      <c r="CS158" s="335"/>
      <c r="CT158" s="335"/>
      <c r="CU158" s="335"/>
      <c r="CV158" s="335"/>
      <c r="CW158" s="335"/>
      <c r="CX158" s="335"/>
      <c r="CY158" s="335"/>
      <c r="CZ158" s="335"/>
      <c r="DA158" s="23">
        <v>0</v>
      </c>
      <c r="DB158" s="23">
        <f t="shared" si="126"/>
        <v>0</v>
      </c>
      <c r="DC158">
        <f t="shared" si="127"/>
        <v>0</v>
      </c>
      <c r="DD158">
        <f t="shared" si="128"/>
        <v>0</v>
      </c>
      <c r="DE158">
        <f t="shared" si="129"/>
        <v>0</v>
      </c>
      <c r="DF158">
        <f t="shared" si="130"/>
        <v>0</v>
      </c>
      <c r="DG158" s="23">
        <f t="shared" ca="1" si="131"/>
        <v>0</v>
      </c>
      <c r="DH158" s="465"/>
      <c r="DI158" s="335"/>
      <c r="DJ158" s="335"/>
      <c r="DK158" s="335"/>
      <c r="DL158" s="335"/>
      <c r="DM158" s="335"/>
      <c r="DN158" s="335"/>
      <c r="DO158" s="335"/>
      <c r="DP158" s="335"/>
      <c r="DQ158" s="335"/>
      <c r="DR158" s="23">
        <v>0</v>
      </c>
      <c r="DS158" s="23">
        <f t="shared" si="132"/>
        <v>0</v>
      </c>
      <c r="DT158">
        <f t="shared" si="133"/>
        <v>0</v>
      </c>
      <c r="DU158">
        <f t="shared" si="134"/>
        <v>0</v>
      </c>
      <c r="DV158">
        <f t="shared" si="135"/>
        <v>0</v>
      </c>
      <c r="DW158">
        <f t="shared" si="136"/>
        <v>0</v>
      </c>
      <c r="DX158" s="23">
        <f t="shared" ca="1" si="137"/>
        <v>0</v>
      </c>
      <c r="DY158" s="465"/>
      <c r="DZ158" s="335"/>
      <c r="EA158" s="335"/>
      <c r="EB158" s="335"/>
      <c r="EC158" s="335"/>
      <c r="ED158" s="335"/>
      <c r="EE158" s="335"/>
      <c r="EF158" s="335"/>
      <c r="EG158" s="335"/>
      <c r="EH158" s="335"/>
      <c r="EI158" s="23">
        <v>0</v>
      </c>
      <c r="EJ158" s="23">
        <f t="shared" si="138"/>
        <v>0</v>
      </c>
      <c r="EK158">
        <f t="shared" si="139"/>
        <v>0</v>
      </c>
      <c r="EL158">
        <f t="shared" si="140"/>
        <v>0</v>
      </c>
      <c r="EM158">
        <f t="shared" si="141"/>
        <v>0</v>
      </c>
      <c r="EN158">
        <f t="shared" si="142"/>
        <v>0</v>
      </c>
      <c r="EO158" s="23">
        <f t="shared" ca="1" si="143"/>
        <v>0</v>
      </c>
      <c r="EP158" s="465"/>
      <c r="EQ158" s="335"/>
      <c r="ER158" s="335"/>
      <c r="ES158" s="335"/>
      <c r="ET158" s="335"/>
      <c r="EU158" s="335"/>
      <c r="EV158" s="335"/>
      <c r="EW158" s="335"/>
      <c r="EX158" s="335"/>
      <c r="EY158" s="335"/>
      <c r="EZ158" s="23">
        <v>0</v>
      </c>
      <c r="FA158" s="23">
        <f t="shared" si="144"/>
        <v>0</v>
      </c>
      <c r="FB158">
        <f t="shared" si="145"/>
        <v>0</v>
      </c>
      <c r="FC158">
        <f t="shared" si="146"/>
        <v>0</v>
      </c>
      <c r="FD158">
        <f t="shared" si="147"/>
        <v>0</v>
      </c>
      <c r="FE158">
        <f t="shared" si="148"/>
        <v>0</v>
      </c>
      <c r="FF158" s="23">
        <f t="shared" ca="1" si="149"/>
        <v>0</v>
      </c>
      <c r="FG158" s="465"/>
      <c r="FH158" s="335"/>
      <c r="FI158" s="335"/>
      <c r="FJ158" s="335"/>
      <c r="FK158" s="335"/>
      <c r="FL158" s="335"/>
      <c r="FM158" s="335"/>
      <c r="FN158" s="335"/>
      <c r="FO158" s="335"/>
      <c r="FP158" s="335"/>
      <c r="FQ158" s="23">
        <v>0</v>
      </c>
      <c r="FR158" s="23">
        <f t="shared" si="150"/>
        <v>0</v>
      </c>
      <c r="FS158">
        <f t="shared" si="151"/>
        <v>0</v>
      </c>
      <c r="FT158">
        <f t="shared" si="152"/>
        <v>0</v>
      </c>
      <c r="FU158">
        <f t="shared" si="153"/>
        <v>0</v>
      </c>
      <c r="FV158">
        <f t="shared" si="154"/>
        <v>0</v>
      </c>
      <c r="FW158" s="23">
        <f t="shared" ca="1" si="155"/>
        <v>0</v>
      </c>
      <c r="FX158" s="465"/>
      <c r="FY158" s="335"/>
      <c r="FZ158" s="335"/>
      <c r="GA158" s="335"/>
      <c r="GB158" s="335"/>
      <c r="GC158" s="335"/>
      <c r="GD158" s="335"/>
      <c r="GE158" s="335"/>
      <c r="GF158" s="335"/>
      <c r="GG158" s="335"/>
      <c r="GH158" s="23">
        <v>0</v>
      </c>
      <c r="GI158" s="23">
        <f t="shared" si="156"/>
        <v>0</v>
      </c>
      <c r="GJ158">
        <f t="shared" si="157"/>
        <v>0</v>
      </c>
      <c r="GK158">
        <f t="shared" si="158"/>
        <v>0</v>
      </c>
      <c r="GL158">
        <f t="shared" si="159"/>
        <v>0</v>
      </c>
      <c r="GM158">
        <f t="shared" si="160"/>
        <v>0</v>
      </c>
      <c r="GN158" s="23">
        <f t="shared" ca="1" si="161"/>
        <v>0</v>
      </c>
      <c r="GO158" s="465"/>
      <c r="GP158" s="335"/>
      <c r="GQ158" s="335"/>
      <c r="GR158" s="335"/>
      <c r="GS158" s="335"/>
      <c r="GT158" s="335"/>
      <c r="GU158" s="335"/>
      <c r="GV158" s="335"/>
      <c r="GW158" s="335"/>
      <c r="GX158" s="335"/>
      <c r="GY158" s="23">
        <v>0</v>
      </c>
      <c r="GZ158" s="23">
        <f t="shared" si="162"/>
        <v>0</v>
      </c>
      <c r="HA158">
        <f t="shared" si="163"/>
        <v>0</v>
      </c>
      <c r="HB158">
        <f t="shared" si="164"/>
        <v>0</v>
      </c>
      <c r="HC158">
        <f t="shared" si="165"/>
        <v>0</v>
      </c>
      <c r="HD158">
        <f t="shared" si="166"/>
        <v>0</v>
      </c>
      <c r="HE158" s="23">
        <f t="shared" ca="1" si="167"/>
        <v>0</v>
      </c>
      <c r="HF158" s="465"/>
      <c r="HG158" s="335"/>
      <c r="HH158" s="335"/>
      <c r="HI158" s="335"/>
      <c r="HJ158" s="335"/>
      <c r="HK158" s="335"/>
      <c r="HL158" s="335"/>
      <c r="HM158" s="335"/>
      <c r="HN158" s="335"/>
      <c r="HO158" s="335"/>
      <c r="HP158" s="23">
        <v>0</v>
      </c>
      <c r="HQ158" s="23">
        <f t="shared" si="168"/>
        <v>0</v>
      </c>
      <c r="HR158">
        <f t="shared" si="169"/>
        <v>0</v>
      </c>
      <c r="HS158">
        <f t="shared" si="170"/>
        <v>0</v>
      </c>
      <c r="HT158">
        <f t="shared" si="171"/>
        <v>0</v>
      </c>
      <c r="HU158">
        <f t="shared" si="172"/>
        <v>0</v>
      </c>
      <c r="HV158" s="23">
        <f t="shared" ca="1" si="173"/>
        <v>0</v>
      </c>
      <c r="HW158" s="465"/>
      <c r="HX158" s="335"/>
      <c r="HY158" s="335"/>
      <c r="HZ158" s="335"/>
      <c r="IA158" s="335"/>
      <c r="IB158" s="335"/>
      <c r="IC158" s="335"/>
      <c r="ID158" s="335"/>
      <c r="IE158" s="335"/>
      <c r="IF158" s="335"/>
      <c r="IG158" s="23">
        <v>0</v>
      </c>
      <c r="IH158" s="23">
        <f t="shared" si="174"/>
        <v>0</v>
      </c>
      <c r="II158">
        <f t="shared" si="175"/>
        <v>0</v>
      </c>
      <c r="IJ158">
        <f t="shared" si="176"/>
        <v>0</v>
      </c>
      <c r="IK158">
        <f t="shared" si="177"/>
        <v>0</v>
      </c>
      <c r="IL158">
        <f t="shared" si="178"/>
        <v>0</v>
      </c>
      <c r="IM158" s="23">
        <f t="shared" ca="1" si="179"/>
        <v>0</v>
      </c>
      <c r="IN158" s="465"/>
      <c r="IO158" s="335"/>
      <c r="IP158" s="335"/>
      <c r="IQ158" s="335"/>
      <c r="IR158" s="335"/>
      <c r="IS158" s="335"/>
      <c r="IT158" s="335"/>
    </row>
    <row r="159" spans="1:254" s="124" customFormat="1" ht="12.75" x14ac:dyDescent="0.2">
      <c r="A159" s="335"/>
      <c r="B159" s="335"/>
      <c r="C159" s="23">
        <v>1</v>
      </c>
      <c r="D159" s="23">
        <f t="shared" si="90"/>
        <v>0</v>
      </c>
      <c r="E159">
        <f t="shared" si="91"/>
        <v>0</v>
      </c>
      <c r="F159">
        <f t="shared" si="92"/>
        <v>0</v>
      </c>
      <c r="G159">
        <f t="shared" si="93"/>
        <v>0</v>
      </c>
      <c r="H159">
        <f t="shared" si="94"/>
        <v>0</v>
      </c>
      <c r="I159" s="23">
        <f t="shared" ca="1" si="95"/>
        <v>0</v>
      </c>
      <c r="J159" s="465"/>
      <c r="K159" s="335"/>
      <c r="L159" s="335"/>
      <c r="M159" s="335"/>
      <c r="N159" s="335"/>
      <c r="O159" s="335"/>
      <c r="P159" s="335"/>
      <c r="Q159" s="335"/>
      <c r="R159" s="335"/>
      <c r="S159" s="335"/>
      <c r="T159" s="23">
        <v>1</v>
      </c>
      <c r="U159" s="23">
        <f t="shared" si="96"/>
        <v>0</v>
      </c>
      <c r="V159">
        <f t="shared" si="97"/>
        <v>0</v>
      </c>
      <c r="W159">
        <f t="shared" si="98"/>
        <v>0</v>
      </c>
      <c r="X159">
        <f t="shared" si="99"/>
        <v>0</v>
      </c>
      <c r="Y159">
        <f t="shared" si="100"/>
        <v>0</v>
      </c>
      <c r="Z159" s="23">
        <f t="shared" ca="1" si="101"/>
        <v>0</v>
      </c>
      <c r="AA159" s="465"/>
      <c r="AB159" s="335"/>
      <c r="AC159" s="335"/>
      <c r="AD159" s="335"/>
      <c r="AE159" s="335"/>
      <c r="AF159" s="335"/>
      <c r="AG159" s="335"/>
      <c r="AH159" s="335"/>
      <c r="AI159" s="335"/>
      <c r="AJ159" s="335"/>
      <c r="AK159" s="23">
        <v>1</v>
      </c>
      <c r="AL159" s="23">
        <f t="shared" si="102"/>
        <v>0</v>
      </c>
      <c r="AM159">
        <f t="shared" si="103"/>
        <v>0</v>
      </c>
      <c r="AN159">
        <f t="shared" si="104"/>
        <v>0</v>
      </c>
      <c r="AO159">
        <f t="shared" si="105"/>
        <v>0</v>
      </c>
      <c r="AP159">
        <f t="shared" si="106"/>
        <v>0</v>
      </c>
      <c r="AQ159" s="23">
        <f t="shared" ca="1" si="107"/>
        <v>0</v>
      </c>
      <c r="AR159" s="465"/>
      <c r="AS159" s="335"/>
      <c r="AT159" s="335"/>
      <c r="AU159" s="335"/>
      <c r="AV159" s="335"/>
      <c r="AW159" s="335"/>
      <c r="AX159" s="335"/>
      <c r="AY159" s="335"/>
      <c r="AZ159" s="335"/>
      <c r="BA159" s="335"/>
      <c r="BB159" s="23">
        <v>1</v>
      </c>
      <c r="BC159" s="23">
        <f t="shared" si="108"/>
        <v>0</v>
      </c>
      <c r="BD159">
        <f t="shared" si="109"/>
        <v>0</v>
      </c>
      <c r="BE159">
        <f t="shared" si="110"/>
        <v>0</v>
      </c>
      <c r="BF159">
        <f t="shared" si="111"/>
        <v>0</v>
      </c>
      <c r="BG159">
        <f t="shared" si="112"/>
        <v>0</v>
      </c>
      <c r="BH159" s="23">
        <f t="shared" ca="1" si="113"/>
        <v>0</v>
      </c>
      <c r="BI159" s="465"/>
      <c r="BJ159" s="335"/>
      <c r="BK159" s="335"/>
      <c r="BL159" s="335"/>
      <c r="BM159" s="335"/>
      <c r="BN159" s="335"/>
      <c r="BO159" s="335"/>
      <c r="BP159" s="335"/>
      <c r="BQ159" s="335"/>
      <c r="BR159" s="335"/>
      <c r="BS159" s="23">
        <v>1</v>
      </c>
      <c r="BT159" s="23">
        <f t="shared" si="114"/>
        <v>0</v>
      </c>
      <c r="BU159">
        <f t="shared" si="115"/>
        <v>0</v>
      </c>
      <c r="BV159">
        <f t="shared" si="116"/>
        <v>0</v>
      </c>
      <c r="BW159">
        <f t="shared" si="117"/>
        <v>0</v>
      </c>
      <c r="BX159">
        <f t="shared" si="118"/>
        <v>0</v>
      </c>
      <c r="BY159" s="23">
        <f t="shared" ca="1" si="119"/>
        <v>0</v>
      </c>
      <c r="BZ159" s="465"/>
      <c r="CA159" s="335"/>
      <c r="CB159" s="335"/>
      <c r="CC159" s="335"/>
      <c r="CD159" s="335"/>
      <c r="CE159" s="335"/>
      <c r="CF159" s="335"/>
      <c r="CG159" s="335"/>
      <c r="CH159" s="335"/>
      <c r="CI159" s="335"/>
      <c r="CJ159" s="23">
        <v>1</v>
      </c>
      <c r="CK159" s="23">
        <f t="shared" si="120"/>
        <v>0</v>
      </c>
      <c r="CL159">
        <f t="shared" si="121"/>
        <v>0</v>
      </c>
      <c r="CM159">
        <f t="shared" si="122"/>
        <v>0</v>
      </c>
      <c r="CN159">
        <f t="shared" si="123"/>
        <v>0</v>
      </c>
      <c r="CO159">
        <f t="shared" si="124"/>
        <v>0</v>
      </c>
      <c r="CP159" s="23">
        <f t="shared" ca="1" si="125"/>
        <v>0</v>
      </c>
      <c r="CQ159" s="465"/>
      <c r="CR159" s="335"/>
      <c r="CS159" s="335"/>
      <c r="CT159" s="335"/>
      <c r="CU159" s="335"/>
      <c r="CV159" s="335"/>
      <c r="CW159" s="335"/>
      <c r="CX159" s="335"/>
      <c r="CY159" s="335"/>
      <c r="CZ159" s="335"/>
      <c r="DA159" s="23">
        <v>1</v>
      </c>
      <c r="DB159" s="23">
        <f t="shared" si="126"/>
        <v>0</v>
      </c>
      <c r="DC159">
        <f t="shared" si="127"/>
        <v>0</v>
      </c>
      <c r="DD159">
        <f t="shared" si="128"/>
        <v>0</v>
      </c>
      <c r="DE159">
        <f t="shared" si="129"/>
        <v>0</v>
      </c>
      <c r="DF159">
        <f t="shared" si="130"/>
        <v>0</v>
      </c>
      <c r="DG159" s="23">
        <f t="shared" ca="1" si="131"/>
        <v>0</v>
      </c>
      <c r="DH159" s="465"/>
      <c r="DI159" s="335"/>
      <c r="DJ159" s="335"/>
      <c r="DK159" s="335"/>
      <c r="DL159" s="335"/>
      <c r="DM159" s="335"/>
      <c r="DN159" s="335"/>
      <c r="DO159" s="335"/>
      <c r="DP159" s="335"/>
      <c r="DQ159" s="335"/>
      <c r="DR159" s="23">
        <v>1</v>
      </c>
      <c r="DS159" s="23">
        <f t="shared" si="132"/>
        <v>0</v>
      </c>
      <c r="DT159">
        <f t="shared" si="133"/>
        <v>0</v>
      </c>
      <c r="DU159">
        <f t="shared" si="134"/>
        <v>0</v>
      </c>
      <c r="DV159">
        <f t="shared" si="135"/>
        <v>0</v>
      </c>
      <c r="DW159">
        <f t="shared" si="136"/>
        <v>0</v>
      </c>
      <c r="DX159" s="23">
        <f t="shared" ca="1" si="137"/>
        <v>0</v>
      </c>
      <c r="DY159" s="465"/>
      <c r="DZ159" s="335"/>
      <c r="EA159" s="335"/>
      <c r="EB159" s="335"/>
      <c r="EC159" s="335"/>
      <c r="ED159" s="335"/>
      <c r="EE159" s="335"/>
      <c r="EF159" s="335"/>
      <c r="EG159" s="335"/>
      <c r="EH159" s="335"/>
      <c r="EI159" s="23">
        <v>1</v>
      </c>
      <c r="EJ159" s="23">
        <f t="shared" si="138"/>
        <v>0</v>
      </c>
      <c r="EK159">
        <f t="shared" si="139"/>
        <v>0</v>
      </c>
      <c r="EL159">
        <f t="shared" si="140"/>
        <v>0</v>
      </c>
      <c r="EM159">
        <f t="shared" si="141"/>
        <v>0</v>
      </c>
      <c r="EN159">
        <f t="shared" si="142"/>
        <v>0</v>
      </c>
      <c r="EO159" s="23">
        <f t="shared" ca="1" si="143"/>
        <v>0</v>
      </c>
      <c r="EP159" s="465"/>
      <c r="EQ159" s="335"/>
      <c r="ER159" s="335"/>
      <c r="ES159" s="335"/>
      <c r="ET159" s="335"/>
      <c r="EU159" s="335"/>
      <c r="EV159" s="335"/>
      <c r="EW159" s="335"/>
      <c r="EX159" s="335"/>
      <c r="EY159" s="335"/>
      <c r="EZ159" s="23">
        <v>1</v>
      </c>
      <c r="FA159" s="23">
        <f t="shared" si="144"/>
        <v>0</v>
      </c>
      <c r="FB159">
        <f t="shared" si="145"/>
        <v>0</v>
      </c>
      <c r="FC159">
        <f t="shared" si="146"/>
        <v>0</v>
      </c>
      <c r="FD159">
        <f t="shared" si="147"/>
        <v>0</v>
      </c>
      <c r="FE159">
        <f t="shared" si="148"/>
        <v>0</v>
      </c>
      <c r="FF159" s="23">
        <f t="shared" ca="1" si="149"/>
        <v>0</v>
      </c>
      <c r="FG159" s="465"/>
      <c r="FH159" s="335"/>
      <c r="FI159" s="335"/>
      <c r="FJ159" s="335"/>
      <c r="FK159" s="335"/>
      <c r="FL159" s="335"/>
      <c r="FM159" s="335"/>
      <c r="FN159" s="335"/>
      <c r="FO159" s="335"/>
      <c r="FP159" s="335"/>
      <c r="FQ159" s="23">
        <v>1</v>
      </c>
      <c r="FR159" s="23">
        <f t="shared" si="150"/>
        <v>0</v>
      </c>
      <c r="FS159">
        <f t="shared" si="151"/>
        <v>0</v>
      </c>
      <c r="FT159">
        <f t="shared" si="152"/>
        <v>0</v>
      </c>
      <c r="FU159">
        <f t="shared" si="153"/>
        <v>0</v>
      </c>
      <c r="FV159">
        <f t="shared" si="154"/>
        <v>0</v>
      </c>
      <c r="FW159" s="23">
        <f t="shared" ca="1" si="155"/>
        <v>0</v>
      </c>
      <c r="FX159" s="465"/>
      <c r="FY159" s="335"/>
      <c r="FZ159" s="335"/>
      <c r="GA159" s="335"/>
      <c r="GB159" s="335"/>
      <c r="GC159" s="335"/>
      <c r="GD159" s="335"/>
      <c r="GE159" s="335"/>
      <c r="GF159" s="335"/>
      <c r="GG159" s="335"/>
      <c r="GH159" s="23">
        <v>1</v>
      </c>
      <c r="GI159" s="23">
        <f t="shared" si="156"/>
        <v>0</v>
      </c>
      <c r="GJ159">
        <f t="shared" si="157"/>
        <v>0</v>
      </c>
      <c r="GK159">
        <f t="shared" si="158"/>
        <v>0</v>
      </c>
      <c r="GL159">
        <f t="shared" si="159"/>
        <v>0</v>
      </c>
      <c r="GM159">
        <f t="shared" si="160"/>
        <v>0</v>
      </c>
      <c r="GN159" s="23">
        <f t="shared" ca="1" si="161"/>
        <v>0</v>
      </c>
      <c r="GO159" s="465"/>
      <c r="GP159" s="335"/>
      <c r="GQ159" s="335"/>
      <c r="GR159" s="335"/>
      <c r="GS159" s="335"/>
      <c r="GT159" s="335"/>
      <c r="GU159" s="335"/>
      <c r="GV159" s="335"/>
      <c r="GW159" s="335"/>
      <c r="GX159" s="335"/>
      <c r="GY159" s="23">
        <v>1</v>
      </c>
      <c r="GZ159" s="23">
        <f t="shared" si="162"/>
        <v>0</v>
      </c>
      <c r="HA159">
        <f t="shared" si="163"/>
        <v>0</v>
      </c>
      <c r="HB159">
        <f t="shared" si="164"/>
        <v>0</v>
      </c>
      <c r="HC159">
        <f t="shared" si="165"/>
        <v>0</v>
      </c>
      <c r="HD159">
        <f t="shared" si="166"/>
        <v>0</v>
      </c>
      <c r="HE159" s="23">
        <f t="shared" ca="1" si="167"/>
        <v>0</v>
      </c>
      <c r="HF159" s="465"/>
      <c r="HG159" s="335"/>
      <c r="HH159" s="335"/>
      <c r="HI159" s="335"/>
      <c r="HJ159" s="335"/>
      <c r="HK159" s="335"/>
      <c r="HL159" s="335"/>
      <c r="HM159" s="335"/>
      <c r="HN159" s="335"/>
      <c r="HO159" s="335"/>
      <c r="HP159" s="23">
        <v>1</v>
      </c>
      <c r="HQ159" s="23">
        <f t="shared" si="168"/>
        <v>0</v>
      </c>
      <c r="HR159">
        <f t="shared" si="169"/>
        <v>0</v>
      </c>
      <c r="HS159">
        <f t="shared" si="170"/>
        <v>0</v>
      </c>
      <c r="HT159">
        <f t="shared" si="171"/>
        <v>0</v>
      </c>
      <c r="HU159">
        <f t="shared" si="172"/>
        <v>0</v>
      </c>
      <c r="HV159" s="23">
        <f t="shared" ca="1" si="173"/>
        <v>0</v>
      </c>
      <c r="HW159" s="465"/>
      <c r="HX159" s="335"/>
      <c r="HY159" s="335"/>
      <c r="HZ159" s="335"/>
      <c r="IA159" s="335"/>
      <c r="IB159" s="335"/>
      <c r="IC159" s="335"/>
      <c r="ID159" s="335"/>
      <c r="IE159" s="335"/>
      <c r="IF159" s="335"/>
      <c r="IG159" s="23">
        <v>1</v>
      </c>
      <c r="IH159" s="23">
        <f t="shared" si="174"/>
        <v>0</v>
      </c>
      <c r="II159">
        <f t="shared" si="175"/>
        <v>0</v>
      </c>
      <c r="IJ159">
        <f t="shared" si="176"/>
        <v>0</v>
      </c>
      <c r="IK159">
        <f t="shared" si="177"/>
        <v>0</v>
      </c>
      <c r="IL159">
        <f t="shared" si="178"/>
        <v>0</v>
      </c>
      <c r="IM159" s="23">
        <f t="shared" ca="1" si="179"/>
        <v>0</v>
      </c>
      <c r="IN159" s="465"/>
      <c r="IO159" s="335"/>
      <c r="IP159" s="335"/>
      <c r="IQ159" s="335"/>
      <c r="IR159" s="335"/>
      <c r="IS159" s="335"/>
      <c r="IT159" s="335"/>
    </row>
    <row r="160" spans="1:254" s="124" customFormat="1" ht="12.75" x14ac:dyDescent="0.2">
      <c r="A160" s="335"/>
      <c r="B160" s="335"/>
      <c r="C160" s="23">
        <v>2</v>
      </c>
      <c r="D160" s="23">
        <f t="shared" si="90"/>
        <v>0</v>
      </c>
      <c r="E160">
        <f t="shared" si="91"/>
        <v>0</v>
      </c>
      <c r="F160">
        <f t="shared" si="92"/>
        <v>0</v>
      </c>
      <c r="G160">
        <f t="shared" si="93"/>
        <v>0</v>
      </c>
      <c r="H160">
        <f t="shared" si="94"/>
        <v>0</v>
      </c>
      <c r="I160" s="23">
        <f t="shared" ca="1" si="95"/>
        <v>0</v>
      </c>
      <c r="J160" s="465"/>
      <c r="K160" s="335"/>
      <c r="L160" s="335"/>
      <c r="M160" s="335"/>
      <c r="N160" s="335"/>
      <c r="O160" s="335"/>
      <c r="P160" s="335"/>
      <c r="Q160" s="335"/>
      <c r="R160" s="335"/>
      <c r="S160" s="335"/>
      <c r="T160" s="23">
        <v>2</v>
      </c>
      <c r="U160" s="23">
        <f t="shared" si="96"/>
        <v>0</v>
      </c>
      <c r="V160">
        <f t="shared" si="97"/>
        <v>0</v>
      </c>
      <c r="W160">
        <f t="shared" si="98"/>
        <v>0</v>
      </c>
      <c r="X160">
        <f t="shared" si="99"/>
        <v>0</v>
      </c>
      <c r="Y160">
        <f t="shared" si="100"/>
        <v>0</v>
      </c>
      <c r="Z160" s="23">
        <f t="shared" ca="1" si="101"/>
        <v>0</v>
      </c>
      <c r="AA160" s="465"/>
      <c r="AB160" s="335"/>
      <c r="AC160" s="335"/>
      <c r="AD160" s="335"/>
      <c r="AE160" s="335"/>
      <c r="AF160" s="335"/>
      <c r="AG160" s="335"/>
      <c r="AH160" s="335"/>
      <c r="AI160" s="335"/>
      <c r="AJ160" s="335"/>
      <c r="AK160" s="23">
        <v>2</v>
      </c>
      <c r="AL160" s="23">
        <f t="shared" si="102"/>
        <v>0</v>
      </c>
      <c r="AM160">
        <f t="shared" si="103"/>
        <v>0</v>
      </c>
      <c r="AN160">
        <f t="shared" si="104"/>
        <v>0</v>
      </c>
      <c r="AO160">
        <f t="shared" si="105"/>
        <v>0</v>
      </c>
      <c r="AP160">
        <f t="shared" si="106"/>
        <v>0</v>
      </c>
      <c r="AQ160" s="23">
        <f t="shared" ca="1" si="107"/>
        <v>0</v>
      </c>
      <c r="AR160" s="465"/>
      <c r="AS160" s="335"/>
      <c r="AT160" s="335"/>
      <c r="AU160" s="335"/>
      <c r="AV160" s="335"/>
      <c r="AW160" s="335"/>
      <c r="AX160" s="335"/>
      <c r="AY160" s="335"/>
      <c r="AZ160" s="335"/>
      <c r="BA160" s="335"/>
      <c r="BB160" s="23">
        <v>2</v>
      </c>
      <c r="BC160" s="23">
        <f t="shared" si="108"/>
        <v>0</v>
      </c>
      <c r="BD160">
        <f t="shared" si="109"/>
        <v>0</v>
      </c>
      <c r="BE160">
        <f t="shared" si="110"/>
        <v>0</v>
      </c>
      <c r="BF160">
        <f t="shared" si="111"/>
        <v>0</v>
      </c>
      <c r="BG160">
        <f t="shared" si="112"/>
        <v>0</v>
      </c>
      <c r="BH160" s="23">
        <f t="shared" ca="1" si="113"/>
        <v>0</v>
      </c>
      <c r="BI160" s="465"/>
      <c r="BJ160" s="335"/>
      <c r="BK160" s="335"/>
      <c r="BL160" s="335"/>
      <c r="BM160" s="335"/>
      <c r="BN160" s="335"/>
      <c r="BO160" s="335"/>
      <c r="BP160" s="335"/>
      <c r="BQ160" s="335"/>
      <c r="BR160" s="335"/>
      <c r="BS160" s="23">
        <v>2</v>
      </c>
      <c r="BT160" s="23">
        <f t="shared" si="114"/>
        <v>0</v>
      </c>
      <c r="BU160">
        <f t="shared" si="115"/>
        <v>0</v>
      </c>
      <c r="BV160">
        <f t="shared" si="116"/>
        <v>0</v>
      </c>
      <c r="BW160">
        <f t="shared" si="117"/>
        <v>0</v>
      </c>
      <c r="BX160">
        <f t="shared" si="118"/>
        <v>0</v>
      </c>
      <c r="BY160" s="23">
        <f t="shared" ca="1" si="119"/>
        <v>0</v>
      </c>
      <c r="BZ160" s="465"/>
      <c r="CA160" s="335"/>
      <c r="CB160" s="335"/>
      <c r="CC160" s="335"/>
      <c r="CD160" s="335"/>
      <c r="CE160" s="335"/>
      <c r="CF160" s="335"/>
      <c r="CG160" s="335"/>
      <c r="CH160" s="335"/>
      <c r="CI160" s="335"/>
      <c r="CJ160" s="23">
        <v>2</v>
      </c>
      <c r="CK160" s="23">
        <f t="shared" si="120"/>
        <v>0</v>
      </c>
      <c r="CL160">
        <f t="shared" si="121"/>
        <v>0</v>
      </c>
      <c r="CM160">
        <f t="shared" si="122"/>
        <v>0</v>
      </c>
      <c r="CN160">
        <f t="shared" si="123"/>
        <v>0</v>
      </c>
      <c r="CO160">
        <f t="shared" si="124"/>
        <v>0</v>
      </c>
      <c r="CP160" s="23">
        <f t="shared" ca="1" si="125"/>
        <v>0</v>
      </c>
      <c r="CQ160" s="465"/>
      <c r="CR160" s="335"/>
      <c r="CS160" s="335"/>
      <c r="CT160" s="335"/>
      <c r="CU160" s="335"/>
      <c r="CV160" s="335"/>
      <c r="CW160" s="335"/>
      <c r="CX160" s="335"/>
      <c r="CY160" s="335"/>
      <c r="CZ160" s="335"/>
      <c r="DA160" s="23">
        <v>2</v>
      </c>
      <c r="DB160" s="23">
        <f t="shared" si="126"/>
        <v>0</v>
      </c>
      <c r="DC160">
        <f t="shared" si="127"/>
        <v>0</v>
      </c>
      <c r="DD160">
        <f t="shared" si="128"/>
        <v>0</v>
      </c>
      <c r="DE160">
        <f t="shared" si="129"/>
        <v>0</v>
      </c>
      <c r="DF160">
        <f t="shared" si="130"/>
        <v>0</v>
      </c>
      <c r="DG160" s="23">
        <f t="shared" ca="1" si="131"/>
        <v>0</v>
      </c>
      <c r="DH160" s="465"/>
      <c r="DI160" s="335"/>
      <c r="DJ160" s="335"/>
      <c r="DK160" s="335"/>
      <c r="DL160" s="335"/>
      <c r="DM160" s="335"/>
      <c r="DN160" s="335"/>
      <c r="DO160" s="335"/>
      <c r="DP160" s="335"/>
      <c r="DQ160" s="335"/>
      <c r="DR160" s="23">
        <v>2</v>
      </c>
      <c r="DS160" s="23">
        <f t="shared" si="132"/>
        <v>0</v>
      </c>
      <c r="DT160">
        <f t="shared" si="133"/>
        <v>0</v>
      </c>
      <c r="DU160">
        <f t="shared" si="134"/>
        <v>0</v>
      </c>
      <c r="DV160">
        <f t="shared" si="135"/>
        <v>0</v>
      </c>
      <c r="DW160">
        <f t="shared" si="136"/>
        <v>0</v>
      </c>
      <c r="DX160" s="23">
        <f t="shared" ca="1" si="137"/>
        <v>0</v>
      </c>
      <c r="DY160" s="465"/>
      <c r="DZ160" s="335"/>
      <c r="EA160" s="335"/>
      <c r="EB160" s="335"/>
      <c r="EC160" s="335"/>
      <c r="ED160" s="335"/>
      <c r="EE160" s="335"/>
      <c r="EF160" s="335"/>
      <c r="EG160" s="335"/>
      <c r="EH160" s="335"/>
      <c r="EI160" s="23">
        <v>2</v>
      </c>
      <c r="EJ160" s="23">
        <f t="shared" si="138"/>
        <v>0</v>
      </c>
      <c r="EK160">
        <f t="shared" si="139"/>
        <v>0</v>
      </c>
      <c r="EL160">
        <f t="shared" si="140"/>
        <v>0</v>
      </c>
      <c r="EM160">
        <f t="shared" si="141"/>
        <v>0</v>
      </c>
      <c r="EN160">
        <f t="shared" si="142"/>
        <v>0</v>
      </c>
      <c r="EO160" s="23">
        <f t="shared" ca="1" si="143"/>
        <v>0</v>
      </c>
      <c r="EP160" s="465"/>
      <c r="EQ160" s="335"/>
      <c r="ER160" s="335"/>
      <c r="ES160" s="335"/>
      <c r="ET160" s="335"/>
      <c r="EU160" s="335"/>
      <c r="EV160" s="335"/>
      <c r="EW160" s="335"/>
      <c r="EX160" s="335"/>
      <c r="EY160" s="335"/>
      <c r="EZ160" s="23">
        <v>2</v>
      </c>
      <c r="FA160" s="23">
        <f t="shared" si="144"/>
        <v>0</v>
      </c>
      <c r="FB160">
        <f t="shared" si="145"/>
        <v>0</v>
      </c>
      <c r="FC160">
        <f t="shared" si="146"/>
        <v>0</v>
      </c>
      <c r="FD160">
        <f t="shared" si="147"/>
        <v>0</v>
      </c>
      <c r="FE160">
        <f t="shared" si="148"/>
        <v>0</v>
      </c>
      <c r="FF160" s="23">
        <f t="shared" ca="1" si="149"/>
        <v>0</v>
      </c>
      <c r="FG160" s="465"/>
      <c r="FH160" s="335"/>
      <c r="FI160" s="335"/>
      <c r="FJ160" s="335"/>
      <c r="FK160" s="335"/>
      <c r="FL160" s="335"/>
      <c r="FM160" s="335"/>
      <c r="FN160" s="335"/>
      <c r="FO160" s="335"/>
      <c r="FP160" s="335"/>
      <c r="FQ160" s="23">
        <v>2</v>
      </c>
      <c r="FR160" s="23">
        <f t="shared" si="150"/>
        <v>0</v>
      </c>
      <c r="FS160">
        <f t="shared" si="151"/>
        <v>0</v>
      </c>
      <c r="FT160">
        <f t="shared" si="152"/>
        <v>0</v>
      </c>
      <c r="FU160">
        <f t="shared" si="153"/>
        <v>0</v>
      </c>
      <c r="FV160">
        <f t="shared" si="154"/>
        <v>0</v>
      </c>
      <c r="FW160" s="23">
        <f t="shared" ca="1" si="155"/>
        <v>0</v>
      </c>
      <c r="FX160" s="465"/>
      <c r="FY160" s="335"/>
      <c r="FZ160" s="335"/>
      <c r="GA160" s="335"/>
      <c r="GB160" s="335"/>
      <c r="GC160" s="335"/>
      <c r="GD160" s="335"/>
      <c r="GE160" s="335"/>
      <c r="GF160" s="335"/>
      <c r="GG160" s="335"/>
      <c r="GH160" s="23">
        <v>2</v>
      </c>
      <c r="GI160" s="23">
        <f t="shared" si="156"/>
        <v>0</v>
      </c>
      <c r="GJ160">
        <f t="shared" si="157"/>
        <v>0</v>
      </c>
      <c r="GK160">
        <f t="shared" si="158"/>
        <v>0</v>
      </c>
      <c r="GL160">
        <f t="shared" si="159"/>
        <v>0</v>
      </c>
      <c r="GM160">
        <f t="shared" si="160"/>
        <v>0</v>
      </c>
      <c r="GN160" s="23">
        <f t="shared" ca="1" si="161"/>
        <v>0</v>
      </c>
      <c r="GO160" s="465"/>
      <c r="GP160" s="335"/>
      <c r="GQ160" s="335"/>
      <c r="GR160" s="335"/>
      <c r="GS160" s="335"/>
      <c r="GT160" s="335"/>
      <c r="GU160" s="335"/>
      <c r="GV160" s="335"/>
      <c r="GW160" s="335"/>
      <c r="GX160" s="335"/>
      <c r="GY160" s="23">
        <v>2</v>
      </c>
      <c r="GZ160" s="23">
        <f t="shared" si="162"/>
        <v>0</v>
      </c>
      <c r="HA160">
        <f t="shared" si="163"/>
        <v>0</v>
      </c>
      <c r="HB160">
        <f t="shared" si="164"/>
        <v>0</v>
      </c>
      <c r="HC160">
        <f t="shared" si="165"/>
        <v>0</v>
      </c>
      <c r="HD160">
        <f t="shared" si="166"/>
        <v>0</v>
      </c>
      <c r="HE160" s="23">
        <f t="shared" ca="1" si="167"/>
        <v>0</v>
      </c>
      <c r="HF160" s="465"/>
      <c r="HG160" s="335"/>
      <c r="HH160" s="335"/>
      <c r="HI160" s="335"/>
      <c r="HJ160" s="335"/>
      <c r="HK160" s="335"/>
      <c r="HL160" s="335"/>
      <c r="HM160" s="335"/>
      <c r="HN160" s="335"/>
      <c r="HO160" s="335"/>
      <c r="HP160" s="23">
        <v>2</v>
      </c>
      <c r="HQ160" s="23">
        <f t="shared" si="168"/>
        <v>0</v>
      </c>
      <c r="HR160">
        <f t="shared" si="169"/>
        <v>0</v>
      </c>
      <c r="HS160">
        <f t="shared" si="170"/>
        <v>0</v>
      </c>
      <c r="HT160">
        <f t="shared" si="171"/>
        <v>0</v>
      </c>
      <c r="HU160">
        <f t="shared" si="172"/>
        <v>0</v>
      </c>
      <c r="HV160" s="23">
        <f t="shared" ca="1" si="173"/>
        <v>0</v>
      </c>
      <c r="HW160" s="465"/>
      <c r="HX160" s="335"/>
      <c r="HY160" s="335"/>
      <c r="HZ160" s="335"/>
      <c r="IA160" s="335"/>
      <c r="IB160" s="335"/>
      <c r="IC160" s="335"/>
      <c r="ID160" s="335"/>
      <c r="IE160" s="335"/>
      <c r="IF160" s="335"/>
      <c r="IG160" s="23">
        <v>2</v>
      </c>
      <c r="IH160" s="23">
        <f t="shared" si="174"/>
        <v>0</v>
      </c>
      <c r="II160">
        <f t="shared" si="175"/>
        <v>0</v>
      </c>
      <c r="IJ160">
        <f t="shared" si="176"/>
        <v>0</v>
      </c>
      <c r="IK160">
        <f t="shared" si="177"/>
        <v>0</v>
      </c>
      <c r="IL160">
        <f t="shared" si="178"/>
        <v>0</v>
      </c>
      <c r="IM160" s="23">
        <f t="shared" ca="1" si="179"/>
        <v>0</v>
      </c>
      <c r="IN160" s="465"/>
      <c r="IO160" s="335"/>
      <c r="IP160" s="335"/>
      <c r="IQ160" s="335"/>
      <c r="IR160" s="335"/>
      <c r="IS160" s="335"/>
      <c r="IT160" s="335"/>
    </row>
    <row r="161" spans="1:254" s="124" customFormat="1" ht="12.75" x14ac:dyDescent="0.2">
      <c r="A161" s="335"/>
      <c r="B161" s="335"/>
      <c r="C161" s="23">
        <v>3</v>
      </c>
      <c r="D161" s="23">
        <f t="shared" si="90"/>
        <v>0</v>
      </c>
      <c r="E161">
        <f t="shared" si="91"/>
        <v>0</v>
      </c>
      <c r="F161">
        <f t="shared" si="92"/>
        <v>0</v>
      </c>
      <c r="G161">
        <f t="shared" si="93"/>
        <v>0</v>
      </c>
      <c r="H161">
        <f t="shared" si="94"/>
        <v>0</v>
      </c>
      <c r="I161" s="23">
        <f t="shared" ca="1" si="95"/>
        <v>0</v>
      </c>
      <c r="J161" s="465"/>
      <c r="K161" s="335"/>
      <c r="L161" s="335"/>
      <c r="M161" s="335"/>
      <c r="N161" s="335"/>
      <c r="O161" s="335"/>
      <c r="P161" s="335"/>
      <c r="Q161" s="335"/>
      <c r="R161" s="335"/>
      <c r="S161" s="335"/>
      <c r="T161" s="23">
        <v>3</v>
      </c>
      <c r="U161" s="23">
        <f t="shared" si="96"/>
        <v>0</v>
      </c>
      <c r="V161">
        <f t="shared" si="97"/>
        <v>0</v>
      </c>
      <c r="W161">
        <f t="shared" si="98"/>
        <v>0</v>
      </c>
      <c r="X161">
        <f t="shared" si="99"/>
        <v>0</v>
      </c>
      <c r="Y161">
        <f t="shared" si="100"/>
        <v>0</v>
      </c>
      <c r="Z161" s="23">
        <f t="shared" ca="1" si="101"/>
        <v>0</v>
      </c>
      <c r="AA161" s="465"/>
      <c r="AB161" s="335"/>
      <c r="AC161" s="335"/>
      <c r="AD161" s="335"/>
      <c r="AE161" s="335"/>
      <c r="AF161" s="335"/>
      <c r="AG161" s="335"/>
      <c r="AH161" s="335"/>
      <c r="AI161" s="335"/>
      <c r="AJ161" s="335"/>
      <c r="AK161" s="23">
        <v>3</v>
      </c>
      <c r="AL161" s="23">
        <f t="shared" si="102"/>
        <v>0</v>
      </c>
      <c r="AM161">
        <f t="shared" si="103"/>
        <v>0</v>
      </c>
      <c r="AN161">
        <f t="shared" si="104"/>
        <v>0</v>
      </c>
      <c r="AO161">
        <f t="shared" si="105"/>
        <v>0</v>
      </c>
      <c r="AP161">
        <f t="shared" si="106"/>
        <v>0</v>
      </c>
      <c r="AQ161" s="23">
        <f t="shared" ca="1" si="107"/>
        <v>0</v>
      </c>
      <c r="AR161" s="465"/>
      <c r="AS161" s="335"/>
      <c r="AT161" s="335"/>
      <c r="AU161" s="335"/>
      <c r="AV161" s="335"/>
      <c r="AW161" s="335"/>
      <c r="AX161" s="335"/>
      <c r="AY161" s="335"/>
      <c r="AZ161" s="335"/>
      <c r="BA161" s="335"/>
      <c r="BB161" s="23">
        <v>3</v>
      </c>
      <c r="BC161" s="23">
        <f t="shared" si="108"/>
        <v>0</v>
      </c>
      <c r="BD161">
        <f t="shared" si="109"/>
        <v>0</v>
      </c>
      <c r="BE161">
        <f t="shared" si="110"/>
        <v>0</v>
      </c>
      <c r="BF161">
        <f t="shared" si="111"/>
        <v>0</v>
      </c>
      <c r="BG161">
        <f t="shared" si="112"/>
        <v>0</v>
      </c>
      <c r="BH161" s="23">
        <f t="shared" ca="1" si="113"/>
        <v>0</v>
      </c>
      <c r="BI161" s="465"/>
      <c r="BJ161" s="335"/>
      <c r="BK161" s="335"/>
      <c r="BL161" s="335"/>
      <c r="BM161" s="335"/>
      <c r="BN161" s="335"/>
      <c r="BO161" s="335"/>
      <c r="BP161" s="335"/>
      <c r="BQ161" s="335"/>
      <c r="BR161" s="335"/>
      <c r="BS161" s="23">
        <v>3</v>
      </c>
      <c r="BT161" s="23">
        <f t="shared" si="114"/>
        <v>0</v>
      </c>
      <c r="BU161">
        <f t="shared" si="115"/>
        <v>0</v>
      </c>
      <c r="BV161">
        <f t="shared" si="116"/>
        <v>0</v>
      </c>
      <c r="BW161">
        <f t="shared" si="117"/>
        <v>0</v>
      </c>
      <c r="BX161">
        <f t="shared" si="118"/>
        <v>0</v>
      </c>
      <c r="BY161" s="23">
        <f t="shared" ca="1" si="119"/>
        <v>0</v>
      </c>
      <c r="BZ161" s="465"/>
      <c r="CA161" s="335"/>
      <c r="CB161" s="335"/>
      <c r="CC161" s="335"/>
      <c r="CD161" s="335"/>
      <c r="CE161" s="335"/>
      <c r="CF161" s="335"/>
      <c r="CG161" s="335"/>
      <c r="CH161" s="335"/>
      <c r="CI161" s="335"/>
      <c r="CJ161" s="23">
        <v>3</v>
      </c>
      <c r="CK161" s="23">
        <f t="shared" si="120"/>
        <v>0</v>
      </c>
      <c r="CL161">
        <f t="shared" si="121"/>
        <v>0</v>
      </c>
      <c r="CM161">
        <f t="shared" si="122"/>
        <v>0</v>
      </c>
      <c r="CN161">
        <f t="shared" si="123"/>
        <v>0</v>
      </c>
      <c r="CO161">
        <f t="shared" si="124"/>
        <v>0</v>
      </c>
      <c r="CP161" s="23">
        <f t="shared" ca="1" si="125"/>
        <v>0</v>
      </c>
      <c r="CQ161" s="465"/>
      <c r="CR161" s="335"/>
      <c r="CS161" s="335"/>
      <c r="CT161" s="335"/>
      <c r="CU161" s="335"/>
      <c r="CV161" s="335"/>
      <c r="CW161" s="335"/>
      <c r="CX161" s="335"/>
      <c r="CY161" s="335"/>
      <c r="CZ161" s="335"/>
      <c r="DA161" s="23">
        <v>3</v>
      </c>
      <c r="DB161" s="23">
        <f t="shared" si="126"/>
        <v>0</v>
      </c>
      <c r="DC161">
        <f t="shared" si="127"/>
        <v>0</v>
      </c>
      <c r="DD161">
        <f t="shared" si="128"/>
        <v>0</v>
      </c>
      <c r="DE161">
        <f t="shared" si="129"/>
        <v>0</v>
      </c>
      <c r="DF161">
        <f t="shared" si="130"/>
        <v>0</v>
      </c>
      <c r="DG161" s="23">
        <f t="shared" ca="1" si="131"/>
        <v>0</v>
      </c>
      <c r="DH161" s="465"/>
      <c r="DI161" s="335"/>
      <c r="DJ161" s="335"/>
      <c r="DK161" s="335"/>
      <c r="DL161" s="335"/>
      <c r="DM161" s="335"/>
      <c r="DN161" s="335"/>
      <c r="DO161" s="335"/>
      <c r="DP161" s="335"/>
      <c r="DQ161" s="335"/>
      <c r="DR161" s="23">
        <v>3</v>
      </c>
      <c r="DS161" s="23">
        <f t="shared" si="132"/>
        <v>0</v>
      </c>
      <c r="DT161">
        <f t="shared" si="133"/>
        <v>0</v>
      </c>
      <c r="DU161">
        <f t="shared" si="134"/>
        <v>0</v>
      </c>
      <c r="DV161">
        <f t="shared" si="135"/>
        <v>0</v>
      </c>
      <c r="DW161">
        <f t="shared" si="136"/>
        <v>0</v>
      </c>
      <c r="DX161" s="23">
        <f t="shared" ca="1" si="137"/>
        <v>0</v>
      </c>
      <c r="DY161" s="465"/>
      <c r="DZ161" s="335"/>
      <c r="EA161" s="335"/>
      <c r="EB161" s="335"/>
      <c r="EC161" s="335"/>
      <c r="ED161" s="335"/>
      <c r="EE161" s="335"/>
      <c r="EF161" s="335"/>
      <c r="EG161" s="335"/>
      <c r="EH161" s="335"/>
      <c r="EI161" s="23">
        <v>3</v>
      </c>
      <c r="EJ161" s="23">
        <f t="shared" si="138"/>
        <v>0</v>
      </c>
      <c r="EK161">
        <f t="shared" si="139"/>
        <v>0</v>
      </c>
      <c r="EL161">
        <f t="shared" si="140"/>
        <v>0</v>
      </c>
      <c r="EM161">
        <f t="shared" si="141"/>
        <v>0</v>
      </c>
      <c r="EN161">
        <f t="shared" si="142"/>
        <v>0</v>
      </c>
      <c r="EO161" s="23">
        <f t="shared" ca="1" si="143"/>
        <v>0</v>
      </c>
      <c r="EP161" s="465"/>
      <c r="EQ161" s="335"/>
      <c r="ER161" s="335"/>
      <c r="ES161" s="335"/>
      <c r="ET161" s="335"/>
      <c r="EU161" s="335"/>
      <c r="EV161" s="335"/>
      <c r="EW161" s="335"/>
      <c r="EX161" s="335"/>
      <c r="EY161" s="335"/>
      <c r="EZ161" s="23">
        <v>3</v>
      </c>
      <c r="FA161" s="23">
        <f t="shared" si="144"/>
        <v>0</v>
      </c>
      <c r="FB161">
        <f t="shared" si="145"/>
        <v>0</v>
      </c>
      <c r="FC161">
        <f t="shared" si="146"/>
        <v>0</v>
      </c>
      <c r="FD161">
        <f t="shared" si="147"/>
        <v>0</v>
      </c>
      <c r="FE161">
        <f t="shared" si="148"/>
        <v>0</v>
      </c>
      <c r="FF161" s="23">
        <f t="shared" ca="1" si="149"/>
        <v>0</v>
      </c>
      <c r="FG161" s="465"/>
      <c r="FH161" s="335"/>
      <c r="FI161" s="335"/>
      <c r="FJ161" s="335"/>
      <c r="FK161" s="335"/>
      <c r="FL161" s="335"/>
      <c r="FM161" s="335"/>
      <c r="FN161" s="335"/>
      <c r="FO161" s="335"/>
      <c r="FP161" s="335"/>
      <c r="FQ161" s="23">
        <v>3</v>
      </c>
      <c r="FR161" s="23">
        <f t="shared" si="150"/>
        <v>0</v>
      </c>
      <c r="FS161">
        <f t="shared" si="151"/>
        <v>0</v>
      </c>
      <c r="FT161">
        <f t="shared" si="152"/>
        <v>0</v>
      </c>
      <c r="FU161">
        <f t="shared" si="153"/>
        <v>0</v>
      </c>
      <c r="FV161">
        <f t="shared" si="154"/>
        <v>0</v>
      </c>
      <c r="FW161" s="23">
        <f t="shared" ca="1" si="155"/>
        <v>0</v>
      </c>
      <c r="FX161" s="465"/>
      <c r="FY161" s="335"/>
      <c r="FZ161" s="335"/>
      <c r="GA161" s="335"/>
      <c r="GB161" s="335"/>
      <c r="GC161" s="335"/>
      <c r="GD161" s="335"/>
      <c r="GE161" s="335"/>
      <c r="GF161" s="335"/>
      <c r="GG161" s="335"/>
      <c r="GH161" s="23">
        <v>3</v>
      </c>
      <c r="GI161" s="23">
        <f t="shared" si="156"/>
        <v>0</v>
      </c>
      <c r="GJ161">
        <f t="shared" si="157"/>
        <v>0</v>
      </c>
      <c r="GK161">
        <f t="shared" si="158"/>
        <v>0</v>
      </c>
      <c r="GL161">
        <f t="shared" si="159"/>
        <v>0</v>
      </c>
      <c r="GM161">
        <f t="shared" si="160"/>
        <v>0</v>
      </c>
      <c r="GN161" s="23">
        <f t="shared" ca="1" si="161"/>
        <v>0</v>
      </c>
      <c r="GO161" s="465"/>
      <c r="GP161" s="335"/>
      <c r="GQ161" s="335"/>
      <c r="GR161" s="335"/>
      <c r="GS161" s="335"/>
      <c r="GT161" s="335"/>
      <c r="GU161" s="335"/>
      <c r="GV161" s="335"/>
      <c r="GW161" s="335"/>
      <c r="GX161" s="335"/>
      <c r="GY161" s="23">
        <v>3</v>
      </c>
      <c r="GZ161" s="23">
        <f t="shared" si="162"/>
        <v>0</v>
      </c>
      <c r="HA161">
        <f t="shared" si="163"/>
        <v>0</v>
      </c>
      <c r="HB161">
        <f t="shared" si="164"/>
        <v>0</v>
      </c>
      <c r="HC161">
        <f t="shared" si="165"/>
        <v>0</v>
      </c>
      <c r="HD161">
        <f t="shared" si="166"/>
        <v>0</v>
      </c>
      <c r="HE161" s="23">
        <f t="shared" ca="1" si="167"/>
        <v>0</v>
      </c>
      <c r="HF161" s="465"/>
      <c r="HG161" s="335"/>
      <c r="HH161" s="335"/>
      <c r="HI161" s="335"/>
      <c r="HJ161" s="335"/>
      <c r="HK161" s="335"/>
      <c r="HL161" s="335"/>
      <c r="HM161" s="335"/>
      <c r="HN161" s="335"/>
      <c r="HO161" s="335"/>
      <c r="HP161" s="23">
        <v>3</v>
      </c>
      <c r="HQ161" s="23">
        <f t="shared" si="168"/>
        <v>0</v>
      </c>
      <c r="HR161">
        <f t="shared" si="169"/>
        <v>0</v>
      </c>
      <c r="HS161">
        <f t="shared" si="170"/>
        <v>0</v>
      </c>
      <c r="HT161">
        <f t="shared" si="171"/>
        <v>0</v>
      </c>
      <c r="HU161">
        <f t="shared" si="172"/>
        <v>0</v>
      </c>
      <c r="HV161" s="23">
        <f t="shared" ca="1" si="173"/>
        <v>0</v>
      </c>
      <c r="HW161" s="465"/>
      <c r="HX161" s="335"/>
      <c r="HY161" s="335"/>
      <c r="HZ161" s="335"/>
      <c r="IA161" s="335"/>
      <c r="IB161" s="335"/>
      <c r="IC161" s="335"/>
      <c r="ID161" s="335"/>
      <c r="IE161" s="335"/>
      <c r="IF161" s="335"/>
      <c r="IG161" s="23">
        <v>3</v>
      </c>
      <c r="IH161" s="23">
        <f t="shared" si="174"/>
        <v>0</v>
      </c>
      <c r="II161">
        <f t="shared" si="175"/>
        <v>0</v>
      </c>
      <c r="IJ161">
        <f t="shared" si="176"/>
        <v>0</v>
      </c>
      <c r="IK161">
        <f t="shared" si="177"/>
        <v>0</v>
      </c>
      <c r="IL161">
        <f t="shared" si="178"/>
        <v>0</v>
      </c>
      <c r="IM161" s="23">
        <f t="shared" ca="1" si="179"/>
        <v>0</v>
      </c>
      <c r="IN161" s="465"/>
      <c r="IO161" s="335"/>
      <c r="IP161" s="335"/>
      <c r="IQ161" s="335"/>
      <c r="IR161" s="335"/>
      <c r="IS161" s="335"/>
      <c r="IT161" s="335"/>
    </row>
    <row r="162" spans="1:254" s="124" customFormat="1" ht="12.75" x14ac:dyDescent="0.2">
      <c r="A162" s="335"/>
      <c r="B162" s="335"/>
      <c r="C162" s="23">
        <v>4</v>
      </c>
      <c r="D162" s="23">
        <f t="shared" si="90"/>
        <v>0</v>
      </c>
      <c r="E162">
        <f t="shared" si="91"/>
        <v>0</v>
      </c>
      <c r="F162">
        <f t="shared" si="92"/>
        <v>0</v>
      </c>
      <c r="G162">
        <f t="shared" si="93"/>
        <v>0</v>
      </c>
      <c r="H162">
        <f t="shared" si="94"/>
        <v>0</v>
      </c>
      <c r="I162" s="23">
        <f t="shared" ca="1" si="95"/>
        <v>0</v>
      </c>
      <c r="J162" s="465"/>
      <c r="K162" s="335"/>
      <c r="L162" s="335"/>
      <c r="M162" s="335"/>
      <c r="N162" s="335"/>
      <c r="O162" s="335"/>
      <c r="P162" s="335"/>
      <c r="Q162" s="335"/>
      <c r="R162" s="335"/>
      <c r="S162" s="335"/>
      <c r="T162" s="23">
        <v>4</v>
      </c>
      <c r="U162" s="23">
        <f t="shared" si="96"/>
        <v>0</v>
      </c>
      <c r="V162">
        <f t="shared" si="97"/>
        <v>0</v>
      </c>
      <c r="W162">
        <f t="shared" si="98"/>
        <v>0</v>
      </c>
      <c r="X162">
        <f t="shared" si="99"/>
        <v>0</v>
      </c>
      <c r="Y162">
        <f t="shared" si="100"/>
        <v>0</v>
      </c>
      <c r="Z162" s="23">
        <f t="shared" ca="1" si="101"/>
        <v>0</v>
      </c>
      <c r="AA162" s="465"/>
      <c r="AB162" s="335"/>
      <c r="AC162" s="335"/>
      <c r="AD162" s="335"/>
      <c r="AE162" s="335"/>
      <c r="AF162" s="335"/>
      <c r="AG162" s="335"/>
      <c r="AH162" s="335"/>
      <c r="AI162" s="335"/>
      <c r="AJ162" s="335"/>
      <c r="AK162" s="23">
        <v>4</v>
      </c>
      <c r="AL162" s="23">
        <f t="shared" si="102"/>
        <v>0</v>
      </c>
      <c r="AM162">
        <f t="shared" si="103"/>
        <v>0</v>
      </c>
      <c r="AN162">
        <f t="shared" si="104"/>
        <v>0</v>
      </c>
      <c r="AO162">
        <f t="shared" si="105"/>
        <v>0</v>
      </c>
      <c r="AP162">
        <f t="shared" si="106"/>
        <v>0</v>
      </c>
      <c r="AQ162" s="23">
        <f t="shared" ca="1" si="107"/>
        <v>0</v>
      </c>
      <c r="AR162" s="465"/>
      <c r="AS162" s="335"/>
      <c r="AT162" s="335"/>
      <c r="AU162" s="335"/>
      <c r="AV162" s="335"/>
      <c r="AW162" s="335"/>
      <c r="AX162" s="335"/>
      <c r="AY162" s="335"/>
      <c r="AZ162" s="335"/>
      <c r="BA162" s="335"/>
      <c r="BB162" s="23">
        <v>4</v>
      </c>
      <c r="BC162" s="23">
        <f t="shared" si="108"/>
        <v>0</v>
      </c>
      <c r="BD162">
        <f t="shared" si="109"/>
        <v>0</v>
      </c>
      <c r="BE162">
        <f t="shared" si="110"/>
        <v>0</v>
      </c>
      <c r="BF162">
        <f t="shared" si="111"/>
        <v>0</v>
      </c>
      <c r="BG162">
        <f t="shared" si="112"/>
        <v>0</v>
      </c>
      <c r="BH162" s="23">
        <f t="shared" ca="1" si="113"/>
        <v>0</v>
      </c>
      <c r="BI162" s="465"/>
      <c r="BJ162" s="335"/>
      <c r="BK162" s="335"/>
      <c r="BL162" s="335"/>
      <c r="BM162" s="335"/>
      <c r="BN162" s="335"/>
      <c r="BO162" s="335"/>
      <c r="BP162" s="335"/>
      <c r="BQ162" s="335"/>
      <c r="BR162" s="335"/>
      <c r="BS162" s="23">
        <v>4</v>
      </c>
      <c r="BT162" s="23">
        <f t="shared" si="114"/>
        <v>0</v>
      </c>
      <c r="BU162">
        <f t="shared" si="115"/>
        <v>0</v>
      </c>
      <c r="BV162">
        <f t="shared" si="116"/>
        <v>0</v>
      </c>
      <c r="BW162">
        <f t="shared" si="117"/>
        <v>0</v>
      </c>
      <c r="BX162">
        <f t="shared" si="118"/>
        <v>0</v>
      </c>
      <c r="BY162" s="23">
        <f t="shared" ca="1" si="119"/>
        <v>0</v>
      </c>
      <c r="BZ162" s="465"/>
      <c r="CA162" s="335"/>
      <c r="CB162" s="335"/>
      <c r="CC162" s="335"/>
      <c r="CD162" s="335"/>
      <c r="CE162" s="335"/>
      <c r="CF162" s="335"/>
      <c r="CG162" s="335"/>
      <c r="CH162" s="335"/>
      <c r="CI162" s="335"/>
      <c r="CJ162" s="23">
        <v>4</v>
      </c>
      <c r="CK162" s="23">
        <f t="shared" si="120"/>
        <v>0</v>
      </c>
      <c r="CL162">
        <f t="shared" si="121"/>
        <v>0</v>
      </c>
      <c r="CM162">
        <f t="shared" si="122"/>
        <v>0</v>
      </c>
      <c r="CN162">
        <f t="shared" si="123"/>
        <v>0</v>
      </c>
      <c r="CO162">
        <f t="shared" si="124"/>
        <v>0</v>
      </c>
      <c r="CP162" s="23">
        <f t="shared" ca="1" si="125"/>
        <v>0</v>
      </c>
      <c r="CQ162" s="465"/>
      <c r="CR162" s="335"/>
      <c r="CS162" s="335"/>
      <c r="CT162" s="335"/>
      <c r="CU162" s="335"/>
      <c r="CV162" s="335"/>
      <c r="CW162" s="335"/>
      <c r="CX162" s="335"/>
      <c r="CY162" s="335"/>
      <c r="CZ162" s="335"/>
      <c r="DA162" s="23">
        <v>4</v>
      </c>
      <c r="DB162" s="23">
        <f t="shared" si="126"/>
        <v>0</v>
      </c>
      <c r="DC162">
        <f t="shared" si="127"/>
        <v>0</v>
      </c>
      <c r="DD162">
        <f t="shared" si="128"/>
        <v>0</v>
      </c>
      <c r="DE162">
        <f t="shared" si="129"/>
        <v>0</v>
      </c>
      <c r="DF162">
        <f t="shared" si="130"/>
        <v>0</v>
      </c>
      <c r="DG162" s="23">
        <f t="shared" ca="1" si="131"/>
        <v>0</v>
      </c>
      <c r="DH162" s="465"/>
      <c r="DI162" s="335"/>
      <c r="DJ162" s="335"/>
      <c r="DK162" s="335"/>
      <c r="DL162" s="335"/>
      <c r="DM162" s="335"/>
      <c r="DN162" s="335"/>
      <c r="DO162" s="335"/>
      <c r="DP162" s="335"/>
      <c r="DQ162" s="335"/>
      <c r="DR162" s="23">
        <v>4</v>
      </c>
      <c r="DS162" s="23">
        <f t="shared" si="132"/>
        <v>0</v>
      </c>
      <c r="DT162">
        <f t="shared" si="133"/>
        <v>0</v>
      </c>
      <c r="DU162">
        <f t="shared" si="134"/>
        <v>0</v>
      </c>
      <c r="DV162">
        <f t="shared" si="135"/>
        <v>0</v>
      </c>
      <c r="DW162">
        <f t="shared" si="136"/>
        <v>0</v>
      </c>
      <c r="DX162" s="23">
        <f t="shared" ca="1" si="137"/>
        <v>0</v>
      </c>
      <c r="DY162" s="465"/>
      <c r="DZ162" s="335"/>
      <c r="EA162" s="335"/>
      <c r="EB162" s="335"/>
      <c r="EC162" s="335"/>
      <c r="ED162" s="335"/>
      <c r="EE162" s="335"/>
      <c r="EF162" s="335"/>
      <c r="EG162" s="335"/>
      <c r="EH162" s="335"/>
      <c r="EI162" s="23">
        <v>4</v>
      </c>
      <c r="EJ162" s="23">
        <f t="shared" si="138"/>
        <v>0</v>
      </c>
      <c r="EK162">
        <f t="shared" si="139"/>
        <v>0</v>
      </c>
      <c r="EL162">
        <f t="shared" si="140"/>
        <v>0</v>
      </c>
      <c r="EM162">
        <f t="shared" si="141"/>
        <v>0</v>
      </c>
      <c r="EN162">
        <f t="shared" si="142"/>
        <v>0</v>
      </c>
      <c r="EO162" s="23">
        <f t="shared" ca="1" si="143"/>
        <v>0</v>
      </c>
      <c r="EP162" s="465"/>
      <c r="EQ162" s="335"/>
      <c r="ER162" s="335"/>
      <c r="ES162" s="335"/>
      <c r="ET162" s="335"/>
      <c r="EU162" s="335"/>
      <c r="EV162" s="335"/>
      <c r="EW162" s="335"/>
      <c r="EX162" s="335"/>
      <c r="EY162" s="335"/>
      <c r="EZ162" s="23">
        <v>4</v>
      </c>
      <c r="FA162" s="23">
        <f t="shared" si="144"/>
        <v>0</v>
      </c>
      <c r="FB162">
        <f t="shared" si="145"/>
        <v>0</v>
      </c>
      <c r="FC162">
        <f t="shared" si="146"/>
        <v>0</v>
      </c>
      <c r="FD162">
        <f t="shared" si="147"/>
        <v>0</v>
      </c>
      <c r="FE162">
        <f t="shared" si="148"/>
        <v>0</v>
      </c>
      <c r="FF162" s="23">
        <f t="shared" ca="1" si="149"/>
        <v>0</v>
      </c>
      <c r="FG162" s="465"/>
      <c r="FH162" s="335"/>
      <c r="FI162" s="335"/>
      <c r="FJ162" s="335"/>
      <c r="FK162" s="335"/>
      <c r="FL162" s="335"/>
      <c r="FM162" s="335"/>
      <c r="FN162" s="335"/>
      <c r="FO162" s="335"/>
      <c r="FP162" s="335"/>
      <c r="FQ162" s="23">
        <v>4</v>
      </c>
      <c r="FR162" s="23">
        <f t="shared" si="150"/>
        <v>0</v>
      </c>
      <c r="FS162">
        <f t="shared" si="151"/>
        <v>0</v>
      </c>
      <c r="FT162">
        <f t="shared" si="152"/>
        <v>0</v>
      </c>
      <c r="FU162">
        <f t="shared" si="153"/>
        <v>0</v>
      </c>
      <c r="FV162">
        <f t="shared" si="154"/>
        <v>0</v>
      </c>
      <c r="FW162" s="23">
        <f t="shared" ca="1" si="155"/>
        <v>0</v>
      </c>
      <c r="FX162" s="465"/>
      <c r="FY162" s="335"/>
      <c r="FZ162" s="335"/>
      <c r="GA162" s="335"/>
      <c r="GB162" s="335"/>
      <c r="GC162" s="335"/>
      <c r="GD162" s="335"/>
      <c r="GE162" s="335"/>
      <c r="GF162" s="335"/>
      <c r="GG162" s="335"/>
      <c r="GH162" s="23">
        <v>4</v>
      </c>
      <c r="GI162" s="23">
        <f t="shared" si="156"/>
        <v>0</v>
      </c>
      <c r="GJ162">
        <f t="shared" si="157"/>
        <v>0</v>
      </c>
      <c r="GK162">
        <f t="shared" si="158"/>
        <v>0</v>
      </c>
      <c r="GL162">
        <f t="shared" si="159"/>
        <v>0</v>
      </c>
      <c r="GM162">
        <f t="shared" si="160"/>
        <v>0</v>
      </c>
      <c r="GN162" s="23">
        <f t="shared" ca="1" si="161"/>
        <v>0</v>
      </c>
      <c r="GO162" s="465"/>
      <c r="GP162" s="335"/>
      <c r="GQ162" s="335"/>
      <c r="GR162" s="335"/>
      <c r="GS162" s="335"/>
      <c r="GT162" s="335"/>
      <c r="GU162" s="335"/>
      <c r="GV162" s="335"/>
      <c r="GW162" s="335"/>
      <c r="GX162" s="335"/>
      <c r="GY162" s="23">
        <v>4</v>
      </c>
      <c r="GZ162" s="23">
        <f t="shared" si="162"/>
        <v>0</v>
      </c>
      <c r="HA162">
        <f t="shared" si="163"/>
        <v>0</v>
      </c>
      <c r="HB162">
        <f t="shared" si="164"/>
        <v>0</v>
      </c>
      <c r="HC162">
        <f t="shared" si="165"/>
        <v>0</v>
      </c>
      <c r="HD162">
        <f t="shared" si="166"/>
        <v>0</v>
      </c>
      <c r="HE162" s="23">
        <f t="shared" ca="1" si="167"/>
        <v>0</v>
      </c>
      <c r="HF162" s="465"/>
      <c r="HG162" s="335"/>
      <c r="HH162" s="335"/>
      <c r="HI162" s="335"/>
      <c r="HJ162" s="335"/>
      <c r="HK162" s="335"/>
      <c r="HL162" s="335"/>
      <c r="HM162" s="335"/>
      <c r="HN162" s="335"/>
      <c r="HO162" s="335"/>
      <c r="HP162" s="23">
        <v>4</v>
      </c>
      <c r="HQ162" s="23">
        <f t="shared" si="168"/>
        <v>0</v>
      </c>
      <c r="HR162">
        <f t="shared" si="169"/>
        <v>0</v>
      </c>
      <c r="HS162">
        <f t="shared" si="170"/>
        <v>0</v>
      </c>
      <c r="HT162">
        <f t="shared" si="171"/>
        <v>0</v>
      </c>
      <c r="HU162">
        <f t="shared" si="172"/>
        <v>0</v>
      </c>
      <c r="HV162" s="23">
        <f t="shared" ca="1" si="173"/>
        <v>0</v>
      </c>
      <c r="HW162" s="465"/>
      <c r="HX162" s="335"/>
      <c r="HY162" s="335"/>
      <c r="HZ162" s="335"/>
      <c r="IA162" s="335"/>
      <c r="IB162" s="335"/>
      <c r="IC162" s="335"/>
      <c r="ID162" s="335"/>
      <c r="IE162" s="335"/>
      <c r="IF162" s="335"/>
      <c r="IG162" s="23">
        <v>4</v>
      </c>
      <c r="IH162" s="23">
        <f t="shared" si="174"/>
        <v>0</v>
      </c>
      <c r="II162">
        <f t="shared" si="175"/>
        <v>0</v>
      </c>
      <c r="IJ162">
        <f t="shared" si="176"/>
        <v>0</v>
      </c>
      <c r="IK162">
        <f t="shared" si="177"/>
        <v>0</v>
      </c>
      <c r="IL162">
        <f t="shared" si="178"/>
        <v>0</v>
      </c>
      <c r="IM162" s="23">
        <f t="shared" ca="1" si="179"/>
        <v>0</v>
      </c>
      <c r="IN162" s="465"/>
      <c r="IO162" s="335"/>
      <c r="IP162" s="335"/>
      <c r="IQ162" s="335"/>
      <c r="IR162" s="335"/>
      <c r="IS162" s="335"/>
      <c r="IT162" s="335"/>
    </row>
    <row r="163" spans="1:254" s="124" customFormat="1" ht="12.75" x14ac:dyDescent="0.2">
      <c r="A163" s="335"/>
      <c r="B163" s="335"/>
      <c r="C163" s="23">
        <v>5</v>
      </c>
      <c r="D163" s="23">
        <f t="shared" si="90"/>
        <v>0</v>
      </c>
      <c r="E163">
        <f t="shared" si="91"/>
        <v>0</v>
      </c>
      <c r="F163">
        <f t="shared" si="92"/>
        <v>0</v>
      </c>
      <c r="G163">
        <f t="shared" si="93"/>
        <v>0</v>
      </c>
      <c r="H163">
        <f t="shared" si="94"/>
        <v>0</v>
      </c>
      <c r="I163" s="23">
        <f t="shared" ca="1" si="95"/>
        <v>0</v>
      </c>
      <c r="J163" s="465"/>
      <c r="K163" s="335"/>
      <c r="L163" s="335"/>
      <c r="M163" s="335"/>
      <c r="N163" s="335"/>
      <c r="O163" s="335"/>
      <c r="P163" s="335"/>
      <c r="Q163" s="335"/>
      <c r="R163" s="335"/>
      <c r="S163" s="335"/>
      <c r="T163" s="23">
        <v>5</v>
      </c>
      <c r="U163" s="23">
        <f t="shared" si="96"/>
        <v>0</v>
      </c>
      <c r="V163">
        <f t="shared" si="97"/>
        <v>0</v>
      </c>
      <c r="W163">
        <f t="shared" si="98"/>
        <v>0</v>
      </c>
      <c r="X163">
        <f t="shared" si="99"/>
        <v>0</v>
      </c>
      <c r="Y163">
        <f t="shared" si="100"/>
        <v>0</v>
      </c>
      <c r="Z163" s="23">
        <f t="shared" ca="1" si="101"/>
        <v>0</v>
      </c>
      <c r="AA163" s="465"/>
      <c r="AB163" s="335"/>
      <c r="AC163" s="335"/>
      <c r="AD163" s="335"/>
      <c r="AE163" s="335"/>
      <c r="AF163" s="335"/>
      <c r="AG163" s="335"/>
      <c r="AH163" s="335"/>
      <c r="AI163" s="335"/>
      <c r="AJ163" s="335"/>
      <c r="AK163" s="23">
        <v>5</v>
      </c>
      <c r="AL163" s="23">
        <f t="shared" si="102"/>
        <v>0</v>
      </c>
      <c r="AM163">
        <f t="shared" si="103"/>
        <v>0</v>
      </c>
      <c r="AN163">
        <f t="shared" si="104"/>
        <v>0</v>
      </c>
      <c r="AO163">
        <f t="shared" si="105"/>
        <v>0</v>
      </c>
      <c r="AP163">
        <f t="shared" si="106"/>
        <v>0</v>
      </c>
      <c r="AQ163" s="23">
        <f t="shared" ca="1" si="107"/>
        <v>0</v>
      </c>
      <c r="AR163" s="465"/>
      <c r="AS163" s="335"/>
      <c r="AT163" s="335"/>
      <c r="AU163" s="335"/>
      <c r="AV163" s="335"/>
      <c r="AW163" s="335"/>
      <c r="AX163" s="335"/>
      <c r="AY163" s="335"/>
      <c r="AZ163" s="335"/>
      <c r="BA163" s="335"/>
      <c r="BB163" s="23">
        <v>5</v>
      </c>
      <c r="BC163" s="23">
        <f t="shared" si="108"/>
        <v>0</v>
      </c>
      <c r="BD163">
        <f t="shared" si="109"/>
        <v>0</v>
      </c>
      <c r="BE163">
        <f t="shared" si="110"/>
        <v>0</v>
      </c>
      <c r="BF163">
        <f t="shared" si="111"/>
        <v>0</v>
      </c>
      <c r="BG163">
        <f t="shared" si="112"/>
        <v>0</v>
      </c>
      <c r="BH163" s="23">
        <f t="shared" ca="1" si="113"/>
        <v>0</v>
      </c>
      <c r="BI163" s="465"/>
      <c r="BJ163" s="335"/>
      <c r="BK163" s="335"/>
      <c r="BL163" s="335"/>
      <c r="BM163" s="335"/>
      <c r="BN163" s="335"/>
      <c r="BO163" s="335"/>
      <c r="BP163" s="335"/>
      <c r="BQ163" s="335"/>
      <c r="BR163" s="335"/>
      <c r="BS163" s="23">
        <v>5</v>
      </c>
      <c r="BT163" s="23">
        <f t="shared" si="114"/>
        <v>0</v>
      </c>
      <c r="BU163">
        <f t="shared" si="115"/>
        <v>0</v>
      </c>
      <c r="BV163">
        <f t="shared" si="116"/>
        <v>0</v>
      </c>
      <c r="BW163">
        <f t="shared" si="117"/>
        <v>0</v>
      </c>
      <c r="BX163">
        <f t="shared" si="118"/>
        <v>0</v>
      </c>
      <c r="BY163" s="23">
        <f t="shared" ca="1" si="119"/>
        <v>0</v>
      </c>
      <c r="BZ163" s="465"/>
      <c r="CA163" s="335"/>
      <c r="CB163" s="335"/>
      <c r="CC163" s="335"/>
      <c r="CD163" s="335"/>
      <c r="CE163" s="335"/>
      <c r="CF163" s="335"/>
      <c r="CG163" s="335"/>
      <c r="CH163" s="335"/>
      <c r="CI163" s="335"/>
      <c r="CJ163" s="23">
        <v>5</v>
      </c>
      <c r="CK163" s="23">
        <f t="shared" si="120"/>
        <v>0</v>
      </c>
      <c r="CL163">
        <f t="shared" si="121"/>
        <v>0</v>
      </c>
      <c r="CM163">
        <f t="shared" si="122"/>
        <v>0</v>
      </c>
      <c r="CN163">
        <f t="shared" si="123"/>
        <v>0</v>
      </c>
      <c r="CO163">
        <f t="shared" si="124"/>
        <v>0</v>
      </c>
      <c r="CP163" s="23">
        <f t="shared" ca="1" si="125"/>
        <v>0</v>
      </c>
      <c r="CQ163" s="465"/>
      <c r="CR163" s="335"/>
      <c r="CS163" s="335"/>
      <c r="CT163" s="335"/>
      <c r="CU163" s="335"/>
      <c r="CV163" s="335"/>
      <c r="CW163" s="335"/>
      <c r="CX163" s="335"/>
      <c r="CY163" s="335"/>
      <c r="CZ163" s="335"/>
      <c r="DA163" s="23">
        <v>5</v>
      </c>
      <c r="DB163" s="23">
        <f t="shared" si="126"/>
        <v>0</v>
      </c>
      <c r="DC163">
        <f t="shared" si="127"/>
        <v>0</v>
      </c>
      <c r="DD163">
        <f t="shared" si="128"/>
        <v>0</v>
      </c>
      <c r="DE163">
        <f t="shared" si="129"/>
        <v>0</v>
      </c>
      <c r="DF163">
        <f t="shared" si="130"/>
        <v>0</v>
      </c>
      <c r="DG163" s="23">
        <f t="shared" ca="1" si="131"/>
        <v>0</v>
      </c>
      <c r="DH163" s="465"/>
      <c r="DI163" s="335"/>
      <c r="DJ163" s="335"/>
      <c r="DK163" s="335"/>
      <c r="DL163" s="335"/>
      <c r="DM163" s="335"/>
      <c r="DN163" s="335"/>
      <c r="DO163" s="335"/>
      <c r="DP163" s="335"/>
      <c r="DQ163" s="335"/>
      <c r="DR163" s="23">
        <v>5</v>
      </c>
      <c r="DS163" s="23">
        <f t="shared" si="132"/>
        <v>0</v>
      </c>
      <c r="DT163">
        <f t="shared" si="133"/>
        <v>0</v>
      </c>
      <c r="DU163">
        <f t="shared" si="134"/>
        <v>0</v>
      </c>
      <c r="DV163">
        <f t="shared" si="135"/>
        <v>0</v>
      </c>
      <c r="DW163">
        <f t="shared" si="136"/>
        <v>0</v>
      </c>
      <c r="DX163" s="23">
        <f t="shared" ca="1" si="137"/>
        <v>0</v>
      </c>
      <c r="DY163" s="465"/>
      <c r="DZ163" s="335"/>
      <c r="EA163" s="335"/>
      <c r="EB163" s="335"/>
      <c r="EC163" s="335"/>
      <c r="ED163" s="335"/>
      <c r="EE163" s="335"/>
      <c r="EF163" s="335"/>
      <c r="EG163" s="335"/>
      <c r="EH163" s="335"/>
      <c r="EI163" s="23">
        <v>5</v>
      </c>
      <c r="EJ163" s="23">
        <f t="shared" si="138"/>
        <v>0</v>
      </c>
      <c r="EK163">
        <f t="shared" si="139"/>
        <v>0</v>
      </c>
      <c r="EL163">
        <f t="shared" si="140"/>
        <v>0</v>
      </c>
      <c r="EM163">
        <f t="shared" si="141"/>
        <v>0</v>
      </c>
      <c r="EN163">
        <f t="shared" si="142"/>
        <v>0</v>
      </c>
      <c r="EO163" s="23">
        <f t="shared" ca="1" si="143"/>
        <v>0</v>
      </c>
      <c r="EP163" s="465"/>
      <c r="EQ163" s="335"/>
      <c r="ER163" s="335"/>
      <c r="ES163" s="335"/>
      <c r="ET163" s="335"/>
      <c r="EU163" s="335"/>
      <c r="EV163" s="335"/>
      <c r="EW163" s="335"/>
      <c r="EX163" s="335"/>
      <c r="EY163" s="335"/>
      <c r="EZ163" s="23">
        <v>5</v>
      </c>
      <c r="FA163" s="23">
        <f t="shared" si="144"/>
        <v>0</v>
      </c>
      <c r="FB163">
        <f t="shared" si="145"/>
        <v>0</v>
      </c>
      <c r="FC163">
        <f t="shared" si="146"/>
        <v>0</v>
      </c>
      <c r="FD163">
        <f t="shared" si="147"/>
        <v>0</v>
      </c>
      <c r="FE163">
        <f t="shared" si="148"/>
        <v>0</v>
      </c>
      <c r="FF163" s="23">
        <f t="shared" ca="1" si="149"/>
        <v>0</v>
      </c>
      <c r="FG163" s="465"/>
      <c r="FH163" s="335"/>
      <c r="FI163" s="335"/>
      <c r="FJ163" s="335"/>
      <c r="FK163" s="335"/>
      <c r="FL163" s="335"/>
      <c r="FM163" s="335"/>
      <c r="FN163" s="335"/>
      <c r="FO163" s="335"/>
      <c r="FP163" s="335"/>
      <c r="FQ163" s="23">
        <v>5</v>
      </c>
      <c r="FR163" s="23">
        <f t="shared" si="150"/>
        <v>0</v>
      </c>
      <c r="FS163">
        <f t="shared" si="151"/>
        <v>0</v>
      </c>
      <c r="FT163">
        <f t="shared" si="152"/>
        <v>0</v>
      </c>
      <c r="FU163">
        <f t="shared" si="153"/>
        <v>0</v>
      </c>
      <c r="FV163">
        <f t="shared" si="154"/>
        <v>0</v>
      </c>
      <c r="FW163" s="23">
        <f t="shared" ca="1" si="155"/>
        <v>0</v>
      </c>
      <c r="FX163" s="465"/>
      <c r="FY163" s="335"/>
      <c r="FZ163" s="335"/>
      <c r="GA163" s="335"/>
      <c r="GB163" s="335"/>
      <c r="GC163" s="335"/>
      <c r="GD163" s="335"/>
      <c r="GE163" s="335"/>
      <c r="GF163" s="335"/>
      <c r="GG163" s="335"/>
      <c r="GH163" s="23">
        <v>5</v>
      </c>
      <c r="GI163" s="23">
        <f t="shared" si="156"/>
        <v>0</v>
      </c>
      <c r="GJ163">
        <f t="shared" si="157"/>
        <v>0</v>
      </c>
      <c r="GK163">
        <f t="shared" si="158"/>
        <v>0</v>
      </c>
      <c r="GL163">
        <f t="shared" si="159"/>
        <v>0</v>
      </c>
      <c r="GM163">
        <f t="shared" si="160"/>
        <v>0</v>
      </c>
      <c r="GN163" s="23">
        <f t="shared" ca="1" si="161"/>
        <v>0</v>
      </c>
      <c r="GO163" s="465"/>
      <c r="GP163" s="335"/>
      <c r="GQ163" s="335"/>
      <c r="GR163" s="335"/>
      <c r="GS163" s="335"/>
      <c r="GT163" s="335"/>
      <c r="GU163" s="335"/>
      <c r="GV163" s="335"/>
      <c r="GW163" s="335"/>
      <c r="GX163" s="335"/>
      <c r="GY163" s="23">
        <v>5</v>
      </c>
      <c r="GZ163" s="23">
        <f t="shared" si="162"/>
        <v>0</v>
      </c>
      <c r="HA163">
        <f t="shared" si="163"/>
        <v>0</v>
      </c>
      <c r="HB163">
        <f t="shared" si="164"/>
        <v>0</v>
      </c>
      <c r="HC163">
        <f t="shared" si="165"/>
        <v>0</v>
      </c>
      <c r="HD163">
        <f t="shared" si="166"/>
        <v>0</v>
      </c>
      <c r="HE163" s="23">
        <f t="shared" ca="1" si="167"/>
        <v>0</v>
      </c>
      <c r="HF163" s="465"/>
      <c r="HG163" s="335"/>
      <c r="HH163" s="335"/>
      <c r="HI163" s="335"/>
      <c r="HJ163" s="335"/>
      <c r="HK163" s="335"/>
      <c r="HL163" s="335"/>
      <c r="HM163" s="335"/>
      <c r="HN163" s="335"/>
      <c r="HO163" s="335"/>
      <c r="HP163" s="23">
        <v>5</v>
      </c>
      <c r="HQ163" s="23">
        <f t="shared" si="168"/>
        <v>0</v>
      </c>
      <c r="HR163">
        <f t="shared" si="169"/>
        <v>0</v>
      </c>
      <c r="HS163">
        <f t="shared" si="170"/>
        <v>0</v>
      </c>
      <c r="HT163">
        <f t="shared" si="171"/>
        <v>0</v>
      </c>
      <c r="HU163">
        <f t="shared" si="172"/>
        <v>0</v>
      </c>
      <c r="HV163" s="23">
        <f t="shared" ca="1" si="173"/>
        <v>0</v>
      </c>
      <c r="HW163" s="465"/>
      <c r="HX163" s="335"/>
      <c r="HY163" s="335"/>
      <c r="HZ163" s="335"/>
      <c r="IA163" s="335"/>
      <c r="IB163" s="335"/>
      <c r="IC163" s="335"/>
      <c r="ID163" s="335"/>
      <c r="IE163" s="335"/>
      <c r="IF163" s="335"/>
      <c r="IG163" s="23">
        <v>5</v>
      </c>
      <c r="IH163" s="23">
        <f t="shared" si="174"/>
        <v>0</v>
      </c>
      <c r="II163">
        <f t="shared" si="175"/>
        <v>0</v>
      </c>
      <c r="IJ163">
        <f t="shared" si="176"/>
        <v>0</v>
      </c>
      <c r="IK163">
        <f t="shared" si="177"/>
        <v>0</v>
      </c>
      <c r="IL163">
        <f t="shared" si="178"/>
        <v>0</v>
      </c>
      <c r="IM163" s="23">
        <f t="shared" ca="1" si="179"/>
        <v>0</v>
      </c>
      <c r="IN163" s="465"/>
      <c r="IO163" s="335"/>
      <c r="IP163" s="335"/>
      <c r="IQ163" s="335"/>
      <c r="IR163" s="335"/>
      <c r="IS163" s="335"/>
      <c r="IT163" s="335"/>
    </row>
    <row r="164" spans="1:254" s="124" customFormat="1" ht="12.75" x14ac:dyDescent="0.2">
      <c r="A164" s="335"/>
      <c r="B164" s="335"/>
      <c r="C164" s="23">
        <v>6</v>
      </c>
      <c r="D164" s="23">
        <f t="shared" si="90"/>
        <v>0</v>
      </c>
      <c r="E164">
        <f t="shared" si="91"/>
        <v>0</v>
      </c>
      <c r="F164">
        <f t="shared" si="92"/>
        <v>0</v>
      </c>
      <c r="G164">
        <f t="shared" si="93"/>
        <v>0</v>
      </c>
      <c r="H164">
        <f t="shared" si="94"/>
        <v>0</v>
      </c>
      <c r="I164" s="23">
        <f t="shared" ca="1" si="95"/>
        <v>0</v>
      </c>
      <c r="J164" s="465"/>
      <c r="K164" s="335"/>
      <c r="L164" s="335"/>
      <c r="M164" s="335"/>
      <c r="N164" s="335"/>
      <c r="O164" s="335"/>
      <c r="P164" s="335"/>
      <c r="Q164" s="335"/>
      <c r="R164" s="335"/>
      <c r="S164" s="335"/>
      <c r="T164" s="23">
        <v>6</v>
      </c>
      <c r="U164" s="23">
        <f t="shared" si="96"/>
        <v>0</v>
      </c>
      <c r="V164">
        <f t="shared" si="97"/>
        <v>0</v>
      </c>
      <c r="W164">
        <f t="shared" si="98"/>
        <v>0</v>
      </c>
      <c r="X164">
        <f t="shared" si="99"/>
        <v>0</v>
      </c>
      <c r="Y164">
        <f t="shared" si="100"/>
        <v>0</v>
      </c>
      <c r="Z164" s="23">
        <f t="shared" ca="1" si="101"/>
        <v>0</v>
      </c>
      <c r="AA164" s="465"/>
      <c r="AB164" s="335"/>
      <c r="AC164" s="335"/>
      <c r="AD164" s="335"/>
      <c r="AE164" s="335"/>
      <c r="AF164" s="335"/>
      <c r="AG164" s="335"/>
      <c r="AH164" s="335"/>
      <c r="AI164" s="335"/>
      <c r="AJ164" s="335"/>
      <c r="AK164" s="23">
        <v>6</v>
      </c>
      <c r="AL164" s="23">
        <f t="shared" si="102"/>
        <v>0</v>
      </c>
      <c r="AM164">
        <f t="shared" si="103"/>
        <v>0</v>
      </c>
      <c r="AN164">
        <f t="shared" si="104"/>
        <v>0</v>
      </c>
      <c r="AO164">
        <f t="shared" si="105"/>
        <v>0</v>
      </c>
      <c r="AP164">
        <f t="shared" si="106"/>
        <v>0</v>
      </c>
      <c r="AQ164" s="23">
        <f t="shared" ca="1" si="107"/>
        <v>0</v>
      </c>
      <c r="AR164" s="465"/>
      <c r="AS164" s="335"/>
      <c r="AT164" s="335"/>
      <c r="AU164" s="335"/>
      <c r="AV164" s="335"/>
      <c r="AW164" s="335"/>
      <c r="AX164" s="335"/>
      <c r="AY164" s="335"/>
      <c r="AZ164" s="335"/>
      <c r="BA164" s="335"/>
      <c r="BB164" s="23">
        <v>6</v>
      </c>
      <c r="BC164" s="23">
        <f t="shared" si="108"/>
        <v>0</v>
      </c>
      <c r="BD164">
        <f t="shared" si="109"/>
        <v>0</v>
      </c>
      <c r="BE164">
        <f t="shared" si="110"/>
        <v>0</v>
      </c>
      <c r="BF164">
        <f t="shared" si="111"/>
        <v>0</v>
      </c>
      <c r="BG164">
        <f t="shared" si="112"/>
        <v>0</v>
      </c>
      <c r="BH164" s="23">
        <f t="shared" ca="1" si="113"/>
        <v>0</v>
      </c>
      <c r="BI164" s="465"/>
      <c r="BJ164" s="335"/>
      <c r="BK164" s="335"/>
      <c r="BL164" s="335"/>
      <c r="BM164" s="335"/>
      <c r="BN164" s="335"/>
      <c r="BO164" s="335"/>
      <c r="BP164" s="335"/>
      <c r="BQ164" s="335"/>
      <c r="BR164" s="335"/>
      <c r="BS164" s="23">
        <v>6</v>
      </c>
      <c r="BT164" s="23">
        <f t="shared" si="114"/>
        <v>0</v>
      </c>
      <c r="BU164">
        <f t="shared" si="115"/>
        <v>0</v>
      </c>
      <c r="BV164">
        <f t="shared" si="116"/>
        <v>0</v>
      </c>
      <c r="BW164">
        <f t="shared" si="117"/>
        <v>0</v>
      </c>
      <c r="BX164">
        <f t="shared" si="118"/>
        <v>0</v>
      </c>
      <c r="BY164" s="23">
        <f t="shared" ca="1" si="119"/>
        <v>0</v>
      </c>
      <c r="BZ164" s="465"/>
      <c r="CA164" s="335"/>
      <c r="CB164" s="335"/>
      <c r="CC164" s="335"/>
      <c r="CD164" s="335"/>
      <c r="CE164" s="335"/>
      <c r="CF164" s="335"/>
      <c r="CG164" s="335"/>
      <c r="CH164" s="335"/>
      <c r="CI164" s="335"/>
      <c r="CJ164" s="23">
        <v>6</v>
      </c>
      <c r="CK164" s="23">
        <f t="shared" si="120"/>
        <v>0</v>
      </c>
      <c r="CL164">
        <f t="shared" si="121"/>
        <v>0</v>
      </c>
      <c r="CM164">
        <f t="shared" si="122"/>
        <v>0</v>
      </c>
      <c r="CN164">
        <f t="shared" si="123"/>
        <v>0</v>
      </c>
      <c r="CO164">
        <f t="shared" si="124"/>
        <v>0</v>
      </c>
      <c r="CP164" s="23">
        <f t="shared" ca="1" si="125"/>
        <v>0</v>
      </c>
      <c r="CQ164" s="465"/>
      <c r="CR164" s="335"/>
      <c r="CS164" s="335"/>
      <c r="CT164" s="335"/>
      <c r="CU164" s="335"/>
      <c r="CV164" s="335"/>
      <c r="CW164" s="335"/>
      <c r="CX164" s="335"/>
      <c r="CY164" s="335"/>
      <c r="CZ164" s="335"/>
      <c r="DA164" s="23">
        <v>6</v>
      </c>
      <c r="DB164" s="23">
        <f t="shared" si="126"/>
        <v>0</v>
      </c>
      <c r="DC164">
        <f t="shared" si="127"/>
        <v>0</v>
      </c>
      <c r="DD164">
        <f t="shared" si="128"/>
        <v>0</v>
      </c>
      <c r="DE164">
        <f t="shared" si="129"/>
        <v>0</v>
      </c>
      <c r="DF164">
        <f t="shared" si="130"/>
        <v>0</v>
      </c>
      <c r="DG164" s="23">
        <f t="shared" ca="1" si="131"/>
        <v>0</v>
      </c>
      <c r="DH164" s="465"/>
      <c r="DI164" s="335"/>
      <c r="DJ164" s="335"/>
      <c r="DK164" s="335"/>
      <c r="DL164" s="335"/>
      <c r="DM164" s="335"/>
      <c r="DN164" s="335"/>
      <c r="DO164" s="335"/>
      <c r="DP164" s="335"/>
      <c r="DQ164" s="335"/>
      <c r="DR164" s="23">
        <v>6</v>
      </c>
      <c r="DS164" s="23">
        <f t="shared" si="132"/>
        <v>0</v>
      </c>
      <c r="DT164">
        <f t="shared" si="133"/>
        <v>0</v>
      </c>
      <c r="DU164">
        <f t="shared" si="134"/>
        <v>0</v>
      </c>
      <c r="DV164">
        <f t="shared" si="135"/>
        <v>0</v>
      </c>
      <c r="DW164">
        <f t="shared" si="136"/>
        <v>0</v>
      </c>
      <c r="DX164" s="23">
        <f t="shared" ca="1" si="137"/>
        <v>0</v>
      </c>
      <c r="DY164" s="465"/>
      <c r="DZ164" s="335"/>
      <c r="EA164" s="335"/>
      <c r="EB164" s="335"/>
      <c r="EC164" s="335"/>
      <c r="ED164" s="335"/>
      <c r="EE164" s="335"/>
      <c r="EF164" s="335"/>
      <c r="EG164" s="335"/>
      <c r="EH164" s="335"/>
      <c r="EI164" s="23">
        <v>6</v>
      </c>
      <c r="EJ164" s="23">
        <f t="shared" si="138"/>
        <v>0</v>
      </c>
      <c r="EK164">
        <f t="shared" si="139"/>
        <v>0</v>
      </c>
      <c r="EL164">
        <f t="shared" si="140"/>
        <v>0</v>
      </c>
      <c r="EM164">
        <f t="shared" si="141"/>
        <v>0</v>
      </c>
      <c r="EN164">
        <f t="shared" si="142"/>
        <v>0</v>
      </c>
      <c r="EO164" s="23">
        <f t="shared" ca="1" si="143"/>
        <v>0</v>
      </c>
      <c r="EP164" s="465"/>
      <c r="EQ164" s="335"/>
      <c r="ER164" s="335"/>
      <c r="ES164" s="335"/>
      <c r="ET164" s="335"/>
      <c r="EU164" s="335"/>
      <c r="EV164" s="335"/>
      <c r="EW164" s="335"/>
      <c r="EX164" s="335"/>
      <c r="EY164" s="335"/>
      <c r="EZ164" s="23">
        <v>6</v>
      </c>
      <c r="FA164" s="23">
        <f t="shared" si="144"/>
        <v>0</v>
      </c>
      <c r="FB164">
        <f t="shared" si="145"/>
        <v>0</v>
      </c>
      <c r="FC164">
        <f t="shared" si="146"/>
        <v>0</v>
      </c>
      <c r="FD164">
        <f t="shared" si="147"/>
        <v>0</v>
      </c>
      <c r="FE164">
        <f t="shared" si="148"/>
        <v>0</v>
      </c>
      <c r="FF164" s="23">
        <f t="shared" ca="1" si="149"/>
        <v>0</v>
      </c>
      <c r="FG164" s="465"/>
      <c r="FH164" s="335"/>
      <c r="FI164" s="335"/>
      <c r="FJ164" s="335"/>
      <c r="FK164" s="335"/>
      <c r="FL164" s="335"/>
      <c r="FM164" s="335"/>
      <c r="FN164" s="335"/>
      <c r="FO164" s="335"/>
      <c r="FP164" s="335"/>
      <c r="FQ164" s="23">
        <v>6</v>
      </c>
      <c r="FR164" s="23">
        <f t="shared" si="150"/>
        <v>0</v>
      </c>
      <c r="FS164">
        <f t="shared" si="151"/>
        <v>0</v>
      </c>
      <c r="FT164">
        <f t="shared" si="152"/>
        <v>0</v>
      </c>
      <c r="FU164">
        <f t="shared" si="153"/>
        <v>0</v>
      </c>
      <c r="FV164">
        <f t="shared" si="154"/>
        <v>0</v>
      </c>
      <c r="FW164" s="23">
        <f t="shared" ca="1" si="155"/>
        <v>0</v>
      </c>
      <c r="FX164" s="465"/>
      <c r="FY164" s="335"/>
      <c r="FZ164" s="335"/>
      <c r="GA164" s="335"/>
      <c r="GB164" s="335"/>
      <c r="GC164" s="335"/>
      <c r="GD164" s="335"/>
      <c r="GE164" s="335"/>
      <c r="GF164" s="335"/>
      <c r="GG164" s="335"/>
      <c r="GH164" s="23">
        <v>6</v>
      </c>
      <c r="GI164" s="23">
        <f t="shared" si="156"/>
        <v>0</v>
      </c>
      <c r="GJ164">
        <f t="shared" si="157"/>
        <v>0</v>
      </c>
      <c r="GK164">
        <f t="shared" si="158"/>
        <v>0</v>
      </c>
      <c r="GL164">
        <f t="shared" si="159"/>
        <v>0</v>
      </c>
      <c r="GM164">
        <f t="shared" si="160"/>
        <v>0</v>
      </c>
      <c r="GN164" s="23">
        <f t="shared" ca="1" si="161"/>
        <v>0</v>
      </c>
      <c r="GO164" s="465"/>
      <c r="GP164" s="335"/>
      <c r="GQ164" s="335"/>
      <c r="GR164" s="335"/>
      <c r="GS164" s="335"/>
      <c r="GT164" s="335"/>
      <c r="GU164" s="335"/>
      <c r="GV164" s="335"/>
      <c r="GW164" s="335"/>
      <c r="GX164" s="335"/>
      <c r="GY164" s="23">
        <v>6</v>
      </c>
      <c r="GZ164" s="23">
        <f t="shared" si="162"/>
        <v>0</v>
      </c>
      <c r="HA164">
        <f t="shared" si="163"/>
        <v>0</v>
      </c>
      <c r="HB164">
        <f t="shared" si="164"/>
        <v>0</v>
      </c>
      <c r="HC164">
        <f t="shared" si="165"/>
        <v>0</v>
      </c>
      <c r="HD164">
        <f t="shared" si="166"/>
        <v>0</v>
      </c>
      <c r="HE164" s="23">
        <f t="shared" ca="1" si="167"/>
        <v>0</v>
      </c>
      <c r="HF164" s="465"/>
      <c r="HG164" s="335"/>
      <c r="HH164" s="335"/>
      <c r="HI164" s="335"/>
      <c r="HJ164" s="335"/>
      <c r="HK164" s="335"/>
      <c r="HL164" s="335"/>
      <c r="HM164" s="335"/>
      <c r="HN164" s="335"/>
      <c r="HO164" s="335"/>
      <c r="HP164" s="23">
        <v>6</v>
      </c>
      <c r="HQ164" s="23">
        <f t="shared" si="168"/>
        <v>0</v>
      </c>
      <c r="HR164">
        <f t="shared" si="169"/>
        <v>0</v>
      </c>
      <c r="HS164">
        <f t="shared" si="170"/>
        <v>0</v>
      </c>
      <c r="HT164">
        <f t="shared" si="171"/>
        <v>0</v>
      </c>
      <c r="HU164">
        <f t="shared" si="172"/>
        <v>0</v>
      </c>
      <c r="HV164" s="23">
        <f t="shared" ca="1" si="173"/>
        <v>0</v>
      </c>
      <c r="HW164" s="465"/>
      <c r="HX164" s="335"/>
      <c r="HY164" s="335"/>
      <c r="HZ164" s="335"/>
      <c r="IA164" s="335"/>
      <c r="IB164" s="335"/>
      <c r="IC164" s="335"/>
      <c r="ID164" s="335"/>
      <c r="IE164" s="335"/>
      <c r="IF164" s="335"/>
      <c r="IG164" s="23">
        <v>6</v>
      </c>
      <c r="IH164" s="23">
        <f t="shared" si="174"/>
        <v>0</v>
      </c>
      <c r="II164">
        <f t="shared" si="175"/>
        <v>0</v>
      </c>
      <c r="IJ164">
        <f t="shared" si="176"/>
        <v>0</v>
      </c>
      <c r="IK164">
        <f t="shared" si="177"/>
        <v>0</v>
      </c>
      <c r="IL164">
        <f t="shared" si="178"/>
        <v>0</v>
      </c>
      <c r="IM164" s="23">
        <f t="shared" ca="1" si="179"/>
        <v>0</v>
      </c>
      <c r="IN164" s="465"/>
      <c r="IO164" s="335"/>
      <c r="IP164" s="335"/>
      <c r="IQ164" s="335"/>
      <c r="IR164" s="335"/>
      <c r="IS164" s="335"/>
      <c r="IT164" s="335"/>
    </row>
    <row r="165" spans="1:254" s="124" customFormat="1" ht="12.75" x14ac:dyDescent="0.2">
      <c r="A165" s="335"/>
      <c r="B165" s="335"/>
      <c r="C165" s="23">
        <v>7</v>
      </c>
      <c r="D165" s="23">
        <f t="shared" si="90"/>
        <v>0</v>
      </c>
      <c r="E165">
        <f t="shared" si="91"/>
        <v>0</v>
      </c>
      <c r="F165">
        <f t="shared" si="92"/>
        <v>0</v>
      </c>
      <c r="G165">
        <f t="shared" si="93"/>
        <v>0</v>
      </c>
      <c r="H165">
        <f t="shared" si="94"/>
        <v>0</v>
      </c>
      <c r="I165" s="23">
        <f t="shared" ca="1" si="95"/>
        <v>0</v>
      </c>
      <c r="J165" s="465"/>
      <c r="K165" s="335"/>
      <c r="L165" s="335"/>
      <c r="M165" s="335"/>
      <c r="N165" s="335"/>
      <c r="O165" s="335"/>
      <c r="P165" s="335"/>
      <c r="Q165" s="335"/>
      <c r="R165" s="335"/>
      <c r="S165" s="335"/>
      <c r="T165" s="23">
        <v>7</v>
      </c>
      <c r="U165" s="23">
        <f t="shared" si="96"/>
        <v>0</v>
      </c>
      <c r="V165">
        <f t="shared" si="97"/>
        <v>0</v>
      </c>
      <c r="W165">
        <f t="shared" si="98"/>
        <v>0</v>
      </c>
      <c r="X165">
        <f t="shared" si="99"/>
        <v>0</v>
      </c>
      <c r="Y165">
        <f t="shared" si="100"/>
        <v>0</v>
      </c>
      <c r="Z165" s="23">
        <f t="shared" ca="1" si="101"/>
        <v>0</v>
      </c>
      <c r="AA165" s="465"/>
      <c r="AB165" s="335"/>
      <c r="AC165" s="335"/>
      <c r="AD165" s="335"/>
      <c r="AE165" s="335"/>
      <c r="AF165" s="335"/>
      <c r="AG165" s="335"/>
      <c r="AH165" s="335"/>
      <c r="AI165" s="335"/>
      <c r="AJ165" s="335"/>
      <c r="AK165" s="23">
        <v>7</v>
      </c>
      <c r="AL165" s="23">
        <f t="shared" si="102"/>
        <v>0</v>
      </c>
      <c r="AM165">
        <f t="shared" si="103"/>
        <v>0</v>
      </c>
      <c r="AN165">
        <f t="shared" si="104"/>
        <v>0</v>
      </c>
      <c r="AO165">
        <f t="shared" si="105"/>
        <v>0</v>
      </c>
      <c r="AP165">
        <f t="shared" si="106"/>
        <v>0</v>
      </c>
      <c r="AQ165" s="23">
        <f t="shared" ca="1" si="107"/>
        <v>0</v>
      </c>
      <c r="AR165" s="465"/>
      <c r="AS165" s="335"/>
      <c r="AT165" s="335"/>
      <c r="AU165" s="335"/>
      <c r="AV165" s="335"/>
      <c r="AW165" s="335"/>
      <c r="AX165" s="335"/>
      <c r="AY165" s="335"/>
      <c r="AZ165" s="335"/>
      <c r="BA165" s="335"/>
      <c r="BB165" s="23">
        <v>7</v>
      </c>
      <c r="BC165" s="23">
        <f t="shared" si="108"/>
        <v>0</v>
      </c>
      <c r="BD165">
        <f t="shared" si="109"/>
        <v>0</v>
      </c>
      <c r="BE165">
        <f t="shared" si="110"/>
        <v>0</v>
      </c>
      <c r="BF165">
        <f t="shared" si="111"/>
        <v>0</v>
      </c>
      <c r="BG165">
        <f t="shared" si="112"/>
        <v>0</v>
      </c>
      <c r="BH165" s="23">
        <f t="shared" ca="1" si="113"/>
        <v>0</v>
      </c>
      <c r="BI165" s="465"/>
      <c r="BJ165" s="335"/>
      <c r="BK165" s="335"/>
      <c r="BL165" s="335"/>
      <c r="BM165" s="335"/>
      <c r="BN165" s="335"/>
      <c r="BO165" s="335"/>
      <c r="BP165" s="335"/>
      <c r="BQ165" s="335"/>
      <c r="BR165" s="335"/>
      <c r="BS165" s="23">
        <v>7</v>
      </c>
      <c r="BT165" s="23">
        <f t="shared" si="114"/>
        <v>0</v>
      </c>
      <c r="BU165">
        <f t="shared" si="115"/>
        <v>0</v>
      </c>
      <c r="BV165">
        <f t="shared" si="116"/>
        <v>0</v>
      </c>
      <c r="BW165">
        <f t="shared" si="117"/>
        <v>0</v>
      </c>
      <c r="BX165">
        <f t="shared" si="118"/>
        <v>0</v>
      </c>
      <c r="BY165" s="23">
        <f t="shared" ca="1" si="119"/>
        <v>0</v>
      </c>
      <c r="BZ165" s="465"/>
      <c r="CA165" s="335"/>
      <c r="CB165" s="335"/>
      <c r="CC165" s="335"/>
      <c r="CD165" s="335"/>
      <c r="CE165" s="335"/>
      <c r="CF165" s="335"/>
      <c r="CG165" s="335"/>
      <c r="CH165" s="335"/>
      <c r="CI165" s="335"/>
      <c r="CJ165" s="23">
        <v>7</v>
      </c>
      <c r="CK165" s="23">
        <f t="shared" si="120"/>
        <v>0</v>
      </c>
      <c r="CL165">
        <f t="shared" si="121"/>
        <v>0</v>
      </c>
      <c r="CM165">
        <f t="shared" si="122"/>
        <v>0</v>
      </c>
      <c r="CN165">
        <f t="shared" si="123"/>
        <v>0</v>
      </c>
      <c r="CO165">
        <f t="shared" si="124"/>
        <v>0</v>
      </c>
      <c r="CP165" s="23">
        <f t="shared" ca="1" si="125"/>
        <v>0</v>
      </c>
      <c r="CQ165" s="465"/>
      <c r="CR165" s="335"/>
      <c r="CS165" s="335"/>
      <c r="CT165" s="335"/>
      <c r="CU165" s="335"/>
      <c r="CV165" s="335"/>
      <c r="CW165" s="335"/>
      <c r="CX165" s="335"/>
      <c r="CY165" s="335"/>
      <c r="CZ165" s="335"/>
      <c r="DA165" s="23">
        <v>7</v>
      </c>
      <c r="DB165" s="23">
        <f t="shared" si="126"/>
        <v>0</v>
      </c>
      <c r="DC165">
        <f t="shared" si="127"/>
        <v>0</v>
      </c>
      <c r="DD165">
        <f t="shared" si="128"/>
        <v>0</v>
      </c>
      <c r="DE165">
        <f t="shared" si="129"/>
        <v>0</v>
      </c>
      <c r="DF165">
        <f t="shared" si="130"/>
        <v>0</v>
      </c>
      <c r="DG165" s="23">
        <f t="shared" ca="1" si="131"/>
        <v>0</v>
      </c>
      <c r="DH165" s="465"/>
      <c r="DI165" s="335"/>
      <c r="DJ165" s="335"/>
      <c r="DK165" s="335"/>
      <c r="DL165" s="335"/>
      <c r="DM165" s="335"/>
      <c r="DN165" s="335"/>
      <c r="DO165" s="335"/>
      <c r="DP165" s="335"/>
      <c r="DQ165" s="335"/>
      <c r="DR165" s="23">
        <v>7</v>
      </c>
      <c r="DS165" s="23">
        <f t="shared" si="132"/>
        <v>0</v>
      </c>
      <c r="DT165">
        <f t="shared" si="133"/>
        <v>0</v>
      </c>
      <c r="DU165">
        <f t="shared" si="134"/>
        <v>0</v>
      </c>
      <c r="DV165">
        <f t="shared" si="135"/>
        <v>0</v>
      </c>
      <c r="DW165">
        <f t="shared" si="136"/>
        <v>0</v>
      </c>
      <c r="DX165" s="23">
        <f t="shared" ca="1" si="137"/>
        <v>0</v>
      </c>
      <c r="DY165" s="465"/>
      <c r="DZ165" s="335"/>
      <c r="EA165" s="335"/>
      <c r="EB165" s="335"/>
      <c r="EC165" s="335"/>
      <c r="ED165" s="335"/>
      <c r="EE165" s="335"/>
      <c r="EF165" s="335"/>
      <c r="EG165" s="335"/>
      <c r="EH165" s="335"/>
      <c r="EI165" s="23">
        <v>7</v>
      </c>
      <c r="EJ165" s="23">
        <f t="shared" si="138"/>
        <v>0</v>
      </c>
      <c r="EK165">
        <f t="shared" si="139"/>
        <v>0</v>
      </c>
      <c r="EL165">
        <f t="shared" si="140"/>
        <v>0</v>
      </c>
      <c r="EM165">
        <f t="shared" si="141"/>
        <v>0</v>
      </c>
      <c r="EN165">
        <f t="shared" si="142"/>
        <v>0</v>
      </c>
      <c r="EO165" s="23">
        <f t="shared" ca="1" si="143"/>
        <v>0</v>
      </c>
      <c r="EP165" s="465"/>
      <c r="EQ165" s="335"/>
      <c r="ER165" s="335"/>
      <c r="ES165" s="335"/>
      <c r="ET165" s="335"/>
      <c r="EU165" s="335"/>
      <c r="EV165" s="335"/>
      <c r="EW165" s="335"/>
      <c r="EX165" s="335"/>
      <c r="EY165" s="335"/>
      <c r="EZ165" s="23">
        <v>7</v>
      </c>
      <c r="FA165" s="23">
        <f t="shared" si="144"/>
        <v>0</v>
      </c>
      <c r="FB165">
        <f t="shared" si="145"/>
        <v>0</v>
      </c>
      <c r="FC165">
        <f t="shared" si="146"/>
        <v>0</v>
      </c>
      <c r="FD165">
        <f t="shared" si="147"/>
        <v>0</v>
      </c>
      <c r="FE165">
        <f t="shared" si="148"/>
        <v>0</v>
      </c>
      <c r="FF165" s="23">
        <f t="shared" ca="1" si="149"/>
        <v>0</v>
      </c>
      <c r="FG165" s="465"/>
      <c r="FH165" s="335"/>
      <c r="FI165" s="335"/>
      <c r="FJ165" s="335"/>
      <c r="FK165" s="335"/>
      <c r="FL165" s="335"/>
      <c r="FM165" s="335"/>
      <c r="FN165" s="335"/>
      <c r="FO165" s="335"/>
      <c r="FP165" s="335"/>
      <c r="FQ165" s="23">
        <v>7</v>
      </c>
      <c r="FR165" s="23">
        <f t="shared" si="150"/>
        <v>0</v>
      </c>
      <c r="FS165">
        <f t="shared" si="151"/>
        <v>0</v>
      </c>
      <c r="FT165">
        <f t="shared" si="152"/>
        <v>0</v>
      </c>
      <c r="FU165">
        <f t="shared" si="153"/>
        <v>0</v>
      </c>
      <c r="FV165">
        <f t="shared" si="154"/>
        <v>0</v>
      </c>
      <c r="FW165" s="23">
        <f t="shared" ca="1" si="155"/>
        <v>0</v>
      </c>
      <c r="FX165" s="465"/>
      <c r="FY165" s="335"/>
      <c r="FZ165" s="335"/>
      <c r="GA165" s="335"/>
      <c r="GB165" s="335"/>
      <c r="GC165" s="335"/>
      <c r="GD165" s="335"/>
      <c r="GE165" s="335"/>
      <c r="GF165" s="335"/>
      <c r="GG165" s="335"/>
      <c r="GH165" s="23">
        <v>7</v>
      </c>
      <c r="GI165" s="23">
        <f t="shared" si="156"/>
        <v>0</v>
      </c>
      <c r="GJ165">
        <f t="shared" si="157"/>
        <v>0</v>
      </c>
      <c r="GK165">
        <f t="shared" si="158"/>
        <v>0</v>
      </c>
      <c r="GL165">
        <f t="shared" si="159"/>
        <v>0</v>
      </c>
      <c r="GM165">
        <f t="shared" si="160"/>
        <v>0</v>
      </c>
      <c r="GN165" s="23">
        <f t="shared" ca="1" si="161"/>
        <v>0</v>
      </c>
      <c r="GO165" s="465"/>
      <c r="GP165" s="335"/>
      <c r="GQ165" s="335"/>
      <c r="GR165" s="335"/>
      <c r="GS165" s="335"/>
      <c r="GT165" s="335"/>
      <c r="GU165" s="335"/>
      <c r="GV165" s="335"/>
      <c r="GW165" s="335"/>
      <c r="GX165" s="335"/>
      <c r="GY165" s="23">
        <v>7</v>
      </c>
      <c r="GZ165" s="23">
        <f t="shared" si="162"/>
        <v>0</v>
      </c>
      <c r="HA165">
        <f t="shared" si="163"/>
        <v>0</v>
      </c>
      <c r="HB165">
        <f t="shared" si="164"/>
        <v>0</v>
      </c>
      <c r="HC165">
        <f t="shared" si="165"/>
        <v>0</v>
      </c>
      <c r="HD165">
        <f t="shared" si="166"/>
        <v>0</v>
      </c>
      <c r="HE165" s="23">
        <f t="shared" ca="1" si="167"/>
        <v>0</v>
      </c>
      <c r="HF165" s="465"/>
      <c r="HG165" s="335"/>
      <c r="HH165" s="335"/>
      <c r="HI165" s="335"/>
      <c r="HJ165" s="335"/>
      <c r="HK165" s="335"/>
      <c r="HL165" s="335"/>
      <c r="HM165" s="335"/>
      <c r="HN165" s="335"/>
      <c r="HO165" s="335"/>
      <c r="HP165" s="23">
        <v>7</v>
      </c>
      <c r="HQ165" s="23">
        <f t="shared" si="168"/>
        <v>0</v>
      </c>
      <c r="HR165">
        <f t="shared" si="169"/>
        <v>0</v>
      </c>
      <c r="HS165">
        <f t="shared" si="170"/>
        <v>0</v>
      </c>
      <c r="HT165">
        <f t="shared" si="171"/>
        <v>0</v>
      </c>
      <c r="HU165">
        <f t="shared" si="172"/>
        <v>0</v>
      </c>
      <c r="HV165" s="23">
        <f t="shared" ca="1" si="173"/>
        <v>0</v>
      </c>
      <c r="HW165" s="465"/>
      <c r="HX165" s="335"/>
      <c r="HY165" s="335"/>
      <c r="HZ165" s="335"/>
      <c r="IA165" s="335"/>
      <c r="IB165" s="335"/>
      <c r="IC165" s="335"/>
      <c r="ID165" s="335"/>
      <c r="IE165" s="335"/>
      <c r="IF165" s="335"/>
      <c r="IG165" s="23">
        <v>7</v>
      </c>
      <c r="IH165" s="23">
        <f t="shared" si="174"/>
        <v>0</v>
      </c>
      <c r="II165">
        <f t="shared" si="175"/>
        <v>0</v>
      </c>
      <c r="IJ165">
        <f t="shared" si="176"/>
        <v>0</v>
      </c>
      <c r="IK165">
        <f t="shared" si="177"/>
        <v>0</v>
      </c>
      <c r="IL165">
        <f t="shared" si="178"/>
        <v>0</v>
      </c>
      <c r="IM165" s="23">
        <f t="shared" ca="1" si="179"/>
        <v>0</v>
      </c>
      <c r="IN165" s="465"/>
      <c r="IO165" s="335"/>
      <c r="IP165" s="335"/>
      <c r="IQ165" s="335"/>
      <c r="IR165" s="335"/>
      <c r="IS165" s="335"/>
      <c r="IT165" s="335"/>
    </row>
    <row r="166" spans="1:254" s="124" customFormat="1" ht="12.75" x14ac:dyDescent="0.2">
      <c r="A166" s="335"/>
      <c r="B166" s="335"/>
      <c r="C166" s="23">
        <v>8</v>
      </c>
      <c r="D166" s="23">
        <f t="shared" si="90"/>
        <v>0</v>
      </c>
      <c r="E166">
        <f t="shared" si="91"/>
        <v>0</v>
      </c>
      <c r="F166">
        <f t="shared" si="92"/>
        <v>0</v>
      </c>
      <c r="G166">
        <f t="shared" si="93"/>
        <v>0</v>
      </c>
      <c r="H166">
        <f t="shared" si="94"/>
        <v>0</v>
      </c>
      <c r="I166" s="23">
        <f t="shared" ca="1" si="95"/>
        <v>0</v>
      </c>
      <c r="J166" s="465"/>
      <c r="K166" s="335"/>
      <c r="L166" s="335"/>
      <c r="M166" s="335"/>
      <c r="N166" s="335"/>
      <c r="O166" s="335"/>
      <c r="P166" s="335"/>
      <c r="Q166" s="335"/>
      <c r="R166" s="335"/>
      <c r="S166" s="335"/>
      <c r="T166" s="23">
        <v>8</v>
      </c>
      <c r="U166" s="23">
        <f t="shared" si="96"/>
        <v>0</v>
      </c>
      <c r="V166">
        <f t="shared" si="97"/>
        <v>0</v>
      </c>
      <c r="W166">
        <f t="shared" si="98"/>
        <v>0</v>
      </c>
      <c r="X166">
        <f t="shared" si="99"/>
        <v>0</v>
      </c>
      <c r="Y166">
        <f t="shared" si="100"/>
        <v>0</v>
      </c>
      <c r="Z166" s="23">
        <f t="shared" ca="1" si="101"/>
        <v>0</v>
      </c>
      <c r="AA166" s="465"/>
      <c r="AB166" s="335"/>
      <c r="AC166" s="335"/>
      <c r="AD166" s="335"/>
      <c r="AE166" s="335"/>
      <c r="AF166" s="335"/>
      <c r="AG166" s="335"/>
      <c r="AH166" s="335"/>
      <c r="AI166" s="335"/>
      <c r="AJ166" s="335"/>
      <c r="AK166" s="23">
        <v>8</v>
      </c>
      <c r="AL166" s="23">
        <f t="shared" si="102"/>
        <v>0</v>
      </c>
      <c r="AM166">
        <f t="shared" si="103"/>
        <v>0</v>
      </c>
      <c r="AN166">
        <f t="shared" si="104"/>
        <v>0</v>
      </c>
      <c r="AO166">
        <f t="shared" si="105"/>
        <v>0</v>
      </c>
      <c r="AP166">
        <f t="shared" si="106"/>
        <v>0</v>
      </c>
      <c r="AQ166" s="23">
        <f t="shared" ca="1" si="107"/>
        <v>0</v>
      </c>
      <c r="AR166" s="465"/>
      <c r="AS166" s="335"/>
      <c r="AT166" s="335"/>
      <c r="AU166" s="335"/>
      <c r="AV166" s="335"/>
      <c r="AW166" s="335"/>
      <c r="AX166" s="335"/>
      <c r="AY166" s="335"/>
      <c r="AZ166" s="335"/>
      <c r="BA166" s="335"/>
      <c r="BB166" s="23">
        <v>8</v>
      </c>
      <c r="BC166" s="23">
        <f t="shared" si="108"/>
        <v>0</v>
      </c>
      <c r="BD166">
        <f t="shared" si="109"/>
        <v>0</v>
      </c>
      <c r="BE166">
        <f t="shared" si="110"/>
        <v>0</v>
      </c>
      <c r="BF166">
        <f t="shared" si="111"/>
        <v>0</v>
      </c>
      <c r="BG166">
        <f t="shared" si="112"/>
        <v>0</v>
      </c>
      <c r="BH166" s="23">
        <f t="shared" ca="1" si="113"/>
        <v>0</v>
      </c>
      <c r="BI166" s="465"/>
      <c r="BJ166" s="335"/>
      <c r="BK166" s="335"/>
      <c r="BL166" s="335"/>
      <c r="BM166" s="335"/>
      <c r="BN166" s="335"/>
      <c r="BO166" s="335"/>
      <c r="BP166" s="335"/>
      <c r="BQ166" s="335"/>
      <c r="BR166" s="335"/>
      <c r="BS166" s="23">
        <v>8</v>
      </c>
      <c r="BT166" s="23">
        <f t="shared" si="114"/>
        <v>0</v>
      </c>
      <c r="BU166">
        <f t="shared" si="115"/>
        <v>0</v>
      </c>
      <c r="BV166">
        <f t="shared" si="116"/>
        <v>0</v>
      </c>
      <c r="BW166">
        <f t="shared" si="117"/>
        <v>0</v>
      </c>
      <c r="BX166">
        <f t="shared" si="118"/>
        <v>0</v>
      </c>
      <c r="BY166" s="23">
        <f t="shared" ca="1" si="119"/>
        <v>0</v>
      </c>
      <c r="BZ166" s="465"/>
      <c r="CA166" s="335"/>
      <c r="CB166" s="335"/>
      <c r="CC166" s="335"/>
      <c r="CD166" s="335"/>
      <c r="CE166" s="335"/>
      <c r="CF166" s="335"/>
      <c r="CG166" s="335"/>
      <c r="CH166" s="335"/>
      <c r="CI166" s="335"/>
      <c r="CJ166" s="23">
        <v>8</v>
      </c>
      <c r="CK166" s="23">
        <f t="shared" si="120"/>
        <v>0</v>
      </c>
      <c r="CL166">
        <f t="shared" si="121"/>
        <v>0</v>
      </c>
      <c r="CM166">
        <f t="shared" si="122"/>
        <v>0</v>
      </c>
      <c r="CN166">
        <f t="shared" si="123"/>
        <v>0</v>
      </c>
      <c r="CO166">
        <f t="shared" si="124"/>
        <v>0</v>
      </c>
      <c r="CP166" s="23">
        <f t="shared" ca="1" si="125"/>
        <v>0</v>
      </c>
      <c r="CQ166" s="465"/>
      <c r="CR166" s="335"/>
      <c r="CS166" s="335"/>
      <c r="CT166" s="335"/>
      <c r="CU166" s="335"/>
      <c r="CV166" s="335"/>
      <c r="CW166" s="335"/>
      <c r="CX166" s="335"/>
      <c r="CY166" s="335"/>
      <c r="CZ166" s="335"/>
      <c r="DA166" s="23">
        <v>8</v>
      </c>
      <c r="DB166" s="23">
        <f t="shared" si="126"/>
        <v>0</v>
      </c>
      <c r="DC166">
        <f t="shared" si="127"/>
        <v>0</v>
      </c>
      <c r="DD166">
        <f t="shared" si="128"/>
        <v>0</v>
      </c>
      <c r="DE166">
        <f t="shared" si="129"/>
        <v>0</v>
      </c>
      <c r="DF166">
        <f t="shared" si="130"/>
        <v>0</v>
      </c>
      <c r="DG166" s="23">
        <f t="shared" ca="1" si="131"/>
        <v>0</v>
      </c>
      <c r="DH166" s="465"/>
      <c r="DI166" s="335"/>
      <c r="DJ166" s="335"/>
      <c r="DK166" s="335"/>
      <c r="DL166" s="335"/>
      <c r="DM166" s="335"/>
      <c r="DN166" s="335"/>
      <c r="DO166" s="335"/>
      <c r="DP166" s="335"/>
      <c r="DQ166" s="335"/>
      <c r="DR166" s="23">
        <v>8</v>
      </c>
      <c r="DS166" s="23">
        <f t="shared" si="132"/>
        <v>0</v>
      </c>
      <c r="DT166">
        <f t="shared" si="133"/>
        <v>0</v>
      </c>
      <c r="DU166">
        <f t="shared" si="134"/>
        <v>0</v>
      </c>
      <c r="DV166">
        <f t="shared" si="135"/>
        <v>0</v>
      </c>
      <c r="DW166">
        <f t="shared" si="136"/>
        <v>0</v>
      </c>
      <c r="DX166" s="23">
        <f t="shared" ca="1" si="137"/>
        <v>0</v>
      </c>
      <c r="DY166" s="465"/>
      <c r="DZ166" s="335"/>
      <c r="EA166" s="335"/>
      <c r="EB166" s="335"/>
      <c r="EC166" s="335"/>
      <c r="ED166" s="335"/>
      <c r="EE166" s="335"/>
      <c r="EF166" s="335"/>
      <c r="EG166" s="335"/>
      <c r="EH166" s="335"/>
      <c r="EI166" s="23">
        <v>8</v>
      </c>
      <c r="EJ166" s="23">
        <f t="shared" si="138"/>
        <v>0</v>
      </c>
      <c r="EK166">
        <f t="shared" si="139"/>
        <v>0</v>
      </c>
      <c r="EL166">
        <f t="shared" si="140"/>
        <v>0</v>
      </c>
      <c r="EM166">
        <f t="shared" si="141"/>
        <v>0</v>
      </c>
      <c r="EN166">
        <f t="shared" si="142"/>
        <v>0</v>
      </c>
      <c r="EO166" s="23">
        <f t="shared" ca="1" si="143"/>
        <v>0</v>
      </c>
      <c r="EP166" s="465"/>
      <c r="EQ166" s="335"/>
      <c r="ER166" s="335"/>
      <c r="ES166" s="335"/>
      <c r="ET166" s="335"/>
      <c r="EU166" s="335"/>
      <c r="EV166" s="335"/>
      <c r="EW166" s="335"/>
      <c r="EX166" s="335"/>
      <c r="EY166" s="335"/>
      <c r="EZ166" s="23">
        <v>8</v>
      </c>
      <c r="FA166" s="23">
        <f t="shared" si="144"/>
        <v>0</v>
      </c>
      <c r="FB166">
        <f t="shared" si="145"/>
        <v>0</v>
      </c>
      <c r="FC166">
        <f t="shared" si="146"/>
        <v>0</v>
      </c>
      <c r="FD166">
        <f t="shared" si="147"/>
        <v>0</v>
      </c>
      <c r="FE166">
        <f t="shared" si="148"/>
        <v>0</v>
      </c>
      <c r="FF166" s="23">
        <f t="shared" ca="1" si="149"/>
        <v>0</v>
      </c>
      <c r="FG166" s="465"/>
      <c r="FH166" s="335"/>
      <c r="FI166" s="335"/>
      <c r="FJ166" s="335"/>
      <c r="FK166" s="335"/>
      <c r="FL166" s="335"/>
      <c r="FM166" s="335"/>
      <c r="FN166" s="335"/>
      <c r="FO166" s="335"/>
      <c r="FP166" s="335"/>
      <c r="FQ166" s="23">
        <v>8</v>
      </c>
      <c r="FR166" s="23">
        <f t="shared" si="150"/>
        <v>0</v>
      </c>
      <c r="FS166">
        <f t="shared" si="151"/>
        <v>0</v>
      </c>
      <c r="FT166">
        <f t="shared" si="152"/>
        <v>0</v>
      </c>
      <c r="FU166">
        <f t="shared" si="153"/>
        <v>0</v>
      </c>
      <c r="FV166">
        <f t="shared" si="154"/>
        <v>0</v>
      </c>
      <c r="FW166" s="23">
        <f t="shared" ca="1" si="155"/>
        <v>0</v>
      </c>
      <c r="FX166" s="465"/>
      <c r="FY166" s="335"/>
      <c r="FZ166" s="335"/>
      <c r="GA166" s="335"/>
      <c r="GB166" s="335"/>
      <c r="GC166" s="335"/>
      <c r="GD166" s="335"/>
      <c r="GE166" s="335"/>
      <c r="GF166" s="335"/>
      <c r="GG166" s="335"/>
      <c r="GH166" s="23">
        <v>8</v>
      </c>
      <c r="GI166" s="23">
        <f t="shared" si="156"/>
        <v>0</v>
      </c>
      <c r="GJ166">
        <f t="shared" si="157"/>
        <v>0</v>
      </c>
      <c r="GK166">
        <f t="shared" si="158"/>
        <v>0</v>
      </c>
      <c r="GL166">
        <f t="shared" si="159"/>
        <v>0</v>
      </c>
      <c r="GM166">
        <f t="shared" si="160"/>
        <v>0</v>
      </c>
      <c r="GN166" s="23">
        <f t="shared" ca="1" si="161"/>
        <v>0</v>
      </c>
      <c r="GO166" s="465"/>
      <c r="GP166" s="335"/>
      <c r="GQ166" s="335"/>
      <c r="GR166" s="335"/>
      <c r="GS166" s="335"/>
      <c r="GT166" s="335"/>
      <c r="GU166" s="335"/>
      <c r="GV166" s="335"/>
      <c r="GW166" s="335"/>
      <c r="GX166" s="335"/>
      <c r="GY166" s="23">
        <v>8</v>
      </c>
      <c r="GZ166" s="23">
        <f t="shared" si="162"/>
        <v>0</v>
      </c>
      <c r="HA166">
        <f t="shared" si="163"/>
        <v>0</v>
      </c>
      <c r="HB166">
        <f t="shared" si="164"/>
        <v>0</v>
      </c>
      <c r="HC166">
        <f t="shared" si="165"/>
        <v>0</v>
      </c>
      <c r="HD166">
        <f t="shared" si="166"/>
        <v>0</v>
      </c>
      <c r="HE166" s="23">
        <f t="shared" ca="1" si="167"/>
        <v>0</v>
      </c>
      <c r="HF166" s="465"/>
      <c r="HG166" s="335"/>
      <c r="HH166" s="335"/>
      <c r="HI166" s="335"/>
      <c r="HJ166" s="335"/>
      <c r="HK166" s="335"/>
      <c r="HL166" s="335"/>
      <c r="HM166" s="335"/>
      <c r="HN166" s="335"/>
      <c r="HO166" s="335"/>
      <c r="HP166" s="23">
        <v>8</v>
      </c>
      <c r="HQ166" s="23">
        <f t="shared" si="168"/>
        <v>0</v>
      </c>
      <c r="HR166">
        <f t="shared" si="169"/>
        <v>0</v>
      </c>
      <c r="HS166">
        <f t="shared" si="170"/>
        <v>0</v>
      </c>
      <c r="HT166">
        <f t="shared" si="171"/>
        <v>0</v>
      </c>
      <c r="HU166">
        <f t="shared" si="172"/>
        <v>0</v>
      </c>
      <c r="HV166" s="23">
        <f t="shared" ca="1" si="173"/>
        <v>0</v>
      </c>
      <c r="HW166" s="465"/>
      <c r="HX166" s="335"/>
      <c r="HY166" s="335"/>
      <c r="HZ166" s="335"/>
      <c r="IA166" s="335"/>
      <c r="IB166" s="335"/>
      <c r="IC166" s="335"/>
      <c r="ID166" s="335"/>
      <c r="IE166" s="335"/>
      <c r="IF166" s="335"/>
      <c r="IG166" s="23">
        <v>8</v>
      </c>
      <c r="IH166" s="23">
        <f t="shared" si="174"/>
        <v>0</v>
      </c>
      <c r="II166">
        <f t="shared" si="175"/>
        <v>0</v>
      </c>
      <c r="IJ166">
        <f t="shared" si="176"/>
        <v>0</v>
      </c>
      <c r="IK166">
        <f t="shared" si="177"/>
        <v>0</v>
      </c>
      <c r="IL166">
        <f t="shared" si="178"/>
        <v>0</v>
      </c>
      <c r="IM166" s="23">
        <f t="shared" ca="1" si="179"/>
        <v>0</v>
      </c>
      <c r="IN166" s="465"/>
      <c r="IO166" s="335"/>
      <c r="IP166" s="335"/>
      <c r="IQ166" s="335"/>
      <c r="IR166" s="335"/>
      <c r="IS166" s="335"/>
      <c r="IT166" s="335"/>
    </row>
    <row r="167" spans="1:254" s="124" customFormat="1" ht="12.75" x14ac:dyDescent="0.2">
      <c r="A167" s="335"/>
      <c r="B167" s="335"/>
      <c r="C167" s="23">
        <v>9</v>
      </c>
      <c r="D167" s="23">
        <f t="shared" si="90"/>
        <v>0</v>
      </c>
      <c r="E167">
        <f t="shared" si="91"/>
        <v>0</v>
      </c>
      <c r="F167">
        <f t="shared" si="92"/>
        <v>0</v>
      </c>
      <c r="G167">
        <f t="shared" si="93"/>
        <v>0</v>
      </c>
      <c r="H167">
        <f t="shared" si="94"/>
        <v>0</v>
      </c>
      <c r="I167" s="23">
        <f t="shared" ca="1" si="95"/>
        <v>0</v>
      </c>
      <c r="J167" s="465"/>
      <c r="K167" s="335"/>
      <c r="L167" s="335"/>
      <c r="M167" s="335"/>
      <c r="N167" s="335"/>
      <c r="O167" s="335"/>
      <c r="P167" s="335"/>
      <c r="Q167" s="335"/>
      <c r="R167" s="335"/>
      <c r="S167" s="335"/>
      <c r="T167" s="23">
        <v>9</v>
      </c>
      <c r="U167" s="23">
        <f t="shared" si="96"/>
        <v>0</v>
      </c>
      <c r="V167">
        <f t="shared" si="97"/>
        <v>0</v>
      </c>
      <c r="W167">
        <f t="shared" si="98"/>
        <v>0</v>
      </c>
      <c r="X167">
        <f t="shared" si="99"/>
        <v>0</v>
      </c>
      <c r="Y167">
        <f t="shared" si="100"/>
        <v>0</v>
      </c>
      <c r="Z167" s="23">
        <f t="shared" ca="1" si="101"/>
        <v>0</v>
      </c>
      <c r="AA167" s="465"/>
      <c r="AB167" s="335"/>
      <c r="AC167" s="335"/>
      <c r="AD167" s="335"/>
      <c r="AE167" s="335"/>
      <c r="AF167" s="335"/>
      <c r="AG167" s="335"/>
      <c r="AH167" s="335"/>
      <c r="AI167" s="335"/>
      <c r="AJ167" s="335"/>
      <c r="AK167" s="23">
        <v>9</v>
      </c>
      <c r="AL167" s="23">
        <f t="shared" si="102"/>
        <v>0</v>
      </c>
      <c r="AM167">
        <f t="shared" si="103"/>
        <v>0</v>
      </c>
      <c r="AN167">
        <f t="shared" si="104"/>
        <v>0</v>
      </c>
      <c r="AO167">
        <f t="shared" si="105"/>
        <v>0</v>
      </c>
      <c r="AP167">
        <f t="shared" si="106"/>
        <v>0</v>
      </c>
      <c r="AQ167" s="23">
        <f t="shared" ca="1" si="107"/>
        <v>0</v>
      </c>
      <c r="AR167" s="465"/>
      <c r="AS167" s="335"/>
      <c r="AT167" s="335"/>
      <c r="AU167" s="335"/>
      <c r="AV167" s="335"/>
      <c r="AW167" s="335"/>
      <c r="AX167" s="335"/>
      <c r="AY167" s="335"/>
      <c r="AZ167" s="335"/>
      <c r="BA167" s="335"/>
      <c r="BB167" s="23">
        <v>9</v>
      </c>
      <c r="BC167" s="23">
        <f t="shared" si="108"/>
        <v>0</v>
      </c>
      <c r="BD167">
        <f t="shared" si="109"/>
        <v>0</v>
      </c>
      <c r="BE167">
        <f t="shared" si="110"/>
        <v>0</v>
      </c>
      <c r="BF167">
        <f t="shared" si="111"/>
        <v>0</v>
      </c>
      <c r="BG167">
        <f t="shared" si="112"/>
        <v>0</v>
      </c>
      <c r="BH167" s="23">
        <f t="shared" ca="1" si="113"/>
        <v>0</v>
      </c>
      <c r="BI167" s="465"/>
      <c r="BJ167" s="335"/>
      <c r="BK167" s="335"/>
      <c r="BL167" s="335"/>
      <c r="BM167" s="335"/>
      <c r="BN167" s="335"/>
      <c r="BO167" s="335"/>
      <c r="BP167" s="335"/>
      <c r="BQ167" s="335"/>
      <c r="BR167" s="335"/>
      <c r="BS167" s="23">
        <v>9</v>
      </c>
      <c r="BT167" s="23">
        <f t="shared" si="114"/>
        <v>0</v>
      </c>
      <c r="BU167">
        <f t="shared" si="115"/>
        <v>0</v>
      </c>
      <c r="BV167">
        <f t="shared" si="116"/>
        <v>0</v>
      </c>
      <c r="BW167">
        <f t="shared" si="117"/>
        <v>0</v>
      </c>
      <c r="BX167">
        <f t="shared" si="118"/>
        <v>0</v>
      </c>
      <c r="BY167" s="23">
        <f t="shared" ca="1" si="119"/>
        <v>0</v>
      </c>
      <c r="BZ167" s="465"/>
      <c r="CA167" s="335"/>
      <c r="CB167" s="335"/>
      <c r="CC167" s="335"/>
      <c r="CD167" s="335"/>
      <c r="CE167" s="335"/>
      <c r="CF167" s="335"/>
      <c r="CG167" s="335"/>
      <c r="CH167" s="335"/>
      <c r="CI167" s="335"/>
      <c r="CJ167" s="23">
        <v>9</v>
      </c>
      <c r="CK167" s="23">
        <f t="shared" si="120"/>
        <v>0</v>
      </c>
      <c r="CL167">
        <f t="shared" si="121"/>
        <v>0</v>
      </c>
      <c r="CM167">
        <f t="shared" si="122"/>
        <v>0</v>
      </c>
      <c r="CN167">
        <f t="shared" si="123"/>
        <v>0</v>
      </c>
      <c r="CO167">
        <f t="shared" si="124"/>
        <v>0</v>
      </c>
      <c r="CP167" s="23">
        <f t="shared" ca="1" si="125"/>
        <v>0</v>
      </c>
      <c r="CQ167" s="465"/>
      <c r="CR167" s="335"/>
      <c r="CS167" s="335"/>
      <c r="CT167" s="335"/>
      <c r="CU167" s="335"/>
      <c r="CV167" s="335"/>
      <c r="CW167" s="335"/>
      <c r="CX167" s="335"/>
      <c r="CY167" s="335"/>
      <c r="CZ167" s="335"/>
      <c r="DA167" s="23">
        <v>9</v>
      </c>
      <c r="DB167" s="23">
        <f t="shared" si="126"/>
        <v>0</v>
      </c>
      <c r="DC167">
        <f t="shared" si="127"/>
        <v>0</v>
      </c>
      <c r="DD167">
        <f t="shared" si="128"/>
        <v>0</v>
      </c>
      <c r="DE167">
        <f t="shared" si="129"/>
        <v>0</v>
      </c>
      <c r="DF167">
        <f t="shared" si="130"/>
        <v>0</v>
      </c>
      <c r="DG167" s="23">
        <f t="shared" ca="1" si="131"/>
        <v>0</v>
      </c>
      <c r="DH167" s="465"/>
      <c r="DI167" s="335"/>
      <c r="DJ167" s="335"/>
      <c r="DK167" s="335"/>
      <c r="DL167" s="335"/>
      <c r="DM167" s="335"/>
      <c r="DN167" s="335"/>
      <c r="DO167" s="335"/>
      <c r="DP167" s="335"/>
      <c r="DQ167" s="335"/>
      <c r="DR167" s="23">
        <v>9</v>
      </c>
      <c r="DS167" s="23">
        <f t="shared" si="132"/>
        <v>0</v>
      </c>
      <c r="DT167">
        <f t="shared" si="133"/>
        <v>0</v>
      </c>
      <c r="DU167">
        <f t="shared" si="134"/>
        <v>0</v>
      </c>
      <c r="DV167">
        <f t="shared" si="135"/>
        <v>0</v>
      </c>
      <c r="DW167">
        <f t="shared" si="136"/>
        <v>0</v>
      </c>
      <c r="DX167" s="23">
        <f t="shared" ca="1" si="137"/>
        <v>0</v>
      </c>
      <c r="DY167" s="465"/>
      <c r="DZ167" s="335"/>
      <c r="EA167" s="335"/>
      <c r="EB167" s="335"/>
      <c r="EC167" s="335"/>
      <c r="ED167" s="335"/>
      <c r="EE167" s="335"/>
      <c r="EF167" s="335"/>
      <c r="EG167" s="335"/>
      <c r="EH167" s="335"/>
      <c r="EI167" s="23">
        <v>9</v>
      </c>
      <c r="EJ167" s="23">
        <f t="shared" si="138"/>
        <v>0</v>
      </c>
      <c r="EK167">
        <f t="shared" si="139"/>
        <v>0</v>
      </c>
      <c r="EL167">
        <f t="shared" si="140"/>
        <v>0</v>
      </c>
      <c r="EM167">
        <f t="shared" si="141"/>
        <v>0</v>
      </c>
      <c r="EN167">
        <f t="shared" si="142"/>
        <v>0</v>
      </c>
      <c r="EO167" s="23">
        <f t="shared" ca="1" si="143"/>
        <v>0</v>
      </c>
      <c r="EP167" s="465"/>
      <c r="EQ167" s="335"/>
      <c r="ER167" s="335"/>
      <c r="ES167" s="335"/>
      <c r="ET167" s="335"/>
      <c r="EU167" s="335"/>
      <c r="EV167" s="335"/>
      <c r="EW167" s="335"/>
      <c r="EX167" s="335"/>
      <c r="EY167" s="335"/>
      <c r="EZ167" s="23">
        <v>9</v>
      </c>
      <c r="FA167" s="23">
        <f t="shared" si="144"/>
        <v>0</v>
      </c>
      <c r="FB167">
        <f t="shared" si="145"/>
        <v>0</v>
      </c>
      <c r="FC167">
        <f t="shared" si="146"/>
        <v>0</v>
      </c>
      <c r="FD167">
        <f t="shared" si="147"/>
        <v>0</v>
      </c>
      <c r="FE167">
        <f t="shared" si="148"/>
        <v>0</v>
      </c>
      <c r="FF167" s="23">
        <f t="shared" ca="1" si="149"/>
        <v>0</v>
      </c>
      <c r="FG167" s="465"/>
      <c r="FH167" s="335"/>
      <c r="FI167" s="335"/>
      <c r="FJ167" s="335"/>
      <c r="FK167" s="335"/>
      <c r="FL167" s="335"/>
      <c r="FM167" s="335"/>
      <c r="FN167" s="335"/>
      <c r="FO167" s="335"/>
      <c r="FP167" s="335"/>
      <c r="FQ167" s="23">
        <v>9</v>
      </c>
      <c r="FR167" s="23">
        <f t="shared" si="150"/>
        <v>0</v>
      </c>
      <c r="FS167">
        <f t="shared" si="151"/>
        <v>0</v>
      </c>
      <c r="FT167">
        <f t="shared" si="152"/>
        <v>0</v>
      </c>
      <c r="FU167">
        <f t="shared" si="153"/>
        <v>0</v>
      </c>
      <c r="FV167">
        <f t="shared" si="154"/>
        <v>0</v>
      </c>
      <c r="FW167" s="23">
        <f t="shared" ca="1" si="155"/>
        <v>0</v>
      </c>
      <c r="FX167" s="465"/>
      <c r="FY167" s="335"/>
      <c r="FZ167" s="335"/>
      <c r="GA167" s="335"/>
      <c r="GB167" s="335"/>
      <c r="GC167" s="335"/>
      <c r="GD167" s="335"/>
      <c r="GE167" s="335"/>
      <c r="GF167" s="335"/>
      <c r="GG167" s="335"/>
      <c r="GH167" s="23">
        <v>9</v>
      </c>
      <c r="GI167" s="23">
        <f t="shared" si="156"/>
        <v>0</v>
      </c>
      <c r="GJ167">
        <f t="shared" si="157"/>
        <v>0</v>
      </c>
      <c r="GK167">
        <f t="shared" si="158"/>
        <v>0</v>
      </c>
      <c r="GL167">
        <f t="shared" si="159"/>
        <v>0</v>
      </c>
      <c r="GM167">
        <f t="shared" si="160"/>
        <v>0</v>
      </c>
      <c r="GN167" s="23">
        <f t="shared" ca="1" si="161"/>
        <v>0</v>
      </c>
      <c r="GO167" s="465"/>
      <c r="GP167" s="335"/>
      <c r="GQ167" s="335"/>
      <c r="GR167" s="335"/>
      <c r="GS167" s="335"/>
      <c r="GT167" s="335"/>
      <c r="GU167" s="335"/>
      <c r="GV167" s="335"/>
      <c r="GW167" s="335"/>
      <c r="GX167" s="335"/>
      <c r="GY167" s="23">
        <v>9</v>
      </c>
      <c r="GZ167" s="23">
        <f t="shared" si="162"/>
        <v>0</v>
      </c>
      <c r="HA167">
        <f t="shared" si="163"/>
        <v>0</v>
      </c>
      <c r="HB167">
        <f t="shared" si="164"/>
        <v>0</v>
      </c>
      <c r="HC167">
        <f t="shared" si="165"/>
        <v>0</v>
      </c>
      <c r="HD167">
        <f t="shared" si="166"/>
        <v>0</v>
      </c>
      <c r="HE167" s="23">
        <f t="shared" ca="1" si="167"/>
        <v>0</v>
      </c>
      <c r="HF167" s="465"/>
      <c r="HG167" s="335"/>
      <c r="HH167" s="335"/>
      <c r="HI167" s="335"/>
      <c r="HJ167" s="335"/>
      <c r="HK167" s="335"/>
      <c r="HL167" s="335"/>
      <c r="HM167" s="335"/>
      <c r="HN167" s="335"/>
      <c r="HO167" s="335"/>
      <c r="HP167" s="23">
        <v>9</v>
      </c>
      <c r="HQ167" s="23">
        <f t="shared" si="168"/>
        <v>0</v>
      </c>
      <c r="HR167">
        <f t="shared" si="169"/>
        <v>0</v>
      </c>
      <c r="HS167">
        <f t="shared" si="170"/>
        <v>0</v>
      </c>
      <c r="HT167">
        <f t="shared" si="171"/>
        <v>0</v>
      </c>
      <c r="HU167">
        <f t="shared" si="172"/>
        <v>0</v>
      </c>
      <c r="HV167" s="23">
        <f t="shared" ca="1" si="173"/>
        <v>0</v>
      </c>
      <c r="HW167" s="465"/>
      <c r="HX167" s="335"/>
      <c r="HY167" s="335"/>
      <c r="HZ167" s="335"/>
      <c r="IA167" s="335"/>
      <c r="IB167" s="335"/>
      <c r="IC167" s="335"/>
      <c r="ID167" s="335"/>
      <c r="IE167" s="335"/>
      <c r="IF167" s="335"/>
      <c r="IG167" s="23">
        <v>9</v>
      </c>
      <c r="IH167" s="23">
        <f t="shared" si="174"/>
        <v>0</v>
      </c>
      <c r="II167">
        <f t="shared" si="175"/>
        <v>0</v>
      </c>
      <c r="IJ167">
        <f t="shared" si="176"/>
        <v>0</v>
      </c>
      <c r="IK167">
        <f t="shared" si="177"/>
        <v>0</v>
      </c>
      <c r="IL167">
        <f t="shared" si="178"/>
        <v>0</v>
      </c>
      <c r="IM167" s="23">
        <f t="shared" ca="1" si="179"/>
        <v>0</v>
      </c>
      <c r="IN167" s="465"/>
      <c r="IO167" s="335"/>
      <c r="IP167" s="335"/>
      <c r="IQ167" s="335"/>
      <c r="IR167" s="335"/>
      <c r="IS167" s="335"/>
      <c r="IT167" s="335"/>
    </row>
    <row r="168" spans="1:254" s="124" customFormat="1" ht="12.75" x14ac:dyDescent="0.2">
      <c r="A168" s="335"/>
      <c r="B168" s="335"/>
      <c r="C168" s="23">
        <v>10</v>
      </c>
      <c r="D168" s="23">
        <f t="shared" si="90"/>
        <v>0</v>
      </c>
      <c r="E168">
        <f t="shared" si="91"/>
        <v>0</v>
      </c>
      <c r="F168">
        <f t="shared" si="92"/>
        <v>0</v>
      </c>
      <c r="G168">
        <f t="shared" si="93"/>
        <v>0</v>
      </c>
      <c r="H168">
        <f t="shared" si="94"/>
        <v>0</v>
      </c>
      <c r="I168" s="23">
        <f t="shared" ca="1" si="95"/>
        <v>0</v>
      </c>
      <c r="J168" s="465"/>
      <c r="K168" s="335"/>
      <c r="L168" s="335"/>
      <c r="M168" s="335"/>
      <c r="N168" s="335"/>
      <c r="O168" s="335"/>
      <c r="P168" s="335"/>
      <c r="Q168" s="335"/>
      <c r="R168" s="335"/>
      <c r="S168" s="335"/>
      <c r="T168" s="23">
        <v>10</v>
      </c>
      <c r="U168" s="23">
        <f t="shared" si="96"/>
        <v>0</v>
      </c>
      <c r="V168">
        <f t="shared" si="97"/>
        <v>0</v>
      </c>
      <c r="W168">
        <f t="shared" si="98"/>
        <v>0</v>
      </c>
      <c r="X168">
        <f t="shared" si="99"/>
        <v>0</v>
      </c>
      <c r="Y168">
        <f t="shared" si="100"/>
        <v>0</v>
      </c>
      <c r="Z168" s="23">
        <f t="shared" ca="1" si="101"/>
        <v>0</v>
      </c>
      <c r="AA168" s="465"/>
      <c r="AB168" s="335"/>
      <c r="AC168" s="335"/>
      <c r="AD168" s="335"/>
      <c r="AE168" s="335"/>
      <c r="AF168" s="335"/>
      <c r="AG168" s="335"/>
      <c r="AH168" s="335"/>
      <c r="AI168" s="335"/>
      <c r="AJ168" s="335"/>
      <c r="AK168" s="23">
        <v>10</v>
      </c>
      <c r="AL168" s="23">
        <f t="shared" si="102"/>
        <v>0</v>
      </c>
      <c r="AM168">
        <f t="shared" si="103"/>
        <v>0</v>
      </c>
      <c r="AN168">
        <f t="shared" si="104"/>
        <v>0</v>
      </c>
      <c r="AO168">
        <f t="shared" si="105"/>
        <v>0</v>
      </c>
      <c r="AP168">
        <f t="shared" si="106"/>
        <v>0</v>
      </c>
      <c r="AQ168" s="23">
        <f t="shared" ca="1" si="107"/>
        <v>0</v>
      </c>
      <c r="AR168" s="465"/>
      <c r="AS168" s="335"/>
      <c r="AT168" s="335"/>
      <c r="AU168" s="335"/>
      <c r="AV168" s="335"/>
      <c r="AW168" s="335"/>
      <c r="AX168" s="335"/>
      <c r="AY168" s="335"/>
      <c r="AZ168" s="335"/>
      <c r="BA168" s="335"/>
      <c r="BB168" s="23">
        <v>10</v>
      </c>
      <c r="BC168" s="23">
        <f t="shared" si="108"/>
        <v>0</v>
      </c>
      <c r="BD168">
        <f t="shared" si="109"/>
        <v>0</v>
      </c>
      <c r="BE168">
        <f t="shared" si="110"/>
        <v>0</v>
      </c>
      <c r="BF168">
        <f t="shared" si="111"/>
        <v>0</v>
      </c>
      <c r="BG168">
        <f t="shared" si="112"/>
        <v>0</v>
      </c>
      <c r="BH168" s="23">
        <f t="shared" ca="1" si="113"/>
        <v>0</v>
      </c>
      <c r="BI168" s="465"/>
      <c r="BJ168" s="335"/>
      <c r="BK168" s="335"/>
      <c r="BL168" s="335"/>
      <c r="BM168" s="335"/>
      <c r="BN168" s="335"/>
      <c r="BO168" s="335"/>
      <c r="BP168" s="335"/>
      <c r="BQ168" s="335"/>
      <c r="BR168" s="335"/>
      <c r="BS168" s="23">
        <v>10</v>
      </c>
      <c r="BT168" s="23">
        <f t="shared" si="114"/>
        <v>0</v>
      </c>
      <c r="BU168">
        <f t="shared" si="115"/>
        <v>0</v>
      </c>
      <c r="BV168">
        <f t="shared" si="116"/>
        <v>0</v>
      </c>
      <c r="BW168">
        <f t="shared" si="117"/>
        <v>0</v>
      </c>
      <c r="BX168">
        <f t="shared" si="118"/>
        <v>0</v>
      </c>
      <c r="BY168" s="23">
        <f t="shared" ca="1" si="119"/>
        <v>0</v>
      </c>
      <c r="BZ168" s="465"/>
      <c r="CA168" s="335"/>
      <c r="CB168" s="335"/>
      <c r="CC168" s="335"/>
      <c r="CD168" s="335"/>
      <c r="CE168" s="335"/>
      <c r="CF168" s="335"/>
      <c r="CG168" s="335"/>
      <c r="CH168" s="335"/>
      <c r="CI168" s="335"/>
      <c r="CJ168" s="23">
        <v>10</v>
      </c>
      <c r="CK168" s="23">
        <f t="shared" si="120"/>
        <v>0</v>
      </c>
      <c r="CL168">
        <f t="shared" si="121"/>
        <v>0</v>
      </c>
      <c r="CM168">
        <f t="shared" si="122"/>
        <v>0</v>
      </c>
      <c r="CN168">
        <f t="shared" si="123"/>
        <v>0</v>
      </c>
      <c r="CO168">
        <f t="shared" si="124"/>
        <v>0</v>
      </c>
      <c r="CP168" s="23">
        <f t="shared" ca="1" si="125"/>
        <v>0</v>
      </c>
      <c r="CQ168" s="465"/>
      <c r="CR168" s="335"/>
      <c r="CS168" s="335"/>
      <c r="CT168" s="335"/>
      <c r="CU168" s="335"/>
      <c r="CV168" s="335"/>
      <c r="CW168" s="335"/>
      <c r="CX168" s="335"/>
      <c r="CY168" s="335"/>
      <c r="CZ168" s="335"/>
      <c r="DA168" s="23">
        <v>10</v>
      </c>
      <c r="DB168" s="23">
        <f t="shared" si="126"/>
        <v>0</v>
      </c>
      <c r="DC168">
        <f t="shared" si="127"/>
        <v>0</v>
      </c>
      <c r="DD168">
        <f t="shared" si="128"/>
        <v>0</v>
      </c>
      <c r="DE168">
        <f t="shared" si="129"/>
        <v>0</v>
      </c>
      <c r="DF168">
        <f t="shared" si="130"/>
        <v>0</v>
      </c>
      <c r="DG168" s="23">
        <f t="shared" ca="1" si="131"/>
        <v>0</v>
      </c>
      <c r="DH168" s="465"/>
      <c r="DI168" s="335"/>
      <c r="DJ168" s="335"/>
      <c r="DK168" s="335"/>
      <c r="DL168" s="335"/>
      <c r="DM168" s="335"/>
      <c r="DN168" s="335"/>
      <c r="DO168" s="335"/>
      <c r="DP168" s="335"/>
      <c r="DQ168" s="335"/>
      <c r="DR168" s="23">
        <v>10</v>
      </c>
      <c r="DS168" s="23">
        <f t="shared" si="132"/>
        <v>0</v>
      </c>
      <c r="DT168">
        <f t="shared" si="133"/>
        <v>0</v>
      </c>
      <c r="DU168">
        <f t="shared" si="134"/>
        <v>0</v>
      </c>
      <c r="DV168">
        <f t="shared" si="135"/>
        <v>0</v>
      </c>
      <c r="DW168">
        <f t="shared" si="136"/>
        <v>0</v>
      </c>
      <c r="DX168" s="23">
        <f t="shared" ca="1" si="137"/>
        <v>0</v>
      </c>
      <c r="DY168" s="465"/>
      <c r="DZ168" s="335"/>
      <c r="EA168" s="335"/>
      <c r="EB168" s="335"/>
      <c r="EC168" s="335"/>
      <c r="ED168" s="335"/>
      <c r="EE168" s="335"/>
      <c r="EF168" s="335"/>
      <c r="EG168" s="335"/>
      <c r="EH168" s="335"/>
      <c r="EI168" s="23">
        <v>10</v>
      </c>
      <c r="EJ168" s="23">
        <f t="shared" si="138"/>
        <v>0</v>
      </c>
      <c r="EK168">
        <f t="shared" si="139"/>
        <v>0</v>
      </c>
      <c r="EL168">
        <f t="shared" si="140"/>
        <v>0</v>
      </c>
      <c r="EM168">
        <f t="shared" si="141"/>
        <v>0</v>
      </c>
      <c r="EN168">
        <f t="shared" si="142"/>
        <v>0</v>
      </c>
      <c r="EO168" s="23">
        <f t="shared" ca="1" si="143"/>
        <v>0</v>
      </c>
      <c r="EP168" s="465"/>
      <c r="EQ168" s="335"/>
      <c r="ER168" s="335"/>
      <c r="ES168" s="335"/>
      <c r="ET168" s="335"/>
      <c r="EU168" s="335"/>
      <c r="EV168" s="335"/>
      <c r="EW168" s="335"/>
      <c r="EX168" s="335"/>
      <c r="EY168" s="335"/>
      <c r="EZ168" s="23">
        <v>10</v>
      </c>
      <c r="FA168" s="23">
        <f t="shared" si="144"/>
        <v>0</v>
      </c>
      <c r="FB168">
        <f t="shared" si="145"/>
        <v>0</v>
      </c>
      <c r="FC168">
        <f t="shared" si="146"/>
        <v>0</v>
      </c>
      <c r="FD168">
        <f t="shared" si="147"/>
        <v>0</v>
      </c>
      <c r="FE168">
        <f t="shared" si="148"/>
        <v>0</v>
      </c>
      <c r="FF168" s="23">
        <f t="shared" ca="1" si="149"/>
        <v>0</v>
      </c>
      <c r="FG168" s="465"/>
      <c r="FH168" s="335"/>
      <c r="FI168" s="335"/>
      <c r="FJ168" s="335"/>
      <c r="FK168" s="335"/>
      <c r="FL168" s="335"/>
      <c r="FM168" s="335"/>
      <c r="FN168" s="335"/>
      <c r="FO168" s="335"/>
      <c r="FP168" s="335"/>
      <c r="FQ168" s="23">
        <v>10</v>
      </c>
      <c r="FR168" s="23">
        <f t="shared" si="150"/>
        <v>0</v>
      </c>
      <c r="FS168">
        <f t="shared" si="151"/>
        <v>0</v>
      </c>
      <c r="FT168">
        <f t="shared" si="152"/>
        <v>0</v>
      </c>
      <c r="FU168">
        <f t="shared" si="153"/>
        <v>0</v>
      </c>
      <c r="FV168">
        <f t="shared" si="154"/>
        <v>0</v>
      </c>
      <c r="FW168" s="23">
        <f t="shared" ca="1" si="155"/>
        <v>0</v>
      </c>
      <c r="FX168" s="465"/>
      <c r="FY168" s="335"/>
      <c r="FZ168" s="335"/>
      <c r="GA168" s="335"/>
      <c r="GB168" s="335"/>
      <c r="GC168" s="335"/>
      <c r="GD168" s="335"/>
      <c r="GE168" s="335"/>
      <c r="GF168" s="335"/>
      <c r="GG168" s="335"/>
      <c r="GH168" s="23">
        <v>10</v>
      </c>
      <c r="GI168" s="23">
        <f t="shared" si="156"/>
        <v>0</v>
      </c>
      <c r="GJ168">
        <f t="shared" si="157"/>
        <v>0</v>
      </c>
      <c r="GK168">
        <f t="shared" si="158"/>
        <v>0</v>
      </c>
      <c r="GL168">
        <f t="shared" si="159"/>
        <v>0</v>
      </c>
      <c r="GM168">
        <f t="shared" si="160"/>
        <v>0</v>
      </c>
      <c r="GN168" s="23">
        <f t="shared" ca="1" si="161"/>
        <v>0</v>
      </c>
      <c r="GO168" s="465"/>
      <c r="GP168" s="335"/>
      <c r="GQ168" s="335"/>
      <c r="GR168" s="335"/>
      <c r="GS168" s="335"/>
      <c r="GT168" s="335"/>
      <c r="GU168" s="335"/>
      <c r="GV168" s="335"/>
      <c r="GW168" s="335"/>
      <c r="GX168" s="335"/>
      <c r="GY168" s="23">
        <v>10</v>
      </c>
      <c r="GZ168" s="23">
        <f t="shared" si="162"/>
        <v>0</v>
      </c>
      <c r="HA168">
        <f t="shared" si="163"/>
        <v>0</v>
      </c>
      <c r="HB168">
        <f t="shared" si="164"/>
        <v>0</v>
      </c>
      <c r="HC168">
        <f t="shared" si="165"/>
        <v>0</v>
      </c>
      <c r="HD168">
        <f t="shared" si="166"/>
        <v>0</v>
      </c>
      <c r="HE168" s="23">
        <f t="shared" ca="1" si="167"/>
        <v>0</v>
      </c>
      <c r="HF168" s="465"/>
      <c r="HG168" s="335"/>
      <c r="HH168" s="335"/>
      <c r="HI168" s="335"/>
      <c r="HJ168" s="335"/>
      <c r="HK168" s="335"/>
      <c r="HL168" s="335"/>
      <c r="HM168" s="335"/>
      <c r="HN168" s="335"/>
      <c r="HO168" s="335"/>
      <c r="HP168" s="23">
        <v>10</v>
      </c>
      <c r="HQ168" s="23">
        <f t="shared" si="168"/>
        <v>0</v>
      </c>
      <c r="HR168">
        <f t="shared" si="169"/>
        <v>0</v>
      </c>
      <c r="HS168">
        <f t="shared" si="170"/>
        <v>0</v>
      </c>
      <c r="HT168">
        <f t="shared" si="171"/>
        <v>0</v>
      </c>
      <c r="HU168">
        <f t="shared" si="172"/>
        <v>0</v>
      </c>
      <c r="HV168" s="23">
        <f t="shared" ca="1" si="173"/>
        <v>0</v>
      </c>
      <c r="HW168" s="465"/>
      <c r="HX168" s="335"/>
      <c r="HY168" s="335"/>
      <c r="HZ168" s="335"/>
      <c r="IA168" s="335"/>
      <c r="IB168" s="335"/>
      <c r="IC168" s="335"/>
      <c r="ID168" s="335"/>
      <c r="IE168" s="335"/>
      <c r="IF168" s="335"/>
      <c r="IG168" s="23">
        <v>10</v>
      </c>
      <c r="IH168" s="23">
        <f t="shared" si="174"/>
        <v>0</v>
      </c>
      <c r="II168">
        <f t="shared" si="175"/>
        <v>0</v>
      </c>
      <c r="IJ168">
        <f t="shared" si="176"/>
        <v>0</v>
      </c>
      <c r="IK168">
        <f t="shared" si="177"/>
        <v>0</v>
      </c>
      <c r="IL168">
        <f t="shared" si="178"/>
        <v>0</v>
      </c>
      <c r="IM168" s="23">
        <f t="shared" ca="1" si="179"/>
        <v>0</v>
      </c>
      <c r="IN168" s="465"/>
      <c r="IO168" s="335"/>
      <c r="IP168" s="335"/>
      <c r="IQ168" s="335"/>
      <c r="IR168" s="335"/>
      <c r="IS168" s="335"/>
      <c r="IT168" s="335"/>
    </row>
    <row r="169" spans="1:254" s="124" customFormat="1" ht="12.75" x14ac:dyDescent="0.2">
      <c r="A169" s="335"/>
      <c r="B169" s="335"/>
      <c r="C169" s="23">
        <v>11</v>
      </c>
      <c r="D169" s="23">
        <f t="shared" si="90"/>
        <v>0</v>
      </c>
      <c r="E169">
        <f t="shared" si="91"/>
        <v>0</v>
      </c>
      <c r="F169">
        <f t="shared" si="92"/>
        <v>0</v>
      </c>
      <c r="G169">
        <f t="shared" si="93"/>
        <v>0</v>
      </c>
      <c r="H169">
        <f t="shared" si="94"/>
        <v>0</v>
      </c>
      <c r="I169" s="23">
        <f t="shared" ca="1" si="95"/>
        <v>0</v>
      </c>
      <c r="J169" s="465"/>
      <c r="K169" s="335"/>
      <c r="L169" s="335"/>
      <c r="M169" s="335"/>
      <c r="N169" s="335"/>
      <c r="O169" s="335"/>
      <c r="P169" s="335"/>
      <c r="Q169" s="335"/>
      <c r="R169" s="335"/>
      <c r="S169" s="335"/>
      <c r="T169" s="23">
        <v>11</v>
      </c>
      <c r="U169" s="23">
        <f t="shared" si="96"/>
        <v>0</v>
      </c>
      <c r="V169">
        <f t="shared" si="97"/>
        <v>0</v>
      </c>
      <c r="W169">
        <f t="shared" si="98"/>
        <v>0</v>
      </c>
      <c r="X169">
        <f t="shared" si="99"/>
        <v>0</v>
      </c>
      <c r="Y169">
        <f t="shared" si="100"/>
        <v>0</v>
      </c>
      <c r="Z169" s="23">
        <f t="shared" ca="1" si="101"/>
        <v>0</v>
      </c>
      <c r="AA169" s="465"/>
      <c r="AB169" s="335"/>
      <c r="AC169" s="335"/>
      <c r="AD169" s="335"/>
      <c r="AE169" s="335"/>
      <c r="AF169" s="335"/>
      <c r="AG169" s="335"/>
      <c r="AH169" s="335"/>
      <c r="AI169" s="335"/>
      <c r="AJ169" s="335"/>
      <c r="AK169" s="23">
        <v>11</v>
      </c>
      <c r="AL169" s="23">
        <f t="shared" si="102"/>
        <v>0</v>
      </c>
      <c r="AM169">
        <f t="shared" si="103"/>
        <v>0</v>
      </c>
      <c r="AN169">
        <f t="shared" si="104"/>
        <v>0</v>
      </c>
      <c r="AO169">
        <f t="shared" si="105"/>
        <v>0</v>
      </c>
      <c r="AP169">
        <f t="shared" si="106"/>
        <v>0</v>
      </c>
      <c r="AQ169" s="23">
        <f t="shared" ca="1" si="107"/>
        <v>0</v>
      </c>
      <c r="AR169" s="465"/>
      <c r="AS169" s="335"/>
      <c r="AT169" s="335"/>
      <c r="AU169" s="335"/>
      <c r="AV169" s="335"/>
      <c r="AW169" s="335"/>
      <c r="AX169" s="335"/>
      <c r="AY169" s="335"/>
      <c r="AZ169" s="335"/>
      <c r="BA169" s="335"/>
      <c r="BB169" s="23">
        <v>11</v>
      </c>
      <c r="BC169" s="23">
        <f t="shared" si="108"/>
        <v>0</v>
      </c>
      <c r="BD169">
        <f t="shared" si="109"/>
        <v>0</v>
      </c>
      <c r="BE169">
        <f t="shared" si="110"/>
        <v>0</v>
      </c>
      <c r="BF169">
        <f t="shared" si="111"/>
        <v>0</v>
      </c>
      <c r="BG169">
        <f t="shared" si="112"/>
        <v>0</v>
      </c>
      <c r="BH169" s="23">
        <f t="shared" ca="1" si="113"/>
        <v>0</v>
      </c>
      <c r="BI169" s="465"/>
      <c r="BJ169" s="335"/>
      <c r="BK169" s="335"/>
      <c r="BL169" s="335"/>
      <c r="BM169" s="335"/>
      <c r="BN169" s="335"/>
      <c r="BO169" s="335"/>
      <c r="BP169" s="335"/>
      <c r="BQ169" s="335"/>
      <c r="BR169" s="335"/>
      <c r="BS169" s="23">
        <v>11</v>
      </c>
      <c r="BT169" s="23">
        <f t="shared" si="114"/>
        <v>0</v>
      </c>
      <c r="BU169">
        <f t="shared" si="115"/>
        <v>0</v>
      </c>
      <c r="BV169">
        <f t="shared" si="116"/>
        <v>0</v>
      </c>
      <c r="BW169">
        <f t="shared" si="117"/>
        <v>0</v>
      </c>
      <c r="BX169">
        <f t="shared" si="118"/>
        <v>0</v>
      </c>
      <c r="BY169" s="23">
        <f t="shared" ca="1" si="119"/>
        <v>0</v>
      </c>
      <c r="BZ169" s="465"/>
      <c r="CA169" s="335"/>
      <c r="CB169" s="335"/>
      <c r="CC169" s="335"/>
      <c r="CD169" s="335"/>
      <c r="CE169" s="335"/>
      <c r="CF169" s="335"/>
      <c r="CG169" s="335"/>
      <c r="CH169" s="335"/>
      <c r="CI169" s="335"/>
      <c r="CJ169" s="23">
        <v>11</v>
      </c>
      <c r="CK169" s="23">
        <f t="shared" si="120"/>
        <v>0</v>
      </c>
      <c r="CL169">
        <f t="shared" si="121"/>
        <v>0</v>
      </c>
      <c r="CM169">
        <f t="shared" si="122"/>
        <v>0</v>
      </c>
      <c r="CN169">
        <f t="shared" si="123"/>
        <v>0</v>
      </c>
      <c r="CO169">
        <f t="shared" si="124"/>
        <v>0</v>
      </c>
      <c r="CP169" s="23">
        <f t="shared" ca="1" si="125"/>
        <v>0</v>
      </c>
      <c r="CQ169" s="465"/>
      <c r="CR169" s="335"/>
      <c r="CS169" s="335"/>
      <c r="CT169" s="335"/>
      <c r="CU169" s="335"/>
      <c r="CV169" s="335"/>
      <c r="CW169" s="335"/>
      <c r="CX169" s="335"/>
      <c r="CY169" s="335"/>
      <c r="CZ169" s="335"/>
      <c r="DA169" s="23">
        <v>11</v>
      </c>
      <c r="DB169" s="23">
        <f t="shared" si="126"/>
        <v>0</v>
      </c>
      <c r="DC169">
        <f t="shared" si="127"/>
        <v>0</v>
      </c>
      <c r="DD169">
        <f t="shared" si="128"/>
        <v>0</v>
      </c>
      <c r="DE169">
        <f t="shared" si="129"/>
        <v>0</v>
      </c>
      <c r="DF169">
        <f t="shared" si="130"/>
        <v>0</v>
      </c>
      <c r="DG169" s="23">
        <f t="shared" ca="1" si="131"/>
        <v>0</v>
      </c>
      <c r="DH169" s="465"/>
      <c r="DI169" s="335"/>
      <c r="DJ169" s="335"/>
      <c r="DK169" s="335"/>
      <c r="DL169" s="335"/>
      <c r="DM169" s="335"/>
      <c r="DN169" s="335"/>
      <c r="DO169" s="335"/>
      <c r="DP169" s="335"/>
      <c r="DQ169" s="335"/>
      <c r="DR169" s="23">
        <v>11</v>
      </c>
      <c r="DS169" s="23">
        <f t="shared" si="132"/>
        <v>0</v>
      </c>
      <c r="DT169">
        <f t="shared" si="133"/>
        <v>0</v>
      </c>
      <c r="DU169">
        <f t="shared" si="134"/>
        <v>0</v>
      </c>
      <c r="DV169">
        <f t="shared" si="135"/>
        <v>0</v>
      </c>
      <c r="DW169">
        <f t="shared" si="136"/>
        <v>0</v>
      </c>
      <c r="DX169" s="23">
        <f t="shared" ca="1" si="137"/>
        <v>0</v>
      </c>
      <c r="DY169" s="465"/>
      <c r="DZ169" s="335"/>
      <c r="EA169" s="335"/>
      <c r="EB169" s="335"/>
      <c r="EC169" s="335"/>
      <c r="ED169" s="335"/>
      <c r="EE169" s="335"/>
      <c r="EF169" s="335"/>
      <c r="EG169" s="335"/>
      <c r="EH169" s="335"/>
      <c r="EI169" s="23">
        <v>11</v>
      </c>
      <c r="EJ169" s="23">
        <f t="shared" si="138"/>
        <v>0</v>
      </c>
      <c r="EK169">
        <f t="shared" si="139"/>
        <v>0</v>
      </c>
      <c r="EL169">
        <f t="shared" si="140"/>
        <v>0</v>
      </c>
      <c r="EM169">
        <f t="shared" si="141"/>
        <v>0</v>
      </c>
      <c r="EN169">
        <f t="shared" si="142"/>
        <v>0</v>
      </c>
      <c r="EO169" s="23">
        <f t="shared" ca="1" si="143"/>
        <v>0</v>
      </c>
      <c r="EP169" s="465"/>
      <c r="EQ169" s="335"/>
      <c r="ER169" s="335"/>
      <c r="ES169" s="335"/>
      <c r="ET169" s="335"/>
      <c r="EU169" s="335"/>
      <c r="EV169" s="335"/>
      <c r="EW169" s="335"/>
      <c r="EX169" s="335"/>
      <c r="EY169" s="335"/>
      <c r="EZ169" s="23">
        <v>11</v>
      </c>
      <c r="FA169" s="23">
        <f t="shared" si="144"/>
        <v>0</v>
      </c>
      <c r="FB169">
        <f t="shared" si="145"/>
        <v>0</v>
      </c>
      <c r="FC169">
        <f t="shared" si="146"/>
        <v>0</v>
      </c>
      <c r="FD169">
        <f t="shared" si="147"/>
        <v>0</v>
      </c>
      <c r="FE169">
        <f t="shared" si="148"/>
        <v>0</v>
      </c>
      <c r="FF169" s="23">
        <f t="shared" ca="1" si="149"/>
        <v>0</v>
      </c>
      <c r="FG169" s="465"/>
      <c r="FH169" s="335"/>
      <c r="FI169" s="335"/>
      <c r="FJ169" s="335"/>
      <c r="FK169" s="335"/>
      <c r="FL169" s="335"/>
      <c r="FM169" s="335"/>
      <c r="FN169" s="335"/>
      <c r="FO169" s="335"/>
      <c r="FP169" s="335"/>
      <c r="FQ169" s="23">
        <v>11</v>
      </c>
      <c r="FR169" s="23">
        <f t="shared" si="150"/>
        <v>0</v>
      </c>
      <c r="FS169">
        <f t="shared" si="151"/>
        <v>0</v>
      </c>
      <c r="FT169">
        <f t="shared" si="152"/>
        <v>0</v>
      </c>
      <c r="FU169">
        <f t="shared" si="153"/>
        <v>0</v>
      </c>
      <c r="FV169">
        <f t="shared" si="154"/>
        <v>0</v>
      </c>
      <c r="FW169" s="23">
        <f t="shared" ca="1" si="155"/>
        <v>0</v>
      </c>
      <c r="FX169" s="465"/>
      <c r="FY169" s="335"/>
      <c r="FZ169" s="335"/>
      <c r="GA169" s="335"/>
      <c r="GB169" s="335"/>
      <c r="GC169" s="335"/>
      <c r="GD169" s="335"/>
      <c r="GE169" s="335"/>
      <c r="GF169" s="335"/>
      <c r="GG169" s="335"/>
      <c r="GH169" s="23">
        <v>11</v>
      </c>
      <c r="GI169" s="23">
        <f t="shared" si="156"/>
        <v>0</v>
      </c>
      <c r="GJ169">
        <f t="shared" si="157"/>
        <v>0</v>
      </c>
      <c r="GK169">
        <f t="shared" si="158"/>
        <v>0</v>
      </c>
      <c r="GL169">
        <f t="shared" si="159"/>
        <v>0</v>
      </c>
      <c r="GM169">
        <f t="shared" si="160"/>
        <v>0</v>
      </c>
      <c r="GN169" s="23">
        <f t="shared" ca="1" si="161"/>
        <v>0</v>
      </c>
      <c r="GO169" s="465"/>
      <c r="GP169" s="335"/>
      <c r="GQ169" s="335"/>
      <c r="GR169" s="335"/>
      <c r="GS169" s="335"/>
      <c r="GT169" s="335"/>
      <c r="GU169" s="335"/>
      <c r="GV169" s="335"/>
      <c r="GW169" s="335"/>
      <c r="GX169" s="335"/>
      <c r="GY169" s="23">
        <v>11</v>
      </c>
      <c r="GZ169" s="23">
        <f t="shared" si="162"/>
        <v>0</v>
      </c>
      <c r="HA169">
        <f t="shared" si="163"/>
        <v>0</v>
      </c>
      <c r="HB169">
        <f t="shared" si="164"/>
        <v>0</v>
      </c>
      <c r="HC169">
        <f t="shared" si="165"/>
        <v>0</v>
      </c>
      <c r="HD169">
        <f t="shared" si="166"/>
        <v>0</v>
      </c>
      <c r="HE169" s="23">
        <f t="shared" ca="1" si="167"/>
        <v>0</v>
      </c>
      <c r="HF169" s="465"/>
      <c r="HG169" s="335"/>
      <c r="HH169" s="335"/>
      <c r="HI169" s="335"/>
      <c r="HJ169" s="335"/>
      <c r="HK169" s="335"/>
      <c r="HL169" s="335"/>
      <c r="HM169" s="335"/>
      <c r="HN169" s="335"/>
      <c r="HO169" s="335"/>
      <c r="HP169" s="23">
        <v>11</v>
      </c>
      <c r="HQ169" s="23">
        <f t="shared" si="168"/>
        <v>0</v>
      </c>
      <c r="HR169">
        <f t="shared" si="169"/>
        <v>0</v>
      </c>
      <c r="HS169">
        <f t="shared" si="170"/>
        <v>0</v>
      </c>
      <c r="HT169">
        <f t="shared" si="171"/>
        <v>0</v>
      </c>
      <c r="HU169">
        <f t="shared" si="172"/>
        <v>0</v>
      </c>
      <c r="HV169" s="23">
        <f t="shared" ca="1" si="173"/>
        <v>0</v>
      </c>
      <c r="HW169" s="465"/>
      <c r="HX169" s="335"/>
      <c r="HY169" s="335"/>
      <c r="HZ169" s="335"/>
      <c r="IA169" s="335"/>
      <c r="IB169" s="335"/>
      <c r="IC169" s="335"/>
      <c r="ID169" s="335"/>
      <c r="IE169" s="335"/>
      <c r="IF169" s="335"/>
      <c r="IG169" s="23">
        <v>11</v>
      </c>
      <c r="IH169" s="23">
        <f t="shared" si="174"/>
        <v>0</v>
      </c>
      <c r="II169">
        <f t="shared" si="175"/>
        <v>0</v>
      </c>
      <c r="IJ169">
        <f t="shared" si="176"/>
        <v>0</v>
      </c>
      <c r="IK169">
        <f t="shared" si="177"/>
        <v>0</v>
      </c>
      <c r="IL169">
        <f t="shared" si="178"/>
        <v>0</v>
      </c>
      <c r="IM169" s="23">
        <f t="shared" ca="1" si="179"/>
        <v>0</v>
      </c>
      <c r="IN169" s="465"/>
      <c r="IO169" s="335"/>
      <c r="IP169" s="335"/>
      <c r="IQ169" s="335"/>
      <c r="IR169" s="335"/>
      <c r="IS169" s="335"/>
      <c r="IT169" s="335"/>
    </row>
    <row r="170" spans="1:254" s="124" customFormat="1" ht="12.75" x14ac:dyDescent="0.2">
      <c r="A170" s="335"/>
      <c r="B170" s="335"/>
      <c r="C170" s="23">
        <v>12</v>
      </c>
      <c r="D170" s="23">
        <f t="shared" si="90"/>
        <v>0</v>
      </c>
      <c r="E170">
        <f t="shared" si="91"/>
        <v>0</v>
      </c>
      <c r="F170">
        <f t="shared" si="92"/>
        <v>0</v>
      </c>
      <c r="G170">
        <f t="shared" si="93"/>
        <v>0</v>
      </c>
      <c r="H170">
        <f t="shared" si="94"/>
        <v>0</v>
      </c>
      <c r="I170" s="23">
        <f t="shared" ca="1" si="95"/>
        <v>0</v>
      </c>
      <c r="J170" s="465"/>
      <c r="K170" s="335"/>
      <c r="L170" s="335"/>
      <c r="M170" s="335"/>
      <c r="N170" s="335"/>
      <c r="O170" s="335"/>
      <c r="P170" s="335"/>
      <c r="Q170" s="335"/>
      <c r="R170" s="335"/>
      <c r="S170" s="335"/>
      <c r="T170" s="23">
        <v>12</v>
      </c>
      <c r="U170" s="23">
        <f t="shared" si="96"/>
        <v>0</v>
      </c>
      <c r="V170">
        <f t="shared" si="97"/>
        <v>0</v>
      </c>
      <c r="W170">
        <f t="shared" si="98"/>
        <v>0</v>
      </c>
      <c r="X170">
        <f t="shared" si="99"/>
        <v>0</v>
      </c>
      <c r="Y170">
        <f t="shared" si="100"/>
        <v>0</v>
      </c>
      <c r="Z170" s="23">
        <f t="shared" ca="1" si="101"/>
        <v>0</v>
      </c>
      <c r="AA170" s="465"/>
      <c r="AB170" s="335"/>
      <c r="AC170" s="335"/>
      <c r="AD170" s="335"/>
      <c r="AE170" s="335"/>
      <c r="AF170" s="335"/>
      <c r="AG170" s="335"/>
      <c r="AH170" s="335"/>
      <c r="AI170" s="335"/>
      <c r="AJ170" s="335"/>
      <c r="AK170" s="23">
        <v>12</v>
      </c>
      <c r="AL170" s="23">
        <f t="shared" si="102"/>
        <v>0</v>
      </c>
      <c r="AM170">
        <f t="shared" si="103"/>
        <v>0</v>
      </c>
      <c r="AN170">
        <f t="shared" si="104"/>
        <v>0</v>
      </c>
      <c r="AO170">
        <f t="shared" si="105"/>
        <v>0</v>
      </c>
      <c r="AP170">
        <f t="shared" si="106"/>
        <v>0</v>
      </c>
      <c r="AQ170" s="23">
        <f t="shared" ca="1" si="107"/>
        <v>0</v>
      </c>
      <c r="AR170" s="465"/>
      <c r="AS170" s="335"/>
      <c r="AT170" s="335"/>
      <c r="AU170" s="335"/>
      <c r="AV170" s="335"/>
      <c r="AW170" s="335"/>
      <c r="AX170" s="335"/>
      <c r="AY170" s="335"/>
      <c r="AZ170" s="335"/>
      <c r="BA170" s="335"/>
      <c r="BB170" s="23">
        <v>12</v>
      </c>
      <c r="BC170" s="23">
        <f t="shared" si="108"/>
        <v>0</v>
      </c>
      <c r="BD170">
        <f t="shared" si="109"/>
        <v>0</v>
      </c>
      <c r="BE170">
        <f t="shared" si="110"/>
        <v>0</v>
      </c>
      <c r="BF170">
        <f t="shared" si="111"/>
        <v>0</v>
      </c>
      <c r="BG170">
        <f t="shared" si="112"/>
        <v>0</v>
      </c>
      <c r="BH170" s="23">
        <f t="shared" ca="1" si="113"/>
        <v>0</v>
      </c>
      <c r="BI170" s="465"/>
      <c r="BJ170" s="335"/>
      <c r="BK170" s="335"/>
      <c r="BL170" s="335"/>
      <c r="BM170" s="335"/>
      <c r="BN170" s="335"/>
      <c r="BO170" s="335"/>
      <c r="BP170" s="335"/>
      <c r="BQ170" s="335"/>
      <c r="BR170" s="335"/>
      <c r="BS170" s="23">
        <v>12</v>
      </c>
      <c r="BT170" s="23">
        <f t="shared" si="114"/>
        <v>0</v>
      </c>
      <c r="BU170">
        <f t="shared" si="115"/>
        <v>0</v>
      </c>
      <c r="BV170">
        <f t="shared" si="116"/>
        <v>0</v>
      </c>
      <c r="BW170">
        <f t="shared" si="117"/>
        <v>0</v>
      </c>
      <c r="BX170">
        <f t="shared" si="118"/>
        <v>0</v>
      </c>
      <c r="BY170" s="23">
        <f t="shared" ca="1" si="119"/>
        <v>0</v>
      </c>
      <c r="BZ170" s="465"/>
      <c r="CA170" s="335"/>
      <c r="CB170" s="335"/>
      <c r="CC170" s="335"/>
      <c r="CD170" s="335"/>
      <c r="CE170" s="335"/>
      <c r="CF170" s="335"/>
      <c r="CG170" s="335"/>
      <c r="CH170" s="335"/>
      <c r="CI170" s="335"/>
      <c r="CJ170" s="23">
        <v>12</v>
      </c>
      <c r="CK170" s="23">
        <f t="shared" si="120"/>
        <v>0</v>
      </c>
      <c r="CL170">
        <f t="shared" si="121"/>
        <v>0</v>
      </c>
      <c r="CM170">
        <f t="shared" si="122"/>
        <v>0</v>
      </c>
      <c r="CN170">
        <f t="shared" si="123"/>
        <v>0</v>
      </c>
      <c r="CO170">
        <f t="shared" si="124"/>
        <v>0</v>
      </c>
      <c r="CP170" s="23">
        <f t="shared" ca="1" si="125"/>
        <v>0</v>
      </c>
      <c r="CQ170" s="465"/>
      <c r="CR170" s="335"/>
      <c r="CS170" s="335"/>
      <c r="CT170" s="335"/>
      <c r="CU170" s="335"/>
      <c r="CV170" s="335"/>
      <c r="CW170" s="335"/>
      <c r="CX170" s="335"/>
      <c r="CY170" s="335"/>
      <c r="CZ170" s="335"/>
      <c r="DA170" s="23">
        <v>12</v>
      </c>
      <c r="DB170" s="23">
        <f t="shared" si="126"/>
        <v>0</v>
      </c>
      <c r="DC170">
        <f t="shared" si="127"/>
        <v>0</v>
      </c>
      <c r="DD170">
        <f t="shared" si="128"/>
        <v>0</v>
      </c>
      <c r="DE170">
        <f t="shared" si="129"/>
        <v>0</v>
      </c>
      <c r="DF170">
        <f t="shared" si="130"/>
        <v>0</v>
      </c>
      <c r="DG170" s="23">
        <f t="shared" ca="1" si="131"/>
        <v>0</v>
      </c>
      <c r="DH170" s="465"/>
      <c r="DI170" s="335"/>
      <c r="DJ170" s="335"/>
      <c r="DK170" s="335"/>
      <c r="DL170" s="335"/>
      <c r="DM170" s="335"/>
      <c r="DN170" s="335"/>
      <c r="DO170" s="335"/>
      <c r="DP170" s="335"/>
      <c r="DQ170" s="335"/>
      <c r="DR170" s="23">
        <v>12</v>
      </c>
      <c r="DS170" s="23">
        <f t="shared" si="132"/>
        <v>0</v>
      </c>
      <c r="DT170">
        <f t="shared" si="133"/>
        <v>0</v>
      </c>
      <c r="DU170">
        <f t="shared" si="134"/>
        <v>0</v>
      </c>
      <c r="DV170">
        <f t="shared" si="135"/>
        <v>0</v>
      </c>
      <c r="DW170">
        <f t="shared" si="136"/>
        <v>0</v>
      </c>
      <c r="DX170" s="23">
        <f t="shared" ca="1" si="137"/>
        <v>0</v>
      </c>
      <c r="DY170" s="465"/>
      <c r="DZ170" s="335"/>
      <c r="EA170" s="335"/>
      <c r="EB170" s="335"/>
      <c r="EC170" s="335"/>
      <c r="ED170" s="335"/>
      <c r="EE170" s="335"/>
      <c r="EF170" s="335"/>
      <c r="EG170" s="335"/>
      <c r="EH170" s="335"/>
      <c r="EI170" s="23">
        <v>12</v>
      </c>
      <c r="EJ170" s="23">
        <f t="shared" si="138"/>
        <v>0</v>
      </c>
      <c r="EK170">
        <f t="shared" si="139"/>
        <v>0</v>
      </c>
      <c r="EL170">
        <f t="shared" si="140"/>
        <v>0</v>
      </c>
      <c r="EM170">
        <f t="shared" si="141"/>
        <v>0</v>
      </c>
      <c r="EN170">
        <f t="shared" si="142"/>
        <v>0</v>
      </c>
      <c r="EO170" s="23">
        <f t="shared" ca="1" si="143"/>
        <v>0</v>
      </c>
      <c r="EP170" s="465"/>
      <c r="EQ170" s="335"/>
      <c r="ER170" s="335"/>
      <c r="ES170" s="335"/>
      <c r="ET170" s="335"/>
      <c r="EU170" s="335"/>
      <c r="EV170" s="335"/>
      <c r="EW170" s="335"/>
      <c r="EX170" s="335"/>
      <c r="EY170" s="335"/>
      <c r="EZ170" s="23">
        <v>12</v>
      </c>
      <c r="FA170" s="23">
        <f t="shared" si="144"/>
        <v>0</v>
      </c>
      <c r="FB170">
        <f t="shared" si="145"/>
        <v>0</v>
      </c>
      <c r="FC170">
        <f t="shared" si="146"/>
        <v>0</v>
      </c>
      <c r="FD170">
        <f t="shared" si="147"/>
        <v>0</v>
      </c>
      <c r="FE170">
        <f t="shared" si="148"/>
        <v>0</v>
      </c>
      <c r="FF170" s="23">
        <f t="shared" ca="1" si="149"/>
        <v>0</v>
      </c>
      <c r="FG170" s="465"/>
      <c r="FH170" s="335"/>
      <c r="FI170" s="335"/>
      <c r="FJ170" s="335"/>
      <c r="FK170" s="335"/>
      <c r="FL170" s="335"/>
      <c r="FM170" s="335"/>
      <c r="FN170" s="335"/>
      <c r="FO170" s="335"/>
      <c r="FP170" s="335"/>
      <c r="FQ170" s="23">
        <v>12</v>
      </c>
      <c r="FR170" s="23">
        <f t="shared" si="150"/>
        <v>0</v>
      </c>
      <c r="FS170">
        <f t="shared" si="151"/>
        <v>0</v>
      </c>
      <c r="FT170">
        <f t="shared" si="152"/>
        <v>0</v>
      </c>
      <c r="FU170">
        <f t="shared" si="153"/>
        <v>0</v>
      </c>
      <c r="FV170">
        <f t="shared" si="154"/>
        <v>0</v>
      </c>
      <c r="FW170" s="23">
        <f t="shared" ca="1" si="155"/>
        <v>0</v>
      </c>
      <c r="FX170" s="465"/>
      <c r="FY170" s="335"/>
      <c r="FZ170" s="335"/>
      <c r="GA170" s="335"/>
      <c r="GB170" s="335"/>
      <c r="GC170" s="335"/>
      <c r="GD170" s="335"/>
      <c r="GE170" s="335"/>
      <c r="GF170" s="335"/>
      <c r="GG170" s="335"/>
      <c r="GH170" s="23">
        <v>12</v>
      </c>
      <c r="GI170" s="23">
        <f t="shared" si="156"/>
        <v>0</v>
      </c>
      <c r="GJ170">
        <f t="shared" si="157"/>
        <v>0</v>
      </c>
      <c r="GK170">
        <f t="shared" si="158"/>
        <v>0</v>
      </c>
      <c r="GL170">
        <f t="shared" si="159"/>
        <v>0</v>
      </c>
      <c r="GM170">
        <f t="shared" si="160"/>
        <v>0</v>
      </c>
      <c r="GN170" s="23">
        <f t="shared" ca="1" si="161"/>
        <v>0</v>
      </c>
      <c r="GO170" s="465"/>
      <c r="GP170" s="335"/>
      <c r="GQ170" s="335"/>
      <c r="GR170" s="335"/>
      <c r="GS170" s="335"/>
      <c r="GT170" s="335"/>
      <c r="GU170" s="335"/>
      <c r="GV170" s="335"/>
      <c r="GW170" s="335"/>
      <c r="GX170" s="335"/>
      <c r="GY170" s="23">
        <v>12</v>
      </c>
      <c r="GZ170" s="23">
        <f t="shared" si="162"/>
        <v>0</v>
      </c>
      <c r="HA170">
        <f t="shared" si="163"/>
        <v>0</v>
      </c>
      <c r="HB170">
        <f t="shared" si="164"/>
        <v>0</v>
      </c>
      <c r="HC170">
        <f t="shared" si="165"/>
        <v>0</v>
      </c>
      <c r="HD170">
        <f t="shared" si="166"/>
        <v>0</v>
      </c>
      <c r="HE170" s="23">
        <f t="shared" ca="1" si="167"/>
        <v>0</v>
      </c>
      <c r="HF170" s="465"/>
      <c r="HG170" s="335"/>
      <c r="HH170" s="335"/>
      <c r="HI170" s="335"/>
      <c r="HJ170" s="335"/>
      <c r="HK170" s="335"/>
      <c r="HL170" s="335"/>
      <c r="HM170" s="335"/>
      <c r="HN170" s="335"/>
      <c r="HO170" s="335"/>
      <c r="HP170" s="23">
        <v>12</v>
      </c>
      <c r="HQ170" s="23">
        <f t="shared" si="168"/>
        <v>0</v>
      </c>
      <c r="HR170">
        <f t="shared" si="169"/>
        <v>0</v>
      </c>
      <c r="HS170">
        <f t="shared" si="170"/>
        <v>0</v>
      </c>
      <c r="HT170">
        <f t="shared" si="171"/>
        <v>0</v>
      </c>
      <c r="HU170">
        <f t="shared" si="172"/>
        <v>0</v>
      </c>
      <c r="HV170" s="23">
        <f t="shared" ca="1" si="173"/>
        <v>0</v>
      </c>
      <c r="HW170" s="465"/>
      <c r="HX170" s="335"/>
      <c r="HY170" s="335"/>
      <c r="HZ170" s="335"/>
      <c r="IA170" s="335"/>
      <c r="IB170" s="335"/>
      <c r="IC170" s="335"/>
      <c r="ID170" s="335"/>
      <c r="IE170" s="335"/>
      <c r="IF170" s="335"/>
      <c r="IG170" s="23">
        <v>12</v>
      </c>
      <c r="IH170" s="23">
        <f t="shared" si="174"/>
        <v>0</v>
      </c>
      <c r="II170">
        <f t="shared" si="175"/>
        <v>0</v>
      </c>
      <c r="IJ170">
        <f t="shared" si="176"/>
        <v>0</v>
      </c>
      <c r="IK170">
        <f t="shared" si="177"/>
        <v>0</v>
      </c>
      <c r="IL170">
        <f t="shared" si="178"/>
        <v>0</v>
      </c>
      <c r="IM170" s="23">
        <f t="shared" ca="1" si="179"/>
        <v>0</v>
      </c>
      <c r="IN170" s="465"/>
      <c r="IO170" s="335"/>
      <c r="IP170" s="335"/>
      <c r="IQ170" s="335"/>
      <c r="IR170" s="335"/>
      <c r="IS170" s="335"/>
      <c r="IT170" s="335"/>
    </row>
    <row r="171" spans="1:254" s="124" customFormat="1" ht="12.75" x14ac:dyDescent="0.2">
      <c r="A171" s="335"/>
      <c r="B171" s="335"/>
      <c r="C171" s="23">
        <v>13</v>
      </c>
      <c r="D171" s="23">
        <f t="shared" si="90"/>
        <v>0</v>
      </c>
      <c r="E171">
        <f t="shared" si="91"/>
        <v>0</v>
      </c>
      <c r="F171">
        <f t="shared" si="92"/>
        <v>0</v>
      </c>
      <c r="G171">
        <f t="shared" si="93"/>
        <v>0</v>
      </c>
      <c r="H171">
        <f t="shared" si="94"/>
        <v>0</v>
      </c>
      <c r="I171" s="23">
        <f t="shared" ca="1" si="95"/>
        <v>0</v>
      </c>
      <c r="J171" s="465"/>
      <c r="K171" s="335"/>
      <c r="L171" s="335"/>
      <c r="M171" s="335"/>
      <c r="N171" s="335"/>
      <c r="O171" s="335"/>
      <c r="P171" s="335"/>
      <c r="Q171" s="335"/>
      <c r="R171" s="335"/>
      <c r="S171" s="335"/>
      <c r="T171" s="23">
        <v>13</v>
      </c>
      <c r="U171" s="23">
        <f t="shared" si="96"/>
        <v>0</v>
      </c>
      <c r="V171">
        <f t="shared" si="97"/>
        <v>0</v>
      </c>
      <c r="W171">
        <f t="shared" si="98"/>
        <v>0</v>
      </c>
      <c r="X171">
        <f t="shared" si="99"/>
        <v>0</v>
      </c>
      <c r="Y171">
        <f t="shared" si="100"/>
        <v>0</v>
      </c>
      <c r="Z171" s="23">
        <f t="shared" ca="1" si="101"/>
        <v>0</v>
      </c>
      <c r="AA171" s="465"/>
      <c r="AB171" s="335"/>
      <c r="AC171" s="335"/>
      <c r="AD171" s="335"/>
      <c r="AE171" s="335"/>
      <c r="AF171" s="335"/>
      <c r="AG171" s="335"/>
      <c r="AH171" s="335"/>
      <c r="AI171" s="335"/>
      <c r="AJ171" s="335"/>
      <c r="AK171" s="23">
        <v>13</v>
      </c>
      <c r="AL171" s="23">
        <f t="shared" si="102"/>
        <v>0</v>
      </c>
      <c r="AM171">
        <f t="shared" si="103"/>
        <v>0</v>
      </c>
      <c r="AN171">
        <f t="shared" si="104"/>
        <v>0</v>
      </c>
      <c r="AO171">
        <f t="shared" si="105"/>
        <v>0</v>
      </c>
      <c r="AP171">
        <f t="shared" si="106"/>
        <v>0</v>
      </c>
      <c r="AQ171" s="23">
        <f t="shared" ca="1" si="107"/>
        <v>0</v>
      </c>
      <c r="AR171" s="465"/>
      <c r="AS171" s="335"/>
      <c r="AT171" s="335"/>
      <c r="AU171" s="335"/>
      <c r="AV171" s="335"/>
      <c r="AW171" s="335"/>
      <c r="AX171" s="335"/>
      <c r="AY171" s="335"/>
      <c r="AZ171" s="335"/>
      <c r="BA171" s="335"/>
      <c r="BB171" s="23">
        <v>13</v>
      </c>
      <c r="BC171" s="23">
        <f t="shared" si="108"/>
        <v>0</v>
      </c>
      <c r="BD171">
        <f t="shared" si="109"/>
        <v>0</v>
      </c>
      <c r="BE171">
        <f t="shared" si="110"/>
        <v>0</v>
      </c>
      <c r="BF171">
        <f t="shared" si="111"/>
        <v>0</v>
      </c>
      <c r="BG171">
        <f t="shared" si="112"/>
        <v>0</v>
      </c>
      <c r="BH171" s="23">
        <f t="shared" ca="1" si="113"/>
        <v>0</v>
      </c>
      <c r="BI171" s="465"/>
      <c r="BJ171" s="335"/>
      <c r="BK171" s="335"/>
      <c r="BL171" s="335"/>
      <c r="BM171" s="335"/>
      <c r="BN171" s="335"/>
      <c r="BO171" s="335"/>
      <c r="BP171" s="335"/>
      <c r="BQ171" s="335"/>
      <c r="BR171" s="335"/>
      <c r="BS171" s="23">
        <v>13</v>
      </c>
      <c r="BT171" s="23">
        <f t="shared" si="114"/>
        <v>0</v>
      </c>
      <c r="BU171">
        <f t="shared" si="115"/>
        <v>0</v>
      </c>
      <c r="BV171">
        <f t="shared" si="116"/>
        <v>0</v>
      </c>
      <c r="BW171">
        <f t="shared" si="117"/>
        <v>0</v>
      </c>
      <c r="BX171">
        <f t="shared" si="118"/>
        <v>0</v>
      </c>
      <c r="BY171" s="23">
        <f t="shared" ca="1" si="119"/>
        <v>0</v>
      </c>
      <c r="BZ171" s="465"/>
      <c r="CA171" s="335"/>
      <c r="CB171" s="335"/>
      <c r="CC171" s="335"/>
      <c r="CD171" s="335"/>
      <c r="CE171" s="335"/>
      <c r="CF171" s="335"/>
      <c r="CG171" s="335"/>
      <c r="CH171" s="335"/>
      <c r="CI171" s="335"/>
      <c r="CJ171" s="23">
        <v>13</v>
      </c>
      <c r="CK171" s="23">
        <f t="shared" si="120"/>
        <v>0</v>
      </c>
      <c r="CL171">
        <f t="shared" si="121"/>
        <v>0</v>
      </c>
      <c r="CM171">
        <f t="shared" si="122"/>
        <v>0</v>
      </c>
      <c r="CN171">
        <f t="shared" si="123"/>
        <v>0</v>
      </c>
      <c r="CO171">
        <f t="shared" si="124"/>
        <v>0</v>
      </c>
      <c r="CP171" s="23">
        <f t="shared" ca="1" si="125"/>
        <v>0</v>
      </c>
      <c r="CQ171" s="465"/>
      <c r="CR171" s="335"/>
      <c r="CS171" s="335"/>
      <c r="CT171" s="335"/>
      <c r="CU171" s="335"/>
      <c r="CV171" s="335"/>
      <c r="CW171" s="335"/>
      <c r="CX171" s="335"/>
      <c r="CY171" s="335"/>
      <c r="CZ171" s="335"/>
      <c r="DA171" s="23">
        <v>13</v>
      </c>
      <c r="DB171" s="23">
        <f t="shared" si="126"/>
        <v>0</v>
      </c>
      <c r="DC171">
        <f t="shared" si="127"/>
        <v>0</v>
      </c>
      <c r="DD171">
        <f t="shared" si="128"/>
        <v>0</v>
      </c>
      <c r="DE171">
        <f t="shared" si="129"/>
        <v>0</v>
      </c>
      <c r="DF171">
        <f t="shared" si="130"/>
        <v>0</v>
      </c>
      <c r="DG171" s="23">
        <f t="shared" ca="1" si="131"/>
        <v>0</v>
      </c>
      <c r="DH171" s="465"/>
      <c r="DI171" s="335"/>
      <c r="DJ171" s="335"/>
      <c r="DK171" s="335"/>
      <c r="DL171" s="335"/>
      <c r="DM171" s="335"/>
      <c r="DN171" s="335"/>
      <c r="DO171" s="335"/>
      <c r="DP171" s="335"/>
      <c r="DQ171" s="335"/>
      <c r="DR171" s="23">
        <v>13</v>
      </c>
      <c r="DS171" s="23">
        <f t="shared" si="132"/>
        <v>0</v>
      </c>
      <c r="DT171">
        <f t="shared" si="133"/>
        <v>0</v>
      </c>
      <c r="DU171">
        <f t="shared" si="134"/>
        <v>0</v>
      </c>
      <c r="DV171">
        <f t="shared" si="135"/>
        <v>0</v>
      </c>
      <c r="DW171">
        <f t="shared" si="136"/>
        <v>0</v>
      </c>
      <c r="DX171" s="23">
        <f t="shared" ca="1" si="137"/>
        <v>0</v>
      </c>
      <c r="DY171" s="465"/>
      <c r="DZ171" s="335"/>
      <c r="EA171" s="335"/>
      <c r="EB171" s="335"/>
      <c r="EC171" s="335"/>
      <c r="ED171" s="335"/>
      <c r="EE171" s="335"/>
      <c r="EF171" s="335"/>
      <c r="EG171" s="335"/>
      <c r="EH171" s="335"/>
      <c r="EI171" s="23">
        <v>13</v>
      </c>
      <c r="EJ171" s="23">
        <f t="shared" si="138"/>
        <v>0</v>
      </c>
      <c r="EK171">
        <f t="shared" si="139"/>
        <v>0</v>
      </c>
      <c r="EL171">
        <f t="shared" si="140"/>
        <v>0</v>
      </c>
      <c r="EM171">
        <f t="shared" si="141"/>
        <v>0</v>
      </c>
      <c r="EN171">
        <f t="shared" si="142"/>
        <v>0</v>
      </c>
      <c r="EO171" s="23">
        <f t="shared" ca="1" si="143"/>
        <v>0</v>
      </c>
      <c r="EP171" s="465"/>
      <c r="EQ171" s="335"/>
      <c r="ER171" s="335"/>
      <c r="ES171" s="335"/>
      <c r="ET171" s="335"/>
      <c r="EU171" s="335"/>
      <c r="EV171" s="335"/>
      <c r="EW171" s="335"/>
      <c r="EX171" s="335"/>
      <c r="EY171" s="335"/>
      <c r="EZ171" s="23">
        <v>13</v>
      </c>
      <c r="FA171" s="23">
        <f t="shared" si="144"/>
        <v>0</v>
      </c>
      <c r="FB171">
        <f t="shared" si="145"/>
        <v>0</v>
      </c>
      <c r="FC171">
        <f t="shared" si="146"/>
        <v>0</v>
      </c>
      <c r="FD171">
        <f t="shared" si="147"/>
        <v>0</v>
      </c>
      <c r="FE171">
        <f t="shared" si="148"/>
        <v>0</v>
      </c>
      <c r="FF171" s="23">
        <f t="shared" ca="1" si="149"/>
        <v>0</v>
      </c>
      <c r="FG171" s="465"/>
      <c r="FH171" s="335"/>
      <c r="FI171" s="335"/>
      <c r="FJ171" s="335"/>
      <c r="FK171" s="335"/>
      <c r="FL171" s="335"/>
      <c r="FM171" s="335"/>
      <c r="FN171" s="335"/>
      <c r="FO171" s="335"/>
      <c r="FP171" s="335"/>
      <c r="FQ171" s="23">
        <v>13</v>
      </c>
      <c r="FR171" s="23">
        <f t="shared" si="150"/>
        <v>0</v>
      </c>
      <c r="FS171">
        <f t="shared" si="151"/>
        <v>0</v>
      </c>
      <c r="FT171">
        <f t="shared" si="152"/>
        <v>0</v>
      </c>
      <c r="FU171">
        <f t="shared" si="153"/>
        <v>0</v>
      </c>
      <c r="FV171">
        <f t="shared" si="154"/>
        <v>0</v>
      </c>
      <c r="FW171" s="23">
        <f t="shared" ca="1" si="155"/>
        <v>0</v>
      </c>
      <c r="FX171" s="465"/>
      <c r="FY171" s="335"/>
      <c r="FZ171" s="335"/>
      <c r="GA171" s="335"/>
      <c r="GB171" s="335"/>
      <c r="GC171" s="335"/>
      <c r="GD171" s="335"/>
      <c r="GE171" s="335"/>
      <c r="GF171" s="335"/>
      <c r="GG171" s="335"/>
      <c r="GH171" s="23">
        <v>13</v>
      </c>
      <c r="GI171" s="23">
        <f t="shared" si="156"/>
        <v>0</v>
      </c>
      <c r="GJ171">
        <f t="shared" si="157"/>
        <v>0</v>
      </c>
      <c r="GK171">
        <f t="shared" si="158"/>
        <v>0</v>
      </c>
      <c r="GL171">
        <f t="shared" si="159"/>
        <v>0</v>
      </c>
      <c r="GM171">
        <f t="shared" si="160"/>
        <v>0</v>
      </c>
      <c r="GN171" s="23">
        <f t="shared" ca="1" si="161"/>
        <v>0</v>
      </c>
      <c r="GO171" s="465"/>
      <c r="GP171" s="335"/>
      <c r="GQ171" s="335"/>
      <c r="GR171" s="335"/>
      <c r="GS171" s="335"/>
      <c r="GT171" s="335"/>
      <c r="GU171" s="335"/>
      <c r="GV171" s="335"/>
      <c r="GW171" s="335"/>
      <c r="GX171" s="335"/>
      <c r="GY171" s="23">
        <v>13</v>
      </c>
      <c r="GZ171" s="23">
        <f t="shared" si="162"/>
        <v>0</v>
      </c>
      <c r="HA171">
        <f t="shared" si="163"/>
        <v>0</v>
      </c>
      <c r="HB171">
        <f t="shared" si="164"/>
        <v>0</v>
      </c>
      <c r="HC171">
        <f t="shared" si="165"/>
        <v>0</v>
      </c>
      <c r="HD171">
        <f t="shared" si="166"/>
        <v>0</v>
      </c>
      <c r="HE171" s="23">
        <f t="shared" ca="1" si="167"/>
        <v>0</v>
      </c>
      <c r="HF171" s="465"/>
      <c r="HG171" s="335"/>
      <c r="HH171" s="335"/>
      <c r="HI171" s="335"/>
      <c r="HJ171" s="335"/>
      <c r="HK171" s="335"/>
      <c r="HL171" s="335"/>
      <c r="HM171" s="335"/>
      <c r="HN171" s="335"/>
      <c r="HO171" s="335"/>
      <c r="HP171" s="23">
        <v>13</v>
      </c>
      <c r="HQ171" s="23">
        <f t="shared" si="168"/>
        <v>0</v>
      </c>
      <c r="HR171">
        <f t="shared" si="169"/>
        <v>0</v>
      </c>
      <c r="HS171">
        <f t="shared" si="170"/>
        <v>0</v>
      </c>
      <c r="HT171">
        <f t="shared" si="171"/>
        <v>0</v>
      </c>
      <c r="HU171">
        <f t="shared" si="172"/>
        <v>0</v>
      </c>
      <c r="HV171" s="23">
        <f t="shared" ca="1" si="173"/>
        <v>0</v>
      </c>
      <c r="HW171" s="465"/>
      <c r="HX171" s="335"/>
      <c r="HY171" s="335"/>
      <c r="HZ171" s="335"/>
      <c r="IA171" s="335"/>
      <c r="IB171" s="335"/>
      <c r="IC171" s="335"/>
      <c r="ID171" s="335"/>
      <c r="IE171" s="335"/>
      <c r="IF171" s="335"/>
      <c r="IG171" s="23">
        <v>13</v>
      </c>
      <c r="IH171" s="23">
        <f t="shared" si="174"/>
        <v>0</v>
      </c>
      <c r="II171">
        <f t="shared" si="175"/>
        <v>0</v>
      </c>
      <c r="IJ171">
        <f t="shared" si="176"/>
        <v>0</v>
      </c>
      <c r="IK171">
        <f t="shared" si="177"/>
        <v>0</v>
      </c>
      <c r="IL171">
        <f t="shared" si="178"/>
        <v>0</v>
      </c>
      <c r="IM171" s="23">
        <f t="shared" ca="1" si="179"/>
        <v>0</v>
      </c>
      <c r="IN171" s="465"/>
      <c r="IO171" s="335"/>
      <c r="IP171" s="335"/>
      <c r="IQ171" s="335"/>
      <c r="IR171" s="335"/>
      <c r="IS171" s="335"/>
      <c r="IT171" s="335"/>
    </row>
    <row r="172" spans="1:254" s="124" customFormat="1" ht="12.75" x14ac:dyDescent="0.2">
      <c r="A172" s="335"/>
      <c r="B172" s="335"/>
      <c r="C172" s="23">
        <v>14</v>
      </c>
      <c r="D172" s="23">
        <f t="shared" si="90"/>
        <v>0</v>
      </c>
      <c r="E172">
        <f t="shared" si="91"/>
        <v>0</v>
      </c>
      <c r="F172">
        <f t="shared" si="92"/>
        <v>0</v>
      </c>
      <c r="G172">
        <f t="shared" si="93"/>
        <v>0</v>
      </c>
      <c r="H172">
        <f t="shared" si="94"/>
        <v>0</v>
      </c>
      <c r="I172" s="23">
        <f t="shared" ca="1" si="95"/>
        <v>0</v>
      </c>
      <c r="J172" s="465"/>
      <c r="K172" s="335"/>
      <c r="L172" s="335"/>
      <c r="M172" s="335"/>
      <c r="N172" s="335"/>
      <c r="O172" s="335"/>
      <c r="P172" s="335"/>
      <c r="Q172" s="335"/>
      <c r="R172" s="335"/>
      <c r="S172" s="335"/>
      <c r="T172" s="23">
        <v>14</v>
      </c>
      <c r="U172" s="23">
        <f t="shared" si="96"/>
        <v>0</v>
      </c>
      <c r="V172">
        <f t="shared" si="97"/>
        <v>0</v>
      </c>
      <c r="W172">
        <f t="shared" si="98"/>
        <v>0</v>
      </c>
      <c r="X172">
        <f t="shared" si="99"/>
        <v>0</v>
      </c>
      <c r="Y172">
        <f t="shared" si="100"/>
        <v>0</v>
      </c>
      <c r="Z172" s="23">
        <f t="shared" ca="1" si="101"/>
        <v>0</v>
      </c>
      <c r="AA172" s="465"/>
      <c r="AB172" s="335"/>
      <c r="AC172" s="335"/>
      <c r="AD172" s="335"/>
      <c r="AE172" s="335"/>
      <c r="AF172" s="335"/>
      <c r="AG172" s="335"/>
      <c r="AH172" s="335"/>
      <c r="AI172" s="335"/>
      <c r="AJ172" s="335"/>
      <c r="AK172" s="23">
        <v>14</v>
      </c>
      <c r="AL172" s="23">
        <f t="shared" si="102"/>
        <v>0</v>
      </c>
      <c r="AM172">
        <f t="shared" si="103"/>
        <v>0</v>
      </c>
      <c r="AN172">
        <f t="shared" si="104"/>
        <v>0</v>
      </c>
      <c r="AO172">
        <f t="shared" si="105"/>
        <v>0</v>
      </c>
      <c r="AP172">
        <f t="shared" si="106"/>
        <v>0</v>
      </c>
      <c r="AQ172" s="23">
        <f t="shared" ca="1" si="107"/>
        <v>0</v>
      </c>
      <c r="AR172" s="465"/>
      <c r="AS172" s="335"/>
      <c r="AT172" s="335"/>
      <c r="AU172" s="335"/>
      <c r="AV172" s="335"/>
      <c r="AW172" s="335"/>
      <c r="AX172" s="335"/>
      <c r="AY172" s="335"/>
      <c r="AZ172" s="335"/>
      <c r="BA172" s="335"/>
      <c r="BB172" s="23">
        <v>14</v>
      </c>
      <c r="BC172" s="23">
        <f t="shared" si="108"/>
        <v>0</v>
      </c>
      <c r="BD172">
        <f t="shared" si="109"/>
        <v>0</v>
      </c>
      <c r="BE172">
        <f t="shared" si="110"/>
        <v>0</v>
      </c>
      <c r="BF172">
        <f t="shared" si="111"/>
        <v>0</v>
      </c>
      <c r="BG172">
        <f t="shared" si="112"/>
        <v>0</v>
      </c>
      <c r="BH172" s="23">
        <f t="shared" ca="1" si="113"/>
        <v>0</v>
      </c>
      <c r="BI172" s="465"/>
      <c r="BJ172" s="335"/>
      <c r="BK172" s="335"/>
      <c r="BL172" s="335"/>
      <c r="BM172" s="335"/>
      <c r="BN172" s="335"/>
      <c r="BO172" s="335"/>
      <c r="BP172" s="335"/>
      <c r="BQ172" s="335"/>
      <c r="BR172" s="335"/>
      <c r="BS172" s="23">
        <v>14</v>
      </c>
      <c r="BT172" s="23">
        <f t="shared" si="114"/>
        <v>0</v>
      </c>
      <c r="BU172">
        <f t="shared" si="115"/>
        <v>0</v>
      </c>
      <c r="BV172">
        <f t="shared" si="116"/>
        <v>0</v>
      </c>
      <c r="BW172">
        <f t="shared" si="117"/>
        <v>0</v>
      </c>
      <c r="BX172">
        <f t="shared" si="118"/>
        <v>0</v>
      </c>
      <c r="BY172" s="23">
        <f t="shared" ca="1" si="119"/>
        <v>0</v>
      </c>
      <c r="BZ172" s="465"/>
      <c r="CA172" s="335"/>
      <c r="CB172" s="335"/>
      <c r="CC172" s="335"/>
      <c r="CD172" s="335"/>
      <c r="CE172" s="335"/>
      <c r="CF172" s="335"/>
      <c r="CG172" s="335"/>
      <c r="CH172" s="335"/>
      <c r="CI172" s="335"/>
      <c r="CJ172" s="23">
        <v>14</v>
      </c>
      <c r="CK172" s="23">
        <f t="shared" si="120"/>
        <v>0</v>
      </c>
      <c r="CL172">
        <f t="shared" si="121"/>
        <v>0</v>
      </c>
      <c r="CM172">
        <f t="shared" si="122"/>
        <v>0</v>
      </c>
      <c r="CN172">
        <f t="shared" si="123"/>
        <v>0</v>
      </c>
      <c r="CO172">
        <f t="shared" si="124"/>
        <v>0</v>
      </c>
      <c r="CP172" s="23">
        <f t="shared" ca="1" si="125"/>
        <v>0</v>
      </c>
      <c r="CQ172" s="465"/>
      <c r="CR172" s="335"/>
      <c r="CS172" s="335"/>
      <c r="CT172" s="335"/>
      <c r="CU172" s="335"/>
      <c r="CV172" s="335"/>
      <c r="CW172" s="335"/>
      <c r="CX172" s="335"/>
      <c r="CY172" s="335"/>
      <c r="CZ172" s="335"/>
      <c r="DA172" s="23">
        <v>14</v>
      </c>
      <c r="DB172" s="23">
        <f t="shared" si="126"/>
        <v>0</v>
      </c>
      <c r="DC172">
        <f t="shared" si="127"/>
        <v>0</v>
      </c>
      <c r="DD172">
        <f t="shared" si="128"/>
        <v>0</v>
      </c>
      <c r="DE172">
        <f t="shared" si="129"/>
        <v>0</v>
      </c>
      <c r="DF172">
        <f t="shared" si="130"/>
        <v>0</v>
      </c>
      <c r="DG172" s="23">
        <f t="shared" ca="1" si="131"/>
        <v>0</v>
      </c>
      <c r="DH172" s="465"/>
      <c r="DI172" s="335"/>
      <c r="DJ172" s="335"/>
      <c r="DK172" s="335"/>
      <c r="DL172" s="335"/>
      <c r="DM172" s="335"/>
      <c r="DN172" s="335"/>
      <c r="DO172" s="335"/>
      <c r="DP172" s="335"/>
      <c r="DQ172" s="335"/>
      <c r="DR172" s="23">
        <v>14</v>
      </c>
      <c r="DS172" s="23">
        <f t="shared" si="132"/>
        <v>0</v>
      </c>
      <c r="DT172">
        <f t="shared" si="133"/>
        <v>0</v>
      </c>
      <c r="DU172">
        <f t="shared" si="134"/>
        <v>0</v>
      </c>
      <c r="DV172">
        <f t="shared" si="135"/>
        <v>0</v>
      </c>
      <c r="DW172">
        <f t="shared" si="136"/>
        <v>0</v>
      </c>
      <c r="DX172" s="23">
        <f t="shared" ca="1" si="137"/>
        <v>0</v>
      </c>
      <c r="DY172" s="465"/>
      <c r="DZ172" s="335"/>
      <c r="EA172" s="335"/>
      <c r="EB172" s="335"/>
      <c r="EC172" s="335"/>
      <c r="ED172" s="335"/>
      <c r="EE172" s="335"/>
      <c r="EF172" s="335"/>
      <c r="EG172" s="335"/>
      <c r="EH172" s="335"/>
      <c r="EI172" s="23">
        <v>14</v>
      </c>
      <c r="EJ172" s="23">
        <f t="shared" si="138"/>
        <v>0</v>
      </c>
      <c r="EK172">
        <f t="shared" si="139"/>
        <v>0</v>
      </c>
      <c r="EL172">
        <f t="shared" si="140"/>
        <v>0</v>
      </c>
      <c r="EM172">
        <f t="shared" si="141"/>
        <v>0</v>
      </c>
      <c r="EN172">
        <f t="shared" si="142"/>
        <v>0</v>
      </c>
      <c r="EO172" s="23">
        <f t="shared" ca="1" si="143"/>
        <v>0</v>
      </c>
      <c r="EP172" s="465"/>
      <c r="EQ172" s="335"/>
      <c r="ER172" s="335"/>
      <c r="ES172" s="335"/>
      <c r="ET172" s="335"/>
      <c r="EU172" s="335"/>
      <c r="EV172" s="335"/>
      <c r="EW172" s="335"/>
      <c r="EX172" s="335"/>
      <c r="EY172" s="335"/>
      <c r="EZ172" s="23">
        <v>14</v>
      </c>
      <c r="FA172" s="23">
        <f t="shared" si="144"/>
        <v>0</v>
      </c>
      <c r="FB172">
        <f t="shared" si="145"/>
        <v>0</v>
      </c>
      <c r="FC172">
        <f t="shared" si="146"/>
        <v>0</v>
      </c>
      <c r="FD172">
        <f t="shared" si="147"/>
        <v>0</v>
      </c>
      <c r="FE172">
        <f t="shared" si="148"/>
        <v>0</v>
      </c>
      <c r="FF172" s="23">
        <f t="shared" ca="1" si="149"/>
        <v>0</v>
      </c>
      <c r="FG172" s="465"/>
      <c r="FH172" s="335"/>
      <c r="FI172" s="335"/>
      <c r="FJ172" s="335"/>
      <c r="FK172" s="335"/>
      <c r="FL172" s="335"/>
      <c r="FM172" s="335"/>
      <c r="FN172" s="335"/>
      <c r="FO172" s="335"/>
      <c r="FP172" s="335"/>
      <c r="FQ172" s="23">
        <v>14</v>
      </c>
      <c r="FR172" s="23">
        <f t="shared" si="150"/>
        <v>0</v>
      </c>
      <c r="FS172">
        <f t="shared" si="151"/>
        <v>0</v>
      </c>
      <c r="FT172">
        <f t="shared" si="152"/>
        <v>0</v>
      </c>
      <c r="FU172">
        <f t="shared" si="153"/>
        <v>0</v>
      </c>
      <c r="FV172">
        <f t="shared" si="154"/>
        <v>0</v>
      </c>
      <c r="FW172" s="23">
        <f t="shared" ca="1" si="155"/>
        <v>0</v>
      </c>
      <c r="FX172" s="465"/>
      <c r="FY172" s="335"/>
      <c r="FZ172" s="335"/>
      <c r="GA172" s="335"/>
      <c r="GB172" s="335"/>
      <c r="GC172" s="335"/>
      <c r="GD172" s="335"/>
      <c r="GE172" s="335"/>
      <c r="GF172" s="335"/>
      <c r="GG172" s="335"/>
      <c r="GH172" s="23">
        <v>14</v>
      </c>
      <c r="GI172" s="23">
        <f t="shared" si="156"/>
        <v>0</v>
      </c>
      <c r="GJ172">
        <f t="shared" si="157"/>
        <v>0</v>
      </c>
      <c r="GK172">
        <f t="shared" si="158"/>
        <v>0</v>
      </c>
      <c r="GL172">
        <f t="shared" si="159"/>
        <v>0</v>
      </c>
      <c r="GM172">
        <f t="shared" si="160"/>
        <v>0</v>
      </c>
      <c r="GN172" s="23">
        <f t="shared" ca="1" si="161"/>
        <v>0</v>
      </c>
      <c r="GO172" s="465"/>
      <c r="GP172" s="335"/>
      <c r="GQ172" s="335"/>
      <c r="GR172" s="335"/>
      <c r="GS172" s="335"/>
      <c r="GT172" s="335"/>
      <c r="GU172" s="335"/>
      <c r="GV172" s="335"/>
      <c r="GW172" s="335"/>
      <c r="GX172" s="335"/>
      <c r="GY172" s="23">
        <v>14</v>
      </c>
      <c r="GZ172" s="23">
        <f t="shared" si="162"/>
        <v>0</v>
      </c>
      <c r="HA172">
        <f t="shared" si="163"/>
        <v>0</v>
      </c>
      <c r="HB172">
        <f t="shared" si="164"/>
        <v>0</v>
      </c>
      <c r="HC172">
        <f t="shared" si="165"/>
        <v>0</v>
      </c>
      <c r="HD172">
        <f t="shared" si="166"/>
        <v>0</v>
      </c>
      <c r="HE172" s="23">
        <f t="shared" ca="1" si="167"/>
        <v>0</v>
      </c>
      <c r="HF172" s="465"/>
      <c r="HG172" s="335"/>
      <c r="HH172" s="335"/>
      <c r="HI172" s="335"/>
      <c r="HJ172" s="335"/>
      <c r="HK172" s="335"/>
      <c r="HL172" s="335"/>
      <c r="HM172" s="335"/>
      <c r="HN172" s="335"/>
      <c r="HO172" s="335"/>
      <c r="HP172" s="23">
        <v>14</v>
      </c>
      <c r="HQ172" s="23">
        <f t="shared" si="168"/>
        <v>0</v>
      </c>
      <c r="HR172">
        <f t="shared" si="169"/>
        <v>0</v>
      </c>
      <c r="HS172">
        <f t="shared" si="170"/>
        <v>0</v>
      </c>
      <c r="HT172">
        <f t="shared" si="171"/>
        <v>0</v>
      </c>
      <c r="HU172">
        <f t="shared" si="172"/>
        <v>0</v>
      </c>
      <c r="HV172" s="23">
        <f t="shared" ca="1" si="173"/>
        <v>0</v>
      </c>
      <c r="HW172" s="465"/>
      <c r="HX172" s="335"/>
      <c r="HY172" s="335"/>
      <c r="HZ172" s="335"/>
      <c r="IA172" s="335"/>
      <c r="IB172" s="335"/>
      <c r="IC172" s="335"/>
      <c r="ID172" s="335"/>
      <c r="IE172" s="335"/>
      <c r="IF172" s="335"/>
      <c r="IG172" s="23">
        <v>14</v>
      </c>
      <c r="IH172" s="23">
        <f t="shared" si="174"/>
        <v>0</v>
      </c>
      <c r="II172">
        <f t="shared" si="175"/>
        <v>0</v>
      </c>
      <c r="IJ172">
        <f t="shared" si="176"/>
        <v>0</v>
      </c>
      <c r="IK172">
        <f t="shared" si="177"/>
        <v>0</v>
      </c>
      <c r="IL172">
        <f t="shared" si="178"/>
        <v>0</v>
      </c>
      <c r="IM172" s="23">
        <f t="shared" ca="1" si="179"/>
        <v>0</v>
      </c>
      <c r="IN172" s="465"/>
      <c r="IO172" s="335"/>
      <c r="IP172" s="335"/>
      <c r="IQ172" s="335"/>
      <c r="IR172" s="335"/>
      <c r="IS172" s="335"/>
      <c r="IT172" s="335"/>
    </row>
    <row r="173" spans="1:254" s="124" customFormat="1" ht="12.75" x14ac:dyDescent="0.2">
      <c r="A173" s="335"/>
      <c r="B173" s="335"/>
      <c r="C173" s="23">
        <v>15</v>
      </c>
      <c r="D173" s="23">
        <f t="shared" si="90"/>
        <v>0</v>
      </c>
      <c r="E173">
        <f t="shared" si="91"/>
        <v>0</v>
      </c>
      <c r="F173">
        <f t="shared" si="92"/>
        <v>0</v>
      </c>
      <c r="G173">
        <f t="shared" si="93"/>
        <v>0</v>
      </c>
      <c r="H173">
        <f t="shared" si="94"/>
        <v>0</v>
      </c>
      <c r="I173" s="23">
        <f t="shared" ca="1" si="95"/>
        <v>0</v>
      </c>
      <c r="J173" s="465"/>
      <c r="K173" s="335"/>
      <c r="L173" s="335"/>
      <c r="M173" s="335"/>
      <c r="N173" s="335"/>
      <c r="O173" s="335"/>
      <c r="P173" s="335"/>
      <c r="Q173" s="335"/>
      <c r="R173" s="335"/>
      <c r="S173" s="335"/>
      <c r="T173" s="23">
        <v>15</v>
      </c>
      <c r="U173" s="23">
        <f t="shared" si="96"/>
        <v>0</v>
      </c>
      <c r="V173">
        <f t="shared" si="97"/>
        <v>0</v>
      </c>
      <c r="W173">
        <f t="shared" si="98"/>
        <v>0</v>
      </c>
      <c r="X173">
        <f t="shared" si="99"/>
        <v>0</v>
      </c>
      <c r="Y173">
        <f t="shared" si="100"/>
        <v>0</v>
      </c>
      <c r="Z173" s="23">
        <f t="shared" ca="1" si="101"/>
        <v>0</v>
      </c>
      <c r="AA173" s="465"/>
      <c r="AB173" s="335"/>
      <c r="AC173" s="335"/>
      <c r="AD173" s="335"/>
      <c r="AE173" s="335"/>
      <c r="AF173" s="335"/>
      <c r="AG173" s="335"/>
      <c r="AH173" s="335"/>
      <c r="AI173" s="335"/>
      <c r="AJ173" s="335"/>
      <c r="AK173" s="23">
        <v>15</v>
      </c>
      <c r="AL173" s="23">
        <f t="shared" si="102"/>
        <v>0</v>
      </c>
      <c r="AM173">
        <f t="shared" si="103"/>
        <v>0</v>
      </c>
      <c r="AN173">
        <f t="shared" si="104"/>
        <v>0</v>
      </c>
      <c r="AO173">
        <f t="shared" si="105"/>
        <v>0</v>
      </c>
      <c r="AP173">
        <f t="shared" si="106"/>
        <v>0</v>
      </c>
      <c r="AQ173" s="23">
        <f t="shared" ca="1" si="107"/>
        <v>0</v>
      </c>
      <c r="AR173" s="465"/>
      <c r="AS173" s="335"/>
      <c r="AT173" s="335"/>
      <c r="AU173" s="335"/>
      <c r="AV173" s="335"/>
      <c r="AW173" s="335"/>
      <c r="AX173" s="335"/>
      <c r="AY173" s="335"/>
      <c r="AZ173" s="335"/>
      <c r="BA173" s="335"/>
      <c r="BB173" s="23">
        <v>15</v>
      </c>
      <c r="BC173" s="23">
        <f t="shared" si="108"/>
        <v>0</v>
      </c>
      <c r="BD173">
        <f t="shared" si="109"/>
        <v>0</v>
      </c>
      <c r="BE173">
        <f t="shared" si="110"/>
        <v>0</v>
      </c>
      <c r="BF173">
        <f t="shared" si="111"/>
        <v>0</v>
      </c>
      <c r="BG173">
        <f t="shared" si="112"/>
        <v>0</v>
      </c>
      <c r="BH173" s="23">
        <f t="shared" ca="1" si="113"/>
        <v>0</v>
      </c>
      <c r="BI173" s="465"/>
      <c r="BJ173" s="335"/>
      <c r="BK173" s="335"/>
      <c r="BL173" s="335"/>
      <c r="BM173" s="335"/>
      <c r="BN173" s="335"/>
      <c r="BO173" s="335"/>
      <c r="BP173" s="335"/>
      <c r="BQ173" s="335"/>
      <c r="BR173" s="335"/>
      <c r="BS173" s="23">
        <v>15</v>
      </c>
      <c r="BT173" s="23">
        <f t="shared" si="114"/>
        <v>0</v>
      </c>
      <c r="BU173">
        <f t="shared" si="115"/>
        <v>0</v>
      </c>
      <c r="BV173">
        <f t="shared" si="116"/>
        <v>0</v>
      </c>
      <c r="BW173">
        <f t="shared" si="117"/>
        <v>0</v>
      </c>
      <c r="BX173">
        <f t="shared" si="118"/>
        <v>0</v>
      </c>
      <c r="BY173" s="23">
        <f t="shared" ca="1" si="119"/>
        <v>0</v>
      </c>
      <c r="BZ173" s="465"/>
      <c r="CA173" s="335"/>
      <c r="CB173" s="335"/>
      <c r="CC173" s="335"/>
      <c r="CD173" s="335"/>
      <c r="CE173" s="335"/>
      <c r="CF173" s="335"/>
      <c r="CG173" s="335"/>
      <c r="CH173" s="335"/>
      <c r="CI173" s="335"/>
      <c r="CJ173" s="23">
        <v>15</v>
      </c>
      <c r="CK173" s="23">
        <f t="shared" si="120"/>
        <v>0</v>
      </c>
      <c r="CL173">
        <f t="shared" si="121"/>
        <v>0</v>
      </c>
      <c r="CM173">
        <f t="shared" si="122"/>
        <v>0</v>
      </c>
      <c r="CN173">
        <f t="shared" si="123"/>
        <v>0</v>
      </c>
      <c r="CO173">
        <f t="shared" si="124"/>
        <v>0</v>
      </c>
      <c r="CP173" s="23">
        <f t="shared" ca="1" si="125"/>
        <v>0</v>
      </c>
      <c r="CQ173" s="465"/>
      <c r="CR173" s="335"/>
      <c r="CS173" s="335"/>
      <c r="CT173" s="335"/>
      <c r="CU173" s="335"/>
      <c r="CV173" s="335"/>
      <c r="CW173" s="335"/>
      <c r="CX173" s="335"/>
      <c r="CY173" s="335"/>
      <c r="CZ173" s="335"/>
      <c r="DA173" s="23">
        <v>15</v>
      </c>
      <c r="DB173" s="23">
        <f t="shared" si="126"/>
        <v>0</v>
      </c>
      <c r="DC173">
        <f t="shared" si="127"/>
        <v>0</v>
      </c>
      <c r="DD173">
        <f t="shared" si="128"/>
        <v>0</v>
      </c>
      <c r="DE173">
        <f t="shared" si="129"/>
        <v>0</v>
      </c>
      <c r="DF173">
        <f t="shared" si="130"/>
        <v>0</v>
      </c>
      <c r="DG173" s="23">
        <f t="shared" ca="1" si="131"/>
        <v>0</v>
      </c>
      <c r="DH173" s="465"/>
      <c r="DI173" s="335"/>
      <c r="DJ173" s="335"/>
      <c r="DK173" s="335"/>
      <c r="DL173" s="335"/>
      <c r="DM173" s="335"/>
      <c r="DN173" s="335"/>
      <c r="DO173" s="335"/>
      <c r="DP173" s="335"/>
      <c r="DQ173" s="335"/>
      <c r="DR173" s="23">
        <v>15</v>
      </c>
      <c r="DS173" s="23">
        <f t="shared" si="132"/>
        <v>0</v>
      </c>
      <c r="DT173">
        <f t="shared" si="133"/>
        <v>0</v>
      </c>
      <c r="DU173">
        <f t="shared" si="134"/>
        <v>0</v>
      </c>
      <c r="DV173">
        <f t="shared" si="135"/>
        <v>0</v>
      </c>
      <c r="DW173">
        <f t="shared" si="136"/>
        <v>0</v>
      </c>
      <c r="DX173" s="23">
        <f t="shared" ca="1" si="137"/>
        <v>0</v>
      </c>
      <c r="DY173" s="465"/>
      <c r="DZ173" s="335"/>
      <c r="EA173" s="335"/>
      <c r="EB173" s="335"/>
      <c r="EC173" s="335"/>
      <c r="ED173" s="335"/>
      <c r="EE173" s="335"/>
      <c r="EF173" s="335"/>
      <c r="EG173" s="335"/>
      <c r="EH173" s="335"/>
      <c r="EI173" s="23">
        <v>15</v>
      </c>
      <c r="EJ173" s="23">
        <f t="shared" si="138"/>
        <v>0</v>
      </c>
      <c r="EK173">
        <f t="shared" si="139"/>
        <v>0</v>
      </c>
      <c r="EL173">
        <f t="shared" si="140"/>
        <v>0</v>
      </c>
      <c r="EM173">
        <f t="shared" si="141"/>
        <v>0</v>
      </c>
      <c r="EN173">
        <f t="shared" si="142"/>
        <v>0</v>
      </c>
      <c r="EO173" s="23">
        <f t="shared" ca="1" si="143"/>
        <v>0</v>
      </c>
      <c r="EP173" s="465"/>
      <c r="EQ173" s="335"/>
      <c r="ER173" s="335"/>
      <c r="ES173" s="335"/>
      <c r="ET173" s="335"/>
      <c r="EU173" s="335"/>
      <c r="EV173" s="335"/>
      <c r="EW173" s="335"/>
      <c r="EX173" s="335"/>
      <c r="EY173" s="335"/>
      <c r="EZ173" s="23">
        <v>15</v>
      </c>
      <c r="FA173" s="23">
        <f t="shared" si="144"/>
        <v>0</v>
      </c>
      <c r="FB173">
        <f t="shared" si="145"/>
        <v>0</v>
      </c>
      <c r="FC173">
        <f t="shared" si="146"/>
        <v>0</v>
      </c>
      <c r="FD173">
        <f t="shared" si="147"/>
        <v>0</v>
      </c>
      <c r="FE173">
        <f t="shared" si="148"/>
        <v>0</v>
      </c>
      <c r="FF173" s="23">
        <f t="shared" ca="1" si="149"/>
        <v>0</v>
      </c>
      <c r="FG173" s="465"/>
      <c r="FH173" s="335"/>
      <c r="FI173" s="335"/>
      <c r="FJ173" s="335"/>
      <c r="FK173" s="335"/>
      <c r="FL173" s="335"/>
      <c r="FM173" s="335"/>
      <c r="FN173" s="335"/>
      <c r="FO173" s="335"/>
      <c r="FP173" s="335"/>
      <c r="FQ173" s="23">
        <v>15</v>
      </c>
      <c r="FR173" s="23">
        <f t="shared" si="150"/>
        <v>0</v>
      </c>
      <c r="FS173">
        <f t="shared" si="151"/>
        <v>0</v>
      </c>
      <c r="FT173">
        <f t="shared" si="152"/>
        <v>0</v>
      </c>
      <c r="FU173">
        <f t="shared" si="153"/>
        <v>0</v>
      </c>
      <c r="FV173">
        <f t="shared" si="154"/>
        <v>0</v>
      </c>
      <c r="FW173" s="23">
        <f t="shared" ca="1" si="155"/>
        <v>0</v>
      </c>
      <c r="FX173" s="465"/>
      <c r="FY173" s="335"/>
      <c r="FZ173" s="335"/>
      <c r="GA173" s="335"/>
      <c r="GB173" s="335"/>
      <c r="GC173" s="335"/>
      <c r="GD173" s="335"/>
      <c r="GE173" s="335"/>
      <c r="GF173" s="335"/>
      <c r="GG173" s="335"/>
      <c r="GH173" s="23">
        <v>15</v>
      </c>
      <c r="GI173" s="23">
        <f t="shared" si="156"/>
        <v>0</v>
      </c>
      <c r="GJ173">
        <f t="shared" si="157"/>
        <v>0</v>
      </c>
      <c r="GK173">
        <f t="shared" si="158"/>
        <v>0</v>
      </c>
      <c r="GL173">
        <f t="shared" si="159"/>
        <v>0</v>
      </c>
      <c r="GM173">
        <f t="shared" si="160"/>
        <v>0</v>
      </c>
      <c r="GN173" s="23">
        <f t="shared" ca="1" si="161"/>
        <v>0</v>
      </c>
      <c r="GO173" s="465"/>
      <c r="GP173" s="335"/>
      <c r="GQ173" s="335"/>
      <c r="GR173" s="335"/>
      <c r="GS173" s="335"/>
      <c r="GT173" s="335"/>
      <c r="GU173" s="335"/>
      <c r="GV173" s="335"/>
      <c r="GW173" s="335"/>
      <c r="GX173" s="335"/>
      <c r="GY173" s="23">
        <v>15</v>
      </c>
      <c r="GZ173" s="23">
        <f t="shared" si="162"/>
        <v>0</v>
      </c>
      <c r="HA173">
        <f t="shared" si="163"/>
        <v>0</v>
      </c>
      <c r="HB173">
        <f t="shared" si="164"/>
        <v>0</v>
      </c>
      <c r="HC173">
        <f t="shared" si="165"/>
        <v>0</v>
      </c>
      <c r="HD173">
        <f t="shared" si="166"/>
        <v>0</v>
      </c>
      <c r="HE173" s="23">
        <f t="shared" ca="1" si="167"/>
        <v>0</v>
      </c>
      <c r="HF173" s="465"/>
      <c r="HG173" s="335"/>
      <c r="HH173" s="335"/>
      <c r="HI173" s="335"/>
      <c r="HJ173" s="335"/>
      <c r="HK173" s="335"/>
      <c r="HL173" s="335"/>
      <c r="HM173" s="335"/>
      <c r="HN173" s="335"/>
      <c r="HO173" s="335"/>
      <c r="HP173" s="23">
        <v>15</v>
      </c>
      <c r="HQ173" s="23">
        <f t="shared" si="168"/>
        <v>0</v>
      </c>
      <c r="HR173">
        <f t="shared" si="169"/>
        <v>0</v>
      </c>
      <c r="HS173">
        <f t="shared" si="170"/>
        <v>0</v>
      </c>
      <c r="HT173">
        <f t="shared" si="171"/>
        <v>0</v>
      </c>
      <c r="HU173">
        <f t="shared" si="172"/>
        <v>0</v>
      </c>
      <c r="HV173" s="23">
        <f t="shared" ca="1" si="173"/>
        <v>0</v>
      </c>
      <c r="HW173" s="465"/>
      <c r="HX173" s="335"/>
      <c r="HY173" s="335"/>
      <c r="HZ173" s="335"/>
      <c r="IA173" s="335"/>
      <c r="IB173" s="335"/>
      <c r="IC173" s="335"/>
      <c r="ID173" s="335"/>
      <c r="IE173" s="335"/>
      <c r="IF173" s="335"/>
      <c r="IG173" s="23">
        <v>15</v>
      </c>
      <c r="IH173" s="23">
        <f t="shared" si="174"/>
        <v>0</v>
      </c>
      <c r="II173">
        <f t="shared" si="175"/>
        <v>0</v>
      </c>
      <c r="IJ173">
        <f t="shared" si="176"/>
        <v>0</v>
      </c>
      <c r="IK173">
        <f t="shared" si="177"/>
        <v>0</v>
      </c>
      <c r="IL173">
        <f t="shared" si="178"/>
        <v>0</v>
      </c>
      <c r="IM173" s="23">
        <f t="shared" ca="1" si="179"/>
        <v>0</v>
      </c>
      <c r="IN173" s="465"/>
      <c r="IO173" s="335"/>
      <c r="IP173" s="335"/>
      <c r="IQ173" s="335"/>
      <c r="IR173" s="335"/>
      <c r="IS173" s="335"/>
      <c r="IT173" s="335"/>
    </row>
    <row r="174" spans="1:254" s="124" customFormat="1" ht="12.75" x14ac:dyDescent="0.2">
      <c r="A174" s="335"/>
      <c r="B174" s="335"/>
      <c r="C174" s="23">
        <v>16</v>
      </c>
      <c r="D174" s="23">
        <f t="shared" si="90"/>
        <v>0</v>
      </c>
      <c r="E174">
        <f t="shared" si="91"/>
        <v>0</v>
      </c>
      <c r="F174">
        <f t="shared" si="92"/>
        <v>0</v>
      </c>
      <c r="G174">
        <f t="shared" si="93"/>
        <v>0</v>
      </c>
      <c r="H174">
        <f t="shared" si="94"/>
        <v>0</v>
      </c>
      <c r="I174" s="23">
        <f t="shared" ca="1" si="95"/>
        <v>0</v>
      </c>
      <c r="J174" s="465"/>
      <c r="K174" s="335"/>
      <c r="L174" s="335"/>
      <c r="M174" s="335"/>
      <c r="N174" s="335"/>
      <c r="O174" s="335"/>
      <c r="P174" s="335"/>
      <c r="Q174" s="335"/>
      <c r="R174" s="335"/>
      <c r="S174" s="335"/>
      <c r="T174" s="23">
        <v>16</v>
      </c>
      <c r="U174" s="23">
        <f t="shared" si="96"/>
        <v>0</v>
      </c>
      <c r="V174">
        <f t="shared" si="97"/>
        <v>0</v>
      </c>
      <c r="W174">
        <f t="shared" si="98"/>
        <v>0</v>
      </c>
      <c r="X174">
        <f t="shared" si="99"/>
        <v>0</v>
      </c>
      <c r="Y174">
        <f t="shared" si="100"/>
        <v>0</v>
      </c>
      <c r="Z174" s="23">
        <f t="shared" ca="1" si="101"/>
        <v>0</v>
      </c>
      <c r="AA174" s="465"/>
      <c r="AB174" s="335"/>
      <c r="AC174" s="335"/>
      <c r="AD174" s="335"/>
      <c r="AE174" s="335"/>
      <c r="AF174" s="335"/>
      <c r="AG174" s="335"/>
      <c r="AH174" s="335"/>
      <c r="AI174" s="335"/>
      <c r="AJ174" s="335"/>
      <c r="AK174" s="23">
        <v>16</v>
      </c>
      <c r="AL174" s="23">
        <f t="shared" si="102"/>
        <v>0</v>
      </c>
      <c r="AM174">
        <f t="shared" si="103"/>
        <v>0</v>
      </c>
      <c r="AN174">
        <f t="shared" si="104"/>
        <v>0</v>
      </c>
      <c r="AO174">
        <f t="shared" si="105"/>
        <v>0</v>
      </c>
      <c r="AP174">
        <f t="shared" si="106"/>
        <v>0</v>
      </c>
      <c r="AQ174" s="23">
        <f t="shared" ca="1" si="107"/>
        <v>0</v>
      </c>
      <c r="AR174" s="465"/>
      <c r="AS174" s="335"/>
      <c r="AT174" s="335"/>
      <c r="AU174" s="335"/>
      <c r="AV174" s="335"/>
      <c r="AW174" s="335"/>
      <c r="AX174" s="335"/>
      <c r="AY174" s="335"/>
      <c r="AZ174" s="335"/>
      <c r="BA174" s="335"/>
      <c r="BB174" s="23">
        <v>16</v>
      </c>
      <c r="BC174" s="23">
        <f t="shared" si="108"/>
        <v>0</v>
      </c>
      <c r="BD174">
        <f t="shared" si="109"/>
        <v>0</v>
      </c>
      <c r="BE174">
        <f t="shared" si="110"/>
        <v>0</v>
      </c>
      <c r="BF174">
        <f t="shared" si="111"/>
        <v>0</v>
      </c>
      <c r="BG174">
        <f t="shared" si="112"/>
        <v>0</v>
      </c>
      <c r="BH174" s="23">
        <f t="shared" ca="1" si="113"/>
        <v>0</v>
      </c>
      <c r="BI174" s="465"/>
      <c r="BJ174" s="335"/>
      <c r="BK174" s="335"/>
      <c r="BL174" s="335"/>
      <c r="BM174" s="335"/>
      <c r="BN174" s="335"/>
      <c r="BO174" s="335"/>
      <c r="BP174" s="335"/>
      <c r="BQ174" s="335"/>
      <c r="BR174" s="335"/>
      <c r="BS174" s="23">
        <v>16</v>
      </c>
      <c r="BT174" s="23">
        <f t="shared" si="114"/>
        <v>0</v>
      </c>
      <c r="BU174">
        <f t="shared" si="115"/>
        <v>0</v>
      </c>
      <c r="BV174">
        <f t="shared" si="116"/>
        <v>0</v>
      </c>
      <c r="BW174">
        <f t="shared" si="117"/>
        <v>0</v>
      </c>
      <c r="BX174">
        <f t="shared" si="118"/>
        <v>0</v>
      </c>
      <c r="BY174" s="23">
        <f t="shared" ca="1" si="119"/>
        <v>0</v>
      </c>
      <c r="BZ174" s="465"/>
      <c r="CA174" s="335"/>
      <c r="CB174" s="335"/>
      <c r="CC174" s="335"/>
      <c r="CD174" s="335"/>
      <c r="CE174" s="335"/>
      <c r="CF174" s="335"/>
      <c r="CG174" s="335"/>
      <c r="CH174" s="335"/>
      <c r="CI174" s="335"/>
      <c r="CJ174" s="23">
        <v>16</v>
      </c>
      <c r="CK174" s="23">
        <f t="shared" si="120"/>
        <v>0</v>
      </c>
      <c r="CL174">
        <f t="shared" si="121"/>
        <v>0</v>
      </c>
      <c r="CM174">
        <f t="shared" si="122"/>
        <v>0</v>
      </c>
      <c r="CN174">
        <f t="shared" si="123"/>
        <v>0</v>
      </c>
      <c r="CO174">
        <f t="shared" si="124"/>
        <v>0</v>
      </c>
      <c r="CP174" s="23">
        <f t="shared" ca="1" si="125"/>
        <v>0</v>
      </c>
      <c r="CQ174" s="465"/>
      <c r="CR174" s="335"/>
      <c r="CS174" s="335"/>
      <c r="CT174" s="335"/>
      <c r="CU174" s="335"/>
      <c r="CV174" s="335"/>
      <c r="CW174" s="335"/>
      <c r="CX174" s="335"/>
      <c r="CY174" s="335"/>
      <c r="CZ174" s="335"/>
      <c r="DA174" s="23">
        <v>16</v>
      </c>
      <c r="DB174" s="23">
        <f t="shared" si="126"/>
        <v>0</v>
      </c>
      <c r="DC174">
        <f t="shared" si="127"/>
        <v>0</v>
      </c>
      <c r="DD174">
        <f t="shared" si="128"/>
        <v>0</v>
      </c>
      <c r="DE174">
        <f t="shared" si="129"/>
        <v>0</v>
      </c>
      <c r="DF174">
        <f t="shared" si="130"/>
        <v>0</v>
      </c>
      <c r="DG174" s="23">
        <f t="shared" ca="1" si="131"/>
        <v>0</v>
      </c>
      <c r="DH174" s="465"/>
      <c r="DI174" s="335"/>
      <c r="DJ174" s="335"/>
      <c r="DK174" s="335"/>
      <c r="DL174" s="335"/>
      <c r="DM174" s="335"/>
      <c r="DN174" s="335"/>
      <c r="DO174" s="335"/>
      <c r="DP174" s="335"/>
      <c r="DQ174" s="335"/>
      <c r="DR174" s="23">
        <v>16</v>
      </c>
      <c r="DS174" s="23">
        <f t="shared" si="132"/>
        <v>0</v>
      </c>
      <c r="DT174">
        <f t="shared" si="133"/>
        <v>0</v>
      </c>
      <c r="DU174">
        <f t="shared" si="134"/>
        <v>0</v>
      </c>
      <c r="DV174">
        <f t="shared" si="135"/>
        <v>0</v>
      </c>
      <c r="DW174">
        <f t="shared" si="136"/>
        <v>0</v>
      </c>
      <c r="DX174" s="23">
        <f t="shared" ca="1" si="137"/>
        <v>0</v>
      </c>
      <c r="DY174" s="465"/>
      <c r="DZ174" s="335"/>
      <c r="EA174" s="335"/>
      <c r="EB174" s="335"/>
      <c r="EC174" s="335"/>
      <c r="ED174" s="335"/>
      <c r="EE174" s="335"/>
      <c r="EF174" s="335"/>
      <c r="EG174" s="335"/>
      <c r="EH174" s="335"/>
      <c r="EI174" s="23">
        <v>16</v>
      </c>
      <c r="EJ174" s="23">
        <f t="shared" si="138"/>
        <v>0</v>
      </c>
      <c r="EK174">
        <f t="shared" si="139"/>
        <v>0</v>
      </c>
      <c r="EL174">
        <f t="shared" si="140"/>
        <v>0</v>
      </c>
      <c r="EM174">
        <f t="shared" si="141"/>
        <v>0</v>
      </c>
      <c r="EN174">
        <f t="shared" si="142"/>
        <v>0</v>
      </c>
      <c r="EO174" s="23">
        <f t="shared" ca="1" si="143"/>
        <v>0</v>
      </c>
      <c r="EP174" s="465"/>
      <c r="EQ174" s="335"/>
      <c r="ER174" s="335"/>
      <c r="ES174" s="335"/>
      <c r="ET174" s="335"/>
      <c r="EU174" s="335"/>
      <c r="EV174" s="335"/>
      <c r="EW174" s="335"/>
      <c r="EX174" s="335"/>
      <c r="EY174" s="335"/>
      <c r="EZ174" s="23">
        <v>16</v>
      </c>
      <c r="FA174" s="23">
        <f t="shared" si="144"/>
        <v>0</v>
      </c>
      <c r="FB174">
        <f t="shared" si="145"/>
        <v>0</v>
      </c>
      <c r="FC174">
        <f t="shared" si="146"/>
        <v>0</v>
      </c>
      <c r="FD174">
        <f t="shared" si="147"/>
        <v>0</v>
      </c>
      <c r="FE174">
        <f t="shared" si="148"/>
        <v>0</v>
      </c>
      <c r="FF174" s="23">
        <f t="shared" ca="1" si="149"/>
        <v>0</v>
      </c>
      <c r="FG174" s="465"/>
      <c r="FH174" s="335"/>
      <c r="FI174" s="335"/>
      <c r="FJ174" s="335"/>
      <c r="FK174" s="335"/>
      <c r="FL174" s="335"/>
      <c r="FM174" s="335"/>
      <c r="FN174" s="335"/>
      <c r="FO174" s="335"/>
      <c r="FP174" s="335"/>
      <c r="FQ174" s="23">
        <v>16</v>
      </c>
      <c r="FR174" s="23">
        <f t="shared" si="150"/>
        <v>0</v>
      </c>
      <c r="FS174">
        <f t="shared" si="151"/>
        <v>0</v>
      </c>
      <c r="FT174">
        <f t="shared" si="152"/>
        <v>0</v>
      </c>
      <c r="FU174">
        <f t="shared" si="153"/>
        <v>0</v>
      </c>
      <c r="FV174">
        <f t="shared" si="154"/>
        <v>0</v>
      </c>
      <c r="FW174" s="23">
        <f t="shared" ca="1" si="155"/>
        <v>0</v>
      </c>
      <c r="FX174" s="465"/>
      <c r="FY174" s="335"/>
      <c r="FZ174" s="335"/>
      <c r="GA174" s="335"/>
      <c r="GB174" s="335"/>
      <c r="GC174" s="335"/>
      <c r="GD174" s="335"/>
      <c r="GE174" s="335"/>
      <c r="GF174" s="335"/>
      <c r="GG174" s="335"/>
      <c r="GH174" s="23">
        <v>16</v>
      </c>
      <c r="GI174" s="23">
        <f t="shared" si="156"/>
        <v>0</v>
      </c>
      <c r="GJ174">
        <f t="shared" si="157"/>
        <v>0</v>
      </c>
      <c r="GK174">
        <f t="shared" si="158"/>
        <v>0</v>
      </c>
      <c r="GL174">
        <f t="shared" si="159"/>
        <v>0</v>
      </c>
      <c r="GM174">
        <f t="shared" si="160"/>
        <v>0</v>
      </c>
      <c r="GN174" s="23">
        <f t="shared" ca="1" si="161"/>
        <v>0</v>
      </c>
      <c r="GO174" s="465"/>
      <c r="GP174" s="335"/>
      <c r="GQ174" s="335"/>
      <c r="GR174" s="335"/>
      <c r="GS174" s="335"/>
      <c r="GT174" s="335"/>
      <c r="GU174" s="335"/>
      <c r="GV174" s="335"/>
      <c r="GW174" s="335"/>
      <c r="GX174" s="335"/>
      <c r="GY174" s="23">
        <v>16</v>
      </c>
      <c r="GZ174" s="23">
        <f t="shared" si="162"/>
        <v>0</v>
      </c>
      <c r="HA174">
        <f t="shared" si="163"/>
        <v>0</v>
      </c>
      <c r="HB174">
        <f t="shared" si="164"/>
        <v>0</v>
      </c>
      <c r="HC174">
        <f t="shared" si="165"/>
        <v>0</v>
      </c>
      <c r="HD174">
        <f t="shared" si="166"/>
        <v>0</v>
      </c>
      <c r="HE174" s="23">
        <f t="shared" ca="1" si="167"/>
        <v>0</v>
      </c>
      <c r="HF174" s="465"/>
      <c r="HG174" s="335"/>
      <c r="HH174" s="335"/>
      <c r="HI174" s="335"/>
      <c r="HJ174" s="335"/>
      <c r="HK174" s="335"/>
      <c r="HL174" s="335"/>
      <c r="HM174" s="335"/>
      <c r="HN174" s="335"/>
      <c r="HO174" s="335"/>
      <c r="HP174" s="23">
        <v>16</v>
      </c>
      <c r="HQ174" s="23">
        <f t="shared" si="168"/>
        <v>0</v>
      </c>
      <c r="HR174">
        <f t="shared" si="169"/>
        <v>0</v>
      </c>
      <c r="HS174">
        <f t="shared" si="170"/>
        <v>0</v>
      </c>
      <c r="HT174">
        <f t="shared" si="171"/>
        <v>0</v>
      </c>
      <c r="HU174">
        <f t="shared" si="172"/>
        <v>0</v>
      </c>
      <c r="HV174" s="23">
        <f t="shared" ca="1" si="173"/>
        <v>0</v>
      </c>
      <c r="HW174" s="465"/>
      <c r="HX174" s="335"/>
      <c r="HY174" s="335"/>
      <c r="HZ174" s="335"/>
      <c r="IA174" s="335"/>
      <c r="IB174" s="335"/>
      <c r="IC174" s="335"/>
      <c r="ID174" s="335"/>
      <c r="IE174" s="335"/>
      <c r="IF174" s="335"/>
      <c r="IG174" s="23">
        <v>16</v>
      </c>
      <c r="IH174" s="23">
        <f t="shared" si="174"/>
        <v>0</v>
      </c>
      <c r="II174">
        <f t="shared" si="175"/>
        <v>0</v>
      </c>
      <c r="IJ174">
        <f t="shared" si="176"/>
        <v>0</v>
      </c>
      <c r="IK174">
        <f t="shared" si="177"/>
        <v>0</v>
      </c>
      <c r="IL174">
        <f t="shared" si="178"/>
        <v>0</v>
      </c>
      <c r="IM174" s="23">
        <f t="shared" ca="1" si="179"/>
        <v>0</v>
      </c>
      <c r="IN174" s="465"/>
      <c r="IO174" s="335"/>
      <c r="IP174" s="335"/>
      <c r="IQ174" s="335"/>
      <c r="IR174" s="335"/>
      <c r="IS174" s="335"/>
      <c r="IT174" s="335"/>
    </row>
    <row r="175" spans="1:254" s="124" customFormat="1" ht="12.75" x14ac:dyDescent="0.2">
      <c r="A175" s="335"/>
      <c r="B175" s="335"/>
      <c r="C175" s="23">
        <v>17</v>
      </c>
      <c r="D175" s="23">
        <f t="shared" si="90"/>
        <v>0</v>
      </c>
      <c r="E175">
        <f t="shared" si="91"/>
        <v>0</v>
      </c>
      <c r="F175">
        <f t="shared" si="92"/>
        <v>0</v>
      </c>
      <c r="G175">
        <f t="shared" si="93"/>
        <v>0</v>
      </c>
      <c r="H175">
        <f t="shared" si="94"/>
        <v>0</v>
      </c>
      <c r="I175" s="23">
        <f t="shared" ca="1" si="95"/>
        <v>0</v>
      </c>
      <c r="J175" s="465"/>
      <c r="K175" s="335"/>
      <c r="L175" s="335"/>
      <c r="M175" s="335"/>
      <c r="N175" s="335"/>
      <c r="O175" s="335"/>
      <c r="P175" s="335"/>
      <c r="Q175" s="335"/>
      <c r="R175" s="335"/>
      <c r="S175" s="335"/>
      <c r="T175" s="23">
        <v>17</v>
      </c>
      <c r="U175" s="23">
        <f t="shared" si="96"/>
        <v>0</v>
      </c>
      <c r="V175">
        <f t="shared" si="97"/>
        <v>0</v>
      </c>
      <c r="W175">
        <f t="shared" si="98"/>
        <v>0</v>
      </c>
      <c r="X175">
        <f t="shared" si="99"/>
        <v>0</v>
      </c>
      <c r="Y175">
        <f t="shared" si="100"/>
        <v>0</v>
      </c>
      <c r="Z175" s="23">
        <f t="shared" ca="1" si="101"/>
        <v>0</v>
      </c>
      <c r="AA175" s="465"/>
      <c r="AB175" s="335"/>
      <c r="AC175" s="335"/>
      <c r="AD175" s="335"/>
      <c r="AE175" s="335"/>
      <c r="AF175" s="335"/>
      <c r="AG175" s="335"/>
      <c r="AH175" s="335"/>
      <c r="AI175" s="335"/>
      <c r="AJ175" s="335"/>
      <c r="AK175" s="23">
        <v>17</v>
      </c>
      <c r="AL175" s="23">
        <f t="shared" si="102"/>
        <v>0</v>
      </c>
      <c r="AM175">
        <f t="shared" si="103"/>
        <v>0</v>
      </c>
      <c r="AN175">
        <f t="shared" si="104"/>
        <v>0</v>
      </c>
      <c r="AO175">
        <f t="shared" si="105"/>
        <v>0</v>
      </c>
      <c r="AP175">
        <f t="shared" si="106"/>
        <v>0</v>
      </c>
      <c r="AQ175" s="23">
        <f t="shared" ca="1" si="107"/>
        <v>0</v>
      </c>
      <c r="AR175" s="465"/>
      <c r="AS175" s="335"/>
      <c r="AT175" s="335"/>
      <c r="AU175" s="335"/>
      <c r="AV175" s="335"/>
      <c r="AW175" s="335"/>
      <c r="AX175" s="335"/>
      <c r="AY175" s="335"/>
      <c r="AZ175" s="335"/>
      <c r="BA175" s="335"/>
      <c r="BB175" s="23">
        <v>17</v>
      </c>
      <c r="BC175" s="23">
        <f t="shared" si="108"/>
        <v>0</v>
      </c>
      <c r="BD175">
        <f t="shared" si="109"/>
        <v>0</v>
      </c>
      <c r="BE175">
        <f t="shared" si="110"/>
        <v>0</v>
      </c>
      <c r="BF175">
        <f t="shared" si="111"/>
        <v>0</v>
      </c>
      <c r="BG175">
        <f t="shared" si="112"/>
        <v>0</v>
      </c>
      <c r="BH175" s="23">
        <f t="shared" ca="1" si="113"/>
        <v>0</v>
      </c>
      <c r="BI175" s="465"/>
      <c r="BJ175" s="335"/>
      <c r="BK175" s="335"/>
      <c r="BL175" s="335"/>
      <c r="BM175" s="335"/>
      <c r="BN175" s="335"/>
      <c r="BO175" s="335"/>
      <c r="BP175" s="335"/>
      <c r="BQ175" s="335"/>
      <c r="BR175" s="335"/>
      <c r="BS175" s="23">
        <v>17</v>
      </c>
      <c r="BT175" s="23">
        <f t="shared" si="114"/>
        <v>0</v>
      </c>
      <c r="BU175">
        <f t="shared" si="115"/>
        <v>0</v>
      </c>
      <c r="BV175">
        <f t="shared" si="116"/>
        <v>0</v>
      </c>
      <c r="BW175">
        <f t="shared" si="117"/>
        <v>0</v>
      </c>
      <c r="BX175">
        <f t="shared" si="118"/>
        <v>0</v>
      </c>
      <c r="BY175" s="23">
        <f t="shared" ca="1" si="119"/>
        <v>0</v>
      </c>
      <c r="BZ175" s="465"/>
      <c r="CA175" s="335"/>
      <c r="CB175" s="335"/>
      <c r="CC175" s="335"/>
      <c r="CD175" s="335"/>
      <c r="CE175" s="335"/>
      <c r="CF175" s="335"/>
      <c r="CG175" s="335"/>
      <c r="CH175" s="335"/>
      <c r="CI175" s="335"/>
      <c r="CJ175" s="23">
        <v>17</v>
      </c>
      <c r="CK175" s="23">
        <f t="shared" si="120"/>
        <v>0</v>
      </c>
      <c r="CL175">
        <f t="shared" si="121"/>
        <v>0</v>
      </c>
      <c r="CM175">
        <f t="shared" si="122"/>
        <v>0</v>
      </c>
      <c r="CN175">
        <f t="shared" si="123"/>
        <v>0</v>
      </c>
      <c r="CO175">
        <f t="shared" si="124"/>
        <v>0</v>
      </c>
      <c r="CP175" s="23">
        <f t="shared" ca="1" si="125"/>
        <v>0</v>
      </c>
      <c r="CQ175" s="465"/>
      <c r="CR175" s="335"/>
      <c r="CS175" s="335"/>
      <c r="CT175" s="335"/>
      <c r="CU175" s="335"/>
      <c r="CV175" s="335"/>
      <c r="CW175" s="335"/>
      <c r="CX175" s="335"/>
      <c r="CY175" s="335"/>
      <c r="CZ175" s="335"/>
      <c r="DA175" s="23">
        <v>17</v>
      </c>
      <c r="DB175" s="23">
        <f t="shared" si="126"/>
        <v>0</v>
      </c>
      <c r="DC175">
        <f t="shared" si="127"/>
        <v>0</v>
      </c>
      <c r="DD175">
        <f t="shared" si="128"/>
        <v>0</v>
      </c>
      <c r="DE175">
        <f t="shared" si="129"/>
        <v>0</v>
      </c>
      <c r="DF175">
        <f t="shared" si="130"/>
        <v>0</v>
      </c>
      <c r="DG175" s="23">
        <f t="shared" ca="1" si="131"/>
        <v>0</v>
      </c>
      <c r="DH175" s="465"/>
      <c r="DI175" s="335"/>
      <c r="DJ175" s="335"/>
      <c r="DK175" s="335"/>
      <c r="DL175" s="335"/>
      <c r="DM175" s="335"/>
      <c r="DN175" s="335"/>
      <c r="DO175" s="335"/>
      <c r="DP175" s="335"/>
      <c r="DQ175" s="335"/>
      <c r="DR175" s="23">
        <v>17</v>
      </c>
      <c r="DS175" s="23">
        <f t="shared" si="132"/>
        <v>0</v>
      </c>
      <c r="DT175">
        <f t="shared" si="133"/>
        <v>0</v>
      </c>
      <c r="DU175">
        <f t="shared" si="134"/>
        <v>0</v>
      </c>
      <c r="DV175">
        <f t="shared" si="135"/>
        <v>0</v>
      </c>
      <c r="DW175">
        <f t="shared" si="136"/>
        <v>0</v>
      </c>
      <c r="DX175" s="23">
        <f t="shared" ca="1" si="137"/>
        <v>0</v>
      </c>
      <c r="DY175" s="465"/>
      <c r="DZ175" s="335"/>
      <c r="EA175" s="335"/>
      <c r="EB175" s="335"/>
      <c r="EC175" s="335"/>
      <c r="ED175" s="335"/>
      <c r="EE175" s="335"/>
      <c r="EF175" s="335"/>
      <c r="EG175" s="335"/>
      <c r="EH175" s="335"/>
      <c r="EI175" s="23">
        <v>17</v>
      </c>
      <c r="EJ175" s="23">
        <f t="shared" si="138"/>
        <v>0</v>
      </c>
      <c r="EK175">
        <f t="shared" si="139"/>
        <v>0</v>
      </c>
      <c r="EL175">
        <f t="shared" si="140"/>
        <v>0</v>
      </c>
      <c r="EM175">
        <f t="shared" si="141"/>
        <v>0</v>
      </c>
      <c r="EN175">
        <f t="shared" si="142"/>
        <v>0</v>
      </c>
      <c r="EO175" s="23">
        <f t="shared" ca="1" si="143"/>
        <v>0</v>
      </c>
      <c r="EP175" s="465"/>
      <c r="EQ175" s="335"/>
      <c r="ER175" s="335"/>
      <c r="ES175" s="335"/>
      <c r="ET175" s="335"/>
      <c r="EU175" s="335"/>
      <c r="EV175" s="335"/>
      <c r="EW175" s="335"/>
      <c r="EX175" s="335"/>
      <c r="EY175" s="335"/>
      <c r="EZ175" s="23">
        <v>17</v>
      </c>
      <c r="FA175" s="23">
        <f t="shared" si="144"/>
        <v>0</v>
      </c>
      <c r="FB175">
        <f t="shared" si="145"/>
        <v>0</v>
      </c>
      <c r="FC175">
        <f t="shared" si="146"/>
        <v>0</v>
      </c>
      <c r="FD175">
        <f t="shared" si="147"/>
        <v>0</v>
      </c>
      <c r="FE175">
        <f t="shared" si="148"/>
        <v>0</v>
      </c>
      <c r="FF175" s="23">
        <f t="shared" ca="1" si="149"/>
        <v>0</v>
      </c>
      <c r="FG175" s="465"/>
      <c r="FH175" s="335"/>
      <c r="FI175" s="335"/>
      <c r="FJ175" s="335"/>
      <c r="FK175" s="335"/>
      <c r="FL175" s="335"/>
      <c r="FM175" s="335"/>
      <c r="FN175" s="335"/>
      <c r="FO175" s="335"/>
      <c r="FP175" s="335"/>
      <c r="FQ175" s="23">
        <v>17</v>
      </c>
      <c r="FR175" s="23">
        <f t="shared" si="150"/>
        <v>0</v>
      </c>
      <c r="FS175">
        <f t="shared" si="151"/>
        <v>0</v>
      </c>
      <c r="FT175">
        <f t="shared" si="152"/>
        <v>0</v>
      </c>
      <c r="FU175">
        <f t="shared" si="153"/>
        <v>0</v>
      </c>
      <c r="FV175">
        <f t="shared" si="154"/>
        <v>0</v>
      </c>
      <c r="FW175" s="23">
        <f t="shared" ca="1" si="155"/>
        <v>0</v>
      </c>
      <c r="FX175" s="465"/>
      <c r="FY175" s="335"/>
      <c r="FZ175" s="335"/>
      <c r="GA175" s="335"/>
      <c r="GB175" s="335"/>
      <c r="GC175" s="335"/>
      <c r="GD175" s="335"/>
      <c r="GE175" s="335"/>
      <c r="GF175" s="335"/>
      <c r="GG175" s="335"/>
      <c r="GH175" s="23">
        <v>17</v>
      </c>
      <c r="GI175" s="23">
        <f t="shared" si="156"/>
        <v>0</v>
      </c>
      <c r="GJ175">
        <f t="shared" si="157"/>
        <v>0</v>
      </c>
      <c r="GK175">
        <f t="shared" si="158"/>
        <v>0</v>
      </c>
      <c r="GL175">
        <f t="shared" si="159"/>
        <v>0</v>
      </c>
      <c r="GM175">
        <f t="shared" si="160"/>
        <v>0</v>
      </c>
      <c r="GN175" s="23">
        <f t="shared" ca="1" si="161"/>
        <v>0</v>
      </c>
      <c r="GO175" s="465"/>
      <c r="GP175" s="335"/>
      <c r="GQ175" s="335"/>
      <c r="GR175" s="335"/>
      <c r="GS175" s="335"/>
      <c r="GT175" s="335"/>
      <c r="GU175" s="335"/>
      <c r="GV175" s="335"/>
      <c r="GW175" s="335"/>
      <c r="GX175" s="335"/>
      <c r="GY175" s="23">
        <v>17</v>
      </c>
      <c r="GZ175" s="23">
        <f t="shared" si="162"/>
        <v>0</v>
      </c>
      <c r="HA175">
        <f t="shared" si="163"/>
        <v>0</v>
      </c>
      <c r="HB175">
        <f t="shared" si="164"/>
        <v>0</v>
      </c>
      <c r="HC175">
        <f t="shared" si="165"/>
        <v>0</v>
      </c>
      <c r="HD175">
        <f t="shared" si="166"/>
        <v>0</v>
      </c>
      <c r="HE175" s="23">
        <f t="shared" ca="1" si="167"/>
        <v>0</v>
      </c>
      <c r="HF175" s="465"/>
      <c r="HG175" s="335"/>
      <c r="HH175" s="335"/>
      <c r="HI175" s="335"/>
      <c r="HJ175" s="335"/>
      <c r="HK175" s="335"/>
      <c r="HL175" s="335"/>
      <c r="HM175" s="335"/>
      <c r="HN175" s="335"/>
      <c r="HO175" s="335"/>
      <c r="HP175" s="23">
        <v>17</v>
      </c>
      <c r="HQ175" s="23">
        <f t="shared" si="168"/>
        <v>0</v>
      </c>
      <c r="HR175">
        <f t="shared" si="169"/>
        <v>0</v>
      </c>
      <c r="HS175">
        <f t="shared" si="170"/>
        <v>0</v>
      </c>
      <c r="HT175">
        <f t="shared" si="171"/>
        <v>0</v>
      </c>
      <c r="HU175">
        <f t="shared" si="172"/>
        <v>0</v>
      </c>
      <c r="HV175" s="23">
        <f t="shared" ca="1" si="173"/>
        <v>0</v>
      </c>
      <c r="HW175" s="465"/>
      <c r="HX175" s="335"/>
      <c r="HY175" s="335"/>
      <c r="HZ175" s="335"/>
      <c r="IA175" s="335"/>
      <c r="IB175" s="335"/>
      <c r="IC175" s="335"/>
      <c r="ID175" s="335"/>
      <c r="IE175" s="335"/>
      <c r="IF175" s="335"/>
      <c r="IG175" s="23">
        <v>17</v>
      </c>
      <c r="IH175" s="23">
        <f t="shared" si="174"/>
        <v>0</v>
      </c>
      <c r="II175">
        <f t="shared" si="175"/>
        <v>0</v>
      </c>
      <c r="IJ175">
        <f t="shared" si="176"/>
        <v>0</v>
      </c>
      <c r="IK175">
        <f t="shared" si="177"/>
        <v>0</v>
      </c>
      <c r="IL175">
        <f t="shared" si="178"/>
        <v>0</v>
      </c>
      <c r="IM175" s="23">
        <f t="shared" ca="1" si="179"/>
        <v>0</v>
      </c>
      <c r="IN175" s="465"/>
      <c r="IO175" s="335"/>
      <c r="IP175" s="335"/>
      <c r="IQ175" s="335"/>
      <c r="IR175" s="335"/>
      <c r="IS175" s="335"/>
      <c r="IT175" s="335"/>
    </row>
    <row r="176" spans="1:254" s="124" customFormat="1" ht="12.75" x14ac:dyDescent="0.2">
      <c r="A176" s="335"/>
      <c r="B176" s="335"/>
      <c r="C176" s="23">
        <v>18</v>
      </c>
      <c r="D176" s="23">
        <f t="shared" si="90"/>
        <v>0</v>
      </c>
      <c r="E176">
        <f t="shared" si="91"/>
        <v>0</v>
      </c>
      <c r="F176">
        <f t="shared" si="92"/>
        <v>0</v>
      </c>
      <c r="G176">
        <f t="shared" si="93"/>
        <v>0</v>
      </c>
      <c r="H176">
        <f t="shared" si="94"/>
        <v>0</v>
      </c>
      <c r="I176" s="23">
        <f t="shared" ca="1" si="95"/>
        <v>0</v>
      </c>
      <c r="J176" s="465"/>
      <c r="K176" s="335"/>
      <c r="L176" s="335"/>
      <c r="M176" s="335"/>
      <c r="N176" s="335"/>
      <c r="O176" s="335"/>
      <c r="P176" s="335"/>
      <c r="Q176" s="335"/>
      <c r="R176" s="335"/>
      <c r="S176" s="335"/>
      <c r="T176" s="23">
        <v>18</v>
      </c>
      <c r="U176" s="23">
        <f t="shared" si="96"/>
        <v>0</v>
      </c>
      <c r="V176">
        <f t="shared" si="97"/>
        <v>0</v>
      </c>
      <c r="W176">
        <f t="shared" si="98"/>
        <v>0</v>
      </c>
      <c r="X176">
        <f t="shared" si="99"/>
        <v>0</v>
      </c>
      <c r="Y176">
        <f t="shared" si="100"/>
        <v>0</v>
      </c>
      <c r="Z176" s="23">
        <f t="shared" ca="1" si="101"/>
        <v>0</v>
      </c>
      <c r="AA176" s="465"/>
      <c r="AB176" s="335"/>
      <c r="AC176" s="335"/>
      <c r="AD176" s="335"/>
      <c r="AE176" s="335"/>
      <c r="AF176" s="335"/>
      <c r="AG176" s="335"/>
      <c r="AH176" s="335"/>
      <c r="AI176" s="335"/>
      <c r="AJ176" s="335"/>
      <c r="AK176" s="23">
        <v>18</v>
      </c>
      <c r="AL176" s="23">
        <f t="shared" si="102"/>
        <v>0</v>
      </c>
      <c r="AM176">
        <f t="shared" si="103"/>
        <v>0</v>
      </c>
      <c r="AN176">
        <f t="shared" si="104"/>
        <v>0</v>
      </c>
      <c r="AO176">
        <f t="shared" si="105"/>
        <v>0</v>
      </c>
      <c r="AP176">
        <f t="shared" si="106"/>
        <v>0</v>
      </c>
      <c r="AQ176" s="23">
        <f t="shared" ca="1" si="107"/>
        <v>0</v>
      </c>
      <c r="AR176" s="465"/>
      <c r="AS176" s="335"/>
      <c r="AT176" s="335"/>
      <c r="AU176" s="335"/>
      <c r="AV176" s="335"/>
      <c r="AW176" s="335"/>
      <c r="AX176" s="335"/>
      <c r="AY176" s="335"/>
      <c r="AZ176" s="335"/>
      <c r="BA176" s="335"/>
      <c r="BB176" s="23">
        <v>18</v>
      </c>
      <c r="BC176" s="23">
        <f t="shared" si="108"/>
        <v>0</v>
      </c>
      <c r="BD176">
        <f t="shared" si="109"/>
        <v>0</v>
      </c>
      <c r="BE176">
        <f t="shared" si="110"/>
        <v>0</v>
      </c>
      <c r="BF176">
        <f t="shared" si="111"/>
        <v>0</v>
      </c>
      <c r="BG176">
        <f t="shared" si="112"/>
        <v>0</v>
      </c>
      <c r="BH176" s="23">
        <f t="shared" ca="1" si="113"/>
        <v>0</v>
      </c>
      <c r="BI176" s="465"/>
      <c r="BJ176" s="335"/>
      <c r="BK176" s="335"/>
      <c r="BL176" s="335"/>
      <c r="BM176" s="335"/>
      <c r="BN176" s="335"/>
      <c r="BO176" s="335"/>
      <c r="BP176" s="335"/>
      <c r="BQ176" s="335"/>
      <c r="BR176" s="335"/>
      <c r="BS176" s="23">
        <v>18</v>
      </c>
      <c r="BT176" s="23">
        <f t="shared" si="114"/>
        <v>0</v>
      </c>
      <c r="BU176">
        <f t="shared" si="115"/>
        <v>0</v>
      </c>
      <c r="BV176">
        <f t="shared" si="116"/>
        <v>0</v>
      </c>
      <c r="BW176">
        <f t="shared" si="117"/>
        <v>0</v>
      </c>
      <c r="BX176">
        <f t="shared" si="118"/>
        <v>0</v>
      </c>
      <c r="BY176" s="23">
        <f t="shared" ca="1" si="119"/>
        <v>0</v>
      </c>
      <c r="BZ176" s="465"/>
      <c r="CA176" s="335"/>
      <c r="CB176" s="335"/>
      <c r="CC176" s="335"/>
      <c r="CD176" s="335"/>
      <c r="CE176" s="335"/>
      <c r="CF176" s="335"/>
      <c r="CG176" s="335"/>
      <c r="CH176" s="335"/>
      <c r="CI176" s="335"/>
      <c r="CJ176" s="23">
        <v>18</v>
      </c>
      <c r="CK176" s="23">
        <f t="shared" si="120"/>
        <v>0</v>
      </c>
      <c r="CL176">
        <f t="shared" si="121"/>
        <v>0</v>
      </c>
      <c r="CM176">
        <f t="shared" si="122"/>
        <v>0</v>
      </c>
      <c r="CN176">
        <f t="shared" si="123"/>
        <v>0</v>
      </c>
      <c r="CO176">
        <f t="shared" si="124"/>
        <v>0</v>
      </c>
      <c r="CP176" s="23">
        <f t="shared" ca="1" si="125"/>
        <v>0</v>
      </c>
      <c r="CQ176" s="465"/>
      <c r="CR176" s="335"/>
      <c r="CS176" s="335"/>
      <c r="CT176" s="335"/>
      <c r="CU176" s="335"/>
      <c r="CV176" s="335"/>
      <c r="CW176" s="335"/>
      <c r="CX176" s="335"/>
      <c r="CY176" s="335"/>
      <c r="CZ176" s="335"/>
      <c r="DA176" s="23">
        <v>18</v>
      </c>
      <c r="DB176" s="23">
        <f t="shared" si="126"/>
        <v>0</v>
      </c>
      <c r="DC176">
        <f t="shared" si="127"/>
        <v>0</v>
      </c>
      <c r="DD176">
        <f t="shared" si="128"/>
        <v>0</v>
      </c>
      <c r="DE176">
        <f t="shared" si="129"/>
        <v>0</v>
      </c>
      <c r="DF176">
        <f t="shared" si="130"/>
        <v>0</v>
      </c>
      <c r="DG176" s="23">
        <f t="shared" ca="1" si="131"/>
        <v>0</v>
      </c>
      <c r="DH176" s="465"/>
      <c r="DI176" s="335"/>
      <c r="DJ176" s="335"/>
      <c r="DK176" s="335"/>
      <c r="DL176" s="335"/>
      <c r="DM176" s="335"/>
      <c r="DN176" s="335"/>
      <c r="DO176" s="335"/>
      <c r="DP176" s="335"/>
      <c r="DQ176" s="335"/>
      <c r="DR176" s="23">
        <v>18</v>
      </c>
      <c r="DS176" s="23">
        <f t="shared" si="132"/>
        <v>0</v>
      </c>
      <c r="DT176">
        <f t="shared" si="133"/>
        <v>0</v>
      </c>
      <c r="DU176">
        <f t="shared" si="134"/>
        <v>0</v>
      </c>
      <c r="DV176">
        <f t="shared" si="135"/>
        <v>0</v>
      </c>
      <c r="DW176">
        <f t="shared" si="136"/>
        <v>0</v>
      </c>
      <c r="DX176" s="23">
        <f t="shared" ca="1" si="137"/>
        <v>0</v>
      </c>
      <c r="DY176" s="465"/>
      <c r="DZ176" s="335"/>
      <c r="EA176" s="335"/>
      <c r="EB176" s="335"/>
      <c r="EC176" s="335"/>
      <c r="ED176" s="335"/>
      <c r="EE176" s="335"/>
      <c r="EF176" s="335"/>
      <c r="EG176" s="335"/>
      <c r="EH176" s="335"/>
      <c r="EI176" s="23">
        <v>18</v>
      </c>
      <c r="EJ176" s="23">
        <f t="shared" si="138"/>
        <v>0</v>
      </c>
      <c r="EK176">
        <f t="shared" si="139"/>
        <v>0</v>
      </c>
      <c r="EL176">
        <f t="shared" si="140"/>
        <v>0</v>
      </c>
      <c r="EM176">
        <f t="shared" si="141"/>
        <v>0</v>
      </c>
      <c r="EN176">
        <f t="shared" si="142"/>
        <v>0</v>
      </c>
      <c r="EO176" s="23">
        <f t="shared" ca="1" si="143"/>
        <v>0</v>
      </c>
      <c r="EP176" s="465"/>
      <c r="EQ176" s="335"/>
      <c r="ER176" s="335"/>
      <c r="ES176" s="335"/>
      <c r="ET176" s="335"/>
      <c r="EU176" s="335"/>
      <c r="EV176" s="335"/>
      <c r="EW176" s="335"/>
      <c r="EX176" s="335"/>
      <c r="EY176" s="335"/>
      <c r="EZ176" s="23">
        <v>18</v>
      </c>
      <c r="FA176" s="23">
        <f t="shared" si="144"/>
        <v>0</v>
      </c>
      <c r="FB176">
        <f t="shared" si="145"/>
        <v>0</v>
      </c>
      <c r="FC176">
        <f t="shared" si="146"/>
        <v>0</v>
      </c>
      <c r="FD176">
        <f t="shared" si="147"/>
        <v>0</v>
      </c>
      <c r="FE176">
        <f t="shared" si="148"/>
        <v>0</v>
      </c>
      <c r="FF176" s="23">
        <f t="shared" ca="1" si="149"/>
        <v>0</v>
      </c>
      <c r="FG176" s="465"/>
      <c r="FH176" s="335"/>
      <c r="FI176" s="335"/>
      <c r="FJ176" s="335"/>
      <c r="FK176" s="335"/>
      <c r="FL176" s="335"/>
      <c r="FM176" s="335"/>
      <c r="FN176" s="335"/>
      <c r="FO176" s="335"/>
      <c r="FP176" s="335"/>
      <c r="FQ176" s="23">
        <v>18</v>
      </c>
      <c r="FR176" s="23">
        <f t="shared" si="150"/>
        <v>0</v>
      </c>
      <c r="FS176">
        <f t="shared" si="151"/>
        <v>0</v>
      </c>
      <c r="FT176">
        <f t="shared" si="152"/>
        <v>0</v>
      </c>
      <c r="FU176">
        <f t="shared" si="153"/>
        <v>0</v>
      </c>
      <c r="FV176">
        <f t="shared" si="154"/>
        <v>0</v>
      </c>
      <c r="FW176" s="23">
        <f t="shared" ca="1" si="155"/>
        <v>0</v>
      </c>
      <c r="FX176" s="465"/>
      <c r="FY176" s="335"/>
      <c r="FZ176" s="335"/>
      <c r="GA176" s="335"/>
      <c r="GB176" s="335"/>
      <c r="GC176" s="335"/>
      <c r="GD176" s="335"/>
      <c r="GE176" s="335"/>
      <c r="GF176" s="335"/>
      <c r="GG176" s="335"/>
      <c r="GH176" s="23">
        <v>18</v>
      </c>
      <c r="GI176" s="23">
        <f t="shared" si="156"/>
        <v>0</v>
      </c>
      <c r="GJ176">
        <f t="shared" si="157"/>
        <v>0</v>
      </c>
      <c r="GK176">
        <f t="shared" si="158"/>
        <v>0</v>
      </c>
      <c r="GL176">
        <f t="shared" si="159"/>
        <v>0</v>
      </c>
      <c r="GM176">
        <f t="shared" si="160"/>
        <v>0</v>
      </c>
      <c r="GN176" s="23">
        <f t="shared" ca="1" si="161"/>
        <v>0</v>
      </c>
      <c r="GO176" s="465"/>
      <c r="GP176" s="335"/>
      <c r="GQ176" s="335"/>
      <c r="GR176" s="335"/>
      <c r="GS176" s="335"/>
      <c r="GT176" s="335"/>
      <c r="GU176" s="335"/>
      <c r="GV176" s="335"/>
      <c r="GW176" s="335"/>
      <c r="GX176" s="335"/>
      <c r="GY176" s="23">
        <v>18</v>
      </c>
      <c r="GZ176" s="23">
        <f t="shared" si="162"/>
        <v>0</v>
      </c>
      <c r="HA176">
        <f t="shared" si="163"/>
        <v>0</v>
      </c>
      <c r="HB176">
        <f t="shared" si="164"/>
        <v>0</v>
      </c>
      <c r="HC176">
        <f t="shared" si="165"/>
        <v>0</v>
      </c>
      <c r="HD176">
        <f t="shared" si="166"/>
        <v>0</v>
      </c>
      <c r="HE176" s="23">
        <f t="shared" ca="1" si="167"/>
        <v>0</v>
      </c>
      <c r="HF176" s="465"/>
      <c r="HG176" s="335"/>
      <c r="HH176" s="335"/>
      <c r="HI176" s="335"/>
      <c r="HJ176" s="335"/>
      <c r="HK176" s="335"/>
      <c r="HL176" s="335"/>
      <c r="HM176" s="335"/>
      <c r="HN176" s="335"/>
      <c r="HO176" s="335"/>
      <c r="HP176" s="23">
        <v>18</v>
      </c>
      <c r="HQ176" s="23">
        <f t="shared" si="168"/>
        <v>0</v>
      </c>
      <c r="HR176">
        <f t="shared" si="169"/>
        <v>0</v>
      </c>
      <c r="HS176">
        <f t="shared" si="170"/>
        <v>0</v>
      </c>
      <c r="HT176">
        <f t="shared" si="171"/>
        <v>0</v>
      </c>
      <c r="HU176">
        <f t="shared" si="172"/>
        <v>0</v>
      </c>
      <c r="HV176" s="23">
        <f t="shared" ca="1" si="173"/>
        <v>0</v>
      </c>
      <c r="HW176" s="465"/>
      <c r="HX176" s="335"/>
      <c r="HY176" s="335"/>
      <c r="HZ176" s="335"/>
      <c r="IA176" s="335"/>
      <c r="IB176" s="335"/>
      <c r="IC176" s="335"/>
      <c r="ID176" s="335"/>
      <c r="IE176" s="335"/>
      <c r="IF176" s="335"/>
      <c r="IG176" s="23">
        <v>18</v>
      </c>
      <c r="IH176" s="23">
        <f t="shared" si="174"/>
        <v>0</v>
      </c>
      <c r="II176">
        <f t="shared" si="175"/>
        <v>0</v>
      </c>
      <c r="IJ176">
        <f t="shared" si="176"/>
        <v>0</v>
      </c>
      <c r="IK176">
        <f t="shared" si="177"/>
        <v>0</v>
      </c>
      <c r="IL176">
        <f t="shared" si="178"/>
        <v>0</v>
      </c>
      <c r="IM176" s="23">
        <f t="shared" ca="1" si="179"/>
        <v>0</v>
      </c>
      <c r="IN176" s="465"/>
      <c r="IO176" s="335"/>
      <c r="IP176" s="335"/>
      <c r="IQ176" s="335"/>
      <c r="IR176" s="335"/>
      <c r="IS176" s="335"/>
      <c r="IT176" s="335"/>
    </row>
    <row r="177" spans="1:254" s="124" customFormat="1" ht="12.75" x14ac:dyDescent="0.2">
      <c r="A177" s="335"/>
      <c r="B177" s="335"/>
      <c r="C177" s="23">
        <v>19</v>
      </c>
      <c r="D177" s="23">
        <f t="shared" si="90"/>
        <v>0</v>
      </c>
      <c r="E177">
        <f t="shared" si="91"/>
        <v>0</v>
      </c>
      <c r="F177">
        <f t="shared" si="92"/>
        <v>0</v>
      </c>
      <c r="G177">
        <f t="shared" si="93"/>
        <v>0</v>
      </c>
      <c r="H177">
        <f t="shared" si="94"/>
        <v>0</v>
      </c>
      <c r="I177" s="23">
        <f t="shared" ca="1" si="95"/>
        <v>0</v>
      </c>
      <c r="J177" s="465"/>
      <c r="K177" s="335"/>
      <c r="L177" s="335"/>
      <c r="M177" s="335"/>
      <c r="N177" s="335"/>
      <c r="O177" s="335"/>
      <c r="P177" s="335"/>
      <c r="Q177" s="335"/>
      <c r="R177" s="335"/>
      <c r="S177" s="335"/>
      <c r="T177" s="23">
        <v>19</v>
      </c>
      <c r="U177" s="23">
        <f t="shared" si="96"/>
        <v>0</v>
      </c>
      <c r="V177">
        <f t="shared" si="97"/>
        <v>0</v>
      </c>
      <c r="W177">
        <f t="shared" si="98"/>
        <v>0</v>
      </c>
      <c r="X177">
        <f t="shared" si="99"/>
        <v>0</v>
      </c>
      <c r="Y177">
        <f t="shared" si="100"/>
        <v>0</v>
      </c>
      <c r="Z177" s="23">
        <f t="shared" ca="1" si="101"/>
        <v>0</v>
      </c>
      <c r="AA177" s="465"/>
      <c r="AB177" s="335"/>
      <c r="AC177" s="335"/>
      <c r="AD177" s="335"/>
      <c r="AE177" s="335"/>
      <c r="AF177" s="335"/>
      <c r="AG177" s="335"/>
      <c r="AH177" s="335"/>
      <c r="AI177" s="335"/>
      <c r="AJ177" s="335"/>
      <c r="AK177" s="23">
        <v>19</v>
      </c>
      <c r="AL177" s="23">
        <f t="shared" si="102"/>
        <v>0</v>
      </c>
      <c r="AM177">
        <f t="shared" si="103"/>
        <v>0</v>
      </c>
      <c r="AN177">
        <f t="shared" si="104"/>
        <v>0</v>
      </c>
      <c r="AO177">
        <f t="shared" si="105"/>
        <v>0</v>
      </c>
      <c r="AP177">
        <f t="shared" si="106"/>
        <v>0</v>
      </c>
      <c r="AQ177" s="23">
        <f t="shared" ca="1" si="107"/>
        <v>0</v>
      </c>
      <c r="AR177" s="465"/>
      <c r="AS177" s="335"/>
      <c r="AT177" s="335"/>
      <c r="AU177" s="335"/>
      <c r="AV177" s="335"/>
      <c r="AW177" s="335"/>
      <c r="AX177" s="335"/>
      <c r="AY177" s="335"/>
      <c r="AZ177" s="335"/>
      <c r="BA177" s="335"/>
      <c r="BB177" s="23">
        <v>19</v>
      </c>
      <c r="BC177" s="23">
        <f t="shared" si="108"/>
        <v>0</v>
      </c>
      <c r="BD177">
        <f t="shared" si="109"/>
        <v>0</v>
      </c>
      <c r="BE177">
        <f t="shared" si="110"/>
        <v>0</v>
      </c>
      <c r="BF177">
        <f t="shared" si="111"/>
        <v>0</v>
      </c>
      <c r="BG177">
        <f t="shared" si="112"/>
        <v>0</v>
      </c>
      <c r="BH177" s="23">
        <f t="shared" ca="1" si="113"/>
        <v>0</v>
      </c>
      <c r="BI177" s="465"/>
      <c r="BJ177" s="335"/>
      <c r="BK177" s="335"/>
      <c r="BL177" s="335"/>
      <c r="BM177" s="335"/>
      <c r="BN177" s="335"/>
      <c r="BO177" s="335"/>
      <c r="BP177" s="335"/>
      <c r="BQ177" s="335"/>
      <c r="BR177" s="335"/>
      <c r="BS177" s="23">
        <v>19</v>
      </c>
      <c r="BT177" s="23">
        <f t="shared" si="114"/>
        <v>0</v>
      </c>
      <c r="BU177">
        <f t="shared" si="115"/>
        <v>0</v>
      </c>
      <c r="BV177">
        <f t="shared" si="116"/>
        <v>0</v>
      </c>
      <c r="BW177">
        <f t="shared" si="117"/>
        <v>0</v>
      </c>
      <c r="BX177">
        <f t="shared" si="118"/>
        <v>0</v>
      </c>
      <c r="BY177" s="23">
        <f t="shared" ca="1" si="119"/>
        <v>0</v>
      </c>
      <c r="BZ177" s="465"/>
      <c r="CA177" s="335"/>
      <c r="CB177" s="335"/>
      <c r="CC177" s="335"/>
      <c r="CD177" s="335"/>
      <c r="CE177" s="335"/>
      <c r="CF177" s="335"/>
      <c r="CG177" s="335"/>
      <c r="CH177" s="335"/>
      <c r="CI177" s="335"/>
      <c r="CJ177" s="23">
        <v>19</v>
      </c>
      <c r="CK177" s="23">
        <f t="shared" si="120"/>
        <v>0</v>
      </c>
      <c r="CL177">
        <f t="shared" si="121"/>
        <v>0</v>
      </c>
      <c r="CM177">
        <f t="shared" si="122"/>
        <v>0</v>
      </c>
      <c r="CN177">
        <f t="shared" si="123"/>
        <v>0</v>
      </c>
      <c r="CO177">
        <f t="shared" si="124"/>
        <v>0</v>
      </c>
      <c r="CP177" s="23">
        <f t="shared" ca="1" si="125"/>
        <v>0</v>
      </c>
      <c r="CQ177" s="465"/>
      <c r="CR177" s="335"/>
      <c r="CS177" s="335"/>
      <c r="CT177" s="335"/>
      <c r="CU177" s="335"/>
      <c r="CV177" s="335"/>
      <c r="CW177" s="335"/>
      <c r="CX177" s="335"/>
      <c r="CY177" s="335"/>
      <c r="CZ177" s="335"/>
      <c r="DA177" s="23">
        <v>19</v>
      </c>
      <c r="DB177" s="23">
        <f t="shared" si="126"/>
        <v>0</v>
      </c>
      <c r="DC177">
        <f t="shared" si="127"/>
        <v>0</v>
      </c>
      <c r="DD177">
        <f t="shared" si="128"/>
        <v>0</v>
      </c>
      <c r="DE177">
        <f t="shared" si="129"/>
        <v>0</v>
      </c>
      <c r="DF177">
        <f t="shared" si="130"/>
        <v>0</v>
      </c>
      <c r="DG177" s="23">
        <f t="shared" ca="1" si="131"/>
        <v>0</v>
      </c>
      <c r="DH177" s="465"/>
      <c r="DI177" s="335"/>
      <c r="DJ177" s="335"/>
      <c r="DK177" s="335"/>
      <c r="DL177" s="335"/>
      <c r="DM177" s="335"/>
      <c r="DN177" s="335"/>
      <c r="DO177" s="335"/>
      <c r="DP177" s="335"/>
      <c r="DQ177" s="335"/>
      <c r="DR177" s="23">
        <v>19</v>
      </c>
      <c r="DS177" s="23">
        <f t="shared" si="132"/>
        <v>0</v>
      </c>
      <c r="DT177">
        <f t="shared" si="133"/>
        <v>0</v>
      </c>
      <c r="DU177">
        <f t="shared" si="134"/>
        <v>0</v>
      </c>
      <c r="DV177">
        <f t="shared" si="135"/>
        <v>0</v>
      </c>
      <c r="DW177">
        <f t="shared" si="136"/>
        <v>0</v>
      </c>
      <c r="DX177" s="23">
        <f t="shared" ca="1" si="137"/>
        <v>0</v>
      </c>
      <c r="DY177" s="465"/>
      <c r="DZ177" s="335"/>
      <c r="EA177" s="335"/>
      <c r="EB177" s="335"/>
      <c r="EC177" s="335"/>
      <c r="ED177" s="335"/>
      <c r="EE177" s="335"/>
      <c r="EF177" s="335"/>
      <c r="EG177" s="335"/>
      <c r="EH177" s="335"/>
      <c r="EI177" s="23">
        <v>19</v>
      </c>
      <c r="EJ177" s="23">
        <f t="shared" si="138"/>
        <v>0</v>
      </c>
      <c r="EK177">
        <f t="shared" si="139"/>
        <v>0</v>
      </c>
      <c r="EL177">
        <f t="shared" si="140"/>
        <v>0</v>
      </c>
      <c r="EM177">
        <f t="shared" si="141"/>
        <v>0</v>
      </c>
      <c r="EN177">
        <f t="shared" si="142"/>
        <v>0</v>
      </c>
      <c r="EO177" s="23">
        <f t="shared" ca="1" si="143"/>
        <v>0</v>
      </c>
      <c r="EP177" s="465"/>
      <c r="EQ177" s="335"/>
      <c r="ER177" s="335"/>
      <c r="ES177" s="335"/>
      <c r="ET177" s="335"/>
      <c r="EU177" s="335"/>
      <c r="EV177" s="335"/>
      <c r="EW177" s="335"/>
      <c r="EX177" s="335"/>
      <c r="EY177" s="335"/>
      <c r="EZ177" s="23">
        <v>19</v>
      </c>
      <c r="FA177" s="23">
        <f t="shared" si="144"/>
        <v>0</v>
      </c>
      <c r="FB177">
        <f t="shared" si="145"/>
        <v>0</v>
      </c>
      <c r="FC177">
        <f t="shared" si="146"/>
        <v>0</v>
      </c>
      <c r="FD177">
        <f t="shared" si="147"/>
        <v>0</v>
      </c>
      <c r="FE177">
        <f t="shared" si="148"/>
        <v>0</v>
      </c>
      <c r="FF177" s="23">
        <f t="shared" ca="1" si="149"/>
        <v>0</v>
      </c>
      <c r="FG177" s="465"/>
      <c r="FH177" s="335"/>
      <c r="FI177" s="335"/>
      <c r="FJ177" s="335"/>
      <c r="FK177" s="335"/>
      <c r="FL177" s="335"/>
      <c r="FM177" s="335"/>
      <c r="FN177" s="335"/>
      <c r="FO177" s="335"/>
      <c r="FP177" s="335"/>
      <c r="FQ177" s="23">
        <v>19</v>
      </c>
      <c r="FR177" s="23">
        <f t="shared" si="150"/>
        <v>0</v>
      </c>
      <c r="FS177">
        <f t="shared" si="151"/>
        <v>0</v>
      </c>
      <c r="FT177">
        <f t="shared" si="152"/>
        <v>0</v>
      </c>
      <c r="FU177">
        <f t="shared" si="153"/>
        <v>0</v>
      </c>
      <c r="FV177">
        <f t="shared" si="154"/>
        <v>0</v>
      </c>
      <c r="FW177" s="23">
        <f t="shared" ca="1" si="155"/>
        <v>0</v>
      </c>
      <c r="FX177" s="465"/>
      <c r="FY177" s="335"/>
      <c r="FZ177" s="335"/>
      <c r="GA177" s="335"/>
      <c r="GB177" s="335"/>
      <c r="GC177" s="335"/>
      <c r="GD177" s="335"/>
      <c r="GE177" s="335"/>
      <c r="GF177" s="335"/>
      <c r="GG177" s="335"/>
      <c r="GH177" s="23">
        <v>19</v>
      </c>
      <c r="GI177" s="23">
        <f t="shared" si="156"/>
        <v>0</v>
      </c>
      <c r="GJ177">
        <f t="shared" si="157"/>
        <v>0</v>
      </c>
      <c r="GK177">
        <f t="shared" si="158"/>
        <v>0</v>
      </c>
      <c r="GL177">
        <f t="shared" si="159"/>
        <v>0</v>
      </c>
      <c r="GM177">
        <f t="shared" si="160"/>
        <v>0</v>
      </c>
      <c r="GN177" s="23">
        <f t="shared" ca="1" si="161"/>
        <v>0</v>
      </c>
      <c r="GO177" s="465"/>
      <c r="GP177" s="335"/>
      <c r="GQ177" s="335"/>
      <c r="GR177" s="335"/>
      <c r="GS177" s="335"/>
      <c r="GT177" s="335"/>
      <c r="GU177" s="335"/>
      <c r="GV177" s="335"/>
      <c r="GW177" s="335"/>
      <c r="GX177" s="335"/>
      <c r="GY177" s="23">
        <v>19</v>
      </c>
      <c r="GZ177" s="23">
        <f t="shared" si="162"/>
        <v>0</v>
      </c>
      <c r="HA177">
        <f t="shared" si="163"/>
        <v>0</v>
      </c>
      <c r="HB177">
        <f t="shared" si="164"/>
        <v>0</v>
      </c>
      <c r="HC177">
        <f t="shared" si="165"/>
        <v>0</v>
      </c>
      <c r="HD177">
        <f t="shared" si="166"/>
        <v>0</v>
      </c>
      <c r="HE177" s="23">
        <f t="shared" ca="1" si="167"/>
        <v>0</v>
      </c>
      <c r="HF177" s="465"/>
      <c r="HG177" s="335"/>
      <c r="HH177" s="335"/>
      <c r="HI177" s="335"/>
      <c r="HJ177" s="335"/>
      <c r="HK177" s="335"/>
      <c r="HL177" s="335"/>
      <c r="HM177" s="335"/>
      <c r="HN177" s="335"/>
      <c r="HO177" s="335"/>
      <c r="HP177" s="23">
        <v>19</v>
      </c>
      <c r="HQ177" s="23">
        <f t="shared" si="168"/>
        <v>0</v>
      </c>
      <c r="HR177">
        <f t="shared" si="169"/>
        <v>0</v>
      </c>
      <c r="HS177">
        <f t="shared" si="170"/>
        <v>0</v>
      </c>
      <c r="HT177">
        <f t="shared" si="171"/>
        <v>0</v>
      </c>
      <c r="HU177">
        <f t="shared" si="172"/>
        <v>0</v>
      </c>
      <c r="HV177" s="23">
        <f t="shared" ca="1" si="173"/>
        <v>0</v>
      </c>
      <c r="HW177" s="465"/>
      <c r="HX177" s="335"/>
      <c r="HY177" s="335"/>
      <c r="HZ177" s="335"/>
      <c r="IA177" s="335"/>
      <c r="IB177" s="335"/>
      <c r="IC177" s="335"/>
      <c r="ID177" s="335"/>
      <c r="IE177" s="335"/>
      <c r="IF177" s="335"/>
      <c r="IG177" s="23">
        <v>19</v>
      </c>
      <c r="IH177" s="23">
        <f t="shared" si="174"/>
        <v>0</v>
      </c>
      <c r="II177">
        <f t="shared" si="175"/>
        <v>0</v>
      </c>
      <c r="IJ177">
        <f t="shared" si="176"/>
        <v>0</v>
      </c>
      <c r="IK177">
        <f t="shared" si="177"/>
        <v>0</v>
      </c>
      <c r="IL177">
        <f t="shared" si="178"/>
        <v>0</v>
      </c>
      <c r="IM177" s="23">
        <f t="shared" ca="1" si="179"/>
        <v>0</v>
      </c>
      <c r="IN177" s="465"/>
      <c r="IO177" s="335"/>
      <c r="IP177" s="335"/>
      <c r="IQ177" s="335"/>
      <c r="IR177" s="335"/>
      <c r="IS177" s="335"/>
      <c r="IT177" s="335"/>
    </row>
    <row r="178" spans="1:254" s="124" customFormat="1" ht="12.75" x14ac:dyDescent="0.2">
      <c r="A178" s="335"/>
      <c r="B178" s="335"/>
      <c r="C178" s="23">
        <v>20</v>
      </c>
      <c r="D178" s="23">
        <f t="shared" si="90"/>
        <v>0</v>
      </c>
      <c r="E178">
        <f t="shared" si="91"/>
        <v>0</v>
      </c>
      <c r="F178">
        <f t="shared" si="92"/>
        <v>0</v>
      </c>
      <c r="G178">
        <f t="shared" si="93"/>
        <v>0</v>
      </c>
      <c r="H178">
        <f t="shared" si="94"/>
        <v>0</v>
      </c>
      <c r="I178" s="23">
        <f t="shared" ca="1" si="95"/>
        <v>0</v>
      </c>
      <c r="J178" s="465"/>
      <c r="K178" s="335"/>
      <c r="L178" s="335"/>
      <c r="M178" s="335"/>
      <c r="N178" s="335"/>
      <c r="O178" s="335"/>
      <c r="P178" s="335"/>
      <c r="Q178" s="335"/>
      <c r="R178" s="335"/>
      <c r="S178" s="335"/>
      <c r="T178" s="23">
        <v>20</v>
      </c>
      <c r="U178" s="23">
        <f t="shared" si="96"/>
        <v>0</v>
      </c>
      <c r="V178">
        <f t="shared" si="97"/>
        <v>0</v>
      </c>
      <c r="W178">
        <f t="shared" si="98"/>
        <v>0</v>
      </c>
      <c r="X178">
        <f t="shared" si="99"/>
        <v>0</v>
      </c>
      <c r="Y178">
        <f t="shared" si="100"/>
        <v>0</v>
      </c>
      <c r="Z178" s="23">
        <f t="shared" ca="1" si="101"/>
        <v>0</v>
      </c>
      <c r="AA178" s="465"/>
      <c r="AB178" s="335"/>
      <c r="AC178" s="335"/>
      <c r="AD178" s="335"/>
      <c r="AE178" s="335"/>
      <c r="AF178" s="335"/>
      <c r="AG178" s="335"/>
      <c r="AH178" s="335"/>
      <c r="AI178" s="335"/>
      <c r="AJ178" s="335"/>
      <c r="AK178" s="23">
        <v>20</v>
      </c>
      <c r="AL178" s="23">
        <f t="shared" si="102"/>
        <v>0</v>
      </c>
      <c r="AM178">
        <f t="shared" si="103"/>
        <v>0</v>
      </c>
      <c r="AN178">
        <f t="shared" si="104"/>
        <v>0</v>
      </c>
      <c r="AO178">
        <f t="shared" si="105"/>
        <v>0</v>
      </c>
      <c r="AP178">
        <f t="shared" si="106"/>
        <v>0</v>
      </c>
      <c r="AQ178" s="23">
        <f t="shared" ca="1" si="107"/>
        <v>0</v>
      </c>
      <c r="AR178" s="465"/>
      <c r="AS178" s="335"/>
      <c r="AT178" s="335"/>
      <c r="AU178" s="335"/>
      <c r="AV178" s="335"/>
      <c r="AW178" s="335"/>
      <c r="AX178" s="335"/>
      <c r="AY178" s="335"/>
      <c r="AZ178" s="335"/>
      <c r="BA178" s="335"/>
      <c r="BB178" s="23">
        <v>20</v>
      </c>
      <c r="BC178" s="23">
        <f t="shared" si="108"/>
        <v>0</v>
      </c>
      <c r="BD178">
        <f t="shared" si="109"/>
        <v>0</v>
      </c>
      <c r="BE178">
        <f t="shared" si="110"/>
        <v>0</v>
      </c>
      <c r="BF178">
        <f t="shared" si="111"/>
        <v>0</v>
      </c>
      <c r="BG178">
        <f t="shared" si="112"/>
        <v>0</v>
      </c>
      <c r="BH178" s="23">
        <f t="shared" ca="1" si="113"/>
        <v>0</v>
      </c>
      <c r="BI178" s="465"/>
      <c r="BJ178" s="335"/>
      <c r="BK178" s="335"/>
      <c r="BL178" s="335"/>
      <c r="BM178" s="335"/>
      <c r="BN178" s="335"/>
      <c r="BO178" s="335"/>
      <c r="BP178" s="335"/>
      <c r="BQ178" s="335"/>
      <c r="BR178" s="335"/>
      <c r="BS178" s="23">
        <v>20</v>
      </c>
      <c r="BT178" s="23">
        <f t="shared" si="114"/>
        <v>0</v>
      </c>
      <c r="BU178">
        <f t="shared" si="115"/>
        <v>0</v>
      </c>
      <c r="BV178">
        <f t="shared" si="116"/>
        <v>0</v>
      </c>
      <c r="BW178">
        <f t="shared" si="117"/>
        <v>0</v>
      </c>
      <c r="BX178">
        <f t="shared" si="118"/>
        <v>0</v>
      </c>
      <c r="BY178" s="23">
        <f t="shared" ca="1" si="119"/>
        <v>0</v>
      </c>
      <c r="BZ178" s="465"/>
      <c r="CA178" s="335"/>
      <c r="CB178" s="335"/>
      <c r="CC178" s="335"/>
      <c r="CD178" s="335"/>
      <c r="CE178" s="335"/>
      <c r="CF178" s="335"/>
      <c r="CG178" s="335"/>
      <c r="CH178" s="335"/>
      <c r="CI178" s="335"/>
      <c r="CJ178" s="23">
        <v>20</v>
      </c>
      <c r="CK178" s="23">
        <f t="shared" si="120"/>
        <v>0</v>
      </c>
      <c r="CL178">
        <f t="shared" si="121"/>
        <v>0</v>
      </c>
      <c r="CM178">
        <f t="shared" si="122"/>
        <v>0</v>
      </c>
      <c r="CN178">
        <f t="shared" si="123"/>
        <v>0</v>
      </c>
      <c r="CO178">
        <f t="shared" si="124"/>
        <v>0</v>
      </c>
      <c r="CP178" s="23">
        <f t="shared" ca="1" si="125"/>
        <v>0</v>
      </c>
      <c r="CQ178" s="465"/>
      <c r="CR178" s="335"/>
      <c r="CS178" s="335"/>
      <c r="CT178" s="335"/>
      <c r="CU178" s="335"/>
      <c r="CV178" s="335"/>
      <c r="CW178" s="335"/>
      <c r="CX178" s="335"/>
      <c r="CY178" s="335"/>
      <c r="CZ178" s="335"/>
      <c r="DA178" s="23">
        <v>20</v>
      </c>
      <c r="DB178" s="23">
        <f t="shared" si="126"/>
        <v>0</v>
      </c>
      <c r="DC178">
        <f t="shared" si="127"/>
        <v>0</v>
      </c>
      <c r="DD178">
        <f t="shared" si="128"/>
        <v>0</v>
      </c>
      <c r="DE178">
        <f t="shared" si="129"/>
        <v>0</v>
      </c>
      <c r="DF178">
        <f t="shared" si="130"/>
        <v>0</v>
      </c>
      <c r="DG178" s="23">
        <f t="shared" ca="1" si="131"/>
        <v>0</v>
      </c>
      <c r="DH178" s="465"/>
      <c r="DI178" s="335"/>
      <c r="DJ178" s="335"/>
      <c r="DK178" s="335"/>
      <c r="DL178" s="335"/>
      <c r="DM178" s="335"/>
      <c r="DN178" s="335"/>
      <c r="DO178" s="335"/>
      <c r="DP178" s="335"/>
      <c r="DQ178" s="335"/>
      <c r="DR178" s="23">
        <v>20</v>
      </c>
      <c r="DS178" s="23">
        <f t="shared" si="132"/>
        <v>0</v>
      </c>
      <c r="DT178">
        <f t="shared" si="133"/>
        <v>0</v>
      </c>
      <c r="DU178">
        <f t="shared" si="134"/>
        <v>0</v>
      </c>
      <c r="DV178">
        <f t="shared" si="135"/>
        <v>0</v>
      </c>
      <c r="DW178">
        <f t="shared" si="136"/>
        <v>0</v>
      </c>
      <c r="DX178" s="23">
        <f t="shared" ca="1" si="137"/>
        <v>0</v>
      </c>
      <c r="DY178" s="465"/>
      <c r="DZ178" s="335"/>
      <c r="EA178" s="335"/>
      <c r="EB178" s="335"/>
      <c r="EC178" s="335"/>
      <c r="ED178" s="335"/>
      <c r="EE178" s="335"/>
      <c r="EF178" s="335"/>
      <c r="EG178" s="335"/>
      <c r="EH178" s="335"/>
      <c r="EI178" s="23">
        <v>20</v>
      </c>
      <c r="EJ178" s="23">
        <f t="shared" si="138"/>
        <v>0</v>
      </c>
      <c r="EK178">
        <f t="shared" si="139"/>
        <v>0</v>
      </c>
      <c r="EL178">
        <f t="shared" si="140"/>
        <v>0</v>
      </c>
      <c r="EM178">
        <f t="shared" si="141"/>
        <v>0</v>
      </c>
      <c r="EN178">
        <f t="shared" si="142"/>
        <v>0</v>
      </c>
      <c r="EO178" s="23">
        <f t="shared" ca="1" si="143"/>
        <v>0</v>
      </c>
      <c r="EP178" s="465"/>
      <c r="EQ178" s="335"/>
      <c r="ER178" s="335"/>
      <c r="ES178" s="335"/>
      <c r="ET178" s="335"/>
      <c r="EU178" s="335"/>
      <c r="EV178" s="335"/>
      <c r="EW178" s="335"/>
      <c r="EX178" s="335"/>
      <c r="EY178" s="335"/>
      <c r="EZ178" s="23">
        <v>20</v>
      </c>
      <c r="FA178" s="23">
        <f t="shared" si="144"/>
        <v>0</v>
      </c>
      <c r="FB178">
        <f t="shared" si="145"/>
        <v>0</v>
      </c>
      <c r="FC178">
        <f t="shared" si="146"/>
        <v>0</v>
      </c>
      <c r="FD178">
        <f t="shared" si="147"/>
        <v>0</v>
      </c>
      <c r="FE178">
        <f t="shared" si="148"/>
        <v>0</v>
      </c>
      <c r="FF178" s="23">
        <f t="shared" ca="1" si="149"/>
        <v>0</v>
      </c>
      <c r="FG178" s="465"/>
      <c r="FH178" s="335"/>
      <c r="FI178" s="335"/>
      <c r="FJ178" s="335"/>
      <c r="FK178" s="335"/>
      <c r="FL178" s="335"/>
      <c r="FM178" s="335"/>
      <c r="FN178" s="335"/>
      <c r="FO178" s="335"/>
      <c r="FP178" s="335"/>
      <c r="FQ178" s="23">
        <v>20</v>
      </c>
      <c r="FR178" s="23">
        <f t="shared" si="150"/>
        <v>0</v>
      </c>
      <c r="FS178">
        <f t="shared" si="151"/>
        <v>0</v>
      </c>
      <c r="FT178">
        <f t="shared" si="152"/>
        <v>0</v>
      </c>
      <c r="FU178">
        <f t="shared" si="153"/>
        <v>0</v>
      </c>
      <c r="FV178">
        <f t="shared" si="154"/>
        <v>0</v>
      </c>
      <c r="FW178" s="23">
        <f t="shared" ca="1" si="155"/>
        <v>0</v>
      </c>
      <c r="FX178" s="465"/>
      <c r="FY178" s="335"/>
      <c r="FZ178" s="335"/>
      <c r="GA178" s="335"/>
      <c r="GB178" s="335"/>
      <c r="GC178" s="335"/>
      <c r="GD178" s="335"/>
      <c r="GE178" s="335"/>
      <c r="GF178" s="335"/>
      <c r="GG178" s="335"/>
      <c r="GH178" s="23">
        <v>20</v>
      </c>
      <c r="GI178" s="23">
        <f t="shared" si="156"/>
        <v>0</v>
      </c>
      <c r="GJ178">
        <f t="shared" si="157"/>
        <v>0</v>
      </c>
      <c r="GK178">
        <f t="shared" si="158"/>
        <v>0</v>
      </c>
      <c r="GL178">
        <f t="shared" si="159"/>
        <v>0</v>
      </c>
      <c r="GM178">
        <f t="shared" si="160"/>
        <v>0</v>
      </c>
      <c r="GN178" s="23">
        <f t="shared" ca="1" si="161"/>
        <v>0</v>
      </c>
      <c r="GO178" s="465"/>
      <c r="GP178" s="335"/>
      <c r="GQ178" s="335"/>
      <c r="GR178" s="335"/>
      <c r="GS178" s="335"/>
      <c r="GT178" s="335"/>
      <c r="GU178" s="335"/>
      <c r="GV178" s="335"/>
      <c r="GW178" s="335"/>
      <c r="GX178" s="335"/>
      <c r="GY178" s="23">
        <v>20</v>
      </c>
      <c r="GZ178" s="23">
        <f t="shared" si="162"/>
        <v>0</v>
      </c>
      <c r="HA178">
        <f t="shared" si="163"/>
        <v>0</v>
      </c>
      <c r="HB178">
        <f t="shared" si="164"/>
        <v>0</v>
      </c>
      <c r="HC178">
        <f t="shared" si="165"/>
        <v>0</v>
      </c>
      <c r="HD178">
        <f t="shared" si="166"/>
        <v>0</v>
      </c>
      <c r="HE178" s="23">
        <f t="shared" ca="1" si="167"/>
        <v>0</v>
      </c>
      <c r="HF178" s="465"/>
      <c r="HG178" s="335"/>
      <c r="HH178" s="335"/>
      <c r="HI178" s="335"/>
      <c r="HJ178" s="335"/>
      <c r="HK178" s="335"/>
      <c r="HL178" s="335"/>
      <c r="HM178" s="335"/>
      <c r="HN178" s="335"/>
      <c r="HO178" s="335"/>
      <c r="HP178" s="23">
        <v>20</v>
      </c>
      <c r="HQ178" s="23">
        <f t="shared" si="168"/>
        <v>0</v>
      </c>
      <c r="HR178">
        <f t="shared" si="169"/>
        <v>0</v>
      </c>
      <c r="HS178">
        <f t="shared" si="170"/>
        <v>0</v>
      </c>
      <c r="HT178">
        <f t="shared" si="171"/>
        <v>0</v>
      </c>
      <c r="HU178">
        <f t="shared" si="172"/>
        <v>0</v>
      </c>
      <c r="HV178" s="23">
        <f t="shared" ca="1" si="173"/>
        <v>0</v>
      </c>
      <c r="HW178" s="465"/>
      <c r="HX178" s="335"/>
      <c r="HY178" s="335"/>
      <c r="HZ178" s="335"/>
      <c r="IA178" s="335"/>
      <c r="IB178" s="335"/>
      <c r="IC178" s="335"/>
      <c r="ID178" s="335"/>
      <c r="IE178" s="335"/>
      <c r="IF178" s="335"/>
      <c r="IG178" s="23">
        <v>20</v>
      </c>
      <c r="IH178" s="23">
        <f t="shared" si="174"/>
        <v>0</v>
      </c>
      <c r="II178">
        <f t="shared" si="175"/>
        <v>0</v>
      </c>
      <c r="IJ178">
        <f t="shared" si="176"/>
        <v>0</v>
      </c>
      <c r="IK178">
        <f t="shared" si="177"/>
        <v>0</v>
      </c>
      <c r="IL178">
        <f t="shared" si="178"/>
        <v>0</v>
      </c>
      <c r="IM178" s="23">
        <f t="shared" ca="1" si="179"/>
        <v>0</v>
      </c>
      <c r="IN178" s="465"/>
      <c r="IO178" s="335"/>
      <c r="IP178" s="335"/>
      <c r="IQ178" s="335"/>
      <c r="IR178" s="335"/>
      <c r="IS178" s="335"/>
      <c r="IT178" s="335"/>
    </row>
    <row r="179" spans="1:254" s="124" customFormat="1" ht="12.75" x14ac:dyDescent="0.2">
      <c r="A179" s="335"/>
      <c r="B179" s="335"/>
      <c r="C179" s="23">
        <v>21</v>
      </c>
      <c r="D179" s="23">
        <f t="shared" si="90"/>
        <v>0</v>
      </c>
      <c r="E179">
        <f t="shared" si="91"/>
        <v>0</v>
      </c>
      <c r="F179">
        <f t="shared" si="92"/>
        <v>0</v>
      </c>
      <c r="G179">
        <f t="shared" si="93"/>
        <v>0</v>
      </c>
      <c r="H179">
        <f t="shared" si="94"/>
        <v>0</v>
      </c>
      <c r="I179" s="23">
        <f t="shared" ca="1" si="95"/>
        <v>0</v>
      </c>
      <c r="J179" s="465"/>
      <c r="K179" s="335"/>
      <c r="L179" s="335"/>
      <c r="M179" s="335"/>
      <c r="N179" s="335"/>
      <c r="O179" s="335"/>
      <c r="P179" s="335"/>
      <c r="Q179" s="335"/>
      <c r="R179" s="335"/>
      <c r="S179" s="335"/>
      <c r="T179" s="23">
        <v>21</v>
      </c>
      <c r="U179" s="23">
        <f t="shared" si="96"/>
        <v>0</v>
      </c>
      <c r="V179">
        <f t="shared" si="97"/>
        <v>0</v>
      </c>
      <c r="W179">
        <f t="shared" si="98"/>
        <v>0</v>
      </c>
      <c r="X179">
        <f t="shared" si="99"/>
        <v>0</v>
      </c>
      <c r="Y179">
        <f t="shared" si="100"/>
        <v>0</v>
      </c>
      <c r="Z179" s="23">
        <f t="shared" ca="1" si="101"/>
        <v>0</v>
      </c>
      <c r="AA179" s="465"/>
      <c r="AB179" s="335"/>
      <c r="AC179" s="335"/>
      <c r="AD179" s="335"/>
      <c r="AE179" s="335"/>
      <c r="AF179" s="335"/>
      <c r="AG179" s="335"/>
      <c r="AH179" s="335"/>
      <c r="AI179" s="335"/>
      <c r="AJ179" s="335"/>
      <c r="AK179" s="23">
        <v>21</v>
      </c>
      <c r="AL179" s="23">
        <f t="shared" si="102"/>
        <v>0</v>
      </c>
      <c r="AM179">
        <f t="shared" si="103"/>
        <v>0</v>
      </c>
      <c r="AN179">
        <f t="shared" si="104"/>
        <v>0</v>
      </c>
      <c r="AO179">
        <f t="shared" si="105"/>
        <v>0</v>
      </c>
      <c r="AP179">
        <f t="shared" si="106"/>
        <v>0</v>
      </c>
      <c r="AQ179" s="23">
        <f t="shared" ca="1" si="107"/>
        <v>0</v>
      </c>
      <c r="AR179" s="465"/>
      <c r="AS179" s="335"/>
      <c r="AT179" s="335"/>
      <c r="AU179" s="335"/>
      <c r="AV179" s="335"/>
      <c r="AW179" s="335"/>
      <c r="AX179" s="335"/>
      <c r="AY179" s="335"/>
      <c r="AZ179" s="335"/>
      <c r="BA179" s="335"/>
      <c r="BB179" s="23">
        <v>21</v>
      </c>
      <c r="BC179" s="23">
        <f t="shared" si="108"/>
        <v>0</v>
      </c>
      <c r="BD179">
        <f t="shared" si="109"/>
        <v>0</v>
      </c>
      <c r="BE179">
        <f t="shared" si="110"/>
        <v>0</v>
      </c>
      <c r="BF179">
        <f t="shared" si="111"/>
        <v>0</v>
      </c>
      <c r="BG179">
        <f t="shared" si="112"/>
        <v>0</v>
      </c>
      <c r="BH179" s="23">
        <f t="shared" ca="1" si="113"/>
        <v>0</v>
      </c>
      <c r="BI179" s="465"/>
      <c r="BJ179" s="335"/>
      <c r="BK179" s="335"/>
      <c r="BL179" s="335"/>
      <c r="BM179" s="335"/>
      <c r="BN179" s="335"/>
      <c r="BO179" s="335"/>
      <c r="BP179" s="335"/>
      <c r="BQ179" s="335"/>
      <c r="BR179" s="335"/>
      <c r="BS179" s="23">
        <v>21</v>
      </c>
      <c r="BT179" s="23">
        <f t="shared" si="114"/>
        <v>0</v>
      </c>
      <c r="BU179">
        <f t="shared" si="115"/>
        <v>0</v>
      </c>
      <c r="BV179">
        <f t="shared" si="116"/>
        <v>0</v>
      </c>
      <c r="BW179">
        <f t="shared" si="117"/>
        <v>0</v>
      </c>
      <c r="BX179">
        <f t="shared" si="118"/>
        <v>0</v>
      </c>
      <c r="BY179" s="23">
        <f t="shared" ca="1" si="119"/>
        <v>0</v>
      </c>
      <c r="BZ179" s="465"/>
      <c r="CA179" s="335"/>
      <c r="CB179" s="335"/>
      <c r="CC179" s="335"/>
      <c r="CD179" s="335"/>
      <c r="CE179" s="335"/>
      <c r="CF179" s="335"/>
      <c r="CG179" s="335"/>
      <c r="CH179" s="335"/>
      <c r="CI179" s="335"/>
      <c r="CJ179" s="23">
        <v>21</v>
      </c>
      <c r="CK179" s="23">
        <f t="shared" si="120"/>
        <v>0</v>
      </c>
      <c r="CL179">
        <f t="shared" si="121"/>
        <v>0</v>
      </c>
      <c r="CM179">
        <f t="shared" si="122"/>
        <v>0</v>
      </c>
      <c r="CN179">
        <f t="shared" si="123"/>
        <v>0</v>
      </c>
      <c r="CO179">
        <f t="shared" si="124"/>
        <v>0</v>
      </c>
      <c r="CP179" s="23">
        <f t="shared" ca="1" si="125"/>
        <v>0</v>
      </c>
      <c r="CQ179" s="465"/>
      <c r="CR179" s="335"/>
      <c r="CS179" s="335"/>
      <c r="CT179" s="335"/>
      <c r="CU179" s="335"/>
      <c r="CV179" s="335"/>
      <c r="CW179" s="335"/>
      <c r="CX179" s="335"/>
      <c r="CY179" s="335"/>
      <c r="CZ179" s="335"/>
      <c r="DA179" s="23">
        <v>21</v>
      </c>
      <c r="DB179" s="23">
        <f t="shared" si="126"/>
        <v>0</v>
      </c>
      <c r="DC179">
        <f t="shared" si="127"/>
        <v>0</v>
      </c>
      <c r="DD179">
        <f t="shared" si="128"/>
        <v>0</v>
      </c>
      <c r="DE179">
        <f t="shared" si="129"/>
        <v>0</v>
      </c>
      <c r="DF179">
        <f t="shared" si="130"/>
        <v>0</v>
      </c>
      <c r="DG179" s="23">
        <f t="shared" ca="1" si="131"/>
        <v>0</v>
      </c>
      <c r="DH179" s="465"/>
      <c r="DI179" s="335"/>
      <c r="DJ179" s="335"/>
      <c r="DK179" s="335"/>
      <c r="DL179" s="335"/>
      <c r="DM179" s="335"/>
      <c r="DN179" s="335"/>
      <c r="DO179" s="335"/>
      <c r="DP179" s="335"/>
      <c r="DQ179" s="335"/>
      <c r="DR179" s="23">
        <v>21</v>
      </c>
      <c r="DS179" s="23">
        <f t="shared" si="132"/>
        <v>0</v>
      </c>
      <c r="DT179">
        <f t="shared" si="133"/>
        <v>0</v>
      </c>
      <c r="DU179">
        <f t="shared" si="134"/>
        <v>0</v>
      </c>
      <c r="DV179">
        <f t="shared" si="135"/>
        <v>0</v>
      </c>
      <c r="DW179">
        <f t="shared" si="136"/>
        <v>0</v>
      </c>
      <c r="DX179" s="23">
        <f t="shared" ca="1" si="137"/>
        <v>0</v>
      </c>
      <c r="DY179" s="465"/>
      <c r="DZ179" s="335"/>
      <c r="EA179" s="335"/>
      <c r="EB179" s="335"/>
      <c r="EC179" s="335"/>
      <c r="ED179" s="335"/>
      <c r="EE179" s="335"/>
      <c r="EF179" s="335"/>
      <c r="EG179" s="335"/>
      <c r="EH179" s="335"/>
      <c r="EI179" s="23">
        <v>21</v>
      </c>
      <c r="EJ179" s="23">
        <f t="shared" si="138"/>
        <v>0</v>
      </c>
      <c r="EK179">
        <f t="shared" si="139"/>
        <v>0</v>
      </c>
      <c r="EL179">
        <f t="shared" si="140"/>
        <v>0</v>
      </c>
      <c r="EM179">
        <f t="shared" si="141"/>
        <v>0</v>
      </c>
      <c r="EN179">
        <f t="shared" si="142"/>
        <v>0</v>
      </c>
      <c r="EO179" s="23">
        <f t="shared" ca="1" si="143"/>
        <v>0</v>
      </c>
      <c r="EP179" s="465"/>
      <c r="EQ179" s="335"/>
      <c r="ER179" s="335"/>
      <c r="ES179" s="335"/>
      <c r="ET179" s="335"/>
      <c r="EU179" s="335"/>
      <c r="EV179" s="335"/>
      <c r="EW179" s="335"/>
      <c r="EX179" s="335"/>
      <c r="EY179" s="335"/>
      <c r="EZ179" s="23">
        <v>21</v>
      </c>
      <c r="FA179" s="23">
        <f t="shared" si="144"/>
        <v>0</v>
      </c>
      <c r="FB179">
        <f t="shared" si="145"/>
        <v>0</v>
      </c>
      <c r="FC179">
        <f t="shared" si="146"/>
        <v>0</v>
      </c>
      <c r="FD179">
        <f t="shared" si="147"/>
        <v>0</v>
      </c>
      <c r="FE179">
        <f t="shared" si="148"/>
        <v>0</v>
      </c>
      <c r="FF179" s="23">
        <f t="shared" ca="1" si="149"/>
        <v>0</v>
      </c>
      <c r="FG179" s="465"/>
      <c r="FH179" s="335"/>
      <c r="FI179" s="335"/>
      <c r="FJ179" s="335"/>
      <c r="FK179" s="335"/>
      <c r="FL179" s="335"/>
      <c r="FM179" s="335"/>
      <c r="FN179" s="335"/>
      <c r="FO179" s="335"/>
      <c r="FP179" s="335"/>
      <c r="FQ179" s="23">
        <v>21</v>
      </c>
      <c r="FR179" s="23">
        <f t="shared" si="150"/>
        <v>0</v>
      </c>
      <c r="FS179">
        <f t="shared" si="151"/>
        <v>0</v>
      </c>
      <c r="FT179">
        <f t="shared" si="152"/>
        <v>0</v>
      </c>
      <c r="FU179">
        <f t="shared" si="153"/>
        <v>0</v>
      </c>
      <c r="FV179">
        <f t="shared" si="154"/>
        <v>0</v>
      </c>
      <c r="FW179" s="23">
        <f t="shared" ca="1" si="155"/>
        <v>0</v>
      </c>
      <c r="FX179" s="465"/>
      <c r="FY179" s="335"/>
      <c r="FZ179" s="335"/>
      <c r="GA179" s="335"/>
      <c r="GB179" s="335"/>
      <c r="GC179" s="335"/>
      <c r="GD179" s="335"/>
      <c r="GE179" s="335"/>
      <c r="GF179" s="335"/>
      <c r="GG179" s="335"/>
      <c r="GH179" s="23">
        <v>21</v>
      </c>
      <c r="GI179" s="23">
        <f t="shared" si="156"/>
        <v>0</v>
      </c>
      <c r="GJ179">
        <f t="shared" si="157"/>
        <v>0</v>
      </c>
      <c r="GK179">
        <f t="shared" si="158"/>
        <v>0</v>
      </c>
      <c r="GL179">
        <f t="shared" si="159"/>
        <v>0</v>
      </c>
      <c r="GM179">
        <f t="shared" si="160"/>
        <v>0</v>
      </c>
      <c r="GN179" s="23">
        <f t="shared" ca="1" si="161"/>
        <v>0</v>
      </c>
      <c r="GO179" s="465"/>
      <c r="GP179" s="335"/>
      <c r="GQ179" s="335"/>
      <c r="GR179" s="335"/>
      <c r="GS179" s="335"/>
      <c r="GT179" s="335"/>
      <c r="GU179" s="335"/>
      <c r="GV179" s="335"/>
      <c r="GW179" s="335"/>
      <c r="GX179" s="335"/>
      <c r="GY179" s="23">
        <v>21</v>
      </c>
      <c r="GZ179" s="23">
        <f t="shared" si="162"/>
        <v>0</v>
      </c>
      <c r="HA179">
        <f t="shared" si="163"/>
        <v>0</v>
      </c>
      <c r="HB179">
        <f t="shared" si="164"/>
        <v>0</v>
      </c>
      <c r="HC179">
        <f t="shared" si="165"/>
        <v>0</v>
      </c>
      <c r="HD179">
        <f t="shared" si="166"/>
        <v>0</v>
      </c>
      <c r="HE179" s="23">
        <f t="shared" ca="1" si="167"/>
        <v>0</v>
      </c>
      <c r="HF179" s="465"/>
      <c r="HG179" s="335"/>
      <c r="HH179" s="335"/>
      <c r="HI179" s="335"/>
      <c r="HJ179" s="335"/>
      <c r="HK179" s="335"/>
      <c r="HL179" s="335"/>
      <c r="HM179" s="335"/>
      <c r="HN179" s="335"/>
      <c r="HO179" s="335"/>
      <c r="HP179" s="23">
        <v>21</v>
      </c>
      <c r="HQ179" s="23">
        <f t="shared" si="168"/>
        <v>0</v>
      </c>
      <c r="HR179">
        <f t="shared" si="169"/>
        <v>0</v>
      </c>
      <c r="HS179">
        <f t="shared" si="170"/>
        <v>0</v>
      </c>
      <c r="HT179">
        <f t="shared" si="171"/>
        <v>0</v>
      </c>
      <c r="HU179">
        <f t="shared" si="172"/>
        <v>0</v>
      </c>
      <c r="HV179" s="23">
        <f t="shared" ca="1" si="173"/>
        <v>0</v>
      </c>
      <c r="HW179" s="465"/>
      <c r="HX179" s="335"/>
      <c r="HY179" s="335"/>
      <c r="HZ179" s="335"/>
      <c r="IA179" s="335"/>
      <c r="IB179" s="335"/>
      <c r="IC179" s="335"/>
      <c r="ID179" s="335"/>
      <c r="IE179" s="335"/>
      <c r="IF179" s="335"/>
      <c r="IG179" s="23">
        <v>21</v>
      </c>
      <c r="IH179" s="23">
        <f t="shared" si="174"/>
        <v>0</v>
      </c>
      <c r="II179">
        <f t="shared" si="175"/>
        <v>0</v>
      </c>
      <c r="IJ179">
        <f t="shared" si="176"/>
        <v>0</v>
      </c>
      <c r="IK179">
        <f t="shared" si="177"/>
        <v>0</v>
      </c>
      <c r="IL179">
        <f t="shared" si="178"/>
        <v>0</v>
      </c>
      <c r="IM179" s="23">
        <f t="shared" ca="1" si="179"/>
        <v>0</v>
      </c>
      <c r="IN179" s="465"/>
      <c r="IO179" s="335"/>
      <c r="IP179" s="335"/>
      <c r="IQ179" s="335"/>
      <c r="IR179" s="335"/>
      <c r="IS179" s="335"/>
      <c r="IT179" s="335"/>
    </row>
    <row r="180" spans="1:254" s="124" customFormat="1" ht="12.75" x14ac:dyDescent="0.2">
      <c r="A180" s="335"/>
      <c r="B180" s="335"/>
      <c r="C180" s="23">
        <v>22</v>
      </c>
      <c r="D180" s="23">
        <f t="shared" si="90"/>
        <v>0</v>
      </c>
      <c r="E180">
        <f t="shared" si="91"/>
        <v>0</v>
      </c>
      <c r="F180">
        <f t="shared" si="92"/>
        <v>0</v>
      </c>
      <c r="G180">
        <f t="shared" si="93"/>
        <v>0</v>
      </c>
      <c r="H180">
        <f t="shared" si="94"/>
        <v>0</v>
      </c>
      <c r="I180" s="23">
        <f t="shared" ca="1" si="95"/>
        <v>0</v>
      </c>
      <c r="J180" s="465"/>
      <c r="K180" s="335"/>
      <c r="L180" s="335"/>
      <c r="M180" s="335"/>
      <c r="N180" s="335"/>
      <c r="O180" s="335"/>
      <c r="P180" s="335"/>
      <c r="Q180" s="335"/>
      <c r="R180" s="335"/>
      <c r="S180" s="335"/>
      <c r="T180" s="23">
        <v>22</v>
      </c>
      <c r="U180" s="23">
        <f t="shared" si="96"/>
        <v>0</v>
      </c>
      <c r="V180">
        <f t="shared" si="97"/>
        <v>0</v>
      </c>
      <c r="W180">
        <f t="shared" si="98"/>
        <v>0</v>
      </c>
      <c r="X180">
        <f t="shared" si="99"/>
        <v>0</v>
      </c>
      <c r="Y180">
        <f t="shared" si="100"/>
        <v>0</v>
      </c>
      <c r="Z180" s="23">
        <f t="shared" ca="1" si="101"/>
        <v>0</v>
      </c>
      <c r="AA180" s="465"/>
      <c r="AB180" s="335"/>
      <c r="AC180" s="335"/>
      <c r="AD180" s="335"/>
      <c r="AE180" s="335"/>
      <c r="AF180" s="335"/>
      <c r="AG180" s="335"/>
      <c r="AH180" s="335"/>
      <c r="AI180" s="335"/>
      <c r="AJ180" s="335"/>
      <c r="AK180" s="23">
        <v>22</v>
      </c>
      <c r="AL180" s="23">
        <f t="shared" si="102"/>
        <v>0</v>
      </c>
      <c r="AM180">
        <f t="shared" si="103"/>
        <v>0</v>
      </c>
      <c r="AN180">
        <f t="shared" si="104"/>
        <v>0</v>
      </c>
      <c r="AO180">
        <f t="shared" si="105"/>
        <v>0</v>
      </c>
      <c r="AP180">
        <f t="shared" si="106"/>
        <v>0</v>
      </c>
      <c r="AQ180" s="23">
        <f t="shared" ca="1" si="107"/>
        <v>0</v>
      </c>
      <c r="AR180" s="465"/>
      <c r="AS180" s="335"/>
      <c r="AT180" s="335"/>
      <c r="AU180" s="335"/>
      <c r="AV180" s="335"/>
      <c r="AW180" s="335"/>
      <c r="AX180" s="335"/>
      <c r="AY180" s="335"/>
      <c r="AZ180" s="335"/>
      <c r="BA180" s="335"/>
      <c r="BB180" s="23">
        <v>22</v>
      </c>
      <c r="BC180" s="23">
        <f t="shared" si="108"/>
        <v>0</v>
      </c>
      <c r="BD180">
        <f t="shared" si="109"/>
        <v>0</v>
      </c>
      <c r="BE180">
        <f t="shared" si="110"/>
        <v>0</v>
      </c>
      <c r="BF180">
        <f t="shared" si="111"/>
        <v>0</v>
      </c>
      <c r="BG180">
        <f t="shared" si="112"/>
        <v>0</v>
      </c>
      <c r="BH180" s="23">
        <f t="shared" ca="1" si="113"/>
        <v>0</v>
      </c>
      <c r="BI180" s="465"/>
      <c r="BJ180" s="335"/>
      <c r="BK180" s="335"/>
      <c r="BL180" s="335"/>
      <c r="BM180" s="335"/>
      <c r="BN180" s="335"/>
      <c r="BO180" s="335"/>
      <c r="BP180" s="335"/>
      <c r="BQ180" s="335"/>
      <c r="BR180" s="335"/>
      <c r="BS180" s="23">
        <v>22</v>
      </c>
      <c r="BT180" s="23">
        <f t="shared" si="114"/>
        <v>0</v>
      </c>
      <c r="BU180">
        <f t="shared" si="115"/>
        <v>0</v>
      </c>
      <c r="BV180">
        <f t="shared" si="116"/>
        <v>0</v>
      </c>
      <c r="BW180">
        <f t="shared" si="117"/>
        <v>0</v>
      </c>
      <c r="BX180">
        <f t="shared" si="118"/>
        <v>0</v>
      </c>
      <c r="BY180" s="23">
        <f t="shared" ca="1" si="119"/>
        <v>0</v>
      </c>
      <c r="BZ180" s="465"/>
      <c r="CA180" s="335"/>
      <c r="CB180" s="335"/>
      <c r="CC180" s="335"/>
      <c r="CD180" s="335"/>
      <c r="CE180" s="335"/>
      <c r="CF180" s="335"/>
      <c r="CG180" s="335"/>
      <c r="CH180" s="335"/>
      <c r="CI180" s="335"/>
      <c r="CJ180" s="23">
        <v>22</v>
      </c>
      <c r="CK180" s="23">
        <f t="shared" si="120"/>
        <v>0</v>
      </c>
      <c r="CL180">
        <f t="shared" si="121"/>
        <v>0</v>
      </c>
      <c r="CM180">
        <f t="shared" si="122"/>
        <v>0</v>
      </c>
      <c r="CN180">
        <f t="shared" si="123"/>
        <v>0</v>
      </c>
      <c r="CO180">
        <f t="shared" si="124"/>
        <v>0</v>
      </c>
      <c r="CP180" s="23">
        <f t="shared" ca="1" si="125"/>
        <v>0</v>
      </c>
      <c r="CQ180" s="465"/>
      <c r="CR180" s="335"/>
      <c r="CS180" s="335"/>
      <c r="CT180" s="335"/>
      <c r="CU180" s="335"/>
      <c r="CV180" s="335"/>
      <c r="CW180" s="335"/>
      <c r="CX180" s="335"/>
      <c r="CY180" s="335"/>
      <c r="CZ180" s="335"/>
      <c r="DA180" s="23">
        <v>22</v>
      </c>
      <c r="DB180" s="23">
        <f t="shared" si="126"/>
        <v>0</v>
      </c>
      <c r="DC180">
        <f t="shared" si="127"/>
        <v>0</v>
      </c>
      <c r="DD180">
        <f t="shared" si="128"/>
        <v>0</v>
      </c>
      <c r="DE180">
        <f t="shared" si="129"/>
        <v>0</v>
      </c>
      <c r="DF180">
        <f t="shared" si="130"/>
        <v>0</v>
      </c>
      <c r="DG180" s="23">
        <f t="shared" ca="1" si="131"/>
        <v>0</v>
      </c>
      <c r="DH180" s="465"/>
      <c r="DI180" s="335"/>
      <c r="DJ180" s="335"/>
      <c r="DK180" s="335"/>
      <c r="DL180" s="335"/>
      <c r="DM180" s="335"/>
      <c r="DN180" s="335"/>
      <c r="DO180" s="335"/>
      <c r="DP180" s="335"/>
      <c r="DQ180" s="335"/>
      <c r="DR180" s="23">
        <v>22</v>
      </c>
      <c r="DS180" s="23">
        <f t="shared" si="132"/>
        <v>0</v>
      </c>
      <c r="DT180">
        <f t="shared" si="133"/>
        <v>0</v>
      </c>
      <c r="DU180">
        <f t="shared" si="134"/>
        <v>0</v>
      </c>
      <c r="DV180">
        <f t="shared" si="135"/>
        <v>0</v>
      </c>
      <c r="DW180">
        <f t="shared" si="136"/>
        <v>0</v>
      </c>
      <c r="DX180" s="23">
        <f t="shared" ca="1" si="137"/>
        <v>0</v>
      </c>
      <c r="DY180" s="465"/>
      <c r="DZ180" s="335"/>
      <c r="EA180" s="335"/>
      <c r="EB180" s="335"/>
      <c r="EC180" s="335"/>
      <c r="ED180" s="335"/>
      <c r="EE180" s="335"/>
      <c r="EF180" s="335"/>
      <c r="EG180" s="335"/>
      <c r="EH180" s="335"/>
      <c r="EI180" s="23">
        <v>22</v>
      </c>
      <c r="EJ180" s="23">
        <f t="shared" si="138"/>
        <v>0</v>
      </c>
      <c r="EK180">
        <f t="shared" si="139"/>
        <v>0</v>
      </c>
      <c r="EL180">
        <f t="shared" si="140"/>
        <v>0</v>
      </c>
      <c r="EM180">
        <f t="shared" si="141"/>
        <v>0</v>
      </c>
      <c r="EN180">
        <f t="shared" si="142"/>
        <v>0</v>
      </c>
      <c r="EO180" s="23">
        <f t="shared" ca="1" si="143"/>
        <v>0</v>
      </c>
      <c r="EP180" s="465"/>
      <c r="EQ180" s="335"/>
      <c r="ER180" s="335"/>
      <c r="ES180" s="335"/>
      <c r="ET180" s="335"/>
      <c r="EU180" s="335"/>
      <c r="EV180" s="335"/>
      <c r="EW180" s="335"/>
      <c r="EX180" s="335"/>
      <c r="EY180" s="335"/>
      <c r="EZ180" s="23">
        <v>22</v>
      </c>
      <c r="FA180" s="23">
        <f t="shared" si="144"/>
        <v>0</v>
      </c>
      <c r="FB180">
        <f t="shared" si="145"/>
        <v>0</v>
      </c>
      <c r="FC180">
        <f t="shared" si="146"/>
        <v>0</v>
      </c>
      <c r="FD180">
        <f t="shared" si="147"/>
        <v>0</v>
      </c>
      <c r="FE180">
        <f t="shared" si="148"/>
        <v>0</v>
      </c>
      <c r="FF180" s="23">
        <f t="shared" ca="1" si="149"/>
        <v>0</v>
      </c>
      <c r="FG180" s="465"/>
      <c r="FH180" s="335"/>
      <c r="FI180" s="335"/>
      <c r="FJ180" s="335"/>
      <c r="FK180" s="335"/>
      <c r="FL180" s="335"/>
      <c r="FM180" s="335"/>
      <c r="FN180" s="335"/>
      <c r="FO180" s="335"/>
      <c r="FP180" s="335"/>
      <c r="FQ180" s="23">
        <v>22</v>
      </c>
      <c r="FR180" s="23">
        <f t="shared" si="150"/>
        <v>0</v>
      </c>
      <c r="FS180">
        <f t="shared" si="151"/>
        <v>0</v>
      </c>
      <c r="FT180">
        <f t="shared" si="152"/>
        <v>0</v>
      </c>
      <c r="FU180">
        <f t="shared" si="153"/>
        <v>0</v>
      </c>
      <c r="FV180">
        <f t="shared" si="154"/>
        <v>0</v>
      </c>
      <c r="FW180" s="23">
        <f t="shared" ca="1" si="155"/>
        <v>0</v>
      </c>
      <c r="FX180" s="465"/>
      <c r="FY180" s="335"/>
      <c r="FZ180" s="335"/>
      <c r="GA180" s="335"/>
      <c r="GB180" s="335"/>
      <c r="GC180" s="335"/>
      <c r="GD180" s="335"/>
      <c r="GE180" s="335"/>
      <c r="GF180" s="335"/>
      <c r="GG180" s="335"/>
      <c r="GH180" s="23">
        <v>22</v>
      </c>
      <c r="GI180" s="23">
        <f t="shared" si="156"/>
        <v>0</v>
      </c>
      <c r="GJ180">
        <f t="shared" si="157"/>
        <v>0</v>
      </c>
      <c r="GK180">
        <f t="shared" si="158"/>
        <v>0</v>
      </c>
      <c r="GL180">
        <f t="shared" si="159"/>
        <v>0</v>
      </c>
      <c r="GM180">
        <f t="shared" si="160"/>
        <v>0</v>
      </c>
      <c r="GN180" s="23">
        <f t="shared" ca="1" si="161"/>
        <v>0</v>
      </c>
      <c r="GO180" s="465"/>
      <c r="GP180" s="335"/>
      <c r="GQ180" s="335"/>
      <c r="GR180" s="335"/>
      <c r="GS180" s="335"/>
      <c r="GT180" s="335"/>
      <c r="GU180" s="335"/>
      <c r="GV180" s="335"/>
      <c r="GW180" s="335"/>
      <c r="GX180" s="335"/>
      <c r="GY180" s="23">
        <v>22</v>
      </c>
      <c r="GZ180" s="23">
        <f t="shared" si="162"/>
        <v>0</v>
      </c>
      <c r="HA180">
        <f t="shared" si="163"/>
        <v>0</v>
      </c>
      <c r="HB180">
        <f t="shared" si="164"/>
        <v>0</v>
      </c>
      <c r="HC180">
        <f t="shared" si="165"/>
        <v>0</v>
      </c>
      <c r="HD180">
        <f t="shared" si="166"/>
        <v>0</v>
      </c>
      <c r="HE180" s="23">
        <f t="shared" ca="1" si="167"/>
        <v>0</v>
      </c>
      <c r="HF180" s="465"/>
      <c r="HG180" s="335"/>
      <c r="HH180" s="335"/>
      <c r="HI180" s="335"/>
      <c r="HJ180" s="335"/>
      <c r="HK180" s="335"/>
      <c r="HL180" s="335"/>
      <c r="HM180" s="335"/>
      <c r="HN180" s="335"/>
      <c r="HO180" s="335"/>
      <c r="HP180" s="23">
        <v>22</v>
      </c>
      <c r="HQ180" s="23">
        <f t="shared" si="168"/>
        <v>0</v>
      </c>
      <c r="HR180">
        <f t="shared" si="169"/>
        <v>0</v>
      </c>
      <c r="HS180">
        <f t="shared" si="170"/>
        <v>0</v>
      </c>
      <c r="HT180">
        <f t="shared" si="171"/>
        <v>0</v>
      </c>
      <c r="HU180">
        <f t="shared" si="172"/>
        <v>0</v>
      </c>
      <c r="HV180" s="23">
        <f t="shared" ca="1" si="173"/>
        <v>0</v>
      </c>
      <c r="HW180" s="465"/>
      <c r="HX180" s="335"/>
      <c r="HY180" s="335"/>
      <c r="HZ180" s="335"/>
      <c r="IA180" s="335"/>
      <c r="IB180" s="335"/>
      <c r="IC180" s="335"/>
      <c r="ID180" s="335"/>
      <c r="IE180" s="335"/>
      <c r="IF180" s="335"/>
      <c r="IG180" s="23">
        <v>22</v>
      </c>
      <c r="IH180" s="23">
        <f t="shared" si="174"/>
        <v>0</v>
      </c>
      <c r="II180">
        <f t="shared" si="175"/>
        <v>0</v>
      </c>
      <c r="IJ180">
        <f t="shared" si="176"/>
        <v>0</v>
      </c>
      <c r="IK180">
        <f t="shared" si="177"/>
        <v>0</v>
      </c>
      <c r="IL180">
        <f t="shared" si="178"/>
        <v>0</v>
      </c>
      <c r="IM180" s="23">
        <f t="shared" ca="1" si="179"/>
        <v>0</v>
      </c>
      <c r="IN180" s="465"/>
      <c r="IO180" s="335"/>
      <c r="IP180" s="335"/>
      <c r="IQ180" s="335"/>
      <c r="IR180" s="335"/>
      <c r="IS180" s="335"/>
      <c r="IT180" s="335"/>
    </row>
    <row r="181" spans="1:254" s="124" customFormat="1" ht="12.75" x14ac:dyDescent="0.2">
      <c r="A181" s="335"/>
      <c r="B181" s="335"/>
      <c r="C181" s="23">
        <v>23</v>
      </c>
      <c r="D181" s="23">
        <f t="shared" si="90"/>
        <v>0</v>
      </c>
      <c r="E181">
        <f t="shared" si="91"/>
        <v>0</v>
      </c>
      <c r="F181">
        <f t="shared" si="92"/>
        <v>0</v>
      </c>
      <c r="G181">
        <f t="shared" si="93"/>
        <v>0</v>
      </c>
      <c r="H181">
        <f t="shared" si="94"/>
        <v>0</v>
      </c>
      <c r="I181" s="23">
        <f t="shared" ca="1" si="95"/>
        <v>0</v>
      </c>
      <c r="J181" s="465"/>
      <c r="K181" s="335"/>
      <c r="L181" s="335"/>
      <c r="M181" s="335"/>
      <c r="N181" s="335"/>
      <c r="O181" s="335"/>
      <c r="P181" s="335"/>
      <c r="Q181" s="335"/>
      <c r="R181" s="335"/>
      <c r="S181" s="335"/>
      <c r="T181" s="23">
        <v>23</v>
      </c>
      <c r="U181" s="23">
        <f t="shared" si="96"/>
        <v>0</v>
      </c>
      <c r="V181">
        <f t="shared" si="97"/>
        <v>0</v>
      </c>
      <c r="W181">
        <f t="shared" si="98"/>
        <v>0</v>
      </c>
      <c r="X181">
        <f t="shared" si="99"/>
        <v>0</v>
      </c>
      <c r="Y181">
        <f t="shared" si="100"/>
        <v>0</v>
      </c>
      <c r="Z181" s="23">
        <f t="shared" ca="1" si="101"/>
        <v>0</v>
      </c>
      <c r="AA181" s="465"/>
      <c r="AB181" s="335"/>
      <c r="AC181" s="335"/>
      <c r="AD181" s="335"/>
      <c r="AE181" s="335"/>
      <c r="AF181" s="335"/>
      <c r="AG181" s="335"/>
      <c r="AH181" s="335"/>
      <c r="AI181" s="335"/>
      <c r="AJ181" s="335"/>
      <c r="AK181" s="23">
        <v>23</v>
      </c>
      <c r="AL181" s="23">
        <f t="shared" si="102"/>
        <v>0</v>
      </c>
      <c r="AM181">
        <f t="shared" si="103"/>
        <v>0</v>
      </c>
      <c r="AN181">
        <f t="shared" si="104"/>
        <v>0</v>
      </c>
      <c r="AO181">
        <f t="shared" si="105"/>
        <v>0</v>
      </c>
      <c r="AP181">
        <f t="shared" si="106"/>
        <v>0</v>
      </c>
      <c r="AQ181" s="23">
        <f t="shared" ca="1" si="107"/>
        <v>0</v>
      </c>
      <c r="AR181" s="465"/>
      <c r="AS181" s="335"/>
      <c r="AT181" s="335"/>
      <c r="AU181" s="335"/>
      <c r="AV181" s="335"/>
      <c r="AW181" s="335"/>
      <c r="AX181" s="335"/>
      <c r="AY181" s="335"/>
      <c r="AZ181" s="335"/>
      <c r="BA181" s="335"/>
      <c r="BB181" s="23">
        <v>23</v>
      </c>
      <c r="BC181" s="23">
        <f t="shared" si="108"/>
        <v>0</v>
      </c>
      <c r="BD181">
        <f t="shared" si="109"/>
        <v>0</v>
      </c>
      <c r="BE181">
        <f t="shared" si="110"/>
        <v>0</v>
      </c>
      <c r="BF181">
        <f t="shared" si="111"/>
        <v>0</v>
      </c>
      <c r="BG181">
        <f t="shared" si="112"/>
        <v>0</v>
      </c>
      <c r="BH181" s="23">
        <f t="shared" ca="1" si="113"/>
        <v>0</v>
      </c>
      <c r="BI181" s="465"/>
      <c r="BJ181" s="335"/>
      <c r="BK181" s="335"/>
      <c r="BL181" s="335"/>
      <c r="BM181" s="335"/>
      <c r="BN181" s="335"/>
      <c r="BO181" s="335"/>
      <c r="BP181" s="335"/>
      <c r="BQ181" s="335"/>
      <c r="BR181" s="335"/>
      <c r="BS181" s="23">
        <v>23</v>
      </c>
      <c r="BT181" s="23">
        <f t="shared" si="114"/>
        <v>0</v>
      </c>
      <c r="BU181">
        <f t="shared" si="115"/>
        <v>0</v>
      </c>
      <c r="BV181">
        <f t="shared" si="116"/>
        <v>0</v>
      </c>
      <c r="BW181">
        <f t="shared" si="117"/>
        <v>0</v>
      </c>
      <c r="BX181">
        <f t="shared" si="118"/>
        <v>0</v>
      </c>
      <c r="BY181" s="23">
        <f t="shared" ca="1" si="119"/>
        <v>0</v>
      </c>
      <c r="BZ181" s="465"/>
      <c r="CA181" s="335"/>
      <c r="CB181" s="335"/>
      <c r="CC181" s="335"/>
      <c r="CD181" s="335"/>
      <c r="CE181" s="335"/>
      <c r="CF181" s="335"/>
      <c r="CG181" s="335"/>
      <c r="CH181" s="335"/>
      <c r="CI181" s="335"/>
      <c r="CJ181" s="23">
        <v>23</v>
      </c>
      <c r="CK181" s="23">
        <f t="shared" si="120"/>
        <v>0</v>
      </c>
      <c r="CL181">
        <f t="shared" si="121"/>
        <v>0</v>
      </c>
      <c r="CM181">
        <f t="shared" si="122"/>
        <v>0</v>
      </c>
      <c r="CN181">
        <f t="shared" si="123"/>
        <v>0</v>
      </c>
      <c r="CO181">
        <f t="shared" si="124"/>
        <v>0</v>
      </c>
      <c r="CP181" s="23">
        <f t="shared" ca="1" si="125"/>
        <v>0</v>
      </c>
      <c r="CQ181" s="465"/>
      <c r="CR181" s="335"/>
      <c r="CS181" s="335"/>
      <c r="CT181" s="335"/>
      <c r="CU181" s="335"/>
      <c r="CV181" s="335"/>
      <c r="CW181" s="335"/>
      <c r="CX181" s="335"/>
      <c r="CY181" s="335"/>
      <c r="CZ181" s="335"/>
      <c r="DA181" s="23">
        <v>23</v>
      </c>
      <c r="DB181" s="23">
        <f t="shared" si="126"/>
        <v>0</v>
      </c>
      <c r="DC181">
        <f t="shared" si="127"/>
        <v>0</v>
      </c>
      <c r="DD181">
        <f t="shared" si="128"/>
        <v>0</v>
      </c>
      <c r="DE181">
        <f t="shared" si="129"/>
        <v>0</v>
      </c>
      <c r="DF181">
        <f t="shared" si="130"/>
        <v>0</v>
      </c>
      <c r="DG181" s="23">
        <f t="shared" ca="1" si="131"/>
        <v>0</v>
      </c>
      <c r="DH181" s="465"/>
      <c r="DI181" s="335"/>
      <c r="DJ181" s="335"/>
      <c r="DK181" s="335"/>
      <c r="DL181" s="335"/>
      <c r="DM181" s="335"/>
      <c r="DN181" s="335"/>
      <c r="DO181" s="335"/>
      <c r="DP181" s="335"/>
      <c r="DQ181" s="335"/>
      <c r="DR181" s="23">
        <v>23</v>
      </c>
      <c r="DS181" s="23">
        <f t="shared" si="132"/>
        <v>0</v>
      </c>
      <c r="DT181">
        <f t="shared" si="133"/>
        <v>0</v>
      </c>
      <c r="DU181">
        <f t="shared" si="134"/>
        <v>0</v>
      </c>
      <c r="DV181">
        <f t="shared" si="135"/>
        <v>0</v>
      </c>
      <c r="DW181">
        <f t="shared" si="136"/>
        <v>0</v>
      </c>
      <c r="DX181" s="23">
        <f t="shared" ca="1" si="137"/>
        <v>0</v>
      </c>
      <c r="DY181" s="465"/>
      <c r="DZ181" s="335"/>
      <c r="EA181" s="335"/>
      <c r="EB181" s="335"/>
      <c r="EC181" s="335"/>
      <c r="ED181" s="335"/>
      <c r="EE181" s="335"/>
      <c r="EF181" s="335"/>
      <c r="EG181" s="335"/>
      <c r="EH181" s="335"/>
      <c r="EI181" s="23">
        <v>23</v>
      </c>
      <c r="EJ181" s="23">
        <f t="shared" si="138"/>
        <v>0</v>
      </c>
      <c r="EK181">
        <f t="shared" si="139"/>
        <v>0</v>
      </c>
      <c r="EL181">
        <f t="shared" si="140"/>
        <v>0</v>
      </c>
      <c r="EM181">
        <f t="shared" si="141"/>
        <v>0</v>
      </c>
      <c r="EN181">
        <f t="shared" si="142"/>
        <v>0</v>
      </c>
      <c r="EO181" s="23">
        <f t="shared" ca="1" si="143"/>
        <v>0</v>
      </c>
      <c r="EP181" s="465"/>
      <c r="EQ181" s="335"/>
      <c r="ER181" s="335"/>
      <c r="ES181" s="335"/>
      <c r="ET181" s="335"/>
      <c r="EU181" s="335"/>
      <c r="EV181" s="335"/>
      <c r="EW181" s="335"/>
      <c r="EX181" s="335"/>
      <c r="EY181" s="335"/>
      <c r="EZ181" s="23">
        <v>23</v>
      </c>
      <c r="FA181" s="23">
        <f t="shared" si="144"/>
        <v>0</v>
      </c>
      <c r="FB181">
        <f t="shared" si="145"/>
        <v>0</v>
      </c>
      <c r="FC181">
        <f t="shared" si="146"/>
        <v>0</v>
      </c>
      <c r="FD181">
        <f t="shared" si="147"/>
        <v>0</v>
      </c>
      <c r="FE181">
        <f t="shared" si="148"/>
        <v>0</v>
      </c>
      <c r="FF181" s="23">
        <f t="shared" ca="1" si="149"/>
        <v>0</v>
      </c>
      <c r="FG181" s="465"/>
      <c r="FH181" s="335"/>
      <c r="FI181" s="335"/>
      <c r="FJ181" s="335"/>
      <c r="FK181" s="335"/>
      <c r="FL181" s="335"/>
      <c r="FM181" s="335"/>
      <c r="FN181" s="335"/>
      <c r="FO181" s="335"/>
      <c r="FP181" s="335"/>
      <c r="FQ181" s="23">
        <v>23</v>
      </c>
      <c r="FR181" s="23">
        <f t="shared" si="150"/>
        <v>0</v>
      </c>
      <c r="FS181">
        <f t="shared" si="151"/>
        <v>0</v>
      </c>
      <c r="FT181">
        <f t="shared" si="152"/>
        <v>0</v>
      </c>
      <c r="FU181">
        <f t="shared" si="153"/>
        <v>0</v>
      </c>
      <c r="FV181">
        <f t="shared" si="154"/>
        <v>0</v>
      </c>
      <c r="FW181" s="23">
        <f t="shared" ca="1" si="155"/>
        <v>0</v>
      </c>
      <c r="FX181" s="465"/>
      <c r="FY181" s="335"/>
      <c r="FZ181" s="335"/>
      <c r="GA181" s="335"/>
      <c r="GB181" s="335"/>
      <c r="GC181" s="335"/>
      <c r="GD181" s="335"/>
      <c r="GE181" s="335"/>
      <c r="GF181" s="335"/>
      <c r="GG181" s="335"/>
      <c r="GH181" s="23">
        <v>23</v>
      </c>
      <c r="GI181" s="23">
        <f t="shared" si="156"/>
        <v>0</v>
      </c>
      <c r="GJ181">
        <f t="shared" si="157"/>
        <v>0</v>
      </c>
      <c r="GK181">
        <f t="shared" si="158"/>
        <v>0</v>
      </c>
      <c r="GL181">
        <f t="shared" si="159"/>
        <v>0</v>
      </c>
      <c r="GM181">
        <f t="shared" si="160"/>
        <v>0</v>
      </c>
      <c r="GN181" s="23">
        <f t="shared" ca="1" si="161"/>
        <v>0</v>
      </c>
      <c r="GO181" s="465"/>
      <c r="GP181" s="335"/>
      <c r="GQ181" s="335"/>
      <c r="GR181" s="335"/>
      <c r="GS181" s="335"/>
      <c r="GT181" s="335"/>
      <c r="GU181" s="335"/>
      <c r="GV181" s="335"/>
      <c r="GW181" s="335"/>
      <c r="GX181" s="335"/>
      <c r="GY181" s="23">
        <v>23</v>
      </c>
      <c r="GZ181" s="23">
        <f t="shared" si="162"/>
        <v>0</v>
      </c>
      <c r="HA181">
        <f t="shared" si="163"/>
        <v>0</v>
      </c>
      <c r="HB181">
        <f t="shared" si="164"/>
        <v>0</v>
      </c>
      <c r="HC181">
        <f t="shared" si="165"/>
        <v>0</v>
      </c>
      <c r="HD181">
        <f t="shared" si="166"/>
        <v>0</v>
      </c>
      <c r="HE181" s="23">
        <f t="shared" ca="1" si="167"/>
        <v>0</v>
      </c>
      <c r="HF181" s="465"/>
      <c r="HG181" s="335"/>
      <c r="HH181" s="335"/>
      <c r="HI181" s="335"/>
      <c r="HJ181" s="335"/>
      <c r="HK181" s="335"/>
      <c r="HL181" s="335"/>
      <c r="HM181" s="335"/>
      <c r="HN181" s="335"/>
      <c r="HO181" s="335"/>
      <c r="HP181" s="23">
        <v>23</v>
      </c>
      <c r="HQ181" s="23">
        <f t="shared" si="168"/>
        <v>0</v>
      </c>
      <c r="HR181">
        <f t="shared" si="169"/>
        <v>0</v>
      </c>
      <c r="HS181">
        <f t="shared" si="170"/>
        <v>0</v>
      </c>
      <c r="HT181">
        <f t="shared" si="171"/>
        <v>0</v>
      </c>
      <c r="HU181">
        <f t="shared" si="172"/>
        <v>0</v>
      </c>
      <c r="HV181" s="23">
        <f t="shared" ca="1" si="173"/>
        <v>0</v>
      </c>
      <c r="HW181" s="465"/>
      <c r="HX181" s="335"/>
      <c r="HY181" s="335"/>
      <c r="HZ181" s="335"/>
      <c r="IA181" s="335"/>
      <c r="IB181" s="335"/>
      <c r="IC181" s="335"/>
      <c r="ID181" s="335"/>
      <c r="IE181" s="335"/>
      <c r="IF181" s="335"/>
      <c r="IG181" s="23">
        <v>23</v>
      </c>
      <c r="IH181" s="23">
        <f t="shared" si="174"/>
        <v>0</v>
      </c>
      <c r="II181">
        <f t="shared" si="175"/>
        <v>0</v>
      </c>
      <c r="IJ181">
        <f t="shared" si="176"/>
        <v>0</v>
      </c>
      <c r="IK181">
        <f t="shared" si="177"/>
        <v>0</v>
      </c>
      <c r="IL181">
        <f t="shared" si="178"/>
        <v>0</v>
      </c>
      <c r="IM181" s="23">
        <f t="shared" ca="1" si="179"/>
        <v>0</v>
      </c>
      <c r="IN181" s="465"/>
      <c r="IO181" s="335"/>
      <c r="IP181" s="335"/>
      <c r="IQ181" s="335"/>
      <c r="IR181" s="335"/>
      <c r="IS181" s="335"/>
      <c r="IT181" s="335"/>
    </row>
    <row r="182" spans="1:254" s="124" customFormat="1" ht="12.75" x14ac:dyDescent="0.2">
      <c r="A182" s="335"/>
      <c r="B182" s="335"/>
      <c r="C182" s="23">
        <v>24</v>
      </c>
      <c r="D182" s="23">
        <f t="shared" si="90"/>
        <v>0</v>
      </c>
      <c r="E182">
        <f t="shared" si="91"/>
        <v>0</v>
      </c>
      <c r="F182">
        <f t="shared" si="92"/>
        <v>0</v>
      </c>
      <c r="G182">
        <f t="shared" si="93"/>
        <v>0</v>
      </c>
      <c r="H182">
        <f t="shared" si="94"/>
        <v>0</v>
      </c>
      <c r="I182" s="23">
        <f t="shared" ca="1" si="95"/>
        <v>0</v>
      </c>
      <c r="J182" s="465"/>
      <c r="K182" s="335"/>
      <c r="L182" s="335"/>
      <c r="M182" s="335"/>
      <c r="N182" s="335"/>
      <c r="O182" s="335"/>
      <c r="P182" s="335"/>
      <c r="Q182" s="335"/>
      <c r="R182" s="335"/>
      <c r="S182" s="335"/>
      <c r="T182" s="23">
        <v>24</v>
      </c>
      <c r="U182" s="23">
        <f t="shared" si="96"/>
        <v>0</v>
      </c>
      <c r="V182">
        <f t="shared" si="97"/>
        <v>0</v>
      </c>
      <c r="W182">
        <f t="shared" si="98"/>
        <v>0</v>
      </c>
      <c r="X182">
        <f t="shared" si="99"/>
        <v>0</v>
      </c>
      <c r="Y182">
        <f t="shared" si="100"/>
        <v>0</v>
      </c>
      <c r="Z182" s="23">
        <f t="shared" ca="1" si="101"/>
        <v>0</v>
      </c>
      <c r="AA182" s="465"/>
      <c r="AB182" s="335"/>
      <c r="AC182" s="335"/>
      <c r="AD182" s="335"/>
      <c r="AE182" s="335"/>
      <c r="AF182" s="335"/>
      <c r="AG182" s="335"/>
      <c r="AH182" s="335"/>
      <c r="AI182" s="335"/>
      <c r="AJ182" s="335"/>
      <c r="AK182" s="23">
        <v>24</v>
      </c>
      <c r="AL182" s="23">
        <f t="shared" si="102"/>
        <v>0</v>
      </c>
      <c r="AM182">
        <f t="shared" si="103"/>
        <v>0</v>
      </c>
      <c r="AN182">
        <f t="shared" si="104"/>
        <v>0</v>
      </c>
      <c r="AO182">
        <f t="shared" si="105"/>
        <v>0</v>
      </c>
      <c r="AP182">
        <f t="shared" si="106"/>
        <v>0</v>
      </c>
      <c r="AQ182" s="23">
        <f t="shared" ca="1" si="107"/>
        <v>0</v>
      </c>
      <c r="AR182" s="465"/>
      <c r="AS182" s="335"/>
      <c r="AT182" s="335"/>
      <c r="AU182" s="335"/>
      <c r="AV182" s="335"/>
      <c r="AW182" s="335"/>
      <c r="AX182" s="335"/>
      <c r="AY182" s="335"/>
      <c r="AZ182" s="335"/>
      <c r="BA182" s="335"/>
      <c r="BB182" s="23">
        <v>24</v>
      </c>
      <c r="BC182" s="23">
        <f t="shared" si="108"/>
        <v>0</v>
      </c>
      <c r="BD182">
        <f t="shared" si="109"/>
        <v>0</v>
      </c>
      <c r="BE182">
        <f t="shared" si="110"/>
        <v>0</v>
      </c>
      <c r="BF182">
        <f t="shared" si="111"/>
        <v>0</v>
      </c>
      <c r="BG182">
        <f t="shared" si="112"/>
        <v>0</v>
      </c>
      <c r="BH182" s="23">
        <f t="shared" ca="1" si="113"/>
        <v>0</v>
      </c>
      <c r="BI182" s="465"/>
      <c r="BJ182" s="335"/>
      <c r="BK182" s="335"/>
      <c r="BL182" s="335"/>
      <c r="BM182" s="335"/>
      <c r="BN182" s="335"/>
      <c r="BO182" s="335"/>
      <c r="BP182" s="335"/>
      <c r="BQ182" s="335"/>
      <c r="BR182" s="335"/>
      <c r="BS182" s="23">
        <v>24</v>
      </c>
      <c r="BT182" s="23">
        <f t="shared" si="114"/>
        <v>0</v>
      </c>
      <c r="BU182">
        <f t="shared" si="115"/>
        <v>0</v>
      </c>
      <c r="BV182">
        <f t="shared" si="116"/>
        <v>0</v>
      </c>
      <c r="BW182">
        <f t="shared" si="117"/>
        <v>0</v>
      </c>
      <c r="BX182">
        <f t="shared" si="118"/>
        <v>0</v>
      </c>
      <c r="BY182" s="23">
        <f t="shared" ca="1" si="119"/>
        <v>0</v>
      </c>
      <c r="BZ182" s="465"/>
      <c r="CA182" s="335"/>
      <c r="CB182" s="335"/>
      <c r="CC182" s="335"/>
      <c r="CD182" s="335"/>
      <c r="CE182" s="335"/>
      <c r="CF182" s="335"/>
      <c r="CG182" s="335"/>
      <c r="CH182" s="335"/>
      <c r="CI182" s="335"/>
      <c r="CJ182" s="23">
        <v>24</v>
      </c>
      <c r="CK182" s="23">
        <f t="shared" si="120"/>
        <v>0</v>
      </c>
      <c r="CL182">
        <f t="shared" si="121"/>
        <v>0</v>
      </c>
      <c r="CM182">
        <f t="shared" si="122"/>
        <v>0</v>
      </c>
      <c r="CN182">
        <f t="shared" si="123"/>
        <v>0</v>
      </c>
      <c r="CO182">
        <f t="shared" si="124"/>
        <v>0</v>
      </c>
      <c r="CP182" s="23">
        <f t="shared" ca="1" si="125"/>
        <v>0</v>
      </c>
      <c r="CQ182" s="465"/>
      <c r="CR182" s="335"/>
      <c r="CS182" s="335"/>
      <c r="CT182" s="335"/>
      <c r="CU182" s="335"/>
      <c r="CV182" s="335"/>
      <c r="CW182" s="335"/>
      <c r="CX182" s="335"/>
      <c r="CY182" s="335"/>
      <c r="CZ182" s="335"/>
      <c r="DA182" s="23">
        <v>24</v>
      </c>
      <c r="DB182" s="23">
        <f t="shared" si="126"/>
        <v>0</v>
      </c>
      <c r="DC182">
        <f t="shared" si="127"/>
        <v>0</v>
      </c>
      <c r="DD182">
        <f t="shared" si="128"/>
        <v>0</v>
      </c>
      <c r="DE182">
        <f t="shared" si="129"/>
        <v>0</v>
      </c>
      <c r="DF182">
        <f t="shared" si="130"/>
        <v>0</v>
      </c>
      <c r="DG182" s="23">
        <f t="shared" ca="1" si="131"/>
        <v>0</v>
      </c>
      <c r="DH182" s="465"/>
      <c r="DI182" s="335"/>
      <c r="DJ182" s="335"/>
      <c r="DK182" s="335"/>
      <c r="DL182" s="335"/>
      <c r="DM182" s="335"/>
      <c r="DN182" s="335"/>
      <c r="DO182" s="335"/>
      <c r="DP182" s="335"/>
      <c r="DQ182" s="335"/>
      <c r="DR182" s="23">
        <v>24</v>
      </c>
      <c r="DS182" s="23">
        <f t="shared" si="132"/>
        <v>0</v>
      </c>
      <c r="DT182">
        <f t="shared" si="133"/>
        <v>0</v>
      </c>
      <c r="DU182">
        <f t="shared" si="134"/>
        <v>0</v>
      </c>
      <c r="DV182">
        <f t="shared" si="135"/>
        <v>0</v>
      </c>
      <c r="DW182">
        <f t="shared" si="136"/>
        <v>0</v>
      </c>
      <c r="DX182" s="23">
        <f t="shared" ca="1" si="137"/>
        <v>0</v>
      </c>
      <c r="DY182" s="465"/>
      <c r="DZ182" s="335"/>
      <c r="EA182" s="335"/>
      <c r="EB182" s="335"/>
      <c r="EC182" s="335"/>
      <c r="ED182" s="335"/>
      <c r="EE182" s="335"/>
      <c r="EF182" s="335"/>
      <c r="EG182" s="335"/>
      <c r="EH182" s="335"/>
      <c r="EI182" s="23">
        <v>24</v>
      </c>
      <c r="EJ182" s="23">
        <f t="shared" si="138"/>
        <v>0</v>
      </c>
      <c r="EK182">
        <f t="shared" si="139"/>
        <v>0</v>
      </c>
      <c r="EL182">
        <f t="shared" si="140"/>
        <v>0</v>
      </c>
      <c r="EM182">
        <f t="shared" si="141"/>
        <v>0</v>
      </c>
      <c r="EN182">
        <f t="shared" si="142"/>
        <v>0</v>
      </c>
      <c r="EO182" s="23">
        <f t="shared" ca="1" si="143"/>
        <v>0</v>
      </c>
      <c r="EP182" s="465"/>
      <c r="EQ182" s="335"/>
      <c r="ER182" s="335"/>
      <c r="ES182" s="335"/>
      <c r="ET182" s="335"/>
      <c r="EU182" s="335"/>
      <c r="EV182" s="335"/>
      <c r="EW182" s="335"/>
      <c r="EX182" s="335"/>
      <c r="EY182" s="335"/>
      <c r="EZ182" s="23">
        <v>24</v>
      </c>
      <c r="FA182" s="23">
        <f t="shared" si="144"/>
        <v>0</v>
      </c>
      <c r="FB182">
        <f t="shared" si="145"/>
        <v>0</v>
      </c>
      <c r="FC182">
        <f t="shared" si="146"/>
        <v>0</v>
      </c>
      <c r="FD182">
        <f t="shared" si="147"/>
        <v>0</v>
      </c>
      <c r="FE182">
        <f t="shared" si="148"/>
        <v>0</v>
      </c>
      <c r="FF182" s="23">
        <f t="shared" ca="1" si="149"/>
        <v>0</v>
      </c>
      <c r="FG182" s="465"/>
      <c r="FH182" s="335"/>
      <c r="FI182" s="335"/>
      <c r="FJ182" s="335"/>
      <c r="FK182" s="335"/>
      <c r="FL182" s="335"/>
      <c r="FM182" s="335"/>
      <c r="FN182" s="335"/>
      <c r="FO182" s="335"/>
      <c r="FP182" s="335"/>
      <c r="FQ182" s="23">
        <v>24</v>
      </c>
      <c r="FR182" s="23">
        <f t="shared" si="150"/>
        <v>0</v>
      </c>
      <c r="FS182">
        <f t="shared" si="151"/>
        <v>0</v>
      </c>
      <c r="FT182">
        <f t="shared" si="152"/>
        <v>0</v>
      </c>
      <c r="FU182">
        <f t="shared" si="153"/>
        <v>0</v>
      </c>
      <c r="FV182">
        <f t="shared" si="154"/>
        <v>0</v>
      </c>
      <c r="FW182" s="23">
        <f t="shared" ca="1" si="155"/>
        <v>0</v>
      </c>
      <c r="FX182" s="465"/>
      <c r="FY182" s="335"/>
      <c r="FZ182" s="335"/>
      <c r="GA182" s="335"/>
      <c r="GB182" s="335"/>
      <c r="GC182" s="335"/>
      <c r="GD182" s="335"/>
      <c r="GE182" s="335"/>
      <c r="GF182" s="335"/>
      <c r="GG182" s="335"/>
      <c r="GH182" s="23">
        <v>24</v>
      </c>
      <c r="GI182" s="23">
        <f t="shared" si="156"/>
        <v>0</v>
      </c>
      <c r="GJ182">
        <f t="shared" si="157"/>
        <v>0</v>
      </c>
      <c r="GK182">
        <f t="shared" si="158"/>
        <v>0</v>
      </c>
      <c r="GL182">
        <f t="shared" si="159"/>
        <v>0</v>
      </c>
      <c r="GM182">
        <f t="shared" si="160"/>
        <v>0</v>
      </c>
      <c r="GN182" s="23">
        <f t="shared" ca="1" si="161"/>
        <v>0</v>
      </c>
      <c r="GO182" s="465"/>
      <c r="GP182" s="335"/>
      <c r="GQ182" s="335"/>
      <c r="GR182" s="335"/>
      <c r="GS182" s="335"/>
      <c r="GT182" s="335"/>
      <c r="GU182" s="335"/>
      <c r="GV182" s="335"/>
      <c r="GW182" s="335"/>
      <c r="GX182" s="335"/>
      <c r="GY182" s="23">
        <v>24</v>
      </c>
      <c r="GZ182" s="23">
        <f t="shared" si="162"/>
        <v>0</v>
      </c>
      <c r="HA182">
        <f t="shared" si="163"/>
        <v>0</v>
      </c>
      <c r="HB182">
        <f t="shared" si="164"/>
        <v>0</v>
      </c>
      <c r="HC182">
        <f t="shared" si="165"/>
        <v>0</v>
      </c>
      <c r="HD182">
        <f t="shared" si="166"/>
        <v>0</v>
      </c>
      <c r="HE182" s="23">
        <f t="shared" ca="1" si="167"/>
        <v>0</v>
      </c>
      <c r="HF182" s="465"/>
      <c r="HG182" s="335"/>
      <c r="HH182" s="335"/>
      <c r="HI182" s="335"/>
      <c r="HJ182" s="335"/>
      <c r="HK182" s="335"/>
      <c r="HL182" s="335"/>
      <c r="HM182" s="335"/>
      <c r="HN182" s="335"/>
      <c r="HO182" s="335"/>
      <c r="HP182" s="23">
        <v>24</v>
      </c>
      <c r="HQ182" s="23">
        <f t="shared" si="168"/>
        <v>0</v>
      </c>
      <c r="HR182">
        <f t="shared" si="169"/>
        <v>0</v>
      </c>
      <c r="HS182">
        <f t="shared" si="170"/>
        <v>0</v>
      </c>
      <c r="HT182">
        <f t="shared" si="171"/>
        <v>0</v>
      </c>
      <c r="HU182">
        <f t="shared" si="172"/>
        <v>0</v>
      </c>
      <c r="HV182" s="23">
        <f t="shared" ca="1" si="173"/>
        <v>0</v>
      </c>
      <c r="HW182" s="465"/>
      <c r="HX182" s="335"/>
      <c r="HY182" s="335"/>
      <c r="HZ182" s="335"/>
      <c r="IA182" s="335"/>
      <c r="IB182" s="335"/>
      <c r="IC182" s="335"/>
      <c r="ID182" s="335"/>
      <c r="IE182" s="335"/>
      <c r="IF182" s="335"/>
      <c r="IG182" s="23">
        <v>24</v>
      </c>
      <c r="IH182" s="23">
        <f t="shared" si="174"/>
        <v>0</v>
      </c>
      <c r="II182">
        <f t="shared" si="175"/>
        <v>0</v>
      </c>
      <c r="IJ182">
        <f t="shared" si="176"/>
        <v>0</v>
      </c>
      <c r="IK182">
        <f t="shared" si="177"/>
        <v>0</v>
      </c>
      <c r="IL182">
        <f t="shared" si="178"/>
        <v>0</v>
      </c>
      <c r="IM182" s="23">
        <f t="shared" ca="1" si="179"/>
        <v>0</v>
      </c>
      <c r="IN182" s="465"/>
      <c r="IO182" s="335"/>
      <c r="IP182" s="335"/>
      <c r="IQ182" s="335"/>
      <c r="IR182" s="335"/>
      <c r="IS182" s="335"/>
      <c r="IT182" s="335"/>
    </row>
    <row r="183" spans="1:254" s="124" customFormat="1" ht="12.75" x14ac:dyDescent="0.2">
      <c r="A183" s="335"/>
      <c r="B183" s="335"/>
      <c r="C183" s="23">
        <v>25</v>
      </c>
      <c r="D183" s="23">
        <f t="shared" si="90"/>
        <v>0</v>
      </c>
      <c r="E183">
        <f t="shared" si="91"/>
        <v>0</v>
      </c>
      <c r="F183">
        <f t="shared" si="92"/>
        <v>0</v>
      </c>
      <c r="G183">
        <f t="shared" si="93"/>
        <v>0</v>
      </c>
      <c r="H183">
        <f t="shared" si="94"/>
        <v>0</v>
      </c>
      <c r="I183" s="23">
        <f t="shared" ca="1" si="95"/>
        <v>0</v>
      </c>
      <c r="J183" s="465"/>
      <c r="K183" s="335"/>
      <c r="L183" s="335"/>
      <c r="M183" s="335"/>
      <c r="N183" s="335"/>
      <c r="O183" s="335"/>
      <c r="P183" s="335"/>
      <c r="Q183" s="335"/>
      <c r="R183" s="335"/>
      <c r="S183" s="335"/>
      <c r="T183" s="23">
        <v>25</v>
      </c>
      <c r="U183" s="23">
        <f t="shared" si="96"/>
        <v>0</v>
      </c>
      <c r="V183">
        <f t="shared" si="97"/>
        <v>0</v>
      </c>
      <c r="W183">
        <f t="shared" si="98"/>
        <v>0</v>
      </c>
      <c r="X183">
        <f t="shared" si="99"/>
        <v>0</v>
      </c>
      <c r="Y183">
        <f t="shared" si="100"/>
        <v>0</v>
      </c>
      <c r="Z183" s="23">
        <f t="shared" ca="1" si="101"/>
        <v>0</v>
      </c>
      <c r="AA183" s="465"/>
      <c r="AB183" s="335"/>
      <c r="AC183" s="335"/>
      <c r="AD183" s="335"/>
      <c r="AE183" s="335"/>
      <c r="AF183" s="335"/>
      <c r="AG183" s="335"/>
      <c r="AH183" s="335"/>
      <c r="AI183" s="335"/>
      <c r="AJ183" s="335"/>
      <c r="AK183" s="23">
        <v>25</v>
      </c>
      <c r="AL183" s="23">
        <f t="shared" si="102"/>
        <v>0</v>
      </c>
      <c r="AM183">
        <f t="shared" si="103"/>
        <v>0</v>
      </c>
      <c r="AN183">
        <f t="shared" si="104"/>
        <v>0</v>
      </c>
      <c r="AO183">
        <f t="shared" si="105"/>
        <v>0</v>
      </c>
      <c r="AP183">
        <f t="shared" si="106"/>
        <v>0</v>
      </c>
      <c r="AQ183" s="23">
        <f t="shared" ca="1" si="107"/>
        <v>0</v>
      </c>
      <c r="AR183" s="465"/>
      <c r="AS183" s="335"/>
      <c r="AT183" s="335"/>
      <c r="AU183" s="335"/>
      <c r="AV183" s="335"/>
      <c r="AW183" s="335"/>
      <c r="AX183" s="335"/>
      <c r="AY183" s="335"/>
      <c r="AZ183" s="335"/>
      <c r="BA183" s="335"/>
      <c r="BB183" s="23">
        <v>25</v>
      </c>
      <c r="BC183" s="23">
        <f t="shared" si="108"/>
        <v>0</v>
      </c>
      <c r="BD183">
        <f t="shared" si="109"/>
        <v>0</v>
      </c>
      <c r="BE183">
        <f t="shared" si="110"/>
        <v>0</v>
      </c>
      <c r="BF183">
        <f t="shared" si="111"/>
        <v>0</v>
      </c>
      <c r="BG183">
        <f t="shared" si="112"/>
        <v>0</v>
      </c>
      <c r="BH183" s="23">
        <f t="shared" ca="1" si="113"/>
        <v>0</v>
      </c>
      <c r="BI183" s="465"/>
      <c r="BJ183" s="335"/>
      <c r="BK183" s="335"/>
      <c r="BL183" s="335"/>
      <c r="BM183" s="335"/>
      <c r="BN183" s="335"/>
      <c r="BO183" s="335"/>
      <c r="BP183" s="335"/>
      <c r="BQ183" s="335"/>
      <c r="BR183" s="335"/>
      <c r="BS183" s="23">
        <v>25</v>
      </c>
      <c r="BT183" s="23">
        <f t="shared" si="114"/>
        <v>0</v>
      </c>
      <c r="BU183">
        <f t="shared" si="115"/>
        <v>0</v>
      </c>
      <c r="BV183">
        <f t="shared" si="116"/>
        <v>0</v>
      </c>
      <c r="BW183">
        <f t="shared" si="117"/>
        <v>0</v>
      </c>
      <c r="BX183">
        <f t="shared" si="118"/>
        <v>0</v>
      </c>
      <c r="BY183" s="23">
        <f t="shared" ca="1" si="119"/>
        <v>0</v>
      </c>
      <c r="BZ183" s="465"/>
      <c r="CA183" s="335"/>
      <c r="CB183" s="335"/>
      <c r="CC183" s="335"/>
      <c r="CD183" s="335"/>
      <c r="CE183" s="335"/>
      <c r="CF183" s="335"/>
      <c r="CG183" s="335"/>
      <c r="CH183" s="335"/>
      <c r="CI183" s="335"/>
      <c r="CJ183" s="23">
        <v>25</v>
      </c>
      <c r="CK183" s="23">
        <f t="shared" si="120"/>
        <v>0</v>
      </c>
      <c r="CL183">
        <f t="shared" si="121"/>
        <v>0</v>
      </c>
      <c r="CM183">
        <f t="shared" si="122"/>
        <v>0</v>
      </c>
      <c r="CN183">
        <f t="shared" si="123"/>
        <v>0</v>
      </c>
      <c r="CO183">
        <f t="shared" si="124"/>
        <v>0</v>
      </c>
      <c r="CP183" s="23">
        <f t="shared" ca="1" si="125"/>
        <v>0</v>
      </c>
      <c r="CQ183" s="465"/>
      <c r="CR183" s="335"/>
      <c r="CS183" s="335"/>
      <c r="CT183" s="335"/>
      <c r="CU183" s="335"/>
      <c r="CV183" s="335"/>
      <c r="CW183" s="335"/>
      <c r="CX183" s="335"/>
      <c r="CY183" s="335"/>
      <c r="CZ183" s="335"/>
      <c r="DA183" s="23">
        <v>25</v>
      </c>
      <c r="DB183" s="23">
        <f t="shared" si="126"/>
        <v>0</v>
      </c>
      <c r="DC183">
        <f t="shared" si="127"/>
        <v>0</v>
      </c>
      <c r="DD183">
        <f t="shared" si="128"/>
        <v>0</v>
      </c>
      <c r="DE183">
        <f t="shared" si="129"/>
        <v>0</v>
      </c>
      <c r="DF183">
        <f t="shared" si="130"/>
        <v>0</v>
      </c>
      <c r="DG183" s="23">
        <f t="shared" ca="1" si="131"/>
        <v>0</v>
      </c>
      <c r="DH183" s="465"/>
      <c r="DI183" s="335"/>
      <c r="DJ183" s="335"/>
      <c r="DK183" s="335"/>
      <c r="DL183" s="335"/>
      <c r="DM183" s="335"/>
      <c r="DN183" s="335"/>
      <c r="DO183" s="335"/>
      <c r="DP183" s="335"/>
      <c r="DQ183" s="335"/>
      <c r="DR183" s="23">
        <v>25</v>
      </c>
      <c r="DS183" s="23">
        <f t="shared" si="132"/>
        <v>0</v>
      </c>
      <c r="DT183">
        <f t="shared" si="133"/>
        <v>0</v>
      </c>
      <c r="DU183">
        <f t="shared" si="134"/>
        <v>0</v>
      </c>
      <c r="DV183">
        <f t="shared" si="135"/>
        <v>0</v>
      </c>
      <c r="DW183">
        <f t="shared" si="136"/>
        <v>0</v>
      </c>
      <c r="DX183" s="23">
        <f t="shared" ca="1" si="137"/>
        <v>0</v>
      </c>
      <c r="DY183" s="465"/>
      <c r="DZ183" s="335"/>
      <c r="EA183" s="335"/>
      <c r="EB183" s="335"/>
      <c r="EC183" s="335"/>
      <c r="ED183" s="335"/>
      <c r="EE183" s="335"/>
      <c r="EF183" s="335"/>
      <c r="EG183" s="335"/>
      <c r="EH183" s="335"/>
      <c r="EI183" s="23">
        <v>25</v>
      </c>
      <c r="EJ183" s="23">
        <f t="shared" si="138"/>
        <v>0</v>
      </c>
      <c r="EK183">
        <f t="shared" si="139"/>
        <v>0</v>
      </c>
      <c r="EL183">
        <f t="shared" si="140"/>
        <v>0</v>
      </c>
      <c r="EM183">
        <f t="shared" si="141"/>
        <v>0</v>
      </c>
      <c r="EN183">
        <f t="shared" si="142"/>
        <v>0</v>
      </c>
      <c r="EO183" s="23">
        <f t="shared" ca="1" si="143"/>
        <v>0</v>
      </c>
      <c r="EP183" s="465"/>
      <c r="EQ183" s="335"/>
      <c r="ER183" s="335"/>
      <c r="ES183" s="335"/>
      <c r="ET183" s="335"/>
      <c r="EU183" s="335"/>
      <c r="EV183" s="335"/>
      <c r="EW183" s="335"/>
      <c r="EX183" s="335"/>
      <c r="EY183" s="335"/>
      <c r="EZ183" s="23">
        <v>25</v>
      </c>
      <c r="FA183" s="23">
        <f t="shared" si="144"/>
        <v>0</v>
      </c>
      <c r="FB183">
        <f t="shared" si="145"/>
        <v>0</v>
      </c>
      <c r="FC183">
        <f t="shared" si="146"/>
        <v>0</v>
      </c>
      <c r="FD183">
        <f t="shared" si="147"/>
        <v>0</v>
      </c>
      <c r="FE183">
        <f t="shared" si="148"/>
        <v>0</v>
      </c>
      <c r="FF183" s="23">
        <f t="shared" ca="1" si="149"/>
        <v>0</v>
      </c>
      <c r="FG183" s="465"/>
      <c r="FH183" s="335"/>
      <c r="FI183" s="335"/>
      <c r="FJ183" s="335"/>
      <c r="FK183" s="335"/>
      <c r="FL183" s="335"/>
      <c r="FM183" s="335"/>
      <c r="FN183" s="335"/>
      <c r="FO183" s="335"/>
      <c r="FP183" s="335"/>
      <c r="FQ183" s="23">
        <v>25</v>
      </c>
      <c r="FR183" s="23">
        <f t="shared" si="150"/>
        <v>0</v>
      </c>
      <c r="FS183">
        <f t="shared" si="151"/>
        <v>0</v>
      </c>
      <c r="FT183">
        <f t="shared" si="152"/>
        <v>0</v>
      </c>
      <c r="FU183">
        <f t="shared" si="153"/>
        <v>0</v>
      </c>
      <c r="FV183">
        <f t="shared" si="154"/>
        <v>0</v>
      </c>
      <c r="FW183" s="23">
        <f t="shared" ca="1" si="155"/>
        <v>0</v>
      </c>
      <c r="FX183" s="465"/>
      <c r="FY183" s="335"/>
      <c r="FZ183" s="335"/>
      <c r="GA183" s="335"/>
      <c r="GB183" s="335"/>
      <c r="GC183" s="335"/>
      <c r="GD183" s="335"/>
      <c r="GE183" s="335"/>
      <c r="GF183" s="335"/>
      <c r="GG183" s="335"/>
      <c r="GH183" s="23">
        <v>25</v>
      </c>
      <c r="GI183" s="23">
        <f t="shared" si="156"/>
        <v>0</v>
      </c>
      <c r="GJ183">
        <f t="shared" si="157"/>
        <v>0</v>
      </c>
      <c r="GK183">
        <f t="shared" si="158"/>
        <v>0</v>
      </c>
      <c r="GL183">
        <f t="shared" si="159"/>
        <v>0</v>
      </c>
      <c r="GM183">
        <f t="shared" si="160"/>
        <v>0</v>
      </c>
      <c r="GN183" s="23">
        <f t="shared" ca="1" si="161"/>
        <v>0</v>
      </c>
      <c r="GO183" s="465"/>
      <c r="GP183" s="335"/>
      <c r="GQ183" s="335"/>
      <c r="GR183" s="335"/>
      <c r="GS183" s="335"/>
      <c r="GT183" s="335"/>
      <c r="GU183" s="335"/>
      <c r="GV183" s="335"/>
      <c r="GW183" s="335"/>
      <c r="GX183" s="335"/>
      <c r="GY183" s="23">
        <v>25</v>
      </c>
      <c r="GZ183" s="23">
        <f t="shared" si="162"/>
        <v>0</v>
      </c>
      <c r="HA183">
        <f t="shared" si="163"/>
        <v>0</v>
      </c>
      <c r="HB183">
        <f t="shared" si="164"/>
        <v>0</v>
      </c>
      <c r="HC183">
        <f t="shared" si="165"/>
        <v>0</v>
      </c>
      <c r="HD183">
        <f t="shared" si="166"/>
        <v>0</v>
      </c>
      <c r="HE183" s="23">
        <f t="shared" ca="1" si="167"/>
        <v>0</v>
      </c>
      <c r="HF183" s="465"/>
      <c r="HG183" s="335"/>
      <c r="HH183" s="335"/>
      <c r="HI183" s="335"/>
      <c r="HJ183" s="335"/>
      <c r="HK183" s="335"/>
      <c r="HL183" s="335"/>
      <c r="HM183" s="335"/>
      <c r="HN183" s="335"/>
      <c r="HO183" s="335"/>
      <c r="HP183" s="23">
        <v>25</v>
      </c>
      <c r="HQ183" s="23">
        <f t="shared" si="168"/>
        <v>0</v>
      </c>
      <c r="HR183">
        <f t="shared" si="169"/>
        <v>0</v>
      </c>
      <c r="HS183">
        <f t="shared" si="170"/>
        <v>0</v>
      </c>
      <c r="HT183">
        <f t="shared" si="171"/>
        <v>0</v>
      </c>
      <c r="HU183">
        <f t="shared" si="172"/>
        <v>0</v>
      </c>
      <c r="HV183" s="23">
        <f t="shared" ca="1" si="173"/>
        <v>0</v>
      </c>
      <c r="HW183" s="465"/>
      <c r="HX183" s="335"/>
      <c r="HY183" s="335"/>
      <c r="HZ183" s="335"/>
      <c r="IA183" s="335"/>
      <c r="IB183" s="335"/>
      <c r="IC183" s="335"/>
      <c r="ID183" s="335"/>
      <c r="IE183" s="335"/>
      <c r="IF183" s="335"/>
      <c r="IG183" s="23">
        <v>25</v>
      </c>
      <c r="IH183" s="23">
        <f t="shared" si="174"/>
        <v>0</v>
      </c>
      <c r="II183">
        <f t="shared" si="175"/>
        <v>0</v>
      </c>
      <c r="IJ183">
        <f t="shared" si="176"/>
        <v>0</v>
      </c>
      <c r="IK183">
        <f t="shared" si="177"/>
        <v>0</v>
      </c>
      <c r="IL183">
        <f t="shared" si="178"/>
        <v>0</v>
      </c>
      <c r="IM183" s="23">
        <f t="shared" ca="1" si="179"/>
        <v>0</v>
      </c>
      <c r="IN183" s="465"/>
      <c r="IO183" s="335"/>
      <c r="IP183" s="335"/>
      <c r="IQ183" s="335"/>
      <c r="IR183" s="335"/>
      <c r="IS183" s="335"/>
      <c r="IT183" s="335"/>
    </row>
    <row r="184" spans="1:254" s="124" customFormat="1" ht="12.75" x14ac:dyDescent="0.2">
      <c r="A184" s="335"/>
      <c r="B184" s="335"/>
      <c r="C184" s="23">
        <v>26</v>
      </c>
      <c r="D184" s="23">
        <f t="shared" si="90"/>
        <v>0</v>
      </c>
      <c r="E184">
        <f t="shared" si="91"/>
        <v>0</v>
      </c>
      <c r="F184">
        <f t="shared" si="92"/>
        <v>0</v>
      </c>
      <c r="G184">
        <f t="shared" si="93"/>
        <v>0</v>
      </c>
      <c r="H184">
        <f t="shared" si="94"/>
        <v>0</v>
      </c>
      <c r="I184" s="23">
        <f t="shared" ca="1" si="95"/>
        <v>0</v>
      </c>
      <c r="J184" s="465"/>
      <c r="K184" s="335"/>
      <c r="L184" s="335"/>
      <c r="M184" s="335"/>
      <c r="N184" s="335"/>
      <c r="O184" s="335"/>
      <c r="P184" s="335"/>
      <c r="Q184" s="335"/>
      <c r="R184" s="335"/>
      <c r="S184" s="335"/>
      <c r="T184" s="23">
        <v>26</v>
      </c>
      <c r="U184" s="23">
        <f t="shared" si="96"/>
        <v>0</v>
      </c>
      <c r="V184">
        <f t="shared" si="97"/>
        <v>0</v>
      </c>
      <c r="W184">
        <f t="shared" si="98"/>
        <v>0</v>
      </c>
      <c r="X184">
        <f t="shared" si="99"/>
        <v>0</v>
      </c>
      <c r="Y184">
        <f t="shared" si="100"/>
        <v>0</v>
      </c>
      <c r="Z184" s="23">
        <f t="shared" ca="1" si="101"/>
        <v>0</v>
      </c>
      <c r="AA184" s="465"/>
      <c r="AB184" s="335"/>
      <c r="AC184" s="335"/>
      <c r="AD184" s="335"/>
      <c r="AE184" s="335"/>
      <c r="AF184" s="335"/>
      <c r="AG184" s="335"/>
      <c r="AH184" s="335"/>
      <c r="AI184" s="335"/>
      <c r="AJ184" s="335"/>
      <c r="AK184" s="23">
        <v>26</v>
      </c>
      <c r="AL184" s="23">
        <f t="shared" si="102"/>
        <v>0</v>
      </c>
      <c r="AM184">
        <f t="shared" si="103"/>
        <v>0</v>
      </c>
      <c r="AN184">
        <f t="shared" si="104"/>
        <v>0</v>
      </c>
      <c r="AO184">
        <f t="shared" si="105"/>
        <v>0</v>
      </c>
      <c r="AP184">
        <f t="shared" si="106"/>
        <v>0</v>
      </c>
      <c r="AQ184" s="23">
        <f t="shared" ca="1" si="107"/>
        <v>0</v>
      </c>
      <c r="AR184" s="465"/>
      <c r="AS184" s="335"/>
      <c r="AT184" s="335"/>
      <c r="AU184" s="335"/>
      <c r="AV184" s="335"/>
      <c r="AW184" s="335"/>
      <c r="AX184" s="335"/>
      <c r="AY184" s="335"/>
      <c r="AZ184" s="335"/>
      <c r="BA184" s="335"/>
      <c r="BB184" s="23">
        <v>26</v>
      </c>
      <c r="BC184" s="23">
        <f t="shared" si="108"/>
        <v>0</v>
      </c>
      <c r="BD184">
        <f t="shared" si="109"/>
        <v>0</v>
      </c>
      <c r="BE184">
        <f t="shared" si="110"/>
        <v>0</v>
      </c>
      <c r="BF184">
        <f t="shared" si="111"/>
        <v>0</v>
      </c>
      <c r="BG184">
        <f t="shared" si="112"/>
        <v>0</v>
      </c>
      <c r="BH184" s="23">
        <f t="shared" ca="1" si="113"/>
        <v>0</v>
      </c>
      <c r="BI184" s="465"/>
      <c r="BJ184" s="335"/>
      <c r="BK184" s="335"/>
      <c r="BL184" s="335"/>
      <c r="BM184" s="335"/>
      <c r="BN184" s="335"/>
      <c r="BO184" s="335"/>
      <c r="BP184" s="335"/>
      <c r="BQ184" s="335"/>
      <c r="BR184" s="335"/>
      <c r="BS184" s="23">
        <v>26</v>
      </c>
      <c r="BT184" s="23">
        <f t="shared" si="114"/>
        <v>0</v>
      </c>
      <c r="BU184">
        <f t="shared" si="115"/>
        <v>0</v>
      </c>
      <c r="BV184">
        <f t="shared" si="116"/>
        <v>0</v>
      </c>
      <c r="BW184">
        <f t="shared" si="117"/>
        <v>0</v>
      </c>
      <c r="BX184">
        <f t="shared" si="118"/>
        <v>0</v>
      </c>
      <c r="BY184" s="23">
        <f t="shared" ca="1" si="119"/>
        <v>0</v>
      </c>
      <c r="BZ184" s="465"/>
      <c r="CA184" s="335"/>
      <c r="CB184" s="335"/>
      <c r="CC184" s="335"/>
      <c r="CD184" s="335"/>
      <c r="CE184" s="335"/>
      <c r="CF184" s="335"/>
      <c r="CG184" s="335"/>
      <c r="CH184" s="335"/>
      <c r="CI184" s="335"/>
      <c r="CJ184" s="23">
        <v>26</v>
      </c>
      <c r="CK184" s="23">
        <f t="shared" si="120"/>
        <v>0</v>
      </c>
      <c r="CL184">
        <f t="shared" si="121"/>
        <v>0</v>
      </c>
      <c r="CM184">
        <f t="shared" si="122"/>
        <v>0</v>
      </c>
      <c r="CN184">
        <f t="shared" si="123"/>
        <v>0</v>
      </c>
      <c r="CO184">
        <f t="shared" si="124"/>
        <v>0</v>
      </c>
      <c r="CP184" s="23">
        <f t="shared" ca="1" si="125"/>
        <v>0</v>
      </c>
      <c r="CQ184" s="465"/>
      <c r="CR184" s="335"/>
      <c r="CS184" s="335"/>
      <c r="CT184" s="335"/>
      <c r="CU184" s="335"/>
      <c r="CV184" s="335"/>
      <c r="CW184" s="335"/>
      <c r="CX184" s="335"/>
      <c r="CY184" s="335"/>
      <c r="CZ184" s="335"/>
      <c r="DA184" s="23">
        <v>26</v>
      </c>
      <c r="DB184" s="23">
        <f t="shared" si="126"/>
        <v>0</v>
      </c>
      <c r="DC184">
        <f t="shared" si="127"/>
        <v>0</v>
      </c>
      <c r="DD184">
        <f t="shared" si="128"/>
        <v>0</v>
      </c>
      <c r="DE184">
        <f t="shared" si="129"/>
        <v>0</v>
      </c>
      <c r="DF184">
        <f t="shared" si="130"/>
        <v>0</v>
      </c>
      <c r="DG184" s="23">
        <f t="shared" ca="1" si="131"/>
        <v>0</v>
      </c>
      <c r="DH184" s="465"/>
      <c r="DI184" s="335"/>
      <c r="DJ184" s="335"/>
      <c r="DK184" s="335"/>
      <c r="DL184" s="335"/>
      <c r="DM184" s="335"/>
      <c r="DN184" s="335"/>
      <c r="DO184" s="335"/>
      <c r="DP184" s="335"/>
      <c r="DQ184" s="335"/>
      <c r="DR184" s="23">
        <v>26</v>
      </c>
      <c r="DS184" s="23">
        <f t="shared" si="132"/>
        <v>0</v>
      </c>
      <c r="DT184">
        <f t="shared" si="133"/>
        <v>0</v>
      </c>
      <c r="DU184">
        <f t="shared" si="134"/>
        <v>0</v>
      </c>
      <c r="DV184">
        <f t="shared" si="135"/>
        <v>0</v>
      </c>
      <c r="DW184">
        <f t="shared" si="136"/>
        <v>0</v>
      </c>
      <c r="DX184" s="23">
        <f t="shared" ca="1" si="137"/>
        <v>0</v>
      </c>
      <c r="DY184" s="465"/>
      <c r="DZ184" s="335"/>
      <c r="EA184" s="335"/>
      <c r="EB184" s="335"/>
      <c r="EC184" s="335"/>
      <c r="ED184" s="335"/>
      <c r="EE184" s="335"/>
      <c r="EF184" s="335"/>
      <c r="EG184" s="335"/>
      <c r="EH184" s="335"/>
      <c r="EI184" s="23">
        <v>26</v>
      </c>
      <c r="EJ184" s="23">
        <f t="shared" si="138"/>
        <v>0</v>
      </c>
      <c r="EK184">
        <f t="shared" si="139"/>
        <v>0</v>
      </c>
      <c r="EL184">
        <f t="shared" si="140"/>
        <v>0</v>
      </c>
      <c r="EM184">
        <f t="shared" si="141"/>
        <v>0</v>
      </c>
      <c r="EN184">
        <f t="shared" si="142"/>
        <v>0</v>
      </c>
      <c r="EO184" s="23">
        <f t="shared" ca="1" si="143"/>
        <v>0</v>
      </c>
      <c r="EP184" s="465"/>
      <c r="EQ184" s="335"/>
      <c r="ER184" s="335"/>
      <c r="ES184" s="335"/>
      <c r="ET184" s="335"/>
      <c r="EU184" s="335"/>
      <c r="EV184" s="335"/>
      <c r="EW184" s="335"/>
      <c r="EX184" s="335"/>
      <c r="EY184" s="335"/>
      <c r="EZ184" s="23">
        <v>26</v>
      </c>
      <c r="FA184" s="23">
        <f t="shared" si="144"/>
        <v>0</v>
      </c>
      <c r="FB184">
        <f t="shared" si="145"/>
        <v>0</v>
      </c>
      <c r="FC184">
        <f t="shared" si="146"/>
        <v>0</v>
      </c>
      <c r="FD184">
        <f t="shared" si="147"/>
        <v>0</v>
      </c>
      <c r="FE184">
        <f t="shared" si="148"/>
        <v>0</v>
      </c>
      <c r="FF184" s="23">
        <f t="shared" ca="1" si="149"/>
        <v>0</v>
      </c>
      <c r="FG184" s="465"/>
      <c r="FH184" s="335"/>
      <c r="FI184" s="335"/>
      <c r="FJ184" s="335"/>
      <c r="FK184" s="335"/>
      <c r="FL184" s="335"/>
      <c r="FM184" s="335"/>
      <c r="FN184" s="335"/>
      <c r="FO184" s="335"/>
      <c r="FP184" s="335"/>
      <c r="FQ184" s="23">
        <v>26</v>
      </c>
      <c r="FR184" s="23">
        <f t="shared" si="150"/>
        <v>0</v>
      </c>
      <c r="FS184">
        <f t="shared" si="151"/>
        <v>0</v>
      </c>
      <c r="FT184">
        <f t="shared" si="152"/>
        <v>0</v>
      </c>
      <c r="FU184">
        <f t="shared" si="153"/>
        <v>0</v>
      </c>
      <c r="FV184">
        <f t="shared" si="154"/>
        <v>0</v>
      </c>
      <c r="FW184" s="23">
        <f t="shared" ca="1" si="155"/>
        <v>0</v>
      </c>
      <c r="FX184" s="465"/>
      <c r="FY184" s="335"/>
      <c r="FZ184" s="335"/>
      <c r="GA184" s="335"/>
      <c r="GB184" s="335"/>
      <c r="GC184" s="335"/>
      <c r="GD184" s="335"/>
      <c r="GE184" s="335"/>
      <c r="GF184" s="335"/>
      <c r="GG184" s="335"/>
      <c r="GH184" s="23">
        <v>26</v>
      </c>
      <c r="GI184" s="23">
        <f t="shared" si="156"/>
        <v>0</v>
      </c>
      <c r="GJ184">
        <f t="shared" si="157"/>
        <v>0</v>
      </c>
      <c r="GK184">
        <f t="shared" si="158"/>
        <v>0</v>
      </c>
      <c r="GL184">
        <f t="shared" si="159"/>
        <v>0</v>
      </c>
      <c r="GM184">
        <f t="shared" si="160"/>
        <v>0</v>
      </c>
      <c r="GN184" s="23">
        <f t="shared" ca="1" si="161"/>
        <v>0</v>
      </c>
      <c r="GO184" s="465"/>
      <c r="GP184" s="335"/>
      <c r="GQ184" s="335"/>
      <c r="GR184" s="335"/>
      <c r="GS184" s="335"/>
      <c r="GT184" s="335"/>
      <c r="GU184" s="335"/>
      <c r="GV184" s="335"/>
      <c r="GW184" s="335"/>
      <c r="GX184" s="335"/>
      <c r="GY184" s="23">
        <v>26</v>
      </c>
      <c r="GZ184" s="23">
        <f t="shared" si="162"/>
        <v>0</v>
      </c>
      <c r="HA184">
        <f t="shared" si="163"/>
        <v>0</v>
      </c>
      <c r="HB184">
        <f t="shared" si="164"/>
        <v>0</v>
      </c>
      <c r="HC184">
        <f t="shared" si="165"/>
        <v>0</v>
      </c>
      <c r="HD184">
        <f t="shared" si="166"/>
        <v>0</v>
      </c>
      <c r="HE184" s="23">
        <f t="shared" ca="1" si="167"/>
        <v>0</v>
      </c>
      <c r="HF184" s="465"/>
      <c r="HG184" s="335"/>
      <c r="HH184" s="335"/>
      <c r="HI184" s="335"/>
      <c r="HJ184" s="335"/>
      <c r="HK184" s="335"/>
      <c r="HL184" s="335"/>
      <c r="HM184" s="335"/>
      <c r="HN184" s="335"/>
      <c r="HO184" s="335"/>
      <c r="HP184" s="23">
        <v>26</v>
      </c>
      <c r="HQ184" s="23">
        <f t="shared" si="168"/>
        <v>0</v>
      </c>
      <c r="HR184">
        <f t="shared" si="169"/>
        <v>0</v>
      </c>
      <c r="HS184">
        <f t="shared" si="170"/>
        <v>0</v>
      </c>
      <c r="HT184">
        <f t="shared" si="171"/>
        <v>0</v>
      </c>
      <c r="HU184">
        <f t="shared" si="172"/>
        <v>0</v>
      </c>
      <c r="HV184" s="23">
        <f t="shared" ca="1" si="173"/>
        <v>0</v>
      </c>
      <c r="HW184" s="465"/>
      <c r="HX184" s="335"/>
      <c r="HY184" s="335"/>
      <c r="HZ184" s="335"/>
      <c r="IA184" s="335"/>
      <c r="IB184" s="335"/>
      <c r="IC184" s="335"/>
      <c r="ID184" s="335"/>
      <c r="IE184" s="335"/>
      <c r="IF184" s="335"/>
      <c r="IG184" s="23">
        <v>26</v>
      </c>
      <c r="IH184" s="23">
        <f t="shared" si="174"/>
        <v>0</v>
      </c>
      <c r="II184">
        <f t="shared" si="175"/>
        <v>0</v>
      </c>
      <c r="IJ184">
        <f t="shared" si="176"/>
        <v>0</v>
      </c>
      <c r="IK184">
        <f t="shared" si="177"/>
        <v>0</v>
      </c>
      <c r="IL184">
        <f t="shared" si="178"/>
        <v>0</v>
      </c>
      <c r="IM184" s="23">
        <f t="shared" ca="1" si="179"/>
        <v>0</v>
      </c>
      <c r="IN184" s="465"/>
      <c r="IO184" s="335"/>
      <c r="IP184" s="335"/>
      <c r="IQ184" s="335"/>
      <c r="IR184" s="335"/>
      <c r="IS184" s="335"/>
      <c r="IT184" s="335"/>
    </row>
    <row r="185" spans="1:254" s="124" customFormat="1" ht="12.75" x14ac:dyDescent="0.2">
      <c r="A185" s="335"/>
      <c r="B185" s="335"/>
      <c r="C185" s="23">
        <v>27</v>
      </c>
      <c r="D185" s="23">
        <f t="shared" si="90"/>
        <v>0</v>
      </c>
      <c r="E185">
        <f t="shared" si="91"/>
        <v>0</v>
      </c>
      <c r="F185">
        <f t="shared" si="92"/>
        <v>0</v>
      </c>
      <c r="G185">
        <f t="shared" si="93"/>
        <v>0</v>
      </c>
      <c r="H185">
        <f t="shared" si="94"/>
        <v>0</v>
      </c>
      <c r="I185" s="23">
        <f t="shared" ca="1" si="95"/>
        <v>0</v>
      </c>
      <c r="J185" s="465"/>
      <c r="K185" s="335"/>
      <c r="L185" s="335"/>
      <c r="M185" s="335"/>
      <c r="N185" s="335"/>
      <c r="O185" s="335"/>
      <c r="P185" s="335"/>
      <c r="Q185" s="335"/>
      <c r="R185" s="335"/>
      <c r="S185" s="335"/>
      <c r="T185" s="23">
        <v>27</v>
      </c>
      <c r="U185" s="23">
        <f t="shared" si="96"/>
        <v>0</v>
      </c>
      <c r="V185">
        <f t="shared" si="97"/>
        <v>0</v>
      </c>
      <c r="W185">
        <f t="shared" si="98"/>
        <v>0</v>
      </c>
      <c r="X185">
        <f t="shared" si="99"/>
        <v>0</v>
      </c>
      <c r="Y185">
        <f t="shared" si="100"/>
        <v>0</v>
      </c>
      <c r="Z185" s="23">
        <f t="shared" ca="1" si="101"/>
        <v>0</v>
      </c>
      <c r="AA185" s="465"/>
      <c r="AB185" s="335"/>
      <c r="AC185" s="335"/>
      <c r="AD185" s="335"/>
      <c r="AE185" s="335"/>
      <c r="AF185" s="335"/>
      <c r="AG185" s="335"/>
      <c r="AH185" s="335"/>
      <c r="AI185" s="335"/>
      <c r="AJ185" s="335"/>
      <c r="AK185" s="23">
        <v>27</v>
      </c>
      <c r="AL185" s="23">
        <f t="shared" si="102"/>
        <v>0</v>
      </c>
      <c r="AM185">
        <f t="shared" si="103"/>
        <v>0</v>
      </c>
      <c r="AN185">
        <f t="shared" si="104"/>
        <v>0</v>
      </c>
      <c r="AO185">
        <f t="shared" si="105"/>
        <v>0</v>
      </c>
      <c r="AP185">
        <f t="shared" si="106"/>
        <v>0</v>
      </c>
      <c r="AQ185" s="23">
        <f t="shared" ca="1" si="107"/>
        <v>0</v>
      </c>
      <c r="AR185" s="465"/>
      <c r="AS185" s="335"/>
      <c r="AT185" s="335"/>
      <c r="AU185" s="335"/>
      <c r="AV185" s="335"/>
      <c r="AW185" s="335"/>
      <c r="AX185" s="335"/>
      <c r="AY185" s="335"/>
      <c r="AZ185" s="335"/>
      <c r="BA185" s="335"/>
      <c r="BB185" s="23">
        <v>27</v>
      </c>
      <c r="BC185" s="23">
        <f t="shared" si="108"/>
        <v>0</v>
      </c>
      <c r="BD185">
        <f t="shared" si="109"/>
        <v>0</v>
      </c>
      <c r="BE185">
        <f t="shared" si="110"/>
        <v>0</v>
      </c>
      <c r="BF185">
        <f t="shared" si="111"/>
        <v>0</v>
      </c>
      <c r="BG185">
        <f t="shared" si="112"/>
        <v>0</v>
      </c>
      <c r="BH185" s="23">
        <f t="shared" ca="1" si="113"/>
        <v>0</v>
      </c>
      <c r="BI185" s="465"/>
      <c r="BJ185" s="335"/>
      <c r="BK185" s="335"/>
      <c r="BL185" s="335"/>
      <c r="BM185" s="335"/>
      <c r="BN185" s="335"/>
      <c r="BO185" s="335"/>
      <c r="BP185" s="335"/>
      <c r="BQ185" s="335"/>
      <c r="BR185" s="335"/>
      <c r="BS185" s="23">
        <v>27</v>
      </c>
      <c r="BT185" s="23">
        <f t="shared" si="114"/>
        <v>0</v>
      </c>
      <c r="BU185">
        <f t="shared" si="115"/>
        <v>0</v>
      </c>
      <c r="BV185">
        <f t="shared" si="116"/>
        <v>0</v>
      </c>
      <c r="BW185">
        <f t="shared" si="117"/>
        <v>0</v>
      </c>
      <c r="BX185">
        <f t="shared" si="118"/>
        <v>0</v>
      </c>
      <c r="BY185" s="23">
        <f t="shared" ca="1" si="119"/>
        <v>0</v>
      </c>
      <c r="BZ185" s="465"/>
      <c r="CA185" s="335"/>
      <c r="CB185" s="335"/>
      <c r="CC185" s="335"/>
      <c r="CD185" s="335"/>
      <c r="CE185" s="335"/>
      <c r="CF185" s="335"/>
      <c r="CG185" s="335"/>
      <c r="CH185" s="335"/>
      <c r="CI185" s="335"/>
      <c r="CJ185" s="23">
        <v>27</v>
      </c>
      <c r="CK185" s="23">
        <f t="shared" si="120"/>
        <v>0</v>
      </c>
      <c r="CL185">
        <f t="shared" si="121"/>
        <v>0</v>
      </c>
      <c r="CM185">
        <f t="shared" si="122"/>
        <v>0</v>
      </c>
      <c r="CN185">
        <f t="shared" si="123"/>
        <v>0</v>
      </c>
      <c r="CO185">
        <f t="shared" si="124"/>
        <v>0</v>
      </c>
      <c r="CP185" s="23">
        <f t="shared" ca="1" si="125"/>
        <v>0</v>
      </c>
      <c r="CQ185" s="465"/>
      <c r="CR185" s="335"/>
      <c r="CS185" s="335"/>
      <c r="CT185" s="335"/>
      <c r="CU185" s="335"/>
      <c r="CV185" s="335"/>
      <c r="CW185" s="335"/>
      <c r="CX185" s="335"/>
      <c r="CY185" s="335"/>
      <c r="CZ185" s="335"/>
      <c r="DA185" s="23">
        <v>27</v>
      </c>
      <c r="DB185" s="23">
        <f t="shared" si="126"/>
        <v>0</v>
      </c>
      <c r="DC185">
        <f t="shared" si="127"/>
        <v>0</v>
      </c>
      <c r="DD185">
        <f t="shared" si="128"/>
        <v>0</v>
      </c>
      <c r="DE185">
        <f t="shared" si="129"/>
        <v>0</v>
      </c>
      <c r="DF185">
        <f t="shared" si="130"/>
        <v>0</v>
      </c>
      <c r="DG185" s="23">
        <f t="shared" ca="1" si="131"/>
        <v>0</v>
      </c>
      <c r="DH185" s="465"/>
      <c r="DI185" s="335"/>
      <c r="DJ185" s="335"/>
      <c r="DK185" s="335"/>
      <c r="DL185" s="335"/>
      <c r="DM185" s="335"/>
      <c r="DN185" s="335"/>
      <c r="DO185" s="335"/>
      <c r="DP185" s="335"/>
      <c r="DQ185" s="335"/>
      <c r="DR185" s="23">
        <v>27</v>
      </c>
      <c r="DS185" s="23">
        <f t="shared" si="132"/>
        <v>0</v>
      </c>
      <c r="DT185">
        <f t="shared" si="133"/>
        <v>0</v>
      </c>
      <c r="DU185">
        <f t="shared" si="134"/>
        <v>0</v>
      </c>
      <c r="DV185">
        <f t="shared" si="135"/>
        <v>0</v>
      </c>
      <c r="DW185">
        <f t="shared" si="136"/>
        <v>0</v>
      </c>
      <c r="DX185" s="23">
        <f t="shared" ca="1" si="137"/>
        <v>0</v>
      </c>
      <c r="DY185" s="465"/>
      <c r="DZ185" s="335"/>
      <c r="EA185" s="335"/>
      <c r="EB185" s="335"/>
      <c r="EC185" s="335"/>
      <c r="ED185" s="335"/>
      <c r="EE185" s="335"/>
      <c r="EF185" s="335"/>
      <c r="EG185" s="335"/>
      <c r="EH185" s="335"/>
      <c r="EI185" s="23">
        <v>27</v>
      </c>
      <c r="EJ185" s="23">
        <f t="shared" si="138"/>
        <v>0</v>
      </c>
      <c r="EK185">
        <f t="shared" si="139"/>
        <v>0</v>
      </c>
      <c r="EL185">
        <f t="shared" si="140"/>
        <v>0</v>
      </c>
      <c r="EM185">
        <f t="shared" si="141"/>
        <v>0</v>
      </c>
      <c r="EN185">
        <f t="shared" si="142"/>
        <v>0</v>
      </c>
      <c r="EO185" s="23">
        <f t="shared" ca="1" si="143"/>
        <v>0</v>
      </c>
      <c r="EP185" s="465"/>
      <c r="EQ185" s="335"/>
      <c r="ER185" s="335"/>
      <c r="ES185" s="335"/>
      <c r="ET185" s="335"/>
      <c r="EU185" s="335"/>
      <c r="EV185" s="335"/>
      <c r="EW185" s="335"/>
      <c r="EX185" s="335"/>
      <c r="EY185" s="335"/>
      <c r="EZ185" s="23">
        <v>27</v>
      </c>
      <c r="FA185" s="23">
        <f t="shared" si="144"/>
        <v>0</v>
      </c>
      <c r="FB185">
        <f t="shared" si="145"/>
        <v>0</v>
      </c>
      <c r="FC185">
        <f t="shared" si="146"/>
        <v>0</v>
      </c>
      <c r="FD185">
        <f t="shared" si="147"/>
        <v>0</v>
      </c>
      <c r="FE185">
        <f t="shared" si="148"/>
        <v>0</v>
      </c>
      <c r="FF185" s="23">
        <f t="shared" ca="1" si="149"/>
        <v>0</v>
      </c>
      <c r="FG185" s="465"/>
      <c r="FH185" s="335"/>
      <c r="FI185" s="335"/>
      <c r="FJ185" s="335"/>
      <c r="FK185" s="335"/>
      <c r="FL185" s="335"/>
      <c r="FM185" s="335"/>
      <c r="FN185" s="335"/>
      <c r="FO185" s="335"/>
      <c r="FP185" s="335"/>
      <c r="FQ185" s="23">
        <v>27</v>
      </c>
      <c r="FR185" s="23">
        <f t="shared" si="150"/>
        <v>0</v>
      </c>
      <c r="FS185">
        <f t="shared" si="151"/>
        <v>0</v>
      </c>
      <c r="FT185">
        <f t="shared" si="152"/>
        <v>0</v>
      </c>
      <c r="FU185">
        <f t="shared" si="153"/>
        <v>0</v>
      </c>
      <c r="FV185">
        <f t="shared" si="154"/>
        <v>0</v>
      </c>
      <c r="FW185" s="23">
        <f t="shared" ca="1" si="155"/>
        <v>0</v>
      </c>
      <c r="FX185" s="465"/>
      <c r="FY185" s="335"/>
      <c r="FZ185" s="335"/>
      <c r="GA185" s="335"/>
      <c r="GB185" s="335"/>
      <c r="GC185" s="335"/>
      <c r="GD185" s="335"/>
      <c r="GE185" s="335"/>
      <c r="GF185" s="335"/>
      <c r="GG185" s="335"/>
      <c r="GH185" s="23">
        <v>27</v>
      </c>
      <c r="GI185" s="23">
        <f t="shared" si="156"/>
        <v>0</v>
      </c>
      <c r="GJ185">
        <f t="shared" si="157"/>
        <v>0</v>
      </c>
      <c r="GK185">
        <f t="shared" si="158"/>
        <v>0</v>
      </c>
      <c r="GL185">
        <f t="shared" si="159"/>
        <v>0</v>
      </c>
      <c r="GM185">
        <f t="shared" si="160"/>
        <v>0</v>
      </c>
      <c r="GN185" s="23">
        <f t="shared" ca="1" si="161"/>
        <v>0</v>
      </c>
      <c r="GO185" s="465"/>
      <c r="GP185" s="335"/>
      <c r="GQ185" s="335"/>
      <c r="GR185" s="335"/>
      <c r="GS185" s="335"/>
      <c r="GT185" s="335"/>
      <c r="GU185" s="335"/>
      <c r="GV185" s="335"/>
      <c r="GW185" s="335"/>
      <c r="GX185" s="335"/>
      <c r="GY185" s="23">
        <v>27</v>
      </c>
      <c r="GZ185" s="23">
        <f t="shared" si="162"/>
        <v>0</v>
      </c>
      <c r="HA185">
        <f t="shared" si="163"/>
        <v>0</v>
      </c>
      <c r="HB185">
        <f t="shared" si="164"/>
        <v>0</v>
      </c>
      <c r="HC185">
        <f t="shared" si="165"/>
        <v>0</v>
      </c>
      <c r="HD185">
        <f t="shared" si="166"/>
        <v>0</v>
      </c>
      <c r="HE185" s="23">
        <f t="shared" ca="1" si="167"/>
        <v>0</v>
      </c>
      <c r="HF185" s="465"/>
      <c r="HG185" s="335"/>
      <c r="HH185" s="335"/>
      <c r="HI185" s="335"/>
      <c r="HJ185" s="335"/>
      <c r="HK185" s="335"/>
      <c r="HL185" s="335"/>
      <c r="HM185" s="335"/>
      <c r="HN185" s="335"/>
      <c r="HO185" s="335"/>
      <c r="HP185" s="23">
        <v>27</v>
      </c>
      <c r="HQ185" s="23">
        <f t="shared" si="168"/>
        <v>0</v>
      </c>
      <c r="HR185">
        <f t="shared" si="169"/>
        <v>0</v>
      </c>
      <c r="HS185">
        <f t="shared" si="170"/>
        <v>0</v>
      </c>
      <c r="HT185">
        <f t="shared" si="171"/>
        <v>0</v>
      </c>
      <c r="HU185">
        <f t="shared" si="172"/>
        <v>0</v>
      </c>
      <c r="HV185" s="23">
        <f t="shared" ca="1" si="173"/>
        <v>0</v>
      </c>
      <c r="HW185" s="465"/>
      <c r="HX185" s="335"/>
      <c r="HY185" s="335"/>
      <c r="HZ185" s="335"/>
      <c r="IA185" s="335"/>
      <c r="IB185" s="335"/>
      <c r="IC185" s="335"/>
      <c r="ID185" s="335"/>
      <c r="IE185" s="335"/>
      <c r="IF185" s="335"/>
      <c r="IG185" s="23">
        <v>27</v>
      </c>
      <c r="IH185" s="23">
        <f t="shared" si="174"/>
        <v>0</v>
      </c>
      <c r="II185">
        <f t="shared" si="175"/>
        <v>0</v>
      </c>
      <c r="IJ185">
        <f t="shared" si="176"/>
        <v>0</v>
      </c>
      <c r="IK185">
        <f t="shared" si="177"/>
        <v>0</v>
      </c>
      <c r="IL185">
        <f t="shared" si="178"/>
        <v>0</v>
      </c>
      <c r="IM185" s="23">
        <f t="shared" ca="1" si="179"/>
        <v>0</v>
      </c>
      <c r="IN185" s="465"/>
      <c r="IO185" s="335"/>
      <c r="IP185" s="335"/>
      <c r="IQ185" s="335"/>
      <c r="IR185" s="335"/>
      <c r="IS185" s="335"/>
      <c r="IT185" s="335"/>
    </row>
    <row r="186" spans="1:254" s="124" customFormat="1" ht="12.75" x14ac:dyDescent="0.2">
      <c r="A186" s="335"/>
      <c r="B186" s="335"/>
      <c r="C186" s="23">
        <v>28</v>
      </c>
      <c r="D186" s="23">
        <f t="shared" si="90"/>
        <v>0</v>
      </c>
      <c r="E186">
        <f t="shared" si="91"/>
        <v>0</v>
      </c>
      <c r="F186">
        <f t="shared" si="92"/>
        <v>0</v>
      </c>
      <c r="G186">
        <f t="shared" si="93"/>
        <v>0</v>
      </c>
      <c r="H186">
        <f t="shared" si="94"/>
        <v>0</v>
      </c>
      <c r="I186" s="23">
        <f t="shared" ca="1" si="95"/>
        <v>0</v>
      </c>
      <c r="J186" s="465"/>
      <c r="K186" s="335"/>
      <c r="L186" s="335"/>
      <c r="M186" s="335"/>
      <c r="N186" s="335"/>
      <c r="O186" s="335"/>
      <c r="P186" s="335"/>
      <c r="Q186" s="335"/>
      <c r="R186" s="335"/>
      <c r="S186" s="335"/>
      <c r="T186" s="23">
        <v>28</v>
      </c>
      <c r="U186" s="23">
        <f t="shared" si="96"/>
        <v>0</v>
      </c>
      <c r="V186">
        <f t="shared" si="97"/>
        <v>0</v>
      </c>
      <c r="W186">
        <f t="shared" si="98"/>
        <v>0</v>
      </c>
      <c r="X186">
        <f t="shared" si="99"/>
        <v>0</v>
      </c>
      <c r="Y186">
        <f t="shared" si="100"/>
        <v>0</v>
      </c>
      <c r="Z186" s="23">
        <f t="shared" ca="1" si="101"/>
        <v>0</v>
      </c>
      <c r="AA186" s="465"/>
      <c r="AB186" s="335"/>
      <c r="AC186" s="335"/>
      <c r="AD186" s="335"/>
      <c r="AE186" s="335"/>
      <c r="AF186" s="335"/>
      <c r="AG186" s="335"/>
      <c r="AH186" s="335"/>
      <c r="AI186" s="335"/>
      <c r="AJ186" s="335"/>
      <c r="AK186" s="23">
        <v>28</v>
      </c>
      <c r="AL186" s="23">
        <f t="shared" si="102"/>
        <v>0</v>
      </c>
      <c r="AM186">
        <f t="shared" si="103"/>
        <v>0</v>
      </c>
      <c r="AN186">
        <f t="shared" si="104"/>
        <v>0</v>
      </c>
      <c r="AO186">
        <f t="shared" si="105"/>
        <v>0</v>
      </c>
      <c r="AP186">
        <f t="shared" si="106"/>
        <v>0</v>
      </c>
      <c r="AQ186" s="23">
        <f t="shared" ca="1" si="107"/>
        <v>0</v>
      </c>
      <c r="AR186" s="465"/>
      <c r="AS186" s="335"/>
      <c r="AT186" s="335"/>
      <c r="AU186" s="335"/>
      <c r="AV186" s="335"/>
      <c r="AW186" s="335"/>
      <c r="AX186" s="335"/>
      <c r="AY186" s="335"/>
      <c r="AZ186" s="335"/>
      <c r="BA186" s="335"/>
      <c r="BB186" s="23">
        <v>28</v>
      </c>
      <c r="BC186" s="23">
        <f t="shared" si="108"/>
        <v>0</v>
      </c>
      <c r="BD186">
        <f t="shared" si="109"/>
        <v>0</v>
      </c>
      <c r="BE186">
        <f t="shared" si="110"/>
        <v>0</v>
      </c>
      <c r="BF186">
        <f t="shared" si="111"/>
        <v>0</v>
      </c>
      <c r="BG186">
        <f t="shared" si="112"/>
        <v>0</v>
      </c>
      <c r="BH186" s="23">
        <f t="shared" ca="1" si="113"/>
        <v>0</v>
      </c>
      <c r="BI186" s="465"/>
      <c r="BJ186" s="335"/>
      <c r="BK186" s="335"/>
      <c r="BL186" s="335"/>
      <c r="BM186" s="335"/>
      <c r="BN186" s="335"/>
      <c r="BO186" s="335"/>
      <c r="BP186" s="335"/>
      <c r="BQ186" s="335"/>
      <c r="BR186" s="335"/>
      <c r="BS186" s="23">
        <v>28</v>
      </c>
      <c r="BT186" s="23">
        <f t="shared" si="114"/>
        <v>0</v>
      </c>
      <c r="BU186">
        <f t="shared" si="115"/>
        <v>0</v>
      </c>
      <c r="BV186">
        <f t="shared" si="116"/>
        <v>0</v>
      </c>
      <c r="BW186">
        <f t="shared" si="117"/>
        <v>0</v>
      </c>
      <c r="BX186">
        <f t="shared" si="118"/>
        <v>0</v>
      </c>
      <c r="BY186" s="23">
        <f t="shared" ca="1" si="119"/>
        <v>0</v>
      </c>
      <c r="BZ186" s="465"/>
      <c r="CA186" s="335"/>
      <c r="CB186" s="335"/>
      <c r="CC186" s="335"/>
      <c r="CD186" s="335"/>
      <c r="CE186" s="335"/>
      <c r="CF186" s="335"/>
      <c r="CG186" s="335"/>
      <c r="CH186" s="335"/>
      <c r="CI186" s="335"/>
      <c r="CJ186" s="23">
        <v>28</v>
      </c>
      <c r="CK186" s="23">
        <f t="shared" si="120"/>
        <v>0</v>
      </c>
      <c r="CL186">
        <f t="shared" si="121"/>
        <v>0</v>
      </c>
      <c r="CM186">
        <f t="shared" si="122"/>
        <v>0</v>
      </c>
      <c r="CN186">
        <f t="shared" si="123"/>
        <v>0</v>
      </c>
      <c r="CO186">
        <f t="shared" si="124"/>
        <v>0</v>
      </c>
      <c r="CP186" s="23">
        <f t="shared" ca="1" si="125"/>
        <v>0</v>
      </c>
      <c r="CQ186" s="465"/>
      <c r="CR186" s="335"/>
      <c r="CS186" s="335"/>
      <c r="CT186" s="335"/>
      <c r="CU186" s="335"/>
      <c r="CV186" s="335"/>
      <c r="CW186" s="335"/>
      <c r="CX186" s="335"/>
      <c r="CY186" s="335"/>
      <c r="CZ186" s="335"/>
      <c r="DA186" s="23">
        <v>28</v>
      </c>
      <c r="DB186" s="23">
        <f t="shared" si="126"/>
        <v>0</v>
      </c>
      <c r="DC186">
        <f t="shared" si="127"/>
        <v>0</v>
      </c>
      <c r="DD186">
        <f t="shared" si="128"/>
        <v>0</v>
      </c>
      <c r="DE186">
        <f t="shared" si="129"/>
        <v>0</v>
      </c>
      <c r="DF186">
        <f t="shared" si="130"/>
        <v>0</v>
      </c>
      <c r="DG186" s="23">
        <f t="shared" ca="1" si="131"/>
        <v>0</v>
      </c>
      <c r="DH186" s="465"/>
      <c r="DI186" s="335"/>
      <c r="DJ186" s="335"/>
      <c r="DK186" s="335"/>
      <c r="DL186" s="335"/>
      <c r="DM186" s="335"/>
      <c r="DN186" s="335"/>
      <c r="DO186" s="335"/>
      <c r="DP186" s="335"/>
      <c r="DQ186" s="335"/>
      <c r="DR186" s="23">
        <v>28</v>
      </c>
      <c r="DS186" s="23">
        <f t="shared" si="132"/>
        <v>0</v>
      </c>
      <c r="DT186">
        <f t="shared" si="133"/>
        <v>0</v>
      </c>
      <c r="DU186">
        <f t="shared" si="134"/>
        <v>0</v>
      </c>
      <c r="DV186">
        <f t="shared" si="135"/>
        <v>0</v>
      </c>
      <c r="DW186">
        <f t="shared" si="136"/>
        <v>0</v>
      </c>
      <c r="DX186" s="23">
        <f t="shared" ca="1" si="137"/>
        <v>0</v>
      </c>
      <c r="DY186" s="465"/>
      <c r="DZ186" s="335"/>
      <c r="EA186" s="335"/>
      <c r="EB186" s="335"/>
      <c r="EC186" s="335"/>
      <c r="ED186" s="335"/>
      <c r="EE186" s="335"/>
      <c r="EF186" s="335"/>
      <c r="EG186" s="335"/>
      <c r="EH186" s="335"/>
      <c r="EI186" s="23">
        <v>28</v>
      </c>
      <c r="EJ186" s="23">
        <f t="shared" si="138"/>
        <v>0</v>
      </c>
      <c r="EK186">
        <f t="shared" si="139"/>
        <v>0</v>
      </c>
      <c r="EL186">
        <f t="shared" si="140"/>
        <v>0</v>
      </c>
      <c r="EM186">
        <f t="shared" si="141"/>
        <v>0</v>
      </c>
      <c r="EN186">
        <f t="shared" si="142"/>
        <v>0</v>
      </c>
      <c r="EO186" s="23">
        <f t="shared" ca="1" si="143"/>
        <v>0</v>
      </c>
      <c r="EP186" s="465"/>
      <c r="EQ186" s="335"/>
      <c r="ER186" s="335"/>
      <c r="ES186" s="335"/>
      <c r="ET186" s="335"/>
      <c r="EU186" s="335"/>
      <c r="EV186" s="335"/>
      <c r="EW186" s="335"/>
      <c r="EX186" s="335"/>
      <c r="EY186" s="335"/>
      <c r="EZ186" s="23">
        <v>28</v>
      </c>
      <c r="FA186" s="23">
        <f t="shared" si="144"/>
        <v>0</v>
      </c>
      <c r="FB186">
        <f t="shared" si="145"/>
        <v>0</v>
      </c>
      <c r="FC186">
        <f t="shared" si="146"/>
        <v>0</v>
      </c>
      <c r="FD186">
        <f t="shared" si="147"/>
        <v>0</v>
      </c>
      <c r="FE186">
        <f t="shared" si="148"/>
        <v>0</v>
      </c>
      <c r="FF186" s="23">
        <f t="shared" ca="1" si="149"/>
        <v>0</v>
      </c>
      <c r="FG186" s="465"/>
      <c r="FH186" s="335"/>
      <c r="FI186" s="335"/>
      <c r="FJ186" s="335"/>
      <c r="FK186" s="335"/>
      <c r="FL186" s="335"/>
      <c r="FM186" s="335"/>
      <c r="FN186" s="335"/>
      <c r="FO186" s="335"/>
      <c r="FP186" s="335"/>
      <c r="FQ186" s="23">
        <v>28</v>
      </c>
      <c r="FR186" s="23">
        <f t="shared" si="150"/>
        <v>0</v>
      </c>
      <c r="FS186">
        <f t="shared" si="151"/>
        <v>0</v>
      </c>
      <c r="FT186">
        <f t="shared" si="152"/>
        <v>0</v>
      </c>
      <c r="FU186">
        <f t="shared" si="153"/>
        <v>0</v>
      </c>
      <c r="FV186">
        <f t="shared" si="154"/>
        <v>0</v>
      </c>
      <c r="FW186" s="23">
        <f t="shared" ca="1" si="155"/>
        <v>0</v>
      </c>
      <c r="FX186" s="465"/>
      <c r="FY186" s="335"/>
      <c r="FZ186" s="335"/>
      <c r="GA186" s="335"/>
      <c r="GB186" s="335"/>
      <c r="GC186" s="335"/>
      <c r="GD186" s="335"/>
      <c r="GE186" s="335"/>
      <c r="GF186" s="335"/>
      <c r="GG186" s="335"/>
      <c r="GH186" s="23">
        <v>28</v>
      </c>
      <c r="GI186" s="23">
        <f t="shared" si="156"/>
        <v>0</v>
      </c>
      <c r="GJ186">
        <f t="shared" si="157"/>
        <v>0</v>
      </c>
      <c r="GK186">
        <f t="shared" si="158"/>
        <v>0</v>
      </c>
      <c r="GL186">
        <f t="shared" si="159"/>
        <v>0</v>
      </c>
      <c r="GM186">
        <f t="shared" si="160"/>
        <v>0</v>
      </c>
      <c r="GN186" s="23">
        <f t="shared" ca="1" si="161"/>
        <v>0</v>
      </c>
      <c r="GO186" s="465"/>
      <c r="GP186" s="335"/>
      <c r="GQ186" s="335"/>
      <c r="GR186" s="335"/>
      <c r="GS186" s="335"/>
      <c r="GT186" s="335"/>
      <c r="GU186" s="335"/>
      <c r="GV186" s="335"/>
      <c r="GW186" s="335"/>
      <c r="GX186" s="335"/>
      <c r="GY186" s="23">
        <v>28</v>
      </c>
      <c r="GZ186" s="23">
        <f t="shared" si="162"/>
        <v>0</v>
      </c>
      <c r="HA186">
        <f t="shared" si="163"/>
        <v>0</v>
      </c>
      <c r="HB186">
        <f t="shared" si="164"/>
        <v>0</v>
      </c>
      <c r="HC186">
        <f t="shared" si="165"/>
        <v>0</v>
      </c>
      <c r="HD186">
        <f t="shared" si="166"/>
        <v>0</v>
      </c>
      <c r="HE186" s="23">
        <f t="shared" ca="1" si="167"/>
        <v>0</v>
      </c>
      <c r="HF186" s="465"/>
      <c r="HG186" s="335"/>
      <c r="HH186" s="335"/>
      <c r="HI186" s="335"/>
      <c r="HJ186" s="335"/>
      <c r="HK186" s="335"/>
      <c r="HL186" s="335"/>
      <c r="HM186" s="335"/>
      <c r="HN186" s="335"/>
      <c r="HO186" s="335"/>
      <c r="HP186" s="23">
        <v>28</v>
      </c>
      <c r="HQ186" s="23">
        <f t="shared" si="168"/>
        <v>0</v>
      </c>
      <c r="HR186">
        <f t="shared" si="169"/>
        <v>0</v>
      </c>
      <c r="HS186">
        <f t="shared" si="170"/>
        <v>0</v>
      </c>
      <c r="HT186">
        <f t="shared" si="171"/>
        <v>0</v>
      </c>
      <c r="HU186">
        <f t="shared" si="172"/>
        <v>0</v>
      </c>
      <c r="HV186" s="23">
        <f t="shared" ca="1" si="173"/>
        <v>0</v>
      </c>
      <c r="HW186" s="465"/>
      <c r="HX186" s="335"/>
      <c r="HY186" s="335"/>
      <c r="HZ186" s="335"/>
      <c r="IA186" s="335"/>
      <c r="IB186" s="335"/>
      <c r="IC186" s="335"/>
      <c r="ID186" s="335"/>
      <c r="IE186" s="335"/>
      <c r="IF186" s="335"/>
      <c r="IG186" s="23">
        <v>28</v>
      </c>
      <c r="IH186" s="23">
        <f t="shared" si="174"/>
        <v>0</v>
      </c>
      <c r="II186">
        <f t="shared" si="175"/>
        <v>0</v>
      </c>
      <c r="IJ186">
        <f t="shared" si="176"/>
        <v>0</v>
      </c>
      <c r="IK186">
        <f t="shared" si="177"/>
        <v>0</v>
      </c>
      <c r="IL186">
        <f t="shared" si="178"/>
        <v>0</v>
      </c>
      <c r="IM186" s="23">
        <f t="shared" ca="1" si="179"/>
        <v>0</v>
      </c>
      <c r="IN186" s="465"/>
      <c r="IO186" s="335"/>
      <c r="IP186" s="335"/>
      <c r="IQ186" s="335"/>
      <c r="IR186" s="335"/>
      <c r="IS186" s="335"/>
      <c r="IT186" s="335"/>
    </row>
    <row r="187" spans="1:254" s="124" customFormat="1" ht="12.75" x14ac:dyDescent="0.2">
      <c r="A187" s="335"/>
      <c r="B187" s="335"/>
      <c r="C187" s="23">
        <v>29</v>
      </c>
      <c r="D187" s="23">
        <f t="shared" si="90"/>
        <v>0</v>
      </c>
      <c r="E187">
        <f t="shared" si="91"/>
        <v>0</v>
      </c>
      <c r="F187">
        <f t="shared" si="92"/>
        <v>0</v>
      </c>
      <c r="G187">
        <f t="shared" si="93"/>
        <v>0</v>
      </c>
      <c r="H187">
        <f t="shared" si="94"/>
        <v>0</v>
      </c>
      <c r="I187" s="23">
        <f t="shared" ca="1" si="95"/>
        <v>0</v>
      </c>
      <c r="J187" s="465"/>
      <c r="K187" s="335"/>
      <c r="L187" s="335"/>
      <c r="M187" s="335"/>
      <c r="N187" s="335"/>
      <c r="O187" s="335"/>
      <c r="P187" s="335"/>
      <c r="Q187" s="335"/>
      <c r="R187" s="335"/>
      <c r="S187" s="335"/>
      <c r="T187" s="23">
        <v>29</v>
      </c>
      <c r="U187" s="23">
        <f t="shared" si="96"/>
        <v>0</v>
      </c>
      <c r="V187">
        <f t="shared" si="97"/>
        <v>0</v>
      </c>
      <c r="W187">
        <f t="shared" si="98"/>
        <v>0</v>
      </c>
      <c r="X187">
        <f t="shared" si="99"/>
        <v>0</v>
      </c>
      <c r="Y187">
        <f t="shared" si="100"/>
        <v>0</v>
      </c>
      <c r="Z187" s="23">
        <f t="shared" ca="1" si="101"/>
        <v>0</v>
      </c>
      <c r="AA187" s="465"/>
      <c r="AB187" s="335"/>
      <c r="AC187" s="335"/>
      <c r="AD187" s="335"/>
      <c r="AE187" s="335"/>
      <c r="AF187" s="335"/>
      <c r="AG187" s="335"/>
      <c r="AH187" s="335"/>
      <c r="AI187" s="335"/>
      <c r="AJ187" s="335"/>
      <c r="AK187" s="23">
        <v>29</v>
      </c>
      <c r="AL187" s="23">
        <f t="shared" si="102"/>
        <v>0</v>
      </c>
      <c r="AM187">
        <f t="shared" si="103"/>
        <v>0</v>
      </c>
      <c r="AN187">
        <f t="shared" si="104"/>
        <v>0</v>
      </c>
      <c r="AO187">
        <f t="shared" si="105"/>
        <v>0</v>
      </c>
      <c r="AP187">
        <f t="shared" si="106"/>
        <v>0</v>
      </c>
      <c r="AQ187" s="23">
        <f t="shared" ca="1" si="107"/>
        <v>0</v>
      </c>
      <c r="AR187" s="465"/>
      <c r="AS187" s="335"/>
      <c r="AT187" s="335"/>
      <c r="AU187" s="335"/>
      <c r="AV187" s="335"/>
      <c r="AW187" s="335"/>
      <c r="AX187" s="335"/>
      <c r="AY187" s="335"/>
      <c r="AZ187" s="335"/>
      <c r="BA187" s="335"/>
      <c r="BB187" s="23">
        <v>29</v>
      </c>
      <c r="BC187" s="23">
        <f t="shared" si="108"/>
        <v>0</v>
      </c>
      <c r="BD187">
        <f t="shared" si="109"/>
        <v>0</v>
      </c>
      <c r="BE187">
        <f t="shared" si="110"/>
        <v>0</v>
      </c>
      <c r="BF187">
        <f t="shared" si="111"/>
        <v>0</v>
      </c>
      <c r="BG187">
        <f t="shared" si="112"/>
        <v>0</v>
      </c>
      <c r="BH187" s="23">
        <f t="shared" ca="1" si="113"/>
        <v>0</v>
      </c>
      <c r="BI187" s="465"/>
      <c r="BJ187" s="335"/>
      <c r="BK187" s="335"/>
      <c r="BL187" s="335"/>
      <c r="BM187" s="335"/>
      <c r="BN187" s="335"/>
      <c r="BO187" s="335"/>
      <c r="BP187" s="335"/>
      <c r="BQ187" s="335"/>
      <c r="BR187" s="335"/>
      <c r="BS187" s="23">
        <v>29</v>
      </c>
      <c r="BT187" s="23">
        <f t="shared" si="114"/>
        <v>0</v>
      </c>
      <c r="BU187">
        <f t="shared" si="115"/>
        <v>0</v>
      </c>
      <c r="BV187">
        <f t="shared" si="116"/>
        <v>0</v>
      </c>
      <c r="BW187">
        <f t="shared" si="117"/>
        <v>0</v>
      </c>
      <c r="BX187">
        <f t="shared" si="118"/>
        <v>0</v>
      </c>
      <c r="BY187" s="23">
        <f t="shared" ca="1" si="119"/>
        <v>0</v>
      </c>
      <c r="BZ187" s="465"/>
      <c r="CA187" s="335"/>
      <c r="CB187" s="335"/>
      <c r="CC187" s="335"/>
      <c r="CD187" s="335"/>
      <c r="CE187" s="335"/>
      <c r="CF187" s="335"/>
      <c r="CG187" s="335"/>
      <c r="CH187" s="335"/>
      <c r="CI187" s="335"/>
      <c r="CJ187" s="23">
        <v>29</v>
      </c>
      <c r="CK187" s="23">
        <f t="shared" si="120"/>
        <v>0</v>
      </c>
      <c r="CL187">
        <f t="shared" si="121"/>
        <v>0</v>
      </c>
      <c r="CM187">
        <f t="shared" si="122"/>
        <v>0</v>
      </c>
      <c r="CN187">
        <f t="shared" si="123"/>
        <v>0</v>
      </c>
      <c r="CO187">
        <f t="shared" si="124"/>
        <v>0</v>
      </c>
      <c r="CP187" s="23">
        <f t="shared" ca="1" si="125"/>
        <v>0</v>
      </c>
      <c r="CQ187" s="465"/>
      <c r="CR187" s="335"/>
      <c r="CS187" s="335"/>
      <c r="CT187" s="335"/>
      <c r="CU187" s="335"/>
      <c r="CV187" s="335"/>
      <c r="CW187" s="335"/>
      <c r="CX187" s="335"/>
      <c r="CY187" s="335"/>
      <c r="CZ187" s="335"/>
      <c r="DA187" s="23">
        <v>29</v>
      </c>
      <c r="DB187" s="23">
        <f t="shared" si="126"/>
        <v>0</v>
      </c>
      <c r="DC187">
        <f t="shared" si="127"/>
        <v>0</v>
      </c>
      <c r="DD187">
        <f t="shared" si="128"/>
        <v>0</v>
      </c>
      <c r="DE187">
        <f t="shared" si="129"/>
        <v>0</v>
      </c>
      <c r="DF187">
        <f t="shared" si="130"/>
        <v>0</v>
      </c>
      <c r="DG187" s="23">
        <f t="shared" ca="1" si="131"/>
        <v>0</v>
      </c>
      <c r="DH187" s="465"/>
      <c r="DI187" s="335"/>
      <c r="DJ187" s="335"/>
      <c r="DK187" s="335"/>
      <c r="DL187" s="335"/>
      <c r="DM187" s="335"/>
      <c r="DN187" s="335"/>
      <c r="DO187" s="335"/>
      <c r="DP187" s="335"/>
      <c r="DQ187" s="335"/>
      <c r="DR187" s="23">
        <v>29</v>
      </c>
      <c r="DS187" s="23">
        <f t="shared" si="132"/>
        <v>0</v>
      </c>
      <c r="DT187">
        <f t="shared" si="133"/>
        <v>0</v>
      </c>
      <c r="DU187">
        <f t="shared" si="134"/>
        <v>0</v>
      </c>
      <c r="DV187">
        <f t="shared" si="135"/>
        <v>0</v>
      </c>
      <c r="DW187">
        <f t="shared" si="136"/>
        <v>0</v>
      </c>
      <c r="DX187" s="23">
        <f t="shared" ca="1" si="137"/>
        <v>0</v>
      </c>
      <c r="DY187" s="465"/>
      <c r="DZ187" s="335"/>
      <c r="EA187" s="335"/>
      <c r="EB187" s="335"/>
      <c r="EC187" s="335"/>
      <c r="ED187" s="335"/>
      <c r="EE187" s="335"/>
      <c r="EF187" s="335"/>
      <c r="EG187" s="335"/>
      <c r="EH187" s="335"/>
      <c r="EI187" s="23">
        <v>29</v>
      </c>
      <c r="EJ187" s="23">
        <f t="shared" si="138"/>
        <v>0</v>
      </c>
      <c r="EK187">
        <f t="shared" si="139"/>
        <v>0</v>
      </c>
      <c r="EL187">
        <f t="shared" si="140"/>
        <v>0</v>
      </c>
      <c r="EM187">
        <f t="shared" si="141"/>
        <v>0</v>
      </c>
      <c r="EN187">
        <f t="shared" si="142"/>
        <v>0</v>
      </c>
      <c r="EO187" s="23">
        <f t="shared" ca="1" si="143"/>
        <v>0</v>
      </c>
      <c r="EP187" s="465"/>
      <c r="EQ187" s="335"/>
      <c r="ER187" s="335"/>
      <c r="ES187" s="335"/>
      <c r="ET187" s="335"/>
      <c r="EU187" s="335"/>
      <c r="EV187" s="335"/>
      <c r="EW187" s="335"/>
      <c r="EX187" s="335"/>
      <c r="EY187" s="335"/>
      <c r="EZ187" s="23">
        <v>29</v>
      </c>
      <c r="FA187" s="23">
        <f t="shared" si="144"/>
        <v>0</v>
      </c>
      <c r="FB187">
        <f t="shared" si="145"/>
        <v>0</v>
      </c>
      <c r="FC187">
        <f t="shared" si="146"/>
        <v>0</v>
      </c>
      <c r="FD187">
        <f t="shared" si="147"/>
        <v>0</v>
      </c>
      <c r="FE187">
        <f t="shared" si="148"/>
        <v>0</v>
      </c>
      <c r="FF187" s="23">
        <f t="shared" ca="1" si="149"/>
        <v>0</v>
      </c>
      <c r="FG187" s="465"/>
      <c r="FH187" s="335"/>
      <c r="FI187" s="335"/>
      <c r="FJ187" s="335"/>
      <c r="FK187" s="335"/>
      <c r="FL187" s="335"/>
      <c r="FM187" s="335"/>
      <c r="FN187" s="335"/>
      <c r="FO187" s="335"/>
      <c r="FP187" s="335"/>
      <c r="FQ187" s="23">
        <v>29</v>
      </c>
      <c r="FR187" s="23">
        <f t="shared" si="150"/>
        <v>0</v>
      </c>
      <c r="FS187">
        <f t="shared" si="151"/>
        <v>0</v>
      </c>
      <c r="FT187">
        <f t="shared" si="152"/>
        <v>0</v>
      </c>
      <c r="FU187">
        <f t="shared" si="153"/>
        <v>0</v>
      </c>
      <c r="FV187">
        <f t="shared" si="154"/>
        <v>0</v>
      </c>
      <c r="FW187" s="23">
        <f t="shared" ca="1" si="155"/>
        <v>0</v>
      </c>
      <c r="FX187" s="465"/>
      <c r="FY187" s="335"/>
      <c r="FZ187" s="335"/>
      <c r="GA187" s="335"/>
      <c r="GB187" s="335"/>
      <c r="GC187" s="335"/>
      <c r="GD187" s="335"/>
      <c r="GE187" s="335"/>
      <c r="GF187" s="335"/>
      <c r="GG187" s="335"/>
      <c r="GH187" s="23">
        <v>29</v>
      </c>
      <c r="GI187" s="23">
        <f t="shared" si="156"/>
        <v>0</v>
      </c>
      <c r="GJ187">
        <f t="shared" si="157"/>
        <v>0</v>
      </c>
      <c r="GK187">
        <f t="shared" si="158"/>
        <v>0</v>
      </c>
      <c r="GL187">
        <f t="shared" si="159"/>
        <v>0</v>
      </c>
      <c r="GM187">
        <f t="shared" si="160"/>
        <v>0</v>
      </c>
      <c r="GN187" s="23">
        <f t="shared" ca="1" si="161"/>
        <v>0</v>
      </c>
      <c r="GO187" s="465"/>
      <c r="GP187" s="335"/>
      <c r="GQ187" s="335"/>
      <c r="GR187" s="335"/>
      <c r="GS187" s="335"/>
      <c r="GT187" s="335"/>
      <c r="GU187" s="335"/>
      <c r="GV187" s="335"/>
      <c r="GW187" s="335"/>
      <c r="GX187" s="335"/>
      <c r="GY187" s="23">
        <v>29</v>
      </c>
      <c r="GZ187" s="23">
        <f t="shared" si="162"/>
        <v>0</v>
      </c>
      <c r="HA187">
        <f t="shared" si="163"/>
        <v>0</v>
      </c>
      <c r="HB187">
        <f t="shared" si="164"/>
        <v>0</v>
      </c>
      <c r="HC187">
        <f t="shared" si="165"/>
        <v>0</v>
      </c>
      <c r="HD187">
        <f t="shared" si="166"/>
        <v>0</v>
      </c>
      <c r="HE187" s="23">
        <f t="shared" ca="1" si="167"/>
        <v>0</v>
      </c>
      <c r="HF187" s="465"/>
      <c r="HG187" s="335"/>
      <c r="HH187" s="335"/>
      <c r="HI187" s="335"/>
      <c r="HJ187" s="335"/>
      <c r="HK187" s="335"/>
      <c r="HL187" s="335"/>
      <c r="HM187" s="335"/>
      <c r="HN187" s="335"/>
      <c r="HO187" s="335"/>
      <c r="HP187" s="23">
        <v>29</v>
      </c>
      <c r="HQ187" s="23">
        <f t="shared" si="168"/>
        <v>0</v>
      </c>
      <c r="HR187">
        <f t="shared" si="169"/>
        <v>0</v>
      </c>
      <c r="HS187">
        <f t="shared" si="170"/>
        <v>0</v>
      </c>
      <c r="HT187">
        <f t="shared" si="171"/>
        <v>0</v>
      </c>
      <c r="HU187">
        <f t="shared" si="172"/>
        <v>0</v>
      </c>
      <c r="HV187" s="23">
        <f t="shared" ca="1" si="173"/>
        <v>0</v>
      </c>
      <c r="HW187" s="465"/>
      <c r="HX187" s="335"/>
      <c r="HY187" s="335"/>
      <c r="HZ187" s="335"/>
      <c r="IA187" s="335"/>
      <c r="IB187" s="335"/>
      <c r="IC187" s="335"/>
      <c r="ID187" s="335"/>
      <c r="IE187" s="335"/>
      <c r="IF187" s="335"/>
      <c r="IG187" s="23">
        <v>29</v>
      </c>
      <c r="IH187" s="23">
        <f t="shared" si="174"/>
        <v>0</v>
      </c>
      <c r="II187">
        <f t="shared" si="175"/>
        <v>0</v>
      </c>
      <c r="IJ187">
        <f t="shared" si="176"/>
        <v>0</v>
      </c>
      <c r="IK187">
        <f t="shared" si="177"/>
        <v>0</v>
      </c>
      <c r="IL187">
        <f t="shared" si="178"/>
        <v>0</v>
      </c>
      <c r="IM187" s="23">
        <f t="shared" ca="1" si="179"/>
        <v>0</v>
      </c>
      <c r="IN187" s="465"/>
      <c r="IO187" s="335"/>
      <c r="IP187" s="335"/>
      <c r="IQ187" s="335"/>
      <c r="IR187" s="335"/>
      <c r="IS187" s="335"/>
      <c r="IT187" s="335"/>
    </row>
    <row r="188" spans="1:254" s="124" customFormat="1" ht="12.75" x14ac:dyDescent="0.2">
      <c r="A188" s="335"/>
      <c r="B188" s="335"/>
      <c r="C188" s="23">
        <v>30</v>
      </c>
      <c r="D188" s="23">
        <f t="shared" si="90"/>
        <v>0</v>
      </c>
      <c r="E188">
        <f t="shared" si="91"/>
        <v>0</v>
      </c>
      <c r="F188">
        <f t="shared" si="92"/>
        <v>0</v>
      </c>
      <c r="G188">
        <f t="shared" si="93"/>
        <v>0</v>
      </c>
      <c r="H188">
        <f t="shared" si="94"/>
        <v>0</v>
      </c>
      <c r="I188" s="23">
        <f t="shared" ca="1" si="95"/>
        <v>0</v>
      </c>
      <c r="J188" s="465"/>
      <c r="K188" s="335"/>
      <c r="L188" s="335"/>
      <c r="M188" s="335"/>
      <c r="N188" s="335"/>
      <c r="O188" s="335"/>
      <c r="P188" s="335"/>
      <c r="Q188" s="335"/>
      <c r="R188" s="335"/>
      <c r="S188" s="335"/>
      <c r="T188" s="23">
        <v>30</v>
      </c>
      <c r="U188" s="23">
        <f t="shared" si="96"/>
        <v>0</v>
      </c>
      <c r="V188">
        <f t="shared" si="97"/>
        <v>0</v>
      </c>
      <c r="W188">
        <f t="shared" si="98"/>
        <v>0</v>
      </c>
      <c r="X188">
        <f t="shared" si="99"/>
        <v>0</v>
      </c>
      <c r="Y188">
        <f t="shared" si="100"/>
        <v>0</v>
      </c>
      <c r="Z188" s="23">
        <f t="shared" ca="1" si="101"/>
        <v>0</v>
      </c>
      <c r="AA188" s="465"/>
      <c r="AB188" s="335"/>
      <c r="AC188" s="335"/>
      <c r="AD188" s="335"/>
      <c r="AE188" s="335"/>
      <c r="AF188" s="335"/>
      <c r="AG188" s="335"/>
      <c r="AH188" s="335"/>
      <c r="AI188" s="335"/>
      <c r="AJ188" s="335"/>
      <c r="AK188" s="23">
        <v>30</v>
      </c>
      <c r="AL188" s="23">
        <f t="shared" si="102"/>
        <v>0</v>
      </c>
      <c r="AM188">
        <f t="shared" si="103"/>
        <v>0</v>
      </c>
      <c r="AN188">
        <f t="shared" si="104"/>
        <v>0</v>
      </c>
      <c r="AO188">
        <f t="shared" si="105"/>
        <v>0</v>
      </c>
      <c r="AP188">
        <f t="shared" si="106"/>
        <v>0</v>
      </c>
      <c r="AQ188" s="23">
        <f t="shared" ca="1" si="107"/>
        <v>0</v>
      </c>
      <c r="AR188" s="465"/>
      <c r="AS188" s="335"/>
      <c r="AT188" s="335"/>
      <c r="AU188" s="335"/>
      <c r="AV188" s="335"/>
      <c r="AW188" s="335"/>
      <c r="AX188" s="335"/>
      <c r="AY188" s="335"/>
      <c r="AZ188" s="335"/>
      <c r="BA188" s="335"/>
      <c r="BB188" s="23">
        <v>30</v>
      </c>
      <c r="BC188" s="23">
        <f t="shared" si="108"/>
        <v>0</v>
      </c>
      <c r="BD188">
        <f t="shared" si="109"/>
        <v>0</v>
      </c>
      <c r="BE188">
        <f t="shared" si="110"/>
        <v>0</v>
      </c>
      <c r="BF188">
        <f t="shared" si="111"/>
        <v>0</v>
      </c>
      <c r="BG188">
        <f t="shared" si="112"/>
        <v>0</v>
      </c>
      <c r="BH188" s="23">
        <f t="shared" ca="1" si="113"/>
        <v>0</v>
      </c>
      <c r="BI188" s="465"/>
      <c r="BJ188" s="335"/>
      <c r="BK188" s="335"/>
      <c r="BL188" s="335"/>
      <c r="BM188" s="335"/>
      <c r="BN188" s="335"/>
      <c r="BO188" s="335"/>
      <c r="BP188" s="335"/>
      <c r="BQ188" s="335"/>
      <c r="BR188" s="335"/>
      <c r="BS188" s="23">
        <v>30</v>
      </c>
      <c r="BT188" s="23">
        <f t="shared" si="114"/>
        <v>0</v>
      </c>
      <c r="BU188">
        <f t="shared" si="115"/>
        <v>0</v>
      </c>
      <c r="BV188">
        <f t="shared" si="116"/>
        <v>0</v>
      </c>
      <c r="BW188">
        <f t="shared" si="117"/>
        <v>0</v>
      </c>
      <c r="BX188">
        <f t="shared" si="118"/>
        <v>0</v>
      </c>
      <c r="BY188" s="23">
        <f t="shared" ca="1" si="119"/>
        <v>0</v>
      </c>
      <c r="BZ188" s="465"/>
      <c r="CA188" s="335"/>
      <c r="CB188" s="335"/>
      <c r="CC188" s="335"/>
      <c r="CD188" s="335"/>
      <c r="CE188" s="335"/>
      <c r="CF188" s="335"/>
      <c r="CG188" s="335"/>
      <c r="CH188" s="335"/>
      <c r="CI188" s="335"/>
      <c r="CJ188" s="23">
        <v>30</v>
      </c>
      <c r="CK188" s="23">
        <f t="shared" si="120"/>
        <v>0</v>
      </c>
      <c r="CL188">
        <f t="shared" si="121"/>
        <v>0</v>
      </c>
      <c r="CM188">
        <f t="shared" si="122"/>
        <v>0</v>
      </c>
      <c r="CN188">
        <f t="shared" si="123"/>
        <v>0</v>
      </c>
      <c r="CO188">
        <f t="shared" si="124"/>
        <v>0</v>
      </c>
      <c r="CP188" s="23">
        <f t="shared" ca="1" si="125"/>
        <v>0</v>
      </c>
      <c r="CQ188" s="465"/>
      <c r="CR188" s="335"/>
      <c r="CS188" s="335"/>
      <c r="CT188" s="335"/>
      <c r="CU188" s="335"/>
      <c r="CV188" s="335"/>
      <c r="CW188" s="335"/>
      <c r="CX188" s="335"/>
      <c r="CY188" s="335"/>
      <c r="CZ188" s="335"/>
      <c r="DA188" s="23">
        <v>30</v>
      </c>
      <c r="DB188" s="23">
        <f t="shared" si="126"/>
        <v>0</v>
      </c>
      <c r="DC188">
        <f t="shared" si="127"/>
        <v>0</v>
      </c>
      <c r="DD188">
        <f t="shared" si="128"/>
        <v>0</v>
      </c>
      <c r="DE188">
        <f t="shared" si="129"/>
        <v>0</v>
      </c>
      <c r="DF188">
        <f t="shared" si="130"/>
        <v>0</v>
      </c>
      <c r="DG188" s="23">
        <f t="shared" ca="1" si="131"/>
        <v>0</v>
      </c>
      <c r="DH188" s="465"/>
      <c r="DI188" s="335"/>
      <c r="DJ188" s="335"/>
      <c r="DK188" s="335"/>
      <c r="DL188" s="335"/>
      <c r="DM188" s="335"/>
      <c r="DN188" s="335"/>
      <c r="DO188" s="335"/>
      <c r="DP188" s="335"/>
      <c r="DQ188" s="335"/>
      <c r="DR188" s="23">
        <v>30</v>
      </c>
      <c r="DS188" s="23">
        <f t="shared" si="132"/>
        <v>0</v>
      </c>
      <c r="DT188">
        <f t="shared" si="133"/>
        <v>0</v>
      </c>
      <c r="DU188">
        <f t="shared" si="134"/>
        <v>0</v>
      </c>
      <c r="DV188">
        <f t="shared" si="135"/>
        <v>0</v>
      </c>
      <c r="DW188">
        <f t="shared" si="136"/>
        <v>0</v>
      </c>
      <c r="DX188" s="23">
        <f t="shared" ca="1" si="137"/>
        <v>0</v>
      </c>
      <c r="DY188" s="465"/>
      <c r="DZ188" s="335"/>
      <c r="EA188" s="335"/>
      <c r="EB188" s="335"/>
      <c r="EC188" s="335"/>
      <c r="ED188" s="335"/>
      <c r="EE188" s="335"/>
      <c r="EF188" s="335"/>
      <c r="EG188" s="335"/>
      <c r="EH188" s="335"/>
      <c r="EI188" s="23">
        <v>30</v>
      </c>
      <c r="EJ188" s="23">
        <f t="shared" si="138"/>
        <v>0</v>
      </c>
      <c r="EK188">
        <f t="shared" si="139"/>
        <v>0</v>
      </c>
      <c r="EL188">
        <f t="shared" si="140"/>
        <v>0</v>
      </c>
      <c r="EM188">
        <f t="shared" si="141"/>
        <v>0</v>
      </c>
      <c r="EN188">
        <f t="shared" si="142"/>
        <v>0</v>
      </c>
      <c r="EO188" s="23">
        <f t="shared" ca="1" si="143"/>
        <v>0</v>
      </c>
      <c r="EP188" s="465"/>
      <c r="EQ188" s="335"/>
      <c r="ER188" s="335"/>
      <c r="ES188" s="335"/>
      <c r="ET188" s="335"/>
      <c r="EU188" s="335"/>
      <c r="EV188" s="335"/>
      <c r="EW188" s="335"/>
      <c r="EX188" s="335"/>
      <c r="EY188" s="335"/>
      <c r="EZ188" s="23">
        <v>30</v>
      </c>
      <c r="FA188" s="23">
        <f t="shared" si="144"/>
        <v>0</v>
      </c>
      <c r="FB188">
        <f t="shared" si="145"/>
        <v>0</v>
      </c>
      <c r="FC188">
        <f t="shared" si="146"/>
        <v>0</v>
      </c>
      <c r="FD188">
        <f t="shared" si="147"/>
        <v>0</v>
      </c>
      <c r="FE188">
        <f t="shared" si="148"/>
        <v>0</v>
      </c>
      <c r="FF188" s="23">
        <f t="shared" ca="1" si="149"/>
        <v>0</v>
      </c>
      <c r="FG188" s="465"/>
      <c r="FH188" s="335"/>
      <c r="FI188" s="335"/>
      <c r="FJ188" s="335"/>
      <c r="FK188" s="335"/>
      <c r="FL188" s="335"/>
      <c r="FM188" s="335"/>
      <c r="FN188" s="335"/>
      <c r="FO188" s="335"/>
      <c r="FP188" s="335"/>
      <c r="FQ188" s="23">
        <v>30</v>
      </c>
      <c r="FR188" s="23">
        <f t="shared" si="150"/>
        <v>0</v>
      </c>
      <c r="FS188">
        <f t="shared" si="151"/>
        <v>0</v>
      </c>
      <c r="FT188">
        <f t="shared" si="152"/>
        <v>0</v>
      </c>
      <c r="FU188">
        <f t="shared" si="153"/>
        <v>0</v>
      </c>
      <c r="FV188">
        <f t="shared" si="154"/>
        <v>0</v>
      </c>
      <c r="FW188" s="23">
        <f t="shared" ca="1" si="155"/>
        <v>0</v>
      </c>
      <c r="FX188" s="465"/>
      <c r="FY188" s="335"/>
      <c r="FZ188" s="335"/>
      <c r="GA188" s="335"/>
      <c r="GB188" s="335"/>
      <c r="GC188" s="335"/>
      <c r="GD188" s="335"/>
      <c r="GE188" s="335"/>
      <c r="GF188" s="335"/>
      <c r="GG188" s="335"/>
      <c r="GH188" s="23">
        <v>30</v>
      </c>
      <c r="GI188" s="23">
        <f t="shared" si="156"/>
        <v>0</v>
      </c>
      <c r="GJ188">
        <f t="shared" si="157"/>
        <v>0</v>
      </c>
      <c r="GK188">
        <f t="shared" si="158"/>
        <v>0</v>
      </c>
      <c r="GL188">
        <f t="shared" si="159"/>
        <v>0</v>
      </c>
      <c r="GM188">
        <f t="shared" si="160"/>
        <v>0</v>
      </c>
      <c r="GN188" s="23">
        <f t="shared" ca="1" si="161"/>
        <v>0</v>
      </c>
      <c r="GO188" s="465"/>
      <c r="GP188" s="335"/>
      <c r="GQ188" s="335"/>
      <c r="GR188" s="335"/>
      <c r="GS188" s="335"/>
      <c r="GT188" s="335"/>
      <c r="GU188" s="335"/>
      <c r="GV188" s="335"/>
      <c r="GW188" s="335"/>
      <c r="GX188" s="335"/>
      <c r="GY188" s="23">
        <v>30</v>
      </c>
      <c r="GZ188" s="23">
        <f t="shared" si="162"/>
        <v>0</v>
      </c>
      <c r="HA188">
        <f t="shared" si="163"/>
        <v>0</v>
      </c>
      <c r="HB188">
        <f t="shared" si="164"/>
        <v>0</v>
      </c>
      <c r="HC188">
        <f t="shared" si="165"/>
        <v>0</v>
      </c>
      <c r="HD188">
        <f t="shared" si="166"/>
        <v>0</v>
      </c>
      <c r="HE188" s="23">
        <f t="shared" ca="1" si="167"/>
        <v>0</v>
      </c>
      <c r="HF188" s="465"/>
      <c r="HG188" s="335"/>
      <c r="HH188" s="335"/>
      <c r="HI188" s="335"/>
      <c r="HJ188" s="335"/>
      <c r="HK188" s="335"/>
      <c r="HL188" s="335"/>
      <c r="HM188" s="335"/>
      <c r="HN188" s="335"/>
      <c r="HO188" s="335"/>
      <c r="HP188" s="23">
        <v>30</v>
      </c>
      <c r="HQ188" s="23">
        <f t="shared" si="168"/>
        <v>0</v>
      </c>
      <c r="HR188">
        <f t="shared" si="169"/>
        <v>0</v>
      </c>
      <c r="HS188">
        <f t="shared" si="170"/>
        <v>0</v>
      </c>
      <c r="HT188">
        <f t="shared" si="171"/>
        <v>0</v>
      </c>
      <c r="HU188">
        <f t="shared" si="172"/>
        <v>0</v>
      </c>
      <c r="HV188" s="23">
        <f t="shared" ca="1" si="173"/>
        <v>0</v>
      </c>
      <c r="HW188" s="465"/>
      <c r="HX188" s="335"/>
      <c r="HY188" s="335"/>
      <c r="HZ188" s="335"/>
      <c r="IA188" s="335"/>
      <c r="IB188" s="335"/>
      <c r="IC188" s="335"/>
      <c r="ID188" s="335"/>
      <c r="IE188" s="335"/>
      <c r="IF188" s="335"/>
      <c r="IG188" s="23">
        <v>30</v>
      </c>
      <c r="IH188" s="23">
        <f t="shared" si="174"/>
        <v>0</v>
      </c>
      <c r="II188">
        <f t="shared" si="175"/>
        <v>0</v>
      </c>
      <c r="IJ188">
        <f t="shared" si="176"/>
        <v>0</v>
      </c>
      <c r="IK188">
        <f t="shared" si="177"/>
        <v>0</v>
      </c>
      <c r="IL188">
        <f t="shared" si="178"/>
        <v>0</v>
      </c>
      <c r="IM188" s="23">
        <f t="shared" ca="1" si="179"/>
        <v>0</v>
      </c>
      <c r="IN188" s="465"/>
      <c r="IO188" s="335"/>
      <c r="IP188" s="335"/>
      <c r="IQ188" s="335"/>
      <c r="IR188" s="335"/>
      <c r="IS188" s="335"/>
      <c r="IT188" s="335"/>
    </row>
    <row r="189" spans="1:254" s="124" customFormat="1" ht="12.75" x14ac:dyDescent="0.2">
      <c r="A189" s="335"/>
      <c r="B189" s="335"/>
      <c r="C189" s="23">
        <v>31</v>
      </c>
      <c r="D189" s="23">
        <f t="shared" si="90"/>
        <v>0</v>
      </c>
      <c r="E189">
        <f t="shared" si="91"/>
        <v>0</v>
      </c>
      <c r="F189">
        <f t="shared" si="92"/>
        <v>0</v>
      </c>
      <c r="G189">
        <f t="shared" si="93"/>
        <v>0</v>
      </c>
      <c r="H189">
        <f t="shared" si="94"/>
        <v>0</v>
      </c>
      <c r="I189" s="23">
        <f t="shared" ca="1" si="95"/>
        <v>0</v>
      </c>
      <c r="J189" s="465"/>
      <c r="K189" s="335"/>
      <c r="L189" s="335"/>
      <c r="M189" s="335"/>
      <c r="N189" s="335"/>
      <c r="O189" s="335"/>
      <c r="P189" s="335"/>
      <c r="Q189" s="335"/>
      <c r="R189" s="335"/>
      <c r="S189" s="335"/>
      <c r="T189" s="23">
        <v>31</v>
      </c>
      <c r="U189" s="23">
        <f t="shared" si="96"/>
        <v>0</v>
      </c>
      <c r="V189">
        <f t="shared" si="97"/>
        <v>0</v>
      </c>
      <c r="W189">
        <f t="shared" si="98"/>
        <v>0</v>
      </c>
      <c r="X189">
        <f t="shared" si="99"/>
        <v>0</v>
      </c>
      <c r="Y189">
        <f t="shared" si="100"/>
        <v>0</v>
      </c>
      <c r="Z189" s="23">
        <f t="shared" ca="1" si="101"/>
        <v>0</v>
      </c>
      <c r="AA189" s="465"/>
      <c r="AB189" s="335"/>
      <c r="AC189" s="335"/>
      <c r="AD189" s="335"/>
      <c r="AE189" s="335"/>
      <c r="AF189" s="335"/>
      <c r="AG189" s="335"/>
      <c r="AH189" s="335"/>
      <c r="AI189" s="335"/>
      <c r="AJ189" s="335"/>
      <c r="AK189" s="23">
        <v>31</v>
      </c>
      <c r="AL189" s="23">
        <f t="shared" si="102"/>
        <v>0</v>
      </c>
      <c r="AM189">
        <f t="shared" si="103"/>
        <v>0</v>
      </c>
      <c r="AN189">
        <f t="shared" si="104"/>
        <v>0</v>
      </c>
      <c r="AO189">
        <f t="shared" si="105"/>
        <v>0</v>
      </c>
      <c r="AP189">
        <f t="shared" si="106"/>
        <v>0</v>
      </c>
      <c r="AQ189" s="23">
        <f t="shared" ca="1" si="107"/>
        <v>0</v>
      </c>
      <c r="AR189" s="465"/>
      <c r="AS189" s="335"/>
      <c r="AT189" s="335"/>
      <c r="AU189" s="335"/>
      <c r="AV189" s="335"/>
      <c r="AW189" s="335"/>
      <c r="AX189" s="335"/>
      <c r="AY189" s="335"/>
      <c r="AZ189" s="335"/>
      <c r="BA189" s="335"/>
      <c r="BB189" s="23">
        <v>31</v>
      </c>
      <c r="BC189" s="23">
        <f t="shared" si="108"/>
        <v>0</v>
      </c>
      <c r="BD189">
        <f t="shared" si="109"/>
        <v>0</v>
      </c>
      <c r="BE189">
        <f t="shared" si="110"/>
        <v>0</v>
      </c>
      <c r="BF189">
        <f t="shared" si="111"/>
        <v>0</v>
      </c>
      <c r="BG189">
        <f t="shared" si="112"/>
        <v>0</v>
      </c>
      <c r="BH189" s="23">
        <f t="shared" ca="1" si="113"/>
        <v>0</v>
      </c>
      <c r="BI189" s="465"/>
      <c r="BJ189" s="335"/>
      <c r="BK189" s="335"/>
      <c r="BL189" s="335"/>
      <c r="BM189" s="335"/>
      <c r="BN189" s="335"/>
      <c r="BO189" s="335"/>
      <c r="BP189" s="335"/>
      <c r="BQ189" s="335"/>
      <c r="BR189" s="335"/>
      <c r="BS189" s="23">
        <v>31</v>
      </c>
      <c r="BT189" s="23">
        <f t="shared" si="114"/>
        <v>0</v>
      </c>
      <c r="BU189">
        <f t="shared" si="115"/>
        <v>0</v>
      </c>
      <c r="BV189">
        <f t="shared" si="116"/>
        <v>0</v>
      </c>
      <c r="BW189">
        <f t="shared" si="117"/>
        <v>0</v>
      </c>
      <c r="BX189">
        <f t="shared" si="118"/>
        <v>0</v>
      </c>
      <c r="BY189" s="23">
        <f t="shared" ca="1" si="119"/>
        <v>0</v>
      </c>
      <c r="BZ189" s="465"/>
      <c r="CA189" s="335"/>
      <c r="CB189" s="335"/>
      <c r="CC189" s="335"/>
      <c r="CD189" s="335"/>
      <c r="CE189" s="335"/>
      <c r="CF189" s="335"/>
      <c r="CG189" s="335"/>
      <c r="CH189" s="335"/>
      <c r="CI189" s="335"/>
      <c r="CJ189" s="23">
        <v>31</v>
      </c>
      <c r="CK189" s="23">
        <f t="shared" si="120"/>
        <v>0</v>
      </c>
      <c r="CL189">
        <f t="shared" si="121"/>
        <v>0</v>
      </c>
      <c r="CM189">
        <f t="shared" si="122"/>
        <v>0</v>
      </c>
      <c r="CN189">
        <f t="shared" si="123"/>
        <v>0</v>
      </c>
      <c r="CO189">
        <f t="shared" si="124"/>
        <v>0</v>
      </c>
      <c r="CP189" s="23">
        <f t="shared" ca="1" si="125"/>
        <v>0</v>
      </c>
      <c r="CQ189" s="465"/>
      <c r="CR189" s="335"/>
      <c r="CS189" s="335"/>
      <c r="CT189" s="335"/>
      <c r="CU189" s="335"/>
      <c r="CV189" s="335"/>
      <c r="CW189" s="335"/>
      <c r="CX189" s="335"/>
      <c r="CY189" s="335"/>
      <c r="CZ189" s="335"/>
      <c r="DA189" s="23">
        <v>31</v>
      </c>
      <c r="DB189" s="23">
        <f t="shared" si="126"/>
        <v>0</v>
      </c>
      <c r="DC189">
        <f t="shared" si="127"/>
        <v>0</v>
      </c>
      <c r="DD189">
        <f t="shared" si="128"/>
        <v>0</v>
      </c>
      <c r="DE189">
        <f t="shared" si="129"/>
        <v>0</v>
      </c>
      <c r="DF189">
        <f t="shared" si="130"/>
        <v>0</v>
      </c>
      <c r="DG189" s="23">
        <f t="shared" ca="1" si="131"/>
        <v>0</v>
      </c>
      <c r="DH189" s="465"/>
      <c r="DI189" s="335"/>
      <c r="DJ189" s="335"/>
      <c r="DK189" s="335"/>
      <c r="DL189" s="335"/>
      <c r="DM189" s="335"/>
      <c r="DN189" s="335"/>
      <c r="DO189" s="335"/>
      <c r="DP189" s="335"/>
      <c r="DQ189" s="335"/>
      <c r="DR189" s="23">
        <v>31</v>
      </c>
      <c r="DS189" s="23">
        <f t="shared" si="132"/>
        <v>0</v>
      </c>
      <c r="DT189">
        <f t="shared" si="133"/>
        <v>0</v>
      </c>
      <c r="DU189">
        <f t="shared" si="134"/>
        <v>0</v>
      </c>
      <c r="DV189">
        <f t="shared" si="135"/>
        <v>0</v>
      </c>
      <c r="DW189">
        <f t="shared" si="136"/>
        <v>0</v>
      </c>
      <c r="DX189" s="23">
        <f t="shared" ca="1" si="137"/>
        <v>0</v>
      </c>
      <c r="DY189" s="465"/>
      <c r="DZ189" s="335"/>
      <c r="EA189" s="335"/>
      <c r="EB189" s="335"/>
      <c r="EC189" s="335"/>
      <c r="ED189" s="335"/>
      <c r="EE189" s="335"/>
      <c r="EF189" s="335"/>
      <c r="EG189" s="335"/>
      <c r="EH189" s="335"/>
      <c r="EI189" s="23">
        <v>31</v>
      </c>
      <c r="EJ189" s="23">
        <f t="shared" si="138"/>
        <v>0</v>
      </c>
      <c r="EK189">
        <f t="shared" si="139"/>
        <v>0</v>
      </c>
      <c r="EL189">
        <f t="shared" si="140"/>
        <v>0</v>
      </c>
      <c r="EM189">
        <f t="shared" si="141"/>
        <v>0</v>
      </c>
      <c r="EN189">
        <f t="shared" si="142"/>
        <v>0</v>
      </c>
      <c r="EO189" s="23">
        <f t="shared" ca="1" si="143"/>
        <v>0</v>
      </c>
      <c r="EP189" s="465"/>
      <c r="EQ189" s="335"/>
      <c r="ER189" s="335"/>
      <c r="ES189" s="335"/>
      <c r="ET189" s="335"/>
      <c r="EU189" s="335"/>
      <c r="EV189" s="335"/>
      <c r="EW189" s="335"/>
      <c r="EX189" s="335"/>
      <c r="EY189" s="335"/>
      <c r="EZ189" s="23">
        <v>31</v>
      </c>
      <c r="FA189" s="23">
        <f t="shared" si="144"/>
        <v>0</v>
      </c>
      <c r="FB189">
        <f t="shared" si="145"/>
        <v>0</v>
      </c>
      <c r="FC189">
        <f t="shared" si="146"/>
        <v>0</v>
      </c>
      <c r="FD189">
        <f t="shared" si="147"/>
        <v>0</v>
      </c>
      <c r="FE189">
        <f t="shared" si="148"/>
        <v>0</v>
      </c>
      <c r="FF189" s="23">
        <f t="shared" ca="1" si="149"/>
        <v>0</v>
      </c>
      <c r="FG189" s="465"/>
      <c r="FH189" s="335"/>
      <c r="FI189" s="335"/>
      <c r="FJ189" s="335"/>
      <c r="FK189" s="335"/>
      <c r="FL189" s="335"/>
      <c r="FM189" s="335"/>
      <c r="FN189" s="335"/>
      <c r="FO189" s="335"/>
      <c r="FP189" s="335"/>
      <c r="FQ189" s="23">
        <v>31</v>
      </c>
      <c r="FR189" s="23">
        <f t="shared" si="150"/>
        <v>0</v>
      </c>
      <c r="FS189">
        <f t="shared" si="151"/>
        <v>0</v>
      </c>
      <c r="FT189">
        <f t="shared" si="152"/>
        <v>0</v>
      </c>
      <c r="FU189">
        <f t="shared" si="153"/>
        <v>0</v>
      </c>
      <c r="FV189">
        <f t="shared" si="154"/>
        <v>0</v>
      </c>
      <c r="FW189" s="23">
        <f t="shared" ca="1" si="155"/>
        <v>0</v>
      </c>
      <c r="FX189" s="465"/>
      <c r="FY189" s="335"/>
      <c r="FZ189" s="335"/>
      <c r="GA189" s="335"/>
      <c r="GB189" s="335"/>
      <c r="GC189" s="335"/>
      <c r="GD189" s="335"/>
      <c r="GE189" s="335"/>
      <c r="GF189" s="335"/>
      <c r="GG189" s="335"/>
      <c r="GH189" s="23">
        <v>31</v>
      </c>
      <c r="GI189" s="23">
        <f t="shared" si="156"/>
        <v>0</v>
      </c>
      <c r="GJ189">
        <f t="shared" si="157"/>
        <v>0</v>
      </c>
      <c r="GK189">
        <f t="shared" si="158"/>
        <v>0</v>
      </c>
      <c r="GL189">
        <f t="shared" si="159"/>
        <v>0</v>
      </c>
      <c r="GM189">
        <f t="shared" si="160"/>
        <v>0</v>
      </c>
      <c r="GN189" s="23">
        <f t="shared" ca="1" si="161"/>
        <v>0</v>
      </c>
      <c r="GO189" s="465"/>
      <c r="GP189" s="335"/>
      <c r="GQ189" s="335"/>
      <c r="GR189" s="335"/>
      <c r="GS189" s="335"/>
      <c r="GT189" s="335"/>
      <c r="GU189" s="335"/>
      <c r="GV189" s="335"/>
      <c r="GW189" s="335"/>
      <c r="GX189" s="335"/>
      <c r="GY189" s="23">
        <v>31</v>
      </c>
      <c r="GZ189" s="23">
        <f t="shared" si="162"/>
        <v>0</v>
      </c>
      <c r="HA189">
        <f t="shared" si="163"/>
        <v>0</v>
      </c>
      <c r="HB189">
        <f t="shared" si="164"/>
        <v>0</v>
      </c>
      <c r="HC189">
        <f t="shared" si="165"/>
        <v>0</v>
      </c>
      <c r="HD189">
        <f t="shared" si="166"/>
        <v>0</v>
      </c>
      <c r="HE189" s="23">
        <f t="shared" ca="1" si="167"/>
        <v>0</v>
      </c>
      <c r="HF189" s="465"/>
      <c r="HG189" s="335"/>
      <c r="HH189" s="335"/>
      <c r="HI189" s="335"/>
      <c r="HJ189" s="335"/>
      <c r="HK189" s="335"/>
      <c r="HL189" s="335"/>
      <c r="HM189" s="335"/>
      <c r="HN189" s="335"/>
      <c r="HO189" s="335"/>
      <c r="HP189" s="23">
        <v>31</v>
      </c>
      <c r="HQ189" s="23">
        <f t="shared" si="168"/>
        <v>0</v>
      </c>
      <c r="HR189">
        <f t="shared" si="169"/>
        <v>0</v>
      </c>
      <c r="HS189">
        <f t="shared" si="170"/>
        <v>0</v>
      </c>
      <c r="HT189">
        <f t="shared" si="171"/>
        <v>0</v>
      </c>
      <c r="HU189">
        <f t="shared" si="172"/>
        <v>0</v>
      </c>
      <c r="HV189" s="23">
        <f t="shared" ca="1" si="173"/>
        <v>0</v>
      </c>
      <c r="HW189" s="465"/>
      <c r="HX189" s="335"/>
      <c r="HY189" s="335"/>
      <c r="HZ189" s="335"/>
      <c r="IA189" s="335"/>
      <c r="IB189" s="335"/>
      <c r="IC189" s="335"/>
      <c r="ID189" s="335"/>
      <c r="IE189" s="335"/>
      <c r="IF189" s="335"/>
      <c r="IG189" s="23">
        <v>31</v>
      </c>
      <c r="IH189" s="23">
        <f t="shared" si="174"/>
        <v>0</v>
      </c>
      <c r="II189">
        <f t="shared" si="175"/>
        <v>0</v>
      </c>
      <c r="IJ189">
        <f t="shared" si="176"/>
        <v>0</v>
      </c>
      <c r="IK189">
        <f t="shared" si="177"/>
        <v>0</v>
      </c>
      <c r="IL189">
        <f t="shared" si="178"/>
        <v>0</v>
      </c>
      <c r="IM189" s="23">
        <f t="shared" ca="1" si="179"/>
        <v>0</v>
      </c>
      <c r="IN189" s="465"/>
      <c r="IO189" s="335"/>
      <c r="IP189" s="335"/>
      <c r="IQ189" s="335"/>
      <c r="IR189" s="335"/>
      <c r="IS189" s="335"/>
      <c r="IT189" s="335"/>
    </row>
    <row r="190" spans="1:254" s="124" customFormat="1" ht="12.75" x14ac:dyDescent="0.2">
      <c r="A190" s="335"/>
      <c r="B190" s="335"/>
      <c r="C190" s="23">
        <v>32</v>
      </c>
      <c r="D190" s="23">
        <f t="shared" si="90"/>
        <v>0</v>
      </c>
      <c r="E190">
        <f t="shared" si="91"/>
        <v>0</v>
      </c>
      <c r="F190">
        <f t="shared" si="92"/>
        <v>0</v>
      </c>
      <c r="G190">
        <f t="shared" si="93"/>
        <v>0</v>
      </c>
      <c r="H190">
        <f t="shared" si="94"/>
        <v>0</v>
      </c>
      <c r="I190" s="23">
        <f t="shared" ca="1" si="95"/>
        <v>0</v>
      </c>
      <c r="J190" s="465"/>
      <c r="K190" s="335"/>
      <c r="L190" s="335"/>
      <c r="M190" s="335"/>
      <c r="N190" s="335"/>
      <c r="O190" s="335"/>
      <c r="P190" s="335"/>
      <c r="Q190" s="335"/>
      <c r="R190" s="335"/>
      <c r="S190" s="335"/>
      <c r="T190" s="23">
        <v>32</v>
      </c>
      <c r="U190" s="23">
        <f t="shared" si="96"/>
        <v>0</v>
      </c>
      <c r="V190">
        <f t="shared" si="97"/>
        <v>0</v>
      </c>
      <c r="W190">
        <f t="shared" si="98"/>
        <v>0</v>
      </c>
      <c r="X190">
        <f t="shared" si="99"/>
        <v>0</v>
      </c>
      <c r="Y190">
        <f t="shared" si="100"/>
        <v>0</v>
      </c>
      <c r="Z190" s="23">
        <f t="shared" ca="1" si="101"/>
        <v>0</v>
      </c>
      <c r="AA190" s="465"/>
      <c r="AB190" s="335"/>
      <c r="AC190" s="335"/>
      <c r="AD190" s="335"/>
      <c r="AE190" s="335"/>
      <c r="AF190" s="335"/>
      <c r="AG190" s="335"/>
      <c r="AH190" s="335"/>
      <c r="AI190" s="335"/>
      <c r="AJ190" s="335"/>
      <c r="AK190" s="23">
        <v>32</v>
      </c>
      <c r="AL190" s="23">
        <f t="shared" si="102"/>
        <v>0</v>
      </c>
      <c r="AM190">
        <f t="shared" si="103"/>
        <v>0</v>
      </c>
      <c r="AN190">
        <f t="shared" si="104"/>
        <v>0</v>
      </c>
      <c r="AO190">
        <f t="shared" si="105"/>
        <v>0</v>
      </c>
      <c r="AP190">
        <f t="shared" si="106"/>
        <v>0</v>
      </c>
      <c r="AQ190" s="23">
        <f t="shared" ca="1" si="107"/>
        <v>0</v>
      </c>
      <c r="AR190" s="465"/>
      <c r="AS190" s="335"/>
      <c r="AT190" s="335"/>
      <c r="AU190" s="335"/>
      <c r="AV190" s="335"/>
      <c r="AW190" s="335"/>
      <c r="AX190" s="335"/>
      <c r="AY190" s="335"/>
      <c r="AZ190" s="335"/>
      <c r="BA190" s="335"/>
      <c r="BB190" s="23">
        <v>32</v>
      </c>
      <c r="BC190" s="23">
        <f t="shared" si="108"/>
        <v>0</v>
      </c>
      <c r="BD190">
        <f t="shared" si="109"/>
        <v>0</v>
      </c>
      <c r="BE190">
        <f t="shared" si="110"/>
        <v>0</v>
      </c>
      <c r="BF190">
        <f t="shared" si="111"/>
        <v>0</v>
      </c>
      <c r="BG190">
        <f t="shared" si="112"/>
        <v>0</v>
      </c>
      <c r="BH190" s="23">
        <f t="shared" ca="1" si="113"/>
        <v>0</v>
      </c>
      <c r="BI190" s="465"/>
      <c r="BJ190" s="335"/>
      <c r="BK190" s="335"/>
      <c r="BL190" s="335"/>
      <c r="BM190" s="335"/>
      <c r="BN190" s="335"/>
      <c r="BO190" s="335"/>
      <c r="BP190" s="335"/>
      <c r="BQ190" s="335"/>
      <c r="BR190" s="335"/>
      <c r="BS190" s="23">
        <v>32</v>
      </c>
      <c r="BT190" s="23">
        <f t="shared" si="114"/>
        <v>0</v>
      </c>
      <c r="BU190">
        <f t="shared" si="115"/>
        <v>0</v>
      </c>
      <c r="BV190">
        <f t="shared" si="116"/>
        <v>0</v>
      </c>
      <c r="BW190">
        <f t="shared" si="117"/>
        <v>0</v>
      </c>
      <c r="BX190">
        <f t="shared" si="118"/>
        <v>0</v>
      </c>
      <c r="BY190" s="23">
        <f t="shared" ca="1" si="119"/>
        <v>0</v>
      </c>
      <c r="BZ190" s="465"/>
      <c r="CA190" s="335"/>
      <c r="CB190" s="335"/>
      <c r="CC190" s="335"/>
      <c r="CD190" s="335"/>
      <c r="CE190" s="335"/>
      <c r="CF190" s="335"/>
      <c r="CG190" s="335"/>
      <c r="CH190" s="335"/>
      <c r="CI190" s="335"/>
      <c r="CJ190" s="23">
        <v>32</v>
      </c>
      <c r="CK190" s="23">
        <f t="shared" si="120"/>
        <v>0</v>
      </c>
      <c r="CL190">
        <f t="shared" si="121"/>
        <v>0</v>
      </c>
      <c r="CM190">
        <f t="shared" si="122"/>
        <v>0</v>
      </c>
      <c r="CN190">
        <f t="shared" si="123"/>
        <v>0</v>
      </c>
      <c r="CO190">
        <f t="shared" si="124"/>
        <v>0</v>
      </c>
      <c r="CP190" s="23">
        <f t="shared" ca="1" si="125"/>
        <v>0</v>
      </c>
      <c r="CQ190" s="465"/>
      <c r="CR190" s="335"/>
      <c r="CS190" s="335"/>
      <c r="CT190" s="335"/>
      <c r="CU190" s="335"/>
      <c r="CV190" s="335"/>
      <c r="CW190" s="335"/>
      <c r="CX190" s="335"/>
      <c r="CY190" s="335"/>
      <c r="CZ190" s="335"/>
      <c r="DA190" s="23">
        <v>32</v>
      </c>
      <c r="DB190" s="23">
        <f t="shared" si="126"/>
        <v>0</v>
      </c>
      <c r="DC190">
        <f t="shared" si="127"/>
        <v>0</v>
      </c>
      <c r="DD190">
        <f t="shared" si="128"/>
        <v>0</v>
      </c>
      <c r="DE190">
        <f t="shared" si="129"/>
        <v>0</v>
      </c>
      <c r="DF190">
        <f t="shared" si="130"/>
        <v>0</v>
      </c>
      <c r="DG190" s="23">
        <f t="shared" ca="1" si="131"/>
        <v>0</v>
      </c>
      <c r="DH190" s="465"/>
      <c r="DI190" s="335"/>
      <c r="DJ190" s="335"/>
      <c r="DK190" s="335"/>
      <c r="DL190" s="335"/>
      <c r="DM190" s="335"/>
      <c r="DN190" s="335"/>
      <c r="DO190" s="335"/>
      <c r="DP190" s="335"/>
      <c r="DQ190" s="335"/>
      <c r="DR190" s="23">
        <v>32</v>
      </c>
      <c r="DS190" s="23">
        <f t="shared" si="132"/>
        <v>0</v>
      </c>
      <c r="DT190">
        <f t="shared" si="133"/>
        <v>0</v>
      </c>
      <c r="DU190">
        <f t="shared" si="134"/>
        <v>0</v>
      </c>
      <c r="DV190">
        <f t="shared" si="135"/>
        <v>0</v>
      </c>
      <c r="DW190">
        <f t="shared" si="136"/>
        <v>0</v>
      </c>
      <c r="DX190" s="23">
        <f t="shared" ca="1" si="137"/>
        <v>0</v>
      </c>
      <c r="DY190" s="465"/>
      <c r="DZ190" s="335"/>
      <c r="EA190" s="335"/>
      <c r="EB190" s="335"/>
      <c r="EC190" s="335"/>
      <c r="ED190" s="335"/>
      <c r="EE190" s="335"/>
      <c r="EF190" s="335"/>
      <c r="EG190" s="335"/>
      <c r="EH190" s="335"/>
      <c r="EI190" s="23">
        <v>32</v>
      </c>
      <c r="EJ190" s="23">
        <f t="shared" si="138"/>
        <v>0</v>
      </c>
      <c r="EK190">
        <f t="shared" si="139"/>
        <v>0</v>
      </c>
      <c r="EL190">
        <f t="shared" si="140"/>
        <v>0</v>
      </c>
      <c r="EM190">
        <f t="shared" si="141"/>
        <v>0</v>
      </c>
      <c r="EN190">
        <f t="shared" si="142"/>
        <v>0</v>
      </c>
      <c r="EO190" s="23">
        <f t="shared" ca="1" si="143"/>
        <v>0</v>
      </c>
      <c r="EP190" s="465"/>
      <c r="EQ190" s="335"/>
      <c r="ER190" s="335"/>
      <c r="ES190" s="335"/>
      <c r="ET190" s="335"/>
      <c r="EU190" s="335"/>
      <c r="EV190" s="335"/>
      <c r="EW190" s="335"/>
      <c r="EX190" s="335"/>
      <c r="EY190" s="335"/>
      <c r="EZ190" s="23">
        <v>32</v>
      </c>
      <c r="FA190" s="23">
        <f t="shared" si="144"/>
        <v>0</v>
      </c>
      <c r="FB190">
        <f t="shared" si="145"/>
        <v>0</v>
      </c>
      <c r="FC190">
        <f t="shared" si="146"/>
        <v>0</v>
      </c>
      <c r="FD190">
        <f t="shared" si="147"/>
        <v>0</v>
      </c>
      <c r="FE190">
        <f t="shared" si="148"/>
        <v>0</v>
      </c>
      <c r="FF190" s="23">
        <f t="shared" ca="1" si="149"/>
        <v>0</v>
      </c>
      <c r="FG190" s="465"/>
      <c r="FH190" s="335"/>
      <c r="FI190" s="335"/>
      <c r="FJ190" s="335"/>
      <c r="FK190" s="335"/>
      <c r="FL190" s="335"/>
      <c r="FM190" s="335"/>
      <c r="FN190" s="335"/>
      <c r="FO190" s="335"/>
      <c r="FP190" s="335"/>
      <c r="FQ190" s="23">
        <v>32</v>
      </c>
      <c r="FR190" s="23">
        <f t="shared" si="150"/>
        <v>0</v>
      </c>
      <c r="FS190">
        <f t="shared" si="151"/>
        <v>0</v>
      </c>
      <c r="FT190">
        <f t="shared" si="152"/>
        <v>0</v>
      </c>
      <c r="FU190">
        <f t="shared" si="153"/>
        <v>0</v>
      </c>
      <c r="FV190">
        <f t="shared" si="154"/>
        <v>0</v>
      </c>
      <c r="FW190" s="23">
        <f t="shared" ca="1" si="155"/>
        <v>0</v>
      </c>
      <c r="FX190" s="465"/>
      <c r="FY190" s="335"/>
      <c r="FZ190" s="335"/>
      <c r="GA190" s="335"/>
      <c r="GB190" s="335"/>
      <c r="GC190" s="335"/>
      <c r="GD190" s="335"/>
      <c r="GE190" s="335"/>
      <c r="GF190" s="335"/>
      <c r="GG190" s="335"/>
      <c r="GH190" s="23">
        <v>32</v>
      </c>
      <c r="GI190" s="23">
        <f t="shared" si="156"/>
        <v>0</v>
      </c>
      <c r="GJ190">
        <f t="shared" si="157"/>
        <v>0</v>
      </c>
      <c r="GK190">
        <f t="shared" si="158"/>
        <v>0</v>
      </c>
      <c r="GL190">
        <f t="shared" si="159"/>
        <v>0</v>
      </c>
      <c r="GM190">
        <f t="shared" si="160"/>
        <v>0</v>
      </c>
      <c r="GN190" s="23">
        <f t="shared" ca="1" si="161"/>
        <v>0</v>
      </c>
      <c r="GO190" s="465"/>
      <c r="GP190" s="335"/>
      <c r="GQ190" s="335"/>
      <c r="GR190" s="335"/>
      <c r="GS190" s="335"/>
      <c r="GT190" s="335"/>
      <c r="GU190" s="335"/>
      <c r="GV190" s="335"/>
      <c r="GW190" s="335"/>
      <c r="GX190" s="335"/>
      <c r="GY190" s="23">
        <v>32</v>
      </c>
      <c r="GZ190" s="23">
        <f t="shared" si="162"/>
        <v>0</v>
      </c>
      <c r="HA190">
        <f t="shared" si="163"/>
        <v>0</v>
      </c>
      <c r="HB190">
        <f t="shared" si="164"/>
        <v>0</v>
      </c>
      <c r="HC190">
        <f t="shared" si="165"/>
        <v>0</v>
      </c>
      <c r="HD190">
        <f t="shared" si="166"/>
        <v>0</v>
      </c>
      <c r="HE190" s="23">
        <f t="shared" ca="1" si="167"/>
        <v>0</v>
      </c>
      <c r="HF190" s="465"/>
      <c r="HG190" s="335"/>
      <c r="HH190" s="335"/>
      <c r="HI190" s="335"/>
      <c r="HJ190" s="335"/>
      <c r="HK190" s="335"/>
      <c r="HL190" s="335"/>
      <c r="HM190" s="335"/>
      <c r="HN190" s="335"/>
      <c r="HO190" s="335"/>
      <c r="HP190" s="23">
        <v>32</v>
      </c>
      <c r="HQ190" s="23">
        <f t="shared" si="168"/>
        <v>0</v>
      </c>
      <c r="HR190">
        <f t="shared" si="169"/>
        <v>0</v>
      </c>
      <c r="HS190">
        <f t="shared" si="170"/>
        <v>0</v>
      </c>
      <c r="HT190">
        <f t="shared" si="171"/>
        <v>0</v>
      </c>
      <c r="HU190">
        <f t="shared" si="172"/>
        <v>0</v>
      </c>
      <c r="HV190" s="23">
        <f t="shared" ca="1" si="173"/>
        <v>0</v>
      </c>
      <c r="HW190" s="465"/>
      <c r="HX190" s="335"/>
      <c r="HY190" s="335"/>
      <c r="HZ190" s="335"/>
      <c r="IA190" s="335"/>
      <c r="IB190" s="335"/>
      <c r="IC190" s="335"/>
      <c r="ID190" s="335"/>
      <c r="IE190" s="335"/>
      <c r="IF190" s="335"/>
      <c r="IG190" s="23">
        <v>32</v>
      </c>
      <c r="IH190" s="23">
        <f t="shared" si="174"/>
        <v>0</v>
      </c>
      <c r="II190">
        <f t="shared" si="175"/>
        <v>0</v>
      </c>
      <c r="IJ190">
        <f t="shared" si="176"/>
        <v>0</v>
      </c>
      <c r="IK190">
        <f t="shared" si="177"/>
        <v>0</v>
      </c>
      <c r="IL190">
        <f t="shared" si="178"/>
        <v>0</v>
      </c>
      <c r="IM190" s="23">
        <f t="shared" ca="1" si="179"/>
        <v>0</v>
      </c>
      <c r="IN190" s="465"/>
      <c r="IO190" s="335"/>
      <c r="IP190" s="335"/>
      <c r="IQ190" s="335"/>
      <c r="IR190" s="335"/>
      <c r="IS190" s="335"/>
      <c r="IT190" s="335"/>
    </row>
    <row r="191" spans="1:254" s="124" customFormat="1" ht="12.75" x14ac:dyDescent="0.2">
      <c r="A191" s="335"/>
      <c r="B191" s="335"/>
      <c r="C191" s="23">
        <v>33</v>
      </c>
      <c r="D191" s="23">
        <f t="shared" si="90"/>
        <v>0</v>
      </c>
      <c r="E191">
        <f t="shared" si="91"/>
        <v>0</v>
      </c>
      <c r="F191">
        <f t="shared" si="92"/>
        <v>0</v>
      </c>
      <c r="G191">
        <f t="shared" si="93"/>
        <v>0</v>
      </c>
      <c r="H191">
        <f t="shared" si="94"/>
        <v>0</v>
      </c>
      <c r="I191" s="23">
        <f t="shared" ca="1" si="95"/>
        <v>0</v>
      </c>
      <c r="J191" s="465"/>
      <c r="K191" s="335"/>
      <c r="L191" s="335"/>
      <c r="M191" s="335"/>
      <c r="N191" s="335"/>
      <c r="O191" s="335"/>
      <c r="P191" s="335"/>
      <c r="Q191" s="335"/>
      <c r="R191" s="335"/>
      <c r="S191" s="335"/>
      <c r="T191" s="23">
        <v>33</v>
      </c>
      <c r="U191" s="23">
        <f t="shared" si="96"/>
        <v>0</v>
      </c>
      <c r="V191">
        <f t="shared" si="97"/>
        <v>0</v>
      </c>
      <c r="W191">
        <f t="shared" si="98"/>
        <v>0</v>
      </c>
      <c r="X191">
        <f t="shared" si="99"/>
        <v>0</v>
      </c>
      <c r="Y191">
        <f t="shared" si="100"/>
        <v>0</v>
      </c>
      <c r="Z191" s="23">
        <f t="shared" ca="1" si="101"/>
        <v>0</v>
      </c>
      <c r="AA191" s="465"/>
      <c r="AB191" s="335"/>
      <c r="AC191" s="335"/>
      <c r="AD191" s="335"/>
      <c r="AE191" s="335"/>
      <c r="AF191" s="335"/>
      <c r="AG191" s="335"/>
      <c r="AH191" s="335"/>
      <c r="AI191" s="335"/>
      <c r="AJ191" s="335"/>
      <c r="AK191" s="23">
        <v>33</v>
      </c>
      <c r="AL191" s="23">
        <f t="shared" si="102"/>
        <v>0</v>
      </c>
      <c r="AM191">
        <f t="shared" si="103"/>
        <v>0</v>
      </c>
      <c r="AN191">
        <f t="shared" si="104"/>
        <v>0</v>
      </c>
      <c r="AO191">
        <f t="shared" si="105"/>
        <v>0</v>
      </c>
      <c r="AP191">
        <f t="shared" si="106"/>
        <v>0</v>
      </c>
      <c r="AQ191" s="23">
        <f t="shared" ca="1" si="107"/>
        <v>0</v>
      </c>
      <c r="AR191" s="465"/>
      <c r="AS191" s="335"/>
      <c r="AT191" s="335"/>
      <c r="AU191" s="335"/>
      <c r="AV191" s="335"/>
      <c r="AW191" s="335"/>
      <c r="AX191" s="335"/>
      <c r="AY191" s="335"/>
      <c r="AZ191" s="335"/>
      <c r="BA191" s="335"/>
      <c r="BB191" s="23">
        <v>33</v>
      </c>
      <c r="BC191" s="23">
        <f t="shared" si="108"/>
        <v>0</v>
      </c>
      <c r="BD191">
        <f t="shared" si="109"/>
        <v>0</v>
      </c>
      <c r="BE191">
        <f t="shared" si="110"/>
        <v>0</v>
      </c>
      <c r="BF191">
        <f t="shared" si="111"/>
        <v>0</v>
      </c>
      <c r="BG191">
        <f t="shared" si="112"/>
        <v>0</v>
      </c>
      <c r="BH191" s="23">
        <f t="shared" ca="1" si="113"/>
        <v>0</v>
      </c>
      <c r="BI191" s="465"/>
      <c r="BJ191" s="335"/>
      <c r="BK191" s="335"/>
      <c r="BL191" s="335"/>
      <c r="BM191" s="335"/>
      <c r="BN191" s="335"/>
      <c r="BO191" s="335"/>
      <c r="BP191" s="335"/>
      <c r="BQ191" s="335"/>
      <c r="BR191" s="335"/>
      <c r="BS191" s="23">
        <v>33</v>
      </c>
      <c r="BT191" s="23">
        <f t="shared" si="114"/>
        <v>0</v>
      </c>
      <c r="BU191">
        <f t="shared" si="115"/>
        <v>0</v>
      </c>
      <c r="BV191">
        <f t="shared" si="116"/>
        <v>0</v>
      </c>
      <c r="BW191">
        <f t="shared" si="117"/>
        <v>0</v>
      </c>
      <c r="BX191">
        <f t="shared" si="118"/>
        <v>0</v>
      </c>
      <c r="BY191" s="23">
        <f t="shared" ca="1" si="119"/>
        <v>0</v>
      </c>
      <c r="BZ191" s="465"/>
      <c r="CA191" s="335"/>
      <c r="CB191" s="335"/>
      <c r="CC191" s="335"/>
      <c r="CD191" s="335"/>
      <c r="CE191" s="335"/>
      <c r="CF191" s="335"/>
      <c r="CG191" s="335"/>
      <c r="CH191" s="335"/>
      <c r="CI191" s="335"/>
      <c r="CJ191" s="23">
        <v>33</v>
      </c>
      <c r="CK191" s="23">
        <f t="shared" si="120"/>
        <v>0</v>
      </c>
      <c r="CL191">
        <f t="shared" si="121"/>
        <v>0</v>
      </c>
      <c r="CM191">
        <f t="shared" si="122"/>
        <v>0</v>
      </c>
      <c r="CN191">
        <f t="shared" si="123"/>
        <v>0</v>
      </c>
      <c r="CO191">
        <f t="shared" si="124"/>
        <v>0</v>
      </c>
      <c r="CP191" s="23">
        <f t="shared" ca="1" si="125"/>
        <v>0</v>
      </c>
      <c r="CQ191" s="465"/>
      <c r="CR191" s="335"/>
      <c r="CS191" s="335"/>
      <c r="CT191" s="335"/>
      <c r="CU191" s="335"/>
      <c r="CV191" s="335"/>
      <c r="CW191" s="335"/>
      <c r="CX191" s="335"/>
      <c r="CY191" s="335"/>
      <c r="CZ191" s="335"/>
      <c r="DA191" s="23">
        <v>33</v>
      </c>
      <c r="DB191" s="23">
        <f t="shared" si="126"/>
        <v>0</v>
      </c>
      <c r="DC191">
        <f t="shared" si="127"/>
        <v>0</v>
      </c>
      <c r="DD191">
        <f t="shared" si="128"/>
        <v>0</v>
      </c>
      <c r="DE191">
        <f t="shared" si="129"/>
        <v>0</v>
      </c>
      <c r="DF191">
        <f t="shared" si="130"/>
        <v>0</v>
      </c>
      <c r="DG191" s="23">
        <f t="shared" ca="1" si="131"/>
        <v>0</v>
      </c>
      <c r="DH191" s="465"/>
      <c r="DI191" s="335"/>
      <c r="DJ191" s="335"/>
      <c r="DK191" s="335"/>
      <c r="DL191" s="335"/>
      <c r="DM191" s="335"/>
      <c r="DN191" s="335"/>
      <c r="DO191" s="335"/>
      <c r="DP191" s="335"/>
      <c r="DQ191" s="335"/>
      <c r="DR191" s="23">
        <v>33</v>
      </c>
      <c r="DS191" s="23">
        <f t="shared" si="132"/>
        <v>0</v>
      </c>
      <c r="DT191">
        <f t="shared" si="133"/>
        <v>0</v>
      </c>
      <c r="DU191">
        <f t="shared" si="134"/>
        <v>0</v>
      </c>
      <c r="DV191">
        <f t="shared" si="135"/>
        <v>0</v>
      </c>
      <c r="DW191">
        <f t="shared" si="136"/>
        <v>0</v>
      </c>
      <c r="DX191" s="23">
        <f t="shared" ca="1" si="137"/>
        <v>0</v>
      </c>
      <c r="DY191" s="465"/>
      <c r="DZ191" s="335"/>
      <c r="EA191" s="335"/>
      <c r="EB191" s="335"/>
      <c r="EC191" s="335"/>
      <c r="ED191" s="335"/>
      <c r="EE191" s="335"/>
      <c r="EF191" s="335"/>
      <c r="EG191" s="335"/>
      <c r="EH191" s="335"/>
      <c r="EI191" s="23">
        <v>33</v>
      </c>
      <c r="EJ191" s="23">
        <f t="shared" si="138"/>
        <v>0</v>
      </c>
      <c r="EK191">
        <f t="shared" si="139"/>
        <v>0</v>
      </c>
      <c r="EL191">
        <f t="shared" si="140"/>
        <v>0</v>
      </c>
      <c r="EM191">
        <f t="shared" si="141"/>
        <v>0</v>
      </c>
      <c r="EN191">
        <f t="shared" si="142"/>
        <v>0</v>
      </c>
      <c r="EO191" s="23">
        <f t="shared" ca="1" si="143"/>
        <v>0</v>
      </c>
      <c r="EP191" s="465"/>
      <c r="EQ191" s="335"/>
      <c r="ER191" s="335"/>
      <c r="ES191" s="335"/>
      <c r="ET191" s="335"/>
      <c r="EU191" s="335"/>
      <c r="EV191" s="335"/>
      <c r="EW191" s="335"/>
      <c r="EX191" s="335"/>
      <c r="EY191" s="335"/>
      <c r="EZ191" s="23">
        <v>33</v>
      </c>
      <c r="FA191" s="23">
        <f t="shared" si="144"/>
        <v>0</v>
      </c>
      <c r="FB191">
        <f t="shared" si="145"/>
        <v>0</v>
      </c>
      <c r="FC191">
        <f t="shared" si="146"/>
        <v>0</v>
      </c>
      <c r="FD191">
        <f t="shared" si="147"/>
        <v>0</v>
      </c>
      <c r="FE191">
        <f t="shared" si="148"/>
        <v>0</v>
      </c>
      <c r="FF191" s="23">
        <f t="shared" ca="1" si="149"/>
        <v>0</v>
      </c>
      <c r="FG191" s="465"/>
      <c r="FH191" s="335"/>
      <c r="FI191" s="335"/>
      <c r="FJ191" s="335"/>
      <c r="FK191" s="335"/>
      <c r="FL191" s="335"/>
      <c r="FM191" s="335"/>
      <c r="FN191" s="335"/>
      <c r="FO191" s="335"/>
      <c r="FP191" s="335"/>
      <c r="FQ191" s="23">
        <v>33</v>
      </c>
      <c r="FR191" s="23">
        <f t="shared" si="150"/>
        <v>0</v>
      </c>
      <c r="FS191">
        <f t="shared" si="151"/>
        <v>0</v>
      </c>
      <c r="FT191">
        <f t="shared" si="152"/>
        <v>0</v>
      </c>
      <c r="FU191">
        <f t="shared" si="153"/>
        <v>0</v>
      </c>
      <c r="FV191">
        <f t="shared" si="154"/>
        <v>0</v>
      </c>
      <c r="FW191" s="23">
        <f t="shared" ca="1" si="155"/>
        <v>0</v>
      </c>
      <c r="FX191" s="465"/>
      <c r="FY191" s="335"/>
      <c r="FZ191" s="335"/>
      <c r="GA191" s="335"/>
      <c r="GB191" s="335"/>
      <c r="GC191" s="335"/>
      <c r="GD191" s="335"/>
      <c r="GE191" s="335"/>
      <c r="GF191" s="335"/>
      <c r="GG191" s="335"/>
      <c r="GH191" s="23">
        <v>33</v>
      </c>
      <c r="GI191" s="23">
        <f t="shared" si="156"/>
        <v>0</v>
      </c>
      <c r="GJ191">
        <f t="shared" si="157"/>
        <v>0</v>
      </c>
      <c r="GK191">
        <f t="shared" si="158"/>
        <v>0</v>
      </c>
      <c r="GL191">
        <f t="shared" si="159"/>
        <v>0</v>
      </c>
      <c r="GM191">
        <f t="shared" si="160"/>
        <v>0</v>
      </c>
      <c r="GN191" s="23">
        <f t="shared" ca="1" si="161"/>
        <v>0</v>
      </c>
      <c r="GO191" s="465"/>
      <c r="GP191" s="335"/>
      <c r="GQ191" s="335"/>
      <c r="GR191" s="335"/>
      <c r="GS191" s="335"/>
      <c r="GT191" s="335"/>
      <c r="GU191" s="335"/>
      <c r="GV191" s="335"/>
      <c r="GW191" s="335"/>
      <c r="GX191" s="335"/>
      <c r="GY191" s="23">
        <v>33</v>
      </c>
      <c r="GZ191" s="23">
        <f t="shared" si="162"/>
        <v>0</v>
      </c>
      <c r="HA191">
        <f t="shared" si="163"/>
        <v>0</v>
      </c>
      <c r="HB191">
        <f t="shared" si="164"/>
        <v>0</v>
      </c>
      <c r="HC191">
        <f t="shared" si="165"/>
        <v>0</v>
      </c>
      <c r="HD191">
        <f t="shared" si="166"/>
        <v>0</v>
      </c>
      <c r="HE191" s="23">
        <f t="shared" ca="1" si="167"/>
        <v>0</v>
      </c>
      <c r="HF191" s="465"/>
      <c r="HG191" s="335"/>
      <c r="HH191" s="335"/>
      <c r="HI191" s="335"/>
      <c r="HJ191" s="335"/>
      <c r="HK191" s="335"/>
      <c r="HL191" s="335"/>
      <c r="HM191" s="335"/>
      <c r="HN191" s="335"/>
      <c r="HO191" s="335"/>
      <c r="HP191" s="23">
        <v>33</v>
      </c>
      <c r="HQ191" s="23">
        <f t="shared" si="168"/>
        <v>0</v>
      </c>
      <c r="HR191">
        <f t="shared" si="169"/>
        <v>0</v>
      </c>
      <c r="HS191">
        <f t="shared" si="170"/>
        <v>0</v>
      </c>
      <c r="HT191">
        <f t="shared" si="171"/>
        <v>0</v>
      </c>
      <c r="HU191">
        <f t="shared" si="172"/>
        <v>0</v>
      </c>
      <c r="HV191" s="23">
        <f t="shared" ca="1" si="173"/>
        <v>0</v>
      </c>
      <c r="HW191" s="465"/>
      <c r="HX191" s="335"/>
      <c r="HY191" s="335"/>
      <c r="HZ191" s="335"/>
      <c r="IA191" s="335"/>
      <c r="IB191" s="335"/>
      <c r="IC191" s="335"/>
      <c r="ID191" s="335"/>
      <c r="IE191" s="335"/>
      <c r="IF191" s="335"/>
      <c r="IG191" s="23">
        <v>33</v>
      </c>
      <c r="IH191" s="23">
        <f t="shared" si="174"/>
        <v>0</v>
      </c>
      <c r="II191">
        <f t="shared" si="175"/>
        <v>0</v>
      </c>
      <c r="IJ191">
        <f t="shared" si="176"/>
        <v>0</v>
      </c>
      <c r="IK191">
        <f t="shared" si="177"/>
        <v>0</v>
      </c>
      <c r="IL191">
        <f t="shared" si="178"/>
        <v>0</v>
      </c>
      <c r="IM191" s="23">
        <f t="shared" ca="1" si="179"/>
        <v>0</v>
      </c>
      <c r="IN191" s="465"/>
      <c r="IO191" s="335"/>
      <c r="IP191" s="335"/>
      <c r="IQ191" s="335"/>
      <c r="IR191" s="335"/>
      <c r="IS191" s="335"/>
      <c r="IT191" s="335"/>
    </row>
    <row r="192" spans="1:254" s="124" customFormat="1" ht="12.75" x14ac:dyDescent="0.2">
      <c r="A192" s="335"/>
      <c r="B192" s="335"/>
      <c r="C192" s="23">
        <v>34</v>
      </c>
      <c r="D192" s="23">
        <f t="shared" si="90"/>
        <v>0</v>
      </c>
      <c r="E192">
        <f t="shared" si="91"/>
        <v>0</v>
      </c>
      <c r="F192">
        <f t="shared" si="92"/>
        <v>0</v>
      </c>
      <c r="G192">
        <f t="shared" si="93"/>
        <v>0</v>
      </c>
      <c r="H192">
        <f t="shared" si="94"/>
        <v>0</v>
      </c>
      <c r="I192" s="23">
        <f t="shared" ca="1" si="95"/>
        <v>0</v>
      </c>
      <c r="J192" s="465"/>
      <c r="K192" s="335"/>
      <c r="L192" s="335"/>
      <c r="M192" s="335"/>
      <c r="N192" s="335"/>
      <c r="O192" s="335"/>
      <c r="P192" s="335"/>
      <c r="Q192" s="335"/>
      <c r="R192" s="335"/>
      <c r="S192" s="335"/>
      <c r="T192" s="23">
        <v>34</v>
      </c>
      <c r="U192" s="23">
        <f t="shared" si="96"/>
        <v>0</v>
      </c>
      <c r="V192">
        <f t="shared" si="97"/>
        <v>0</v>
      </c>
      <c r="W192">
        <f t="shared" si="98"/>
        <v>0</v>
      </c>
      <c r="X192">
        <f t="shared" si="99"/>
        <v>0</v>
      </c>
      <c r="Y192">
        <f t="shared" si="100"/>
        <v>0</v>
      </c>
      <c r="Z192" s="23">
        <f t="shared" ca="1" si="101"/>
        <v>0</v>
      </c>
      <c r="AA192" s="465"/>
      <c r="AB192" s="335"/>
      <c r="AC192" s="335"/>
      <c r="AD192" s="335"/>
      <c r="AE192" s="335"/>
      <c r="AF192" s="335"/>
      <c r="AG192" s="335"/>
      <c r="AH192" s="335"/>
      <c r="AI192" s="335"/>
      <c r="AJ192" s="335"/>
      <c r="AK192" s="23">
        <v>34</v>
      </c>
      <c r="AL192" s="23">
        <f t="shared" si="102"/>
        <v>0</v>
      </c>
      <c r="AM192">
        <f t="shared" si="103"/>
        <v>0</v>
      </c>
      <c r="AN192">
        <f t="shared" si="104"/>
        <v>0</v>
      </c>
      <c r="AO192">
        <f t="shared" si="105"/>
        <v>0</v>
      </c>
      <c r="AP192">
        <f t="shared" si="106"/>
        <v>0</v>
      </c>
      <c r="AQ192" s="23">
        <f t="shared" ca="1" si="107"/>
        <v>0</v>
      </c>
      <c r="AR192" s="465"/>
      <c r="AS192" s="335"/>
      <c r="AT192" s="335"/>
      <c r="AU192" s="335"/>
      <c r="AV192" s="335"/>
      <c r="AW192" s="335"/>
      <c r="AX192" s="335"/>
      <c r="AY192" s="335"/>
      <c r="AZ192" s="335"/>
      <c r="BA192" s="335"/>
      <c r="BB192" s="23">
        <v>34</v>
      </c>
      <c r="BC192" s="23">
        <f t="shared" si="108"/>
        <v>0</v>
      </c>
      <c r="BD192">
        <f t="shared" si="109"/>
        <v>0</v>
      </c>
      <c r="BE192">
        <f t="shared" si="110"/>
        <v>0</v>
      </c>
      <c r="BF192">
        <f t="shared" si="111"/>
        <v>0</v>
      </c>
      <c r="BG192">
        <f t="shared" si="112"/>
        <v>0</v>
      </c>
      <c r="BH192" s="23">
        <f t="shared" ca="1" si="113"/>
        <v>0</v>
      </c>
      <c r="BI192" s="465"/>
      <c r="BJ192" s="335"/>
      <c r="BK192" s="335"/>
      <c r="BL192" s="335"/>
      <c r="BM192" s="335"/>
      <c r="BN192" s="335"/>
      <c r="BO192" s="335"/>
      <c r="BP192" s="335"/>
      <c r="BQ192" s="335"/>
      <c r="BR192" s="335"/>
      <c r="BS192" s="23">
        <v>34</v>
      </c>
      <c r="BT192" s="23">
        <f t="shared" si="114"/>
        <v>0</v>
      </c>
      <c r="BU192">
        <f t="shared" si="115"/>
        <v>0</v>
      </c>
      <c r="BV192">
        <f t="shared" si="116"/>
        <v>0</v>
      </c>
      <c r="BW192">
        <f t="shared" si="117"/>
        <v>0</v>
      </c>
      <c r="BX192">
        <f t="shared" si="118"/>
        <v>0</v>
      </c>
      <c r="BY192" s="23">
        <f t="shared" ca="1" si="119"/>
        <v>0</v>
      </c>
      <c r="BZ192" s="465"/>
      <c r="CA192" s="335"/>
      <c r="CB192" s="335"/>
      <c r="CC192" s="335"/>
      <c r="CD192" s="335"/>
      <c r="CE192" s="335"/>
      <c r="CF192" s="335"/>
      <c r="CG192" s="335"/>
      <c r="CH192" s="335"/>
      <c r="CI192" s="335"/>
      <c r="CJ192" s="23">
        <v>34</v>
      </c>
      <c r="CK192" s="23">
        <f t="shared" si="120"/>
        <v>0</v>
      </c>
      <c r="CL192">
        <f t="shared" si="121"/>
        <v>0</v>
      </c>
      <c r="CM192">
        <f t="shared" si="122"/>
        <v>0</v>
      </c>
      <c r="CN192">
        <f t="shared" si="123"/>
        <v>0</v>
      </c>
      <c r="CO192">
        <f t="shared" si="124"/>
        <v>0</v>
      </c>
      <c r="CP192" s="23">
        <f t="shared" ca="1" si="125"/>
        <v>0</v>
      </c>
      <c r="CQ192" s="465"/>
      <c r="CR192" s="335"/>
      <c r="CS192" s="335"/>
      <c r="CT192" s="335"/>
      <c r="CU192" s="335"/>
      <c r="CV192" s="335"/>
      <c r="CW192" s="335"/>
      <c r="CX192" s="335"/>
      <c r="CY192" s="335"/>
      <c r="CZ192" s="335"/>
      <c r="DA192" s="23">
        <v>34</v>
      </c>
      <c r="DB192" s="23">
        <f t="shared" si="126"/>
        <v>0</v>
      </c>
      <c r="DC192">
        <f t="shared" si="127"/>
        <v>0</v>
      </c>
      <c r="DD192">
        <f t="shared" si="128"/>
        <v>0</v>
      </c>
      <c r="DE192">
        <f t="shared" si="129"/>
        <v>0</v>
      </c>
      <c r="DF192">
        <f t="shared" si="130"/>
        <v>0</v>
      </c>
      <c r="DG192" s="23">
        <f t="shared" ca="1" si="131"/>
        <v>0</v>
      </c>
      <c r="DH192" s="465"/>
      <c r="DI192" s="335"/>
      <c r="DJ192" s="335"/>
      <c r="DK192" s="335"/>
      <c r="DL192" s="335"/>
      <c r="DM192" s="335"/>
      <c r="DN192" s="335"/>
      <c r="DO192" s="335"/>
      <c r="DP192" s="335"/>
      <c r="DQ192" s="335"/>
      <c r="DR192" s="23">
        <v>34</v>
      </c>
      <c r="DS192" s="23">
        <f t="shared" si="132"/>
        <v>0</v>
      </c>
      <c r="DT192">
        <f t="shared" si="133"/>
        <v>0</v>
      </c>
      <c r="DU192">
        <f t="shared" si="134"/>
        <v>0</v>
      </c>
      <c r="DV192">
        <f t="shared" si="135"/>
        <v>0</v>
      </c>
      <c r="DW192">
        <f t="shared" si="136"/>
        <v>0</v>
      </c>
      <c r="DX192" s="23">
        <f t="shared" ca="1" si="137"/>
        <v>0</v>
      </c>
      <c r="DY192" s="465"/>
      <c r="DZ192" s="335"/>
      <c r="EA192" s="335"/>
      <c r="EB192" s="335"/>
      <c r="EC192" s="335"/>
      <c r="ED192" s="335"/>
      <c r="EE192" s="335"/>
      <c r="EF192" s="335"/>
      <c r="EG192" s="335"/>
      <c r="EH192" s="335"/>
      <c r="EI192" s="23">
        <v>34</v>
      </c>
      <c r="EJ192" s="23">
        <f t="shared" si="138"/>
        <v>0</v>
      </c>
      <c r="EK192">
        <f t="shared" si="139"/>
        <v>0</v>
      </c>
      <c r="EL192">
        <f t="shared" si="140"/>
        <v>0</v>
      </c>
      <c r="EM192">
        <f t="shared" si="141"/>
        <v>0</v>
      </c>
      <c r="EN192">
        <f t="shared" si="142"/>
        <v>0</v>
      </c>
      <c r="EO192" s="23">
        <f t="shared" ca="1" si="143"/>
        <v>0</v>
      </c>
      <c r="EP192" s="465"/>
      <c r="EQ192" s="335"/>
      <c r="ER192" s="335"/>
      <c r="ES192" s="335"/>
      <c r="ET192" s="335"/>
      <c r="EU192" s="335"/>
      <c r="EV192" s="335"/>
      <c r="EW192" s="335"/>
      <c r="EX192" s="335"/>
      <c r="EY192" s="335"/>
      <c r="EZ192" s="23">
        <v>34</v>
      </c>
      <c r="FA192" s="23">
        <f t="shared" si="144"/>
        <v>0</v>
      </c>
      <c r="FB192">
        <f t="shared" si="145"/>
        <v>0</v>
      </c>
      <c r="FC192">
        <f t="shared" si="146"/>
        <v>0</v>
      </c>
      <c r="FD192">
        <f t="shared" si="147"/>
        <v>0</v>
      </c>
      <c r="FE192">
        <f t="shared" si="148"/>
        <v>0</v>
      </c>
      <c r="FF192" s="23">
        <f t="shared" ca="1" si="149"/>
        <v>0</v>
      </c>
      <c r="FG192" s="465"/>
      <c r="FH192" s="335"/>
      <c r="FI192" s="335"/>
      <c r="FJ192" s="335"/>
      <c r="FK192" s="335"/>
      <c r="FL192" s="335"/>
      <c r="FM192" s="335"/>
      <c r="FN192" s="335"/>
      <c r="FO192" s="335"/>
      <c r="FP192" s="335"/>
      <c r="FQ192" s="23">
        <v>34</v>
      </c>
      <c r="FR192" s="23">
        <f t="shared" si="150"/>
        <v>0</v>
      </c>
      <c r="FS192">
        <f t="shared" si="151"/>
        <v>0</v>
      </c>
      <c r="FT192">
        <f t="shared" si="152"/>
        <v>0</v>
      </c>
      <c r="FU192">
        <f t="shared" si="153"/>
        <v>0</v>
      </c>
      <c r="FV192">
        <f t="shared" si="154"/>
        <v>0</v>
      </c>
      <c r="FW192" s="23">
        <f t="shared" ca="1" si="155"/>
        <v>0</v>
      </c>
      <c r="FX192" s="465"/>
      <c r="FY192" s="335"/>
      <c r="FZ192" s="335"/>
      <c r="GA192" s="335"/>
      <c r="GB192" s="335"/>
      <c r="GC192" s="335"/>
      <c r="GD192" s="335"/>
      <c r="GE192" s="335"/>
      <c r="GF192" s="335"/>
      <c r="GG192" s="335"/>
      <c r="GH192" s="23">
        <v>34</v>
      </c>
      <c r="GI192" s="23">
        <f t="shared" si="156"/>
        <v>0</v>
      </c>
      <c r="GJ192">
        <f t="shared" si="157"/>
        <v>0</v>
      </c>
      <c r="GK192">
        <f t="shared" si="158"/>
        <v>0</v>
      </c>
      <c r="GL192">
        <f t="shared" si="159"/>
        <v>0</v>
      </c>
      <c r="GM192">
        <f t="shared" si="160"/>
        <v>0</v>
      </c>
      <c r="GN192" s="23">
        <f t="shared" ca="1" si="161"/>
        <v>0</v>
      </c>
      <c r="GO192" s="465"/>
      <c r="GP192" s="335"/>
      <c r="GQ192" s="335"/>
      <c r="GR192" s="335"/>
      <c r="GS192" s="335"/>
      <c r="GT192" s="335"/>
      <c r="GU192" s="335"/>
      <c r="GV192" s="335"/>
      <c r="GW192" s="335"/>
      <c r="GX192" s="335"/>
      <c r="GY192" s="23">
        <v>34</v>
      </c>
      <c r="GZ192" s="23">
        <f t="shared" si="162"/>
        <v>0</v>
      </c>
      <c r="HA192">
        <f t="shared" si="163"/>
        <v>0</v>
      </c>
      <c r="HB192">
        <f t="shared" si="164"/>
        <v>0</v>
      </c>
      <c r="HC192">
        <f t="shared" si="165"/>
        <v>0</v>
      </c>
      <c r="HD192">
        <f t="shared" si="166"/>
        <v>0</v>
      </c>
      <c r="HE192" s="23">
        <f t="shared" ca="1" si="167"/>
        <v>0</v>
      </c>
      <c r="HF192" s="465"/>
      <c r="HG192" s="335"/>
      <c r="HH192" s="335"/>
      <c r="HI192" s="335"/>
      <c r="HJ192" s="335"/>
      <c r="HK192" s="335"/>
      <c r="HL192" s="335"/>
      <c r="HM192" s="335"/>
      <c r="HN192" s="335"/>
      <c r="HO192" s="335"/>
      <c r="HP192" s="23">
        <v>34</v>
      </c>
      <c r="HQ192" s="23">
        <f t="shared" si="168"/>
        <v>0</v>
      </c>
      <c r="HR192">
        <f t="shared" si="169"/>
        <v>0</v>
      </c>
      <c r="HS192">
        <f t="shared" si="170"/>
        <v>0</v>
      </c>
      <c r="HT192">
        <f t="shared" si="171"/>
        <v>0</v>
      </c>
      <c r="HU192">
        <f t="shared" si="172"/>
        <v>0</v>
      </c>
      <c r="HV192" s="23">
        <f t="shared" ca="1" si="173"/>
        <v>0</v>
      </c>
      <c r="HW192" s="465"/>
      <c r="HX192" s="335"/>
      <c r="HY192" s="335"/>
      <c r="HZ192" s="335"/>
      <c r="IA192" s="335"/>
      <c r="IB192" s="335"/>
      <c r="IC192" s="335"/>
      <c r="ID192" s="335"/>
      <c r="IE192" s="335"/>
      <c r="IF192" s="335"/>
      <c r="IG192" s="23">
        <v>34</v>
      </c>
      <c r="IH192" s="23">
        <f t="shared" si="174"/>
        <v>0</v>
      </c>
      <c r="II192">
        <f t="shared" si="175"/>
        <v>0</v>
      </c>
      <c r="IJ192">
        <f t="shared" si="176"/>
        <v>0</v>
      </c>
      <c r="IK192">
        <f t="shared" si="177"/>
        <v>0</v>
      </c>
      <c r="IL192">
        <f t="shared" si="178"/>
        <v>0</v>
      </c>
      <c r="IM192" s="23">
        <f t="shared" ca="1" si="179"/>
        <v>0</v>
      </c>
      <c r="IN192" s="465"/>
      <c r="IO192" s="335"/>
      <c r="IP192" s="335"/>
      <c r="IQ192" s="335"/>
      <c r="IR192" s="335"/>
      <c r="IS192" s="335"/>
      <c r="IT192" s="335"/>
    </row>
    <row r="193" spans="1:254" s="124" customFormat="1" ht="12.75" x14ac:dyDescent="0.2">
      <c r="A193" s="335"/>
      <c r="B193" s="335"/>
      <c r="C193" s="23">
        <v>35</v>
      </c>
      <c r="D193" s="23">
        <f t="shared" si="90"/>
        <v>0</v>
      </c>
      <c r="E193">
        <f t="shared" si="91"/>
        <v>0</v>
      </c>
      <c r="F193">
        <f t="shared" si="92"/>
        <v>0</v>
      </c>
      <c r="G193">
        <f t="shared" si="93"/>
        <v>0</v>
      </c>
      <c r="H193">
        <f t="shared" si="94"/>
        <v>0</v>
      </c>
      <c r="I193" s="23">
        <f t="shared" ca="1" si="95"/>
        <v>200</v>
      </c>
      <c r="J193" s="465"/>
      <c r="K193" s="335"/>
      <c r="L193" s="335"/>
      <c r="M193" s="335"/>
      <c r="N193" s="335"/>
      <c r="O193" s="335"/>
      <c r="P193" s="335"/>
      <c r="Q193" s="335"/>
      <c r="R193" s="335"/>
      <c r="S193" s="335"/>
      <c r="T193" s="23">
        <v>35</v>
      </c>
      <c r="U193" s="23">
        <f t="shared" si="96"/>
        <v>0</v>
      </c>
      <c r="V193">
        <f t="shared" si="97"/>
        <v>0</v>
      </c>
      <c r="W193">
        <f t="shared" si="98"/>
        <v>0</v>
      </c>
      <c r="X193">
        <f t="shared" si="99"/>
        <v>0</v>
      </c>
      <c r="Y193">
        <f t="shared" si="100"/>
        <v>0</v>
      </c>
      <c r="Z193" s="23">
        <f t="shared" ca="1" si="101"/>
        <v>200</v>
      </c>
      <c r="AA193" s="465"/>
      <c r="AB193" s="335"/>
      <c r="AC193" s="335"/>
      <c r="AD193" s="335"/>
      <c r="AE193" s="335"/>
      <c r="AF193" s="335"/>
      <c r="AG193" s="335"/>
      <c r="AH193" s="335"/>
      <c r="AI193" s="335"/>
      <c r="AJ193" s="335"/>
      <c r="AK193" s="23">
        <v>35</v>
      </c>
      <c r="AL193" s="23">
        <f t="shared" si="102"/>
        <v>0</v>
      </c>
      <c r="AM193">
        <f t="shared" si="103"/>
        <v>0</v>
      </c>
      <c r="AN193">
        <f t="shared" si="104"/>
        <v>0</v>
      </c>
      <c r="AO193">
        <f t="shared" si="105"/>
        <v>0</v>
      </c>
      <c r="AP193">
        <f t="shared" si="106"/>
        <v>0</v>
      </c>
      <c r="AQ193" s="23">
        <f t="shared" ca="1" si="107"/>
        <v>200</v>
      </c>
      <c r="AR193" s="465"/>
      <c r="AS193" s="335"/>
      <c r="AT193" s="335"/>
      <c r="AU193" s="335"/>
      <c r="AV193" s="335"/>
      <c r="AW193" s="335"/>
      <c r="AX193" s="335"/>
      <c r="AY193" s="335"/>
      <c r="AZ193" s="335"/>
      <c r="BA193" s="335"/>
      <c r="BB193" s="23">
        <v>35</v>
      </c>
      <c r="BC193" s="23">
        <f t="shared" si="108"/>
        <v>0</v>
      </c>
      <c r="BD193">
        <f t="shared" si="109"/>
        <v>0</v>
      </c>
      <c r="BE193">
        <f t="shared" si="110"/>
        <v>0</v>
      </c>
      <c r="BF193">
        <f t="shared" si="111"/>
        <v>0</v>
      </c>
      <c r="BG193">
        <f t="shared" si="112"/>
        <v>0</v>
      </c>
      <c r="BH193" s="23">
        <f t="shared" ca="1" si="113"/>
        <v>200</v>
      </c>
      <c r="BI193" s="465"/>
      <c r="BJ193" s="335"/>
      <c r="BK193" s="335"/>
      <c r="BL193" s="335"/>
      <c r="BM193" s="335"/>
      <c r="BN193" s="335"/>
      <c r="BO193" s="335"/>
      <c r="BP193" s="335"/>
      <c r="BQ193" s="335"/>
      <c r="BR193" s="335"/>
      <c r="BS193" s="23">
        <v>35</v>
      </c>
      <c r="BT193" s="23">
        <f t="shared" si="114"/>
        <v>0</v>
      </c>
      <c r="BU193">
        <f t="shared" si="115"/>
        <v>0</v>
      </c>
      <c r="BV193">
        <f t="shared" si="116"/>
        <v>0</v>
      </c>
      <c r="BW193">
        <f t="shared" si="117"/>
        <v>0</v>
      </c>
      <c r="BX193">
        <f t="shared" si="118"/>
        <v>0</v>
      </c>
      <c r="BY193" s="23">
        <f t="shared" ca="1" si="119"/>
        <v>200</v>
      </c>
      <c r="BZ193" s="465"/>
      <c r="CA193" s="335"/>
      <c r="CB193" s="335"/>
      <c r="CC193" s="335"/>
      <c r="CD193" s="335"/>
      <c r="CE193" s="335"/>
      <c r="CF193" s="335"/>
      <c r="CG193" s="335"/>
      <c r="CH193" s="335"/>
      <c r="CI193" s="335"/>
      <c r="CJ193" s="23">
        <v>35</v>
      </c>
      <c r="CK193" s="23">
        <f t="shared" si="120"/>
        <v>0</v>
      </c>
      <c r="CL193">
        <f t="shared" si="121"/>
        <v>0</v>
      </c>
      <c r="CM193">
        <f t="shared" si="122"/>
        <v>0</v>
      </c>
      <c r="CN193">
        <f t="shared" si="123"/>
        <v>0</v>
      </c>
      <c r="CO193">
        <f t="shared" si="124"/>
        <v>0</v>
      </c>
      <c r="CP193" s="23">
        <f t="shared" ca="1" si="125"/>
        <v>200</v>
      </c>
      <c r="CQ193" s="465"/>
      <c r="CR193" s="335"/>
      <c r="CS193" s="335"/>
      <c r="CT193" s="335"/>
      <c r="CU193" s="335"/>
      <c r="CV193" s="335"/>
      <c r="CW193" s="335"/>
      <c r="CX193" s="335"/>
      <c r="CY193" s="335"/>
      <c r="CZ193" s="335"/>
      <c r="DA193" s="23">
        <v>35</v>
      </c>
      <c r="DB193" s="23">
        <f t="shared" si="126"/>
        <v>0</v>
      </c>
      <c r="DC193">
        <f t="shared" si="127"/>
        <v>0</v>
      </c>
      <c r="DD193">
        <f t="shared" si="128"/>
        <v>0</v>
      </c>
      <c r="DE193">
        <f t="shared" si="129"/>
        <v>0</v>
      </c>
      <c r="DF193">
        <f t="shared" si="130"/>
        <v>0</v>
      </c>
      <c r="DG193" s="23">
        <f t="shared" ca="1" si="131"/>
        <v>200</v>
      </c>
      <c r="DH193" s="465"/>
      <c r="DI193" s="335"/>
      <c r="DJ193" s="335"/>
      <c r="DK193" s="335"/>
      <c r="DL193" s="335"/>
      <c r="DM193" s="335"/>
      <c r="DN193" s="335"/>
      <c r="DO193" s="335"/>
      <c r="DP193" s="335"/>
      <c r="DQ193" s="335"/>
      <c r="DR193" s="23">
        <v>35</v>
      </c>
      <c r="DS193" s="23">
        <f t="shared" si="132"/>
        <v>0</v>
      </c>
      <c r="DT193">
        <f t="shared" si="133"/>
        <v>0</v>
      </c>
      <c r="DU193">
        <f t="shared" si="134"/>
        <v>0</v>
      </c>
      <c r="DV193">
        <f t="shared" si="135"/>
        <v>0</v>
      </c>
      <c r="DW193">
        <f t="shared" si="136"/>
        <v>0</v>
      </c>
      <c r="DX193" s="23">
        <f t="shared" ca="1" si="137"/>
        <v>200</v>
      </c>
      <c r="DY193" s="465"/>
      <c r="DZ193" s="335"/>
      <c r="EA193" s="335"/>
      <c r="EB193" s="335"/>
      <c r="EC193" s="335"/>
      <c r="ED193" s="335"/>
      <c r="EE193" s="335"/>
      <c r="EF193" s="335"/>
      <c r="EG193" s="335"/>
      <c r="EH193" s="335"/>
      <c r="EI193" s="23">
        <v>35</v>
      </c>
      <c r="EJ193" s="23">
        <f t="shared" si="138"/>
        <v>0</v>
      </c>
      <c r="EK193">
        <f t="shared" si="139"/>
        <v>0</v>
      </c>
      <c r="EL193">
        <f t="shared" si="140"/>
        <v>0</v>
      </c>
      <c r="EM193">
        <f t="shared" si="141"/>
        <v>0</v>
      </c>
      <c r="EN193">
        <f t="shared" si="142"/>
        <v>0</v>
      </c>
      <c r="EO193" s="23">
        <f t="shared" ca="1" si="143"/>
        <v>200</v>
      </c>
      <c r="EP193" s="465"/>
      <c r="EQ193" s="335"/>
      <c r="ER193" s="335"/>
      <c r="ES193" s="335"/>
      <c r="ET193" s="335"/>
      <c r="EU193" s="335"/>
      <c r="EV193" s="335"/>
      <c r="EW193" s="335"/>
      <c r="EX193" s="335"/>
      <c r="EY193" s="335"/>
      <c r="EZ193" s="23">
        <v>35</v>
      </c>
      <c r="FA193" s="23">
        <f t="shared" si="144"/>
        <v>0</v>
      </c>
      <c r="FB193">
        <f t="shared" si="145"/>
        <v>0</v>
      </c>
      <c r="FC193">
        <f t="shared" si="146"/>
        <v>0</v>
      </c>
      <c r="FD193">
        <f t="shared" si="147"/>
        <v>0</v>
      </c>
      <c r="FE193">
        <f t="shared" si="148"/>
        <v>0</v>
      </c>
      <c r="FF193" s="23">
        <f t="shared" ca="1" si="149"/>
        <v>200</v>
      </c>
      <c r="FG193" s="465"/>
      <c r="FH193" s="335"/>
      <c r="FI193" s="335"/>
      <c r="FJ193" s="335"/>
      <c r="FK193" s="335"/>
      <c r="FL193" s="335"/>
      <c r="FM193" s="335"/>
      <c r="FN193" s="335"/>
      <c r="FO193" s="335"/>
      <c r="FP193" s="335"/>
      <c r="FQ193" s="23">
        <v>35</v>
      </c>
      <c r="FR193" s="23">
        <f t="shared" si="150"/>
        <v>0</v>
      </c>
      <c r="FS193">
        <f t="shared" si="151"/>
        <v>0</v>
      </c>
      <c r="FT193">
        <f t="shared" si="152"/>
        <v>0</v>
      </c>
      <c r="FU193">
        <f t="shared" si="153"/>
        <v>0</v>
      </c>
      <c r="FV193">
        <f t="shared" si="154"/>
        <v>0</v>
      </c>
      <c r="FW193" s="23">
        <f t="shared" ca="1" si="155"/>
        <v>200</v>
      </c>
      <c r="FX193" s="465"/>
      <c r="FY193" s="335"/>
      <c r="FZ193" s="335"/>
      <c r="GA193" s="335"/>
      <c r="GB193" s="335"/>
      <c r="GC193" s="335"/>
      <c r="GD193" s="335"/>
      <c r="GE193" s="335"/>
      <c r="GF193" s="335"/>
      <c r="GG193" s="335"/>
      <c r="GH193" s="23">
        <v>35</v>
      </c>
      <c r="GI193" s="23">
        <f t="shared" si="156"/>
        <v>0</v>
      </c>
      <c r="GJ193">
        <f t="shared" si="157"/>
        <v>0</v>
      </c>
      <c r="GK193">
        <f t="shared" si="158"/>
        <v>0</v>
      </c>
      <c r="GL193">
        <f t="shared" si="159"/>
        <v>0</v>
      </c>
      <c r="GM193">
        <f t="shared" si="160"/>
        <v>0</v>
      </c>
      <c r="GN193" s="23">
        <f t="shared" ca="1" si="161"/>
        <v>200</v>
      </c>
      <c r="GO193" s="465"/>
      <c r="GP193" s="335"/>
      <c r="GQ193" s="335"/>
      <c r="GR193" s="335"/>
      <c r="GS193" s="335"/>
      <c r="GT193" s="335"/>
      <c r="GU193" s="335"/>
      <c r="GV193" s="335"/>
      <c r="GW193" s="335"/>
      <c r="GX193" s="335"/>
      <c r="GY193" s="23">
        <v>35</v>
      </c>
      <c r="GZ193" s="23">
        <f t="shared" si="162"/>
        <v>0</v>
      </c>
      <c r="HA193">
        <f t="shared" si="163"/>
        <v>0</v>
      </c>
      <c r="HB193">
        <f t="shared" si="164"/>
        <v>0</v>
      </c>
      <c r="HC193">
        <f t="shared" si="165"/>
        <v>0</v>
      </c>
      <c r="HD193">
        <f t="shared" si="166"/>
        <v>0</v>
      </c>
      <c r="HE193" s="23">
        <f t="shared" ca="1" si="167"/>
        <v>200</v>
      </c>
      <c r="HF193" s="465"/>
      <c r="HG193" s="335"/>
      <c r="HH193" s="335"/>
      <c r="HI193" s="335"/>
      <c r="HJ193" s="335"/>
      <c r="HK193" s="335"/>
      <c r="HL193" s="335"/>
      <c r="HM193" s="335"/>
      <c r="HN193" s="335"/>
      <c r="HO193" s="335"/>
      <c r="HP193" s="23">
        <v>35</v>
      </c>
      <c r="HQ193" s="23">
        <f t="shared" si="168"/>
        <v>0</v>
      </c>
      <c r="HR193">
        <f t="shared" si="169"/>
        <v>0</v>
      </c>
      <c r="HS193">
        <f t="shared" si="170"/>
        <v>0</v>
      </c>
      <c r="HT193">
        <f t="shared" si="171"/>
        <v>0</v>
      </c>
      <c r="HU193">
        <f t="shared" si="172"/>
        <v>0</v>
      </c>
      <c r="HV193" s="23">
        <f t="shared" ca="1" si="173"/>
        <v>200</v>
      </c>
      <c r="HW193" s="465"/>
      <c r="HX193" s="335"/>
      <c r="HY193" s="335"/>
      <c r="HZ193" s="335"/>
      <c r="IA193" s="335"/>
      <c r="IB193" s="335"/>
      <c r="IC193" s="335"/>
      <c r="ID193" s="335"/>
      <c r="IE193" s="335"/>
      <c r="IF193" s="335"/>
      <c r="IG193" s="23">
        <v>35</v>
      </c>
      <c r="IH193" s="23">
        <f t="shared" si="174"/>
        <v>0</v>
      </c>
      <c r="II193">
        <f t="shared" si="175"/>
        <v>0</v>
      </c>
      <c r="IJ193">
        <f t="shared" si="176"/>
        <v>0</v>
      </c>
      <c r="IK193">
        <f t="shared" si="177"/>
        <v>0</v>
      </c>
      <c r="IL193">
        <f t="shared" si="178"/>
        <v>0</v>
      </c>
      <c r="IM193" s="23">
        <f t="shared" ca="1" si="179"/>
        <v>200</v>
      </c>
      <c r="IN193" s="465"/>
      <c r="IO193" s="335"/>
      <c r="IP193" s="335"/>
      <c r="IQ193" s="335"/>
      <c r="IR193" s="335"/>
      <c r="IS193" s="335"/>
      <c r="IT193" s="335"/>
    </row>
    <row r="194" spans="1:254" s="124" customFormat="1" ht="12.75" x14ac:dyDescent="0.2">
      <c r="A194" s="335"/>
      <c r="B194" s="335"/>
      <c r="C194" s="23">
        <v>36</v>
      </c>
      <c r="D194" s="23">
        <f t="shared" si="90"/>
        <v>0</v>
      </c>
      <c r="E194">
        <f t="shared" si="91"/>
        <v>0</v>
      </c>
      <c r="F194">
        <f t="shared" si="92"/>
        <v>0</v>
      </c>
      <c r="G194">
        <f t="shared" si="93"/>
        <v>0</v>
      </c>
      <c r="H194">
        <f t="shared" si="94"/>
        <v>0</v>
      </c>
      <c r="I194" s="23">
        <f t="shared" ca="1" si="95"/>
        <v>200</v>
      </c>
      <c r="J194" s="465"/>
      <c r="K194" s="335"/>
      <c r="L194" s="335"/>
      <c r="M194" s="335"/>
      <c r="N194" s="335"/>
      <c r="O194" s="335"/>
      <c r="P194" s="335"/>
      <c r="Q194" s="335"/>
      <c r="R194" s="335"/>
      <c r="S194" s="335"/>
      <c r="T194" s="23">
        <v>36</v>
      </c>
      <c r="U194" s="23">
        <f t="shared" si="96"/>
        <v>0</v>
      </c>
      <c r="V194">
        <f t="shared" si="97"/>
        <v>0</v>
      </c>
      <c r="W194">
        <f t="shared" si="98"/>
        <v>0</v>
      </c>
      <c r="X194">
        <f t="shared" si="99"/>
        <v>0</v>
      </c>
      <c r="Y194">
        <f t="shared" si="100"/>
        <v>0</v>
      </c>
      <c r="Z194" s="23">
        <f t="shared" ca="1" si="101"/>
        <v>200</v>
      </c>
      <c r="AA194" s="465"/>
      <c r="AB194" s="335"/>
      <c r="AC194" s="335"/>
      <c r="AD194" s="335"/>
      <c r="AE194" s="335"/>
      <c r="AF194" s="335"/>
      <c r="AG194" s="335"/>
      <c r="AH194" s="335"/>
      <c r="AI194" s="335"/>
      <c r="AJ194" s="335"/>
      <c r="AK194" s="23">
        <v>36</v>
      </c>
      <c r="AL194" s="23">
        <f t="shared" si="102"/>
        <v>0</v>
      </c>
      <c r="AM194">
        <f t="shared" si="103"/>
        <v>0</v>
      </c>
      <c r="AN194">
        <f t="shared" si="104"/>
        <v>0</v>
      </c>
      <c r="AO194">
        <f t="shared" si="105"/>
        <v>0</v>
      </c>
      <c r="AP194">
        <f t="shared" si="106"/>
        <v>0</v>
      </c>
      <c r="AQ194" s="23">
        <f t="shared" ca="1" si="107"/>
        <v>200</v>
      </c>
      <c r="AR194" s="465"/>
      <c r="AS194" s="335"/>
      <c r="AT194" s="335"/>
      <c r="AU194" s="335"/>
      <c r="AV194" s="335"/>
      <c r="AW194" s="335"/>
      <c r="AX194" s="335"/>
      <c r="AY194" s="335"/>
      <c r="AZ194" s="335"/>
      <c r="BA194" s="335"/>
      <c r="BB194" s="23">
        <v>36</v>
      </c>
      <c r="BC194" s="23">
        <f t="shared" si="108"/>
        <v>0</v>
      </c>
      <c r="BD194">
        <f t="shared" si="109"/>
        <v>0</v>
      </c>
      <c r="BE194">
        <f t="shared" si="110"/>
        <v>0</v>
      </c>
      <c r="BF194">
        <f t="shared" si="111"/>
        <v>0</v>
      </c>
      <c r="BG194">
        <f t="shared" si="112"/>
        <v>0</v>
      </c>
      <c r="BH194" s="23">
        <f t="shared" ca="1" si="113"/>
        <v>200</v>
      </c>
      <c r="BI194" s="465"/>
      <c r="BJ194" s="335"/>
      <c r="BK194" s="335"/>
      <c r="BL194" s="335"/>
      <c r="BM194" s="335"/>
      <c r="BN194" s="335"/>
      <c r="BO194" s="335"/>
      <c r="BP194" s="335"/>
      <c r="BQ194" s="335"/>
      <c r="BR194" s="335"/>
      <c r="BS194" s="23">
        <v>36</v>
      </c>
      <c r="BT194" s="23">
        <f t="shared" si="114"/>
        <v>0</v>
      </c>
      <c r="BU194">
        <f t="shared" si="115"/>
        <v>0</v>
      </c>
      <c r="BV194">
        <f t="shared" si="116"/>
        <v>0</v>
      </c>
      <c r="BW194">
        <f t="shared" si="117"/>
        <v>0</v>
      </c>
      <c r="BX194">
        <f t="shared" si="118"/>
        <v>0</v>
      </c>
      <c r="BY194" s="23">
        <f t="shared" ca="1" si="119"/>
        <v>200</v>
      </c>
      <c r="BZ194" s="465"/>
      <c r="CA194" s="335"/>
      <c r="CB194" s="335"/>
      <c r="CC194" s="335"/>
      <c r="CD194" s="335"/>
      <c r="CE194" s="335"/>
      <c r="CF194" s="335"/>
      <c r="CG194" s="335"/>
      <c r="CH194" s="335"/>
      <c r="CI194" s="335"/>
      <c r="CJ194" s="23">
        <v>36</v>
      </c>
      <c r="CK194" s="23">
        <f t="shared" si="120"/>
        <v>0</v>
      </c>
      <c r="CL194">
        <f t="shared" si="121"/>
        <v>0</v>
      </c>
      <c r="CM194">
        <f t="shared" si="122"/>
        <v>0</v>
      </c>
      <c r="CN194">
        <f t="shared" si="123"/>
        <v>0</v>
      </c>
      <c r="CO194">
        <f t="shared" si="124"/>
        <v>0</v>
      </c>
      <c r="CP194" s="23">
        <f t="shared" ca="1" si="125"/>
        <v>200</v>
      </c>
      <c r="CQ194" s="465"/>
      <c r="CR194" s="335"/>
      <c r="CS194" s="335"/>
      <c r="CT194" s="335"/>
      <c r="CU194" s="335"/>
      <c r="CV194" s="335"/>
      <c r="CW194" s="335"/>
      <c r="CX194" s="335"/>
      <c r="CY194" s="335"/>
      <c r="CZ194" s="335"/>
      <c r="DA194" s="23">
        <v>36</v>
      </c>
      <c r="DB194" s="23">
        <f t="shared" si="126"/>
        <v>0</v>
      </c>
      <c r="DC194">
        <f t="shared" si="127"/>
        <v>0</v>
      </c>
      <c r="DD194">
        <f t="shared" si="128"/>
        <v>0</v>
      </c>
      <c r="DE194">
        <f t="shared" si="129"/>
        <v>0</v>
      </c>
      <c r="DF194">
        <f t="shared" si="130"/>
        <v>0</v>
      </c>
      <c r="DG194" s="23">
        <f t="shared" ca="1" si="131"/>
        <v>200</v>
      </c>
      <c r="DH194" s="465"/>
      <c r="DI194" s="335"/>
      <c r="DJ194" s="335"/>
      <c r="DK194" s="335"/>
      <c r="DL194" s="335"/>
      <c r="DM194" s="335"/>
      <c r="DN194" s="335"/>
      <c r="DO194" s="335"/>
      <c r="DP194" s="335"/>
      <c r="DQ194" s="335"/>
      <c r="DR194" s="23">
        <v>36</v>
      </c>
      <c r="DS194" s="23">
        <f t="shared" si="132"/>
        <v>0</v>
      </c>
      <c r="DT194">
        <f t="shared" si="133"/>
        <v>0</v>
      </c>
      <c r="DU194">
        <f t="shared" si="134"/>
        <v>0</v>
      </c>
      <c r="DV194">
        <f t="shared" si="135"/>
        <v>0</v>
      </c>
      <c r="DW194">
        <f t="shared" si="136"/>
        <v>0</v>
      </c>
      <c r="DX194" s="23">
        <f t="shared" ca="1" si="137"/>
        <v>200</v>
      </c>
      <c r="DY194" s="465"/>
      <c r="DZ194" s="335"/>
      <c r="EA194" s="335"/>
      <c r="EB194" s="335"/>
      <c r="EC194" s="335"/>
      <c r="ED194" s="335"/>
      <c r="EE194" s="335"/>
      <c r="EF194" s="335"/>
      <c r="EG194" s="335"/>
      <c r="EH194" s="335"/>
      <c r="EI194" s="23">
        <v>36</v>
      </c>
      <c r="EJ194" s="23">
        <f t="shared" si="138"/>
        <v>0</v>
      </c>
      <c r="EK194">
        <f t="shared" si="139"/>
        <v>0</v>
      </c>
      <c r="EL194">
        <f t="shared" si="140"/>
        <v>0</v>
      </c>
      <c r="EM194">
        <f t="shared" si="141"/>
        <v>0</v>
      </c>
      <c r="EN194">
        <f t="shared" si="142"/>
        <v>0</v>
      </c>
      <c r="EO194" s="23">
        <f t="shared" ca="1" si="143"/>
        <v>200</v>
      </c>
      <c r="EP194" s="465"/>
      <c r="EQ194" s="335"/>
      <c r="ER194" s="335"/>
      <c r="ES194" s="335"/>
      <c r="ET194" s="335"/>
      <c r="EU194" s="335"/>
      <c r="EV194" s="335"/>
      <c r="EW194" s="335"/>
      <c r="EX194" s="335"/>
      <c r="EY194" s="335"/>
      <c r="EZ194" s="23">
        <v>36</v>
      </c>
      <c r="FA194" s="23">
        <f t="shared" si="144"/>
        <v>0</v>
      </c>
      <c r="FB194">
        <f t="shared" si="145"/>
        <v>0</v>
      </c>
      <c r="FC194">
        <f t="shared" si="146"/>
        <v>0</v>
      </c>
      <c r="FD194">
        <f t="shared" si="147"/>
        <v>0</v>
      </c>
      <c r="FE194">
        <f t="shared" si="148"/>
        <v>0</v>
      </c>
      <c r="FF194" s="23">
        <f t="shared" ca="1" si="149"/>
        <v>200</v>
      </c>
      <c r="FG194" s="465"/>
      <c r="FH194" s="335"/>
      <c r="FI194" s="335"/>
      <c r="FJ194" s="335"/>
      <c r="FK194" s="335"/>
      <c r="FL194" s="335"/>
      <c r="FM194" s="335"/>
      <c r="FN194" s="335"/>
      <c r="FO194" s="335"/>
      <c r="FP194" s="335"/>
      <c r="FQ194" s="23">
        <v>36</v>
      </c>
      <c r="FR194" s="23">
        <f t="shared" si="150"/>
        <v>0</v>
      </c>
      <c r="FS194">
        <f t="shared" si="151"/>
        <v>0</v>
      </c>
      <c r="FT194">
        <f t="shared" si="152"/>
        <v>0</v>
      </c>
      <c r="FU194">
        <f t="shared" si="153"/>
        <v>0</v>
      </c>
      <c r="FV194">
        <f t="shared" si="154"/>
        <v>0</v>
      </c>
      <c r="FW194" s="23">
        <f t="shared" ca="1" si="155"/>
        <v>200</v>
      </c>
      <c r="FX194" s="465"/>
      <c r="FY194" s="335"/>
      <c r="FZ194" s="335"/>
      <c r="GA194" s="335"/>
      <c r="GB194" s="335"/>
      <c r="GC194" s="335"/>
      <c r="GD194" s="335"/>
      <c r="GE194" s="335"/>
      <c r="GF194" s="335"/>
      <c r="GG194" s="335"/>
      <c r="GH194" s="23">
        <v>36</v>
      </c>
      <c r="GI194" s="23">
        <f t="shared" si="156"/>
        <v>0</v>
      </c>
      <c r="GJ194">
        <f t="shared" si="157"/>
        <v>0</v>
      </c>
      <c r="GK194">
        <f t="shared" si="158"/>
        <v>0</v>
      </c>
      <c r="GL194">
        <f t="shared" si="159"/>
        <v>0</v>
      </c>
      <c r="GM194">
        <f t="shared" si="160"/>
        <v>0</v>
      </c>
      <c r="GN194" s="23">
        <f t="shared" ca="1" si="161"/>
        <v>200</v>
      </c>
      <c r="GO194" s="465"/>
      <c r="GP194" s="335"/>
      <c r="GQ194" s="335"/>
      <c r="GR194" s="335"/>
      <c r="GS194" s="335"/>
      <c r="GT194" s="335"/>
      <c r="GU194" s="335"/>
      <c r="GV194" s="335"/>
      <c r="GW194" s="335"/>
      <c r="GX194" s="335"/>
      <c r="GY194" s="23">
        <v>36</v>
      </c>
      <c r="GZ194" s="23">
        <f t="shared" si="162"/>
        <v>0</v>
      </c>
      <c r="HA194">
        <f t="shared" si="163"/>
        <v>0</v>
      </c>
      <c r="HB194">
        <f t="shared" si="164"/>
        <v>0</v>
      </c>
      <c r="HC194">
        <f t="shared" si="165"/>
        <v>0</v>
      </c>
      <c r="HD194">
        <f t="shared" si="166"/>
        <v>0</v>
      </c>
      <c r="HE194" s="23">
        <f t="shared" ca="1" si="167"/>
        <v>200</v>
      </c>
      <c r="HF194" s="465"/>
      <c r="HG194" s="335"/>
      <c r="HH194" s="335"/>
      <c r="HI194" s="335"/>
      <c r="HJ194" s="335"/>
      <c r="HK194" s="335"/>
      <c r="HL194" s="335"/>
      <c r="HM194" s="335"/>
      <c r="HN194" s="335"/>
      <c r="HO194" s="335"/>
      <c r="HP194" s="23">
        <v>36</v>
      </c>
      <c r="HQ194" s="23">
        <f t="shared" si="168"/>
        <v>0</v>
      </c>
      <c r="HR194">
        <f t="shared" si="169"/>
        <v>0</v>
      </c>
      <c r="HS194">
        <f t="shared" si="170"/>
        <v>0</v>
      </c>
      <c r="HT194">
        <f t="shared" si="171"/>
        <v>0</v>
      </c>
      <c r="HU194">
        <f t="shared" si="172"/>
        <v>0</v>
      </c>
      <c r="HV194" s="23">
        <f t="shared" ca="1" si="173"/>
        <v>200</v>
      </c>
      <c r="HW194" s="465"/>
      <c r="HX194" s="335"/>
      <c r="HY194" s="335"/>
      <c r="HZ194" s="335"/>
      <c r="IA194" s="335"/>
      <c r="IB194" s="335"/>
      <c r="IC194" s="335"/>
      <c r="ID194" s="335"/>
      <c r="IE194" s="335"/>
      <c r="IF194" s="335"/>
      <c r="IG194" s="23">
        <v>36</v>
      </c>
      <c r="IH194" s="23">
        <f t="shared" si="174"/>
        <v>0</v>
      </c>
      <c r="II194">
        <f t="shared" si="175"/>
        <v>0</v>
      </c>
      <c r="IJ194">
        <f t="shared" si="176"/>
        <v>0</v>
      </c>
      <c r="IK194">
        <f t="shared" si="177"/>
        <v>0</v>
      </c>
      <c r="IL194">
        <f t="shared" si="178"/>
        <v>0</v>
      </c>
      <c r="IM194" s="23">
        <f t="shared" ca="1" si="179"/>
        <v>200</v>
      </c>
      <c r="IN194" s="465"/>
      <c r="IO194" s="335"/>
      <c r="IP194" s="335"/>
      <c r="IQ194" s="335"/>
      <c r="IR194" s="335"/>
      <c r="IS194" s="335"/>
      <c r="IT194" s="335"/>
    </row>
    <row r="195" spans="1:254" s="124" customFormat="1" ht="12.75" x14ac:dyDescent="0.2">
      <c r="A195" s="335"/>
      <c r="B195" s="335"/>
      <c r="C195" s="23">
        <v>37</v>
      </c>
      <c r="D195" s="23">
        <f t="shared" si="90"/>
        <v>0</v>
      </c>
      <c r="E195">
        <f t="shared" si="91"/>
        <v>0</v>
      </c>
      <c r="F195">
        <f t="shared" si="92"/>
        <v>0</v>
      </c>
      <c r="G195">
        <f t="shared" si="93"/>
        <v>0</v>
      </c>
      <c r="H195">
        <f t="shared" si="94"/>
        <v>0</v>
      </c>
      <c r="I195" s="23">
        <f t="shared" ca="1" si="95"/>
        <v>200</v>
      </c>
      <c r="J195" s="465"/>
      <c r="K195" s="335"/>
      <c r="L195" s="335"/>
      <c r="M195" s="335"/>
      <c r="N195" s="335"/>
      <c r="O195" s="335"/>
      <c r="P195" s="335"/>
      <c r="Q195" s="335"/>
      <c r="R195" s="335"/>
      <c r="S195" s="335"/>
      <c r="T195" s="23">
        <v>37</v>
      </c>
      <c r="U195" s="23">
        <f t="shared" si="96"/>
        <v>0</v>
      </c>
      <c r="V195">
        <f t="shared" si="97"/>
        <v>0</v>
      </c>
      <c r="W195">
        <f t="shared" si="98"/>
        <v>0</v>
      </c>
      <c r="X195">
        <f t="shared" si="99"/>
        <v>0</v>
      </c>
      <c r="Y195">
        <f t="shared" si="100"/>
        <v>0</v>
      </c>
      <c r="Z195" s="23">
        <f t="shared" ca="1" si="101"/>
        <v>200</v>
      </c>
      <c r="AA195" s="465"/>
      <c r="AB195" s="335"/>
      <c r="AC195" s="335"/>
      <c r="AD195" s="335"/>
      <c r="AE195" s="335"/>
      <c r="AF195" s="335"/>
      <c r="AG195" s="335"/>
      <c r="AH195" s="335"/>
      <c r="AI195" s="335"/>
      <c r="AJ195" s="335"/>
      <c r="AK195" s="23">
        <v>37</v>
      </c>
      <c r="AL195" s="23">
        <f t="shared" si="102"/>
        <v>0</v>
      </c>
      <c r="AM195">
        <f t="shared" si="103"/>
        <v>0</v>
      </c>
      <c r="AN195">
        <f t="shared" si="104"/>
        <v>0</v>
      </c>
      <c r="AO195">
        <f t="shared" si="105"/>
        <v>0</v>
      </c>
      <c r="AP195">
        <f t="shared" si="106"/>
        <v>0</v>
      </c>
      <c r="AQ195" s="23">
        <f t="shared" ca="1" si="107"/>
        <v>200</v>
      </c>
      <c r="AR195" s="465"/>
      <c r="AS195" s="335"/>
      <c r="AT195" s="335"/>
      <c r="AU195" s="335"/>
      <c r="AV195" s="335"/>
      <c r="AW195" s="335"/>
      <c r="AX195" s="335"/>
      <c r="AY195" s="335"/>
      <c r="AZ195" s="335"/>
      <c r="BA195" s="335"/>
      <c r="BB195" s="23">
        <v>37</v>
      </c>
      <c r="BC195" s="23">
        <f t="shared" si="108"/>
        <v>0</v>
      </c>
      <c r="BD195">
        <f t="shared" si="109"/>
        <v>0</v>
      </c>
      <c r="BE195">
        <f t="shared" si="110"/>
        <v>0</v>
      </c>
      <c r="BF195">
        <f t="shared" si="111"/>
        <v>0</v>
      </c>
      <c r="BG195">
        <f t="shared" si="112"/>
        <v>0</v>
      </c>
      <c r="BH195" s="23">
        <f t="shared" ca="1" si="113"/>
        <v>200</v>
      </c>
      <c r="BI195" s="465"/>
      <c r="BJ195" s="335"/>
      <c r="BK195" s="335"/>
      <c r="BL195" s="335"/>
      <c r="BM195" s="335"/>
      <c r="BN195" s="335"/>
      <c r="BO195" s="335"/>
      <c r="BP195" s="335"/>
      <c r="BQ195" s="335"/>
      <c r="BR195" s="335"/>
      <c r="BS195" s="23">
        <v>37</v>
      </c>
      <c r="BT195" s="23">
        <f t="shared" si="114"/>
        <v>0</v>
      </c>
      <c r="BU195">
        <f t="shared" si="115"/>
        <v>0</v>
      </c>
      <c r="BV195">
        <f t="shared" si="116"/>
        <v>0</v>
      </c>
      <c r="BW195">
        <f t="shared" si="117"/>
        <v>0</v>
      </c>
      <c r="BX195">
        <f t="shared" si="118"/>
        <v>0</v>
      </c>
      <c r="BY195" s="23">
        <f t="shared" ca="1" si="119"/>
        <v>200</v>
      </c>
      <c r="BZ195" s="465"/>
      <c r="CA195" s="335"/>
      <c r="CB195" s="335"/>
      <c r="CC195" s="335"/>
      <c r="CD195" s="335"/>
      <c r="CE195" s="335"/>
      <c r="CF195" s="335"/>
      <c r="CG195" s="335"/>
      <c r="CH195" s="335"/>
      <c r="CI195" s="335"/>
      <c r="CJ195" s="23">
        <v>37</v>
      </c>
      <c r="CK195" s="23">
        <f t="shared" si="120"/>
        <v>0</v>
      </c>
      <c r="CL195">
        <f t="shared" si="121"/>
        <v>0</v>
      </c>
      <c r="CM195">
        <f t="shared" si="122"/>
        <v>0</v>
      </c>
      <c r="CN195">
        <f t="shared" si="123"/>
        <v>0</v>
      </c>
      <c r="CO195">
        <f t="shared" si="124"/>
        <v>0</v>
      </c>
      <c r="CP195" s="23">
        <f t="shared" ca="1" si="125"/>
        <v>200</v>
      </c>
      <c r="CQ195" s="465"/>
      <c r="CR195" s="335"/>
      <c r="CS195" s="335"/>
      <c r="CT195" s="335"/>
      <c r="CU195" s="335"/>
      <c r="CV195" s="335"/>
      <c r="CW195" s="335"/>
      <c r="CX195" s="335"/>
      <c r="CY195" s="335"/>
      <c r="CZ195" s="335"/>
      <c r="DA195" s="23">
        <v>37</v>
      </c>
      <c r="DB195" s="23">
        <f t="shared" si="126"/>
        <v>0</v>
      </c>
      <c r="DC195">
        <f t="shared" si="127"/>
        <v>0</v>
      </c>
      <c r="DD195">
        <f t="shared" si="128"/>
        <v>0</v>
      </c>
      <c r="DE195">
        <f t="shared" si="129"/>
        <v>0</v>
      </c>
      <c r="DF195">
        <f t="shared" si="130"/>
        <v>0</v>
      </c>
      <c r="DG195" s="23">
        <f t="shared" ca="1" si="131"/>
        <v>200</v>
      </c>
      <c r="DH195" s="465"/>
      <c r="DI195" s="335"/>
      <c r="DJ195" s="335"/>
      <c r="DK195" s="335"/>
      <c r="DL195" s="335"/>
      <c r="DM195" s="335"/>
      <c r="DN195" s="335"/>
      <c r="DO195" s="335"/>
      <c r="DP195" s="335"/>
      <c r="DQ195" s="335"/>
      <c r="DR195" s="23">
        <v>37</v>
      </c>
      <c r="DS195" s="23">
        <f t="shared" si="132"/>
        <v>0</v>
      </c>
      <c r="DT195">
        <f t="shared" si="133"/>
        <v>0</v>
      </c>
      <c r="DU195">
        <f t="shared" si="134"/>
        <v>0</v>
      </c>
      <c r="DV195">
        <f t="shared" si="135"/>
        <v>0</v>
      </c>
      <c r="DW195">
        <f t="shared" si="136"/>
        <v>0</v>
      </c>
      <c r="DX195" s="23">
        <f t="shared" ca="1" si="137"/>
        <v>200</v>
      </c>
      <c r="DY195" s="465"/>
      <c r="DZ195" s="335"/>
      <c r="EA195" s="335"/>
      <c r="EB195" s="335"/>
      <c r="EC195" s="335"/>
      <c r="ED195" s="335"/>
      <c r="EE195" s="335"/>
      <c r="EF195" s="335"/>
      <c r="EG195" s="335"/>
      <c r="EH195" s="335"/>
      <c r="EI195" s="23">
        <v>37</v>
      </c>
      <c r="EJ195" s="23">
        <f t="shared" si="138"/>
        <v>0</v>
      </c>
      <c r="EK195">
        <f t="shared" si="139"/>
        <v>0</v>
      </c>
      <c r="EL195">
        <f t="shared" si="140"/>
        <v>0</v>
      </c>
      <c r="EM195">
        <f t="shared" si="141"/>
        <v>0</v>
      </c>
      <c r="EN195">
        <f t="shared" si="142"/>
        <v>0</v>
      </c>
      <c r="EO195" s="23">
        <f t="shared" ca="1" si="143"/>
        <v>200</v>
      </c>
      <c r="EP195" s="465"/>
      <c r="EQ195" s="335"/>
      <c r="ER195" s="335"/>
      <c r="ES195" s="335"/>
      <c r="ET195" s="335"/>
      <c r="EU195" s="335"/>
      <c r="EV195" s="335"/>
      <c r="EW195" s="335"/>
      <c r="EX195" s="335"/>
      <c r="EY195" s="335"/>
      <c r="EZ195" s="23">
        <v>37</v>
      </c>
      <c r="FA195" s="23">
        <f t="shared" si="144"/>
        <v>0</v>
      </c>
      <c r="FB195">
        <f t="shared" si="145"/>
        <v>0</v>
      </c>
      <c r="FC195">
        <f t="shared" si="146"/>
        <v>0</v>
      </c>
      <c r="FD195">
        <f t="shared" si="147"/>
        <v>0</v>
      </c>
      <c r="FE195">
        <f t="shared" si="148"/>
        <v>0</v>
      </c>
      <c r="FF195" s="23">
        <f t="shared" ca="1" si="149"/>
        <v>200</v>
      </c>
      <c r="FG195" s="465"/>
      <c r="FH195" s="335"/>
      <c r="FI195" s="335"/>
      <c r="FJ195" s="335"/>
      <c r="FK195" s="335"/>
      <c r="FL195" s="335"/>
      <c r="FM195" s="335"/>
      <c r="FN195" s="335"/>
      <c r="FO195" s="335"/>
      <c r="FP195" s="335"/>
      <c r="FQ195" s="23">
        <v>37</v>
      </c>
      <c r="FR195" s="23">
        <f t="shared" si="150"/>
        <v>0</v>
      </c>
      <c r="FS195">
        <f t="shared" si="151"/>
        <v>0</v>
      </c>
      <c r="FT195">
        <f t="shared" si="152"/>
        <v>0</v>
      </c>
      <c r="FU195">
        <f t="shared" si="153"/>
        <v>0</v>
      </c>
      <c r="FV195">
        <f t="shared" si="154"/>
        <v>0</v>
      </c>
      <c r="FW195" s="23">
        <f t="shared" ca="1" si="155"/>
        <v>200</v>
      </c>
      <c r="FX195" s="465"/>
      <c r="FY195" s="335"/>
      <c r="FZ195" s="335"/>
      <c r="GA195" s="335"/>
      <c r="GB195" s="335"/>
      <c r="GC195" s="335"/>
      <c r="GD195" s="335"/>
      <c r="GE195" s="335"/>
      <c r="GF195" s="335"/>
      <c r="GG195" s="335"/>
      <c r="GH195" s="23">
        <v>37</v>
      </c>
      <c r="GI195" s="23">
        <f t="shared" si="156"/>
        <v>0</v>
      </c>
      <c r="GJ195">
        <f t="shared" si="157"/>
        <v>0</v>
      </c>
      <c r="GK195">
        <f t="shared" si="158"/>
        <v>0</v>
      </c>
      <c r="GL195">
        <f t="shared" si="159"/>
        <v>0</v>
      </c>
      <c r="GM195">
        <f t="shared" si="160"/>
        <v>0</v>
      </c>
      <c r="GN195" s="23">
        <f t="shared" ca="1" si="161"/>
        <v>200</v>
      </c>
      <c r="GO195" s="465"/>
      <c r="GP195" s="335"/>
      <c r="GQ195" s="335"/>
      <c r="GR195" s="335"/>
      <c r="GS195" s="335"/>
      <c r="GT195" s="335"/>
      <c r="GU195" s="335"/>
      <c r="GV195" s="335"/>
      <c r="GW195" s="335"/>
      <c r="GX195" s="335"/>
      <c r="GY195" s="23">
        <v>37</v>
      </c>
      <c r="GZ195" s="23">
        <f t="shared" si="162"/>
        <v>0</v>
      </c>
      <c r="HA195">
        <f t="shared" si="163"/>
        <v>0</v>
      </c>
      <c r="HB195">
        <f t="shared" si="164"/>
        <v>0</v>
      </c>
      <c r="HC195">
        <f t="shared" si="165"/>
        <v>0</v>
      </c>
      <c r="HD195">
        <f t="shared" si="166"/>
        <v>0</v>
      </c>
      <c r="HE195" s="23">
        <f t="shared" ca="1" si="167"/>
        <v>200</v>
      </c>
      <c r="HF195" s="465"/>
      <c r="HG195" s="335"/>
      <c r="HH195" s="335"/>
      <c r="HI195" s="335"/>
      <c r="HJ195" s="335"/>
      <c r="HK195" s="335"/>
      <c r="HL195" s="335"/>
      <c r="HM195" s="335"/>
      <c r="HN195" s="335"/>
      <c r="HO195" s="335"/>
      <c r="HP195" s="23">
        <v>37</v>
      </c>
      <c r="HQ195" s="23">
        <f t="shared" si="168"/>
        <v>0</v>
      </c>
      <c r="HR195">
        <f t="shared" si="169"/>
        <v>0</v>
      </c>
      <c r="HS195">
        <f t="shared" si="170"/>
        <v>0</v>
      </c>
      <c r="HT195">
        <f t="shared" si="171"/>
        <v>0</v>
      </c>
      <c r="HU195">
        <f t="shared" si="172"/>
        <v>0</v>
      </c>
      <c r="HV195" s="23">
        <f t="shared" ca="1" si="173"/>
        <v>200</v>
      </c>
      <c r="HW195" s="465"/>
      <c r="HX195" s="335"/>
      <c r="HY195" s="335"/>
      <c r="HZ195" s="335"/>
      <c r="IA195" s="335"/>
      <c r="IB195" s="335"/>
      <c r="IC195" s="335"/>
      <c r="ID195" s="335"/>
      <c r="IE195" s="335"/>
      <c r="IF195" s="335"/>
      <c r="IG195" s="23">
        <v>37</v>
      </c>
      <c r="IH195" s="23">
        <f t="shared" si="174"/>
        <v>0</v>
      </c>
      <c r="II195">
        <f t="shared" si="175"/>
        <v>0</v>
      </c>
      <c r="IJ195">
        <f t="shared" si="176"/>
        <v>0</v>
      </c>
      <c r="IK195">
        <f t="shared" si="177"/>
        <v>0</v>
      </c>
      <c r="IL195">
        <f t="shared" si="178"/>
        <v>0</v>
      </c>
      <c r="IM195" s="23">
        <f t="shared" ca="1" si="179"/>
        <v>200</v>
      </c>
      <c r="IN195" s="465"/>
      <c r="IO195" s="335"/>
      <c r="IP195" s="335"/>
      <c r="IQ195" s="335"/>
      <c r="IR195" s="335"/>
      <c r="IS195" s="335"/>
      <c r="IT195" s="335"/>
    </row>
    <row r="196" spans="1:254" s="124" customFormat="1" ht="12.75" x14ac:dyDescent="0.2">
      <c r="A196" s="335"/>
      <c r="B196" s="335"/>
      <c r="C196" s="23">
        <v>38</v>
      </c>
      <c r="D196" s="23">
        <f t="shared" si="90"/>
        <v>0</v>
      </c>
      <c r="E196">
        <f t="shared" si="91"/>
        <v>0</v>
      </c>
      <c r="F196">
        <f t="shared" si="92"/>
        <v>0</v>
      </c>
      <c r="G196">
        <f t="shared" si="93"/>
        <v>0</v>
      </c>
      <c r="H196">
        <f t="shared" si="94"/>
        <v>0</v>
      </c>
      <c r="I196" s="23">
        <f t="shared" ca="1" si="95"/>
        <v>200</v>
      </c>
      <c r="J196" s="465"/>
      <c r="K196" s="335"/>
      <c r="L196" s="335"/>
      <c r="M196" s="335"/>
      <c r="N196" s="335"/>
      <c r="O196" s="335"/>
      <c r="P196" s="335"/>
      <c r="Q196" s="335"/>
      <c r="R196" s="335"/>
      <c r="S196" s="335"/>
      <c r="T196" s="23">
        <v>38</v>
      </c>
      <c r="U196" s="23">
        <f t="shared" si="96"/>
        <v>0</v>
      </c>
      <c r="V196">
        <f t="shared" si="97"/>
        <v>0</v>
      </c>
      <c r="W196">
        <f t="shared" si="98"/>
        <v>0</v>
      </c>
      <c r="X196">
        <f t="shared" si="99"/>
        <v>0</v>
      </c>
      <c r="Y196">
        <f t="shared" si="100"/>
        <v>0</v>
      </c>
      <c r="Z196" s="23">
        <f t="shared" ca="1" si="101"/>
        <v>200</v>
      </c>
      <c r="AA196" s="465"/>
      <c r="AB196" s="335"/>
      <c r="AC196" s="335"/>
      <c r="AD196" s="335"/>
      <c r="AE196" s="335"/>
      <c r="AF196" s="335"/>
      <c r="AG196" s="335"/>
      <c r="AH196" s="335"/>
      <c r="AI196" s="335"/>
      <c r="AJ196" s="335"/>
      <c r="AK196" s="23">
        <v>38</v>
      </c>
      <c r="AL196" s="23">
        <f t="shared" si="102"/>
        <v>0</v>
      </c>
      <c r="AM196">
        <f t="shared" si="103"/>
        <v>0</v>
      </c>
      <c r="AN196">
        <f t="shared" si="104"/>
        <v>0</v>
      </c>
      <c r="AO196">
        <f t="shared" si="105"/>
        <v>0</v>
      </c>
      <c r="AP196">
        <f t="shared" si="106"/>
        <v>0</v>
      </c>
      <c r="AQ196" s="23">
        <f t="shared" ca="1" si="107"/>
        <v>200</v>
      </c>
      <c r="AR196" s="465"/>
      <c r="AS196" s="335"/>
      <c r="AT196" s="335"/>
      <c r="AU196" s="335"/>
      <c r="AV196" s="335"/>
      <c r="AW196" s="335"/>
      <c r="AX196" s="335"/>
      <c r="AY196" s="335"/>
      <c r="AZ196" s="335"/>
      <c r="BA196" s="335"/>
      <c r="BB196" s="23">
        <v>38</v>
      </c>
      <c r="BC196" s="23">
        <f t="shared" si="108"/>
        <v>0</v>
      </c>
      <c r="BD196">
        <f t="shared" si="109"/>
        <v>0</v>
      </c>
      <c r="BE196">
        <f t="shared" si="110"/>
        <v>0</v>
      </c>
      <c r="BF196">
        <f t="shared" si="111"/>
        <v>0</v>
      </c>
      <c r="BG196">
        <f t="shared" si="112"/>
        <v>0</v>
      </c>
      <c r="BH196" s="23">
        <f t="shared" ca="1" si="113"/>
        <v>200</v>
      </c>
      <c r="BI196" s="465"/>
      <c r="BJ196" s="335"/>
      <c r="BK196" s="335"/>
      <c r="BL196" s="335"/>
      <c r="BM196" s="335"/>
      <c r="BN196" s="335"/>
      <c r="BO196" s="335"/>
      <c r="BP196" s="335"/>
      <c r="BQ196" s="335"/>
      <c r="BR196" s="335"/>
      <c r="BS196" s="23">
        <v>38</v>
      </c>
      <c r="BT196" s="23">
        <f t="shared" si="114"/>
        <v>0</v>
      </c>
      <c r="BU196">
        <f t="shared" si="115"/>
        <v>0</v>
      </c>
      <c r="BV196">
        <f t="shared" si="116"/>
        <v>0</v>
      </c>
      <c r="BW196">
        <f t="shared" si="117"/>
        <v>0</v>
      </c>
      <c r="BX196">
        <f t="shared" si="118"/>
        <v>0</v>
      </c>
      <c r="BY196" s="23">
        <f t="shared" ca="1" si="119"/>
        <v>200</v>
      </c>
      <c r="BZ196" s="465"/>
      <c r="CA196" s="335"/>
      <c r="CB196" s="335"/>
      <c r="CC196" s="335"/>
      <c r="CD196" s="335"/>
      <c r="CE196" s="335"/>
      <c r="CF196" s="335"/>
      <c r="CG196" s="335"/>
      <c r="CH196" s="335"/>
      <c r="CI196" s="335"/>
      <c r="CJ196" s="23">
        <v>38</v>
      </c>
      <c r="CK196" s="23">
        <f t="shared" si="120"/>
        <v>0</v>
      </c>
      <c r="CL196">
        <f t="shared" si="121"/>
        <v>0</v>
      </c>
      <c r="CM196">
        <f t="shared" si="122"/>
        <v>0</v>
      </c>
      <c r="CN196">
        <f t="shared" si="123"/>
        <v>0</v>
      </c>
      <c r="CO196">
        <f t="shared" si="124"/>
        <v>0</v>
      </c>
      <c r="CP196" s="23">
        <f t="shared" ca="1" si="125"/>
        <v>200</v>
      </c>
      <c r="CQ196" s="465"/>
      <c r="CR196" s="335"/>
      <c r="CS196" s="335"/>
      <c r="CT196" s="335"/>
      <c r="CU196" s="335"/>
      <c r="CV196" s="335"/>
      <c r="CW196" s="335"/>
      <c r="CX196" s="335"/>
      <c r="CY196" s="335"/>
      <c r="CZ196" s="335"/>
      <c r="DA196" s="23">
        <v>38</v>
      </c>
      <c r="DB196" s="23">
        <f t="shared" si="126"/>
        <v>0</v>
      </c>
      <c r="DC196">
        <f t="shared" si="127"/>
        <v>0</v>
      </c>
      <c r="DD196">
        <f t="shared" si="128"/>
        <v>0</v>
      </c>
      <c r="DE196">
        <f t="shared" si="129"/>
        <v>0</v>
      </c>
      <c r="DF196">
        <f t="shared" si="130"/>
        <v>0</v>
      </c>
      <c r="DG196" s="23">
        <f t="shared" ca="1" si="131"/>
        <v>200</v>
      </c>
      <c r="DH196" s="465"/>
      <c r="DI196" s="335"/>
      <c r="DJ196" s="335"/>
      <c r="DK196" s="335"/>
      <c r="DL196" s="335"/>
      <c r="DM196" s="335"/>
      <c r="DN196" s="335"/>
      <c r="DO196" s="335"/>
      <c r="DP196" s="335"/>
      <c r="DQ196" s="335"/>
      <c r="DR196" s="23">
        <v>38</v>
      </c>
      <c r="DS196" s="23">
        <f t="shared" si="132"/>
        <v>0</v>
      </c>
      <c r="DT196">
        <f t="shared" si="133"/>
        <v>0</v>
      </c>
      <c r="DU196">
        <f t="shared" si="134"/>
        <v>0</v>
      </c>
      <c r="DV196">
        <f t="shared" si="135"/>
        <v>0</v>
      </c>
      <c r="DW196">
        <f t="shared" si="136"/>
        <v>0</v>
      </c>
      <c r="DX196" s="23">
        <f t="shared" ca="1" si="137"/>
        <v>200</v>
      </c>
      <c r="DY196" s="465"/>
      <c r="DZ196" s="335"/>
      <c r="EA196" s="335"/>
      <c r="EB196" s="335"/>
      <c r="EC196" s="335"/>
      <c r="ED196" s="335"/>
      <c r="EE196" s="335"/>
      <c r="EF196" s="335"/>
      <c r="EG196" s="335"/>
      <c r="EH196" s="335"/>
      <c r="EI196" s="23">
        <v>38</v>
      </c>
      <c r="EJ196" s="23">
        <f t="shared" si="138"/>
        <v>0</v>
      </c>
      <c r="EK196">
        <f t="shared" si="139"/>
        <v>0</v>
      </c>
      <c r="EL196">
        <f t="shared" si="140"/>
        <v>0</v>
      </c>
      <c r="EM196">
        <f t="shared" si="141"/>
        <v>0</v>
      </c>
      <c r="EN196">
        <f t="shared" si="142"/>
        <v>0</v>
      </c>
      <c r="EO196" s="23">
        <f t="shared" ca="1" si="143"/>
        <v>200</v>
      </c>
      <c r="EP196" s="465"/>
      <c r="EQ196" s="335"/>
      <c r="ER196" s="335"/>
      <c r="ES196" s="335"/>
      <c r="ET196" s="335"/>
      <c r="EU196" s="335"/>
      <c r="EV196" s="335"/>
      <c r="EW196" s="335"/>
      <c r="EX196" s="335"/>
      <c r="EY196" s="335"/>
      <c r="EZ196" s="23">
        <v>38</v>
      </c>
      <c r="FA196" s="23">
        <f t="shared" si="144"/>
        <v>0</v>
      </c>
      <c r="FB196">
        <f t="shared" si="145"/>
        <v>0</v>
      </c>
      <c r="FC196">
        <f t="shared" si="146"/>
        <v>0</v>
      </c>
      <c r="FD196">
        <f t="shared" si="147"/>
        <v>0</v>
      </c>
      <c r="FE196">
        <f t="shared" si="148"/>
        <v>0</v>
      </c>
      <c r="FF196" s="23">
        <f t="shared" ca="1" si="149"/>
        <v>200</v>
      </c>
      <c r="FG196" s="465"/>
      <c r="FH196" s="335"/>
      <c r="FI196" s="335"/>
      <c r="FJ196" s="335"/>
      <c r="FK196" s="335"/>
      <c r="FL196" s="335"/>
      <c r="FM196" s="335"/>
      <c r="FN196" s="335"/>
      <c r="FO196" s="335"/>
      <c r="FP196" s="335"/>
      <c r="FQ196" s="23">
        <v>38</v>
      </c>
      <c r="FR196" s="23">
        <f t="shared" si="150"/>
        <v>0</v>
      </c>
      <c r="FS196">
        <f t="shared" si="151"/>
        <v>0</v>
      </c>
      <c r="FT196">
        <f t="shared" si="152"/>
        <v>0</v>
      </c>
      <c r="FU196">
        <f t="shared" si="153"/>
        <v>0</v>
      </c>
      <c r="FV196">
        <f t="shared" si="154"/>
        <v>0</v>
      </c>
      <c r="FW196" s="23">
        <f t="shared" ca="1" si="155"/>
        <v>200</v>
      </c>
      <c r="FX196" s="465"/>
      <c r="FY196" s="335"/>
      <c r="FZ196" s="335"/>
      <c r="GA196" s="335"/>
      <c r="GB196" s="335"/>
      <c r="GC196" s="335"/>
      <c r="GD196" s="335"/>
      <c r="GE196" s="335"/>
      <c r="GF196" s="335"/>
      <c r="GG196" s="335"/>
      <c r="GH196" s="23">
        <v>38</v>
      </c>
      <c r="GI196" s="23">
        <f t="shared" si="156"/>
        <v>0</v>
      </c>
      <c r="GJ196">
        <f t="shared" si="157"/>
        <v>0</v>
      </c>
      <c r="GK196">
        <f t="shared" si="158"/>
        <v>0</v>
      </c>
      <c r="GL196">
        <f t="shared" si="159"/>
        <v>0</v>
      </c>
      <c r="GM196">
        <f t="shared" si="160"/>
        <v>0</v>
      </c>
      <c r="GN196" s="23">
        <f t="shared" ca="1" si="161"/>
        <v>200</v>
      </c>
      <c r="GO196" s="465"/>
      <c r="GP196" s="335"/>
      <c r="GQ196" s="335"/>
      <c r="GR196" s="335"/>
      <c r="GS196" s="335"/>
      <c r="GT196" s="335"/>
      <c r="GU196" s="335"/>
      <c r="GV196" s="335"/>
      <c r="GW196" s="335"/>
      <c r="GX196" s="335"/>
      <c r="GY196" s="23">
        <v>38</v>
      </c>
      <c r="GZ196" s="23">
        <f t="shared" si="162"/>
        <v>0</v>
      </c>
      <c r="HA196">
        <f t="shared" si="163"/>
        <v>0</v>
      </c>
      <c r="HB196">
        <f t="shared" si="164"/>
        <v>0</v>
      </c>
      <c r="HC196">
        <f t="shared" si="165"/>
        <v>0</v>
      </c>
      <c r="HD196">
        <f t="shared" si="166"/>
        <v>0</v>
      </c>
      <c r="HE196" s="23">
        <f t="shared" ca="1" si="167"/>
        <v>200</v>
      </c>
      <c r="HF196" s="465"/>
      <c r="HG196" s="335"/>
      <c r="HH196" s="335"/>
      <c r="HI196" s="335"/>
      <c r="HJ196" s="335"/>
      <c r="HK196" s="335"/>
      <c r="HL196" s="335"/>
      <c r="HM196" s="335"/>
      <c r="HN196" s="335"/>
      <c r="HO196" s="335"/>
      <c r="HP196" s="23">
        <v>38</v>
      </c>
      <c r="HQ196" s="23">
        <f t="shared" si="168"/>
        <v>0</v>
      </c>
      <c r="HR196">
        <f t="shared" si="169"/>
        <v>0</v>
      </c>
      <c r="HS196">
        <f t="shared" si="170"/>
        <v>0</v>
      </c>
      <c r="HT196">
        <f t="shared" si="171"/>
        <v>0</v>
      </c>
      <c r="HU196">
        <f t="shared" si="172"/>
        <v>0</v>
      </c>
      <c r="HV196" s="23">
        <f t="shared" ca="1" si="173"/>
        <v>200</v>
      </c>
      <c r="HW196" s="465"/>
      <c r="HX196" s="335"/>
      <c r="HY196" s="335"/>
      <c r="HZ196" s="335"/>
      <c r="IA196" s="335"/>
      <c r="IB196" s="335"/>
      <c r="IC196" s="335"/>
      <c r="ID196" s="335"/>
      <c r="IE196" s="335"/>
      <c r="IF196" s="335"/>
      <c r="IG196" s="23">
        <v>38</v>
      </c>
      <c r="IH196" s="23">
        <f t="shared" si="174"/>
        <v>0</v>
      </c>
      <c r="II196">
        <f t="shared" si="175"/>
        <v>0</v>
      </c>
      <c r="IJ196">
        <f t="shared" si="176"/>
        <v>0</v>
      </c>
      <c r="IK196">
        <f t="shared" si="177"/>
        <v>0</v>
      </c>
      <c r="IL196">
        <f t="shared" si="178"/>
        <v>0</v>
      </c>
      <c r="IM196" s="23">
        <f t="shared" ca="1" si="179"/>
        <v>200</v>
      </c>
      <c r="IN196" s="465"/>
      <c r="IO196" s="335"/>
      <c r="IP196" s="335"/>
      <c r="IQ196" s="335"/>
      <c r="IR196" s="335"/>
      <c r="IS196" s="335"/>
      <c r="IT196" s="335"/>
    </row>
    <row r="197" spans="1:254" s="124" customFormat="1" ht="12.75" x14ac:dyDescent="0.2">
      <c r="A197" s="335"/>
      <c r="B197" s="335"/>
      <c r="C197" s="23">
        <v>39</v>
      </c>
      <c r="D197" s="23">
        <f t="shared" si="90"/>
        <v>0</v>
      </c>
      <c r="E197">
        <f t="shared" si="91"/>
        <v>0</v>
      </c>
      <c r="F197">
        <f t="shared" si="92"/>
        <v>0</v>
      </c>
      <c r="G197">
        <f t="shared" si="93"/>
        <v>0</v>
      </c>
      <c r="H197">
        <f t="shared" si="94"/>
        <v>0</v>
      </c>
      <c r="I197" s="23">
        <f t="shared" ca="1" si="95"/>
        <v>200</v>
      </c>
      <c r="J197" s="465"/>
      <c r="K197" s="335"/>
      <c r="L197" s="335"/>
      <c r="M197" s="335"/>
      <c r="N197" s="335"/>
      <c r="O197" s="335"/>
      <c r="P197" s="335"/>
      <c r="Q197" s="335"/>
      <c r="R197" s="335"/>
      <c r="S197" s="335"/>
      <c r="T197" s="23">
        <v>39</v>
      </c>
      <c r="U197" s="23">
        <f t="shared" si="96"/>
        <v>0</v>
      </c>
      <c r="V197">
        <f t="shared" si="97"/>
        <v>0</v>
      </c>
      <c r="W197">
        <f t="shared" si="98"/>
        <v>0</v>
      </c>
      <c r="X197">
        <f t="shared" si="99"/>
        <v>0</v>
      </c>
      <c r="Y197">
        <f t="shared" si="100"/>
        <v>0</v>
      </c>
      <c r="Z197" s="23">
        <f t="shared" ca="1" si="101"/>
        <v>200</v>
      </c>
      <c r="AA197" s="465"/>
      <c r="AB197" s="335"/>
      <c r="AC197" s="335"/>
      <c r="AD197" s="335"/>
      <c r="AE197" s="335"/>
      <c r="AF197" s="335"/>
      <c r="AG197" s="335"/>
      <c r="AH197" s="335"/>
      <c r="AI197" s="335"/>
      <c r="AJ197" s="335"/>
      <c r="AK197" s="23">
        <v>39</v>
      </c>
      <c r="AL197" s="23">
        <f t="shared" si="102"/>
        <v>0</v>
      </c>
      <c r="AM197">
        <f t="shared" si="103"/>
        <v>0</v>
      </c>
      <c r="AN197">
        <f t="shared" si="104"/>
        <v>0</v>
      </c>
      <c r="AO197">
        <f t="shared" si="105"/>
        <v>0</v>
      </c>
      <c r="AP197">
        <f t="shared" si="106"/>
        <v>0</v>
      </c>
      <c r="AQ197" s="23">
        <f t="shared" ca="1" si="107"/>
        <v>200</v>
      </c>
      <c r="AR197" s="465"/>
      <c r="AS197" s="335"/>
      <c r="AT197" s="335"/>
      <c r="AU197" s="335"/>
      <c r="AV197" s="335"/>
      <c r="AW197" s="335"/>
      <c r="AX197" s="335"/>
      <c r="AY197" s="335"/>
      <c r="AZ197" s="335"/>
      <c r="BA197" s="335"/>
      <c r="BB197" s="23">
        <v>39</v>
      </c>
      <c r="BC197" s="23">
        <f t="shared" si="108"/>
        <v>0</v>
      </c>
      <c r="BD197">
        <f t="shared" si="109"/>
        <v>0</v>
      </c>
      <c r="BE197">
        <f t="shared" si="110"/>
        <v>0</v>
      </c>
      <c r="BF197">
        <f t="shared" si="111"/>
        <v>0</v>
      </c>
      <c r="BG197">
        <f t="shared" si="112"/>
        <v>0</v>
      </c>
      <c r="BH197" s="23">
        <f t="shared" ca="1" si="113"/>
        <v>200</v>
      </c>
      <c r="BI197" s="465"/>
      <c r="BJ197" s="335"/>
      <c r="BK197" s="335"/>
      <c r="BL197" s="335"/>
      <c r="BM197" s="335"/>
      <c r="BN197" s="335"/>
      <c r="BO197" s="335"/>
      <c r="BP197" s="335"/>
      <c r="BQ197" s="335"/>
      <c r="BR197" s="335"/>
      <c r="BS197" s="23">
        <v>39</v>
      </c>
      <c r="BT197" s="23">
        <f t="shared" si="114"/>
        <v>0</v>
      </c>
      <c r="BU197">
        <f t="shared" si="115"/>
        <v>0</v>
      </c>
      <c r="BV197">
        <f t="shared" si="116"/>
        <v>0</v>
      </c>
      <c r="BW197">
        <f t="shared" si="117"/>
        <v>0</v>
      </c>
      <c r="BX197">
        <f t="shared" si="118"/>
        <v>0</v>
      </c>
      <c r="BY197" s="23">
        <f t="shared" ca="1" si="119"/>
        <v>200</v>
      </c>
      <c r="BZ197" s="465"/>
      <c r="CA197" s="335"/>
      <c r="CB197" s="335"/>
      <c r="CC197" s="335"/>
      <c r="CD197" s="335"/>
      <c r="CE197" s="335"/>
      <c r="CF197" s="335"/>
      <c r="CG197" s="335"/>
      <c r="CH197" s="335"/>
      <c r="CI197" s="335"/>
      <c r="CJ197" s="23">
        <v>39</v>
      </c>
      <c r="CK197" s="23">
        <f t="shared" si="120"/>
        <v>0</v>
      </c>
      <c r="CL197">
        <f t="shared" si="121"/>
        <v>0</v>
      </c>
      <c r="CM197">
        <f t="shared" si="122"/>
        <v>0</v>
      </c>
      <c r="CN197">
        <f t="shared" si="123"/>
        <v>0</v>
      </c>
      <c r="CO197">
        <f t="shared" si="124"/>
        <v>0</v>
      </c>
      <c r="CP197" s="23">
        <f t="shared" ca="1" si="125"/>
        <v>200</v>
      </c>
      <c r="CQ197" s="465"/>
      <c r="CR197" s="335"/>
      <c r="CS197" s="335"/>
      <c r="CT197" s="335"/>
      <c r="CU197" s="335"/>
      <c r="CV197" s="335"/>
      <c r="CW197" s="335"/>
      <c r="CX197" s="335"/>
      <c r="CY197" s="335"/>
      <c r="CZ197" s="335"/>
      <c r="DA197" s="23">
        <v>39</v>
      </c>
      <c r="DB197" s="23">
        <f t="shared" si="126"/>
        <v>0</v>
      </c>
      <c r="DC197">
        <f t="shared" si="127"/>
        <v>0</v>
      </c>
      <c r="DD197">
        <f t="shared" si="128"/>
        <v>0</v>
      </c>
      <c r="DE197">
        <f t="shared" si="129"/>
        <v>0</v>
      </c>
      <c r="DF197">
        <f t="shared" si="130"/>
        <v>0</v>
      </c>
      <c r="DG197" s="23">
        <f t="shared" ca="1" si="131"/>
        <v>200</v>
      </c>
      <c r="DH197" s="465"/>
      <c r="DI197" s="335"/>
      <c r="DJ197" s="335"/>
      <c r="DK197" s="335"/>
      <c r="DL197" s="335"/>
      <c r="DM197" s="335"/>
      <c r="DN197" s="335"/>
      <c r="DO197" s="335"/>
      <c r="DP197" s="335"/>
      <c r="DQ197" s="335"/>
      <c r="DR197" s="23">
        <v>39</v>
      </c>
      <c r="DS197" s="23">
        <f t="shared" si="132"/>
        <v>0</v>
      </c>
      <c r="DT197">
        <f t="shared" si="133"/>
        <v>0</v>
      </c>
      <c r="DU197">
        <f t="shared" si="134"/>
        <v>0</v>
      </c>
      <c r="DV197">
        <f t="shared" si="135"/>
        <v>0</v>
      </c>
      <c r="DW197">
        <f t="shared" si="136"/>
        <v>0</v>
      </c>
      <c r="DX197" s="23">
        <f t="shared" ca="1" si="137"/>
        <v>200</v>
      </c>
      <c r="DY197" s="465"/>
      <c r="DZ197" s="335"/>
      <c r="EA197" s="335"/>
      <c r="EB197" s="335"/>
      <c r="EC197" s="335"/>
      <c r="ED197" s="335"/>
      <c r="EE197" s="335"/>
      <c r="EF197" s="335"/>
      <c r="EG197" s="335"/>
      <c r="EH197" s="335"/>
      <c r="EI197" s="23">
        <v>39</v>
      </c>
      <c r="EJ197" s="23">
        <f t="shared" si="138"/>
        <v>0</v>
      </c>
      <c r="EK197">
        <f t="shared" si="139"/>
        <v>0</v>
      </c>
      <c r="EL197">
        <f t="shared" si="140"/>
        <v>0</v>
      </c>
      <c r="EM197">
        <f t="shared" si="141"/>
        <v>0</v>
      </c>
      <c r="EN197">
        <f t="shared" si="142"/>
        <v>0</v>
      </c>
      <c r="EO197" s="23">
        <f t="shared" ca="1" si="143"/>
        <v>200</v>
      </c>
      <c r="EP197" s="465"/>
      <c r="EQ197" s="335"/>
      <c r="ER197" s="335"/>
      <c r="ES197" s="335"/>
      <c r="ET197" s="335"/>
      <c r="EU197" s="335"/>
      <c r="EV197" s="335"/>
      <c r="EW197" s="335"/>
      <c r="EX197" s="335"/>
      <c r="EY197" s="335"/>
      <c r="EZ197" s="23">
        <v>39</v>
      </c>
      <c r="FA197" s="23">
        <f t="shared" si="144"/>
        <v>0</v>
      </c>
      <c r="FB197">
        <f t="shared" si="145"/>
        <v>0</v>
      </c>
      <c r="FC197">
        <f t="shared" si="146"/>
        <v>0</v>
      </c>
      <c r="FD197">
        <f t="shared" si="147"/>
        <v>0</v>
      </c>
      <c r="FE197">
        <f t="shared" si="148"/>
        <v>0</v>
      </c>
      <c r="FF197" s="23">
        <f t="shared" ca="1" si="149"/>
        <v>200</v>
      </c>
      <c r="FG197" s="465"/>
      <c r="FH197" s="335"/>
      <c r="FI197" s="335"/>
      <c r="FJ197" s="335"/>
      <c r="FK197" s="335"/>
      <c r="FL197" s="335"/>
      <c r="FM197" s="335"/>
      <c r="FN197" s="335"/>
      <c r="FO197" s="335"/>
      <c r="FP197" s="335"/>
      <c r="FQ197" s="23">
        <v>39</v>
      </c>
      <c r="FR197" s="23">
        <f t="shared" si="150"/>
        <v>0</v>
      </c>
      <c r="FS197">
        <f t="shared" si="151"/>
        <v>0</v>
      </c>
      <c r="FT197">
        <f t="shared" si="152"/>
        <v>0</v>
      </c>
      <c r="FU197">
        <f t="shared" si="153"/>
        <v>0</v>
      </c>
      <c r="FV197">
        <f t="shared" si="154"/>
        <v>0</v>
      </c>
      <c r="FW197" s="23">
        <f t="shared" ca="1" si="155"/>
        <v>200</v>
      </c>
      <c r="FX197" s="465"/>
      <c r="FY197" s="335"/>
      <c r="FZ197" s="335"/>
      <c r="GA197" s="335"/>
      <c r="GB197" s="335"/>
      <c r="GC197" s="335"/>
      <c r="GD197" s="335"/>
      <c r="GE197" s="335"/>
      <c r="GF197" s="335"/>
      <c r="GG197" s="335"/>
      <c r="GH197" s="23">
        <v>39</v>
      </c>
      <c r="GI197" s="23">
        <f t="shared" si="156"/>
        <v>0</v>
      </c>
      <c r="GJ197">
        <f t="shared" si="157"/>
        <v>0</v>
      </c>
      <c r="GK197">
        <f t="shared" si="158"/>
        <v>0</v>
      </c>
      <c r="GL197">
        <f t="shared" si="159"/>
        <v>0</v>
      </c>
      <c r="GM197">
        <f t="shared" si="160"/>
        <v>0</v>
      </c>
      <c r="GN197" s="23">
        <f t="shared" ca="1" si="161"/>
        <v>200</v>
      </c>
      <c r="GO197" s="465"/>
      <c r="GP197" s="335"/>
      <c r="GQ197" s="335"/>
      <c r="GR197" s="335"/>
      <c r="GS197" s="335"/>
      <c r="GT197" s="335"/>
      <c r="GU197" s="335"/>
      <c r="GV197" s="335"/>
      <c r="GW197" s="335"/>
      <c r="GX197" s="335"/>
      <c r="GY197" s="23">
        <v>39</v>
      </c>
      <c r="GZ197" s="23">
        <f t="shared" si="162"/>
        <v>0</v>
      </c>
      <c r="HA197">
        <f t="shared" si="163"/>
        <v>0</v>
      </c>
      <c r="HB197">
        <f t="shared" si="164"/>
        <v>0</v>
      </c>
      <c r="HC197">
        <f t="shared" si="165"/>
        <v>0</v>
      </c>
      <c r="HD197">
        <f t="shared" si="166"/>
        <v>0</v>
      </c>
      <c r="HE197" s="23">
        <f t="shared" ca="1" si="167"/>
        <v>200</v>
      </c>
      <c r="HF197" s="465"/>
      <c r="HG197" s="335"/>
      <c r="HH197" s="335"/>
      <c r="HI197" s="335"/>
      <c r="HJ197" s="335"/>
      <c r="HK197" s="335"/>
      <c r="HL197" s="335"/>
      <c r="HM197" s="335"/>
      <c r="HN197" s="335"/>
      <c r="HO197" s="335"/>
      <c r="HP197" s="23">
        <v>39</v>
      </c>
      <c r="HQ197" s="23">
        <f t="shared" si="168"/>
        <v>0</v>
      </c>
      <c r="HR197">
        <f t="shared" si="169"/>
        <v>0</v>
      </c>
      <c r="HS197">
        <f t="shared" si="170"/>
        <v>0</v>
      </c>
      <c r="HT197">
        <f t="shared" si="171"/>
        <v>0</v>
      </c>
      <c r="HU197">
        <f t="shared" si="172"/>
        <v>0</v>
      </c>
      <c r="HV197" s="23">
        <f t="shared" ca="1" si="173"/>
        <v>200</v>
      </c>
      <c r="HW197" s="465"/>
      <c r="HX197" s="335"/>
      <c r="HY197" s="335"/>
      <c r="HZ197" s="335"/>
      <c r="IA197" s="335"/>
      <c r="IB197" s="335"/>
      <c r="IC197" s="335"/>
      <c r="ID197" s="335"/>
      <c r="IE197" s="335"/>
      <c r="IF197" s="335"/>
      <c r="IG197" s="23">
        <v>39</v>
      </c>
      <c r="IH197" s="23">
        <f t="shared" si="174"/>
        <v>0</v>
      </c>
      <c r="II197">
        <f t="shared" si="175"/>
        <v>0</v>
      </c>
      <c r="IJ197">
        <f t="shared" si="176"/>
        <v>0</v>
      </c>
      <c r="IK197">
        <f t="shared" si="177"/>
        <v>0</v>
      </c>
      <c r="IL197">
        <f t="shared" si="178"/>
        <v>0</v>
      </c>
      <c r="IM197" s="23">
        <f t="shared" ca="1" si="179"/>
        <v>200</v>
      </c>
      <c r="IN197" s="465"/>
      <c r="IO197" s="335"/>
      <c r="IP197" s="335"/>
      <c r="IQ197" s="335"/>
      <c r="IR197" s="335"/>
      <c r="IS197" s="335"/>
      <c r="IT197" s="335"/>
    </row>
    <row r="198" spans="1:254" s="124" customFormat="1" ht="12.75" x14ac:dyDescent="0.2">
      <c r="A198" s="335"/>
      <c r="B198" s="335"/>
      <c r="C198" s="23">
        <v>40</v>
      </c>
      <c r="D198" s="23">
        <f t="shared" ref="D198:D248" si="180">SUMIFS(L$17:L$66,O$17:O$66,C198,I$17:I$66,"Unidirectional")</f>
        <v>0</v>
      </c>
      <c r="E198">
        <f t="shared" ref="E198:E248" si="181">SUMIFS(L$17:L$66,O$17:O$66,C198,I$17:I$66,"Bidirectional")/2+SUMIFS(L$17:L$66,O$17:O$66,C198-90,I$17:I$66,"Bidirectional")/2+SUMIFS(L$17:L$66,O$17:O$66,C198+90,I$17:I$66,"Bidirectional")/2</f>
        <v>0</v>
      </c>
      <c r="F198">
        <f t="shared" ref="F198:F248" si="182">SUMIFS(L$17:L$66,O$17:O$66,C198,I$17:I$66,"Triaxial")/3+SUMIFS(L$17:L$66,O$17:O$66,C198-60,I$17:I$66,"Triaxial")/3+SUMIFS(L$17:L$66,O$17:O$66,C198+60,I$17:I$66,"Triaxial")/3+SUMIFS(L$17:L$66,O$17:O$66,C198-120,I$17:I$66,"Triaxial")/3+SUMIFS(L$17:L$66,O$17:O$66,C198+120,I$17:I$66,"Triaxial")/3</f>
        <v>0</v>
      </c>
      <c r="G198">
        <f t="shared" ref="G198:G248" si="183">SUMIFS(L$17:L$66,O$17:O$66,C198,I$17:I$66,"Quadraxial")/6+SUMIFS(L$17:L$66,O$17:O$66,C198-45,I$17:I$66,"Quadraxial")/6+SUMIFS(L$17:L$66,O$17:O$66,C198+45,I$17:I$66,"Quadraxial")/6+SUMIFS(L$17:L$66,O$17:O$66,C198-90,I$17:I$66,"Quadraxial")/6+SUMIFS(L$17:L$66,O$17:O$66,C198+90,I$17:I$66,"Quadraxial")/6+SUMIFS(L$17:L$66,O$17:O$66,C198-135,I$17:I$66,"Quadraxial")/6+SUMIFS(L$17:L$66,O$17:O$66,C198+135,I$17:I$66,"Quadraxial")/6</f>
        <v>0</v>
      </c>
      <c r="H198">
        <f t="shared" ref="H198:H248" si="184">SUM(D198:G198)</f>
        <v>0</v>
      </c>
      <c r="I198" s="23">
        <f t="shared" ref="I198:I248" ca="1" si="185">SUMIF(C$69:C$248,"&gt;="&amp;C198-10,H$69:H$248)-SUMIF(C$69:C$248,"&gt;"&amp;C198+10,H$69:H$248)</f>
        <v>200</v>
      </c>
      <c r="J198" s="465"/>
      <c r="K198" s="335"/>
      <c r="L198" s="335"/>
      <c r="M198" s="335"/>
      <c r="N198" s="335"/>
      <c r="O198" s="335"/>
      <c r="P198" s="335"/>
      <c r="Q198" s="335"/>
      <c r="R198" s="335"/>
      <c r="S198" s="335"/>
      <c r="T198" s="23">
        <v>40</v>
      </c>
      <c r="U198" s="23">
        <f t="shared" ref="U198:U248" si="186">SUMIFS(AC$17:AC$66,AF$17:AF$66,T198,Z$17:Z$66,"Unidirectional")</f>
        <v>0</v>
      </c>
      <c r="V198">
        <f t="shared" ref="V198:V248" si="187">SUMIFS(AC$17:AC$66,AF$17:AF$66,T198,Z$17:Z$66,"Bidirectional")/2+SUMIFS(AC$17:AC$66,AF$17:AF$66,T198-90,Z$17:Z$66,"Bidirectional")/2+SUMIFS(AC$17:AC$66,AF$17:AF$66,T198+90,Z$17:Z$66,"Bidirectional")/2</f>
        <v>0</v>
      </c>
      <c r="W198">
        <f t="shared" ref="W198:W248" si="188">SUMIFS(AC$17:AC$66,AF$17:AF$66,T198,Z$17:Z$66,"Triaxial")/3+SUMIFS(AC$17:AC$66,AF$17:AF$66,T198-60,Z$17:Z$66,"Triaxial")/3+SUMIFS(AC$17:AC$66,AF$17:AF$66,T198+60,Z$17:Z$66,"Triaxial")/3+SUMIFS(AC$17:AC$66,AF$17:AF$66,T198-120,Z$17:Z$66,"Triaxial")/3+SUMIFS(AC$17:AC$66,AF$17:AF$66,T198+120,Z$17:Z$66,"Triaxial")/3</f>
        <v>0</v>
      </c>
      <c r="X198">
        <f t="shared" ref="X198:X248" si="189">SUMIFS(AC$17:AC$66,AF$17:AF$66,T198,Z$17:Z$66,"Quadraxial")/6+SUMIFS(AC$17:AC$66,AF$17:AF$66,T198-45,Z$17:Z$66,"Quadraxial")/6+SUMIFS(AC$17:AC$66,AF$17:AF$66,T198+45,Z$17:Z$66,"Quadraxial")/6+SUMIFS(AC$17:AC$66,AF$17:AF$66,T198-90,Z$17:Z$66,"Quadraxial")/6+SUMIFS(AC$17:AC$66,AF$17:AF$66,T198+90,Z$17:Z$66,"Quadraxial")/6+SUMIFS(AC$17:AC$66,AF$17:AF$66,T198-135,Z$17:Z$66,"Quadraxial")/6+SUMIFS(AC$17:AC$66,AF$17:AF$66,T198+135,Z$17:Z$66,"Quadraxial")/6</f>
        <v>0</v>
      </c>
      <c r="Y198">
        <f t="shared" ref="Y198:Y248" si="190">SUM(U198:X198)</f>
        <v>0</v>
      </c>
      <c r="Z198" s="23">
        <f t="shared" ref="Z198:Z248" ca="1" si="191">SUMIF(T$69:T$248,"&gt;="&amp;T198-10,Y$69:Y$248)-SUMIF(T$69:T$248,"&gt;"&amp;T198+10,Y$69:Y$248)</f>
        <v>200</v>
      </c>
      <c r="AA198" s="465"/>
      <c r="AB198" s="335"/>
      <c r="AC198" s="335"/>
      <c r="AD198" s="335"/>
      <c r="AE198" s="335"/>
      <c r="AF198" s="335"/>
      <c r="AG198" s="335"/>
      <c r="AH198" s="335"/>
      <c r="AI198" s="335"/>
      <c r="AJ198" s="335"/>
      <c r="AK198" s="23">
        <v>40</v>
      </c>
      <c r="AL198" s="23">
        <f t="shared" ref="AL198:AL248" si="192">SUMIFS(AT$17:AT$66,AW$17:AW$66,AK198,AQ$17:AQ$66,"Unidirectional")</f>
        <v>0</v>
      </c>
      <c r="AM198">
        <f t="shared" ref="AM198:AM248" si="193">SUMIFS(AT$17:AT$66,AW$17:AW$66,AK198,AQ$17:AQ$66,"Bidirectional")/2+SUMIFS(AT$17:AT$66,AW$17:AW$66,AK198-90,AQ$17:AQ$66,"Bidirectional")/2+SUMIFS(AT$17:AT$66,AW$17:AW$66,AK198+90,AQ$17:AQ$66,"Bidirectional")/2</f>
        <v>0</v>
      </c>
      <c r="AN198">
        <f t="shared" ref="AN198:AN248" si="194">SUMIFS(AT$17:AT$66,AW$17:AW$66,AK198,AQ$17:AQ$66,"Triaxial")/3+SUMIFS(AT$17:AT$66,AW$17:AW$66,AK198-60,AQ$17:AQ$66,"Triaxial")/3+SUMIFS(AT$17:AT$66,AW$17:AW$66,AK198+60,AQ$17:AQ$66,"Triaxial")/3+SUMIFS(AT$17:AT$66,AW$17:AW$66,AK198-120,AQ$17:AQ$66,"Triaxial")/3+SUMIFS(AT$17:AT$66,AW$17:AW$66,AK198+120,AQ$17:AQ$66,"Triaxial")/3</f>
        <v>0</v>
      </c>
      <c r="AO198">
        <f t="shared" ref="AO198:AO248" si="195">SUMIFS(AT$17:AT$66,AW$17:AW$66,AK198,AQ$17:AQ$66,"Quadraxial")/6+SUMIFS(AT$17:AT$66,AW$17:AW$66,AK198-45,AQ$17:AQ$66,"Quadraxial")/6+SUMIFS(AT$17:AT$66,AW$17:AW$66,AK198+45,AQ$17:AQ$66,"Quadraxial")/6+SUMIFS(AT$17:AT$66,AW$17:AW$66,AK198-90,AQ$17:AQ$66,"Quadraxial")/6+SUMIFS(AT$17:AT$66,AW$17:AW$66,AK198+90,AQ$17:AQ$66,"Quadraxial")/6+SUMIFS(AT$17:AT$66,AW$17:AW$66,AK198-135,AQ$17:AQ$66,"Quadraxial")/6+SUMIFS(AT$17:AT$66,AW$17:AW$66,AK198+135,AQ$17:AQ$66,"Quadraxial")/6</f>
        <v>0</v>
      </c>
      <c r="AP198">
        <f t="shared" ref="AP198:AP248" si="196">SUM(AL198:AO198)</f>
        <v>0</v>
      </c>
      <c r="AQ198" s="23">
        <f t="shared" ref="AQ198:AQ248" ca="1" si="197">SUMIF(AK$69:AK$248,"&gt;="&amp;AK198-10,AP$69:AP$248)-SUMIF(AK$69:AK$248,"&gt;"&amp;AK198+10,AP$69:AP$248)</f>
        <v>200</v>
      </c>
      <c r="AR198" s="465"/>
      <c r="AS198" s="335"/>
      <c r="AT198" s="335"/>
      <c r="AU198" s="335"/>
      <c r="AV198" s="335"/>
      <c r="AW198" s="335"/>
      <c r="AX198" s="335"/>
      <c r="AY198" s="335"/>
      <c r="AZ198" s="335"/>
      <c r="BA198" s="335"/>
      <c r="BB198" s="23">
        <v>40</v>
      </c>
      <c r="BC198" s="23">
        <f t="shared" ref="BC198:BC248" si="198">SUMIFS(BK$17:BK$66,BN$17:BN$66,BB198,BH$17:BH$66,"Unidirectional")</f>
        <v>0</v>
      </c>
      <c r="BD198">
        <f t="shared" ref="BD198:BD248" si="199">SUMIFS(BK$17:BK$66,BN$17:BN$66,BB198,BH$17:BH$66,"Bidirectional")/2+SUMIFS(BK$17:BK$66,BN$17:BN$66,BB198-90,BH$17:BH$66,"Bidirectional")/2+SUMIFS(BK$17:BK$66,BN$17:BN$66,BB198+90,BH$17:BH$66,"Bidirectional")/2</f>
        <v>0</v>
      </c>
      <c r="BE198">
        <f t="shared" ref="BE198:BE248" si="200">SUMIFS(BK$17:BK$66,BN$17:BN$66,BB198,BH$17:BH$66,"Triaxial")/3+SUMIFS(BK$17:BK$66,BN$17:BN$66,BB198-60,BH$17:BH$66,"Triaxial")/3+SUMIFS(BK$17:BK$66,BN$17:BN$66,BB198+60,BH$17:BH$66,"Triaxial")/3+SUMIFS(BK$17:BK$66,BN$17:BN$66,BB198-120,BH$17:BH$66,"Triaxial")/3+SUMIFS(BK$17:BK$66,BN$17:BN$66,BB198+120,BH$17:BH$66,"Triaxial")/3</f>
        <v>0</v>
      </c>
      <c r="BF198">
        <f t="shared" ref="BF198:BF248" si="201">SUMIFS(BK$17:BK$66,BN$17:BN$66,BB198,BH$17:BH$66,"Quadraxial")/6+SUMIFS(BK$17:BK$66,BN$17:BN$66,BB198-45,BH$17:BH$66,"Quadraxial")/6+SUMIFS(BK$17:BK$66,BN$17:BN$66,BB198+45,BH$17:BH$66,"Quadraxial")/6+SUMIFS(BK$17:BK$66,BN$17:BN$66,BB198-90,BH$17:BH$66,"Quadraxial")/6+SUMIFS(BK$17:BK$66,BN$17:BN$66,BB198+90,BH$17:BH$66,"Quadraxial")/6+SUMIFS(BK$17:BK$66,BN$17:BN$66,BB198-135,BH$17:BH$66,"Quadraxial")/6+SUMIFS(BK$17:BK$66,BN$17:BN$66,BB198+135,BH$17:BH$66,"Quadraxial")/6</f>
        <v>0</v>
      </c>
      <c r="BG198">
        <f t="shared" ref="BG198:BG248" si="202">SUM(BC198:BF198)</f>
        <v>0</v>
      </c>
      <c r="BH198" s="23">
        <f t="shared" ref="BH198:BH248" ca="1" si="203">SUMIF(BB$69:BB$248,"&gt;="&amp;BB198-10,BG$69:BG$248)-SUMIF(BB$69:BB$248,"&gt;"&amp;BB198+10,BG$69:BG$248)</f>
        <v>200</v>
      </c>
      <c r="BI198" s="465"/>
      <c r="BJ198" s="335"/>
      <c r="BK198" s="335"/>
      <c r="BL198" s="335"/>
      <c r="BM198" s="335"/>
      <c r="BN198" s="335"/>
      <c r="BO198" s="335"/>
      <c r="BP198" s="335"/>
      <c r="BQ198" s="335"/>
      <c r="BR198" s="335"/>
      <c r="BS198" s="23">
        <v>40</v>
      </c>
      <c r="BT198" s="23">
        <f t="shared" ref="BT198:BT248" si="204">SUMIFS(CB$17:CB$66,CE$17:CE$66,BS198,BY$17:BY$66,"Unidirectional")</f>
        <v>0</v>
      </c>
      <c r="BU198">
        <f t="shared" ref="BU198:BU248" si="205">SUMIFS(CB$17:CB$66,CE$17:CE$66,BS198,BY$17:BY$66,"Bidirectional")/2+SUMIFS(CB$17:CB$66,CE$17:CE$66,BS198-90,BY$17:BY$66,"Bidirectional")/2+SUMIFS(CB$17:CB$66,CE$17:CE$66,BS198+90,BY$17:BY$66,"Bidirectional")/2</f>
        <v>0</v>
      </c>
      <c r="BV198">
        <f t="shared" ref="BV198:BV248" si="206">SUMIFS(CB$17:CB$66,CE$17:CE$66,BS198,BY$17:BY$66,"Triaxial")/3+SUMIFS(CB$17:CB$66,CE$17:CE$66,BS198-60,BY$17:BY$66,"Triaxial")/3+SUMIFS(CB$17:CB$66,CE$17:CE$66,BS198+60,BY$17:BY$66,"Triaxial")/3+SUMIFS(CB$17:CB$66,CE$17:CE$66,BS198-120,BY$17:BY$66,"Triaxial")/3+SUMIFS(CB$17:CB$66,CE$17:CE$66,BS198+120,BY$17:BY$66,"Triaxial")/3</f>
        <v>0</v>
      </c>
      <c r="BW198">
        <f t="shared" ref="BW198:BW248" si="207">SUMIFS(CB$17:CB$66,CE$17:CE$66,BS198,BY$17:BY$66,"Quadraxial")/6+SUMIFS(CB$17:CB$66,CE$17:CE$66,BS198-45,BY$17:BY$66,"Quadraxial")/6+SUMIFS(CB$17:CB$66,CE$17:CE$66,BS198+45,BY$17:BY$66,"Quadraxial")/6+SUMIFS(CB$17:CB$66,CE$17:CE$66,BS198-90,BY$17:BY$66,"Quadraxial")/6+SUMIFS(CB$17:CB$66,CE$17:CE$66,BS198+90,BY$17:BY$66,"Quadraxial")/6+SUMIFS(CB$17:CB$66,CE$17:CE$66,BS198-135,BY$17:BY$66,"Quadraxial")/6+SUMIFS(CB$17:CB$66,CE$17:CE$66,BS198+135,BY$17:BY$66,"Quadraxial")/6</f>
        <v>0</v>
      </c>
      <c r="BX198">
        <f t="shared" ref="BX198:BX248" si="208">SUM(BT198:BW198)</f>
        <v>0</v>
      </c>
      <c r="BY198" s="23">
        <f t="shared" ref="BY198:BY248" ca="1" si="209">SUMIF(BS$69:BS$248,"&gt;="&amp;BS198-10,BX$69:BX$248)-SUMIF(BS$69:BS$248,"&gt;"&amp;BS198+10,BX$69:BX$248)</f>
        <v>200</v>
      </c>
      <c r="BZ198" s="465"/>
      <c r="CA198" s="335"/>
      <c r="CB198" s="335"/>
      <c r="CC198" s="335"/>
      <c r="CD198" s="335"/>
      <c r="CE198" s="335"/>
      <c r="CF198" s="335"/>
      <c r="CG198" s="335"/>
      <c r="CH198" s="335"/>
      <c r="CI198" s="335"/>
      <c r="CJ198" s="23">
        <v>40</v>
      </c>
      <c r="CK198" s="23">
        <f t="shared" ref="CK198:CK248" si="210">SUMIFS(CS$17:CS$66,CV$17:CV$66,CJ198,CP$17:CP$66,"Unidirectional")</f>
        <v>0</v>
      </c>
      <c r="CL198">
        <f t="shared" ref="CL198:CL248" si="211">SUMIFS(CS$17:CS$66,CV$17:CV$66,CJ198,CP$17:CP$66,"Bidirectional")/2+SUMIFS(CS$17:CS$66,CV$17:CV$66,CJ198-90,CP$17:CP$66,"Bidirectional")/2+SUMIFS(CS$17:CS$66,CV$17:CV$66,CJ198+90,CP$17:CP$66,"Bidirectional")/2</f>
        <v>0</v>
      </c>
      <c r="CM198">
        <f t="shared" ref="CM198:CM248" si="212">SUMIFS(CS$17:CS$66,CV$17:CV$66,CJ198,CP$17:CP$66,"Triaxial")/3+SUMIFS(CS$17:CS$66,CV$17:CV$66,CJ198-60,CP$17:CP$66,"Triaxial")/3+SUMIFS(CS$17:CS$66,CV$17:CV$66,CJ198+60,CP$17:CP$66,"Triaxial")/3+SUMIFS(CS$17:CS$66,CV$17:CV$66,CJ198-120,CP$17:CP$66,"Triaxial")/3+SUMIFS(CS$17:CS$66,CV$17:CV$66,CJ198+120,CP$17:CP$66,"Triaxial")/3</f>
        <v>0</v>
      </c>
      <c r="CN198">
        <f t="shared" ref="CN198:CN248" si="213">SUMIFS(CS$17:CS$66,CV$17:CV$66,CJ198,CP$17:CP$66,"Quadraxial")/6+SUMIFS(CS$17:CS$66,CV$17:CV$66,CJ198-45,CP$17:CP$66,"Quadraxial")/6+SUMIFS(CS$17:CS$66,CV$17:CV$66,CJ198+45,CP$17:CP$66,"Quadraxial")/6+SUMIFS(CS$17:CS$66,CV$17:CV$66,CJ198-90,CP$17:CP$66,"Quadraxial")/6+SUMIFS(CS$17:CS$66,CV$17:CV$66,CJ198+90,CP$17:CP$66,"Quadraxial")/6+SUMIFS(CS$17:CS$66,CV$17:CV$66,CJ198-135,CP$17:CP$66,"Quadraxial")/6+SUMIFS(CS$17:CS$66,CV$17:CV$66,CJ198+135,CP$17:CP$66,"Quadraxial")/6</f>
        <v>0</v>
      </c>
      <c r="CO198">
        <f t="shared" ref="CO198:CO248" si="214">SUM(CK198:CN198)</f>
        <v>0</v>
      </c>
      <c r="CP198" s="23">
        <f t="shared" ref="CP198:CP248" ca="1" si="215">SUMIF(CJ$69:CJ$248,"&gt;="&amp;CJ198-10,CO$69:CO$248)-SUMIF(CJ$69:CJ$248,"&gt;"&amp;CJ198+10,CO$69:CO$248)</f>
        <v>200</v>
      </c>
      <c r="CQ198" s="465"/>
      <c r="CR198" s="335"/>
      <c r="CS198" s="335"/>
      <c r="CT198" s="335"/>
      <c r="CU198" s="335"/>
      <c r="CV198" s="335"/>
      <c r="CW198" s="335"/>
      <c r="CX198" s="335"/>
      <c r="CY198" s="335"/>
      <c r="CZ198" s="335"/>
      <c r="DA198" s="23">
        <v>40</v>
      </c>
      <c r="DB198" s="23">
        <f t="shared" ref="DB198:DB248" si="216">SUMIFS(DJ$17:DJ$66,DM$17:DM$66,DA198,DG$17:DG$66,"Unidirectional")</f>
        <v>0</v>
      </c>
      <c r="DC198">
        <f t="shared" ref="DC198:DC248" si="217">SUMIFS(DJ$17:DJ$66,DM$17:DM$66,DA198,DG$17:DG$66,"Bidirectional")/2+SUMIFS(DJ$17:DJ$66,DM$17:DM$66,DA198-90,DG$17:DG$66,"Bidirectional")/2+SUMIFS(DJ$17:DJ$66,DM$17:DM$66,DA198+90,DG$17:DG$66,"Bidirectional")/2</f>
        <v>0</v>
      </c>
      <c r="DD198">
        <f t="shared" ref="DD198:DD248" si="218">SUMIFS(DJ$17:DJ$66,DM$17:DM$66,DA198,DG$17:DG$66,"Triaxial")/3+SUMIFS(DJ$17:DJ$66,DM$17:DM$66,DA198-60,DG$17:DG$66,"Triaxial")/3+SUMIFS(DJ$17:DJ$66,DM$17:DM$66,DA198+60,DG$17:DG$66,"Triaxial")/3+SUMIFS(DJ$17:DJ$66,DM$17:DM$66,DA198-120,DG$17:DG$66,"Triaxial")/3+SUMIFS(DJ$17:DJ$66,DM$17:DM$66,DA198+120,DG$17:DG$66,"Triaxial")/3</f>
        <v>0</v>
      </c>
      <c r="DE198">
        <f t="shared" ref="DE198:DE248" si="219">SUMIFS(DJ$17:DJ$66,DM$17:DM$66,DA198,DG$17:DG$66,"Quadraxial")/6+SUMIFS(DJ$17:DJ$66,DM$17:DM$66,DA198-45,DG$17:DG$66,"Quadraxial")/6+SUMIFS(DJ$17:DJ$66,DM$17:DM$66,DA198+45,DG$17:DG$66,"Quadraxial")/6+SUMIFS(DJ$17:DJ$66,DM$17:DM$66,DA198-90,DG$17:DG$66,"Quadraxial")/6+SUMIFS(DJ$17:DJ$66,DM$17:DM$66,DA198+90,DG$17:DG$66,"Quadraxial")/6+SUMIFS(DJ$17:DJ$66,DM$17:DM$66,DA198-135,DG$17:DG$66,"Quadraxial")/6+SUMIFS(DJ$17:DJ$66,DM$17:DM$66,DA198+135,DG$17:DG$66,"Quadraxial")/6</f>
        <v>0</v>
      </c>
      <c r="DF198">
        <f t="shared" ref="DF198:DF248" si="220">SUM(DB198:DE198)</f>
        <v>0</v>
      </c>
      <c r="DG198" s="23">
        <f t="shared" ref="DG198:DG248" ca="1" si="221">SUMIF(DA$69:DA$248,"&gt;="&amp;DA198-10,DF$69:DF$248)-SUMIF(DA$69:DA$248,"&gt;"&amp;DA198+10,DF$69:DF$248)</f>
        <v>200</v>
      </c>
      <c r="DH198" s="465"/>
      <c r="DI198" s="335"/>
      <c r="DJ198" s="335"/>
      <c r="DK198" s="335"/>
      <c r="DL198" s="335"/>
      <c r="DM198" s="335"/>
      <c r="DN198" s="335"/>
      <c r="DO198" s="335"/>
      <c r="DP198" s="335"/>
      <c r="DQ198" s="335"/>
      <c r="DR198" s="23">
        <v>40</v>
      </c>
      <c r="DS198" s="23">
        <f t="shared" ref="DS198:DS248" si="222">SUMIFS(EA$17:EA$66,ED$17:ED$66,DR198,DX$17:DX$66,"Unidirectional")</f>
        <v>0</v>
      </c>
      <c r="DT198">
        <f t="shared" ref="DT198:DT248" si="223">SUMIFS(EA$17:EA$66,ED$17:ED$66,DR198,DX$17:DX$66,"Bidirectional")/2+SUMIFS(EA$17:EA$66,ED$17:ED$66,DR198-90,DX$17:DX$66,"Bidirectional")/2+SUMIFS(EA$17:EA$66,ED$17:ED$66,DR198+90,DX$17:DX$66,"Bidirectional")/2</f>
        <v>0</v>
      </c>
      <c r="DU198">
        <f t="shared" ref="DU198:DU248" si="224">SUMIFS(EA$17:EA$66,ED$17:ED$66,DR198,DX$17:DX$66,"Triaxial")/3+SUMIFS(EA$17:EA$66,ED$17:ED$66,DR198-60,DX$17:DX$66,"Triaxial")/3+SUMIFS(EA$17:EA$66,ED$17:ED$66,DR198+60,DX$17:DX$66,"Triaxial")/3+SUMIFS(EA$17:EA$66,ED$17:ED$66,DR198-120,DX$17:DX$66,"Triaxial")/3+SUMIFS(EA$17:EA$66,ED$17:ED$66,DR198+120,DX$17:DX$66,"Triaxial")/3</f>
        <v>0</v>
      </c>
      <c r="DV198">
        <f t="shared" ref="DV198:DV248" si="225">SUMIFS(EA$17:EA$66,ED$17:ED$66,DR198,DX$17:DX$66,"Quadraxial")/6+SUMIFS(EA$17:EA$66,ED$17:ED$66,DR198-45,DX$17:DX$66,"Quadraxial")/6+SUMIFS(EA$17:EA$66,ED$17:ED$66,DR198+45,DX$17:DX$66,"Quadraxial")/6+SUMIFS(EA$17:EA$66,ED$17:ED$66,DR198-90,DX$17:DX$66,"Quadraxial")/6+SUMIFS(EA$17:EA$66,ED$17:ED$66,DR198+90,DX$17:DX$66,"Quadraxial")/6+SUMIFS(EA$17:EA$66,ED$17:ED$66,DR198-135,DX$17:DX$66,"Quadraxial")/6+SUMIFS(EA$17:EA$66,ED$17:ED$66,DR198+135,DX$17:DX$66,"Quadraxial")/6</f>
        <v>0</v>
      </c>
      <c r="DW198">
        <f t="shared" ref="DW198:DW248" si="226">SUM(DS198:DV198)</f>
        <v>0</v>
      </c>
      <c r="DX198" s="23">
        <f t="shared" ref="DX198:DX248" ca="1" si="227">SUMIF(DR$69:DR$248,"&gt;="&amp;DR198-10,DW$69:DW$248)-SUMIF(DR$69:DR$248,"&gt;"&amp;DR198+10,DW$69:DW$248)</f>
        <v>200</v>
      </c>
      <c r="DY198" s="465"/>
      <c r="DZ198" s="335"/>
      <c r="EA198" s="335"/>
      <c r="EB198" s="335"/>
      <c r="EC198" s="335"/>
      <c r="ED198" s="335"/>
      <c r="EE198" s="335"/>
      <c r="EF198" s="335"/>
      <c r="EG198" s="335"/>
      <c r="EH198" s="335"/>
      <c r="EI198" s="23">
        <v>40</v>
      </c>
      <c r="EJ198" s="23">
        <f t="shared" ref="EJ198:EJ248" si="228">SUMIFS(ER$17:ER$66,EU$17:EU$66,EI198,EO$17:EO$66,"Unidirectional")</f>
        <v>0</v>
      </c>
      <c r="EK198">
        <f t="shared" ref="EK198:EK248" si="229">SUMIFS(ER$17:ER$66,EU$17:EU$66,EI198,EO$17:EO$66,"Bidirectional")/2+SUMIFS(ER$17:ER$66,EU$17:EU$66,EI198-90,EO$17:EO$66,"Bidirectional")/2+SUMIFS(ER$17:ER$66,EU$17:EU$66,EI198+90,EO$17:EO$66,"Bidirectional")/2</f>
        <v>0</v>
      </c>
      <c r="EL198">
        <f t="shared" ref="EL198:EL248" si="230">SUMIFS(ER$17:ER$66,EU$17:EU$66,EI198,EO$17:EO$66,"Triaxial")/3+SUMIFS(ER$17:ER$66,EU$17:EU$66,EI198-60,EO$17:EO$66,"Triaxial")/3+SUMIFS(ER$17:ER$66,EU$17:EU$66,EI198+60,EO$17:EO$66,"Triaxial")/3+SUMIFS(ER$17:ER$66,EU$17:EU$66,EI198-120,EO$17:EO$66,"Triaxial")/3+SUMIFS(ER$17:ER$66,EU$17:EU$66,EI198+120,EO$17:EO$66,"Triaxial")/3</f>
        <v>0</v>
      </c>
      <c r="EM198">
        <f t="shared" ref="EM198:EM248" si="231">SUMIFS(ER$17:ER$66,EU$17:EU$66,EI198,EO$17:EO$66,"Quadraxial")/6+SUMIFS(ER$17:ER$66,EU$17:EU$66,EI198-45,EO$17:EO$66,"Quadraxial")/6+SUMIFS(ER$17:ER$66,EU$17:EU$66,EI198+45,EO$17:EO$66,"Quadraxial")/6+SUMIFS(ER$17:ER$66,EU$17:EU$66,EI198-90,EO$17:EO$66,"Quadraxial")/6+SUMIFS(ER$17:ER$66,EU$17:EU$66,EI198+90,EO$17:EO$66,"Quadraxial")/6+SUMIFS(ER$17:ER$66,EU$17:EU$66,EI198-135,EO$17:EO$66,"Quadraxial")/6+SUMIFS(ER$17:ER$66,EU$17:EU$66,EI198+135,EO$17:EO$66,"Quadraxial")/6</f>
        <v>0</v>
      </c>
      <c r="EN198">
        <f t="shared" ref="EN198:EN248" si="232">SUM(EJ198:EM198)</f>
        <v>0</v>
      </c>
      <c r="EO198" s="23">
        <f t="shared" ref="EO198:EO248" ca="1" si="233">SUMIF(EI$69:EI$248,"&gt;="&amp;EI198-10,EN$69:EN$248)-SUMIF(EI$69:EI$248,"&gt;"&amp;EI198+10,EN$69:EN$248)</f>
        <v>200</v>
      </c>
      <c r="EP198" s="465"/>
      <c r="EQ198" s="335"/>
      <c r="ER198" s="335"/>
      <c r="ES198" s="335"/>
      <c r="ET198" s="335"/>
      <c r="EU198" s="335"/>
      <c r="EV198" s="335"/>
      <c r="EW198" s="335"/>
      <c r="EX198" s="335"/>
      <c r="EY198" s="335"/>
      <c r="EZ198" s="23">
        <v>40</v>
      </c>
      <c r="FA198" s="23">
        <f t="shared" ref="FA198:FA248" si="234">SUMIFS(FI$17:FI$66,FL$17:FL$66,EZ198,FF$17:FF$66,"Unidirectional")</f>
        <v>0</v>
      </c>
      <c r="FB198">
        <f t="shared" ref="FB198:FB248" si="235">SUMIFS(FI$17:FI$66,FL$17:FL$66,EZ198,FF$17:FF$66,"Bidirectional")/2+SUMIFS(FI$17:FI$66,FL$17:FL$66,EZ198-90,FF$17:FF$66,"Bidirectional")/2+SUMIFS(FI$17:FI$66,FL$17:FL$66,EZ198+90,FF$17:FF$66,"Bidirectional")/2</f>
        <v>0</v>
      </c>
      <c r="FC198">
        <f t="shared" ref="FC198:FC248" si="236">SUMIFS(FI$17:FI$66,FL$17:FL$66,EZ198,FF$17:FF$66,"Triaxial")/3+SUMIFS(FI$17:FI$66,FL$17:FL$66,EZ198-60,FF$17:FF$66,"Triaxial")/3+SUMIFS(FI$17:FI$66,FL$17:FL$66,EZ198+60,FF$17:FF$66,"Triaxial")/3+SUMIFS(FI$17:FI$66,FL$17:FL$66,EZ198-120,FF$17:FF$66,"Triaxial")/3+SUMIFS(FI$17:FI$66,FL$17:FL$66,EZ198+120,FF$17:FF$66,"Triaxial")/3</f>
        <v>0</v>
      </c>
      <c r="FD198">
        <f t="shared" ref="FD198:FD248" si="237">SUMIFS(FI$17:FI$66,FL$17:FL$66,EZ198,FF$17:FF$66,"Quadraxial")/6+SUMIFS(FI$17:FI$66,FL$17:FL$66,EZ198-45,FF$17:FF$66,"Quadraxial")/6+SUMIFS(FI$17:FI$66,FL$17:FL$66,EZ198+45,FF$17:FF$66,"Quadraxial")/6+SUMIFS(FI$17:FI$66,FL$17:FL$66,EZ198-90,FF$17:FF$66,"Quadraxial")/6+SUMIFS(FI$17:FI$66,FL$17:FL$66,EZ198+90,FF$17:FF$66,"Quadraxial")/6+SUMIFS(FI$17:FI$66,FL$17:FL$66,EZ198-135,FF$17:FF$66,"Quadraxial")/6+SUMIFS(FI$17:FI$66,FL$17:FL$66,EZ198+135,FF$17:FF$66,"Quadraxial")/6</f>
        <v>0</v>
      </c>
      <c r="FE198">
        <f t="shared" ref="FE198:FE248" si="238">SUM(FA198:FD198)</f>
        <v>0</v>
      </c>
      <c r="FF198" s="23">
        <f t="shared" ref="FF198:FF248" ca="1" si="239">SUMIF(EZ$69:EZ$248,"&gt;="&amp;EZ198-10,FE$69:FE$248)-SUMIF(EZ$69:EZ$248,"&gt;"&amp;EZ198+10,FE$69:FE$248)</f>
        <v>200</v>
      </c>
      <c r="FG198" s="465"/>
      <c r="FH198" s="335"/>
      <c r="FI198" s="335"/>
      <c r="FJ198" s="335"/>
      <c r="FK198" s="335"/>
      <c r="FL198" s="335"/>
      <c r="FM198" s="335"/>
      <c r="FN198" s="335"/>
      <c r="FO198" s="335"/>
      <c r="FP198" s="335"/>
      <c r="FQ198" s="23">
        <v>40</v>
      </c>
      <c r="FR198" s="23">
        <f t="shared" ref="FR198:FR248" si="240">SUMIFS(FZ$17:FZ$66,GC$17:GC$66,FQ198,FW$17:FW$66,"Unidirectional")</f>
        <v>0</v>
      </c>
      <c r="FS198">
        <f t="shared" ref="FS198:FS248" si="241">SUMIFS(FZ$17:FZ$66,GC$17:GC$66,FQ198,FW$17:FW$66,"Bidirectional")/2+SUMIFS(FZ$17:FZ$66,GC$17:GC$66,FQ198-90,FW$17:FW$66,"Bidirectional")/2+SUMIFS(FZ$17:FZ$66,GC$17:GC$66,FQ198+90,FW$17:FW$66,"Bidirectional")/2</f>
        <v>0</v>
      </c>
      <c r="FT198">
        <f t="shared" ref="FT198:FT248" si="242">SUMIFS(FZ$17:FZ$66,GC$17:GC$66,FQ198,FW$17:FW$66,"Triaxial")/3+SUMIFS(FZ$17:FZ$66,GC$17:GC$66,FQ198-60,FW$17:FW$66,"Triaxial")/3+SUMIFS(FZ$17:FZ$66,GC$17:GC$66,FQ198+60,FW$17:FW$66,"Triaxial")/3+SUMIFS(FZ$17:FZ$66,GC$17:GC$66,FQ198-120,FW$17:FW$66,"Triaxial")/3+SUMIFS(FZ$17:FZ$66,GC$17:GC$66,FQ198+120,FW$17:FW$66,"Triaxial")/3</f>
        <v>0</v>
      </c>
      <c r="FU198">
        <f t="shared" ref="FU198:FU248" si="243">SUMIFS(FZ$17:FZ$66,GC$17:GC$66,FQ198,FW$17:FW$66,"Quadraxial")/6+SUMIFS(FZ$17:FZ$66,GC$17:GC$66,FQ198-45,FW$17:FW$66,"Quadraxial")/6+SUMIFS(FZ$17:FZ$66,GC$17:GC$66,FQ198+45,FW$17:FW$66,"Quadraxial")/6+SUMIFS(FZ$17:FZ$66,GC$17:GC$66,FQ198-90,FW$17:FW$66,"Quadraxial")/6+SUMIFS(FZ$17:FZ$66,GC$17:GC$66,FQ198+90,FW$17:FW$66,"Quadraxial")/6+SUMIFS(FZ$17:FZ$66,GC$17:GC$66,FQ198-135,FW$17:FW$66,"Quadraxial")/6+SUMIFS(FZ$17:FZ$66,GC$17:GC$66,FQ198+135,FW$17:FW$66,"Quadraxial")/6</f>
        <v>0</v>
      </c>
      <c r="FV198">
        <f t="shared" ref="FV198:FV248" si="244">SUM(FR198:FU198)</f>
        <v>0</v>
      </c>
      <c r="FW198" s="23">
        <f t="shared" ref="FW198:FW248" ca="1" si="245">SUMIF(FQ$69:FQ$248,"&gt;="&amp;FQ198-10,FV$69:FV$248)-SUMIF(FQ$69:FQ$248,"&gt;"&amp;FQ198+10,FV$69:FV$248)</f>
        <v>200</v>
      </c>
      <c r="FX198" s="465"/>
      <c r="FY198" s="335"/>
      <c r="FZ198" s="335"/>
      <c r="GA198" s="335"/>
      <c r="GB198" s="335"/>
      <c r="GC198" s="335"/>
      <c r="GD198" s="335"/>
      <c r="GE198" s="335"/>
      <c r="GF198" s="335"/>
      <c r="GG198" s="335"/>
      <c r="GH198" s="23">
        <v>40</v>
      </c>
      <c r="GI198" s="23">
        <f t="shared" ref="GI198:GI248" si="246">SUMIFS(GQ$17:GQ$66,GT$17:GT$66,GH198,GN$17:GN$66,"Unidirectional")</f>
        <v>0</v>
      </c>
      <c r="GJ198">
        <f t="shared" ref="GJ198:GJ248" si="247">SUMIFS(GQ$17:GQ$66,GT$17:GT$66,GH198,GN$17:GN$66,"Bidirectional")/2+SUMIFS(GQ$17:GQ$66,GT$17:GT$66,GH198-90,GN$17:GN$66,"Bidirectional")/2+SUMIFS(GQ$17:GQ$66,GT$17:GT$66,GH198+90,GN$17:GN$66,"Bidirectional")/2</f>
        <v>0</v>
      </c>
      <c r="GK198">
        <f t="shared" ref="GK198:GK248" si="248">SUMIFS(GQ$17:GQ$66,GT$17:GT$66,GH198,GN$17:GN$66,"Triaxial")/3+SUMIFS(GQ$17:GQ$66,GT$17:GT$66,GH198-60,GN$17:GN$66,"Triaxial")/3+SUMIFS(GQ$17:GQ$66,GT$17:GT$66,GH198+60,GN$17:GN$66,"Triaxial")/3+SUMIFS(GQ$17:GQ$66,GT$17:GT$66,GH198-120,GN$17:GN$66,"Triaxial")/3+SUMIFS(GQ$17:GQ$66,GT$17:GT$66,GH198+120,GN$17:GN$66,"Triaxial")/3</f>
        <v>0</v>
      </c>
      <c r="GL198">
        <f t="shared" ref="GL198:GL248" si="249">SUMIFS(GQ$17:GQ$66,GT$17:GT$66,GH198,GN$17:GN$66,"Quadraxial")/6+SUMIFS(GQ$17:GQ$66,GT$17:GT$66,GH198-45,GN$17:GN$66,"Quadraxial")/6+SUMIFS(GQ$17:GQ$66,GT$17:GT$66,GH198+45,GN$17:GN$66,"Quadraxial")/6+SUMIFS(GQ$17:GQ$66,GT$17:GT$66,GH198-90,GN$17:GN$66,"Quadraxial")/6+SUMIFS(GQ$17:GQ$66,GT$17:GT$66,GH198+90,GN$17:GN$66,"Quadraxial")/6+SUMIFS(GQ$17:GQ$66,GT$17:GT$66,GH198-135,GN$17:GN$66,"Quadraxial")/6+SUMIFS(GQ$17:GQ$66,GT$17:GT$66,GH198+135,GN$17:GN$66,"Quadraxial")/6</f>
        <v>0</v>
      </c>
      <c r="GM198">
        <f t="shared" ref="GM198:GM248" si="250">SUM(GI198:GL198)</f>
        <v>0</v>
      </c>
      <c r="GN198" s="23">
        <f t="shared" ref="GN198:GN248" ca="1" si="251">SUMIF(GH$69:GH$248,"&gt;="&amp;GH198-10,GM$69:GM$248)-SUMIF(GH$69:GH$248,"&gt;"&amp;GH198+10,GM$69:GM$248)</f>
        <v>200</v>
      </c>
      <c r="GO198" s="465"/>
      <c r="GP198" s="335"/>
      <c r="GQ198" s="335"/>
      <c r="GR198" s="335"/>
      <c r="GS198" s="335"/>
      <c r="GT198" s="335"/>
      <c r="GU198" s="335"/>
      <c r="GV198" s="335"/>
      <c r="GW198" s="335"/>
      <c r="GX198" s="335"/>
      <c r="GY198" s="23">
        <v>40</v>
      </c>
      <c r="GZ198" s="23">
        <f t="shared" ref="GZ198:GZ248" si="252">SUMIFS(HH$17:HH$66,HK$17:HK$66,GY198,HE$17:HE$66,"Unidirectional")</f>
        <v>0</v>
      </c>
      <c r="HA198">
        <f t="shared" ref="HA198:HA248" si="253">SUMIFS(HH$17:HH$66,HK$17:HK$66,GY198,HE$17:HE$66,"Bidirectional")/2+SUMIFS(HH$17:HH$66,HK$17:HK$66,GY198-90,HE$17:HE$66,"Bidirectional")/2+SUMIFS(HH$17:HH$66,HK$17:HK$66,GY198+90,HE$17:HE$66,"Bidirectional")/2</f>
        <v>0</v>
      </c>
      <c r="HB198">
        <f t="shared" ref="HB198:HB248" si="254">SUMIFS(HH$17:HH$66,HK$17:HK$66,GY198,HE$17:HE$66,"Triaxial")/3+SUMIFS(HH$17:HH$66,HK$17:HK$66,GY198-60,HE$17:HE$66,"Triaxial")/3+SUMIFS(HH$17:HH$66,HK$17:HK$66,GY198+60,HE$17:HE$66,"Triaxial")/3+SUMIFS(HH$17:HH$66,HK$17:HK$66,GY198-120,HE$17:HE$66,"Triaxial")/3+SUMIFS(HH$17:HH$66,HK$17:HK$66,GY198+120,HE$17:HE$66,"Triaxial")/3</f>
        <v>0</v>
      </c>
      <c r="HC198">
        <f t="shared" ref="HC198:HC248" si="255">SUMIFS(HH$17:HH$66,HK$17:HK$66,GY198,HE$17:HE$66,"Quadraxial")/6+SUMIFS(HH$17:HH$66,HK$17:HK$66,GY198-45,HE$17:HE$66,"Quadraxial")/6+SUMIFS(HH$17:HH$66,HK$17:HK$66,GY198+45,HE$17:HE$66,"Quadraxial")/6+SUMIFS(HH$17:HH$66,HK$17:HK$66,GY198-90,HE$17:HE$66,"Quadraxial")/6+SUMIFS(HH$17:HH$66,HK$17:HK$66,GY198+90,HE$17:HE$66,"Quadraxial")/6+SUMIFS(HH$17:HH$66,HK$17:HK$66,GY198-135,HE$17:HE$66,"Quadraxial")/6+SUMIFS(HH$17:HH$66,HK$17:HK$66,GY198+135,HE$17:HE$66,"Quadraxial")/6</f>
        <v>0</v>
      </c>
      <c r="HD198">
        <f t="shared" ref="HD198:HD248" si="256">SUM(GZ198:HC198)</f>
        <v>0</v>
      </c>
      <c r="HE198" s="23">
        <f t="shared" ref="HE198:HE248" ca="1" si="257">SUMIF(GY$69:GY$248,"&gt;="&amp;GY198-10,HD$69:HD$248)-SUMIF(GY$69:GY$248,"&gt;"&amp;GY198+10,HD$69:HD$248)</f>
        <v>200</v>
      </c>
      <c r="HF198" s="465"/>
      <c r="HG198" s="335"/>
      <c r="HH198" s="335"/>
      <c r="HI198" s="335"/>
      <c r="HJ198" s="335"/>
      <c r="HK198" s="335"/>
      <c r="HL198" s="335"/>
      <c r="HM198" s="335"/>
      <c r="HN198" s="335"/>
      <c r="HO198" s="335"/>
      <c r="HP198" s="23">
        <v>40</v>
      </c>
      <c r="HQ198" s="23">
        <f t="shared" ref="HQ198:HQ248" si="258">SUMIFS(HY$17:HY$66,IB$17:IB$66,HP198,HV$17:HV$66,"Unidirectional")</f>
        <v>0</v>
      </c>
      <c r="HR198">
        <f t="shared" ref="HR198:HR248" si="259">SUMIFS(HY$17:HY$66,IB$17:IB$66,HP198,HV$17:HV$66,"Bidirectional")/2+SUMIFS(HY$17:HY$66,IB$17:IB$66,HP198-90,HV$17:HV$66,"Bidirectional")/2+SUMIFS(HY$17:HY$66,IB$17:IB$66,HP198+90,HV$17:HV$66,"Bidirectional")/2</f>
        <v>0</v>
      </c>
      <c r="HS198">
        <f t="shared" ref="HS198:HS248" si="260">SUMIFS(HY$17:HY$66,IB$17:IB$66,HP198,HV$17:HV$66,"Triaxial")/3+SUMIFS(HY$17:HY$66,IB$17:IB$66,HP198-60,HV$17:HV$66,"Triaxial")/3+SUMIFS(HY$17:HY$66,IB$17:IB$66,HP198+60,HV$17:HV$66,"Triaxial")/3+SUMIFS(HY$17:HY$66,IB$17:IB$66,HP198-120,HV$17:HV$66,"Triaxial")/3+SUMIFS(HY$17:HY$66,IB$17:IB$66,HP198+120,HV$17:HV$66,"Triaxial")/3</f>
        <v>0</v>
      </c>
      <c r="HT198">
        <f t="shared" ref="HT198:HT248" si="261">SUMIFS(HY$17:HY$66,IB$17:IB$66,HP198,HV$17:HV$66,"Quadraxial")/6+SUMIFS(HY$17:HY$66,IB$17:IB$66,HP198-45,HV$17:HV$66,"Quadraxial")/6+SUMIFS(HY$17:HY$66,IB$17:IB$66,HP198+45,HV$17:HV$66,"Quadraxial")/6+SUMIFS(HY$17:HY$66,IB$17:IB$66,HP198-90,HV$17:HV$66,"Quadraxial")/6+SUMIFS(HY$17:HY$66,IB$17:IB$66,HP198+90,HV$17:HV$66,"Quadraxial")/6+SUMIFS(HY$17:HY$66,IB$17:IB$66,HP198-135,HV$17:HV$66,"Quadraxial")/6+SUMIFS(HY$17:HY$66,IB$17:IB$66,HP198+135,HV$17:HV$66,"Quadraxial")/6</f>
        <v>0</v>
      </c>
      <c r="HU198">
        <f t="shared" ref="HU198:HU248" si="262">SUM(HQ198:HT198)</f>
        <v>0</v>
      </c>
      <c r="HV198" s="23">
        <f t="shared" ref="HV198:HV248" ca="1" si="263">SUMIF(HP$69:HP$248,"&gt;="&amp;HP198-10,HU$69:HU$248)-SUMIF(HP$69:HP$248,"&gt;"&amp;HP198+10,HU$69:HU$248)</f>
        <v>200</v>
      </c>
      <c r="HW198" s="465"/>
      <c r="HX198" s="335"/>
      <c r="HY198" s="335"/>
      <c r="HZ198" s="335"/>
      <c r="IA198" s="335"/>
      <c r="IB198" s="335"/>
      <c r="IC198" s="335"/>
      <c r="ID198" s="335"/>
      <c r="IE198" s="335"/>
      <c r="IF198" s="335"/>
      <c r="IG198" s="23">
        <v>40</v>
      </c>
      <c r="IH198" s="23">
        <f t="shared" ref="IH198:IH248" si="264">SUMIFS(IP$17:IP$66,IS$17:IS$66,IG198,IM$17:IM$66,"Unidirectional")</f>
        <v>0</v>
      </c>
      <c r="II198">
        <f t="shared" ref="II198:II248" si="265">SUMIFS(IP$17:IP$66,IS$17:IS$66,IG198,IM$17:IM$66,"Bidirectional")/2+SUMIFS(IP$17:IP$66,IS$17:IS$66,IG198-90,IM$17:IM$66,"Bidirectional")/2+SUMIFS(IP$17:IP$66,IS$17:IS$66,IG198+90,IM$17:IM$66,"Bidirectional")/2</f>
        <v>0</v>
      </c>
      <c r="IJ198">
        <f t="shared" ref="IJ198:IJ248" si="266">SUMIFS(IP$17:IP$66,IS$17:IS$66,IG198,IM$17:IM$66,"Triaxial")/3+SUMIFS(IP$17:IP$66,IS$17:IS$66,IG198-60,IM$17:IM$66,"Triaxial")/3+SUMIFS(IP$17:IP$66,IS$17:IS$66,IG198+60,IM$17:IM$66,"Triaxial")/3+SUMIFS(IP$17:IP$66,IS$17:IS$66,IG198-120,IM$17:IM$66,"Triaxial")/3+SUMIFS(IP$17:IP$66,IS$17:IS$66,IG198+120,IM$17:IM$66,"Triaxial")/3</f>
        <v>0</v>
      </c>
      <c r="IK198">
        <f t="shared" ref="IK198:IK248" si="267">SUMIFS(IP$17:IP$66,IS$17:IS$66,IG198,IM$17:IM$66,"Quadraxial")/6+SUMIFS(IP$17:IP$66,IS$17:IS$66,IG198-45,IM$17:IM$66,"Quadraxial")/6+SUMIFS(IP$17:IP$66,IS$17:IS$66,IG198+45,IM$17:IM$66,"Quadraxial")/6+SUMIFS(IP$17:IP$66,IS$17:IS$66,IG198-90,IM$17:IM$66,"Quadraxial")/6+SUMIFS(IP$17:IP$66,IS$17:IS$66,IG198+90,IM$17:IM$66,"Quadraxial")/6+SUMIFS(IP$17:IP$66,IS$17:IS$66,IG198-135,IM$17:IM$66,"Quadraxial")/6+SUMIFS(IP$17:IP$66,IS$17:IS$66,IG198+135,IM$17:IM$66,"Quadraxial")/6</f>
        <v>0</v>
      </c>
      <c r="IL198">
        <f t="shared" ref="IL198:IL248" si="268">SUM(IH198:IK198)</f>
        <v>0</v>
      </c>
      <c r="IM198" s="23">
        <f t="shared" ref="IM198:IM248" ca="1" si="269">SUMIF(IG$69:IG$248,"&gt;="&amp;IG198-10,IL$69:IL$248)-SUMIF(IG$69:IG$248,"&gt;"&amp;IG198+10,IL$69:IL$248)</f>
        <v>200</v>
      </c>
      <c r="IN198" s="465"/>
      <c r="IO198" s="335"/>
      <c r="IP198" s="335"/>
      <c r="IQ198" s="335"/>
      <c r="IR198" s="335"/>
      <c r="IS198" s="335"/>
      <c r="IT198" s="335"/>
    </row>
    <row r="199" spans="1:254" s="124" customFormat="1" ht="12.75" x14ac:dyDescent="0.2">
      <c r="A199" s="335"/>
      <c r="B199" s="335"/>
      <c r="C199" s="23">
        <v>41</v>
      </c>
      <c r="D199" s="23">
        <f t="shared" si="180"/>
        <v>0</v>
      </c>
      <c r="E199">
        <f t="shared" si="181"/>
        <v>0</v>
      </c>
      <c r="F199">
        <f t="shared" si="182"/>
        <v>0</v>
      </c>
      <c r="G199">
        <f t="shared" si="183"/>
        <v>0</v>
      </c>
      <c r="H199">
        <f t="shared" si="184"/>
        <v>0</v>
      </c>
      <c r="I199" s="23">
        <f t="shared" ca="1" si="185"/>
        <v>200</v>
      </c>
      <c r="J199" s="465"/>
      <c r="K199" s="335"/>
      <c r="L199" s="335"/>
      <c r="M199" s="335"/>
      <c r="N199" s="335"/>
      <c r="O199" s="335"/>
      <c r="P199" s="335"/>
      <c r="Q199" s="335"/>
      <c r="R199" s="335"/>
      <c r="S199" s="335"/>
      <c r="T199" s="23">
        <v>41</v>
      </c>
      <c r="U199" s="23">
        <f t="shared" si="186"/>
        <v>0</v>
      </c>
      <c r="V199">
        <f t="shared" si="187"/>
        <v>0</v>
      </c>
      <c r="W199">
        <f t="shared" si="188"/>
        <v>0</v>
      </c>
      <c r="X199">
        <f t="shared" si="189"/>
        <v>0</v>
      </c>
      <c r="Y199">
        <f t="shared" si="190"/>
        <v>0</v>
      </c>
      <c r="Z199" s="23">
        <f t="shared" ca="1" si="191"/>
        <v>200</v>
      </c>
      <c r="AA199" s="465"/>
      <c r="AB199" s="335"/>
      <c r="AC199" s="335"/>
      <c r="AD199" s="335"/>
      <c r="AE199" s="335"/>
      <c r="AF199" s="335"/>
      <c r="AG199" s="335"/>
      <c r="AH199" s="335"/>
      <c r="AI199" s="335"/>
      <c r="AJ199" s="335"/>
      <c r="AK199" s="23">
        <v>41</v>
      </c>
      <c r="AL199" s="23">
        <f t="shared" si="192"/>
        <v>0</v>
      </c>
      <c r="AM199">
        <f t="shared" si="193"/>
        <v>0</v>
      </c>
      <c r="AN199">
        <f t="shared" si="194"/>
        <v>0</v>
      </c>
      <c r="AO199">
        <f t="shared" si="195"/>
        <v>0</v>
      </c>
      <c r="AP199">
        <f t="shared" si="196"/>
        <v>0</v>
      </c>
      <c r="AQ199" s="23">
        <f t="shared" ca="1" si="197"/>
        <v>200</v>
      </c>
      <c r="AR199" s="465"/>
      <c r="AS199" s="335"/>
      <c r="AT199" s="335"/>
      <c r="AU199" s="335"/>
      <c r="AV199" s="335"/>
      <c r="AW199" s="335"/>
      <c r="AX199" s="335"/>
      <c r="AY199" s="335"/>
      <c r="AZ199" s="335"/>
      <c r="BA199" s="335"/>
      <c r="BB199" s="23">
        <v>41</v>
      </c>
      <c r="BC199" s="23">
        <f t="shared" si="198"/>
        <v>0</v>
      </c>
      <c r="BD199">
        <f t="shared" si="199"/>
        <v>0</v>
      </c>
      <c r="BE199">
        <f t="shared" si="200"/>
        <v>0</v>
      </c>
      <c r="BF199">
        <f t="shared" si="201"/>
        <v>0</v>
      </c>
      <c r="BG199">
        <f t="shared" si="202"/>
        <v>0</v>
      </c>
      <c r="BH199" s="23">
        <f t="shared" ca="1" si="203"/>
        <v>200</v>
      </c>
      <c r="BI199" s="465"/>
      <c r="BJ199" s="335"/>
      <c r="BK199" s="335"/>
      <c r="BL199" s="335"/>
      <c r="BM199" s="335"/>
      <c r="BN199" s="335"/>
      <c r="BO199" s="335"/>
      <c r="BP199" s="335"/>
      <c r="BQ199" s="335"/>
      <c r="BR199" s="335"/>
      <c r="BS199" s="23">
        <v>41</v>
      </c>
      <c r="BT199" s="23">
        <f t="shared" si="204"/>
        <v>0</v>
      </c>
      <c r="BU199">
        <f t="shared" si="205"/>
        <v>0</v>
      </c>
      <c r="BV199">
        <f t="shared" si="206"/>
        <v>0</v>
      </c>
      <c r="BW199">
        <f t="shared" si="207"/>
        <v>0</v>
      </c>
      <c r="BX199">
        <f t="shared" si="208"/>
        <v>0</v>
      </c>
      <c r="BY199" s="23">
        <f t="shared" ca="1" si="209"/>
        <v>200</v>
      </c>
      <c r="BZ199" s="465"/>
      <c r="CA199" s="335"/>
      <c r="CB199" s="335"/>
      <c r="CC199" s="335"/>
      <c r="CD199" s="335"/>
      <c r="CE199" s="335"/>
      <c r="CF199" s="335"/>
      <c r="CG199" s="335"/>
      <c r="CH199" s="335"/>
      <c r="CI199" s="335"/>
      <c r="CJ199" s="23">
        <v>41</v>
      </c>
      <c r="CK199" s="23">
        <f t="shared" si="210"/>
        <v>0</v>
      </c>
      <c r="CL199">
        <f t="shared" si="211"/>
        <v>0</v>
      </c>
      <c r="CM199">
        <f t="shared" si="212"/>
        <v>0</v>
      </c>
      <c r="CN199">
        <f t="shared" si="213"/>
        <v>0</v>
      </c>
      <c r="CO199">
        <f t="shared" si="214"/>
        <v>0</v>
      </c>
      <c r="CP199" s="23">
        <f t="shared" ca="1" si="215"/>
        <v>200</v>
      </c>
      <c r="CQ199" s="465"/>
      <c r="CR199" s="335"/>
      <c r="CS199" s="335"/>
      <c r="CT199" s="335"/>
      <c r="CU199" s="335"/>
      <c r="CV199" s="335"/>
      <c r="CW199" s="335"/>
      <c r="CX199" s="335"/>
      <c r="CY199" s="335"/>
      <c r="CZ199" s="335"/>
      <c r="DA199" s="23">
        <v>41</v>
      </c>
      <c r="DB199" s="23">
        <f t="shared" si="216"/>
        <v>0</v>
      </c>
      <c r="DC199">
        <f t="shared" si="217"/>
        <v>0</v>
      </c>
      <c r="DD199">
        <f t="shared" si="218"/>
        <v>0</v>
      </c>
      <c r="DE199">
        <f t="shared" si="219"/>
        <v>0</v>
      </c>
      <c r="DF199">
        <f t="shared" si="220"/>
        <v>0</v>
      </c>
      <c r="DG199" s="23">
        <f t="shared" ca="1" si="221"/>
        <v>200</v>
      </c>
      <c r="DH199" s="465"/>
      <c r="DI199" s="335"/>
      <c r="DJ199" s="335"/>
      <c r="DK199" s="335"/>
      <c r="DL199" s="335"/>
      <c r="DM199" s="335"/>
      <c r="DN199" s="335"/>
      <c r="DO199" s="335"/>
      <c r="DP199" s="335"/>
      <c r="DQ199" s="335"/>
      <c r="DR199" s="23">
        <v>41</v>
      </c>
      <c r="DS199" s="23">
        <f t="shared" si="222"/>
        <v>0</v>
      </c>
      <c r="DT199">
        <f t="shared" si="223"/>
        <v>0</v>
      </c>
      <c r="DU199">
        <f t="shared" si="224"/>
        <v>0</v>
      </c>
      <c r="DV199">
        <f t="shared" si="225"/>
        <v>0</v>
      </c>
      <c r="DW199">
        <f t="shared" si="226"/>
        <v>0</v>
      </c>
      <c r="DX199" s="23">
        <f t="shared" ca="1" si="227"/>
        <v>200</v>
      </c>
      <c r="DY199" s="465"/>
      <c r="DZ199" s="335"/>
      <c r="EA199" s="335"/>
      <c r="EB199" s="335"/>
      <c r="EC199" s="335"/>
      <c r="ED199" s="335"/>
      <c r="EE199" s="335"/>
      <c r="EF199" s="335"/>
      <c r="EG199" s="335"/>
      <c r="EH199" s="335"/>
      <c r="EI199" s="23">
        <v>41</v>
      </c>
      <c r="EJ199" s="23">
        <f t="shared" si="228"/>
        <v>0</v>
      </c>
      <c r="EK199">
        <f t="shared" si="229"/>
        <v>0</v>
      </c>
      <c r="EL199">
        <f t="shared" si="230"/>
        <v>0</v>
      </c>
      <c r="EM199">
        <f t="shared" si="231"/>
        <v>0</v>
      </c>
      <c r="EN199">
        <f t="shared" si="232"/>
        <v>0</v>
      </c>
      <c r="EO199" s="23">
        <f t="shared" ca="1" si="233"/>
        <v>200</v>
      </c>
      <c r="EP199" s="465"/>
      <c r="EQ199" s="335"/>
      <c r="ER199" s="335"/>
      <c r="ES199" s="335"/>
      <c r="ET199" s="335"/>
      <c r="EU199" s="335"/>
      <c r="EV199" s="335"/>
      <c r="EW199" s="335"/>
      <c r="EX199" s="335"/>
      <c r="EY199" s="335"/>
      <c r="EZ199" s="23">
        <v>41</v>
      </c>
      <c r="FA199" s="23">
        <f t="shared" si="234"/>
        <v>0</v>
      </c>
      <c r="FB199">
        <f t="shared" si="235"/>
        <v>0</v>
      </c>
      <c r="FC199">
        <f t="shared" si="236"/>
        <v>0</v>
      </c>
      <c r="FD199">
        <f t="shared" si="237"/>
        <v>0</v>
      </c>
      <c r="FE199">
        <f t="shared" si="238"/>
        <v>0</v>
      </c>
      <c r="FF199" s="23">
        <f t="shared" ca="1" si="239"/>
        <v>200</v>
      </c>
      <c r="FG199" s="465"/>
      <c r="FH199" s="335"/>
      <c r="FI199" s="335"/>
      <c r="FJ199" s="335"/>
      <c r="FK199" s="335"/>
      <c r="FL199" s="335"/>
      <c r="FM199" s="335"/>
      <c r="FN199" s="335"/>
      <c r="FO199" s="335"/>
      <c r="FP199" s="335"/>
      <c r="FQ199" s="23">
        <v>41</v>
      </c>
      <c r="FR199" s="23">
        <f t="shared" si="240"/>
        <v>0</v>
      </c>
      <c r="FS199">
        <f t="shared" si="241"/>
        <v>0</v>
      </c>
      <c r="FT199">
        <f t="shared" si="242"/>
        <v>0</v>
      </c>
      <c r="FU199">
        <f t="shared" si="243"/>
        <v>0</v>
      </c>
      <c r="FV199">
        <f t="shared" si="244"/>
        <v>0</v>
      </c>
      <c r="FW199" s="23">
        <f t="shared" ca="1" si="245"/>
        <v>200</v>
      </c>
      <c r="FX199" s="465"/>
      <c r="FY199" s="335"/>
      <c r="FZ199" s="335"/>
      <c r="GA199" s="335"/>
      <c r="GB199" s="335"/>
      <c r="GC199" s="335"/>
      <c r="GD199" s="335"/>
      <c r="GE199" s="335"/>
      <c r="GF199" s="335"/>
      <c r="GG199" s="335"/>
      <c r="GH199" s="23">
        <v>41</v>
      </c>
      <c r="GI199" s="23">
        <f t="shared" si="246"/>
        <v>0</v>
      </c>
      <c r="GJ199">
        <f t="shared" si="247"/>
        <v>0</v>
      </c>
      <c r="GK199">
        <f t="shared" si="248"/>
        <v>0</v>
      </c>
      <c r="GL199">
        <f t="shared" si="249"/>
        <v>0</v>
      </c>
      <c r="GM199">
        <f t="shared" si="250"/>
        <v>0</v>
      </c>
      <c r="GN199" s="23">
        <f t="shared" ca="1" si="251"/>
        <v>200</v>
      </c>
      <c r="GO199" s="465"/>
      <c r="GP199" s="335"/>
      <c r="GQ199" s="335"/>
      <c r="GR199" s="335"/>
      <c r="GS199" s="335"/>
      <c r="GT199" s="335"/>
      <c r="GU199" s="335"/>
      <c r="GV199" s="335"/>
      <c r="GW199" s="335"/>
      <c r="GX199" s="335"/>
      <c r="GY199" s="23">
        <v>41</v>
      </c>
      <c r="GZ199" s="23">
        <f t="shared" si="252"/>
        <v>0</v>
      </c>
      <c r="HA199">
        <f t="shared" si="253"/>
        <v>0</v>
      </c>
      <c r="HB199">
        <f t="shared" si="254"/>
        <v>0</v>
      </c>
      <c r="HC199">
        <f t="shared" si="255"/>
        <v>0</v>
      </c>
      <c r="HD199">
        <f t="shared" si="256"/>
        <v>0</v>
      </c>
      <c r="HE199" s="23">
        <f t="shared" ca="1" si="257"/>
        <v>200</v>
      </c>
      <c r="HF199" s="465"/>
      <c r="HG199" s="335"/>
      <c r="HH199" s="335"/>
      <c r="HI199" s="335"/>
      <c r="HJ199" s="335"/>
      <c r="HK199" s="335"/>
      <c r="HL199" s="335"/>
      <c r="HM199" s="335"/>
      <c r="HN199" s="335"/>
      <c r="HO199" s="335"/>
      <c r="HP199" s="23">
        <v>41</v>
      </c>
      <c r="HQ199" s="23">
        <f t="shared" si="258"/>
        <v>0</v>
      </c>
      <c r="HR199">
        <f t="shared" si="259"/>
        <v>0</v>
      </c>
      <c r="HS199">
        <f t="shared" si="260"/>
        <v>0</v>
      </c>
      <c r="HT199">
        <f t="shared" si="261"/>
        <v>0</v>
      </c>
      <c r="HU199">
        <f t="shared" si="262"/>
        <v>0</v>
      </c>
      <c r="HV199" s="23">
        <f t="shared" ca="1" si="263"/>
        <v>200</v>
      </c>
      <c r="HW199" s="465"/>
      <c r="HX199" s="335"/>
      <c r="HY199" s="335"/>
      <c r="HZ199" s="335"/>
      <c r="IA199" s="335"/>
      <c r="IB199" s="335"/>
      <c r="IC199" s="335"/>
      <c r="ID199" s="335"/>
      <c r="IE199" s="335"/>
      <c r="IF199" s="335"/>
      <c r="IG199" s="23">
        <v>41</v>
      </c>
      <c r="IH199" s="23">
        <f t="shared" si="264"/>
        <v>0</v>
      </c>
      <c r="II199">
        <f t="shared" si="265"/>
        <v>0</v>
      </c>
      <c r="IJ199">
        <f t="shared" si="266"/>
        <v>0</v>
      </c>
      <c r="IK199">
        <f t="shared" si="267"/>
        <v>0</v>
      </c>
      <c r="IL199">
        <f t="shared" si="268"/>
        <v>0</v>
      </c>
      <c r="IM199" s="23">
        <f t="shared" ca="1" si="269"/>
        <v>200</v>
      </c>
      <c r="IN199" s="465"/>
      <c r="IO199" s="335"/>
      <c r="IP199" s="335"/>
      <c r="IQ199" s="335"/>
      <c r="IR199" s="335"/>
      <c r="IS199" s="335"/>
      <c r="IT199" s="335"/>
    </row>
    <row r="200" spans="1:254" s="124" customFormat="1" ht="12.75" x14ac:dyDescent="0.2">
      <c r="A200" s="335"/>
      <c r="B200" s="335"/>
      <c r="C200" s="23">
        <v>42</v>
      </c>
      <c r="D200" s="23">
        <f t="shared" si="180"/>
        <v>0</v>
      </c>
      <c r="E200">
        <f t="shared" si="181"/>
        <v>0</v>
      </c>
      <c r="F200">
        <f t="shared" si="182"/>
        <v>0</v>
      </c>
      <c r="G200">
        <f t="shared" si="183"/>
        <v>0</v>
      </c>
      <c r="H200">
        <f t="shared" si="184"/>
        <v>0</v>
      </c>
      <c r="I200" s="23">
        <f t="shared" ca="1" si="185"/>
        <v>200</v>
      </c>
      <c r="J200" s="465"/>
      <c r="K200" s="335"/>
      <c r="L200" s="335"/>
      <c r="M200" s="335"/>
      <c r="N200" s="335"/>
      <c r="O200" s="335"/>
      <c r="P200" s="335"/>
      <c r="Q200" s="335"/>
      <c r="R200" s="335"/>
      <c r="S200" s="335"/>
      <c r="T200" s="23">
        <v>42</v>
      </c>
      <c r="U200" s="23">
        <f t="shared" si="186"/>
        <v>0</v>
      </c>
      <c r="V200">
        <f t="shared" si="187"/>
        <v>0</v>
      </c>
      <c r="W200">
        <f t="shared" si="188"/>
        <v>0</v>
      </c>
      <c r="X200">
        <f t="shared" si="189"/>
        <v>0</v>
      </c>
      <c r="Y200">
        <f t="shared" si="190"/>
        <v>0</v>
      </c>
      <c r="Z200" s="23">
        <f t="shared" ca="1" si="191"/>
        <v>200</v>
      </c>
      <c r="AA200" s="465"/>
      <c r="AB200" s="335"/>
      <c r="AC200" s="335"/>
      <c r="AD200" s="335"/>
      <c r="AE200" s="335"/>
      <c r="AF200" s="335"/>
      <c r="AG200" s="335"/>
      <c r="AH200" s="335"/>
      <c r="AI200" s="335"/>
      <c r="AJ200" s="335"/>
      <c r="AK200" s="23">
        <v>42</v>
      </c>
      <c r="AL200" s="23">
        <f t="shared" si="192"/>
        <v>0</v>
      </c>
      <c r="AM200">
        <f t="shared" si="193"/>
        <v>0</v>
      </c>
      <c r="AN200">
        <f t="shared" si="194"/>
        <v>0</v>
      </c>
      <c r="AO200">
        <f t="shared" si="195"/>
        <v>0</v>
      </c>
      <c r="AP200">
        <f t="shared" si="196"/>
        <v>0</v>
      </c>
      <c r="AQ200" s="23">
        <f t="shared" ca="1" si="197"/>
        <v>200</v>
      </c>
      <c r="AR200" s="465"/>
      <c r="AS200" s="335"/>
      <c r="AT200" s="335"/>
      <c r="AU200" s="335"/>
      <c r="AV200" s="335"/>
      <c r="AW200" s="335"/>
      <c r="AX200" s="335"/>
      <c r="AY200" s="335"/>
      <c r="AZ200" s="335"/>
      <c r="BA200" s="335"/>
      <c r="BB200" s="23">
        <v>42</v>
      </c>
      <c r="BC200" s="23">
        <f t="shared" si="198"/>
        <v>0</v>
      </c>
      <c r="BD200">
        <f t="shared" si="199"/>
        <v>0</v>
      </c>
      <c r="BE200">
        <f t="shared" si="200"/>
        <v>0</v>
      </c>
      <c r="BF200">
        <f t="shared" si="201"/>
        <v>0</v>
      </c>
      <c r="BG200">
        <f t="shared" si="202"/>
        <v>0</v>
      </c>
      <c r="BH200" s="23">
        <f t="shared" ca="1" si="203"/>
        <v>200</v>
      </c>
      <c r="BI200" s="465"/>
      <c r="BJ200" s="335"/>
      <c r="BK200" s="335"/>
      <c r="BL200" s="335"/>
      <c r="BM200" s="335"/>
      <c r="BN200" s="335"/>
      <c r="BO200" s="335"/>
      <c r="BP200" s="335"/>
      <c r="BQ200" s="335"/>
      <c r="BR200" s="335"/>
      <c r="BS200" s="23">
        <v>42</v>
      </c>
      <c r="BT200" s="23">
        <f t="shared" si="204"/>
        <v>0</v>
      </c>
      <c r="BU200">
        <f t="shared" si="205"/>
        <v>0</v>
      </c>
      <c r="BV200">
        <f t="shared" si="206"/>
        <v>0</v>
      </c>
      <c r="BW200">
        <f t="shared" si="207"/>
        <v>0</v>
      </c>
      <c r="BX200">
        <f t="shared" si="208"/>
        <v>0</v>
      </c>
      <c r="BY200" s="23">
        <f t="shared" ca="1" si="209"/>
        <v>200</v>
      </c>
      <c r="BZ200" s="465"/>
      <c r="CA200" s="335"/>
      <c r="CB200" s="335"/>
      <c r="CC200" s="335"/>
      <c r="CD200" s="335"/>
      <c r="CE200" s="335"/>
      <c r="CF200" s="335"/>
      <c r="CG200" s="335"/>
      <c r="CH200" s="335"/>
      <c r="CI200" s="335"/>
      <c r="CJ200" s="23">
        <v>42</v>
      </c>
      <c r="CK200" s="23">
        <f t="shared" si="210"/>
        <v>0</v>
      </c>
      <c r="CL200">
        <f t="shared" si="211"/>
        <v>0</v>
      </c>
      <c r="CM200">
        <f t="shared" si="212"/>
        <v>0</v>
      </c>
      <c r="CN200">
        <f t="shared" si="213"/>
        <v>0</v>
      </c>
      <c r="CO200">
        <f t="shared" si="214"/>
        <v>0</v>
      </c>
      <c r="CP200" s="23">
        <f t="shared" ca="1" si="215"/>
        <v>200</v>
      </c>
      <c r="CQ200" s="465"/>
      <c r="CR200" s="335"/>
      <c r="CS200" s="335"/>
      <c r="CT200" s="335"/>
      <c r="CU200" s="335"/>
      <c r="CV200" s="335"/>
      <c r="CW200" s="335"/>
      <c r="CX200" s="335"/>
      <c r="CY200" s="335"/>
      <c r="CZ200" s="335"/>
      <c r="DA200" s="23">
        <v>42</v>
      </c>
      <c r="DB200" s="23">
        <f t="shared" si="216"/>
        <v>0</v>
      </c>
      <c r="DC200">
        <f t="shared" si="217"/>
        <v>0</v>
      </c>
      <c r="DD200">
        <f t="shared" si="218"/>
        <v>0</v>
      </c>
      <c r="DE200">
        <f t="shared" si="219"/>
        <v>0</v>
      </c>
      <c r="DF200">
        <f t="shared" si="220"/>
        <v>0</v>
      </c>
      <c r="DG200" s="23">
        <f t="shared" ca="1" si="221"/>
        <v>200</v>
      </c>
      <c r="DH200" s="465"/>
      <c r="DI200" s="335"/>
      <c r="DJ200" s="335"/>
      <c r="DK200" s="335"/>
      <c r="DL200" s="335"/>
      <c r="DM200" s="335"/>
      <c r="DN200" s="335"/>
      <c r="DO200" s="335"/>
      <c r="DP200" s="335"/>
      <c r="DQ200" s="335"/>
      <c r="DR200" s="23">
        <v>42</v>
      </c>
      <c r="DS200" s="23">
        <f t="shared" si="222"/>
        <v>0</v>
      </c>
      <c r="DT200">
        <f t="shared" si="223"/>
        <v>0</v>
      </c>
      <c r="DU200">
        <f t="shared" si="224"/>
        <v>0</v>
      </c>
      <c r="DV200">
        <f t="shared" si="225"/>
        <v>0</v>
      </c>
      <c r="DW200">
        <f t="shared" si="226"/>
        <v>0</v>
      </c>
      <c r="DX200" s="23">
        <f t="shared" ca="1" si="227"/>
        <v>200</v>
      </c>
      <c r="DY200" s="465"/>
      <c r="DZ200" s="335"/>
      <c r="EA200" s="335"/>
      <c r="EB200" s="335"/>
      <c r="EC200" s="335"/>
      <c r="ED200" s="335"/>
      <c r="EE200" s="335"/>
      <c r="EF200" s="335"/>
      <c r="EG200" s="335"/>
      <c r="EH200" s="335"/>
      <c r="EI200" s="23">
        <v>42</v>
      </c>
      <c r="EJ200" s="23">
        <f t="shared" si="228"/>
        <v>0</v>
      </c>
      <c r="EK200">
        <f t="shared" si="229"/>
        <v>0</v>
      </c>
      <c r="EL200">
        <f t="shared" si="230"/>
        <v>0</v>
      </c>
      <c r="EM200">
        <f t="shared" si="231"/>
        <v>0</v>
      </c>
      <c r="EN200">
        <f t="shared" si="232"/>
        <v>0</v>
      </c>
      <c r="EO200" s="23">
        <f t="shared" ca="1" si="233"/>
        <v>200</v>
      </c>
      <c r="EP200" s="465"/>
      <c r="EQ200" s="335"/>
      <c r="ER200" s="335"/>
      <c r="ES200" s="335"/>
      <c r="ET200" s="335"/>
      <c r="EU200" s="335"/>
      <c r="EV200" s="335"/>
      <c r="EW200" s="335"/>
      <c r="EX200" s="335"/>
      <c r="EY200" s="335"/>
      <c r="EZ200" s="23">
        <v>42</v>
      </c>
      <c r="FA200" s="23">
        <f t="shared" si="234"/>
        <v>0</v>
      </c>
      <c r="FB200">
        <f t="shared" si="235"/>
        <v>0</v>
      </c>
      <c r="FC200">
        <f t="shared" si="236"/>
        <v>0</v>
      </c>
      <c r="FD200">
        <f t="shared" si="237"/>
        <v>0</v>
      </c>
      <c r="FE200">
        <f t="shared" si="238"/>
        <v>0</v>
      </c>
      <c r="FF200" s="23">
        <f t="shared" ca="1" si="239"/>
        <v>200</v>
      </c>
      <c r="FG200" s="465"/>
      <c r="FH200" s="335"/>
      <c r="FI200" s="335"/>
      <c r="FJ200" s="335"/>
      <c r="FK200" s="335"/>
      <c r="FL200" s="335"/>
      <c r="FM200" s="335"/>
      <c r="FN200" s="335"/>
      <c r="FO200" s="335"/>
      <c r="FP200" s="335"/>
      <c r="FQ200" s="23">
        <v>42</v>
      </c>
      <c r="FR200" s="23">
        <f t="shared" si="240"/>
        <v>0</v>
      </c>
      <c r="FS200">
        <f t="shared" si="241"/>
        <v>0</v>
      </c>
      <c r="FT200">
        <f t="shared" si="242"/>
        <v>0</v>
      </c>
      <c r="FU200">
        <f t="shared" si="243"/>
        <v>0</v>
      </c>
      <c r="FV200">
        <f t="shared" si="244"/>
        <v>0</v>
      </c>
      <c r="FW200" s="23">
        <f t="shared" ca="1" si="245"/>
        <v>200</v>
      </c>
      <c r="FX200" s="465"/>
      <c r="FY200" s="335"/>
      <c r="FZ200" s="335"/>
      <c r="GA200" s="335"/>
      <c r="GB200" s="335"/>
      <c r="GC200" s="335"/>
      <c r="GD200" s="335"/>
      <c r="GE200" s="335"/>
      <c r="GF200" s="335"/>
      <c r="GG200" s="335"/>
      <c r="GH200" s="23">
        <v>42</v>
      </c>
      <c r="GI200" s="23">
        <f t="shared" si="246"/>
        <v>0</v>
      </c>
      <c r="GJ200">
        <f t="shared" si="247"/>
        <v>0</v>
      </c>
      <c r="GK200">
        <f t="shared" si="248"/>
        <v>0</v>
      </c>
      <c r="GL200">
        <f t="shared" si="249"/>
        <v>0</v>
      </c>
      <c r="GM200">
        <f t="shared" si="250"/>
        <v>0</v>
      </c>
      <c r="GN200" s="23">
        <f t="shared" ca="1" si="251"/>
        <v>200</v>
      </c>
      <c r="GO200" s="465"/>
      <c r="GP200" s="335"/>
      <c r="GQ200" s="335"/>
      <c r="GR200" s="335"/>
      <c r="GS200" s="335"/>
      <c r="GT200" s="335"/>
      <c r="GU200" s="335"/>
      <c r="GV200" s="335"/>
      <c r="GW200" s="335"/>
      <c r="GX200" s="335"/>
      <c r="GY200" s="23">
        <v>42</v>
      </c>
      <c r="GZ200" s="23">
        <f t="shared" si="252"/>
        <v>0</v>
      </c>
      <c r="HA200">
        <f t="shared" si="253"/>
        <v>0</v>
      </c>
      <c r="HB200">
        <f t="shared" si="254"/>
        <v>0</v>
      </c>
      <c r="HC200">
        <f t="shared" si="255"/>
        <v>0</v>
      </c>
      <c r="HD200">
        <f t="shared" si="256"/>
        <v>0</v>
      </c>
      <c r="HE200" s="23">
        <f t="shared" ca="1" si="257"/>
        <v>200</v>
      </c>
      <c r="HF200" s="465"/>
      <c r="HG200" s="335"/>
      <c r="HH200" s="335"/>
      <c r="HI200" s="335"/>
      <c r="HJ200" s="335"/>
      <c r="HK200" s="335"/>
      <c r="HL200" s="335"/>
      <c r="HM200" s="335"/>
      <c r="HN200" s="335"/>
      <c r="HO200" s="335"/>
      <c r="HP200" s="23">
        <v>42</v>
      </c>
      <c r="HQ200" s="23">
        <f t="shared" si="258"/>
        <v>0</v>
      </c>
      <c r="HR200">
        <f t="shared" si="259"/>
        <v>0</v>
      </c>
      <c r="HS200">
        <f t="shared" si="260"/>
        <v>0</v>
      </c>
      <c r="HT200">
        <f t="shared" si="261"/>
        <v>0</v>
      </c>
      <c r="HU200">
        <f t="shared" si="262"/>
        <v>0</v>
      </c>
      <c r="HV200" s="23">
        <f t="shared" ca="1" si="263"/>
        <v>200</v>
      </c>
      <c r="HW200" s="465"/>
      <c r="HX200" s="335"/>
      <c r="HY200" s="335"/>
      <c r="HZ200" s="335"/>
      <c r="IA200" s="335"/>
      <c r="IB200" s="335"/>
      <c r="IC200" s="335"/>
      <c r="ID200" s="335"/>
      <c r="IE200" s="335"/>
      <c r="IF200" s="335"/>
      <c r="IG200" s="23">
        <v>42</v>
      </c>
      <c r="IH200" s="23">
        <f t="shared" si="264"/>
        <v>0</v>
      </c>
      <c r="II200">
        <f t="shared" si="265"/>
        <v>0</v>
      </c>
      <c r="IJ200">
        <f t="shared" si="266"/>
        <v>0</v>
      </c>
      <c r="IK200">
        <f t="shared" si="267"/>
        <v>0</v>
      </c>
      <c r="IL200">
        <f t="shared" si="268"/>
        <v>0</v>
      </c>
      <c r="IM200" s="23">
        <f t="shared" ca="1" si="269"/>
        <v>200</v>
      </c>
      <c r="IN200" s="465"/>
      <c r="IO200" s="335"/>
      <c r="IP200" s="335"/>
      <c r="IQ200" s="335"/>
      <c r="IR200" s="335"/>
      <c r="IS200" s="335"/>
      <c r="IT200" s="335"/>
    </row>
    <row r="201" spans="1:254" s="124" customFormat="1" ht="12.75" x14ac:dyDescent="0.2">
      <c r="A201" s="335"/>
      <c r="B201" s="335"/>
      <c r="C201" s="23">
        <v>43</v>
      </c>
      <c r="D201" s="23">
        <f t="shared" si="180"/>
        <v>0</v>
      </c>
      <c r="E201">
        <f t="shared" si="181"/>
        <v>0</v>
      </c>
      <c r="F201">
        <f t="shared" si="182"/>
        <v>0</v>
      </c>
      <c r="G201">
        <f t="shared" si="183"/>
        <v>0</v>
      </c>
      <c r="H201">
        <f t="shared" si="184"/>
        <v>0</v>
      </c>
      <c r="I201" s="23">
        <f t="shared" ca="1" si="185"/>
        <v>200</v>
      </c>
      <c r="J201" s="465"/>
      <c r="K201" s="335"/>
      <c r="L201" s="335"/>
      <c r="M201" s="335"/>
      <c r="N201" s="335"/>
      <c r="O201" s="335"/>
      <c r="P201" s="335"/>
      <c r="Q201" s="335"/>
      <c r="R201" s="335"/>
      <c r="S201" s="335"/>
      <c r="T201" s="23">
        <v>43</v>
      </c>
      <c r="U201" s="23">
        <f t="shared" si="186"/>
        <v>0</v>
      </c>
      <c r="V201">
        <f t="shared" si="187"/>
        <v>0</v>
      </c>
      <c r="W201">
        <f t="shared" si="188"/>
        <v>0</v>
      </c>
      <c r="X201">
        <f t="shared" si="189"/>
        <v>0</v>
      </c>
      <c r="Y201">
        <f t="shared" si="190"/>
        <v>0</v>
      </c>
      <c r="Z201" s="23">
        <f t="shared" ca="1" si="191"/>
        <v>200</v>
      </c>
      <c r="AA201" s="465"/>
      <c r="AB201" s="335"/>
      <c r="AC201" s="335"/>
      <c r="AD201" s="335"/>
      <c r="AE201" s="335"/>
      <c r="AF201" s="335"/>
      <c r="AG201" s="335"/>
      <c r="AH201" s="335"/>
      <c r="AI201" s="335"/>
      <c r="AJ201" s="335"/>
      <c r="AK201" s="23">
        <v>43</v>
      </c>
      <c r="AL201" s="23">
        <f t="shared" si="192"/>
        <v>0</v>
      </c>
      <c r="AM201">
        <f t="shared" si="193"/>
        <v>0</v>
      </c>
      <c r="AN201">
        <f t="shared" si="194"/>
        <v>0</v>
      </c>
      <c r="AO201">
        <f t="shared" si="195"/>
        <v>0</v>
      </c>
      <c r="AP201">
        <f t="shared" si="196"/>
        <v>0</v>
      </c>
      <c r="AQ201" s="23">
        <f t="shared" ca="1" si="197"/>
        <v>200</v>
      </c>
      <c r="AR201" s="465"/>
      <c r="AS201" s="335"/>
      <c r="AT201" s="335"/>
      <c r="AU201" s="335"/>
      <c r="AV201" s="335"/>
      <c r="AW201" s="335"/>
      <c r="AX201" s="335"/>
      <c r="AY201" s="335"/>
      <c r="AZ201" s="335"/>
      <c r="BA201" s="335"/>
      <c r="BB201" s="23">
        <v>43</v>
      </c>
      <c r="BC201" s="23">
        <f t="shared" si="198"/>
        <v>0</v>
      </c>
      <c r="BD201">
        <f t="shared" si="199"/>
        <v>0</v>
      </c>
      <c r="BE201">
        <f t="shared" si="200"/>
        <v>0</v>
      </c>
      <c r="BF201">
        <f t="shared" si="201"/>
        <v>0</v>
      </c>
      <c r="BG201">
        <f t="shared" si="202"/>
        <v>0</v>
      </c>
      <c r="BH201" s="23">
        <f t="shared" ca="1" si="203"/>
        <v>200</v>
      </c>
      <c r="BI201" s="465"/>
      <c r="BJ201" s="335"/>
      <c r="BK201" s="335"/>
      <c r="BL201" s="335"/>
      <c r="BM201" s="335"/>
      <c r="BN201" s="335"/>
      <c r="BO201" s="335"/>
      <c r="BP201" s="335"/>
      <c r="BQ201" s="335"/>
      <c r="BR201" s="335"/>
      <c r="BS201" s="23">
        <v>43</v>
      </c>
      <c r="BT201" s="23">
        <f t="shared" si="204"/>
        <v>0</v>
      </c>
      <c r="BU201">
        <f t="shared" si="205"/>
        <v>0</v>
      </c>
      <c r="BV201">
        <f t="shared" si="206"/>
        <v>0</v>
      </c>
      <c r="BW201">
        <f t="shared" si="207"/>
        <v>0</v>
      </c>
      <c r="BX201">
        <f t="shared" si="208"/>
        <v>0</v>
      </c>
      <c r="BY201" s="23">
        <f t="shared" ca="1" si="209"/>
        <v>200</v>
      </c>
      <c r="BZ201" s="465"/>
      <c r="CA201" s="335"/>
      <c r="CB201" s="335"/>
      <c r="CC201" s="335"/>
      <c r="CD201" s="335"/>
      <c r="CE201" s="335"/>
      <c r="CF201" s="335"/>
      <c r="CG201" s="335"/>
      <c r="CH201" s="335"/>
      <c r="CI201" s="335"/>
      <c r="CJ201" s="23">
        <v>43</v>
      </c>
      <c r="CK201" s="23">
        <f t="shared" si="210"/>
        <v>0</v>
      </c>
      <c r="CL201">
        <f t="shared" si="211"/>
        <v>0</v>
      </c>
      <c r="CM201">
        <f t="shared" si="212"/>
        <v>0</v>
      </c>
      <c r="CN201">
        <f t="shared" si="213"/>
        <v>0</v>
      </c>
      <c r="CO201">
        <f t="shared" si="214"/>
        <v>0</v>
      </c>
      <c r="CP201" s="23">
        <f t="shared" ca="1" si="215"/>
        <v>200</v>
      </c>
      <c r="CQ201" s="465"/>
      <c r="CR201" s="335"/>
      <c r="CS201" s="335"/>
      <c r="CT201" s="335"/>
      <c r="CU201" s="335"/>
      <c r="CV201" s="335"/>
      <c r="CW201" s="335"/>
      <c r="CX201" s="335"/>
      <c r="CY201" s="335"/>
      <c r="CZ201" s="335"/>
      <c r="DA201" s="23">
        <v>43</v>
      </c>
      <c r="DB201" s="23">
        <f t="shared" si="216"/>
        <v>0</v>
      </c>
      <c r="DC201">
        <f t="shared" si="217"/>
        <v>0</v>
      </c>
      <c r="DD201">
        <f t="shared" si="218"/>
        <v>0</v>
      </c>
      <c r="DE201">
        <f t="shared" si="219"/>
        <v>0</v>
      </c>
      <c r="DF201">
        <f t="shared" si="220"/>
        <v>0</v>
      </c>
      <c r="DG201" s="23">
        <f t="shared" ca="1" si="221"/>
        <v>200</v>
      </c>
      <c r="DH201" s="465"/>
      <c r="DI201" s="335"/>
      <c r="DJ201" s="335"/>
      <c r="DK201" s="335"/>
      <c r="DL201" s="335"/>
      <c r="DM201" s="335"/>
      <c r="DN201" s="335"/>
      <c r="DO201" s="335"/>
      <c r="DP201" s="335"/>
      <c r="DQ201" s="335"/>
      <c r="DR201" s="23">
        <v>43</v>
      </c>
      <c r="DS201" s="23">
        <f t="shared" si="222"/>
        <v>0</v>
      </c>
      <c r="DT201">
        <f t="shared" si="223"/>
        <v>0</v>
      </c>
      <c r="DU201">
        <f t="shared" si="224"/>
        <v>0</v>
      </c>
      <c r="DV201">
        <f t="shared" si="225"/>
        <v>0</v>
      </c>
      <c r="DW201">
        <f t="shared" si="226"/>
        <v>0</v>
      </c>
      <c r="DX201" s="23">
        <f t="shared" ca="1" si="227"/>
        <v>200</v>
      </c>
      <c r="DY201" s="465"/>
      <c r="DZ201" s="335"/>
      <c r="EA201" s="335"/>
      <c r="EB201" s="335"/>
      <c r="EC201" s="335"/>
      <c r="ED201" s="335"/>
      <c r="EE201" s="335"/>
      <c r="EF201" s="335"/>
      <c r="EG201" s="335"/>
      <c r="EH201" s="335"/>
      <c r="EI201" s="23">
        <v>43</v>
      </c>
      <c r="EJ201" s="23">
        <f t="shared" si="228"/>
        <v>0</v>
      </c>
      <c r="EK201">
        <f t="shared" si="229"/>
        <v>0</v>
      </c>
      <c r="EL201">
        <f t="shared" si="230"/>
        <v>0</v>
      </c>
      <c r="EM201">
        <f t="shared" si="231"/>
        <v>0</v>
      </c>
      <c r="EN201">
        <f t="shared" si="232"/>
        <v>0</v>
      </c>
      <c r="EO201" s="23">
        <f t="shared" ca="1" si="233"/>
        <v>200</v>
      </c>
      <c r="EP201" s="465"/>
      <c r="EQ201" s="335"/>
      <c r="ER201" s="335"/>
      <c r="ES201" s="335"/>
      <c r="ET201" s="335"/>
      <c r="EU201" s="335"/>
      <c r="EV201" s="335"/>
      <c r="EW201" s="335"/>
      <c r="EX201" s="335"/>
      <c r="EY201" s="335"/>
      <c r="EZ201" s="23">
        <v>43</v>
      </c>
      <c r="FA201" s="23">
        <f t="shared" si="234"/>
        <v>0</v>
      </c>
      <c r="FB201">
        <f t="shared" si="235"/>
        <v>0</v>
      </c>
      <c r="FC201">
        <f t="shared" si="236"/>
        <v>0</v>
      </c>
      <c r="FD201">
        <f t="shared" si="237"/>
        <v>0</v>
      </c>
      <c r="FE201">
        <f t="shared" si="238"/>
        <v>0</v>
      </c>
      <c r="FF201" s="23">
        <f t="shared" ca="1" si="239"/>
        <v>200</v>
      </c>
      <c r="FG201" s="465"/>
      <c r="FH201" s="335"/>
      <c r="FI201" s="335"/>
      <c r="FJ201" s="335"/>
      <c r="FK201" s="335"/>
      <c r="FL201" s="335"/>
      <c r="FM201" s="335"/>
      <c r="FN201" s="335"/>
      <c r="FO201" s="335"/>
      <c r="FP201" s="335"/>
      <c r="FQ201" s="23">
        <v>43</v>
      </c>
      <c r="FR201" s="23">
        <f t="shared" si="240"/>
        <v>0</v>
      </c>
      <c r="FS201">
        <f t="shared" si="241"/>
        <v>0</v>
      </c>
      <c r="FT201">
        <f t="shared" si="242"/>
        <v>0</v>
      </c>
      <c r="FU201">
        <f t="shared" si="243"/>
        <v>0</v>
      </c>
      <c r="FV201">
        <f t="shared" si="244"/>
        <v>0</v>
      </c>
      <c r="FW201" s="23">
        <f t="shared" ca="1" si="245"/>
        <v>200</v>
      </c>
      <c r="FX201" s="465"/>
      <c r="FY201" s="335"/>
      <c r="FZ201" s="335"/>
      <c r="GA201" s="335"/>
      <c r="GB201" s="335"/>
      <c r="GC201" s="335"/>
      <c r="GD201" s="335"/>
      <c r="GE201" s="335"/>
      <c r="GF201" s="335"/>
      <c r="GG201" s="335"/>
      <c r="GH201" s="23">
        <v>43</v>
      </c>
      <c r="GI201" s="23">
        <f t="shared" si="246"/>
        <v>0</v>
      </c>
      <c r="GJ201">
        <f t="shared" si="247"/>
        <v>0</v>
      </c>
      <c r="GK201">
        <f t="shared" si="248"/>
        <v>0</v>
      </c>
      <c r="GL201">
        <f t="shared" si="249"/>
        <v>0</v>
      </c>
      <c r="GM201">
        <f t="shared" si="250"/>
        <v>0</v>
      </c>
      <c r="GN201" s="23">
        <f t="shared" ca="1" si="251"/>
        <v>200</v>
      </c>
      <c r="GO201" s="465"/>
      <c r="GP201" s="335"/>
      <c r="GQ201" s="335"/>
      <c r="GR201" s="335"/>
      <c r="GS201" s="335"/>
      <c r="GT201" s="335"/>
      <c r="GU201" s="335"/>
      <c r="GV201" s="335"/>
      <c r="GW201" s="335"/>
      <c r="GX201" s="335"/>
      <c r="GY201" s="23">
        <v>43</v>
      </c>
      <c r="GZ201" s="23">
        <f t="shared" si="252"/>
        <v>0</v>
      </c>
      <c r="HA201">
        <f t="shared" si="253"/>
        <v>0</v>
      </c>
      <c r="HB201">
        <f t="shared" si="254"/>
        <v>0</v>
      </c>
      <c r="HC201">
        <f t="shared" si="255"/>
        <v>0</v>
      </c>
      <c r="HD201">
        <f t="shared" si="256"/>
        <v>0</v>
      </c>
      <c r="HE201" s="23">
        <f t="shared" ca="1" si="257"/>
        <v>200</v>
      </c>
      <c r="HF201" s="465"/>
      <c r="HG201" s="335"/>
      <c r="HH201" s="335"/>
      <c r="HI201" s="335"/>
      <c r="HJ201" s="335"/>
      <c r="HK201" s="335"/>
      <c r="HL201" s="335"/>
      <c r="HM201" s="335"/>
      <c r="HN201" s="335"/>
      <c r="HO201" s="335"/>
      <c r="HP201" s="23">
        <v>43</v>
      </c>
      <c r="HQ201" s="23">
        <f t="shared" si="258"/>
        <v>0</v>
      </c>
      <c r="HR201">
        <f t="shared" si="259"/>
        <v>0</v>
      </c>
      <c r="HS201">
        <f t="shared" si="260"/>
        <v>0</v>
      </c>
      <c r="HT201">
        <f t="shared" si="261"/>
        <v>0</v>
      </c>
      <c r="HU201">
        <f t="shared" si="262"/>
        <v>0</v>
      </c>
      <c r="HV201" s="23">
        <f t="shared" ca="1" si="263"/>
        <v>200</v>
      </c>
      <c r="HW201" s="465"/>
      <c r="HX201" s="335"/>
      <c r="HY201" s="335"/>
      <c r="HZ201" s="335"/>
      <c r="IA201" s="335"/>
      <c r="IB201" s="335"/>
      <c r="IC201" s="335"/>
      <c r="ID201" s="335"/>
      <c r="IE201" s="335"/>
      <c r="IF201" s="335"/>
      <c r="IG201" s="23">
        <v>43</v>
      </c>
      <c r="IH201" s="23">
        <f t="shared" si="264"/>
        <v>0</v>
      </c>
      <c r="II201">
        <f t="shared" si="265"/>
        <v>0</v>
      </c>
      <c r="IJ201">
        <f t="shared" si="266"/>
        <v>0</v>
      </c>
      <c r="IK201">
        <f t="shared" si="267"/>
        <v>0</v>
      </c>
      <c r="IL201">
        <f t="shared" si="268"/>
        <v>0</v>
      </c>
      <c r="IM201" s="23">
        <f t="shared" ca="1" si="269"/>
        <v>200</v>
      </c>
      <c r="IN201" s="465"/>
      <c r="IO201" s="335"/>
      <c r="IP201" s="335"/>
      <c r="IQ201" s="335"/>
      <c r="IR201" s="335"/>
      <c r="IS201" s="335"/>
      <c r="IT201" s="335"/>
    </row>
    <row r="202" spans="1:254" s="124" customFormat="1" ht="12.75" x14ac:dyDescent="0.2">
      <c r="A202" s="335"/>
      <c r="B202" s="335"/>
      <c r="C202" s="23">
        <v>44</v>
      </c>
      <c r="D202" s="23">
        <f t="shared" si="180"/>
        <v>0</v>
      </c>
      <c r="E202">
        <f t="shared" si="181"/>
        <v>0</v>
      </c>
      <c r="F202">
        <f t="shared" si="182"/>
        <v>0</v>
      </c>
      <c r="G202">
        <f t="shared" si="183"/>
        <v>0</v>
      </c>
      <c r="H202">
        <f t="shared" si="184"/>
        <v>0</v>
      </c>
      <c r="I202" s="23">
        <f t="shared" ca="1" si="185"/>
        <v>200</v>
      </c>
      <c r="J202" s="465"/>
      <c r="K202" s="335"/>
      <c r="L202" s="335"/>
      <c r="M202" s="335"/>
      <c r="N202" s="335"/>
      <c r="O202" s="335"/>
      <c r="P202" s="335"/>
      <c r="Q202" s="335"/>
      <c r="R202" s="335"/>
      <c r="S202" s="335"/>
      <c r="T202" s="23">
        <v>44</v>
      </c>
      <c r="U202" s="23">
        <f t="shared" si="186"/>
        <v>0</v>
      </c>
      <c r="V202">
        <f t="shared" si="187"/>
        <v>0</v>
      </c>
      <c r="W202">
        <f t="shared" si="188"/>
        <v>0</v>
      </c>
      <c r="X202">
        <f t="shared" si="189"/>
        <v>0</v>
      </c>
      <c r="Y202">
        <f t="shared" si="190"/>
        <v>0</v>
      </c>
      <c r="Z202" s="23">
        <f t="shared" ca="1" si="191"/>
        <v>200</v>
      </c>
      <c r="AA202" s="465"/>
      <c r="AB202" s="335"/>
      <c r="AC202" s="335"/>
      <c r="AD202" s="335"/>
      <c r="AE202" s="335"/>
      <c r="AF202" s="335"/>
      <c r="AG202" s="335"/>
      <c r="AH202" s="335"/>
      <c r="AI202" s="335"/>
      <c r="AJ202" s="335"/>
      <c r="AK202" s="23">
        <v>44</v>
      </c>
      <c r="AL202" s="23">
        <f t="shared" si="192"/>
        <v>0</v>
      </c>
      <c r="AM202">
        <f t="shared" si="193"/>
        <v>0</v>
      </c>
      <c r="AN202">
        <f t="shared" si="194"/>
        <v>0</v>
      </c>
      <c r="AO202">
        <f t="shared" si="195"/>
        <v>0</v>
      </c>
      <c r="AP202">
        <f t="shared" si="196"/>
        <v>0</v>
      </c>
      <c r="AQ202" s="23">
        <f t="shared" ca="1" si="197"/>
        <v>200</v>
      </c>
      <c r="AR202" s="465"/>
      <c r="AS202" s="335"/>
      <c r="AT202" s="335"/>
      <c r="AU202" s="335"/>
      <c r="AV202" s="335"/>
      <c r="AW202" s="335"/>
      <c r="AX202" s="335"/>
      <c r="AY202" s="335"/>
      <c r="AZ202" s="335"/>
      <c r="BA202" s="335"/>
      <c r="BB202" s="23">
        <v>44</v>
      </c>
      <c r="BC202" s="23">
        <f t="shared" si="198"/>
        <v>0</v>
      </c>
      <c r="BD202">
        <f t="shared" si="199"/>
        <v>0</v>
      </c>
      <c r="BE202">
        <f t="shared" si="200"/>
        <v>0</v>
      </c>
      <c r="BF202">
        <f t="shared" si="201"/>
        <v>0</v>
      </c>
      <c r="BG202">
        <f t="shared" si="202"/>
        <v>0</v>
      </c>
      <c r="BH202" s="23">
        <f t="shared" ca="1" si="203"/>
        <v>200</v>
      </c>
      <c r="BI202" s="465"/>
      <c r="BJ202" s="335"/>
      <c r="BK202" s="335"/>
      <c r="BL202" s="335"/>
      <c r="BM202" s="335"/>
      <c r="BN202" s="335"/>
      <c r="BO202" s="335"/>
      <c r="BP202" s="335"/>
      <c r="BQ202" s="335"/>
      <c r="BR202" s="335"/>
      <c r="BS202" s="23">
        <v>44</v>
      </c>
      <c r="BT202" s="23">
        <f t="shared" si="204"/>
        <v>0</v>
      </c>
      <c r="BU202">
        <f t="shared" si="205"/>
        <v>0</v>
      </c>
      <c r="BV202">
        <f t="shared" si="206"/>
        <v>0</v>
      </c>
      <c r="BW202">
        <f t="shared" si="207"/>
        <v>0</v>
      </c>
      <c r="BX202">
        <f t="shared" si="208"/>
        <v>0</v>
      </c>
      <c r="BY202" s="23">
        <f t="shared" ca="1" si="209"/>
        <v>200</v>
      </c>
      <c r="BZ202" s="465"/>
      <c r="CA202" s="335"/>
      <c r="CB202" s="335"/>
      <c r="CC202" s="335"/>
      <c r="CD202" s="335"/>
      <c r="CE202" s="335"/>
      <c r="CF202" s="335"/>
      <c r="CG202" s="335"/>
      <c r="CH202" s="335"/>
      <c r="CI202" s="335"/>
      <c r="CJ202" s="23">
        <v>44</v>
      </c>
      <c r="CK202" s="23">
        <f t="shared" si="210"/>
        <v>0</v>
      </c>
      <c r="CL202">
        <f t="shared" si="211"/>
        <v>0</v>
      </c>
      <c r="CM202">
        <f t="shared" si="212"/>
        <v>0</v>
      </c>
      <c r="CN202">
        <f t="shared" si="213"/>
        <v>0</v>
      </c>
      <c r="CO202">
        <f t="shared" si="214"/>
        <v>0</v>
      </c>
      <c r="CP202" s="23">
        <f t="shared" ca="1" si="215"/>
        <v>200</v>
      </c>
      <c r="CQ202" s="465"/>
      <c r="CR202" s="335"/>
      <c r="CS202" s="335"/>
      <c r="CT202" s="335"/>
      <c r="CU202" s="335"/>
      <c r="CV202" s="335"/>
      <c r="CW202" s="335"/>
      <c r="CX202" s="335"/>
      <c r="CY202" s="335"/>
      <c r="CZ202" s="335"/>
      <c r="DA202" s="23">
        <v>44</v>
      </c>
      <c r="DB202" s="23">
        <f t="shared" si="216"/>
        <v>0</v>
      </c>
      <c r="DC202">
        <f t="shared" si="217"/>
        <v>0</v>
      </c>
      <c r="DD202">
        <f t="shared" si="218"/>
        <v>0</v>
      </c>
      <c r="DE202">
        <f t="shared" si="219"/>
        <v>0</v>
      </c>
      <c r="DF202">
        <f t="shared" si="220"/>
        <v>0</v>
      </c>
      <c r="DG202" s="23">
        <f t="shared" ca="1" si="221"/>
        <v>200</v>
      </c>
      <c r="DH202" s="465"/>
      <c r="DI202" s="335"/>
      <c r="DJ202" s="335"/>
      <c r="DK202" s="335"/>
      <c r="DL202" s="335"/>
      <c r="DM202" s="335"/>
      <c r="DN202" s="335"/>
      <c r="DO202" s="335"/>
      <c r="DP202" s="335"/>
      <c r="DQ202" s="335"/>
      <c r="DR202" s="23">
        <v>44</v>
      </c>
      <c r="DS202" s="23">
        <f t="shared" si="222"/>
        <v>0</v>
      </c>
      <c r="DT202">
        <f t="shared" si="223"/>
        <v>0</v>
      </c>
      <c r="DU202">
        <f t="shared" si="224"/>
        <v>0</v>
      </c>
      <c r="DV202">
        <f t="shared" si="225"/>
        <v>0</v>
      </c>
      <c r="DW202">
        <f t="shared" si="226"/>
        <v>0</v>
      </c>
      <c r="DX202" s="23">
        <f t="shared" ca="1" si="227"/>
        <v>200</v>
      </c>
      <c r="DY202" s="465"/>
      <c r="DZ202" s="335"/>
      <c r="EA202" s="335"/>
      <c r="EB202" s="335"/>
      <c r="EC202" s="335"/>
      <c r="ED202" s="335"/>
      <c r="EE202" s="335"/>
      <c r="EF202" s="335"/>
      <c r="EG202" s="335"/>
      <c r="EH202" s="335"/>
      <c r="EI202" s="23">
        <v>44</v>
      </c>
      <c r="EJ202" s="23">
        <f t="shared" si="228"/>
        <v>0</v>
      </c>
      <c r="EK202">
        <f t="shared" si="229"/>
        <v>0</v>
      </c>
      <c r="EL202">
        <f t="shared" si="230"/>
        <v>0</v>
      </c>
      <c r="EM202">
        <f t="shared" si="231"/>
        <v>0</v>
      </c>
      <c r="EN202">
        <f t="shared" si="232"/>
        <v>0</v>
      </c>
      <c r="EO202" s="23">
        <f t="shared" ca="1" si="233"/>
        <v>200</v>
      </c>
      <c r="EP202" s="465"/>
      <c r="EQ202" s="335"/>
      <c r="ER202" s="335"/>
      <c r="ES202" s="335"/>
      <c r="ET202" s="335"/>
      <c r="EU202" s="335"/>
      <c r="EV202" s="335"/>
      <c r="EW202" s="335"/>
      <c r="EX202" s="335"/>
      <c r="EY202" s="335"/>
      <c r="EZ202" s="23">
        <v>44</v>
      </c>
      <c r="FA202" s="23">
        <f t="shared" si="234"/>
        <v>0</v>
      </c>
      <c r="FB202">
        <f t="shared" si="235"/>
        <v>0</v>
      </c>
      <c r="FC202">
        <f t="shared" si="236"/>
        <v>0</v>
      </c>
      <c r="FD202">
        <f t="shared" si="237"/>
        <v>0</v>
      </c>
      <c r="FE202">
        <f t="shared" si="238"/>
        <v>0</v>
      </c>
      <c r="FF202" s="23">
        <f t="shared" ca="1" si="239"/>
        <v>200</v>
      </c>
      <c r="FG202" s="465"/>
      <c r="FH202" s="335"/>
      <c r="FI202" s="335"/>
      <c r="FJ202" s="335"/>
      <c r="FK202" s="335"/>
      <c r="FL202" s="335"/>
      <c r="FM202" s="335"/>
      <c r="FN202" s="335"/>
      <c r="FO202" s="335"/>
      <c r="FP202" s="335"/>
      <c r="FQ202" s="23">
        <v>44</v>
      </c>
      <c r="FR202" s="23">
        <f t="shared" si="240"/>
        <v>0</v>
      </c>
      <c r="FS202">
        <f t="shared" si="241"/>
        <v>0</v>
      </c>
      <c r="FT202">
        <f t="shared" si="242"/>
        <v>0</v>
      </c>
      <c r="FU202">
        <f t="shared" si="243"/>
        <v>0</v>
      </c>
      <c r="FV202">
        <f t="shared" si="244"/>
        <v>0</v>
      </c>
      <c r="FW202" s="23">
        <f t="shared" ca="1" si="245"/>
        <v>200</v>
      </c>
      <c r="FX202" s="465"/>
      <c r="FY202" s="335"/>
      <c r="FZ202" s="335"/>
      <c r="GA202" s="335"/>
      <c r="GB202" s="335"/>
      <c r="GC202" s="335"/>
      <c r="GD202" s="335"/>
      <c r="GE202" s="335"/>
      <c r="GF202" s="335"/>
      <c r="GG202" s="335"/>
      <c r="GH202" s="23">
        <v>44</v>
      </c>
      <c r="GI202" s="23">
        <f t="shared" si="246"/>
        <v>0</v>
      </c>
      <c r="GJ202">
        <f t="shared" si="247"/>
        <v>0</v>
      </c>
      <c r="GK202">
        <f t="shared" si="248"/>
        <v>0</v>
      </c>
      <c r="GL202">
        <f t="shared" si="249"/>
        <v>0</v>
      </c>
      <c r="GM202">
        <f t="shared" si="250"/>
        <v>0</v>
      </c>
      <c r="GN202" s="23">
        <f t="shared" ca="1" si="251"/>
        <v>200</v>
      </c>
      <c r="GO202" s="465"/>
      <c r="GP202" s="335"/>
      <c r="GQ202" s="335"/>
      <c r="GR202" s="335"/>
      <c r="GS202" s="335"/>
      <c r="GT202" s="335"/>
      <c r="GU202" s="335"/>
      <c r="GV202" s="335"/>
      <c r="GW202" s="335"/>
      <c r="GX202" s="335"/>
      <c r="GY202" s="23">
        <v>44</v>
      </c>
      <c r="GZ202" s="23">
        <f t="shared" si="252"/>
        <v>0</v>
      </c>
      <c r="HA202">
        <f t="shared" si="253"/>
        <v>0</v>
      </c>
      <c r="HB202">
        <f t="shared" si="254"/>
        <v>0</v>
      </c>
      <c r="HC202">
        <f t="shared" si="255"/>
        <v>0</v>
      </c>
      <c r="HD202">
        <f t="shared" si="256"/>
        <v>0</v>
      </c>
      <c r="HE202" s="23">
        <f t="shared" ca="1" si="257"/>
        <v>200</v>
      </c>
      <c r="HF202" s="465"/>
      <c r="HG202" s="335"/>
      <c r="HH202" s="335"/>
      <c r="HI202" s="335"/>
      <c r="HJ202" s="335"/>
      <c r="HK202" s="335"/>
      <c r="HL202" s="335"/>
      <c r="HM202" s="335"/>
      <c r="HN202" s="335"/>
      <c r="HO202" s="335"/>
      <c r="HP202" s="23">
        <v>44</v>
      </c>
      <c r="HQ202" s="23">
        <f t="shared" si="258"/>
        <v>0</v>
      </c>
      <c r="HR202">
        <f t="shared" si="259"/>
        <v>0</v>
      </c>
      <c r="HS202">
        <f t="shared" si="260"/>
        <v>0</v>
      </c>
      <c r="HT202">
        <f t="shared" si="261"/>
        <v>0</v>
      </c>
      <c r="HU202">
        <f t="shared" si="262"/>
        <v>0</v>
      </c>
      <c r="HV202" s="23">
        <f t="shared" ca="1" si="263"/>
        <v>200</v>
      </c>
      <c r="HW202" s="465"/>
      <c r="HX202" s="335"/>
      <c r="HY202" s="335"/>
      <c r="HZ202" s="335"/>
      <c r="IA202" s="335"/>
      <c r="IB202" s="335"/>
      <c r="IC202" s="335"/>
      <c r="ID202" s="335"/>
      <c r="IE202" s="335"/>
      <c r="IF202" s="335"/>
      <c r="IG202" s="23">
        <v>44</v>
      </c>
      <c r="IH202" s="23">
        <f t="shared" si="264"/>
        <v>0</v>
      </c>
      <c r="II202">
        <f t="shared" si="265"/>
        <v>0</v>
      </c>
      <c r="IJ202">
        <f t="shared" si="266"/>
        <v>0</v>
      </c>
      <c r="IK202">
        <f t="shared" si="267"/>
        <v>0</v>
      </c>
      <c r="IL202">
        <f t="shared" si="268"/>
        <v>0</v>
      </c>
      <c r="IM202" s="23">
        <f t="shared" ca="1" si="269"/>
        <v>200</v>
      </c>
      <c r="IN202" s="465"/>
      <c r="IO202" s="335"/>
      <c r="IP202" s="335"/>
      <c r="IQ202" s="335"/>
      <c r="IR202" s="335"/>
      <c r="IS202" s="335"/>
      <c r="IT202" s="335"/>
    </row>
    <row r="203" spans="1:254" s="124" customFormat="1" ht="12.75" x14ac:dyDescent="0.2">
      <c r="A203" s="335"/>
      <c r="B203" s="335"/>
      <c r="C203" s="23">
        <v>45</v>
      </c>
      <c r="D203" s="23">
        <f t="shared" si="180"/>
        <v>0</v>
      </c>
      <c r="E203">
        <f t="shared" ca="1" si="181"/>
        <v>200</v>
      </c>
      <c r="F203">
        <f t="shared" si="182"/>
        <v>0</v>
      </c>
      <c r="G203">
        <f t="shared" si="183"/>
        <v>0</v>
      </c>
      <c r="H203">
        <f t="shared" ca="1" si="184"/>
        <v>200</v>
      </c>
      <c r="I203" s="23">
        <f t="shared" ca="1" si="185"/>
        <v>200</v>
      </c>
      <c r="J203" s="465"/>
      <c r="K203" s="335"/>
      <c r="L203" s="335"/>
      <c r="M203" s="335"/>
      <c r="N203" s="335"/>
      <c r="O203" s="335"/>
      <c r="P203" s="335"/>
      <c r="Q203" s="335"/>
      <c r="R203" s="335"/>
      <c r="S203" s="335"/>
      <c r="T203" s="23">
        <v>45</v>
      </c>
      <c r="U203" s="23">
        <f t="shared" si="186"/>
        <v>0</v>
      </c>
      <c r="V203">
        <f t="shared" ca="1" si="187"/>
        <v>200</v>
      </c>
      <c r="W203">
        <f t="shared" si="188"/>
        <v>0</v>
      </c>
      <c r="X203">
        <f t="shared" si="189"/>
        <v>0</v>
      </c>
      <c r="Y203">
        <f t="shared" ca="1" si="190"/>
        <v>200</v>
      </c>
      <c r="Z203" s="23">
        <f t="shared" ca="1" si="191"/>
        <v>200</v>
      </c>
      <c r="AA203" s="465"/>
      <c r="AB203" s="335"/>
      <c r="AC203" s="335"/>
      <c r="AD203" s="335"/>
      <c r="AE203" s="335"/>
      <c r="AF203" s="335"/>
      <c r="AG203" s="335"/>
      <c r="AH203" s="335"/>
      <c r="AI203" s="335"/>
      <c r="AJ203" s="335"/>
      <c r="AK203" s="23">
        <v>45</v>
      </c>
      <c r="AL203" s="23">
        <f t="shared" si="192"/>
        <v>0</v>
      </c>
      <c r="AM203">
        <f t="shared" ca="1" si="193"/>
        <v>200</v>
      </c>
      <c r="AN203">
        <f t="shared" si="194"/>
        <v>0</v>
      </c>
      <c r="AO203">
        <f t="shared" si="195"/>
        <v>0</v>
      </c>
      <c r="AP203">
        <f t="shared" ca="1" si="196"/>
        <v>200</v>
      </c>
      <c r="AQ203" s="23">
        <f t="shared" ca="1" si="197"/>
        <v>200</v>
      </c>
      <c r="AR203" s="465"/>
      <c r="AS203" s="335"/>
      <c r="AT203" s="335"/>
      <c r="AU203" s="335"/>
      <c r="AV203" s="335"/>
      <c r="AW203" s="335"/>
      <c r="AX203" s="335"/>
      <c r="AY203" s="335"/>
      <c r="AZ203" s="335"/>
      <c r="BA203" s="335"/>
      <c r="BB203" s="23">
        <v>45</v>
      </c>
      <c r="BC203" s="23">
        <f t="shared" si="198"/>
        <v>0</v>
      </c>
      <c r="BD203">
        <f t="shared" ca="1" si="199"/>
        <v>200</v>
      </c>
      <c r="BE203">
        <f t="shared" si="200"/>
        <v>0</v>
      </c>
      <c r="BF203">
        <f t="shared" si="201"/>
        <v>0</v>
      </c>
      <c r="BG203">
        <f t="shared" ca="1" si="202"/>
        <v>200</v>
      </c>
      <c r="BH203" s="23">
        <f t="shared" ca="1" si="203"/>
        <v>200</v>
      </c>
      <c r="BI203" s="465"/>
      <c r="BJ203" s="335"/>
      <c r="BK203" s="335"/>
      <c r="BL203" s="335"/>
      <c r="BM203" s="335"/>
      <c r="BN203" s="335"/>
      <c r="BO203" s="335"/>
      <c r="BP203" s="335"/>
      <c r="BQ203" s="335"/>
      <c r="BR203" s="335"/>
      <c r="BS203" s="23">
        <v>45</v>
      </c>
      <c r="BT203" s="23">
        <f t="shared" si="204"/>
        <v>0</v>
      </c>
      <c r="BU203">
        <f t="shared" ca="1" si="205"/>
        <v>200</v>
      </c>
      <c r="BV203">
        <f t="shared" si="206"/>
        <v>0</v>
      </c>
      <c r="BW203">
        <f t="shared" si="207"/>
        <v>0</v>
      </c>
      <c r="BX203">
        <f t="shared" ca="1" si="208"/>
        <v>200</v>
      </c>
      <c r="BY203" s="23">
        <f t="shared" ca="1" si="209"/>
        <v>200</v>
      </c>
      <c r="BZ203" s="465"/>
      <c r="CA203" s="335"/>
      <c r="CB203" s="335"/>
      <c r="CC203" s="335"/>
      <c r="CD203" s="335"/>
      <c r="CE203" s="335"/>
      <c r="CF203" s="335"/>
      <c r="CG203" s="335"/>
      <c r="CH203" s="335"/>
      <c r="CI203" s="335"/>
      <c r="CJ203" s="23">
        <v>45</v>
      </c>
      <c r="CK203" s="23">
        <f t="shared" si="210"/>
        <v>0</v>
      </c>
      <c r="CL203">
        <f t="shared" ca="1" si="211"/>
        <v>200</v>
      </c>
      <c r="CM203">
        <f t="shared" si="212"/>
        <v>0</v>
      </c>
      <c r="CN203">
        <f t="shared" si="213"/>
        <v>0</v>
      </c>
      <c r="CO203">
        <f t="shared" ca="1" si="214"/>
        <v>200</v>
      </c>
      <c r="CP203" s="23">
        <f t="shared" ca="1" si="215"/>
        <v>200</v>
      </c>
      <c r="CQ203" s="465"/>
      <c r="CR203" s="335"/>
      <c r="CS203" s="335"/>
      <c r="CT203" s="335"/>
      <c r="CU203" s="335"/>
      <c r="CV203" s="335"/>
      <c r="CW203" s="335"/>
      <c r="CX203" s="335"/>
      <c r="CY203" s="335"/>
      <c r="CZ203" s="335"/>
      <c r="DA203" s="23">
        <v>45</v>
      </c>
      <c r="DB203" s="23">
        <f t="shared" si="216"/>
        <v>0</v>
      </c>
      <c r="DC203">
        <f t="shared" ca="1" si="217"/>
        <v>200</v>
      </c>
      <c r="DD203">
        <f t="shared" si="218"/>
        <v>0</v>
      </c>
      <c r="DE203">
        <f t="shared" si="219"/>
        <v>0</v>
      </c>
      <c r="DF203">
        <f t="shared" ca="1" si="220"/>
        <v>200</v>
      </c>
      <c r="DG203" s="23">
        <f t="shared" ca="1" si="221"/>
        <v>200</v>
      </c>
      <c r="DH203" s="465"/>
      <c r="DI203" s="335"/>
      <c r="DJ203" s="335"/>
      <c r="DK203" s="335"/>
      <c r="DL203" s="335"/>
      <c r="DM203" s="335"/>
      <c r="DN203" s="335"/>
      <c r="DO203" s="335"/>
      <c r="DP203" s="335"/>
      <c r="DQ203" s="335"/>
      <c r="DR203" s="23">
        <v>45</v>
      </c>
      <c r="DS203" s="23">
        <f t="shared" si="222"/>
        <v>0</v>
      </c>
      <c r="DT203">
        <f t="shared" ca="1" si="223"/>
        <v>200</v>
      </c>
      <c r="DU203">
        <f t="shared" si="224"/>
        <v>0</v>
      </c>
      <c r="DV203">
        <f t="shared" si="225"/>
        <v>0</v>
      </c>
      <c r="DW203">
        <f t="shared" ca="1" si="226"/>
        <v>200</v>
      </c>
      <c r="DX203" s="23">
        <f t="shared" ca="1" si="227"/>
        <v>200</v>
      </c>
      <c r="DY203" s="465"/>
      <c r="DZ203" s="335"/>
      <c r="EA203" s="335"/>
      <c r="EB203" s="335"/>
      <c r="EC203" s="335"/>
      <c r="ED203" s="335"/>
      <c r="EE203" s="335"/>
      <c r="EF203" s="335"/>
      <c r="EG203" s="335"/>
      <c r="EH203" s="335"/>
      <c r="EI203" s="23">
        <v>45</v>
      </c>
      <c r="EJ203" s="23">
        <f t="shared" si="228"/>
        <v>0</v>
      </c>
      <c r="EK203">
        <f t="shared" ca="1" si="229"/>
        <v>200</v>
      </c>
      <c r="EL203">
        <f t="shared" si="230"/>
        <v>0</v>
      </c>
      <c r="EM203">
        <f t="shared" si="231"/>
        <v>0</v>
      </c>
      <c r="EN203">
        <f t="shared" ca="1" si="232"/>
        <v>200</v>
      </c>
      <c r="EO203" s="23">
        <f t="shared" ca="1" si="233"/>
        <v>200</v>
      </c>
      <c r="EP203" s="465"/>
      <c r="EQ203" s="335"/>
      <c r="ER203" s="335"/>
      <c r="ES203" s="335"/>
      <c r="ET203" s="335"/>
      <c r="EU203" s="335"/>
      <c r="EV203" s="335"/>
      <c r="EW203" s="335"/>
      <c r="EX203" s="335"/>
      <c r="EY203" s="335"/>
      <c r="EZ203" s="23">
        <v>45</v>
      </c>
      <c r="FA203" s="23">
        <f t="shared" si="234"/>
        <v>0</v>
      </c>
      <c r="FB203">
        <f t="shared" ca="1" si="235"/>
        <v>200</v>
      </c>
      <c r="FC203">
        <f t="shared" si="236"/>
        <v>0</v>
      </c>
      <c r="FD203">
        <f t="shared" si="237"/>
        <v>0</v>
      </c>
      <c r="FE203">
        <f t="shared" ca="1" si="238"/>
        <v>200</v>
      </c>
      <c r="FF203" s="23">
        <f t="shared" ca="1" si="239"/>
        <v>200</v>
      </c>
      <c r="FG203" s="465"/>
      <c r="FH203" s="335"/>
      <c r="FI203" s="335"/>
      <c r="FJ203" s="335"/>
      <c r="FK203" s="335"/>
      <c r="FL203" s="335"/>
      <c r="FM203" s="335"/>
      <c r="FN203" s="335"/>
      <c r="FO203" s="335"/>
      <c r="FP203" s="335"/>
      <c r="FQ203" s="23">
        <v>45</v>
      </c>
      <c r="FR203" s="23">
        <f t="shared" si="240"/>
        <v>0</v>
      </c>
      <c r="FS203">
        <f t="shared" ca="1" si="241"/>
        <v>200</v>
      </c>
      <c r="FT203">
        <f t="shared" si="242"/>
        <v>0</v>
      </c>
      <c r="FU203">
        <f t="shared" si="243"/>
        <v>0</v>
      </c>
      <c r="FV203">
        <f t="shared" ca="1" si="244"/>
        <v>200</v>
      </c>
      <c r="FW203" s="23">
        <f t="shared" ca="1" si="245"/>
        <v>200</v>
      </c>
      <c r="FX203" s="465"/>
      <c r="FY203" s="335"/>
      <c r="FZ203" s="335"/>
      <c r="GA203" s="335"/>
      <c r="GB203" s="335"/>
      <c r="GC203" s="335"/>
      <c r="GD203" s="335"/>
      <c r="GE203" s="335"/>
      <c r="GF203" s="335"/>
      <c r="GG203" s="335"/>
      <c r="GH203" s="23">
        <v>45</v>
      </c>
      <c r="GI203" s="23">
        <f t="shared" si="246"/>
        <v>0</v>
      </c>
      <c r="GJ203">
        <f t="shared" ca="1" si="247"/>
        <v>200</v>
      </c>
      <c r="GK203">
        <f t="shared" si="248"/>
        <v>0</v>
      </c>
      <c r="GL203">
        <f t="shared" si="249"/>
        <v>0</v>
      </c>
      <c r="GM203">
        <f t="shared" ca="1" si="250"/>
        <v>200</v>
      </c>
      <c r="GN203" s="23">
        <f t="shared" ca="1" si="251"/>
        <v>200</v>
      </c>
      <c r="GO203" s="465"/>
      <c r="GP203" s="335"/>
      <c r="GQ203" s="335"/>
      <c r="GR203" s="335"/>
      <c r="GS203" s="335"/>
      <c r="GT203" s="335"/>
      <c r="GU203" s="335"/>
      <c r="GV203" s="335"/>
      <c r="GW203" s="335"/>
      <c r="GX203" s="335"/>
      <c r="GY203" s="23">
        <v>45</v>
      </c>
      <c r="GZ203" s="23">
        <f t="shared" si="252"/>
        <v>0</v>
      </c>
      <c r="HA203">
        <f t="shared" ca="1" si="253"/>
        <v>200</v>
      </c>
      <c r="HB203">
        <f t="shared" si="254"/>
        <v>0</v>
      </c>
      <c r="HC203">
        <f t="shared" si="255"/>
        <v>0</v>
      </c>
      <c r="HD203">
        <f t="shared" ca="1" si="256"/>
        <v>200</v>
      </c>
      <c r="HE203" s="23">
        <f t="shared" ca="1" si="257"/>
        <v>200</v>
      </c>
      <c r="HF203" s="465"/>
      <c r="HG203" s="335"/>
      <c r="HH203" s="335"/>
      <c r="HI203" s="335"/>
      <c r="HJ203" s="335"/>
      <c r="HK203" s="335"/>
      <c r="HL203" s="335"/>
      <c r="HM203" s="335"/>
      <c r="HN203" s="335"/>
      <c r="HO203" s="335"/>
      <c r="HP203" s="23">
        <v>45</v>
      </c>
      <c r="HQ203" s="23">
        <f t="shared" si="258"/>
        <v>0</v>
      </c>
      <c r="HR203">
        <f t="shared" ca="1" si="259"/>
        <v>200</v>
      </c>
      <c r="HS203">
        <f t="shared" si="260"/>
        <v>0</v>
      </c>
      <c r="HT203">
        <f t="shared" si="261"/>
        <v>0</v>
      </c>
      <c r="HU203">
        <f t="shared" ca="1" si="262"/>
        <v>200</v>
      </c>
      <c r="HV203" s="23">
        <f t="shared" ca="1" si="263"/>
        <v>200</v>
      </c>
      <c r="HW203" s="465"/>
      <c r="HX203" s="335"/>
      <c r="HY203" s="335"/>
      <c r="HZ203" s="335"/>
      <c r="IA203" s="335"/>
      <c r="IB203" s="335"/>
      <c r="IC203" s="335"/>
      <c r="ID203" s="335"/>
      <c r="IE203" s="335"/>
      <c r="IF203" s="335"/>
      <c r="IG203" s="23">
        <v>45</v>
      </c>
      <c r="IH203" s="23">
        <f t="shared" si="264"/>
        <v>0</v>
      </c>
      <c r="II203">
        <f t="shared" ca="1" si="265"/>
        <v>200</v>
      </c>
      <c r="IJ203">
        <f t="shared" si="266"/>
        <v>0</v>
      </c>
      <c r="IK203">
        <f t="shared" si="267"/>
        <v>0</v>
      </c>
      <c r="IL203">
        <f t="shared" ca="1" si="268"/>
        <v>200</v>
      </c>
      <c r="IM203" s="23">
        <f t="shared" ca="1" si="269"/>
        <v>200</v>
      </c>
      <c r="IN203" s="465"/>
      <c r="IO203" s="335"/>
      <c r="IP203" s="335"/>
      <c r="IQ203" s="335"/>
      <c r="IR203" s="335"/>
      <c r="IS203" s="335"/>
      <c r="IT203" s="335"/>
    </row>
    <row r="204" spans="1:254" s="124" customFormat="1" ht="12.75" x14ac:dyDescent="0.2">
      <c r="A204" s="335"/>
      <c r="B204" s="335"/>
      <c r="C204" s="23">
        <v>46</v>
      </c>
      <c r="D204" s="23">
        <f t="shared" si="180"/>
        <v>0</v>
      </c>
      <c r="E204">
        <f t="shared" si="181"/>
        <v>0</v>
      </c>
      <c r="F204">
        <f t="shared" si="182"/>
        <v>0</v>
      </c>
      <c r="G204">
        <f t="shared" si="183"/>
        <v>0</v>
      </c>
      <c r="H204">
        <f t="shared" si="184"/>
        <v>0</v>
      </c>
      <c r="I204" s="23">
        <f t="shared" ca="1" si="185"/>
        <v>200</v>
      </c>
      <c r="J204" s="465"/>
      <c r="K204" s="335"/>
      <c r="L204" s="335"/>
      <c r="M204" s="335"/>
      <c r="N204" s="335"/>
      <c r="O204" s="335"/>
      <c r="P204" s="335"/>
      <c r="Q204" s="335"/>
      <c r="R204" s="335"/>
      <c r="S204" s="335"/>
      <c r="T204" s="23">
        <v>46</v>
      </c>
      <c r="U204" s="23">
        <f t="shared" si="186"/>
        <v>0</v>
      </c>
      <c r="V204">
        <f t="shared" si="187"/>
        <v>0</v>
      </c>
      <c r="W204">
        <f t="shared" si="188"/>
        <v>0</v>
      </c>
      <c r="X204">
        <f t="shared" si="189"/>
        <v>0</v>
      </c>
      <c r="Y204">
        <f t="shared" si="190"/>
        <v>0</v>
      </c>
      <c r="Z204" s="23">
        <f t="shared" ca="1" si="191"/>
        <v>200</v>
      </c>
      <c r="AA204" s="465"/>
      <c r="AB204" s="335"/>
      <c r="AC204" s="335"/>
      <c r="AD204" s="335"/>
      <c r="AE204" s="335"/>
      <c r="AF204" s="335"/>
      <c r="AG204" s="335"/>
      <c r="AH204" s="335"/>
      <c r="AI204" s="335"/>
      <c r="AJ204" s="335"/>
      <c r="AK204" s="23">
        <v>46</v>
      </c>
      <c r="AL204" s="23">
        <f t="shared" si="192"/>
        <v>0</v>
      </c>
      <c r="AM204">
        <f t="shared" si="193"/>
        <v>0</v>
      </c>
      <c r="AN204">
        <f t="shared" si="194"/>
        <v>0</v>
      </c>
      <c r="AO204">
        <f t="shared" si="195"/>
        <v>0</v>
      </c>
      <c r="AP204">
        <f t="shared" si="196"/>
        <v>0</v>
      </c>
      <c r="AQ204" s="23">
        <f t="shared" ca="1" si="197"/>
        <v>200</v>
      </c>
      <c r="AR204" s="465"/>
      <c r="AS204" s="335"/>
      <c r="AT204" s="335"/>
      <c r="AU204" s="335"/>
      <c r="AV204" s="335"/>
      <c r="AW204" s="335"/>
      <c r="AX204" s="335"/>
      <c r="AY204" s="335"/>
      <c r="AZ204" s="335"/>
      <c r="BA204" s="335"/>
      <c r="BB204" s="23">
        <v>46</v>
      </c>
      <c r="BC204" s="23">
        <f t="shared" si="198"/>
        <v>0</v>
      </c>
      <c r="BD204">
        <f t="shared" si="199"/>
        <v>0</v>
      </c>
      <c r="BE204">
        <f t="shared" si="200"/>
        <v>0</v>
      </c>
      <c r="BF204">
        <f t="shared" si="201"/>
        <v>0</v>
      </c>
      <c r="BG204">
        <f t="shared" si="202"/>
        <v>0</v>
      </c>
      <c r="BH204" s="23">
        <f t="shared" ca="1" si="203"/>
        <v>200</v>
      </c>
      <c r="BI204" s="465"/>
      <c r="BJ204" s="335"/>
      <c r="BK204" s="335"/>
      <c r="BL204" s="335"/>
      <c r="BM204" s="335"/>
      <c r="BN204" s="335"/>
      <c r="BO204" s="335"/>
      <c r="BP204" s="335"/>
      <c r="BQ204" s="335"/>
      <c r="BR204" s="335"/>
      <c r="BS204" s="23">
        <v>46</v>
      </c>
      <c r="BT204" s="23">
        <f t="shared" si="204"/>
        <v>0</v>
      </c>
      <c r="BU204">
        <f t="shared" si="205"/>
        <v>0</v>
      </c>
      <c r="BV204">
        <f t="shared" si="206"/>
        <v>0</v>
      </c>
      <c r="BW204">
        <f t="shared" si="207"/>
        <v>0</v>
      </c>
      <c r="BX204">
        <f t="shared" si="208"/>
        <v>0</v>
      </c>
      <c r="BY204" s="23">
        <f t="shared" ca="1" si="209"/>
        <v>200</v>
      </c>
      <c r="BZ204" s="465"/>
      <c r="CA204" s="335"/>
      <c r="CB204" s="335"/>
      <c r="CC204" s="335"/>
      <c r="CD204" s="335"/>
      <c r="CE204" s="335"/>
      <c r="CF204" s="335"/>
      <c r="CG204" s="335"/>
      <c r="CH204" s="335"/>
      <c r="CI204" s="335"/>
      <c r="CJ204" s="23">
        <v>46</v>
      </c>
      <c r="CK204" s="23">
        <f t="shared" si="210"/>
        <v>0</v>
      </c>
      <c r="CL204">
        <f t="shared" si="211"/>
        <v>0</v>
      </c>
      <c r="CM204">
        <f t="shared" si="212"/>
        <v>0</v>
      </c>
      <c r="CN204">
        <f t="shared" si="213"/>
        <v>0</v>
      </c>
      <c r="CO204">
        <f t="shared" si="214"/>
        <v>0</v>
      </c>
      <c r="CP204" s="23">
        <f t="shared" ca="1" si="215"/>
        <v>200</v>
      </c>
      <c r="CQ204" s="465"/>
      <c r="CR204" s="335"/>
      <c r="CS204" s="335"/>
      <c r="CT204" s="335"/>
      <c r="CU204" s="335"/>
      <c r="CV204" s="335"/>
      <c r="CW204" s="335"/>
      <c r="CX204" s="335"/>
      <c r="CY204" s="335"/>
      <c r="CZ204" s="335"/>
      <c r="DA204" s="23">
        <v>46</v>
      </c>
      <c r="DB204" s="23">
        <f t="shared" si="216"/>
        <v>0</v>
      </c>
      <c r="DC204">
        <f t="shared" si="217"/>
        <v>0</v>
      </c>
      <c r="DD204">
        <f t="shared" si="218"/>
        <v>0</v>
      </c>
      <c r="DE204">
        <f t="shared" si="219"/>
        <v>0</v>
      </c>
      <c r="DF204">
        <f t="shared" si="220"/>
        <v>0</v>
      </c>
      <c r="DG204" s="23">
        <f t="shared" ca="1" si="221"/>
        <v>200</v>
      </c>
      <c r="DH204" s="465"/>
      <c r="DI204" s="335"/>
      <c r="DJ204" s="335"/>
      <c r="DK204" s="335"/>
      <c r="DL204" s="335"/>
      <c r="DM204" s="335"/>
      <c r="DN204" s="335"/>
      <c r="DO204" s="335"/>
      <c r="DP204" s="335"/>
      <c r="DQ204" s="335"/>
      <c r="DR204" s="23">
        <v>46</v>
      </c>
      <c r="DS204" s="23">
        <f t="shared" si="222"/>
        <v>0</v>
      </c>
      <c r="DT204">
        <f t="shared" si="223"/>
        <v>0</v>
      </c>
      <c r="DU204">
        <f t="shared" si="224"/>
        <v>0</v>
      </c>
      <c r="DV204">
        <f t="shared" si="225"/>
        <v>0</v>
      </c>
      <c r="DW204">
        <f t="shared" si="226"/>
        <v>0</v>
      </c>
      <c r="DX204" s="23">
        <f t="shared" ca="1" si="227"/>
        <v>200</v>
      </c>
      <c r="DY204" s="465"/>
      <c r="DZ204" s="335"/>
      <c r="EA204" s="335"/>
      <c r="EB204" s="335"/>
      <c r="EC204" s="335"/>
      <c r="ED204" s="335"/>
      <c r="EE204" s="335"/>
      <c r="EF204" s="335"/>
      <c r="EG204" s="335"/>
      <c r="EH204" s="335"/>
      <c r="EI204" s="23">
        <v>46</v>
      </c>
      <c r="EJ204" s="23">
        <f t="shared" si="228"/>
        <v>0</v>
      </c>
      <c r="EK204">
        <f t="shared" si="229"/>
        <v>0</v>
      </c>
      <c r="EL204">
        <f t="shared" si="230"/>
        <v>0</v>
      </c>
      <c r="EM204">
        <f t="shared" si="231"/>
        <v>0</v>
      </c>
      <c r="EN204">
        <f t="shared" si="232"/>
        <v>0</v>
      </c>
      <c r="EO204" s="23">
        <f t="shared" ca="1" si="233"/>
        <v>200</v>
      </c>
      <c r="EP204" s="465"/>
      <c r="EQ204" s="335"/>
      <c r="ER204" s="335"/>
      <c r="ES204" s="335"/>
      <c r="ET204" s="335"/>
      <c r="EU204" s="335"/>
      <c r="EV204" s="335"/>
      <c r="EW204" s="335"/>
      <c r="EX204" s="335"/>
      <c r="EY204" s="335"/>
      <c r="EZ204" s="23">
        <v>46</v>
      </c>
      <c r="FA204" s="23">
        <f t="shared" si="234"/>
        <v>0</v>
      </c>
      <c r="FB204">
        <f t="shared" si="235"/>
        <v>0</v>
      </c>
      <c r="FC204">
        <f t="shared" si="236"/>
        <v>0</v>
      </c>
      <c r="FD204">
        <f t="shared" si="237"/>
        <v>0</v>
      </c>
      <c r="FE204">
        <f t="shared" si="238"/>
        <v>0</v>
      </c>
      <c r="FF204" s="23">
        <f t="shared" ca="1" si="239"/>
        <v>200</v>
      </c>
      <c r="FG204" s="465"/>
      <c r="FH204" s="335"/>
      <c r="FI204" s="335"/>
      <c r="FJ204" s="335"/>
      <c r="FK204" s="335"/>
      <c r="FL204" s="335"/>
      <c r="FM204" s="335"/>
      <c r="FN204" s="335"/>
      <c r="FO204" s="335"/>
      <c r="FP204" s="335"/>
      <c r="FQ204" s="23">
        <v>46</v>
      </c>
      <c r="FR204" s="23">
        <f t="shared" si="240"/>
        <v>0</v>
      </c>
      <c r="FS204">
        <f t="shared" si="241"/>
        <v>0</v>
      </c>
      <c r="FT204">
        <f t="shared" si="242"/>
        <v>0</v>
      </c>
      <c r="FU204">
        <f t="shared" si="243"/>
        <v>0</v>
      </c>
      <c r="FV204">
        <f t="shared" si="244"/>
        <v>0</v>
      </c>
      <c r="FW204" s="23">
        <f t="shared" ca="1" si="245"/>
        <v>200</v>
      </c>
      <c r="FX204" s="465"/>
      <c r="FY204" s="335"/>
      <c r="FZ204" s="335"/>
      <c r="GA204" s="335"/>
      <c r="GB204" s="335"/>
      <c r="GC204" s="335"/>
      <c r="GD204" s="335"/>
      <c r="GE204" s="335"/>
      <c r="GF204" s="335"/>
      <c r="GG204" s="335"/>
      <c r="GH204" s="23">
        <v>46</v>
      </c>
      <c r="GI204" s="23">
        <f t="shared" si="246"/>
        <v>0</v>
      </c>
      <c r="GJ204">
        <f t="shared" si="247"/>
        <v>0</v>
      </c>
      <c r="GK204">
        <f t="shared" si="248"/>
        <v>0</v>
      </c>
      <c r="GL204">
        <f t="shared" si="249"/>
        <v>0</v>
      </c>
      <c r="GM204">
        <f t="shared" si="250"/>
        <v>0</v>
      </c>
      <c r="GN204" s="23">
        <f t="shared" ca="1" si="251"/>
        <v>200</v>
      </c>
      <c r="GO204" s="465"/>
      <c r="GP204" s="335"/>
      <c r="GQ204" s="335"/>
      <c r="GR204" s="335"/>
      <c r="GS204" s="335"/>
      <c r="GT204" s="335"/>
      <c r="GU204" s="335"/>
      <c r="GV204" s="335"/>
      <c r="GW204" s="335"/>
      <c r="GX204" s="335"/>
      <c r="GY204" s="23">
        <v>46</v>
      </c>
      <c r="GZ204" s="23">
        <f t="shared" si="252"/>
        <v>0</v>
      </c>
      <c r="HA204">
        <f t="shared" si="253"/>
        <v>0</v>
      </c>
      <c r="HB204">
        <f t="shared" si="254"/>
        <v>0</v>
      </c>
      <c r="HC204">
        <f t="shared" si="255"/>
        <v>0</v>
      </c>
      <c r="HD204">
        <f t="shared" si="256"/>
        <v>0</v>
      </c>
      <c r="HE204" s="23">
        <f t="shared" ca="1" si="257"/>
        <v>200</v>
      </c>
      <c r="HF204" s="465"/>
      <c r="HG204" s="335"/>
      <c r="HH204" s="335"/>
      <c r="HI204" s="335"/>
      <c r="HJ204" s="335"/>
      <c r="HK204" s="335"/>
      <c r="HL204" s="335"/>
      <c r="HM204" s="335"/>
      <c r="HN204" s="335"/>
      <c r="HO204" s="335"/>
      <c r="HP204" s="23">
        <v>46</v>
      </c>
      <c r="HQ204" s="23">
        <f t="shared" si="258"/>
        <v>0</v>
      </c>
      <c r="HR204">
        <f t="shared" si="259"/>
        <v>0</v>
      </c>
      <c r="HS204">
        <f t="shared" si="260"/>
        <v>0</v>
      </c>
      <c r="HT204">
        <f t="shared" si="261"/>
        <v>0</v>
      </c>
      <c r="HU204">
        <f t="shared" si="262"/>
        <v>0</v>
      </c>
      <c r="HV204" s="23">
        <f t="shared" ca="1" si="263"/>
        <v>200</v>
      </c>
      <c r="HW204" s="465"/>
      <c r="HX204" s="335"/>
      <c r="HY204" s="335"/>
      <c r="HZ204" s="335"/>
      <c r="IA204" s="335"/>
      <c r="IB204" s="335"/>
      <c r="IC204" s="335"/>
      <c r="ID204" s="335"/>
      <c r="IE204" s="335"/>
      <c r="IF204" s="335"/>
      <c r="IG204" s="23">
        <v>46</v>
      </c>
      <c r="IH204" s="23">
        <f t="shared" si="264"/>
        <v>0</v>
      </c>
      <c r="II204">
        <f t="shared" si="265"/>
        <v>0</v>
      </c>
      <c r="IJ204">
        <f t="shared" si="266"/>
        <v>0</v>
      </c>
      <c r="IK204">
        <f t="shared" si="267"/>
        <v>0</v>
      </c>
      <c r="IL204">
        <f t="shared" si="268"/>
        <v>0</v>
      </c>
      <c r="IM204" s="23">
        <f t="shared" ca="1" si="269"/>
        <v>200</v>
      </c>
      <c r="IN204" s="465"/>
      <c r="IO204" s="335"/>
      <c r="IP204" s="335"/>
      <c r="IQ204" s="335"/>
      <c r="IR204" s="335"/>
      <c r="IS204" s="335"/>
      <c r="IT204" s="335"/>
    </row>
    <row r="205" spans="1:254" s="124" customFormat="1" ht="12.75" x14ac:dyDescent="0.2">
      <c r="A205" s="335"/>
      <c r="B205" s="335"/>
      <c r="C205" s="23">
        <v>47</v>
      </c>
      <c r="D205" s="23">
        <f t="shared" si="180"/>
        <v>0</v>
      </c>
      <c r="E205">
        <f t="shared" si="181"/>
        <v>0</v>
      </c>
      <c r="F205">
        <f t="shared" si="182"/>
        <v>0</v>
      </c>
      <c r="G205">
        <f t="shared" si="183"/>
        <v>0</v>
      </c>
      <c r="H205">
        <f t="shared" si="184"/>
        <v>0</v>
      </c>
      <c r="I205" s="23">
        <f t="shared" ca="1" si="185"/>
        <v>200</v>
      </c>
      <c r="J205" s="465"/>
      <c r="K205" s="335"/>
      <c r="L205" s="335"/>
      <c r="M205" s="335"/>
      <c r="N205" s="335"/>
      <c r="O205" s="335"/>
      <c r="P205" s="335"/>
      <c r="Q205" s="335"/>
      <c r="R205" s="335"/>
      <c r="S205" s="335"/>
      <c r="T205" s="23">
        <v>47</v>
      </c>
      <c r="U205" s="23">
        <f t="shared" si="186"/>
        <v>0</v>
      </c>
      <c r="V205">
        <f t="shared" si="187"/>
        <v>0</v>
      </c>
      <c r="W205">
        <f t="shared" si="188"/>
        <v>0</v>
      </c>
      <c r="X205">
        <f t="shared" si="189"/>
        <v>0</v>
      </c>
      <c r="Y205">
        <f t="shared" si="190"/>
        <v>0</v>
      </c>
      <c r="Z205" s="23">
        <f t="shared" ca="1" si="191"/>
        <v>200</v>
      </c>
      <c r="AA205" s="465"/>
      <c r="AB205" s="335"/>
      <c r="AC205" s="335"/>
      <c r="AD205" s="335"/>
      <c r="AE205" s="335"/>
      <c r="AF205" s="335"/>
      <c r="AG205" s="335"/>
      <c r="AH205" s="335"/>
      <c r="AI205" s="335"/>
      <c r="AJ205" s="335"/>
      <c r="AK205" s="23">
        <v>47</v>
      </c>
      <c r="AL205" s="23">
        <f t="shared" si="192"/>
        <v>0</v>
      </c>
      <c r="AM205">
        <f t="shared" si="193"/>
        <v>0</v>
      </c>
      <c r="AN205">
        <f t="shared" si="194"/>
        <v>0</v>
      </c>
      <c r="AO205">
        <f t="shared" si="195"/>
        <v>0</v>
      </c>
      <c r="AP205">
        <f t="shared" si="196"/>
        <v>0</v>
      </c>
      <c r="AQ205" s="23">
        <f t="shared" ca="1" si="197"/>
        <v>200</v>
      </c>
      <c r="AR205" s="465"/>
      <c r="AS205" s="335"/>
      <c r="AT205" s="335"/>
      <c r="AU205" s="335"/>
      <c r="AV205" s="335"/>
      <c r="AW205" s="335"/>
      <c r="AX205" s="335"/>
      <c r="AY205" s="335"/>
      <c r="AZ205" s="335"/>
      <c r="BA205" s="335"/>
      <c r="BB205" s="23">
        <v>47</v>
      </c>
      <c r="BC205" s="23">
        <f t="shared" si="198"/>
        <v>0</v>
      </c>
      <c r="BD205">
        <f t="shared" si="199"/>
        <v>0</v>
      </c>
      <c r="BE205">
        <f t="shared" si="200"/>
        <v>0</v>
      </c>
      <c r="BF205">
        <f t="shared" si="201"/>
        <v>0</v>
      </c>
      <c r="BG205">
        <f t="shared" si="202"/>
        <v>0</v>
      </c>
      <c r="BH205" s="23">
        <f t="shared" ca="1" si="203"/>
        <v>200</v>
      </c>
      <c r="BI205" s="465"/>
      <c r="BJ205" s="335"/>
      <c r="BK205" s="335"/>
      <c r="BL205" s="335"/>
      <c r="BM205" s="335"/>
      <c r="BN205" s="335"/>
      <c r="BO205" s="335"/>
      <c r="BP205" s="335"/>
      <c r="BQ205" s="335"/>
      <c r="BR205" s="335"/>
      <c r="BS205" s="23">
        <v>47</v>
      </c>
      <c r="BT205" s="23">
        <f t="shared" si="204"/>
        <v>0</v>
      </c>
      <c r="BU205">
        <f t="shared" si="205"/>
        <v>0</v>
      </c>
      <c r="BV205">
        <f t="shared" si="206"/>
        <v>0</v>
      </c>
      <c r="BW205">
        <f t="shared" si="207"/>
        <v>0</v>
      </c>
      <c r="BX205">
        <f t="shared" si="208"/>
        <v>0</v>
      </c>
      <c r="BY205" s="23">
        <f t="shared" ca="1" si="209"/>
        <v>200</v>
      </c>
      <c r="BZ205" s="465"/>
      <c r="CA205" s="335"/>
      <c r="CB205" s="335"/>
      <c r="CC205" s="335"/>
      <c r="CD205" s="335"/>
      <c r="CE205" s="335"/>
      <c r="CF205" s="335"/>
      <c r="CG205" s="335"/>
      <c r="CH205" s="335"/>
      <c r="CI205" s="335"/>
      <c r="CJ205" s="23">
        <v>47</v>
      </c>
      <c r="CK205" s="23">
        <f t="shared" si="210"/>
        <v>0</v>
      </c>
      <c r="CL205">
        <f t="shared" si="211"/>
        <v>0</v>
      </c>
      <c r="CM205">
        <f t="shared" si="212"/>
        <v>0</v>
      </c>
      <c r="CN205">
        <f t="shared" si="213"/>
        <v>0</v>
      </c>
      <c r="CO205">
        <f t="shared" si="214"/>
        <v>0</v>
      </c>
      <c r="CP205" s="23">
        <f t="shared" ca="1" si="215"/>
        <v>200</v>
      </c>
      <c r="CQ205" s="465"/>
      <c r="CR205" s="335"/>
      <c r="CS205" s="335"/>
      <c r="CT205" s="335"/>
      <c r="CU205" s="335"/>
      <c r="CV205" s="335"/>
      <c r="CW205" s="335"/>
      <c r="CX205" s="335"/>
      <c r="CY205" s="335"/>
      <c r="CZ205" s="335"/>
      <c r="DA205" s="23">
        <v>47</v>
      </c>
      <c r="DB205" s="23">
        <f t="shared" si="216"/>
        <v>0</v>
      </c>
      <c r="DC205">
        <f t="shared" si="217"/>
        <v>0</v>
      </c>
      <c r="DD205">
        <f t="shared" si="218"/>
        <v>0</v>
      </c>
      <c r="DE205">
        <f t="shared" si="219"/>
        <v>0</v>
      </c>
      <c r="DF205">
        <f t="shared" si="220"/>
        <v>0</v>
      </c>
      <c r="DG205" s="23">
        <f t="shared" ca="1" si="221"/>
        <v>200</v>
      </c>
      <c r="DH205" s="465"/>
      <c r="DI205" s="335"/>
      <c r="DJ205" s="335"/>
      <c r="DK205" s="335"/>
      <c r="DL205" s="335"/>
      <c r="DM205" s="335"/>
      <c r="DN205" s="335"/>
      <c r="DO205" s="335"/>
      <c r="DP205" s="335"/>
      <c r="DQ205" s="335"/>
      <c r="DR205" s="23">
        <v>47</v>
      </c>
      <c r="DS205" s="23">
        <f t="shared" si="222"/>
        <v>0</v>
      </c>
      <c r="DT205">
        <f t="shared" si="223"/>
        <v>0</v>
      </c>
      <c r="DU205">
        <f t="shared" si="224"/>
        <v>0</v>
      </c>
      <c r="DV205">
        <f t="shared" si="225"/>
        <v>0</v>
      </c>
      <c r="DW205">
        <f t="shared" si="226"/>
        <v>0</v>
      </c>
      <c r="DX205" s="23">
        <f t="shared" ca="1" si="227"/>
        <v>200</v>
      </c>
      <c r="DY205" s="465"/>
      <c r="DZ205" s="335"/>
      <c r="EA205" s="335"/>
      <c r="EB205" s="335"/>
      <c r="EC205" s="335"/>
      <c r="ED205" s="335"/>
      <c r="EE205" s="335"/>
      <c r="EF205" s="335"/>
      <c r="EG205" s="335"/>
      <c r="EH205" s="335"/>
      <c r="EI205" s="23">
        <v>47</v>
      </c>
      <c r="EJ205" s="23">
        <f t="shared" si="228"/>
        <v>0</v>
      </c>
      <c r="EK205">
        <f t="shared" si="229"/>
        <v>0</v>
      </c>
      <c r="EL205">
        <f t="shared" si="230"/>
        <v>0</v>
      </c>
      <c r="EM205">
        <f t="shared" si="231"/>
        <v>0</v>
      </c>
      <c r="EN205">
        <f t="shared" si="232"/>
        <v>0</v>
      </c>
      <c r="EO205" s="23">
        <f t="shared" ca="1" si="233"/>
        <v>200</v>
      </c>
      <c r="EP205" s="465"/>
      <c r="EQ205" s="335"/>
      <c r="ER205" s="335"/>
      <c r="ES205" s="335"/>
      <c r="ET205" s="335"/>
      <c r="EU205" s="335"/>
      <c r="EV205" s="335"/>
      <c r="EW205" s="335"/>
      <c r="EX205" s="335"/>
      <c r="EY205" s="335"/>
      <c r="EZ205" s="23">
        <v>47</v>
      </c>
      <c r="FA205" s="23">
        <f t="shared" si="234"/>
        <v>0</v>
      </c>
      <c r="FB205">
        <f t="shared" si="235"/>
        <v>0</v>
      </c>
      <c r="FC205">
        <f t="shared" si="236"/>
        <v>0</v>
      </c>
      <c r="FD205">
        <f t="shared" si="237"/>
        <v>0</v>
      </c>
      <c r="FE205">
        <f t="shared" si="238"/>
        <v>0</v>
      </c>
      <c r="FF205" s="23">
        <f t="shared" ca="1" si="239"/>
        <v>200</v>
      </c>
      <c r="FG205" s="465"/>
      <c r="FH205" s="335"/>
      <c r="FI205" s="335"/>
      <c r="FJ205" s="335"/>
      <c r="FK205" s="335"/>
      <c r="FL205" s="335"/>
      <c r="FM205" s="335"/>
      <c r="FN205" s="335"/>
      <c r="FO205" s="335"/>
      <c r="FP205" s="335"/>
      <c r="FQ205" s="23">
        <v>47</v>
      </c>
      <c r="FR205" s="23">
        <f t="shared" si="240"/>
        <v>0</v>
      </c>
      <c r="FS205">
        <f t="shared" si="241"/>
        <v>0</v>
      </c>
      <c r="FT205">
        <f t="shared" si="242"/>
        <v>0</v>
      </c>
      <c r="FU205">
        <f t="shared" si="243"/>
        <v>0</v>
      </c>
      <c r="FV205">
        <f t="shared" si="244"/>
        <v>0</v>
      </c>
      <c r="FW205" s="23">
        <f t="shared" ca="1" si="245"/>
        <v>200</v>
      </c>
      <c r="FX205" s="465"/>
      <c r="FY205" s="335"/>
      <c r="FZ205" s="335"/>
      <c r="GA205" s="335"/>
      <c r="GB205" s="335"/>
      <c r="GC205" s="335"/>
      <c r="GD205" s="335"/>
      <c r="GE205" s="335"/>
      <c r="GF205" s="335"/>
      <c r="GG205" s="335"/>
      <c r="GH205" s="23">
        <v>47</v>
      </c>
      <c r="GI205" s="23">
        <f t="shared" si="246"/>
        <v>0</v>
      </c>
      <c r="GJ205">
        <f t="shared" si="247"/>
        <v>0</v>
      </c>
      <c r="GK205">
        <f t="shared" si="248"/>
        <v>0</v>
      </c>
      <c r="GL205">
        <f t="shared" si="249"/>
        <v>0</v>
      </c>
      <c r="GM205">
        <f t="shared" si="250"/>
        <v>0</v>
      </c>
      <c r="GN205" s="23">
        <f t="shared" ca="1" si="251"/>
        <v>200</v>
      </c>
      <c r="GO205" s="465"/>
      <c r="GP205" s="335"/>
      <c r="GQ205" s="335"/>
      <c r="GR205" s="335"/>
      <c r="GS205" s="335"/>
      <c r="GT205" s="335"/>
      <c r="GU205" s="335"/>
      <c r="GV205" s="335"/>
      <c r="GW205" s="335"/>
      <c r="GX205" s="335"/>
      <c r="GY205" s="23">
        <v>47</v>
      </c>
      <c r="GZ205" s="23">
        <f t="shared" si="252"/>
        <v>0</v>
      </c>
      <c r="HA205">
        <f t="shared" si="253"/>
        <v>0</v>
      </c>
      <c r="HB205">
        <f t="shared" si="254"/>
        <v>0</v>
      </c>
      <c r="HC205">
        <f t="shared" si="255"/>
        <v>0</v>
      </c>
      <c r="HD205">
        <f t="shared" si="256"/>
        <v>0</v>
      </c>
      <c r="HE205" s="23">
        <f t="shared" ca="1" si="257"/>
        <v>200</v>
      </c>
      <c r="HF205" s="465"/>
      <c r="HG205" s="335"/>
      <c r="HH205" s="335"/>
      <c r="HI205" s="335"/>
      <c r="HJ205" s="335"/>
      <c r="HK205" s="335"/>
      <c r="HL205" s="335"/>
      <c r="HM205" s="335"/>
      <c r="HN205" s="335"/>
      <c r="HO205" s="335"/>
      <c r="HP205" s="23">
        <v>47</v>
      </c>
      <c r="HQ205" s="23">
        <f t="shared" si="258"/>
        <v>0</v>
      </c>
      <c r="HR205">
        <f t="shared" si="259"/>
        <v>0</v>
      </c>
      <c r="HS205">
        <f t="shared" si="260"/>
        <v>0</v>
      </c>
      <c r="HT205">
        <f t="shared" si="261"/>
        <v>0</v>
      </c>
      <c r="HU205">
        <f t="shared" si="262"/>
        <v>0</v>
      </c>
      <c r="HV205" s="23">
        <f t="shared" ca="1" si="263"/>
        <v>200</v>
      </c>
      <c r="HW205" s="465"/>
      <c r="HX205" s="335"/>
      <c r="HY205" s="335"/>
      <c r="HZ205" s="335"/>
      <c r="IA205" s="335"/>
      <c r="IB205" s="335"/>
      <c r="IC205" s="335"/>
      <c r="ID205" s="335"/>
      <c r="IE205" s="335"/>
      <c r="IF205" s="335"/>
      <c r="IG205" s="23">
        <v>47</v>
      </c>
      <c r="IH205" s="23">
        <f t="shared" si="264"/>
        <v>0</v>
      </c>
      <c r="II205">
        <f t="shared" si="265"/>
        <v>0</v>
      </c>
      <c r="IJ205">
        <f t="shared" si="266"/>
        <v>0</v>
      </c>
      <c r="IK205">
        <f t="shared" si="267"/>
        <v>0</v>
      </c>
      <c r="IL205">
        <f t="shared" si="268"/>
        <v>0</v>
      </c>
      <c r="IM205" s="23">
        <f t="shared" ca="1" si="269"/>
        <v>200</v>
      </c>
      <c r="IN205" s="465"/>
      <c r="IO205" s="335"/>
      <c r="IP205" s="335"/>
      <c r="IQ205" s="335"/>
      <c r="IR205" s="335"/>
      <c r="IS205" s="335"/>
      <c r="IT205" s="335"/>
    </row>
    <row r="206" spans="1:254" s="124" customFormat="1" ht="12.75" x14ac:dyDescent="0.2">
      <c r="A206" s="335"/>
      <c r="B206" s="335"/>
      <c r="C206" s="23">
        <v>48</v>
      </c>
      <c r="D206" s="23">
        <f t="shared" si="180"/>
        <v>0</v>
      </c>
      <c r="E206">
        <f t="shared" si="181"/>
        <v>0</v>
      </c>
      <c r="F206">
        <f t="shared" si="182"/>
        <v>0</v>
      </c>
      <c r="G206">
        <f t="shared" si="183"/>
        <v>0</v>
      </c>
      <c r="H206">
        <f t="shared" si="184"/>
        <v>0</v>
      </c>
      <c r="I206" s="23">
        <f t="shared" ca="1" si="185"/>
        <v>200</v>
      </c>
      <c r="J206" s="465"/>
      <c r="K206" s="335"/>
      <c r="L206" s="335"/>
      <c r="M206" s="335"/>
      <c r="N206" s="335"/>
      <c r="O206" s="335"/>
      <c r="P206" s="335"/>
      <c r="Q206" s="335"/>
      <c r="R206" s="335"/>
      <c r="S206" s="335"/>
      <c r="T206" s="23">
        <v>48</v>
      </c>
      <c r="U206" s="23">
        <f t="shared" si="186"/>
        <v>0</v>
      </c>
      <c r="V206">
        <f t="shared" si="187"/>
        <v>0</v>
      </c>
      <c r="W206">
        <f t="shared" si="188"/>
        <v>0</v>
      </c>
      <c r="X206">
        <f t="shared" si="189"/>
        <v>0</v>
      </c>
      <c r="Y206">
        <f t="shared" si="190"/>
        <v>0</v>
      </c>
      <c r="Z206" s="23">
        <f t="shared" ca="1" si="191"/>
        <v>200</v>
      </c>
      <c r="AA206" s="465"/>
      <c r="AB206" s="335"/>
      <c r="AC206" s="335"/>
      <c r="AD206" s="335"/>
      <c r="AE206" s="335"/>
      <c r="AF206" s="335"/>
      <c r="AG206" s="335"/>
      <c r="AH206" s="335"/>
      <c r="AI206" s="335"/>
      <c r="AJ206" s="335"/>
      <c r="AK206" s="23">
        <v>48</v>
      </c>
      <c r="AL206" s="23">
        <f t="shared" si="192"/>
        <v>0</v>
      </c>
      <c r="AM206">
        <f t="shared" si="193"/>
        <v>0</v>
      </c>
      <c r="AN206">
        <f t="shared" si="194"/>
        <v>0</v>
      </c>
      <c r="AO206">
        <f t="shared" si="195"/>
        <v>0</v>
      </c>
      <c r="AP206">
        <f t="shared" si="196"/>
        <v>0</v>
      </c>
      <c r="AQ206" s="23">
        <f t="shared" ca="1" si="197"/>
        <v>200</v>
      </c>
      <c r="AR206" s="465"/>
      <c r="AS206" s="335"/>
      <c r="AT206" s="335"/>
      <c r="AU206" s="335"/>
      <c r="AV206" s="335"/>
      <c r="AW206" s="335"/>
      <c r="AX206" s="335"/>
      <c r="AY206" s="335"/>
      <c r="AZ206" s="335"/>
      <c r="BA206" s="335"/>
      <c r="BB206" s="23">
        <v>48</v>
      </c>
      <c r="BC206" s="23">
        <f t="shared" si="198"/>
        <v>0</v>
      </c>
      <c r="BD206">
        <f t="shared" si="199"/>
        <v>0</v>
      </c>
      <c r="BE206">
        <f t="shared" si="200"/>
        <v>0</v>
      </c>
      <c r="BF206">
        <f t="shared" si="201"/>
        <v>0</v>
      </c>
      <c r="BG206">
        <f t="shared" si="202"/>
        <v>0</v>
      </c>
      <c r="BH206" s="23">
        <f t="shared" ca="1" si="203"/>
        <v>200</v>
      </c>
      <c r="BI206" s="465"/>
      <c r="BJ206" s="335"/>
      <c r="BK206" s="335"/>
      <c r="BL206" s="335"/>
      <c r="BM206" s="335"/>
      <c r="BN206" s="335"/>
      <c r="BO206" s="335"/>
      <c r="BP206" s="335"/>
      <c r="BQ206" s="335"/>
      <c r="BR206" s="335"/>
      <c r="BS206" s="23">
        <v>48</v>
      </c>
      <c r="BT206" s="23">
        <f t="shared" si="204"/>
        <v>0</v>
      </c>
      <c r="BU206">
        <f t="shared" si="205"/>
        <v>0</v>
      </c>
      <c r="BV206">
        <f t="shared" si="206"/>
        <v>0</v>
      </c>
      <c r="BW206">
        <f t="shared" si="207"/>
        <v>0</v>
      </c>
      <c r="BX206">
        <f t="shared" si="208"/>
        <v>0</v>
      </c>
      <c r="BY206" s="23">
        <f t="shared" ca="1" si="209"/>
        <v>200</v>
      </c>
      <c r="BZ206" s="465"/>
      <c r="CA206" s="335"/>
      <c r="CB206" s="335"/>
      <c r="CC206" s="335"/>
      <c r="CD206" s="335"/>
      <c r="CE206" s="335"/>
      <c r="CF206" s="335"/>
      <c r="CG206" s="335"/>
      <c r="CH206" s="335"/>
      <c r="CI206" s="335"/>
      <c r="CJ206" s="23">
        <v>48</v>
      </c>
      <c r="CK206" s="23">
        <f t="shared" si="210"/>
        <v>0</v>
      </c>
      <c r="CL206">
        <f t="shared" si="211"/>
        <v>0</v>
      </c>
      <c r="CM206">
        <f t="shared" si="212"/>
        <v>0</v>
      </c>
      <c r="CN206">
        <f t="shared" si="213"/>
        <v>0</v>
      </c>
      <c r="CO206">
        <f t="shared" si="214"/>
        <v>0</v>
      </c>
      <c r="CP206" s="23">
        <f t="shared" ca="1" si="215"/>
        <v>200</v>
      </c>
      <c r="CQ206" s="465"/>
      <c r="CR206" s="335"/>
      <c r="CS206" s="335"/>
      <c r="CT206" s="335"/>
      <c r="CU206" s="335"/>
      <c r="CV206" s="335"/>
      <c r="CW206" s="335"/>
      <c r="CX206" s="335"/>
      <c r="CY206" s="335"/>
      <c r="CZ206" s="335"/>
      <c r="DA206" s="23">
        <v>48</v>
      </c>
      <c r="DB206" s="23">
        <f t="shared" si="216"/>
        <v>0</v>
      </c>
      <c r="DC206">
        <f t="shared" si="217"/>
        <v>0</v>
      </c>
      <c r="DD206">
        <f t="shared" si="218"/>
        <v>0</v>
      </c>
      <c r="DE206">
        <f t="shared" si="219"/>
        <v>0</v>
      </c>
      <c r="DF206">
        <f t="shared" si="220"/>
        <v>0</v>
      </c>
      <c r="DG206" s="23">
        <f t="shared" ca="1" si="221"/>
        <v>200</v>
      </c>
      <c r="DH206" s="465"/>
      <c r="DI206" s="335"/>
      <c r="DJ206" s="335"/>
      <c r="DK206" s="335"/>
      <c r="DL206" s="335"/>
      <c r="DM206" s="335"/>
      <c r="DN206" s="335"/>
      <c r="DO206" s="335"/>
      <c r="DP206" s="335"/>
      <c r="DQ206" s="335"/>
      <c r="DR206" s="23">
        <v>48</v>
      </c>
      <c r="DS206" s="23">
        <f t="shared" si="222"/>
        <v>0</v>
      </c>
      <c r="DT206">
        <f t="shared" si="223"/>
        <v>0</v>
      </c>
      <c r="DU206">
        <f t="shared" si="224"/>
        <v>0</v>
      </c>
      <c r="DV206">
        <f t="shared" si="225"/>
        <v>0</v>
      </c>
      <c r="DW206">
        <f t="shared" si="226"/>
        <v>0</v>
      </c>
      <c r="DX206" s="23">
        <f t="shared" ca="1" si="227"/>
        <v>200</v>
      </c>
      <c r="DY206" s="465"/>
      <c r="DZ206" s="335"/>
      <c r="EA206" s="335"/>
      <c r="EB206" s="335"/>
      <c r="EC206" s="335"/>
      <c r="ED206" s="335"/>
      <c r="EE206" s="335"/>
      <c r="EF206" s="335"/>
      <c r="EG206" s="335"/>
      <c r="EH206" s="335"/>
      <c r="EI206" s="23">
        <v>48</v>
      </c>
      <c r="EJ206" s="23">
        <f t="shared" si="228"/>
        <v>0</v>
      </c>
      <c r="EK206">
        <f t="shared" si="229"/>
        <v>0</v>
      </c>
      <c r="EL206">
        <f t="shared" si="230"/>
        <v>0</v>
      </c>
      <c r="EM206">
        <f t="shared" si="231"/>
        <v>0</v>
      </c>
      <c r="EN206">
        <f t="shared" si="232"/>
        <v>0</v>
      </c>
      <c r="EO206" s="23">
        <f t="shared" ca="1" si="233"/>
        <v>200</v>
      </c>
      <c r="EP206" s="465"/>
      <c r="EQ206" s="335"/>
      <c r="ER206" s="335"/>
      <c r="ES206" s="335"/>
      <c r="ET206" s="335"/>
      <c r="EU206" s="335"/>
      <c r="EV206" s="335"/>
      <c r="EW206" s="335"/>
      <c r="EX206" s="335"/>
      <c r="EY206" s="335"/>
      <c r="EZ206" s="23">
        <v>48</v>
      </c>
      <c r="FA206" s="23">
        <f t="shared" si="234"/>
        <v>0</v>
      </c>
      <c r="FB206">
        <f t="shared" si="235"/>
        <v>0</v>
      </c>
      <c r="FC206">
        <f t="shared" si="236"/>
        <v>0</v>
      </c>
      <c r="FD206">
        <f t="shared" si="237"/>
        <v>0</v>
      </c>
      <c r="FE206">
        <f t="shared" si="238"/>
        <v>0</v>
      </c>
      <c r="FF206" s="23">
        <f t="shared" ca="1" si="239"/>
        <v>200</v>
      </c>
      <c r="FG206" s="465"/>
      <c r="FH206" s="335"/>
      <c r="FI206" s="335"/>
      <c r="FJ206" s="335"/>
      <c r="FK206" s="335"/>
      <c r="FL206" s="335"/>
      <c r="FM206" s="335"/>
      <c r="FN206" s="335"/>
      <c r="FO206" s="335"/>
      <c r="FP206" s="335"/>
      <c r="FQ206" s="23">
        <v>48</v>
      </c>
      <c r="FR206" s="23">
        <f t="shared" si="240"/>
        <v>0</v>
      </c>
      <c r="FS206">
        <f t="shared" si="241"/>
        <v>0</v>
      </c>
      <c r="FT206">
        <f t="shared" si="242"/>
        <v>0</v>
      </c>
      <c r="FU206">
        <f t="shared" si="243"/>
        <v>0</v>
      </c>
      <c r="FV206">
        <f t="shared" si="244"/>
        <v>0</v>
      </c>
      <c r="FW206" s="23">
        <f t="shared" ca="1" si="245"/>
        <v>200</v>
      </c>
      <c r="FX206" s="465"/>
      <c r="FY206" s="335"/>
      <c r="FZ206" s="335"/>
      <c r="GA206" s="335"/>
      <c r="GB206" s="335"/>
      <c r="GC206" s="335"/>
      <c r="GD206" s="335"/>
      <c r="GE206" s="335"/>
      <c r="GF206" s="335"/>
      <c r="GG206" s="335"/>
      <c r="GH206" s="23">
        <v>48</v>
      </c>
      <c r="GI206" s="23">
        <f t="shared" si="246"/>
        <v>0</v>
      </c>
      <c r="GJ206">
        <f t="shared" si="247"/>
        <v>0</v>
      </c>
      <c r="GK206">
        <f t="shared" si="248"/>
        <v>0</v>
      </c>
      <c r="GL206">
        <f t="shared" si="249"/>
        <v>0</v>
      </c>
      <c r="GM206">
        <f t="shared" si="250"/>
        <v>0</v>
      </c>
      <c r="GN206" s="23">
        <f t="shared" ca="1" si="251"/>
        <v>200</v>
      </c>
      <c r="GO206" s="465"/>
      <c r="GP206" s="335"/>
      <c r="GQ206" s="335"/>
      <c r="GR206" s="335"/>
      <c r="GS206" s="335"/>
      <c r="GT206" s="335"/>
      <c r="GU206" s="335"/>
      <c r="GV206" s="335"/>
      <c r="GW206" s="335"/>
      <c r="GX206" s="335"/>
      <c r="GY206" s="23">
        <v>48</v>
      </c>
      <c r="GZ206" s="23">
        <f t="shared" si="252"/>
        <v>0</v>
      </c>
      <c r="HA206">
        <f t="shared" si="253"/>
        <v>0</v>
      </c>
      <c r="HB206">
        <f t="shared" si="254"/>
        <v>0</v>
      </c>
      <c r="HC206">
        <f t="shared" si="255"/>
        <v>0</v>
      </c>
      <c r="HD206">
        <f t="shared" si="256"/>
        <v>0</v>
      </c>
      <c r="HE206" s="23">
        <f t="shared" ca="1" si="257"/>
        <v>200</v>
      </c>
      <c r="HF206" s="465"/>
      <c r="HG206" s="335"/>
      <c r="HH206" s="335"/>
      <c r="HI206" s="335"/>
      <c r="HJ206" s="335"/>
      <c r="HK206" s="335"/>
      <c r="HL206" s="335"/>
      <c r="HM206" s="335"/>
      <c r="HN206" s="335"/>
      <c r="HO206" s="335"/>
      <c r="HP206" s="23">
        <v>48</v>
      </c>
      <c r="HQ206" s="23">
        <f t="shared" si="258"/>
        <v>0</v>
      </c>
      <c r="HR206">
        <f t="shared" si="259"/>
        <v>0</v>
      </c>
      <c r="HS206">
        <f t="shared" si="260"/>
        <v>0</v>
      </c>
      <c r="HT206">
        <f t="shared" si="261"/>
        <v>0</v>
      </c>
      <c r="HU206">
        <f t="shared" si="262"/>
        <v>0</v>
      </c>
      <c r="HV206" s="23">
        <f t="shared" ca="1" si="263"/>
        <v>200</v>
      </c>
      <c r="HW206" s="465"/>
      <c r="HX206" s="335"/>
      <c r="HY206" s="335"/>
      <c r="HZ206" s="335"/>
      <c r="IA206" s="335"/>
      <c r="IB206" s="335"/>
      <c r="IC206" s="335"/>
      <c r="ID206" s="335"/>
      <c r="IE206" s="335"/>
      <c r="IF206" s="335"/>
      <c r="IG206" s="23">
        <v>48</v>
      </c>
      <c r="IH206" s="23">
        <f t="shared" si="264"/>
        <v>0</v>
      </c>
      <c r="II206">
        <f t="shared" si="265"/>
        <v>0</v>
      </c>
      <c r="IJ206">
        <f t="shared" si="266"/>
        <v>0</v>
      </c>
      <c r="IK206">
        <f t="shared" si="267"/>
        <v>0</v>
      </c>
      <c r="IL206">
        <f t="shared" si="268"/>
        <v>0</v>
      </c>
      <c r="IM206" s="23">
        <f t="shared" ca="1" si="269"/>
        <v>200</v>
      </c>
      <c r="IN206" s="465"/>
      <c r="IO206" s="335"/>
      <c r="IP206" s="335"/>
      <c r="IQ206" s="335"/>
      <c r="IR206" s="335"/>
      <c r="IS206" s="335"/>
      <c r="IT206" s="335"/>
    </row>
    <row r="207" spans="1:254" s="124" customFormat="1" ht="12.75" x14ac:dyDescent="0.2">
      <c r="A207" s="335"/>
      <c r="B207" s="335"/>
      <c r="C207" s="23">
        <v>49</v>
      </c>
      <c r="D207" s="23">
        <f t="shared" si="180"/>
        <v>0</v>
      </c>
      <c r="E207">
        <f t="shared" si="181"/>
        <v>0</v>
      </c>
      <c r="F207">
        <f t="shared" si="182"/>
        <v>0</v>
      </c>
      <c r="G207">
        <f t="shared" si="183"/>
        <v>0</v>
      </c>
      <c r="H207">
        <f t="shared" si="184"/>
        <v>0</v>
      </c>
      <c r="I207" s="23">
        <f t="shared" ca="1" si="185"/>
        <v>200</v>
      </c>
      <c r="J207" s="465"/>
      <c r="K207" s="335"/>
      <c r="L207" s="335"/>
      <c r="M207" s="335"/>
      <c r="N207" s="335"/>
      <c r="O207" s="335"/>
      <c r="P207" s="335"/>
      <c r="Q207" s="335"/>
      <c r="R207" s="335"/>
      <c r="S207" s="335"/>
      <c r="T207" s="23">
        <v>49</v>
      </c>
      <c r="U207" s="23">
        <f t="shared" si="186"/>
        <v>0</v>
      </c>
      <c r="V207">
        <f t="shared" si="187"/>
        <v>0</v>
      </c>
      <c r="W207">
        <f t="shared" si="188"/>
        <v>0</v>
      </c>
      <c r="X207">
        <f t="shared" si="189"/>
        <v>0</v>
      </c>
      <c r="Y207">
        <f t="shared" si="190"/>
        <v>0</v>
      </c>
      <c r="Z207" s="23">
        <f t="shared" ca="1" si="191"/>
        <v>200</v>
      </c>
      <c r="AA207" s="465"/>
      <c r="AB207" s="335"/>
      <c r="AC207" s="335"/>
      <c r="AD207" s="335"/>
      <c r="AE207" s="335"/>
      <c r="AF207" s="335"/>
      <c r="AG207" s="335"/>
      <c r="AH207" s="335"/>
      <c r="AI207" s="335"/>
      <c r="AJ207" s="335"/>
      <c r="AK207" s="23">
        <v>49</v>
      </c>
      <c r="AL207" s="23">
        <f t="shared" si="192"/>
        <v>0</v>
      </c>
      <c r="AM207">
        <f t="shared" si="193"/>
        <v>0</v>
      </c>
      <c r="AN207">
        <f t="shared" si="194"/>
        <v>0</v>
      </c>
      <c r="AO207">
        <f t="shared" si="195"/>
        <v>0</v>
      </c>
      <c r="AP207">
        <f t="shared" si="196"/>
        <v>0</v>
      </c>
      <c r="AQ207" s="23">
        <f t="shared" ca="1" si="197"/>
        <v>200</v>
      </c>
      <c r="AR207" s="465"/>
      <c r="AS207" s="335"/>
      <c r="AT207" s="335"/>
      <c r="AU207" s="335"/>
      <c r="AV207" s="335"/>
      <c r="AW207" s="335"/>
      <c r="AX207" s="335"/>
      <c r="AY207" s="335"/>
      <c r="AZ207" s="335"/>
      <c r="BA207" s="335"/>
      <c r="BB207" s="23">
        <v>49</v>
      </c>
      <c r="BC207" s="23">
        <f t="shared" si="198"/>
        <v>0</v>
      </c>
      <c r="BD207">
        <f t="shared" si="199"/>
        <v>0</v>
      </c>
      <c r="BE207">
        <f t="shared" si="200"/>
        <v>0</v>
      </c>
      <c r="BF207">
        <f t="shared" si="201"/>
        <v>0</v>
      </c>
      <c r="BG207">
        <f t="shared" si="202"/>
        <v>0</v>
      </c>
      <c r="BH207" s="23">
        <f t="shared" ca="1" si="203"/>
        <v>200</v>
      </c>
      <c r="BI207" s="465"/>
      <c r="BJ207" s="335"/>
      <c r="BK207" s="335"/>
      <c r="BL207" s="335"/>
      <c r="BM207" s="335"/>
      <c r="BN207" s="335"/>
      <c r="BO207" s="335"/>
      <c r="BP207" s="335"/>
      <c r="BQ207" s="335"/>
      <c r="BR207" s="335"/>
      <c r="BS207" s="23">
        <v>49</v>
      </c>
      <c r="BT207" s="23">
        <f t="shared" si="204"/>
        <v>0</v>
      </c>
      <c r="BU207">
        <f t="shared" si="205"/>
        <v>0</v>
      </c>
      <c r="BV207">
        <f t="shared" si="206"/>
        <v>0</v>
      </c>
      <c r="BW207">
        <f t="shared" si="207"/>
        <v>0</v>
      </c>
      <c r="BX207">
        <f t="shared" si="208"/>
        <v>0</v>
      </c>
      <c r="BY207" s="23">
        <f t="shared" ca="1" si="209"/>
        <v>200</v>
      </c>
      <c r="BZ207" s="465"/>
      <c r="CA207" s="335"/>
      <c r="CB207" s="335"/>
      <c r="CC207" s="335"/>
      <c r="CD207" s="335"/>
      <c r="CE207" s="335"/>
      <c r="CF207" s="335"/>
      <c r="CG207" s="335"/>
      <c r="CH207" s="335"/>
      <c r="CI207" s="335"/>
      <c r="CJ207" s="23">
        <v>49</v>
      </c>
      <c r="CK207" s="23">
        <f t="shared" si="210"/>
        <v>0</v>
      </c>
      <c r="CL207">
        <f t="shared" si="211"/>
        <v>0</v>
      </c>
      <c r="CM207">
        <f t="shared" si="212"/>
        <v>0</v>
      </c>
      <c r="CN207">
        <f t="shared" si="213"/>
        <v>0</v>
      </c>
      <c r="CO207">
        <f t="shared" si="214"/>
        <v>0</v>
      </c>
      <c r="CP207" s="23">
        <f t="shared" ca="1" si="215"/>
        <v>200</v>
      </c>
      <c r="CQ207" s="465"/>
      <c r="CR207" s="335"/>
      <c r="CS207" s="335"/>
      <c r="CT207" s="335"/>
      <c r="CU207" s="335"/>
      <c r="CV207" s="335"/>
      <c r="CW207" s="335"/>
      <c r="CX207" s="335"/>
      <c r="CY207" s="335"/>
      <c r="CZ207" s="335"/>
      <c r="DA207" s="23">
        <v>49</v>
      </c>
      <c r="DB207" s="23">
        <f t="shared" si="216"/>
        <v>0</v>
      </c>
      <c r="DC207">
        <f t="shared" si="217"/>
        <v>0</v>
      </c>
      <c r="DD207">
        <f t="shared" si="218"/>
        <v>0</v>
      </c>
      <c r="DE207">
        <f t="shared" si="219"/>
        <v>0</v>
      </c>
      <c r="DF207">
        <f t="shared" si="220"/>
        <v>0</v>
      </c>
      <c r="DG207" s="23">
        <f t="shared" ca="1" si="221"/>
        <v>200</v>
      </c>
      <c r="DH207" s="465"/>
      <c r="DI207" s="335"/>
      <c r="DJ207" s="335"/>
      <c r="DK207" s="335"/>
      <c r="DL207" s="335"/>
      <c r="DM207" s="335"/>
      <c r="DN207" s="335"/>
      <c r="DO207" s="335"/>
      <c r="DP207" s="335"/>
      <c r="DQ207" s="335"/>
      <c r="DR207" s="23">
        <v>49</v>
      </c>
      <c r="DS207" s="23">
        <f t="shared" si="222"/>
        <v>0</v>
      </c>
      <c r="DT207">
        <f t="shared" si="223"/>
        <v>0</v>
      </c>
      <c r="DU207">
        <f t="shared" si="224"/>
        <v>0</v>
      </c>
      <c r="DV207">
        <f t="shared" si="225"/>
        <v>0</v>
      </c>
      <c r="DW207">
        <f t="shared" si="226"/>
        <v>0</v>
      </c>
      <c r="DX207" s="23">
        <f t="shared" ca="1" si="227"/>
        <v>200</v>
      </c>
      <c r="DY207" s="465"/>
      <c r="DZ207" s="335"/>
      <c r="EA207" s="335"/>
      <c r="EB207" s="335"/>
      <c r="EC207" s="335"/>
      <c r="ED207" s="335"/>
      <c r="EE207" s="335"/>
      <c r="EF207" s="335"/>
      <c r="EG207" s="335"/>
      <c r="EH207" s="335"/>
      <c r="EI207" s="23">
        <v>49</v>
      </c>
      <c r="EJ207" s="23">
        <f t="shared" si="228"/>
        <v>0</v>
      </c>
      <c r="EK207">
        <f t="shared" si="229"/>
        <v>0</v>
      </c>
      <c r="EL207">
        <f t="shared" si="230"/>
        <v>0</v>
      </c>
      <c r="EM207">
        <f t="shared" si="231"/>
        <v>0</v>
      </c>
      <c r="EN207">
        <f t="shared" si="232"/>
        <v>0</v>
      </c>
      <c r="EO207" s="23">
        <f t="shared" ca="1" si="233"/>
        <v>200</v>
      </c>
      <c r="EP207" s="465"/>
      <c r="EQ207" s="335"/>
      <c r="ER207" s="335"/>
      <c r="ES207" s="335"/>
      <c r="ET207" s="335"/>
      <c r="EU207" s="335"/>
      <c r="EV207" s="335"/>
      <c r="EW207" s="335"/>
      <c r="EX207" s="335"/>
      <c r="EY207" s="335"/>
      <c r="EZ207" s="23">
        <v>49</v>
      </c>
      <c r="FA207" s="23">
        <f t="shared" si="234"/>
        <v>0</v>
      </c>
      <c r="FB207">
        <f t="shared" si="235"/>
        <v>0</v>
      </c>
      <c r="FC207">
        <f t="shared" si="236"/>
        <v>0</v>
      </c>
      <c r="FD207">
        <f t="shared" si="237"/>
        <v>0</v>
      </c>
      <c r="FE207">
        <f t="shared" si="238"/>
        <v>0</v>
      </c>
      <c r="FF207" s="23">
        <f t="shared" ca="1" si="239"/>
        <v>200</v>
      </c>
      <c r="FG207" s="465"/>
      <c r="FH207" s="335"/>
      <c r="FI207" s="335"/>
      <c r="FJ207" s="335"/>
      <c r="FK207" s="335"/>
      <c r="FL207" s="335"/>
      <c r="FM207" s="335"/>
      <c r="FN207" s="335"/>
      <c r="FO207" s="335"/>
      <c r="FP207" s="335"/>
      <c r="FQ207" s="23">
        <v>49</v>
      </c>
      <c r="FR207" s="23">
        <f t="shared" si="240"/>
        <v>0</v>
      </c>
      <c r="FS207">
        <f t="shared" si="241"/>
        <v>0</v>
      </c>
      <c r="FT207">
        <f t="shared" si="242"/>
        <v>0</v>
      </c>
      <c r="FU207">
        <f t="shared" si="243"/>
        <v>0</v>
      </c>
      <c r="FV207">
        <f t="shared" si="244"/>
        <v>0</v>
      </c>
      <c r="FW207" s="23">
        <f t="shared" ca="1" si="245"/>
        <v>200</v>
      </c>
      <c r="FX207" s="465"/>
      <c r="FY207" s="335"/>
      <c r="FZ207" s="335"/>
      <c r="GA207" s="335"/>
      <c r="GB207" s="335"/>
      <c r="GC207" s="335"/>
      <c r="GD207" s="335"/>
      <c r="GE207" s="335"/>
      <c r="GF207" s="335"/>
      <c r="GG207" s="335"/>
      <c r="GH207" s="23">
        <v>49</v>
      </c>
      <c r="GI207" s="23">
        <f t="shared" si="246"/>
        <v>0</v>
      </c>
      <c r="GJ207">
        <f t="shared" si="247"/>
        <v>0</v>
      </c>
      <c r="GK207">
        <f t="shared" si="248"/>
        <v>0</v>
      </c>
      <c r="GL207">
        <f t="shared" si="249"/>
        <v>0</v>
      </c>
      <c r="GM207">
        <f t="shared" si="250"/>
        <v>0</v>
      </c>
      <c r="GN207" s="23">
        <f t="shared" ca="1" si="251"/>
        <v>200</v>
      </c>
      <c r="GO207" s="465"/>
      <c r="GP207" s="335"/>
      <c r="GQ207" s="335"/>
      <c r="GR207" s="335"/>
      <c r="GS207" s="335"/>
      <c r="GT207" s="335"/>
      <c r="GU207" s="335"/>
      <c r="GV207" s="335"/>
      <c r="GW207" s="335"/>
      <c r="GX207" s="335"/>
      <c r="GY207" s="23">
        <v>49</v>
      </c>
      <c r="GZ207" s="23">
        <f t="shared" si="252"/>
        <v>0</v>
      </c>
      <c r="HA207">
        <f t="shared" si="253"/>
        <v>0</v>
      </c>
      <c r="HB207">
        <f t="shared" si="254"/>
        <v>0</v>
      </c>
      <c r="HC207">
        <f t="shared" si="255"/>
        <v>0</v>
      </c>
      <c r="HD207">
        <f t="shared" si="256"/>
        <v>0</v>
      </c>
      <c r="HE207" s="23">
        <f t="shared" ca="1" si="257"/>
        <v>200</v>
      </c>
      <c r="HF207" s="465"/>
      <c r="HG207" s="335"/>
      <c r="HH207" s="335"/>
      <c r="HI207" s="335"/>
      <c r="HJ207" s="335"/>
      <c r="HK207" s="335"/>
      <c r="HL207" s="335"/>
      <c r="HM207" s="335"/>
      <c r="HN207" s="335"/>
      <c r="HO207" s="335"/>
      <c r="HP207" s="23">
        <v>49</v>
      </c>
      <c r="HQ207" s="23">
        <f t="shared" si="258"/>
        <v>0</v>
      </c>
      <c r="HR207">
        <f t="shared" si="259"/>
        <v>0</v>
      </c>
      <c r="HS207">
        <f t="shared" si="260"/>
        <v>0</v>
      </c>
      <c r="HT207">
        <f t="shared" si="261"/>
        <v>0</v>
      </c>
      <c r="HU207">
        <f t="shared" si="262"/>
        <v>0</v>
      </c>
      <c r="HV207" s="23">
        <f t="shared" ca="1" si="263"/>
        <v>200</v>
      </c>
      <c r="HW207" s="465"/>
      <c r="HX207" s="335"/>
      <c r="HY207" s="335"/>
      <c r="HZ207" s="335"/>
      <c r="IA207" s="335"/>
      <c r="IB207" s="335"/>
      <c r="IC207" s="335"/>
      <c r="ID207" s="335"/>
      <c r="IE207" s="335"/>
      <c r="IF207" s="335"/>
      <c r="IG207" s="23">
        <v>49</v>
      </c>
      <c r="IH207" s="23">
        <f t="shared" si="264"/>
        <v>0</v>
      </c>
      <c r="II207">
        <f t="shared" si="265"/>
        <v>0</v>
      </c>
      <c r="IJ207">
        <f t="shared" si="266"/>
        <v>0</v>
      </c>
      <c r="IK207">
        <f t="shared" si="267"/>
        <v>0</v>
      </c>
      <c r="IL207">
        <f t="shared" si="268"/>
        <v>0</v>
      </c>
      <c r="IM207" s="23">
        <f t="shared" ca="1" si="269"/>
        <v>200</v>
      </c>
      <c r="IN207" s="465"/>
      <c r="IO207" s="335"/>
      <c r="IP207" s="335"/>
      <c r="IQ207" s="335"/>
      <c r="IR207" s="335"/>
      <c r="IS207" s="335"/>
      <c r="IT207" s="335"/>
    </row>
    <row r="208" spans="1:254" s="124" customFormat="1" ht="12.75" x14ac:dyDescent="0.2">
      <c r="A208" s="335"/>
      <c r="B208" s="335"/>
      <c r="C208" s="23">
        <v>50</v>
      </c>
      <c r="D208" s="23">
        <f t="shared" si="180"/>
        <v>0</v>
      </c>
      <c r="E208">
        <f t="shared" si="181"/>
        <v>0</v>
      </c>
      <c r="F208">
        <f t="shared" si="182"/>
        <v>0</v>
      </c>
      <c r="G208">
        <f t="shared" si="183"/>
        <v>0</v>
      </c>
      <c r="H208">
        <f t="shared" si="184"/>
        <v>0</v>
      </c>
      <c r="I208" s="23">
        <f t="shared" ca="1" si="185"/>
        <v>320</v>
      </c>
      <c r="J208" s="465"/>
      <c r="K208" s="335"/>
      <c r="L208" s="335"/>
      <c r="M208" s="335"/>
      <c r="N208" s="335"/>
      <c r="O208" s="335"/>
      <c r="P208" s="335"/>
      <c r="Q208" s="335"/>
      <c r="R208" s="335"/>
      <c r="S208" s="335"/>
      <c r="T208" s="23">
        <v>50</v>
      </c>
      <c r="U208" s="23">
        <f t="shared" si="186"/>
        <v>0</v>
      </c>
      <c r="V208">
        <f t="shared" si="187"/>
        <v>0</v>
      </c>
      <c r="W208">
        <f t="shared" si="188"/>
        <v>0</v>
      </c>
      <c r="X208">
        <f t="shared" si="189"/>
        <v>0</v>
      </c>
      <c r="Y208">
        <f t="shared" si="190"/>
        <v>0</v>
      </c>
      <c r="Z208" s="23">
        <f t="shared" ca="1" si="191"/>
        <v>320</v>
      </c>
      <c r="AA208" s="465"/>
      <c r="AB208" s="335"/>
      <c r="AC208" s="335"/>
      <c r="AD208" s="335"/>
      <c r="AE208" s="335"/>
      <c r="AF208" s="335"/>
      <c r="AG208" s="335"/>
      <c r="AH208" s="335"/>
      <c r="AI208" s="335"/>
      <c r="AJ208" s="335"/>
      <c r="AK208" s="23">
        <v>50</v>
      </c>
      <c r="AL208" s="23">
        <f t="shared" si="192"/>
        <v>0</v>
      </c>
      <c r="AM208">
        <f t="shared" si="193"/>
        <v>0</v>
      </c>
      <c r="AN208">
        <f t="shared" si="194"/>
        <v>0</v>
      </c>
      <c r="AO208">
        <f t="shared" si="195"/>
        <v>0</v>
      </c>
      <c r="AP208">
        <f t="shared" si="196"/>
        <v>0</v>
      </c>
      <c r="AQ208" s="23">
        <f t="shared" ca="1" si="197"/>
        <v>320</v>
      </c>
      <c r="AR208" s="465"/>
      <c r="AS208" s="335"/>
      <c r="AT208" s="335"/>
      <c r="AU208" s="335"/>
      <c r="AV208" s="335"/>
      <c r="AW208" s="335"/>
      <c r="AX208" s="335"/>
      <c r="AY208" s="335"/>
      <c r="AZ208" s="335"/>
      <c r="BA208" s="335"/>
      <c r="BB208" s="23">
        <v>50</v>
      </c>
      <c r="BC208" s="23">
        <f t="shared" si="198"/>
        <v>0</v>
      </c>
      <c r="BD208">
        <f t="shared" si="199"/>
        <v>0</v>
      </c>
      <c r="BE208">
        <f t="shared" si="200"/>
        <v>0</v>
      </c>
      <c r="BF208">
        <f t="shared" si="201"/>
        <v>0</v>
      </c>
      <c r="BG208">
        <f t="shared" si="202"/>
        <v>0</v>
      </c>
      <c r="BH208" s="23">
        <f t="shared" ca="1" si="203"/>
        <v>320</v>
      </c>
      <c r="BI208" s="465"/>
      <c r="BJ208" s="335"/>
      <c r="BK208" s="335"/>
      <c r="BL208" s="335"/>
      <c r="BM208" s="335"/>
      <c r="BN208" s="335"/>
      <c r="BO208" s="335"/>
      <c r="BP208" s="335"/>
      <c r="BQ208" s="335"/>
      <c r="BR208" s="335"/>
      <c r="BS208" s="23">
        <v>50</v>
      </c>
      <c r="BT208" s="23">
        <f t="shared" si="204"/>
        <v>0</v>
      </c>
      <c r="BU208">
        <f t="shared" si="205"/>
        <v>0</v>
      </c>
      <c r="BV208">
        <f t="shared" si="206"/>
        <v>0</v>
      </c>
      <c r="BW208">
        <f t="shared" si="207"/>
        <v>0</v>
      </c>
      <c r="BX208">
        <f t="shared" si="208"/>
        <v>0</v>
      </c>
      <c r="BY208" s="23">
        <f t="shared" ca="1" si="209"/>
        <v>320</v>
      </c>
      <c r="BZ208" s="465"/>
      <c r="CA208" s="335"/>
      <c r="CB208" s="335"/>
      <c r="CC208" s="335"/>
      <c r="CD208" s="335"/>
      <c r="CE208" s="335"/>
      <c r="CF208" s="335"/>
      <c r="CG208" s="335"/>
      <c r="CH208" s="335"/>
      <c r="CI208" s="335"/>
      <c r="CJ208" s="23">
        <v>50</v>
      </c>
      <c r="CK208" s="23">
        <f t="shared" si="210"/>
        <v>0</v>
      </c>
      <c r="CL208">
        <f t="shared" si="211"/>
        <v>0</v>
      </c>
      <c r="CM208">
        <f t="shared" si="212"/>
        <v>0</v>
      </c>
      <c r="CN208">
        <f t="shared" si="213"/>
        <v>0</v>
      </c>
      <c r="CO208">
        <f t="shared" si="214"/>
        <v>0</v>
      </c>
      <c r="CP208" s="23">
        <f t="shared" ca="1" si="215"/>
        <v>320</v>
      </c>
      <c r="CQ208" s="465"/>
      <c r="CR208" s="335"/>
      <c r="CS208" s="335"/>
      <c r="CT208" s="335"/>
      <c r="CU208" s="335"/>
      <c r="CV208" s="335"/>
      <c r="CW208" s="335"/>
      <c r="CX208" s="335"/>
      <c r="CY208" s="335"/>
      <c r="CZ208" s="335"/>
      <c r="DA208" s="23">
        <v>50</v>
      </c>
      <c r="DB208" s="23">
        <f t="shared" si="216"/>
        <v>0</v>
      </c>
      <c r="DC208">
        <f t="shared" si="217"/>
        <v>0</v>
      </c>
      <c r="DD208">
        <f t="shared" si="218"/>
        <v>0</v>
      </c>
      <c r="DE208">
        <f t="shared" si="219"/>
        <v>0</v>
      </c>
      <c r="DF208">
        <f t="shared" si="220"/>
        <v>0</v>
      </c>
      <c r="DG208" s="23">
        <f t="shared" ca="1" si="221"/>
        <v>320</v>
      </c>
      <c r="DH208" s="465"/>
      <c r="DI208" s="335"/>
      <c r="DJ208" s="335"/>
      <c r="DK208" s="335"/>
      <c r="DL208" s="335"/>
      <c r="DM208" s="335"/>
      <c r="DN208" s="335"/>
      <c r="DO208" s="335"/>
      <c r="DP208" s="335"/>
      <c r="DQ208" s="335"/>
      <c r="DR208" s="23">
        <v>50</v>
      </c>
      <c r="DS208" s="23">
        <f t="shared" si="222"/>
        <v>0</v>
      </c>
      <c r="DT208">
        <f t="shared" si="223"/>
        <v>0</v>
      </c>
      <c r="DU208">
        <f t="shared" si="224"/>
        <v>0</v>
      </c>
      <c r="DV208">
        <f t="shared" si="225"/>
        <v>0</v>
      </c>
      <c r="DW208">
        <f t="shared" si="226"/>
        <v>0</v>
      </c>
      <c r="DX208" s="23">
        <f t="shared" ca="1" si="227"/>
        <v>320</v>
      </c>
      <c r="DY208" s="465"/>
      <c r="DZ208" s="335"/>
      <c r="EA208" s="335"/>
      <c r="EB208" s="335"/>
      <c r="EC208" s="335"/>
      <c r="ED208" s="335"/>
      <c r="EE208" s="335"/>
      <c r="EF208" s="335"/>
      <c r="EG208" s="335"/>
      <c r="EH208" s="335"/>
      <c r="EI208" s="23">
        <v>50</v>
      </c>
      <c r="EJ208" s="23">
        <f t="shared" si="228"/>
        <v>0</v>
      </c>
      <c r="EK208">
        <f t="shared" si="229"/>
        <v>0</v>
      </c>
      <c r="EL208">
        <f t="shared" si="230"/>
        <v>0</v>
      </c>
      <c r="EM208">
        <f t="shared" si="231"/>
        <v>0</v>
      </c>
      <c r="EN208">
        <f t="shared" si="232"/>
        <v>0</v>
      </c>
      <c r="EO208" s="23">
        <f t="shared" ca="1" si="233"/>
        <v>320</v>
      </c>
      <c r="EP208" s="465"/>
      <c r="EQ208" s="335"/>
      <c r="ER208" s="335"/>
      <c r="ES208" s="335"/>
      <c r="ET208" s="335"/>
      <c r="EU208" s="335"/>
      <c r="EV208" s="335"/>
      <c r="EW208" s="335"/>
      <c r="EX208" s="335"/>
      <c r="EY208" s="335"/>
      <c r="EZ208" s="23">
        <v>50</v>
      </c>
      <c r="FA208" s="23">
        <f t="shared" si="234"/>
        <v>0</v>
      </c>
      <c r="FB208">
        <f t="shared" si="235"/>
        <v>0</v>
      </c>
      <c r="FC208">
        <f t="shared" si="236"/>
        <v>0</v>
      </c>
      <c r="FD208">
        <f t="shared" si="237"/>
        <v>0</v>
      </c>
      <c r="FE208">
        <f t="shared" si="238"/>
        <v>0</v>
      </c>
      <c r="FF208" s="23">
        <f t="shared" ca="1" si="239"/>
        <v>320</v>
      </c>
      <c r="FG208" s="465"/>
      <c r="FH208" s="335"/>
      <c r="FI208" s="335"/>
      <c r="FJ208" s="335"/>
      <c r="FK208" s="335"/>
      <c r="FL208" s="335"/>
      <c r="FM208" s="335"/>
      <c r="FN208" s="335"/>
      <c r="FO208" s="335"/>
      <c r="FP208" s="335"/>
      <c r="FQ208" s="23">
        <v>50</v>
      </c>
      <c r="FR208" s="23">
        <f t="shared" si="240"/>
        <v>0</v>
      </c>
      <c r="FS208">
        <f t="shared" si="241"/>
        <v>0</v>
      </c>
      <c r="FT208">
        <f t="shared" si="242"/>
        <v>0</v>
      </c>
      <c r="FU208">
        <f t="shared" si="243"/>
        <v>0</v>
      </c>
      <c r="FV208">
        <f t="shared" si="244"/>
        <v>0</v>
      </c>
      <c r="FW208" s="23">
        <f t="shared" ca="1" si="245"/>
        <v>320</v>
      </c>
      <c r="FX208" s="465"/>
      <c r="FY208" s="335"/>
      <c r="FZ208" s="335"/>
      <c r="GA208" s="335"/>
      <c r="GB208" s="335"/>
      <c r="GC208" s="335"/>
      <c r="GD208" s="335"/>
      <c r="GE208" s="335"/>
      <c r="GF208" s="335"/>
      <c r="GG208" s="335"/>
      <c r="GH208" s="23">
        <v>50</v>
      </c>
      <c r="GI208" s="23">
        <f t="shared" si="246"/>
        <v>0</v>
      </c>
      <c r="GJ208">
        <f t="shared" si="247"/>
        <v>0</v>
      </c>
      <c r="GK208">
        <f t="shared" si="248"/>
        <v>0</v>
      </c>
      <c r="GL208">
        <f t="shared" si="249"/>
        <v>0</v>
      </c>
      <c r="GM208">
        <f t="shared" si="250"/>
        <v>0</v>
      </c>
      <c r="GN208" s="23">
        <f t="shared" ca="1" si="251"/>
        <v>320</v>
      </c>
      <c r="GO208" s="465"/>
      <c r="GP208" s="335"/>
      <c r="GQ208" s="335"/>
      <c r="GR208" s="335"/>
      <c r="GS208" s="335"/>
      <c r="GT208" s="335"/>
      <c r="GU208" s="335"/>
      <c r="GV208" s="335"/>
      <c r="GW208" s="335"/>
      <c r="GX208" s="335"/>
      <c r="GY208" s="23">
        <v>50</v>
      </c>
      <c r="GZ208" s="23">
        <f t="shared" si="252"/>
        <v>0</v>
      </c>
      <c r="HA208">
        <f t="shared" si="253"/>
        <v>0</v>
      </c>
      <c r="HB208">
        <f t="shared" si="254"/>
        <v>0</v>
      </c>
      <c r="HC208">
        <f t="shared" si="255"/>
        <v>0</v>
      </c>
      <c r="HD208">
        <f t="shared" si="256"/>
        <v>0</v>
      </c>
      <c r="HE208" s="23">
        <f t="shared" ca="1" si="257"/>
        <v>320</v>
      </c>
      <c r="HF208" s="465"/>
      <c r="HG208" s="335"/>
      <c r="HH208" s="335"/>
      <c r="HI208" s="335"/>
      <c r="HJ208" s="335"/>
      <c r="HK208" s="335"/>
      <c r="HL208" s="335"/>
      <c r="HM208" s="335"/>
      <c r="HN208" s="335"/>
      <c r="HO208" s="335"/>
      <c r="HP208" s="23">
        <v>50</v>
      </c>
      <c r="HQ208" s="23">
        <f t="shared" si="258"/>
        <v>0</v>
      </c>
      <c r="HR208">
        <f t="shared" si="259"/>
        <v>0</v>
      </c>
      <c r="HS208">
        <f t="shared" si="260"/>
        <v>0</v>
      </c>
      <c r="HT208">
        <f t="shared" si="261"/>
        <v>0</v>
      </c>
      <c r="HU208">
        <f t="shared" si="262"/>
        <v>0</v>
      </c>
      <c r="HV208" s="23">
        <f t="shared" ca="1" si="263"/>
        <v>320</v>
      </c>
      <c r="HW208" s="465"/>
      <c r="HX208" s="335"/>
      <c r="HY208" s="335"/>
      <c r="HZ208" s="335"/>
      <c r="IA208" s="335"/>
      <c r="IB208" s="335"/>
      <c r="IC208" s="335"/>
      <c r="ID208" s="335"/>
      <c r="IE208" s="335"/>
      <c r="IF208" s="335"/>
      <c r="IG208" s="23">
        <v>50</v>
      </c>
      <c r="IH208" s="23">
        <f t="shared" si="264"/>
        <v>0</v>
      </c>
      <c r="II208">
        <f t="shared" si="265"/>
        <v>0</v>
      </c>
      <c r="IJ208">
        <f t="shared" si="266"/>
        <v>0</v>
      </c>
      <c r="IK208">
        <f t="shared" si="267"/>
        <v>0</v>
      </c>
      <c r="IL208">
        <f t="shared" si="268"/>
        <v>0</v>
      </c>
      <c r="IM208" s="23">
        <f t="shared" ca="1" si="269"/>
        <v>320</v>
      </c>
      <c r="IN208" s="465"/>
      <c r="IO208" s="335"/>
      <c r="IP208" s="335"/>
      <c r="IQ208" s="335"/>
      <c r="IR208" s="335"/>
      <c r="IS208" s="335"/>
      <c r="IT208" s="335"/>
    </row>
    <row r="209" spans="1:254" s="124" customFormat="1" ht="12.75" x14ac:dyDescent="0.2">
      <c r="A209" s="335"/>
      <c r="B209" s="335"/>
      <c r="C209" s="23">
        <v>51</v>
      </c>
      <c r="D209" s="23">
        <f t="shared" si="180"/>
        <v>0</v>
      </c>
      <c r="E209">
        <f t="shared" si="181"/>
        <v>0</v>
      </c>
      <c r="F209">
        <f t="shared" si="182"/>
        <v>0</v>
      </c>
      <c r="G209">
        <f t="shared" si="183"/>
        <v>0</v>
      </c>
      <c r="H209">
        <f t="shared" si="184"/>
        <v>0</v>
      </c>
      <c r="I209" s="23">
        <f t="shared" ca="1" si="185"/>
        <v>320</v>
      </c>
      <c r="J209" s="465"/>
      <c r="K209" s="335"/>
      <c r="L209" s="335"/>
      <c r="M209" s="335"/>
      <c r="N209" s="335"/>
      <c r="O209" s="335"/>
      <c r="P209" s="335"/>
      <c r="Q209" s="335"/>
      <c r="R209" s="335"/>
      <c r="S209" s="335"/>
      <c r="T209" s="23">
        <v>51</v>
      </c>
      <c r="U209" s="23">
        <f t="shared" si="186"/>
        <v>0</v>
      </c>
      <c r="V209">
        <f t="shared" si="187"/>
        <v>0</v>
      </c>
      <c r="W209">
        <f t="shared" si="188"/>
        <v>0</v>
      </c>
      <c r="X209">
        <f t="shared" si="189"/>
        <v>0</v>
      </c>
      <c r="Y209">
        <f t="shared" si="190"/>
        <v>0</v>
      </c>
      <c r="Z209" s="23">
        <f t="shared" ca="1" si="191"/>
        <v>320</v>
      </c>
      <c r="AA209" s="465"/>
      <c r="AB209" s="335"/>
      <c r="AC209" s="335"/>
      <c r="AD209" s="335"/>
      <c r="AE209" s="335"/>
      <c r="AF209" s="335"/>
      <c r="AG209" s="335"/>
      <c r="AH209" s="335"/>
      <c r="AI209" s="335"/>
      <c r="AJ209" s="335"/>
      <c r="AK209" s="23">
        <v>51</v>
      </c>
      <c r="AL209" s="23">
        <f t="shared" si="192"/>
        <v>0</v>
      </c>
      <c r="AM209">
        <f t="shared" si="193"/>
        <v>0</v>
      </c>
      <c r="AN209">
        <f t="shared" si="194"/>
        <v>0</v>
      </c>
      <c r="AO209">
        <f t="shared" si="195"/>
        <v>0</v>
      </c>
      <c r="AP209">
        <f t="shared" si="196"/>
        <v>0</v>
      </c>
      <c r="AQ209" s="23">
        <f t="shared" ca="1" si="197"/>
        <v>320</v>
      </c>
      <c r="AR209" s="465"/>
      <c r="AS209" s="335"/>
      <c r="AT209" s="335"/>
      <c r="AU209" s="335"/>
      <c r="AV209" s="335"/>
      <c r="AW209" s="335"/>
      <c r="AX209" s="335"/>
      <c r="AY209" s="335"/>
      <c r="AZ209" s="335"/>
      <c r="BA209" s="335"/>
      <c r="BB209" s="23">
        <v>51</v>
      </c>
      <c r="BC209" s="23">
        <f t="shared" si="198"/>
        <v>0</v>
      </c>
      <c r="BD209">
        <f t="shared" si="199"/>
        <v>0</v>
      </c>
      <c r="BE209">
        <f t="shared" si="200"/>
        <v>0</v>
      </c>
      <c r="BF209">
        <f t="shared" si="201"/>
        <v>0</v>
      </c>
      <c r="BG209">
        <f t="shared" si="202"/>
        <v>0</v>
      </c>
      <c r="BH209" s="23">
        <f t="shared" ca="1" si="203"/>
        <v>320</v>
      </c>
      <c r="BI209" s="465"/>
      <c r="BJ209" s="335"/>
      <c r="BK209" s="335"/>
      <c r="BL209" s="335"/>
      <c r="BM209" s="335"/>
      <c r="BN209" s="335"/>
      <c r="BO209" s="335"/>
      <c r="BP209" s="335"/>
      <c r="BQ209" s="335"/>
      <c r="BR209" s="335"/>
      <c r="BS209" s="23">
        <v>51</v>
      </c>
      <c r="BT209" s="23">
        <f t="shared" si="204"/>
        <v>0</v>
      </c>
      <c r="BU209">
        <f t="shared" si="205"/>
        <v>0</v>
      </c>
      <c r="BV209">
        <f t="shared" si="206"/>
        <v>0</v>
      </c>
      <c r="BW209">
        <f t="shared" si="207"/>
        <v>0</v>
      </c>
      <c r="BX209">
        <f t="shared" si="208"/>
        <v>0</v>
      </c>
      <c r="BY209" s="23">
        <f t="shared" ca="1" si="209"/>
        <v>320</v>
      </c>
      <c r="BZ209" s="465"/>
      <c r="CA209" s="335"/>
      <c r="CB209" s="335"/>
      <c r="CC209" s="335"/>
      <c r="CD209" s="335"/>
      <c r="CE209" s="335"/>
      <c r="CF209" s="335"/>
      <c r="CG209" s="335"/>
      <c r="CH209" s="335"/>
      <c r="CI209" s="335"/>
      <c r="CJ209" s="23">
        <v>51</v>
      </c>
      <c r="CK209" s="23">
        <f t="shared" si="210"/>
        <v>0</v>
      </c>
      <c r="CL209">
        <f t="shared" si="211"/>
        <v>0</v>
      </c>
      <c r="CM209">
        <f t="shared" si="212"/>
        <v>0</v>
      </c>
      <c r="CN209">
        <f t="shared" si="213"/>
        <v>0</v>
      </c>
      <c r="CO209">
        <f t="shared" si="214"/>
        <v>0</v>
      </c>
      <c r="CP209" s="23">
        <f t="shared" ca="1" si="215"/>
        <v>320</v>
      </c>
      <c r="CQ209" s="465"/>
      <c r="CR209" s="335"/>
      <c r="CS209" s="335"/>
      <c r="CT209" s="335"/>
      <c r="CU209" s="335"/>
      <c r="CV209" s="335"/>
      <c r="CW209" s="335"/>
      <c r="CX209" s="335"/>
      <c r="CY209" s="335"/>
      <c r="CZ209" s="335"/>
      <c r="DA209" s="23">
        <v>51</v>
      </c>
      <c r="DB209" s="23">
        <f t="shared" si="216"/>
        <v>0</v>
      </c>
      <c r="DC209">
        <f t="shared" si="217"/>
        <v>0</v>
      </c>
      <c r="DD209">
        <f t="shared" si="218"/>
        <v>0</v>
      </c>
      <c r="DE209">
        <f t="shared" si="219"/>
        <v>0</v>
      </c>
      <c r="DF209">
        <f t="shared" si="220"/>
        <v>0</v>
      </c>
      <c r="DG209" s="23">
        <f t="shared" ca="1" si="221"/>
        <v>320</v>
      </c>
      <c r="DH209" s="465"/>
      <c r="DI209" s="335"/>
      <c r="DJ209" s="335"/>
      <c r="DK209" s="335"/>
      <c r="DL209" s="335"/>
      <c r="DM209" s="335"/>
      <c r="DN209" s="335"/>
      <c r="DO209" s="335"/>
      <c r="DP209" s="335"/>
      <c r="DQ209" s="335"/>
      <c r="DR209" s="23">
        <v>51</v>
      </c>
      <c r="DS209" s="23">
        <f t="shared" si="222"/>
        <v>0</v>
      </c>
      <c r="DT209">
        <f t="shared" si="223"/>
        <v>0</v>
      </c>
      <c r="DU209">
        <f t="shared" si="224"/>
        <v>0</v>
      </c>
      <c r="DV209">
        <f t="shared" si="225"/>
        <v>0</v>
      </c>
      <c r="DW209">
        <f t="shared" si="226"/>
        <v>0</v>
      </c>
      <c r="DX209" s="23">
        <f t="shared" ca="1" si="227"/>
        <v>320</v>
      </c>
      <c r="DY209" s="465"/>
      <c r="DZ209" s="335"/>
      <c r="EA209" s="335"/>
      <c r="EB209" s="335"/>
      <c r="EC209" s="335"/>
      <c r="ED209" s="335"/>
      <c r="EE209" s="335"/>
      <c r="EF209" s="335"/>
      <c r="EG209" s="335"/>
      <c r="EH209" s="335"/>
      <c r="EI209" s="23">
        <v>51</v>
      </c>
      <c r="EJ209" s="23">
        <f t="shared" si="228"/>
        <v>0</v>
      </c>
      <c r="EK209">
        <f t="shared" si="229"/>
        <v>0</v>
      </c>
      <c r="EL209">
        <f t="shared" si="230"/>
        <v>0</v>
      </c>
      <c r="EM209">
        <f t="shared" si="231"/>
        <v>0</v>
      </c>
      <c r="EN209">
        <f t="shared" si="232"/>
        <v>0</v>
      </c>
      <c r="EO209" s="23">
        <f t="shared" ca="1" si="233"/>
        <v>320</v>
      </c>
      <c r="EP209" s="465"/>
      <c r="EQ209" s="335"/>
      <c r="ER209" s="335"/>
      <c r="ES209" s="335"/>
      <c r="ET209" s="335"/>
      <c r="EU209" s="335"/>
      <c r="EV209" s="335"/>
      <c r="EW209" s="335"/>
      <c r="EX209" s="335"/>
      <c r="EY209" s="335"/>
      <c r="EZ209" s="23">
        <v>51</v>
      </c>
      <c r="FA209" s="23">
        <f t="shared" si="234"/>
        <v>0</v>
      </c>
      <c r="FB209">
        <f t="shared" si="235"/>
        <v>0</v>
      </c>
      <c r="FC209">
        <f t="shared" si="236"/>
        <v>0</v>
      </c>
      <c r="FD209">
        <f t="shared" si="237"/>
        <v>0</v>
      </c>
      <c r="FE209">
        <f t="shared" si="238"/>
        <v>0</v>
      </c>
      <c r="FF209" s="23">
        <f t="shared" ca="1" si="239"/>
        <v>320</v>
      </c>
      <c r="FG209" s="465"/>
      <c r="FH209" s="335"/>
      <c r="FI209" s="335"/>
      <c r="FJ209" s="335"/>
      <c r="FK209" s="335"/>
      <c r="FL209" s="335"/>
      <c r="FM209" s="335"/>
      <c r="FN209" s="335"/>
      <c r="FO209" s="335"/>
      <c r="FP209" s="335"/>
      <c r="FQ209" s="23">
        <v>51</v>
      </c>
      <c r="FR209" s="23">
        <f t="shared" si="240"/>
        <v>0</v>
      </c>
      <c r="FS209">
        <f t="shared" si="241"/>
        <v>0</v>
      </c>
      <c r="FT209">
        <f t="shared" si="242"/>
        <v>0</v>
      </c>
      <c r="FU209">
        <f t="shared" si="243"/>
        <v>0</v>
      </c>
      <c r="FV209">
        <f t="shared" si="244"/>
        <v>0</v>
      </c>
      <c r="FW209" s="23">
        <f t="shared" ca="1" si="245"/>
        <v>320</v>
      </c>
      <c r="FX209" s="465"/>
      <c r="FY209" s="335"/>
      <c r="FZ209" s="335"/>
      <c r="GA209" s="335"/>
      <c r="GB209" s="335"/>
      <c r="GC209" s="335"/>
      <c r="GD209" s="335"/>
      <c r="GE209" s="335"/>
      <c r="GF209" s="335"/>
      <c r="GG209" s="335"/>
      <c r="GH209" s="23">
        <v>51</v>
      </c>
      <c r="GI209" s="23">
        <f t="shared" si="246"/>
        <v>0</v>
      </c>
      <c r="GJ209">
        <f t="shared" si="247"/>
        <v>0</v>
      </c>
      <c r="GK209">
        <f t="shared" si="248"/>
        <v>0</v>
      </c>
      <c r="GL209">
        <f t="shared" si="249"/>
        <v>0</v>
      </c>
      <c r="GM209">
        <f t="shared" si="250"/>
        <v>0</v>
      </c>
      <c r="GN209" s="23">
        <f t="shared" ca="1" si="251"/>
        <v>320</v>
      </c>
      <c r="GO209" s="465"/>
      <c r="GP209" s="335"/>
      <c r="GQ209" s="335"/>
      <c r="GR209" s="335"/>
      <c r="GS209" s="335"/>
      <c r="GT209" s="335"/>
      <c r="GU209" s="335"/>
      <c r="GV209" s="335"/>
      <c r="GW209" s="335"/>
      <c r="GX209" s="335"/>
      <c r="GY209" s="23">
        <v>51</v>
      </c>
      <c r="GZ209" s="23">
        <f t="shared" si="252"/>
        <v>0</v>
      </c>
      <c r="HA209">
        <f t="shared" si="253"/>
        <v>0</v>
      </c>
      <c r="HB209">
        <f t="shared" si="254"/>
        <v>0</v>
      </c>
      <c r="HC209">
        <f t="shared" si="255"/>
        <v>0</v>
      </c>
      <c r="HD209">
        <f t="shared" si="256"/>
        <v>0</v>
      </c>
      <c r="HE209" s="23">
        <f t="shared" ca="1" si="257"/>
        <v>320</v>
      </c>
      <c r="HF209" s="465"/>
      <c r="HG209" s="335"/>
      <c r="HH209" s="335"/>
      <c r="HI209" s="335"/>
      <c r="HJ209" s="335"/>
      <c r="HK209" s="335"/>
      <c r="HL209" s="335"/>
      <c r="HM209" s="335"/>
      <c r="HN209" s="335"/>
      <c r="HO209" s="335"/>
      <c r="HP209" s="23">
        <v>51</v>
      </c>
      <c r="HQ209" s="23">
        <f t="shared" si="258"/>
        <v>0</v>
      </c>
      <c r="HR209">
        <f t="shared" si="259"/>
        <v>0</v>
      </c>
      <c r="HS209">
        <f t="shared" si="260"/>
        <v>0</v>
      </c>
      <c r="HT209">
        <f t="shared" si="261"/>
        <v>0</v>
      </c>
      <c r="HU209">
        <f t="shared" si="262"/>
        <v>0</v>
      </c>
      <c r="HV209" s="23">
        <f t="shared" ca="1" si="263"/>
        <v>320</v>
      </c>
      <c r="HW209" s="465"/>
      <c r="HX209" s="335"/>
      <c r="HY209" s="335"/>
      <c r="HZ209" s="335"/>
      <c r="IA209" s="335"/>
      <c r="IB209" s="335"/>
      <c r="IC209" s="335"/>
      <c r="ID209" s="335"/>
      <c r="IE209" s="335"/>
      <c r="IF209" s="335"/>
      <c r="IG209" s="23">
        <v>51</v>
      </c>
      <c r="IH209" s="23">
        <f t="shared" si="264"/>
        <v>0</v>
      </c>
      <c r="II209">
        <f t="shared" si="265"/>
        <v>0</v>
      </c>
      <c r="IJ209">
        <f t="shared" si="266"/>
        <v>0</v>
      </c>
      <c r="IK209">
        <f t="shared" si="267"/>
        <v>0</v>
      </c>
      <c r="IL209">
        <f t="shared" si="268"/>
        <v>0</v>
      </c>
      <c r="IM209" s="23">
        <f t="shared" ca="1" si="269"/>
        <v>320</v>
      </c>
      <c r="IN209" s="465"/>
      <c r="IO209" s="335"/>
      <c r="IP209" s="335"/>
      <c r="IQ209" s="335"/>
      <c r="IR209" s="335"/>
      <c r="IS209" s="335"/>
      <c r="IT209" s="335"/>
    </row>
    <row r="210" spans="1:254" s="124" customFormat="1" ht="12.75" x14ac:dyDescent="0.2">
      <c r="A210" s="335"/>
      <c r="B210" s="335"/>
      <c r="C210" s="23">
        <v>52</v>
      </c>
      <c r="D210" s="23">
        <f t="shared" si="180"/>
        <v>0</v>
      </c>
      <c r="E210">
        <f t="shared" si="181"/>
        <v>0</v>
      </c>
      <c r="F210">
        <f t="shared" si="182"/>
        <v>0</v>
      </c>
      <c r="G210">
        <f t="shared" si="183"/>
        <v>0</v>
      </c>
      <c r="H210">
        <f t="shared" si="184"/>
        <v>0</v>
      </c>
      <c r="I210" s="23">
        <f t="shared" ca="1" si="185"/>
        <v>320</v>
      </c>
      <c r="J210" s="465"/>
      <c r="K210" s="335"/>
      <c r="L210" s="335"/>
      <c r="M210" s="335"/>
      <c r="N210" s="335"/>
      <c r="O210" s="335"/>
      <c r="P210" s="335"/>
      <c r="Q210" s="335"/>
      <c r="R210" s="335"/>
      <c r="S210" s="335"/>
      <c r="T210" s="23">
        <v>52</v>
      </c>
      <c r="U210" s="23">
        <f t="shared" si="186"/>
        <v>0</v>
      </c>
      <c r="V210">
        <f t="shared" si="187"/>
        <v>0</v>
      </c>
      <c r="W210">
        <f t="shared" si="188"/>
        <v>0</v>
      </c>
      <c r="X210">
        <f t="shared" si="189"/>
        <v>0</v>
      </c>
      <c r="Y210">
        <f t="shared" si="190"/>
        <v>0</v>
      </c>
      <c r="Z210" s="23">
        <f t="shared" ca="1" si="191"/>
        <v>320</v>
      </c>
      <c r="AA210" s="465"/>
      <c r="AB210" s="335"/>
      <c r="AC210" s="335"/>
      <c r="AD210" s="335"/>
      <c r="AE210" s="335"/>
      <c r="AF210" s="335"/>
      <c r="AG210" s="335"/>
      <c r="AH210" s="335"/>
      <c r="AI210" s="335"/>
      <c r="AJ210" s="335"/>
      <c r="AK210" s="23">
        <v>52</v>
      </c>
      <c r="AL210" s="23">
        <f t="shared" si="192"/>
        <v>0</v>
      </c>
      <c r="AM210">
        <f t="shared" si="193"/>
        <v>0</v>
      </c>
      <c r="AN210">
        <f t="shared" si="194"/>
        <v>0</v>
      </c>
      <c r="AO210">
        <f t="shared" si="195"/>
        <v>0</v>
      </c>
      <c r="AP210">
        <f t="shared" si="196"/>
        <v>0</v>
      </c>
      <c r="AQ210" s="23">
        <f t="shared" ca="1" si="197"/>
        <v>320</v>
      </c>
      <c r="AR210" s="465"/>
      <c r="AS210" s="335"/>
      <c r="AT210" s="335"/>
      <c r="AU210" s="335"/>
      <c r="AV210" s="335"/>
      <c r="AW210" s="335"/>
      <c r="AX210" s="335"/>
      <c r="AY210" s="335"/>
      <c r="AZ210" s="335"/>
      <c r="BA210" s="335"/>
      <c r="BB210" s="23">
        <v>52</v>
      </c>
      <c r="BC210" s="23">
        <f t="shared" si="198"/>
        <v>0</v>
      </c>
      <c r="BD210">
        <f t="shared" si="199"/>
        <v>0</v>
      </c>
      <c r="BE210">
        <f t="shared" si="200"/>
        <v>0</v>
      </c>
      <c r="BF210">
        <f t="shared" si="201"/>
        <v>0</v>
      </c>
      <c r="BG210">
        <f t="shared" si="202"/>
        <v>0</v>
      </c>
      <c r="BH210" s="23">
        <f t="shared" ca="1" si="203"/>
        <v>320</v>
      </c>
      <c r="BI210" s="465"/>
      <c r="BJ210" s="335"/>
      <c r="BK210" s="335"/>
      <c r="BL210" s="335"/>
      <c r="BM210" s="335"/>
      <c r="BN210" s="335"/>
      <c r="BO210" s="335"/>
      <c r="BP210" s="335"/>
      <c r="BQ210" s="335"/>
      <c r="BR210" s="335"/>
      <c r="BS210" s="23">
        <v>52</v>
      </c>
      <c r="BT210" s="23">
        <f t="shared" si="204"/>
        <v>0</v>
      </c>
      <c r="BU210">
        <f t="shared" si="205"/>
        <v>0</v>
      </c>
      <c r="BV210">
        <f t="shared" si="206"/>
        <v>0</v>
      </c>
      <c r="BW210">
        <f t="shared" si="207"/>
        <v>0</v>
      </c>
      <c r="BX210">
        <f t="shared" si="208"/>
        <v>0</v>
      </c>
      <c r="BY210" s="23">
        <f t="shared" ca="1" si="209"/>
        <v>320</v>
      </c>
      <c r="BZ210" s="465"/>
      <c r="CA210" s="335"/>
      <c r="CB210" s="335"/>
      <c r="CC210" s="335"/>
      <c r="CD210" s="335"/>
      <c r="CE210" s="335"/>
      <c r="CF210" s="335"/>
      <c r="CG210" s="335"/>
      <c r="CH210" s="335"/>
      <c r="CI210" s="335"/>
      <c r="CJ210" s="23">
        <v>52</v>
      </c>
      <c r="CK210" s="23">
        <f t="shared" si="210"/>
        <v>0</v>
      </c>
      <c r="CL210">
        <f t="shared" si="211"/>
        <v>0</v>
      </c>
      <c r="CM210">
        <f t="shared" si="212"/>
        <v>0</v>
      </c>
      <c r="CN210">
        <f t="shared" si="213"/>
        <v>0</v>
      </c>
      <c r="CO210">
        <f t="shared" si="214"/>
        <v>0</v>
      </c>
      <c r="CP210" s="23">
        <f t="shared" ca="1" si="215"/>
        <v>320</v>
      </c>
      <c r="CQ210" s="465"/>
      <c r="CR210" s="335"/>
      <c r="CS210" s="335"/>
      <c r="CT210" s="335"/>
      <c r="CU210" s="335"/>
      <c r="CV210" s="335"/>
      <c r="CW210" s="335"/>
      <c r="CX210" s="335"/>
      <c r="CY210" s="335"/>
      <c r="CZ210" s="335"/>
      <c r="DA210" s="23">
        <v>52</v>
      </c>
      <c r="DB210" s="23">
        <f t="shared" si="216"/>
        <v>0</v>
      </c>
      <c r="DC210">
        <f t="shared" si="217"/>
        <v>0</v>
      </c>
      <c r="DD210">
        <f t="shared" si="218"/>
        <v>0</v>
      </c>
      <c r="DE210">
        <f t="shared" si="219"/>
        <v>0</v>
      </c>
      <c r="DF210">
        <f t="shared" si="220"/>
        <v>0</v>
      </c>
      <c r="DG210" s="23">
        <f t="shared" ca="1" si="221"/>
        <v>320</v>
      </c>
      <c r="DH210" s="465"/>
      <c r="DI210" s="335"/>
      <c r="DJ210" s="335"/>
      <c r="DK210" s="335"/>
      <c r="DL210" s="335"/>
      <c r="DM210" s="335"/>
      <c r="DN210" s="335"/>
      <c r="DO210" s="335"/>
      <c r="DP210" s="335"/>
      <c r="DQ210" s="335"/>
      <c r="DR210" s="23">
        <v>52</v>
      </c>
      <c r="DS210" s="23">
        <f t="shared" si="222"/>
        <v>0</v>
      </c>
      <c r="DT210">
        <f t="shared" si="223"/>
        <v>0</v>
      </c>
      <c r="DU210">
        <f t="shared" si="224"/>
        <v>0</v>
      </c>
      <c r="DV210">
        <f t="shared" si="225"/>
        <v>0</v>
      </c>
      <c r="DW210">
        <f t="shared" si="226"/>
        <v>0</v>
      </c>
      <c r="DX210" s="23">
        <f t="shared" ca="1" si="227"/>
        <v>320</v>
      </c>
      <c r="DY210" s="465"/>
      <c r="DZ210" s="335"/>
      <c r="EA210" s="335"/>
      <c r="EB210" s="335"/>
      <c r="EC210" s="335"/>
      <c r="ED210" s="335"/>
      <c r="EE210" s="335"/>
      <c r="EF210" s="335"/>
      <c r="EG210" s="335"/>
      <c r="EH210" s="335"/>
      <c r="EI210" s="23">
        <v>52</v>
      </c>
      <c r="EJ210" s="23">
        <f t="shared" si="228"/>
        <v>0</v>
      </c>
      <c r="EK210">
        <f t="shared" si="229"/>
        <v>0</v>
      </c>
      <c r="EL210">
        <f t="shared" si="230"/>
        <v>0</v>
      </c>
      <c r="EM210">
        <f t="shared" si="231"/>
        <v>0</v>
      </c>
      <c r="EN210">
        <f t="shared" si="232"/>
        <v>0</v>
      </c>
      <c r="EO210" s="23">
        <f t="shared" ca="1" si="233"/>
        <v>320</v>
      </c>
      <c r="EP210" s="465"/>
      <c r="EQ210" s="335"/>
      <c r="ER210" s="335"/>
      <c r="ES210" s="335"/>
      <c r="ET210" s="335"/>
      <c r="EU210" s="335"/>
      <c r="EV210" s="335"/>
      <c r="EW210" s="335"/>
      <c r="EX210" s="335"/>
      <c r="EY210" s="335"/>
      <c r="EZ210" s="23">
        <v>52</v>
      </c>
      <c r="FA210" s="23">
        <f t="shared" si="234"/>
        <v>0</v>
      </c>
      <c r="FB210">
        <f t="shared" si="235"/>
        <v>0</v>
      </c>
      <c r="FC210">
        <f t="shared" si="236"/>
        <v>0</v>
      </c>
      <c r="FD210">
        <f t="shared" si="237"/>
        <v>0</v>
      </c>
      <c r="FE210">
        <f t="shared" si="238"/>
        <v>0</v>
      </c>
      <c r="FF210" s="23">
        <f t="shared" ca="1" si="239"/>
        <v>320</v>
      </c>
      <c r="FG210" s="465"/>
      <c r="FH210" s="335"/>
      <c r="FI210" s="335"/>
      <c r="FJ210" s="335"/>
      <c r="FK210" s="335"/>
      <c r="FL210" s="335"/>
      <c r="FM210" s="335"/>
      <c r="FN210" s="335"/>
      <c r="FO210" s="335"/>
      <c r="FP210" s="335"/>
      <c r="FQ210" s="23">
        <v>52</v>
      </c>
      <c r="FR210" s="23">
        <f t="shared" si="240"/>
        <v>0</v>
      </c>
      <c r="FS210">
        <f t="shared" si="241"/>
        <v>0</v>
      </c>
      <c r="FT210">
        <f t="shared" si="242"/>
        <v>0</v>
      </c>
      <c r="FU210">
        <f t="shared" si="243"/>
        <v>0</v>
      </c>
      <c r="FV210">
        <f t="shared" si="244"/>
        <v>0</v>
      </c>
      <c r="FW210" s="23">
        <f t="shared" ca="1" si="245"/>
        <v>320</v>
      </c>
      <c r="FX210" s="465"/>
      <c r="FY210" s="335"/>
      <c r="FZ210" s="335"/>
      <c r="GA210" s="335"/>
      <c r="GB210" s="335"/>
      <c r="GC210" s="335"/>
      <c r="GD210" s="335"/>
      <c r="GE210" s="335"/>
      <c r="GF210" s="335"/>
      <c r="GG210" s="335"/>
      <c r="GH210" s="23">
        <v>52</v>
      </c>
      <c r="GI210" s="23">
        <f t="shared" si="246"/>
        <v>0</v>
      </c>
      <c r="GJ210">
        <f t="shared" si="247"/>
        <v>0</v>
      </c>
      <c r="GK210">
        <f t="shared" si="248"/>
        <v>0</v>
      </c>
      <c r="GL210">
        <f t="shared" si="249"/>
        <v>0</v>
      </c>
      <c r="GM210">
        <f t="shared" si="250"/>
        <v>0</v>
      </c>
      <c r="GN210" s="23">
        <f t="shared" ca="1" si="251"/>
        <v>320</v>
      </c>
      <c r="GO210" s="465"/>
      <c r="GP210" s="335"/>
      <c r="GQ210" s="335"/>
      <c r="GR210" s="335"/>
      <c r="GS210" s="335"/>
      <c r="GT210" s="335"/>
      <c r="GU210" s="335"/>
      <c r="GV210" s="335"/>
      <c r="GW210" s="335"/>
      <c r="GX210" s="335"/>
      <c r="GY210" s="23">
        <v>52</v>
      </c>
      <c r="GZ210" s="23">
        <f t="shared" si="252"/>
        <v>0</v>
      </c>
      <c r="HA210">
        <f t="shared" si="253"/>
        <v>0</v>
      </c>
      <c r="HB210">
        <f t="shared" si="254"/>
        <v>0</v>
      </c>
      <c r="HC210">
        <f t="shared" si="255"/>
        <v>0</v>
      </c>
      <c r="HD210">
        <f t="shared" si="256"/>
        <v>0</v>
      </c>
      <c r="HE210" s="23">
        <f t="shared" ca="1" si="257"/>
        <v>320</v>
      </c>
      <c r="HF210" s="465"/>
      <c r="HG210" s="335"/>
      <c r="HH210" s="335"/>
      <c r="HI210" s="335"/>
      <c r="HJ210" s="335"/>
      <c r="HK210" s="335"/>
      <c r="HL210" s="335"/>
      <c r="HM210" s="335"/>
      <c r="HN210" s="335"/>
      <c r="HO210" s="335"/>
      <c r="HP210" s="23">
        <v>52</v>
      </c>
      <c r="HQ210" s="23">
        <f t="shared" si="258"/>
        <v>0</v>
      </c>
      <c r="HR210">
        <f t="shared" si="259"/>
        <v>0</v>
      </c>
      <c r="HS210">
        <f t="shared" si="260"/>
        <v>0</v>
      </c>
      <c r="HT210">
        <f t="shared" si="261"/>
        <v>0</v>
      </c>
      <c r="HU210">
        <f t="shared" si="262"/>
        <v>0</v>
      </c>
      <c r="HV210" s="23">
        <f t="shared" ca="1" si="263"/>
        <v>320</v>
      </c>
      <c r="HW210" s="465"/>
      <c r="HX210" s="335"/>
      <c r="HY210" s="335"/>
      <c r="HZ210" s="335"/>
      <c r="IA210" s="335"/>
      <c r="IB210" s="335"/>
      <c r="IC210" s="335"/>
      <c r="ID210" s="335"/>
      <c r="IE210" s="335"/>
      <c r="IF210" s="335"/>
      <c r="IG210" s="23">
        <v>52</v>
      </c>
      <c r="IH210" s="23">
        <f t="shared" si="264"/>
        <v>0</v>
      </c>
      <c r="II210">
        <f t="shared" si="265"/>
        <v>0</v>
      </c>
      <c r="IJ210">
        <f t="shared" si="266"/>
        <v>0</v>
      </c>
      <c r="IK210">
        <f t="shared" si="267"/>
        <v>0</v>
      </c>
      <c r="IL210">
        <f t="shared" si="268"/>
        <v>0</v>
      </c>
      <c r="IM210" s="23">
        <f t="shared" ca="1" si="269"/>
        <v>320</v>
      </c>
      <c r="IN210" s="465"/>
      <c r="IO210" s="335"/>
      <c r="IP210" s="335"/>
      <c r="IQ210" s="335"/>
      <c r="IR210" s="335"/>
      <c r="IS210" s="335"/>
      <c r="IT210" s="335"/>
    </row>
    <row r="211" spans="1:254" s="124" customFormat="1" ht="12.75" x14ac:dyDescent="0.2">
      <c r="A211" s="335"/>
      <c r="B211" s="335"/>
      <c r="C211" s="23">
        <v>53</v>
      </c>
      <c r="D211" s="23">
        <f t="shared" si="180"/>
        <v>0</v>
      </c>
      <c r="E211">
        <f t="shared" si="181"/>
        <v>0</v>
      </c>
      <c r="F211">
        <f t="shared" si="182"/>
        <v>0</v>
      </c>
      <c r="G211">
        <f t="shared" si="183"/>
        <v>0</v>
      </c>
      <c r="H211">
        <f t="shared" si="184"/>
        <v>0</v>
      </c>
      <c r="I211" s="23">
        <f t="shared" ca="1" si="185"/>
        <v>320</v>
      </c>
      <c r="J211" s="465"/>
      <c r="K211" s="335"/>
      <c r="L211" s="335"/>
      <c r="M211" s="335"/>
      <c r="N211" s="335"/>
      <c r="O211" s="335"/>
      <c r="P211" s="335"/>
      <c r="Q211" s="335"/>
      <c r="R211" s="335"/>
      <c r="S211" s="335"/>
      <c r="T211" s="23">
        <v>53</v>
      </c>
      <c r="U211" s="23">
        <f t="shared" si="186"/>
        <v>0</v>
      </c>
      <c r="V211">
        <f t="shared" si="187"/>
        <v>0</v>
      </c>
      <c r="W211">
        <f t="shared" si="188"/>
        <v>0</v>
      </c>
      <c r="X211">
        <f t="shared" si="189"/>
        <v>0</v>
      </c>
      <c r="Y211">
        <f t="shared" si="190"/>
        <v>0</v>
      </c>
      <c r="Z211" s="23">
        <f t="shared" ca="1" si="191"/>
        <v>320</v>
      </c>
      <c r="AA211" s="465"/>
      <c r="AB211" s="335"/>
      <c r="AC211" s="335"/>
      <c r="AD211" s="335"/>
      <c r="AE211" s="335"/>
      <c r="AF211" s="335"/>
      <c r="AG211" s="335"/>
      <c r="AH211" s="335"/>
      <c r="AI211" s="335"/>
      <c r="AJ211" s="335"/>
      <c r="AK211" s="23">
        <v>53</v>
      </c>
      <c r="AL211" s="23">
        <f t="shared" si="192"/>
        <v>0</v>
      </c>
      <c r="AM211">
        <f t="shared" si="193"/>
        <v>0</v>
      </c>
      <c r="AN211">
        <f t="shared" si="194"/>
        <v>0</v>
      </c>
      <c r="AO211">
        <f t="shared" si="195"/>
        <v>0</v>
      </c>
      <c r="AP211">
        <f t="shared" si="196"/>
        <v>0</v>
      </c>
      <c r="AQ211" s="23">
        <f t="shared" ca="1" si="197"/>
        <v>320</v>
      </c>
      <c r="AR211" s="465"/>
      <c r="AS211" s="335"/>
      <c r="AT211" s="335"/>
      <c r="AU211" s="335"/>
      <c r="AV211" s="335"/>
      <c r="AW211" s="335"/>
      <c r="AX211" s="335"/>
      <c r="AY211" s="335"/>
      <c r="AZ211" s="335"/>
      <c r="BA211" s="335"/>
      <c r="BB211" s="23">
        <v>53</v>
      </c>
      <c r="BC211" s="23">
        <f t="shared" si="198"/>
        <v>0</v>
      </c>
      <c r="BD211">
        <f t="shared" si="199"/>
        <v>0</v>
      </c>
      <c r="BE211">
        <f t="shared" si="200"/>
        <v>0</v>
      </c>
      <c r="BF211">
        <f t="shared" si="201"/>
        <v>0</v>
      </c>
      <c r="BG211">
        <f t="shared" si="202"/>
        <v>0</v>
      </c>
      <c r="BH211" s="23">
        <f t="shared" ca="1" si="203"/>
        <v>320</v>
      </c>
      <c r="BI211" s="465"/>
      <c r="BJ211" s="335"/>
      <c r="BK211" s="335"/>
      <c r="BL211" s="335"/>
      <c r="BM211" s="335"/>
      <c r="BN211" s="335"/>
      <c r="BO211" s="335"/>
      <c r="BP211" s="335"/>
      <c r="BQ211" s="335"/>
      <c r="BR211" s="335"/>
      <c r="BS211" s="23">
        <v>53</v>
      </c>
      <c r="BT211" s="23">
        <f t="shared" si="204"/>
        <v>0</v>
      </c>
      <c r="BU211">
        <f t="shared" si="205"/>
        <v>0</v>
      </c>
      <c r="BV211">
        <f t="shared" si="206"/>
        <v>0</v>
      </c>
      <c r="BW211">
        <f t="shared" si="207"/>
        <v>0</v>
      </c>
      <c r="BX211">
        <f t="shared" si="208"/>
        <v>0</v>
      </c>
      <c r="BY211" s="23">
        <f t="shared" ca="1" si="209"/>
        <v>320</v>
      </c>
      <c r="BZ211" s="465"/>
      <c r="CA211" s="335"/>
      <c r="CB211" s="335"/>
      <c r="CC211" s="335"/>
      <c r="CD211" s="335"/>
      <c r="CE211" s="335"/>
      <c r="CF211" s="335"/>
      <c r="CG211" s="335"/>
      <c r="CH211" s="335"/>
      <c r="CI211" s="335"/>
      <c r="CJ211" s="23">
        <v>53</v>
      </c>
      <c r="CK211" s="23">
        <f t="shared" si="210"/>
        <v>0</v>
      </c>
      <c r="CL211">
        <f t="shared" si="211"/>
        <v>0</v>
      </c>
      <c r="CM211">
        <f t="shared" si="212"/>
        <v>0</v>
      </c>
      <c r="CN211">
        <f t="shared" si="213"/>
        <v>0</v>
      </c>
      <c r="CO211">
        <f t="shared" si="214"/>
        <v>0</v>
      </c>
      <c r="CP211" s="23">
        <f t="shared" ca="1" si="215"/>
        <v>320</v>
      </c>
      <c r="CQ211" s="465"/>
      <c r="CR211" s="335"/>
      <c r="CS211" s="335"/>
      <c r="CT211" s="335"/>
      <c r="CU211" s="335"/>
      <c r="CV211" s="335"/>
      <c r="CW211" s="335"/>
      <c r="CX211" s="335"/>
      <c r="CY211" s="335"/>
      <c r="CZ211" s="335"/>
      <c r="DA211" s="23">
        <v>53</v>
      </c>
      <c r="DB211" s="23">
        <f t="shared" si="216"/>
        <v>0</v>
      </c>
      <c r="DC211">
        <f t="shared" si="217"/>
        <v>0</v>
      </c>
      <c r="DD211">
        <f t="shared" si="218"/>
        <v>0</v>
      </c>
      <c r="DE211">
        <f t="shared" si="219"/>
        <v>0</v>
      </c>
      <c r="DF211">
        <f t="shared" si="220"/>
        <v>0</v>
      </c>
      <c r="DG211" s="23">
        <f t="shared" ca="1" si="221"/>
        <v>320</v>
      </c>
      <c r="DH211" s="465"/>
      <c r="DI211" s="335"/>
      <c r="DJ211" s="335"/>
      <c r="DK211" s="335"/>
      <c r="DL211" s="335"/>
      <c r="DM211" s="335"/>
      <c r="DN211" s="335"/>
      <c r="DO211" s="335"/>
      <c r="DP211" s="335"/>
      <c r="DQ211" s="335"/>
      <c r="DR211" s="23">
        <v>53</v>
      </c>
      <c r="DS211" s="23">
        <f t="shared" si="222"/>
        <v>0</v>
      </c>
      <c r="DT211">
        <f t="shared" si="223"/>
        <v>0</v>
      </c>
      <c r="DU211">
        <f t="shared" si="224"/>
        <v>0</v>
      </c>
      <c r="DV211">
        <f t="shared" si="225"/>
        <v>0</v>
      </c>
      <c r="DW211">
        <f t="shared" si="226"/>
        <v>0</v>
      </c>
      <c r="DX211" s="23">
        <f t="shared" ca="1" si="227"/>
        <v>320</v>
      </c>
      <c r="DY211" s="465"/>
      <c r="DZ211" s="335"/>
      <c r="EA211" s="335"/>
      <c r="EB211" s="335"/>
      <c r="EC211" s="335"/>
      <c r="ED211" s="335"/>
      <c r="EE211" s="335"/>
      <c r="EF211" s="335"/>
      <c r="EG211" s="335"/>
      <c r="EH211" s="335"/>
      <c r="EI211" s="23">
        <v>53</v>
      </c>
      <c r="EJ211" s="23">
        <f t="shared" si="228"/>
        <v>0</v>
      </c>
      <c r="EK211">
        <f t="shared" si="229"/>
        <v>0</v>
      </c>
      <c r="EL211">
        <f t="shared" si="230"/>
        <v>0</v>
      </c>
      <c r="EM211">
        <f t="shared" si="231"/>
        <v>0</v>
      </c>
      <c r="EN211">
        <f t="shared" si="232"/>
        <v>0</v>
      </c>
      <c r="EO211" s="23">
        <f t="shared" ca="1" si="233"/>
        <v>320</v>
      </c>
      <c r="EP211" s="465"/>
      <c r="EQ211" s="335"/>
      <c r="ER211" s="335"/>
      <c r="ES211" s="335"/>
      <c r="ET211" s="335"/>
      <c r="EU211" s="335"/>
      <c r="EV211" s="335"/>
      <c r="EW211" s="335"/>
      <c r="EX211" s="335"/>
      <c r="EY211" s="335"/>
      <c r="EZ211" s="23">
        <v>53</v>
      </c>
      <c r="FA211" s="23">
        <f t="shared" si="234"/>
        <v>0</v>
      </c>
      <c r="FB211">
        <f t="shared" si="235"/>
        <v>0</v>
      </c>
      <c r="FC211">
        <f t="shared" si="236"/>
        <v>0</v>
      </c>
      <c r="FD211">
        <f t="shared" si="237"/>
        <v>0</v>
      </c>
      <c r="FE211">
        <f t="shared" si="238"/>
        <v>0</v>
      </c>
      <c r="FF211" s="23">
        <f t="shared" ca="1" si="239"/>
        <v>320</v>
      </c>
      <c r="FG211" s="465"/>
      <c r="FH211" s="335"/>
      <c r="FI211" s="335"/>
      <c r="FJ211" s="335"/>
      <c r="FK211" s="335"/>
      <c r="FL211" s="335"/>
      <c r="FM211" s="335"/>
      <c r="FN211" s="335"/>
      <c r="FO211" s="335"/>
      <c r="FP211" s="335"/>
      <c r="FQ211" s="23">
        <v>53</v>
      </c>
      <c r="FR211" s="23">
        <f t="shared" si="240"/>
        <v>0</v>
      </c>
      <c r="FS211">
        <f t="shared" si="241"/>
        <v>0</v>
      </c>
      <c r="FT211">
        <f t="shared" si="242"/>
        <v>0</v>
      </c>
      <c r="FU211">
        <f t="shared" si="243"/>
        <v>0</v>
      </c>
      <c r="FV211">
        <f t="shared" si="244"/>
        <v>0</v>
      </c>
      <c r="FW211" s="23">
        <f t="shared" ca="1" si="245"/>
        <v>320</v>
      </c>
      <c r="FX211" s="465"/>
      <c r="FY211" s="335"/>
      <c r="FZ211" s="335"/>
      <c r="GA211" s="335"/>
      <c r="GB211" s="335"/>
      <c r="GC211" s="335"/>
      <c r="GD211" s="335"/>
      <c r="GE211" s="335"/>
      <c r="GF211" s="335"/>
      <c r="GG211" s="335"/>
      <c r="GH211" s="23">
        <v>53</v>
      </c>
      <c r="GI211" s="23">
        <f t="shared" si="246"/>
        <v>0</v>
      </c>
      <c r="GJ211">
        <f t="shared" si="247"/>
        <v>0</v>
      </c>
      <c r="GK211">
        <f t="shared" si="248"/>
        <v>0</v>
      </c>
      <c r="GL211">
        <f t="shared" si="249"/>
        <v>0</v>
      </c>
      <c r="GM211">
        <f t="shared" si="250"/>
        <v>0</v>
      </c>
      <c r="GN211" s="23">
        <f t="shared" ca="1" si="251"/>
        <v>320</v>
      </c>
      <c r="GO211" s="465"/>
      <c r="GP211" s="335"/>
      <c r="GQ211" s="335"/>
      <c r="GR211" s="335"/>
      <c r="GS211" s="335"/>
      <c r="GT211" s="335"/>
      <c r="GU211" s="335"/>
      <c r="GV211" s="335"/>
      <c r="GW211" s="335"/>
      <c r="GX211" s="335"/>
      <c r="GY211" s="23">
        <v>53</v>
      </c>
      <c r="GZ211" s="23">
        <f t="shared" si="252"/>
        <v>0</v>
      </c>
      <c r="HA211">
        <f t="shared" si="253"/>
        <v>0</v>
      </c>
      <c r="HB211">
        <f t="shared" si="254"/>
        <v>0</v>
      </c>
      <c r="HC211">
        <f t="shared" si="255"/>
        <v>0</v>
      </c>
      <c r="HD211">
        <f t="shared" si="256"/>
        <v>0</v>
      </c>
      <c r="HE211" s="23">
        <f t="shared" ca="1" si="257"/>
        <v>320</v>
      </c>
      <c r="HF211" s="465"/>
      <c r="HG211" s="335"/>
      <c r="HH211" s="335"/>
      <c r="HI211" s="335"/>
      <c r="HJ211" s="335"/>
      <c r="HK211" s="335"/>
      <c r="HL211" s="335"/>
      <c r="HM211" s="335"/>
      <c r="HN211" s="335"/>
      <c r="HO211" s="335"/>
      <c r="HP211" s="23">
        <v>53</v>
      </c>
      <c r="HQ211" s="23">
        <f t="shared" si="258"/>
        <v>0</v>
      </c>
      <c r="HR211">
        <f t="shared" si="259"/>
        <v>0</v>
      </c>
      <c r="HS211">
        <f t="shared" si="260"/>
        <v>0</v>
      </c>
      <c r="HT211">
        <f t="shared" si="261"/>
        <v>0</v>
      </c>
      <c r="HU211">
        <f t="shared" si="262"/>
        <v>0</v>
      </c>
      <c r="HV211" s="23">
        <f t="shared" ca="1" si="263"/>
        <v>320</v>
      </c>
      <c r="HW211" s="465"/>
      <c r="HX211" s="335"/>
      <c r="HY211" s="335"/>
      <c r="HZ211" s="335"/>
      <c r="IA211" s="335"/>
      <c r="IB211" s="335"/>
      <c r="IC211" s="335"/>
      <c r="ID211" s="335"/>
      <c r="IE211" s="335"/>
      <c r="IF211" s="335"/>
      <c r="IG211" s="23">
        <v>53</v>
      </c>
      <c r="IH211" s="23">
        <f t="shared" si="264"/>
        <v>0</v>
      </c>
      <c r="II211">
        <f t="shared" si="265"/>
        <v>0</v>
      </c>
      <c r="IJ211">
        <f t="shared" si="266"/>
        <v>0</v>
      </c>
      <c r="IK211">
        <f t="shared" si="267"/>
        <v>0</v>
      </c>
      <c r="IL211">
        <f t="shared" si="268"/>
        <v>0</v>
      </c>
      <c r="IM211" s="23">
        <f t="shared" ca="1" si="269"/>
        <v>320</v>
      </c>
      <c r="IN211" s="465"/>
      <c r="IO211" s="335"/>
      <c r="IP211" s="335"/>
      <c r="IQ211" s="335"/>
      <c r="IR211" s="335"/>
      <c r="IS211" s="335"/>
      <c r="IT211" s="335"/>
    </row>
    <row r="212" spans="1:254" s="124" customFormat="1" ht="12.75" x14ac:dyDescent="0.2">
      <c r="A212" s="335"/>
      <c r="B212" s="335"/>
      <c r="C212" s="23">
        <v>54</v>
      </c>
      <c r="D212" s="23">
        <f t="shared" si="180"/>
        <v>0</v>
      </c>
      <c r="E212">
        <f t="shared" si="181"/>
        <v>0</v>
      </c>
      <c r="F212">
        <f t="shared" si="182"/>
        <v>0</v>
      </c>
      <c r="G212">
        <f t="shared" si="183"/>
        <v>0</v>
      </c>
      <c r="H212">
        <f t="shared" si="184"/>
        <v>0</v>
      </c>
      <c r="I212" s="23">
        <f t="shared" ca="1" si="185"/>
        <v>320</v>
      </c>
      <c r="J212" s="465"/>
      <c r="K212" s="335"/>
      <c r="L212" s="335"/>
      <c r="M212" s="335"/>
      <c r="N212" s="335"/>
      <c r="O212" s="335"/>
      <c r="P212" s="335"/>
      <c r="Q212" s="335"/>
      <c r="R212" s="335"/>
      <c r="S212" s="335"/>
      <c r="T212" s="23">
        <v>54</v>
      </c>
      <c r="U212" s="23">
        <f t="shared" si="186"/>
        <v>0</v>
      </c>
      <c r="V212">
        <f t="shared" si="187"/>
        <v>0</v>
      </c>
      <c r="W212">
        <f t="shared" si="188"/>
        <v>0</v>
      </c>
      <c r="X212">
        <f t="shared" si="189"/>
        <v>0</v>
      </c>
      <c r="Y212">
        <f t="shared" si="190"/>
        <v>0</v>
      </c>
      <c r="Z212" s="23">
        <f t="shared" ca="1" si="191"/>
        <v>320</v>
      </c>
      <c r="AA212" s="465"/>
      <c r="AB212" s="335"/>
      <c r="AC212" s="335"/>
      <c r="AD212" s="335"/>
      <c r="AE212" s="335"/>
      <c r="AF212" s="335"/>
      <c r="AG212" s="335"/>
      <c r="AH212" s="335"/>
      <c r="AI212" s="335"/>
      <c r="AJ212" s="335"/>
      <c r="AK212" s="23">
        <v>54</v>
      </c>
      <c r="AL212" s="23">
        <f t="shared" si="192"/>
        <v>0</v>
      </c>
      <c r="AM212">
        <f t="shared" si="193"/>
        <v>0</v>
      </c>
      <c r="AN212">
        <f t="shared" si="194"/>
        <v>0</v>
      </c>
      <c r="AO212">
        <f t="shared" si="195"/>
        <v>0</v>
      </c>
      <c r="AP212">
        <f t="shared" si="196"/>
        <v>0</v>
      </c>
      <c r="AQ212" s="23">
        <f t="shared" ca="1" si="197"/>
        <v>320</v>
      </c>
      <c r="AR212" s="465"/>
      <c r="AS212" s="335"/>
      <c r="AT212" s="335"/>
      <c r="AU212" s="335"/>
      <c r="AV212" s="335"/>
      <c r="AW212" s="335"/>
      <c r="AX212" s="335"/>
      <c r="AY212" s="335"/>
      <c r="AZ212" s="335"/>
      <c r="BA212" s="335"/>
      <c r="BB212" s="23">
        <v>54</v>
      </c>
      <c r="BC212" s="23">
        <f t="shared" si="198"/>
        <v>0</v>
      </c>
      <c r="BD212">
        <f t="shared" si="199"/>
        <v>0</v>
      </c>
      <c r="BE212">
        <f t="shared" si="200"/>
        <v>0</v>
      </c>
      <c r="BF212">
        <f t="shared" si="201"/>
        <v>0</v>
      </c>
      <c r="BG212">
        <f t="shared" si="202"/>
        <v>0</v>
      </c>
      <c r="BH212" s="23">
        <f t="shared" ca="1" si="203"/>
        <v>320</v>
      </c>
      <c r="BI212" s="465"/>
      <c r="BJ212" s="335"/>
      <c r="BK212" s="335"/>
      <c r="BL212" s="335"/>
      <c r="BM212" s="335"/>
      <c r="BN212" s="335"/>
      <c r="BO212" s="335"/>
      <c r="BP212" s="335"/>
      <c r="BQ212" s="335"/>
      <c r="BR212" s="335"/>
      <c r="BS212" s="23">
        <v>54</v>
      </c>
      <c r="BT212" s="23">
        <f t="shared" si="204"/>
        <v>0</v>
      </c>
      <c r="BU212">
        <f t="shared" si="205"/>
        <v>0</v>
      </c>
      <c r="BV212">
        <f t="shared" si="206"/>
        <v>0</v>
      </c>
      <c r="BW212">
        <f t="shared" si="207"/>
        <v>0</v>
      </c>
      <c r="BX212">
        <f t="shared" si="208"/>
        <v>0</v>
      </c>
      <c r="BY212" s="23">
        <f t="shared" ca="1" si="209"/>
        <v>320</v>
      </c>
      <c r="BZ212" s="465"/>
      <c r="CA212" s="335"/>
      <c r="CB212" s="335"/>
      <c r="CC212" s="335"/>
      <c r="CD212" s="335"/>
      <c r="CE212" s="335"/>
      <c r="CF212" s="335"/>
      <c r="CG212" s="335"/>
      <c r="CH212" s="335"/>
      <c r="CI212" s="335"/>
      <c r="CJ212" s="23">
        <v>54</v>
      </c>
      <c r="CK212" s="23">
        <f t="shared" si="210"/>
        <v>0</v>
      </c>
      <c r="CL212">
        <f t="shared" si="211"/>
        <v>0</v>
      </c>
      <c r="CM212">
        <f t="shared" si="212"/>
        <v>0</v>
      </c>
      <c r="CN212">
        <f t="shared" si="213"/>
        <v>0</v>
      </c>
      <c r="CO212">
        <f t="shared" si="214"/>
        <v>0</v>
      </c>
      <c r="CP212" s="23">
        <f t="shared" ca="1" si="215"/>
        <v>320</v>
      </c>
      <c r="CQ212" s="465"/>
      <c r="CR212" s="335"/>
      <c r="CS212" s="335"/>
      <c r="CT212" s="335"/>
      <c r="CU212" s="335"/>
      <c r="CV212" s="335"/>
      <c r="CW212" s="335"/>
      <c r="CX212" s="335"/>
      <c r="CY212" s="335"/>
      <c r="CZ212" s="335"/>
      <c r="DA212" s="23">
        <v>54</v>
      </c>
      <c r="DB212" s="23">
        <f t="shared" si="216"/>
        <v>0</v>
      </c>
      <c r="DC212">
        <f t="shared" si="217"/>
        <v>0</v>
      </c>
      <c r="DD212">
        <f t="shared" si="218"/>
        <v>0</v>
      </c>
      <c r="DE212">
        <f t="shared" si="219"/>
        <v>0</v>
      </c>
      <c r="DF212">
        <f t="shared" si="220"/>
        <v>0</v>
      </c>
      <c r="DG212" s="23">
        <f t="shared" ca="1" si="221"/>
        <v>320</v>
      </c>
      <c r="DH212" s="465"/>
      <c r="DI212" s="335"/>
      <c r="DJ212" s="335"/>
      <c r="DK212" s="335"/>
      <c r="DL212" s="335"/>
      <c r="DM212" s="335"/>
      <c r="DN212" s="335"/>
      <c r="DO212" s="335"/>
      <c r="DP212" s="335"/>
      <c r="DQ212" s="335"/>
      <c r="DR212" s="23">
        <v>54</v>
      </c>
      <c r="DS212" s="23">
        <f t="shared" si="222"/>
        <v>0</v>
      </c>
      <c r="DT212">
        <f t="shared" si="223"/>
        <v>0</v>
      </c>
      <c r="DU212">
        <f t="shared" si="224"/>
        <v>0</v>
      </c>
      <c r="DV212">
        <f t="shared" si="225"/>
        <v>0</v>
      </c>
      <c r="DW212">
        <f t="shared" si="226"/>
        <v>0</v>
      </c>
      <c r="DX212" s="23">
        <f t="shared" ca="1" si="227"/>
        <v>320</v>
      </c>
      <c r="DY212" s="465"/>
      <c r="DZ212" s="335"/>
      <c r="EA212" s="335"/>
      <c r="EB212" s="335"/>
      <c r="EC212" s="335"/>
      <c r="ED212" s="335"/>
      <c r="EE212" s="335"/>
      <c r="EF212" s="335"/>
      <c r="EG212" s="335"/>
      <c r="EH212" s="335"/>
      <c r="EI212" s="23">
        <v>54</v>
      </c>
      <c r="EJ212" s="23">
        <f t="shared" si="228"/>
        <v>0</v>
      </c>
      <c r="EK212">
        <f t="shared" si="229"/>
        <v>0</v>
      </c>
      <c r="EL212">
        <f t="shared" si="230"/>
        <v>0</v>
      </c>
      <c r="EM212">
        <f t="shared" si="231"/>
        <v>0</v>
      </c>
      <c r="EN212">
        <f t="shared" si="232"/>
        <v>0</v>
      </c>
      <c r="EO212" s="23">
        <f t="shared" ca="1" si="233"/>
        <v>320</v>
      </c>
      <c r="EP212" s="465"/>
      <c r="EQ212" s="335"/>
      <c r="ER212" s="335"/>
      <c r="ES212" s="335"/>
      <c r="ET212" s="335"/>
      <c r="EU212" s="335"/>
      <c r="EV212" s="335"/>
      <c r="EW212" s="335"/>
      <c r="EX212" s="335"/>
      <c r="EY212" s="335"/>
      <c r="EZ212" s="23">
        <v>54</v>
      </c>
      <c r="FA212" s="23">
        <f t="shared" si="234"/>
        <v>0</v>
      </c>
      <c r="FB212">
        <f t="shared" si="235"/>
        <v>0</v>
      </c>
      <c r="FC212">
        <f t="shared" si="236"/>
        <v>0</v>
      </c>
      <c r="FD212">
        <f t="shared" si="237"/>
        <v>0</v>
      </c>
      <c r="FE212">
        <f t="shared" si="238"/>
        <v>0</v>
      </c>
      <c r="FF212" s="23">
        <f t="shared" ca="1" si="239"/>
        <v>320</v>
      </c>
      <c r="FG212" s="465"/>
      <c r="FH212" s="335"/>
      <c r="FI212" s="335"/>
      <c r="FJ212" s="335"/>
      <c r="FK212" s="335"/>
      <c r="FL212" s="335"/>
      <c r="FM212" s="335"/>
      <c r="FN212" s="335"/>
      <c r="FO212" s="335"/>
      <c r="FP212" s="335"/>
      <c r="FQ212" s="23">
        <v>54</v>
      </c>
      <c r="FR212" s="23">
        <f t="shared" si="240"/>
        <v>0</v>
      </c>
      <c r="FS212">
        <f t="shared" si="241"/>
        <v>0</v>
      </c>
      <c r="FT212">
        <f t="shared" si="242"/>
        <v>0</v>
      </c>
      <c r="FU212">
        <f t="shared" si="243"/>
        <v>0</v>
      </c>
      <c r="FV212">
        <f t="shared" si="244"/>
        <v>0</v>
      </c>
      <c r="FW212" s="23">
        <f t="shared" ca="1" si="245"/>
        <v>320</v>
      </c>
      <c r="FX212" s="465"/>
      <c r="FY212" s="335"/>
      <c r="FZ212" s="335"/>
      <c r="GA212" s="335"/>
      <c r="GB212" s="335"/>
      <c r="GC212" s="335"/>
      <c r="GD212" s="335"/>
      <c r="GE212" s="335"/>
      <c r="GF212" s="335"/>
      <c r="GG212" s="335"/>
      <c r="GH212" s="23">
        <v>54</v>
      </c>
      <c r="GI212" s="23">
        <f t="shared" si="246"/>
        <v>0</v>
      </c>
      <c r="GJ212">
        <f t="shared" si="247"/>
        <v>0</v>
      </c>
      <c r="GK212">
        <f t="shared" si="248"/>
        <v>0</v>
      </c>
      <c r="GL212">
        <f t="shared" si="249"/>
        <v>0</v>
      </c>
      <c r="GM212">
        <f t="shared" si="250"/>
        <v>0</v>
      </c>
      <c r="GN212" s="23">
        <f t="shared" ca="1" si="251"/>
        <v>320</v>
      </c>
      <c r="GO212" s="465"/>
      <c r="GP212" s="335"/>
      <c r="GQ212" s="335"/>
      <c r="GR212" s="335"/>
      <c r="GS212" s="335"/>
      <c r="GT212" s="335"/>
      <c r="GU212" s="335"/>
      <c r="GV212" s="335"/>
      <c r="GW212" s="335"/>
      <c r="GX212" s="335"/>
      <c r="GY212" s="23">
        <v>54</v>
      </c>
      <c r="GZ212" s="23">
        <f t="shared" si="252"/>
        <v>0</v>
      </c>
      <c r="HA212">
        <f t="shared" si="253"/>
        <v>0</v>
      </c>
      <c r="HB212">
        <f t="shared" si="254"/>
        <v>0</v>
      </c>
      <c r="HC212">
        <f t="shared" si="255"/>
        <v>0</v>
      </c>
      <c r="HD212">
        <f t="shared" si="256"/>
        <v>0</v>
      </c>
      <c r="HE212" s="23">
        <f t="shared" ca="1" si="257"/>
        <v>320</v>
      </c>
      <c r="HF212" s="465"/>
      <c r="HG212" s="335"/>
      <c r="HH212" s="335"/>
      <c r="HI212" s="335"/>
      <c r="HJ212" s="335"/>
      <c r="HK212" s="335"/>
      <c r="HL212" s="335"/>
      <c r="HM212" s="335"/>
      <c r="HN212" s="335"/>
      <c r="HO212" s="335"/>
      <c r="HP212" s="23">
        <v>54</v>
      </c>
      <c r="HQ212" s="23">
        <f t="shared" si="258"/>
        <v>0</v>
      </c>
      <c r="HR212">
        <f t="shared" si="259"/>
        <v>0</v>
      </c>
      <c r="HS212">
        <f t="shared" si="260"/>
        <v>0</v>
      </c>
      <c r="HT212">
        <f t="shared" si="261"/>
        <v>0</v>
      </c>
      <c r="HU212">
        <f t="shared" si="262"/>
        <v>0</v>
      </c>
      <c r="HV212" s="23">
        <f t="shared" ca="1" si="263"/>
        <v>320</v>
      </c>
      <c r="HW212" s="465"/>
      <c r="HX212" s="335"/>
      <c r="HY212" s="335"/>
      <c r="HZ212" s="335"/>
      <c r="IA212" s="335"/>
      <c r="IB212" s="335"/>
      <c r="IC212" s="335"/>
      <c r="ID212" s="335"/>
      <c r="IE212" s="335"/>
      <c r="IF212" s="335"/>
      <c r="IG212" s="23">
        <v>54</v>
      </c>
      <c r="IH212" s="23">
        <f t="shared" si="264"/>
        <v>0</v>
      </c>
      <c r="II212">
        <f t="shared" si="265"/>
        <v>0</v>
      </c>
      <c r="IJ212">
        <f t="shared" si="266"/>
        <v>0</v>
      </c>
      <c r="IK212">
        <f t="shared" si="267"/>
        <v>0</v>
      </c>
      <c r="IL212">
        <f t="shared" si="268"/>
        <v>0</v>
      </c>
      <c r="IM212" s="23">
        <f t="shared" ca="1" si="269"/>
        <v>320</v>
      </c>
      <c r="IN212" s="465"/>
      <c r="IO212" s="335"/>
      <c r="IP212" s="335"/>
      <c r="IQ212" s="335"/>
      <c r="IR212" s="335"/>
      <c r="IS212" s="335"/>
      <c r="IT212" s="335"/>
    </row>
    <row r="213" spans="1:254" s="124" customFormat="1" ht="12.75" x14ac:dyDescent="0.2">
      <c r="A213" s="335"/>
      <c r="B213" s="335"/>
      <c r="C213" s="23">
        <v>55</v>
      </c>
      <c r="D213" s="23">
        <f t="shared" si="180"/>
        <v>0</v>
      </c>
      <c r="E213">
        <f t="shared" si="181"/>
        <v>0</v>
      </c>
      <c r="F213">
        <f t="shared" si="182"/>
        <v>0</v>
      </c>
      <c r="G213">
        <f t="shared" si="183"/>
        <v>0</v>
      </c>
      <c r="H213">
        <f t="shared" si="184"/>
        <v>0</v>
      </c>
      <c r="I213" s="23">
        <f t="shared" ca="1" si="185"/>
        <v>320</v>
      </c>
      <c r="J213" s="465"/>
      <c r="K213" s="335"/>
      <c r="L213" s="335"/>
      <c r="M213" s="335"/>
      <c r="N213" s="335"/>
      <c r="O213" s="335"/>
      <c r="P213" s="335"/>
      <c r="Q213" s="335"/>
      <c r="R213" s="335"/>
      <c r="S213" s="335"/>
      <c r="T213" s="23">
        <v>55</v>
      </c>
      <c r="U213" s="23">
        <f t="shared" si="186"/>
        <v>0</v>
      </c>
      <c r="V213">
        <f t="shared" si="187"/>
        <v>0</v>
      </c>
      <c r="W213">
        <f t="shared" si="188"/>
        <v>0</v>
      </c>
      <c r="X213">
        <f t="shared" si="189"/>
        <v>0</v>
      </c>
      <c r="Y213">
        <f t="shared" si="190"/>
        <v>0</v>
      </c>
      <c r="Z213" s="23">
        <f t="shared" ca="1" si="191"/>
        <v>320</v>
      </c>
      <c r="AA213" s="465"/>
      <c r="AB213" s="335"/>
      <c r="AC213" s="335"/>
      <c r="AD213" s="335"/>
      <c r="AE213" s="335"/>
      <c r="AF213" s="335"/>
      <c r="AG213" s="335"/>
      <c r="AH213" s="335"/>
      <c r="AI213" s="335"/>
      <c r="AJ213" s="335"/>
      <c r="AK213" s="23">
        <v>55</v>
      </c>
      <c r="AL213" s="23">
        <f t="shared" si="192"/>
        <v>0</v>
      </c>
      <c r="AM213">
        <f t="shared" si="193"/>
        <v>0</v>
      </c>
      <c r="AN213">
        <f t="shared" si="194"/>
        <v>0</v>
      </c>
      <c r="AO213">
        <f t="shared" si="195"/>
        <v>0</v>
      </c>
      <c r="AP213">
        <f t="shared" si="196"/>
        <v>0</v>
      </c>
      <c r="AQ213" s="23">
        <f t="shared" ca="1" si="197"/>
        <v>320</v>
      </c>
      <c r="AR213" s="465"/>
      <c r="AS213" s="335"/>
      <c r="AT213" s="335"/>
      <c r="AU213" s="335"/>
      <c r="AV213" s="335"/>
      <c r="AW213" s="335"/>
      <c r="AX213" s="335"/>
      <c r="AY213" s="335"/>
      <c r="AZ213" s="335"/>
      <c r="BA213" s="335"/>
      <c r="BB213" s="23">
        <v>55</v>
      </c>
      <c r="BC213" s="23">
        <f t="shared" si="198"/>
        <v>0</v>
      </c>
      <c r="BD213">
        <f t="shared" si="199"/>
        <v>0</v>
      </c>
      <c r="BE213">
        <f t="shared" si="200"/>
        <v>0</v>
      </c>
      <c r="BF213">
        <f t="shared" si="201"/>
        <v>0</v>
      </c>
      <c r="BG213">
        <f t="shared" si="202"/>
        <v>0</v>
      </c>
      <c r="BH213" s="23">
        <f t="shared" ca="1" si="203"/>
        <v>320</v>
      </c>
      <c r="BI213" s="465"/>
      <c r="BJ213" s="335"/>
      <c r="BK213" s="335"/>
      <c r="BL213" s="335"/>
      <c r="BM213" s="335"/>
      <c r="BN213" s="335"/>
      <c r="BO213" s="335"/>
      <c r="BP213" s="335"/>
      <c r="BQ213" s="335"/>
      <c r="BR213" s="335"/>
      <c r="BS213" s="23">
        <v>55</v>
      </c>
      <c r="BT213" s="23">
        <f t="shared" si="204"/>
        <v>0</v>
      </c>
      <c r="BU213">
        <f t="shared" si="205"/>
        <v>0</v>
      </c>
      <c r="BV213">
        <f t="shared" si="206"/>
        <v>0</v>
      </c>
      <c r="BW213">
        <f t="shared" si="207"/>
        <v>0</v>
      </c>
      <c r="BX213">
        <f t="shared" si="208"/>
        <v>0</v>
      </c>
      <c r="BY213" s="23">
        <f t="shared" ca="1" si="209"/>
        <v>320</v>
      </c>
      <c r="BZ213" s="465"/>
      <c r="CA213" s="335"/>
      <c r="CB213" s="335"/>
      <c r="CC213" s="335"/>
      <c r="CD213" s="335"/>
      <c r="CE213" s="335"/>
      <c r="CF213" s="335"/>
      <c r="CG213" s="335"/>
      <c r="CH213" s="335"/>
      <c r="CI213" s="335"/>
      <c r="CJ213" s="23">
        <v>55</v>
      </c>
      <c r="CK213" s="23">
        <f t="shared" si="210"/>
        <v>0</v>
      </c>
      <c r="CL213">
        <f t="shared" si="211"/>
        <v>0</v>
      </c>
      <c r="CM213">
        <f t="shared" si="212"/>
        <v>0</v>
      </c>
      <c r="CN213">
        <f t="shared" si="213"/>
        <v>0</v>
      </c>
      <c r="CO213">
        <f t="shared" si="214"/>
        <v>0</v>
      </c>
      <c r="CP213" s="23">
        <f t="shared" ca="1" si="215"/>
        <v>320</v>
      </c>
      <c r="CQ213" s="465"/>
      <c r="CR213" s="335"/>
      <c r="CS213" s="335"/>
      <c r="CT213" s="335"/>
      <c r="CU213" s="335"/>
      <c r="CV213" s="335"/>
      <c r="CW213" s="335"/>
      <c r="CX213" s="335"/>
      <c r="CY213" s="335"/>
      <c r="CZ213" s="335"/>
      <c r="DA213" s="23">
        <v>55</v>
      </c>
      <c r="DB213" s="23">
        <f t="shared" si="216"/>
        <v>0</v>
      </c>
      <c r="DC213">
        <f t="shared" si="217"/>
        <v>0</v>
      </c>
      <c r="DD213">
        <f t="shared" si="218"/>
        <v>0</v>
      </c>
      <c r="DE213">
        <f t="shared" si="219"/>
        <v>0</v>
      </c>
      <c r="DF213">
        <f t="shared" si="220"/>
        <v>0</v>
      </c>
      <c r="DG213" s="23">
        <f t="shared" ca="1" si="221"/>
        <v>320</v>
      </c>
      <c r="DH213" s="465"/>
      <c r="DI213" s="335"/>
      <c r="DJ213" s="335"/>
      <c r="DK213" s="335"/>
      <c r="DL213" s="335"/>
      <c r="DM213" s="335"/>
      <c r="DN213" s="335"/>
      <c r="DO213" s="335"/>
      <c r="DP213" s="335"/>
      <c r="DQ213" s="335"/>
      <c r="DR213" s="23">
        <v>55</v>
      </c>
      <c r="DS213" s="23">
        <f t="shared" si="222"/>
        <v>0</v>
      </c>
      <c r="DT213">
        <f t="shared" si="223"/>
        <v>0</v>
      </c>
      <c r="DU213">
        <f t="shared" si="224"/>
        <v>0</v>
      </c>
      <c r="DV213">
        <f t="shared" si="225"/>
        <v>0</v>
      </c>
      <c r="DW213">
        <f t="shared" si="226"/>
        <v>0</v>
      </c>
      <c r="DX213" s="23">
        <f t="shared" ca="1" si="227"/>
        <v>320</v>
      </c>
      <c r="DY213" s="465"/>
      <c r="DZ213" s="335"/>
      <c r="EA213" s="335"/>
      <c r="EB213" s="335"/>
      <c r="EC213" s="335"/>
      <c r="ED213" s="335"/>
      <c r="EE213" s="335"/>
      <c r="EF213" s="335"/>
      <c r="EG213" s="335"/>
      <c r="EH213" s="335"/>
      <c r="EI213" s="23">
        <v>55</v>
      </c>
      <c r="EJ213" s="23">
        <f t="shared" si="228"/>
        <v>0</v>
      </c>
      <c r="EK213">
        <f t="shared" si="229"/>
        <v>0</v>
      </c>
      <c r="EL213">
        <f t="shared" si="230"/>
        <v>0</v>
      </c>
      <c r="EM213">
        <f t="shared" si="231"/>
        <v>0</v>
      </c>
      <c r="EN213">
        <f t="shared" si="232"/>
        <v>0</v>
      </c>
      <c r="EO213" s="23">
        <f t="shared" ca="1" si="233"/>
        <v>320</v>
      </c>
      <c r="EP213" s="465"/>
      <c r="EQ213" s="335"/>
      <c r="ER213" s="335"/>
      <c r="ES213" s="335"/>
      <c r="ET213" s="335"/>
      <c r="EU213" s="335"/>
      <c r="EV213" s="335"/>
      <c r="EW213" s="335"/>
      <c r="EX213" s="335"/>
      <c r="EY213" s="335"/>
      <c r="EZ213" s="23">
        <v>55</v>
      </c>
      <c r="FA213" s="23">
        <f t="shared" si="234"/>
        <v>0</v>
      </c>
      <c r="FB213">
        <f t="shared" si="235"/>
        <v>0</v>
      </c>
      <c r="FC213">
        <f t="shared" si="236"/>
        <v>0</v>
      </c>
      <c r="FD213">
        <f t="shared" si="237"/>
        <v>0</v>
      </c>
      <c r="FE213">
        <f t="shared" si="238"/>
        <v>0</v>
      </c>
      <c r="FF213" s="23">
        <f t="shared" ca="1" si="239"/>
        <v>320</v>
      </c>
      <c r="FG213" s="465"/>
      <c r="FH213" s="335"/>
      <c r="FI213" s="335"/>
      <c r="FJ213" s="335"/>
      <c r="FK213" s="335"/>
      <c r="FL213" s="335"/>
      <c r="FM213" s="335"/>
      <c r="FN213" s="335"/>
      <c r="FO213" s="335"/>
      <c r="FP213" s="335"/>
      <c r="FQ213" s="23">
        <v>55</v>
      </c>
      <c r="FR213" s="23">
        <f t="shared" si="240"/>
        <v>0</v>
      </c>
      <c r="FS213">
        <f t="shared" si="241"/>
        <v>0</v>
      </c>
      <c r="FT213">
        <f t="shared" si="242"/>
        <v>0</v>
      </c>
      <c r="FU213">
        <f t="shared" si="243"/>
        <v>0</v>
      </c>
      <c r="FV213">
        <f t="shared" si="244"/>
        <v>0</v>
      </c>
      <c r="FW213" s="23">
        <f t="shared" ca="1" si="245"/>
        <v>320</v>
      </c>
      <c r="FX213" s="465"/>
      <c r="FY213" s="335"/>
      <c r="FZ213" s="335"/>
      <c r="GA213" s="335"/>
      <c r="GB213" s="335"/>
      <c r="GC213" s="335"/>
      <c r="GD213" s="335"/>
      <c r="GE213" s="335"/>
      <c r="GF213" s="335"/>
      <c r="GG213" s="335"/>
      <c r="GH213" s="23">
        <v>55</v>
      </c>
      <c r="GI213" s="23">
        <f t="shared" si="246"/>
        <v>0</v>
      </c>
      <c r="GJ213">
        <f t="shared" si="247"/>
        <v>0</v>
      </c>
      <c r="GK213">
        <f t="shared" si="248"/>
        <v>0</v>
      </c>
      <c r="GL213">
        <f t="shared" si="249"/>
        <v>0</v>
      </c>
      <c r="GM213">
        <f t="shared" si="250"/>
        <v>0</v>
      </c>
      <c r="GN213" s="23">
        <f t="shared" ca="1" si="251"/>
        <v>320</v>
      </c>
      <c r="GO213" s="465"/>
      <c r="GP213" s="335"/>
      <c r="GQ213" s="335"/>
      <c r="GR213" s="335"/>
      <c r="GS213" s="335"/>
      <c r="GT213" s="335"/>
      <c r="GU213" s="335"/>
      <c r="GV213" s="335"/>
      <c r="GW213" s="335"/>
      <c r="GX213" s="335"/>
      <c r="GY213" s="23">
        <v>55</v>
      </c>
      <c r="GZ213" s="23">
        <f t="shared" si="252"/>
        <v>0</v>
      </c>
      <c r="HA213">
        <f t="shared" si="253"/>
        <v>0</v>
      </c>
      <c r="HB213">
        <f t="shared" si="254"/>
        <v>0</v>
      </c>
      <c r="HC213">
        <f t="shared" si="255"/>
        <v>0</v>
      </c>
      <c r="HD213">
        <f t="shared" si="256"/>
        <v>0</v>
      </c>
      <c r="HE213" s="23">
        <f t="shared" ca="1" si="257"/>
        <v>320</v>
      </c>
      <c r="HF213" s="465"/>
      <c r="HG213" s="335"/>
      <c r="HH213" s="335"/>
      <c r="HI213" s="335"/>
      <c r="HJ213" s="335"/>
      <c r="HK213" s="335"/>
      <c r="HL213" s="335"/>
      <c r="HM213" s="335"/>
      <c r="HN213" s="335"/>
      <c r="HO213" s="335"/>
      <c r="HP213" s="23">
        <v>55</v>
      </c>
      <c r="HQ213" s="23">
        <f t="shared" si="258"/>
        <v>0</v>
      </c>
      <c r="HR213">
        <f t="shared" si="259"/>
        <v>0</v>
      </c>
      <c r="HS213">
        <f t="shared" si="260"/>
        <v>0</v>
      </c>
      <c r="HT213">
        <f t="shared" si="261"/>
        <v>0</v>
      </c>
      <c r="HU213">
        <f t="shared" si="262"/>
        <v>0</v>
      </c>
      <c r="HV213" s="23">
        <f t="shared" ca="1" si="263"/>
        <v>320</v>
      </c>
      <c r="HW213" s="465"/>
      <c r="HX213" s="335"/>
      <c r="HY213" s="335"/>
      <c r="HZ213" s="335"/>
      <c r="IA213" s="335"/>
      <c r="IB213" s="335"/>
      <c r="IC213" s="335"/>
      <c r="ID213" s="335"/>
      <c r="IE213" s="335"/>
      <c r="IF213" s="335"/>
      <c r="IG213" s="23">
        <v>55</v>
      </c>
      <c r="IH213" s="23">
        <f t="shared" si="264"/>
        <v>0</v>
      </c>
      <c r="II213">
        <f t="shared" si="265"/>
        <v>0</v>
      </c>
      <c r="IJ213">
        <f t="shared" si="266"/>
        <v>0</v>
      </c>
      <c r="IK213">
        <f t="shared" si="267"/>
        <v>0</v>
      </c>
      <c r="IL213">
        <f t="shared" si="268"/>
        <v>0</v>
      </c>
      <c r="IM213" s="23">
        <f t="shared" ca="1" si="269"/>
        <v>320</v>
      </c>
      <c r="IN213" s="465"/>
      <c r="IO213" s="335"/>
      <c r="IP213" s="335"/>
      <c r="IQ213" s="335"/>
      <c r="IR213" s="335"/>
      <c r="IS213" s="335"/>
      <c r="IT213" s="335"/>
    </row>
    <row r="214" spans="1:254" s="124" customFormat="1" ht="12.75" x14ac:dyDescent="0.2">
      <c r="A214" s="335"/>
      <c r="B214" s="335"/>
      <c r="C214" s="23">
        <v>56</v>
      </c>
      <c r="D214" s="23">
        <f t="shared" si="180"/>
        <v>0</v>
      </c>
      <c r="E214">
        <f t="shared" si="181"/>
        <v>0</v>
      </c>
      <c r="F214">
        <f t="shared" si="182"/>
        <v>0</v>
      </c>
      <c r="G214">
        <f t="shared" si="183"/>
        <v>0</v>
      </c>
      <c r="H214">
        <f t="shared" si="184"/>
        <v>0</v>
      </c>
      <c r="I214" s="23">
        <f t="shared" ca="1" si="185"/>
        <v>120</v>
      </c>
      <c r="J214" s="465"/>
      <c r="K214" s="335"/>
      <c r="L214" s="335"/>
      <c r="M214" s="335"/>
      <c r="N214" s="335"/>
      <c r="O214" s="335"/>
      <c r="P214" s="335"/>
      <c r="Q214" s="335"/>
      <c r="R214" s="335"/>
      <c r="S214" s="335"/>
      <c r="T214" s="23">
        <v>56</v>
      </c>
      <c r="U214" s="23">
        <f t="shared" si="186"/>
        <v>0</v>
      </c>
      <c r="V214">
        <f t="shared" si="187"/>
        <v>0</v>
      </c>
      <c r="W214">
        <f t="shared" si="188"/>
        <v>0</v>
      </c>
      <c r="X214">
        <f t="shared" si="189"/>
        <v>0</v>
      </c>
      <c r="Y214">
        <f t="shared" si="190"/>
        <v>0</v>
      </c>
      <c r="Z214" s="23">
        <f t="shared" ca="1" si="191"/>
        <v>120</v>
      </c>
      <c r="AA214" s="465"/>
      <c r="AB214" s="335"/>
      <c r="AC214" s="335"/>
      <c r="AD214" s="335"/>
      <c r="AE214" s="335"/>
      <c r="AF214" s="335"/>
      <c r="AG214" s="335"/>
      <c r="AH214" s="335"/>
      <c r="AI214" s="335"/>
      <c r="AJ214" s="335"/>
      <c r="AK214" s="23">
        <v>56</v>
      </c>
      <c r="AL214" s="23">
        <f t="shared" si="192"/>
        <v>0</v>
      </c>
      <c r="AM214">
        <f t="shared" si="193"/>
        <v>0</v>
      </c>
      <c r="AN214">
        <f t="shared" si="194"/>
        <v>0</v>
      </c>
      <c r="AO214">
        <f t="shared" si="195"/>
        <v>0</v>
      </c>
      <c r="AP214">
        <f t="shared" si="196"/>
        <v>0</v>
      </c>
      <c r="AQ214" s="23">
        <f t="shared" ca="1" si="197"/>
        <v>120</v>
      </c>
      <c r="AR214" s="465"/>
      <c r="AS214" s="335"/>
      <c r="AT214" s="335"/>
      <c r="AU214" s="335"/>
      <c r="AV214" s="335"/>
      <c r="AW214" s="335"/>
      <c r="AX214" s="335"/>
      <c r="AY214" s="335"/>
      <c r="AZ214" s="335"/>
      <c r="BA214" s="335"/>
      <c r="BB214" s="23">
        <v>56</v>
      </c>
      <c r="BC214" s="23">
        <f t="shared" si="198"/>
        <v>0</v>
      </c>
      <c r="BD214">
        <f t="shared" si="199"/>
        <v>0</v>
      </c>
      <c r="BE214">
        <f t="shared" si="200"/>
        <v>0</v>
      </c>
      <c r="BF214">
        <f t="shared" si="201"/>
        <v>0</v>
      </c>
      <c r="BG214">
        <f t="shared" si="202"/>
        <v>0</v>
      </c>
      <c r="BH214" s="23">
        <f t="shared" ca="1" si="203"/>
        <v>120</v>
      </c>
      <c r="BI214" s="465"/>
      <c r="BJ214" s="335"/>
      <c r="BK214" s="335"/>
      <c r="BL214" s="335"/>
      <c r="BM214" s="335"/>
      <c r="BN214" s="335"/>
      <c r="BO214" s="335"/>
      <c r="BP214" s="335"/>
      <c r="BQ214" s="335"/>
      <c r="BR214" s="335"/>
      <c r="BS214" s="23">
        <v>56</v>
      </c>
      <c r="BT214" s="23">
        <f t="shared" si="204"/>
        <v>0</v>
      </c>
      <c r="BU214">
        <f t="shared" si="205"/>
        <v>0</v>
      </c>
      <c r="BV214">
        <f t="shared" si="206"/>
        <v>0</v>
      </c>
      <c r="BW214">
        <f t="shared" si="207"/>
        <v>0</v>
      </c>
      <c r="BX214">
        <f t="shared" si="208"/>
        <v>0</v>
      </c>
      <c r="BY214" s="23">
        <f t="shared" ca="1" si="209"/>
        <v>120</v>
      </c>
      <c r="BZ214" s="465"/>
      <c r="CA214" s="335"/>
      <c r="CB214" s="335"/>
      <c r="CC214" s="335"/>
      <c r="CD214" s="335"/>
      <c r="CE214" s="335"/>
      <c r="CF214" s="335"/>
      <c r="CG214" s="335"/>
      <c r="CH214" s="335"/>
      <c r="CI214" s="335"/>
      <c r="CJ214" s="23">
        <v>56</v>
      </c>
      <c r="CK214" s="23">
        <f t="shared" si="210"/>
        <v>0</v>
      </c>
      <c r="CL214">
        <f t="shared" si="211"/>
        <v>0</v>
      </c>
      <c r="CM214">
        <f t="shared" si="212"/>
        <v>0</v>
      </c>
      <c r="CN214">
        <f t="shared" si="213"/>
        <v>0</v>
      </c>
      <c r="CO214">
        <f t="shared" si="214"/>
        <v>0</v>
      </c>
      <c r="CP214" s="23">
        <f t="shared" ca="1" si="215"/>
        <v>120</v>
      </c>
      <c r="CQ214" s="465"/>
      <c r="CR214" s="335"/>
      <c r="CS214" s="335"/>
      <c r="CT214" s="335"/>
      <c r="CU214" s="335"/>
      <c r="CV214" s="335"/>
      <c r="CW214" s="335"/>
      <c r="CX214" s="335"/>
      <c r="CY214" s="335"/>
      <c r="CZ214" s="335"/>
      <c r="DA214" s="23">
        <v>56</v>
      </c>
      <c r="DB214" s="23">
        <f t="shared" si="216"/>
        <v>0</v>
      </c>
      <c r="DC214">
        <f t="shared" si="217"/>
        <v>0</v>
      </c>
      <c r="DD214">
        <f t="shared" si="218"/>
        <v>0</v>
      </c>
      <c r="DE214">
        <f t="shared" si="219"/>
        <v>0</v>
      </c>
      <c r="DF214">
        <f t="shared" si="220"/>
        <v>0</v>
      </c>
      <c r="DG214" s="23">
        <f t="shared" ca="1" si="221"/>
        <v>120</v>
      </c>
      <c r="DH214" s="465"/>
      <c r="DI214" s="335"/>
      <c r="DJ214" s="335"/>
      <c r="DK214" s="335"/>
      <c r="DL214" s="335"/>
      <c r="DM214" s="335"/>
      <c r="DN214" s="335"/>
      <c r="DO214" s="335"/>
      <c r="DP214" s="335"/>
      <c r="DQ214" s="335"/>
      <c r="DR214" s="23">
        <v>56</v>
      </c>
      <c r="DS214" s="23">
        <f t="shared" si="222"/>
        <v>0</v>
      </c>
      <c r="DT214">
        <f t="shared" si="223"/>
        <v>0</v>
      </c>
      <c r="DU214">
        <f t="shared" si="224"/>
        <v>0</v>
      </c>
      <c r="DV214">
        <f t="shared" si="225"/>
        <v>0</v>
      </c>
      <c r="DW214">
        <f t="shared" si="226"/>
        <v>0</v>
      </c>
      <c r="DX214" s="23">
        <f t="shared" ca="1" si="227"/>
        <v>120</v>
      </c>
      <c r="DY214" s="465"/>
      <c r="DZ214" s="335"/>
      <c r="EA214" s="335"/>
      <c r="EB214" s="335"/>
      <c r="EC214" s="335"/>
      <c r="ED214" s="335"/>
      <c r="EE214" s="335"/>
      <c r="EF214" s="335"/>
      <c r="EG214" s="335"/>
      <c r="EH214" s="335"/>
      <c r="EI214" s="23">
        <v>56</v>
      </c>
      <c r="EJ214" s="23">
        <f t="shared" si="228"/>
        <v>0</v>
      </c>
      <c r="EK214">
        <f t="shared" si="229"/>
        <v>0</v>
      </c>
      <c r="EL214">
        <f t="shared" si="230"/>
        <v>0</v>
      </c>
      <c r="EM214">
        <f t="shared" si="231"/>
        <v>0</v>
      </c>
      <c r="EN214">
        <f t="shared" si="232"/>
        <v>0</v>
      </c>
      <c r="EO214" s="23">
        <f t="shared" ca="1" si="233"/>
        <v>120</v>
      </c>
      <c r="EP214" s="465"/>
      <c r="EQ214" s="335"/>
      <c r="ER214" s="335"/>
      <c r="ES214" s="335"/>
      <c r="ET214" s="335"/>
      <c r="EU214" s="335"/>
      <c r="EV214" s="335"/>
      <c r="EW214" s="335"/>
      <c r="EX214" s="335"/>
      <c r="EY214" s="335"/>
      <c r="EZ214" s="23">
        <v>56</v>
      </c>
      <c r="FA214" s="23">
        <f t="shared" si="234"/>
        <v>0</v>
      </c>
      <c r="FB214">
        <f t="shared" si="235"/>
        <v>0</v>
      </c>
      <c r="FC214">
        <f t="shared" si="236"/>
        <v>0</v>
      </c>
      <c r="FD214">
        <f t="shared" si="237"/>
        <v>0</v>
      </c>
      <c r="FE214">
        <f t="shared" si="238"/>
        <v>0</v>
      </c>
      <c r="FF214" s="23">
        <f t="shared" ca="1" si="239"/>
        <v>120</v>
      </c>
      <c r="FG214" s="465"/>
      <c r="FH214" s="335"/>
      <c r="FI214" s="335"/>
      <c r="FJ214" s="335"/>
      <c r="FK214" s="335"/>
      <c r="FL214" s="335"/>
      <c r="FM214" s="335"/>
      <c r="FN214" s="335"/>
      <c r="FO214" s="335"/>
      <c r="FP214" s="335"/>
      <c r="FQ214" s="23">
        <v>56</v>
      </c>
      <c r="FR214" s="23">
        <f t="shared" si="240"/>
        <v>0</v>
      </c>
      <c r="FS214">
        <f t="shared" si="241"/>
        <v>0</v>
      </c>
      <c r="FT214">
        <f t="shared" si="242"/>
        <v>0</v>
      </c>
      <c r="FU214">
        <f t="shared" si="243"/>
        <v>0</v>
      </c>
      <c r="FV214">
        <f t="shared" si="244"/>
        <v>0</v>
      </c>
      <c r="FW214" s="23">
        <f t="shared" ca="1" si="245"/>
        <v>120</v>
      </c>
      <c r="FX214" s="465"/>
      <c r="FY214" s="335"/>
      <c r="FZ214" s="335"/>
      <c r="GA214" s="335"/>
      <c r="GB214" s="335"/>
      <c r="GC214" s="335"/>
      <c r="GD214" s="335"/>
      <c r="GE214" s="335"/>
      <c r="GF214" s="335"/>
      <c r="GG214" s="335"/>
      <c r="GH214" s="23">
        <v>56</v>
      </c>
      <c r="GI214" s="23">
        <f t="shared" si="246"/>
        <v>0</v>
      </c>
      <c r="GJ214">
        <f t="shared" si="247"/>
        <v>0</v>
      </c>
      <c r="GK214">
        <f t="shared" si="248"/>
        <v>0</v>
      </c>
      <c r="GL214">
        <f t="shared" si="249"/>
        <v>0</v>
      </c>
      <c r="GM214">
        <f t="shared" si="250"/>
        <v>0</v>
      </c>
      <c r="GN214" s="23">
        <f t="shared" ca="1" si="251"/>
        <v>120</v>
      </c>
      <c r="GO214" s="465"/>
      <c r="GP214" s="335"/>
      <c r="GQ214" s="335"/>
      <c r="GR214" s="335"/>
      <c r="GS214" s="335"/>
      <c r="GT214" s="335"/>
      <c r="GU214" s="335"/>
      <c r="GV214" s="335"/>
      <c r="GW214" s="335"/>
      <c r="GX214" s="335"/>
      <c r="GY214" s="23">
        <v>56</v>
      </c>
      <c r="GZ214" s="23">
        <f t="shared" si="252"/>
        <v>0</v>
      </c>
      <c r="HA214">
        <f t="shared" si="253"/>
        <v>0</v>
      </c>
      <c r="HB214">
        <f t="shared" si="254"/>
        <v>0</v>
      </c>
      <c r="HC214">
        <f t="shared" si="255"/>
        <v>0</v>
      </c>
      <c r="HD214">
        <f t="shared" si="256"/>
        <v>0</v>
      </c>
      <c r="HE214" s="23">
        <f t="shared" ca="1" si="257"/>
        <v>120</v>
      </c>
      <c r="HF214" s="465"/>
      <c r="HG214" s="335"/>
      <c r="HH214" s="335"/>
      <c r="HI214" s="335"/>
      <c r="HJ214" s="335"/>
      <c r="HK214" s="335"/>
      <c r="HL214" s="335"/>
      <c r="HM214" s="335"/>
      <c r="HN214" s="335"/>
      <c r="HO214" s="335"/>
      <c r="HP214" s="23">
        <v>56</v>
      </c>
      <c r="HQ214" s="23">
        <f t="shared" si="258"/>
        <v>0</v>
      </c>
      <c r="HR214">
        <f t="shared" si="259"/>
        <v>0</v>
      </c>
      <c r="HS214">
        <f t="shared" si="260"/>
        <v>0</v>
      </c>
      <c r="HT214">
        <f t="shared" si="261"/>
        <v>0</v>
      </c>
      <c r="HU214">
        <f t="shared" si="262"/>
        <v>0</v>
      </c>
      <c r="HV214" s="23">
        <f t="shared" ca="1" si="263"/>
        <v>120</v>
      </c>
      <c r="HW214" s="465"/>
      <c r="HX214" s="335"/>
      <c r="HY214" s="335"/>
      <c r="HZ214" s="335"/>
      <c r="IA214" s="335"/>
      <c r="IB214" s="335"/>
      <c r="IC214" s="335"/>
      <c r="ID214" s="335"/>
      <c r="IE214" s="335"/>
      <c r="IF214" s="335"/>
      <c r="IG214" s="23">
        <v>56</v>
      </c>
      <c r="IH214" s="23">
        <f t="shared" si="264"/>
        <v>0</v>
      </c>
      <c r="II214">
        <f t="shared" si="265"/>
        <v>0</v>
      </c>
      <c r="IJ214">
        <f t="shared" si="266"/>
        <v>0</v>
      </c>
      <c r="IK214">
        <f t="shared" si="267"/>
        <v>0</v>
      </c>
      <c r="IL214">
        <f t="shared" si="268"/>
        <v>0</v>
      </c>
      <c r="IM214" s="23">
        <f t="shared" ca="1" si="269"/>
        <v>120</v>
      </c>
      <c r="IN214" s="465"/>
      <c r="IO214" s="335"/>
      <c r="IP214" s="335"/>
      <c r="IQ214" s="335"/>
      <c r="IR214" s="335"/>
      <c r="IS214" s="335"/>
      <c r="IT214" s="335"/>
    </row>
    <row r="215" spans="1:254" s="124" customFormat="1" ht="12.75" x14ac:dyDescent="0.2">
      <c r="A215" s="335"/>
      <c r="B215" s="335"/>
      <c r="C215" s="23">
        <v>57</v>
      </c>
      <c r="D215" s="23">
        <f t="shared" si="180"/>
        <v>0</v>
      </c>
      <c r="E215">
        <f t="shared" si="181"/>
        <v>0</v>
      </c>
      <c r="F215">
        <f t="shared" si="182"/>
        <v>0</v>
      </c>
      <c r="G215">
        <f t="shared" si="183"/>
        <v>0</v>
      </c>
      <c r="H215">
        <f t="shared" si="184"/>
        <v>0</v>
      </c>
      <c r="I215" s="23">
        <f t="shared" ca="1" si="185"/>
        <v>120</v>
      </c>
      <c r="J215" s="465"/>
      <c r="K215" s="335"/>
      <c r="L215" s="335"/>
      <c r="M215" s="335"/>
      <c r="N215" s="335"/>
      <c r="O215" s="335"/>
      <c r="P215" s="335"/>
      <c r="Q215" s="335"/>
      <c r="R215" s="335"/>
      <c r="S215" s="335"/>
      <c r="T215" s="23">
        <v>57</v>
      </c>
      <c r="U215" s="23">
        <f t="shared" si="186"/>
        <v>0</v>
      </c>
      <c r="V215">
        <f t="shared" si="187"/>
        <v>0</v>
      </c>
      <c r="W215">
        <f t="shared" si="188"/>
        <v>0</v>
      </c>
      <c r="X215">
        <f t="shared" si="189"/>
        <v>0</v>
      </c>
      <c r="Y215">
        <f t="shared" si="190"/>
        <v>0</v>
      </c>
      <c r="Z215" s="23">
        <f t="shared" ca="1" si="191"/>
        <v>120</v>
      </c>
      <c r="AA215" s="465"/>
      <c r="AB215" s="335"/>
      <c r="AC215" s="335"/>
      <c r="AD215" s="335"/>
      <c r="AE215" s="335"/>
      <c r="AF215" s="335"/>
      <c r="AG215" s="335"/>
      <c r="AH215" s="335"/>
      <c r="AI215" s="335"/>
      <c r="AJ215" s="335"/>
      <c r="AK215" s="23">
        <v>57</v>
      </c>
      <c r="AL215" s="23">
        <f t="shared" si="192"/>
        <v>0</v>
      </c>
      <c r="AM215">
        <f t="shared" si="193"/>
        <v>0</v>
      </c>
      <c r="AN215">
        <f t="shared" si="194"/>
        <v>0</v>
      </c>
      <c r="AO215">
        <f t="shared" si="195"/>
        <v>0</v>
      </c>
      <c r="AP215">
        <f t="shared" si="196"/>
        <v>0</v>
      </c>
      <c r="AQ215" s="23">
        <f t="shared" ca="1" si="197"/>
        <v>120</v>
      </c>
      <c r="AR215" s="465"/>
      <c r="AS215" s="335"/>
      <c r="AT215" s="335"/>
      <c r="AU215" s="335"/>
      <c r="AV215" s="335"/>
      <c r="AW215" s="335"/>
      <c r="AX215" s="335"/>
      <c r="AY215" s="335"/>
      <c r="AZ215" s="335"/>
      <c r="BA215" s="335"/>
      <c r="BB215" s="23">
        <v>57</v>
      </c>
      <c r="BC215" s="23">
        <f t="shared" si="198"/>
        <v>0</v>
      </c>
      <c r="BD215">
        <f t="shared" si="199"/>
        <v>0</v>
      </c>
      <c r="BE215">
        <f t="shared" si="200"/>
        <v>0</v>
      </c>
      <c r="BF215">
        <f t="shared" si="201"/>
        <v>0</v>
      </c>
      <c r="BG215">
        <f t="shared" si="202"/>
        <v>0</v>
      </c>
      <c r="BH215" s="23">
        <f t="shared" ca="1" si="203"/>
        <v>120</v>
      </c>
      <c r="BI215" s="465"/>
      <c r="BJ215" s="335"/>
      <c r="BK215" s="335"/>
      <c r="BL215" s="335"/>
      <c r="BM215" s="335"/>
      <c r="BN215" s="335"/>
      <c r="BO215" s="335"/>
      <c r="BP215" s="335"/>
      <c r="BQ215" s="335"/>
      <c r="BR215" s="335"/>
      <c r="BS215" s="23">
        <v>57</v>
      </c>
      <c r="BT215" s="23">
        <f t="shared" si="204"/>
        <v>0</v>
      </c>
      <c r="BU215">
        <f t="shared" si="205"/>
        <v>0</v>
      </c>
      <c r="BV215">
        <f t="shared" si="206"/>
        <v>0</v>
      </c>
      <c r="BW215">
        <f t="shared" si="207"/>
        <v>0</v>
      </c>
      <c r="BX215">
        <f t="shared" si="208"/>
        <v>0</v>
      </c>
      <c r="BY215" s="23">
        <f t="shared" ca="1" si="209"/>
        <v>120</v>
      </c>
      <c r="BZ215" s="465"/>
      <c r="CA215" s="335"/>
      <c r="CB215" s="335"/>
      <c r="CC215" s="335"/>
      <c r="CD215" s="335"/>
      <c r="CE215" s="335"/>
      <c r="CF215" s="335"/>
      <c r="CG215" s="335"/>
      <c r="CH215" s="335"/>
      <c r="CI215" s="335"/>
      <c r="CJ215" s="23">
        <v>57</v>
      </c>
      <c r="CK215" s="23">
        <f t="shared" si="210"/>
        <v>0</v>
      </c>
      <c r="CL215">
        <f t="shared" si="211"/>
        <v>0</v>
      </c>
      <c r="CM215">
        <f t="shared" si="212"/>
        <v>0</v>
      </c>
      <c r="CN215">
        <f t="shared" si="213"/>
        <v>0</v>
      </c>
      <c r="CO215">
        <f t="shared" si="214"/>
        <v>0</v>
      </c>
      <c r="CP215" s="23">
        <f t="shared" ca="1" si="215"/>
        <v>120</v>
      </c>
      <c r="CQ215" s="465"/>
      <c r="CR215" s="335"/>
      <c r="CS215" s="335"/>
      <c r="CT215" s="335"/>
      <c r="CU215" s="335"/>
      <c r="CV215" s="335"/>
      <c r="CW215" s="335"/>
      <c r="CX215" s="335"/>
      <c r="CY215" s="335"/>
      <c r="CZ215" s="335"/>
      <c r="DA215" s="23">
        <v>57</v>
      </c>
      <c r="DB215" s="23">
        <f t="shared" si="216"/>
        <v>0</v>
      </c>
      <c r="DC215">
        <f t="shared" si="217"/>
        <v>0</v>
      </c>
      <c r="DD215">
        <f t="shared" si="218"/>
        <v>0</v>
      </c>
      <c r="DE215">
        <f t="shared" si="219"/>
        <v>0</v>
      </c>
      <c r="DF215">
        <f t="shared" si="220"/>
        <v>0</v>
      </c>
      <c r="DG215" s="23">
        <f t="shared" ca="1" si="221"/>
        <v>120</v>
      </c>
      <c r="DH215" s="465"/>
      <c r="DI215" s="335"/>
      <c r="DJ215" s="335"/>
      <c r="DK215" s="335"/>
      <c r="DL215" s="335"/>
      <c r="DM215" s="335"/>
      <c r="DN215" s="335"/>
      <c r="DO215" s="335"/>
      <c r="DP215" s="335"/>
      <c r="DQ215" s="335"/>
      <c r="DR215" s="23">
        <v>57</v>
      </c>
      <c r="DS215" s="23">
        <f t="shared" si="222"/>
        <v>0</v>
      </c>
      <c r="DT215">
        <f t="shared" si="223"/>
        <v>0</v>
      </c>
      <c r="DU215">
        <f t="shared" si="224"/>
        <v>0</v>
      </c>
      <c r="DV215">
        <f t="shared" si="225"/>
        <v>0</v>
      </c>
      <c r="DW215">
        <f t="shared" si="226"/>
        <v>0</v>
      </c>
      <c r="DX215" s="23">
        <f t="shared" ca="1" si="227"/>
        <v>120</v>
      </c>
      <c r="DY215" s="465"/>
      <c r="DZ215" s="335"/>
      <c r="EA215" s="335"/>
      <c r="EB215" s="335"/>
      <c r="EC215" s="335"/>
      <c r="ED215" s="335"/>
      <c r="EE215" s="335"/>
      <c r="EF215" s="335"/>
      <c r="EG215" s="335"/>
      <c r="EH215" s="335"/>
      <c r="EI215" s="23">
        <v>57</v>
      </c>
      <c r="EJ215" s="23">
        <f t="shared" si="228"/>
        <v>0</v>
      </c>
      <c r="EK215">
        <f t="shared" si="229"/>
        <v>0</v>
      </c>
      <c r="EL215">
        <f t="shared" si="230"/>
        <v>0</v>
      </c>
      <c r="EM215">
        <f t="shared" si="231"/>
        <v>0</v>
      </c>
      <c r="EN215">
        <f t="shared" si="232"/>
        <v>0</v>
      </c>
      <c r="EO215" s="23">
        <f t="shared" ca="1" si="233"/>
        <v>120</v>
      </c>
      <c r="EP215" s="465"/>
      <c r="EQ215" s="335"/>
      <c r="ER215" s="335"/>
      <c r="ES215" s="335"/>
      <c r="ET215" s="335"/>
      <c r="EU215" s="335"/>
      <c r="EV215" s="335"/>
      <c r="EW215" s="335"/>
      <c r="EX215" s="335"/>
      <c r="EY215" s="335"/>
      <c r="EZ215" s="23">
        <v>57</v>
      </c>
      <c r="FA215" s="23">
        <f t="shared" si="234"/>
        <v>0</v>
      </c>
      <c r="FB215">
        <f t="shared" si="235"/>
        <v>0</v>
      </c>
      <c r="FC215">
        <f t="shared" si="236"/>
        <v>0</v>
      </c>
      <c r="FD215">
        <f t="shared" si="237"/>
        <v>0</v>
      </c>
      <c r="FE215">
        <f t="shared" si="238"/>
        <v>0</v>
      </c>
      <c r="FF215" s="23">
        <f t="shared" ca="1" si="239"/>
        <v>120</v>
      </c>
      <c r="FG215" s="465"/>
      <c r="FH215" s="335"/>
      <c r="FI215" s="335"/>
      <c r="FJ215" s="335"/>
      <c r="FK215" s="335"/>
      <c r="FL215" s="335"/>
      <c r="FM215" s="335"/>
      <c r="FN215" s="335"/>
      <c r="FO215" s="335"/>
      <c r="FP215" s="335"/>
      <c r="FQ215" s="23">
        <v>57</v>
      </c>
      <c r="FR215" s="23">
        <f t="shared" si="240"/>
        <v>0</v>
      </c>
      <c r="FS215">
        <f t="shared" si="241"/>
        <v>0</v>
      </c>
      <c r="FT215">
        <f t="shared" si="242"/>
        <v>0</v>
      </c>
      <c r="FU215">
        <f t="shared" si="243"/>
        <v>0</v>
      </c>
      <c r="FV215">
        <f t="shared" si="244"/>
        <v>0</v>
      </c>
      <c r="FW215" s="23">
        <f t="shared" ca="1" si="245"/>
        <v>120</v>
      </c>
      <c r="FX215" s="465"/>
      <c r="FY215" s="335"/>
      <c r="FZ215" s="335"/>
      <c r="GA215" s="335"/>
      <c r="GB215" s="335"/>
      <c r="GC215" s="335"/>
      <c r="GD215" s="335"/>
      <c r="GE215" s="335"/>
      <c r="GF215" s="335"/>
      <c r="GG215" s="335"/>
      <c r="GH215" s="23">
        <v>57</v>
      </c>
      <c r="GI215" s="23">
        <f t="shared" si="246"/>
        <v>0</v>
      </c>
      <c r="GJ215">
        <f t="shared" si="247"/>
        <v>0</v>
      </c>
      <c r="GK215">
        <f t="shared" si="248"/>
        <v>0</v>
      </c>
      <c r="GL215">
        <f t="shared" si="249"/>
        <v>0</v>
      </c>
      <c r="GM215">
        <f t="shared" si="250"/>
        <v>0</v>
      </c>
      <c r="GN215" s="23">
        <f t="shared" ca="1" si="251"/>
        <v>120</v>
      </c>
      <c r="GO215" s="465"/>
      <c r="GP215" s="335"/>
      <c r="GQ215" s="335"/>
      <c r="GR215" s="335"/>
      <c r="GS215" s="335"/>
      <c r="GT215" s="335"/>
      <c r="GU215" s="335"/>
      <c r="GV215" s="335"/>
      <c r="GW215" s="335"/>
      <c r="GX215" s="335"/>
      <c r="GY215" s="23">
        <v>57</v>
      </c>
      <c r="GZ215" s="23">
        <f t="shared" si="252"/>
        <v>0</v>
      </c>
      <c r="HA215">
        <f t="shared" si="253"/>
        <v>0</v>
      </c>
      <c r="HB215">
        <f t="shared" si="254"/>
        <v>0</v>
      </c>
      <c r="HC215">
        <f t="shared" si="255"/>
        <v>0</v>
      </c>
      <c r="HD215">
        <f t="shared" si="256"/>
        <v>0</v>
      </c>
      <c r="HE215" s="23">
        <f t="shared" ca="1" si="257"/>
        <v>120</v>
      </c>
      <c r="HF215" s="465"/>
      <c r="HG215" s="335"/>
      <c r="HH215" s="335"/>
      <c r="HI215" s="335"/>
      <c r="HJ215" s="335"/>
      <c r="HK215" s="335"/>
      <c r="HL215" s="335"/>
      <c r="HM215" s="335"/>
      <c r="HN215" s="335"/>
      <c r="HO215" s="335"/>
      <c r="HP215" s="23">
        <v>57</v>
      </c>
      <c r="HQ215" s="23">
        <f t="shared" si="258"/>
        <v>0</v>
      </c>
      <c r="HR215">
        <f t="shared" si="259"/>
        <v>0</v>
      </c>
      <c r="HS215">
        <f t="shared" si="260"/>
        <v>0</v>
      </c>
      <c r="HT215">
        <f t="shared" si="261"/>
        <v>0</v>
      </c>
      <c r="HU215">
        <f t="shared" si="262"/>
        <v>0</v>
      </c>
      <c r="HV215" s="23">
        <f t="shared" ca="1" si="263"/>
        <v>120</v>
      </c>
      <c r="HW215" s="465"/>
      <c r="HX215" s="335"/>
      <c r="HY215" s="335"/>
      <c r="HZ215" s="335"/>
      <c r="IA215" s="335"/>
      <c r="IB215" s="335"/>
      <c r="IC215" s="335"/>
      <c r="ID215" s="335"/>
      <c r="IE215" s="335"/>
      <c r="IF215" s="335"/>
      <c r="IG215" s="23">
        <v>57</v>
      </c>
      <c r="IH215" s="23">
        <f t="shared" si="264"/>
        <v>0</v>
      </c>
      <c r="II215">
        <f t="shared" si="265"/>
        <v>0</v>
      </c>
      <c r="IJ215">
        <f t="shared" si="266"/>
        <v>0</v>
      </c>
      <c r="IK215">
        <f t="shared" si="267"/>
        <v>0</v>
      </c>
      <c r="IL215">
        <f t="shared" si="268"/>
        <v>0</v>
      </c>
      <c r="IM215" s="23">
        <f t="shared" ca="1" si="269"/>
        <v>120</v>
      </c>
      <c r="IN215" s="465"/>
      <c r="IO215" s="335"/>
      <c r="IP215" s="335"/>
      <c r="IQ215" s="335"/>
      <c r="IR215" s="335"/>
      <c r="IS215" s="335"/>
      <c r="IT215" s="335"/>
    </row>
    <row r="216" spans="1:254" s="124" customFormat="1" ht="12.75" x14ac:dyDescent="0.2">
      <c r="A216" s="335"/>
      <c r="B216" s="335"/>
      <c r="C216" s="23">
        <v>58</v>
      </c>
      <c r="D216" s="23">
        <f t="shared" si="180"/>
        <v>0</v>
      </c>
      <c r="E216">
        <f t="shared" si="181"/>
        <v>0</v>
      </c>
      <c r="F216">
        <f t="shared" si="182"/>
        <v>0</v>
      </c>
      <c r="G216">
        <f t="shared" si="183"/>
        <v>0</v>
      </c>
      <c r="H216">
        <f t="shared" si="184"/>
        <v>0</v>
      </c>
      <c r="I216" s="23">
        <f t="shared" ca="1" si="185"/>
        <v>120</v>
      </c>
      <c r="J216" s="465"/>
      <c r="K216" s="335"/>
      <c r="L216" s="335"/>
      <c r="M216" s="335"/>
      <c r="N216" s="335"/>
      <c r="O216" s="335"/>
      <c r="P216" s="335"/>
      <c r="Q216" s="335"/>
      <c r="R216" s="335"/>
      <c r="S216" s="335"/>
      <c r="T216" s="23">
        <v>58</v>
      </c>
      <c r="U216" s="23">
        <f t="shared" si="186"/>
        <v>0</v>
      </c>
      <c r="V216">
        <f t="shared" si="187"/>
        <v>0</v>
      </c>
      <c r="W216">
        <f t="shared" si="188"/>
        <v>0</v>
      </c>
      <c r="X216">
        <f t="shared" si="189"/>
        <v>0</v>
      </c>
      <c r="Y216">
        <f t="shared" si="190"/>
        <v>0</v>
      </c>
      <c r="Z216" s="23">
        <f t="shared" ca="1" si="191"/>
        <v>120</v>
      </c>
      <c r="AA216" s="465"/>
      <c r="AB216" s="335"/>
      <c r="AC216" s="335"/>
      <c r="AD216" s="335"/>
      <c r="AE216" s="335"/>
      <c r="AF216" s="335"/>
      <c r="AG216" s="335"/>
      <c r="AH216" s="335"/>
      <c r="AI216" s="335"/>
      <c r="AJ216" s="335"/>
      <c r="AK216" s="23">
        <v>58</v>
      </c>
      <c r="AL216" s="23">
        <f t="shared" si="192"/>
        <v>0</v>
      </c>
      <c r="AM216">
        <f t="shared" si="193"/>
        <v>0</v>
      </c>
      <c r="AN216">
        <f t="shared" si="194"/>
        <v>0</v>
      </c>
      <c r="AO216">
        <f t="shared" si="195"/>
        <v>0</v>
      </c>
      <c r="AP216">
        <f t="shared" si="196"/>
        <v>0</v>
      </c>
      <c r="AQ216" s="23">
        <f t="shared" ca="1" si="197"/>
        <v>120</v>
      </c>
      <c r="AR216" s="465"/>
      <c r="AS216" s="335"/>
      <c r="AT216" s="335"/>
      <c r="AU216" s="335"/>
      <c r="AV216" s="335"/>
      <c r="AW216" s="335"/>
      <c r="AX216" s="335"/>
      <c r="AY216" s="335"/>
      <c r="AZ216" s="335"/>
      <c r="BA216" s="335"/>
      <c r="BB216" s="23">
        <v>58</v>
      </c>
      <c r="BC216" s="23">
        <f t="shared" si="198"/>
        <v>0</v>
      </c>
      <c r="BD216">
        <f t="shared" si="199"/>
        <v>0</v>
      </c>
      <c r="BE216">
        <f t="shared" si="200"/>
        <v>0</v>
      </c>
      <c r="BF216">
        <f t="shared" si="201"/>
        <v>0</v>
      </c>
      <c r="BG216">
        <f t="shared" si="202"/>
        <v>0</v>
      </c>
      <c r="BH216" s="23">
        <f t="shared" ca="1" si="203"/>
        <v>120</v>
      </c>
      <c r="BI216" s="465"/>
      <c r="BJ216" s="335"/>
      <c r="BK216" s="335"/>
      <c r="BL216" s="335"/>
      <c r="BM216" s="335"/>
      <c r="BN216" s="335"/>
      <c r="BO216" s="335"/>
      <c r="BP216" s="335"/>
      <c r="BQ216" s="335"/>
      <c r="BR216" s="335"/>
      <c r="BS216" s="23">
        <v>58</v>
      </c>
      <c r="BT216" s="23">
        <f t="shared" si="204"/>
        <v>0</v>
      </c>
      <c r="BU216">
        <f t="shared" si="205"/>
        <v>0</v>
      </c>
      <c r="BV216">
        <f t="shared" si="206"/>
        <v>0</v>
      </c>
      <c r="BW216">
        <f t="shared" si="207"/>
        <v>0</v>
      </c>
      <c r="BX216">
        <f t="shared" si="208"/>
        <v>0</v>
      </c>
      <c r="BY216" s="23">
        <f t="shared" ca="1" si="209"/>
        <v>120</v>
      </c>
      <c r="BZ216" s="465"/>
      <c r="CA216" s="335"/>
      <c r="CB216" s="335"/>
      <c r="CC216" s="335"/>
      <c r="CD216" s="335"/>
      <c r="CE216" s="335"/>
      <c r="CF216" s="335"/>
      <c r="CG216" s="335"/>
      <c r="CH216" s="335"/>
      <c r="CI216" s="335"/>
      <c r="CJ216" s="23">
        <v>58</v>
      </c>
      <c r="CK216" s="23">
        <f t="shared" si="210"/>
        <v>0</v>
      </c>
      <c r="CL216">
        <f t="shared" si="211"/>
        <v>0</v>
      </c>
      <c r="CM216">
        <f t="shared" si="212"/>
        <v>0</v>
      </c>
      <c r="CN216">
        <f t="shared" si="213"/>
        <v>0</v>
      </c>
      <c r="CO216">
        <f t="shared" si="214"/>
        <v>0</v>
      </c>
      <c r="CP216" s="23">
        <f t="shared" ca="1" si="215"/>
        <v>120</v>
      </c>
      <c r="CQ216" s="465"/>
      <c r="CR216" s="335"/>
      <c r="CS216" s="335"/>
      <c r="CT216" s="335"/>
      <c r="CU216" s="335"/>
      <c r="CV216" s="335"/>
      <c r="CW216" s="335"/>
      <c r="CX216" s="335"/>
      <c r="CY216" s="335"/>
      <c r="CZ216" s="335"/>
      <c r="DA216" s="23">
        <v>58</v>
      </c>
      <c r="DB216" s="23">
        <f t="shared" si="216"/>
        <v>0</v>
      </c>
      <c r="DC216">
        <f t="shared" si="217"/>
        <v>0</v>
      </c>
      <c r="DD216">
        <f t="shared" si="218"/>
        <v>0</v>
      </c>
      <c r="DE216">
        <f t="shared" si="219"/>
        <v>0</v>
      </c>
      <c r="DF216">
        <f t="shared" si="220"/>
        <v>0</v>
      </c>
      <c r="DG216" s="23">
        <f t="shared" ca="1" si="221"/>
        <v>120</v>
      </c>
      <c r="DH216" s="465"/>
      <c r="DI216" s="335"/>
      <c r="DJ216" s="335"/>
      <c r="DK216" s="335"/>
      <c r="DL216" s="335"/>
      <c r="DM216" s="335"/>
      <c r="DN216" s="335"/>
      <c r="DO216" s="335"/>
      <c r="DP216" s="335"/>
      <c r="DQ216" s="335"/>
      <c r="DR216" s="23">
        <v>58</v>
      </c>
      <c r="DS216" s="23">
        <f t="shared" si="222"/>
        <v>0</v>
      </c>
      <c r="DT216">
        <f t="shared" si="223"/>
        <v>0</v>
      </c>
      <c r="DU216">
        <f t="shared" si="224"/>
        <v>0</v>
      </c>
      <c r="DV216">
        <f t="shared" si="225"/>
        <v>0</v>
      </c>
      <c r="DW216">
        <f t="shared" si="226"/>
        <v>0</v>
      </c>
      <c r="DX216" s="23">
        <f t="shared" ca="1" si="227"/>
        <v>120</v>
      </c>
      <c r="DY216" s="465"/>
      <c r="DZ216" s="335"/>
      <c r="EA216" s="335"/>
      <c r="EB216" s="335"/>
      <c r="EC216" s="335"/>
      <c r="ED216" s="335"/>
      <c r="EE216" s="335"/>
      <c r="EF216" s="335"/>
      <c r="EG216" s="335"/>
      <c r="EH216" s="335"/>
      <c r="EI216" s="23">
        <v>58</v>
      </c>
      <c r="EJ216" s="23">
        <f t="shared" si="228"/>
        <v>0</v>
      </c>
      <c r="EK216">
        <f t="shared" si="229"/>
        <v>0</v>
      </c>
      <c r="EL216">
        <f t="shared" si="230"/>
        <v>0</v>
      </c>
      <c r="EM216">
        <f t="shared" si="231"/>
        <v>0</v>
      </c>
      <c r="EN216">
        <f t="shared" si="232"/>
        <v>0</v>
      </c>
      <c r="EO216" s="23">
        <f t="shared" ca="1" si="233"/>
        <v>120</v>
      </c>
      <c r="EP216" s="465"/>
      <c r="EQ216" s="335"/>
      <c r="ER216" s="335"/>
      <c r="ES216" s="335"/>
      <c r="ET216" s="335"/>
      <c r="EU216" s="335"/>
      <c r="EV216" s="335"/>
      <c r="EW216" s="335"/>
      <c r="EX216" s="335"/>
      <c r="EY216" s="335"/>
      <c r="EZ216" s="23">
        <v>58</v>
      </c>
      <c r="FA216" s="23">
        <f t="shared" si="234"/>
        <v>0</v>
      </c>
      <c r="FB216">
        <f t="shared" si="235"/>
        <v>0</v>
      </c>
      <c r="FC216">
        <f t="shared" si="236"/>
        <v>0</v>
      </c>
      <c r="FD216">
        <f t="shared" si="237"/>
        <v>0</v>
      </c>
      <c r="FE216">
        <f t="shared" si="238"/>
        <v>0</v>
      </c>
      <c r="FF216" s="23">
        <f t="shared" ca="1" si="239"/>
        <v>120</v>
      </c>
      <c r="FG216" s="465"/>
      <c r="FH216" s="335"/>
      <c r="FI216" s="335"/>
      <c r="FJ216" s="335"/>
      <c r="FK216" s="335"/>
      <c r="FL216" s="335"/>
      <c r="FM216" s="335"/>
      <c r="FN216" s="335"/>
      <c r="FO216" s="335"/>
      <c r="FP216" s="335"/>
      <c r="FQ216" s="23">
        <v>58</v>
      </c>
      <c r="FR216" s="23">
        <f t="shared" si="240"/>
        <v>0</v>
      </c>
      <c r="FS216">
        <f t="shared" si="241"/>
        <v>0</v>
      </c>
      <c r="FT216">
        <f t="shared" si="242"/>
        <v>0</v>
      </c>
      <c r="FU216">
        <f t="shared" si="243"/>
        <v>0</v>
      </c>
      <c r="FV216">
        <f t="shared" si="244"/>
        <v>0</v>
      </c>
      <c r="FW216" s="23">
        <f t="shared" ca="1" si="245"/>
        <v>120</v>
      </c>
      <c r="FX216" s="465"/>
      <c r="FY216" s="335"/>
      <c r="FZ216" s="335"/>
      <c r="GA216" s="335"/>
      <c r="GB216" s="335"/>
      <c r="GC216" s="335"/>
      <c r="GD216" s="335"/>
      <c r="GE216" s="335"/>
      <c r="GF216" s="335"/>
      <c r="GG216" s="335"/>
      <c r="GH216" s="23">
        <v>58</v>
      </c>
      <c r="GI216" s="23">
        <f t="shared" si="246"/>
        <v>0</v>
      </c>
      <c r="GJ216">
        <f t="shared" si="247"/>
        <v>0</v>
      </c>
      <c r="GK216">
        <f t="shared" si="248"/>
        <v>0</v>
      </c>
      <c r="GL216">
        <f t="shared" si="249"/>
        <v>0</v>
      </c>
      <c r="GM216">
        <f t="shared" si="250"/>
        <v>0</v>
      </c>
      <c r="GN216" s="23">
        <f t="shared" ca="1" si="251"/>
        <v>120</v>
      </c>
      <c r="GO216" s="465"/>
      <c r="GP216" s="335"/>
      <c r="GQ216" s="335"/>
      <c r="GR216" s="335"/>
      <c r="GS216" s="335"/>
      <c r="GT216" s="335"/>
      <c r="GU216" s="335"/>
      <c r="GV216" s="335"/>
      <c r="GW216" s="335"/>
      <c r="GX216" s="335"/>
      <c r="GY216" s="23">
        <v>58</v>
      </c>
      <c r="GZ216" s="23">
        <f t="shared" si="252"/>
        <v>0</v>
      </c>
      <c r="HA216">
        <f t="shared" si="253"/>
        <v>0</v>
      </c>
      <c r="HB216">
        <f t="shared" si="254"/>
        <v>0</v>
      </c>
      <c r="HC216">
        <f t="shared" si="255"/>
        <v>0</v>
      </c>
      <c r="HD216">
        <f t="shared" si="256"/>
        <v>0</v>
      </c>
      <c r="HE216" s="23">
        <f t="shared" ca="1" si="257"/>
        <v>120</v>
      </c>
      <c r="HF216" s="465"/>
      <c r="HG216" s="335"/>
      <c r="HH216" s="335"/>
      <c r="HI216" s="335"/>
      <c r="HJ216" s="335"/>
      <c r="HK216" s="335"/>
      <c r="HL216" s="335"/>
      <c r="HM216" s="335"/>
      <c r="HN216" s="335"/>
      <c r="HO216" s="335"/>
      <c r="HP216" s="23">
        <v>58</v>
      </c>
      <c r="HQ216" s="23">
        <f t="shared" si="258"/>
        <v>0</v>
      </c>
      <c r="HR216">
        <f t="shared" si="259"/>
        <v>0</v>
      </c>
      <c r="HS216">
        <f t="shared" si="260"/>
        <v>0</v>
      </c>
      <c r="HT216">
        <f t="shared" si="261"/>
        <v>0</v>
      </c>
      <c r="HU216">
        <f t="shared" si="262"/>
        <v>0</v>
      </c>
      <c r="HV216" s="23">
        <f t="shared" ca="1" si="263"/>
        <v>120</v>
      </c>
      <c r="HW216" s="465"/>
      <c r="HX216" s="335"/>
      <c r="HY216" s="335"/>
      <c r="HZ216" s="335"/>
      <c r="IA216" s="335"/>
      <c r="IB216" s="335"/>
      <c r="IC216" s="335"/>
      <c r="ID216" s="335"/>
      <c r="IE216" s="335"/>
      <c r="IF216" s="335"/>
      <c r="IG216" s="23">
        <v>58</v>
      </c>
      <c r="IH216" s="23">
        <f t="shared" si="264"/>
        <v>0</v>
      </c>
      <c r="II216">
        <f t="shared" si="265"/>
        <v>0</v>
      </c>
      <c r="IJ216">
        <f t="shared" si="266"/>
        <v>0</v>
      </c>
      <c r="IK216">
        <f t="shared" si="267"/>
        <v>0</v>
      </c>
      <c r="IL216">
        <f t="shared" si="268"/>
        <v>0</v>
      </c>
      <c r="IM216" s="23">
        <f t="shared" ca="1" si="269"/>
        <v>120</v>
      </c>
      <c r="IN216" s="465"/>
      <c r="IO216" s="335"/>
      <c r="IP216" s="335"/>
      <c r="IQ216" s="335"/>
      <c r="IR216" s="335"/>
      <c r="IS216" s="335"/>
      <c r="IT216" s="335"/>
    </row>
    <row r="217" spans="1:254" s="124" customFormat="1" ht="12.75" x14ac:dyDescent="0.2">
      <c r="A217" s="335"/>
      <c r="B217" s="335"/>
      <c r="C217" s="23">
        <v>59</v>
      </c>
      <c r="D217" s="23">
        <f t="shared" si="180"/>
        <v>0</v>
      </c>
      <c r="E217">
        <f t="shared" si="181"/>
        <v>0</v>
      </c>
      <c r="F217">
        <f t="shared" si="182"/>
        <v>0</v>
      </c>
      <c r="G217">
        <f t="shared" si="183"/>
        <v>0</v>
      </c>
      <c r="H217">
        <f t="shared" si="184"/>
        <v>0</v>
      </c>
      <c r="I217" s="23">
        <f t="shared" ca="1" si="185"/>
        <v>120</v>
      </c>
      <c r="J217" s="465"/>
      <c r="K217" s="335"/>
      <c r="L217" s="335"/>
      <c r="M217" s="335"/>
      <c r="N217" s="335"/>
      <c r="O217" s="335"/>
      <c r="P217" s="335"/>
      <c r="Q217" s="335"/>
      <c r="R217" s="335"/>
      <c r="S217" s="335"/>
      <c r="T217" s="23">
        <v>59</v>
      </c>
      <c r="U217" s="23">
        <f t="shared" si="186"/>
        <v>0</v>
      </c>
      <c r="V217">
        <f t="shared" si="187"/>
        <v>0</v>
      </c>
      <c r="W217">
        <f t="shared" si="188"/>
        <v>0</v>
      </c>
      <c r="X217">
        <f t="shared" si="189"/>
        <v>0</v>
      </c>
      <c r="Y217">
        <f t="shared" si="190"/>
        <v>0</v>
      </c>
      <c r="Z217" s="23">
        <f t="shared" ca="1" si="191"/>
        <v>120</v>
      </c>
      <c r="AA217" s="465"/>
      <c r="AB217" s="335"/>
      <c r="AC217" s="335"/>
      <c r="AD217" s="335"/>
      <c r="AE217" s="335"/>
      <c r="AF217" s="335"/>
      <c r="AG217" s="335"/>
      <c r="AH217" s="335"/>
      <c r="AI217" s="335"/>
      <c r="AJ217" s="335"/>
      <c r="AK217" s="23">
        <v>59</v>
      </c>
      <c r="AL217" s="23">
        <f t="shared" si="192"/>
        <v>0</v>
      </c>
      <c r="AM217">
        <f t="shared" si="193"/>
        <v>0</v>
      </c>
      <c r="AN217">
        <f t="shared" si="194"/>
        <v>0</v>
      </c>
      <c r="AO217">
        <f t="shared" si="195"/>
        <v>0</v>
      </c>
      <c r="AP217">
        <f t="shared" si="196"/>
        <v>0</v>
      </c>
      <c r="AQ217" s="23">
        <f t="shared" ca="1" si="197"/>
        <v>120</v>
      </c>
      <c r="AR217" s="465"/>
      <c r="AS217" s="335"/>
      <c r="AT217" s="335"/>
      <c r="AU217" s="335"/>
      <c r="AV217" s="335"/>
      <c r="AW217" s="335"/>
      <c r="AX217" s="335"/>
      <c r="AY217" s="335"/>
      <c r="AZ217" s="335"/>
      <c r="BA217" s="335"/>
      <c r="BB217" s="23">
        <v>59</v>
      </c>
      <c r="BC217" s="23">
        <f t="shared" si="198"/>
        <v>0</v>
      </c>
      <c r="BD217">
        <f t="shared" si="199"/>
        <v>0</v>
      </c>
      <c r="BE217">
        <f t="shared" si="200"/>
        <v>0</v>
      </c>
      <c r="BF217">
        <f t="shared" si="201"/>
        <v>0</v>
      </c>
      <c r="BG217">
        <f t="shared" si="202"/>
        <v>0</v>
      </c>
      <c r="BH217" s="23">
        <f t="shared" ca="1" si="203"/>
        <v>120</v>
      </c>
      <c r="BI217" s="465"/>
      <c r="BJ217" s="335"/>
      <c r="BK217" s="335"/>
      <c r="BL217" s="335"/>
      <c r="BM217" s="335"/>
      <c r="BN217" s="335"/>
      <c r="BO217" s="335"/>
      <c r="BP217" s="335"/>
      <c r="BQ217" s="335"/>
      <c r="BR217" s="335"/>
      <c r="BS217" s="23">
        <v>59</v>
      </c>
      <c r="BT217" s="23">
        <f t="shared" si="204"/>
        <v>0</v>
      </c>
      <c r="BU217">
        <f t="shared" si="205"/>
        <v>0</v>
      </c>
      <c r="BV217">
        <f t="shared" si="206"/>
        <v>0</v>
      </c>
      <c r="BW217">
        <f t="shared" si="207"/>
        <v>0</v>
      </c>
      <c r="BX217">
        <f t="shared" si="208"/>
        <v>0</v>
      </c>
      <c r="BY217" s="23">
        <f t="shared" ca="1" si="209"/>
        <v>120</v>
      </c>
      <c r="BZ217" s="465"/>
      <c r="CA217" s="335"/>
      <c r="CB217" s="335"/>
      <c r="CC217" s="335"/>
      <c r="CD217" s="335"/>
      <c r="CE217" s="335"/>
      <c r="CF217" s="335"/>
      <c r="CG217" s="335"/>
      <c r="CH217" s="335"/>
      <c r="CI217" s="335"/>
      <c r="CJ217" s="23">
        <v>59</v>
      </c>
      <c r="CK217" s="23">
        <f t="shared" si="210"/>
        <v>0</v>
      </c>
      <c r="CL217">
        <f t="shared" si="211"/>
        <v>0</v>
      </c>
      <c r="CM217">
        <f t="shared" si="212"/>
        <v>0</v>
      </c>
      <c r="CN217">
        <f t="shared" si="213"/>
        <v>0</v>
      </c>
      <c r="CO217">
        <f t="shared" si="214"/>
        <v>0</v>
      </c>
      <c r="CP217" s="23">
        <f t="shared" ca="1" si="215"/>
        <v>120</v>
      </c>
      <c r="CQ217" s="465"/>
      <c r="CR217" s="335"/>
      <c r="CS217" s="335"/>
      <c r="CT217" s="335"/>
      <c r="CU217" s="335"/>
      <c r="CV217" s="335"/>
      <c r="CW217" s="335"/>
      <c r="CX217" s="335"/>
      <c r="CY217" s="335"/>
      <c r="CZ217" s="335"/>
      <c r="DA217" s="23">
        <v>59</v>
      </c>
      <c r="DB217" s="23">
        <f t="shared" si="216"/>
        <v>0</v>
      </c>
      <c r="DC217">
        <f t="shared" si="217"/>
        <v>0</v>
      </c>
      <c r="DD217">
        <f t="shared" si="218"/>
        <v>0</v>
      </c>
      <c r="DE217">
        <f t="shared" si="219"/>
        <v>0</v>
      </c>
      <c r="DF217">
        <f t="shared" si="220"/>
        <v>0</v>
      </c>
      <c r="DG217" s="23">
        <f t="shared" ca="1" si="221"/>
        <v>120</v>
      </c>
      <c r="DH217" s="465"/>
      <c r="DI217" s="335"/>
      <c r="DJ217" s="335"/>
      <c r="DK217" s="335"/>
      <c r="DL217" s="335"/>
      <c r="DM217" s="335"/>
      <c r="DN217" s="335"/>
      <c r="DO217" s="335"/>
      <c r="DP217" s="335"/>
      <c r="DQ217" s="335"/>
      <c r="DR217" s="23">
        <v>59</v>
      </c>
      <c r="DS217" s="23">
        <f t="shared" si="222"/>
        <v>0</v>
      </c>
      <c r="DT217">
        <f t="shared" si="223"/>
        <v>0</v>
      </c>
      <c r="DU217">
        <f t="shared" si="224"/>
        <v>0</v>
      </c>
      <c r="DV217">
        <f t="shared" si="225"/>
        <v>0</v>
      </c>
      <c r="DW217">
        <f t="shared" si="226"/>
        <v>0</v>
      </c>
      <c r="DX217" s="23">
        <f t="shared" ca="1" si="227"/>
        <v>120</v>
      </c>
      <c r="DY217" s="465"/>
      <c r="DZ217" s="335"/>
      <c r="EA217" s="335"/>
      <c r="EB217" s="335"/>
      <c r="EC217" s="335"/>
      <c r="ED217" s="335"/>
      <c r="EE217" s="335"/>
      <c r="EF217" s="335"/>
      <c r="EG217" s="335"/>
      <c r="EH217" s="335"/>
      <c r="EI217" s="23">
        <v>59</v>
      </c>
      <c r="EJ217" s="23">
        <f t="shared" si="228"/>
        <v>0</v>
      </c>
      <c r="EK217">
        <f t="shared" si="229"/>
        <v>0</v>
      </c>
      <c r="EL217">
        <f t="shared" si="230"/>
        <v>0</v>
      </c>
      <c r="EM217">
        <f t="shared" si="231"/>
        <v>0</v>
      </c>
      <c r="EN217">
        <f t="shared" si="232"/>
        <v>0</v>
      </c>
      <c r="EO217" s="23">
        <f t="shared" ca="1" si="233"/>
        <v>120</v>
      </c>
      <c r="EP217" s="465"/>
      <c r="EQ217" s="335"/>
      <c r="ER217" s="335"/>
      <c r="ES217" s="335"/>
      <c r="ET217" s="335"/>
      <c r="EU217" s="335"/>
      <c r="EV217" s="335"/>
      <c r="EW217" s="335"/>
      <c r="EX217" s="335"/>
      <c r="EY217" s="335"/>
      <c r="EZ217" s="23">
        <v>59</v>
      </c>
      <c r="FA217" s="23">
        <f t="shared" si="234"/>
        <v>0</v>
      </c>
      <c r="FB217">
        <f t="shared" si="235"/>
        <v>0</v>
      </c>
      <c r="FC217">
        <f t="shared" si="236"/>
        <v>0</v>
      </c>
      <c r="FD217">
        <f t="shared" si="237"/>
        <v>0</v>
      </c>
      <c r="FE217">
        <f t="shared" si="238"/>
        <v>0</v>
      </c>
      <c r="FF217" s="23">
        <f t="shared" ca="1" si="239"/>
        <v>120</v>
      </c>
      <c r="FG217" s="465"/>
      <c r="FH217" s="335"/>
      <c r="FI217" s="335"/>
      <c r="FJ217" s="335"/>
      <c r="FK217" s="335"/>
      <c r="FL217" s="335"/>
      <c r="FM217" s="335"/>
      <c r="FN217" s="335"/>
      <c r="FO217" s="335"/>
      <c r="FP217" s="335"/>
      <c r="FQ217" s="23">
        <v>59</v>
      </c>
      <c r="FR217" s="23">
        <f t="shared" si="240"/>
        <v>0</v>
      </c>
      <c r="FS217">
        <f t="shared" si="241"/>
        <v>0</v>
      </c>
      <c r="FT217">
        <f t="shared" si="242"/>
        <v>0</v>
      </c>
      <c r="FU217">
        <f t="shared" si="243"/>
        <v>0</v>
      </c>
      <c r="FV217">
        <f t="shared" si="244"/>
        <v>0</v>
      </c>
      <c r="FW217" s="23">
        <f t="shared" ca="1" si="245"/>
        <v>120</v>
      </c>
      <c r="FX217" s="465"/>
      <c r="FY217" s="335"/>
      <c r="FZ217" s="335"/>
      <c r="GA217" s="335"/>
      <c r="GB217" s="335"/>
      <c r="GC217" s="335"/>
      <c r="GD217" s="335"/>
      <c r="GE217" s="335"/>
      <c r="GF217" s="335"/>
      <c r="GG217" s="335"/>
      <c r="GH217" s="23">
        <v>59</v>
      </c>
      <c r="GI217" s="23">
        <f t="shared" si="246"/>
        <v>0</v>
      </c>
      <c r="GJ217">
        <f t="shared" si="247"/>
        <v>0</v>
      </c>
      <c r="GK217">
        <f t="shared" si="248"/>
        <v>0</v>
      </c>
      <c r="GL217">
        <f t="shared" si="249"/>
        <v>0</v>
      </c>
      <c r="GM217">
        <f t="shared" si="250"/>
        <v>0</v>
      </c>
      <c r="GN217" s="23">
        <f t="shared" ca="1" si="251"/>
        <v>120</v>
      </c>
      <c r="GO217" s="465"/>
      <c r="GP217" s="335"/>
      <c r="GQ217" s="335"/>
      <c r="GR217" s="335"/>
      <c r="GS217" s="335"/>
      <c r="GT217" s="335"/>
      <c r="GU217" s="335"/>
      <c r="GV217" s="335"/>
      <c r="GW217" s="335"/>
      <c r="GX217" s="335"/>
      <c r="GY217" s="23">
        <v>59</v>
      </c>
      <c r="GZ217" s="23">
        <f t="shared" si="252"/>
        <v>0</v>
      </c>
      <c r="HA217">
        <f t="shared" si="253"/>
        <v>0</v>
      </c>
      <c r="HB217">
        <f t="shared" si="254"/>
        <v>0</v>
      </c>
      <c r="HC217">
        <f t="shared" si="255"/>
        <v>0</v>
      </c>
      <c r="HD217">
        <f t="shared" si="256"/>
        <v>0</v>
      </c>
      <c r="HE217" s="23">
        <f t="shared" ca="1" si="257"/>
        <v>120</v>
      </c>
      <c r="HF217" s="465"/>
      <c r="HG217" s="335"/>
      <c r="HH217" s="335"/>
      <c r="HI217" s="335"/>
      <c r="HJ217" s="335"/>
      <c r="HK217" s="335"/>
      <c r="HL217" s="335"/>
      <c r="HM217" s="335"/>
      <c r="HN217" s="335"/>
      <c r="HO217" s="335"/>
      <c r="HP217" s="23">
        <v>59</v>
      </c>
      <c r="HQ217" s="23">
        <f t="shared" si="258"/>
        <v>0</v>
      </c>
      <c r="HR217">
        <f t="shared" si="259"/>
        <v>0</v>
      </c>
      <c r="HS217">
        <f t="shared" si="260"/>
        <v>0</v>
      </c>
      <c r="HT217">
        <f t="shared" si="261"/>
        <v>0</v>
      </c>
      <c r="HU217">
        <f t="shared" si="262"/>
        <v>0</v>
      </c>
      <c r="HV217" s="23">
        <f t="shared" ca="1" si="263"/>
        <v>120</v>
      </c>
      <c r="HW217" s="465"/>
      <c r="HX217" s="335"/>
      <c r="HY217" s="335"/>
      <c r="HZ217" s="335"/>
      <c r="IA217" s="335"/>
      <c r="IB217" s="335"/>
      <c r="IC217" s="335"/>
      <c r="ID217" s="335"/>
      <c r="IE217" s="335"/>
      <c r="IF217" s="335"/>
      <c r="IG217" s="23">
        <v>59</v>
      </c>
      <c r="IH217" s="23">
        <f t="shared" si="264"/>
        <v>0</v>
      </c>
      <c r="II217">
        <f t="shared" si="265"/>
        <v>0</v>
      </c>
      <c r="IJ217">
        <f t="shared" si="266"/>
        <v>0</v>
      </c>
      <c r="IK217">
        <f t="shared" si="267"/>
        <v>0</v>
      </c>
      <c r="IL217">
        <f t="shared" si="268"/>
        <v>0</v>
      </c>
      <c r="IM217" s="23">
        <f t="shared" ca="1" si="269"/>
        <v>120</v>
      </c>
      <c r="IN217" s="465"/>
      <c r="IO217" s="335"/>
      <c r="IP217" s="335"/>
      <c r="IQ217" s="335"/>
      <c r="IR217" s="335"/>
      <c r="IS217" s="335"/>
      <c r="IT217" s="335"/>
    </row>
    <row r="218" spans="1:254" s="124" customFormat="1" ht="12.75" x14ac:dyDescent="0.2">
      <c r="A218" s="335"/>
      <c r="B218" s="335"/>
      <c r="C218" s="23">
        <v>60</v>
      </c>
      <c r="D218" s="23">
        <f t="shared" ca="1" si="180"/>
        <v>120</v>
      </c>
      <c r="E218">
        <f t="shared" si="181"/>
        <v>0</v>
      </c>
      <c r="F218">
        <f t="shared" si="182"/>
        <v>0</v>
      </c>
      <c r="G218">
        <f t="shared" si="183"/>
        <v>0</v>
      </c>
      <c r="H218">
        <f t="shared" ca="1" si="184"/>
        <v>120</v>
      </c>
      <c r="I218" s="23">
        <f t="shared" ca="1" si="185"/>
        <v>120</v>
      </c>
      <c r="J218" s="465"/>
      <c r="K218" s="335"/>
      <c r="L218" s="335"/>
      <c r="M218" s="335"/>
      <c r="N218" s="335"/>
      <c r="O218" s="335"/>
      <c r="P218" s="335"/>
      <c r="Q218" s="335"/>
      <c r="R218" s="335"/>
      <c r="S218" s="335"/>
      <c r="T218" s="23">
        <v>60</v>
      </c>
      <c r="U218" s="23">
        <f t="shared" ca="1" si="186"/>
        <v>120</v>
      </c>
      <c r="V218">
        <f t="shared" si="187"/>
        <v>0</v>
      </c>
      <c r="W218">
        <f t="shared" si="188"/>
        <v>0</v>
      </c>
      <c r="X218">
        <f t="shared" si="189"/>
        <v>0</v>
      </c>
      <c r="Y218">
        <f t="shared" ca="1" si="190"/>
        <v>120</v>
      </c>
      <c r="Z218" s="23">
        <f t="shared" ca="1" si="191"/>
        <v>120</v>
      </c>
      <c r="AA218" s="465"/>
      <c r="AB218" s="335"/>
      <c r="AC218" s="335"/>
      <c r="AD218" s="335"/>
      <c r="AE218" s="335"/>
      <c r="AF218" s="335"/>
      <c r="AG218" s="335"/>
      <c r="AH218" s="335"/>
      <c r="AI218" s="335"/>
      <c r="AJ218" s="335"/>
      <c r="AK218" s="23">
        <v>60</v>
      </c>
      <c r="AL218" s="23">
        <f t="shared" ca="1" si="192"/>
        <v>120</v>
      </c>
      <c r="AM218">
        <f t="shared" si="193"/>
        <v>0</v>
      </c>
      <c r="AN218">
        <f t="shared" si="194"/>
        <v>0</v>
      </c>
      <c r="AO218">
        <f t="shared" si="195"/>
        <v>0</v>
      </c>
      <c r="AP218">
        <f t="shared" ca="1" si="196"/>
        <v>120</v>
      </c>
      <c r="AQ218" s="23">
        <f t="shared" ca="1" si="197"/>
        <v>120</v>
      </c>
      <c r="AR218" s="465"/>
      <c r="AS218" s="335"/>
      <c r="AT218" s="335"/>
      <c r="AU218" s="335"/>
      <c r="AV218" s="335"/>
      <c r="AW218" s="335"/>
      <c r="AX218" s="335"/>
      <c r="AY218" s="335"/>
      <c r="AZ218" s="335"/>
      <c r="BA218" s="335"/>
      <c r="BB218" s="23">
        <v>60</v>
      </c>
      <c r="BC218" s="23">
        <f t="shared" ca="1" si="198"/>
        <v>120</v>
      </c>
      <c r="BD218">
        <f t="shared" si="199"/>
        <v>0</v>
      </c>
      <c r="BE218">
        <f t="shared" si="200"/>
        <v>0</v>
      </c>
      <c r="BF218">
        <f t="shared" si="201"/>
        <v>0</v>
      </c>
      <c r="BG218">
        <f t="shared" ca="1" si="202"/>
        <v>120</v>
      </c>
      <c r="BH218" s="23">
        <f t="shared" ca="1" si="203"/>
        <v>120</v>
      </c>
      <c r="BI218" s="465"/>
      <c r="BJ218" s="335"/>
      <c r="BK218" s="335"/>
      <c r="BL218" s="335"/>
      <c r="BM218" s="335"/>
      <c r="BN218" s="335"/>
      <c r="BO218" s="335"/>
      <c r="BP218" s="335"/>
      <c r="BQ218" s="335"/>
      <c r="BR218" s="335"/>
      <c r="BS218" s="23">
        <v>60</v>
      </c>
      <c r="BT218" s="23">
        <f t="shared" ca="1" si="204"/>
        <v>120</v>
      </c>
      <c r="BU218">
        <f t="shared" si="205"/>
        <v>0</v>
      </c>
      <c r="BV218">
        <f t="shared" si="206"/>
        <v>0</v>
      </c>
      <c r="BW218">
        <f t="shared" si="207"/>
        <v>0</v>
      </c>
      <c r="BX218">
        <f t="shared" ca="1" si="208"/>
        <v>120</v>
      </c>
      <c r="BY218" s="23">
        <f t="shared" ca="1" si="209"/>
        <v>120</v>
      </c>
      <c r="BZ218" s="465"/>
      <c r="CA218" s="335"/>
      <c r="CB218" s="335"/>
      <c r="CC218" s="335"/>
      <c r="CD218" s="335"/>
      <c r="CE218" s="335"/>
      <c r="CF218" s="335"/>
      <c r="CG218" s="335"/>
      <c r="CH218" s="335"/>
      <c r="CI218" s="335"/>
      <c r="CJ218" s="23">
        <v>60</v>
      </c>
      <c r="CK218" s="23">
        <f t="shared" ca="1" si="210"/>
        <v>120</v>
      </c>
      <c r="CL218">
        <f t="shared" si="211"/>
        <v>0</v>
      </c>
      <c r="CM218">
        <f t="shared" si="212"/>
        <v>0</v>
      </c>
      <c r="CN218">
        <f t="shared" si="213"/>
        <v>0</v>
      </c>
      <c r="CO218">
        <f t="shared" ca="1" si="214"/>
        <v>120</v>
      </c>
      <c r="CP218" s="23">
        <f t="shared" ca="1" si="215"/>
        <v>120</v>
      </c>
      <c r="CQ218" s="465"/>
      <c r="CR218" s="335"/>
      <c r="CS218" s="335"/>
      <c r="CT218" s="335"/>
      <c r="CU218" s="335"/>
      <c r="CV218" s="335"/>
      <c r="CW218" s="335"/>
      <c r="CX218" s="335"/>
      <c r="CY218" s="335"/>
      <c r="CZ218" s="335"/>
      <c r="DA218" s="23">
        <v>60</v>
      </c>
      <c r="DB218" s="23">
        <f t="shared" ca="1" si="216"/>
        <v>120</v>
      </c>
      <c r="DC218">
        <f t="shared" si="217"/>
        <v>0</v>
      </c>
      <c r="DD218">
        <f t="shared" si="218"/>
        <v>0</v>
      </c>
      <c r="DE218">
        <f t="shared" si="219"/>
        <v>0</v>
      </c>
      <c r="DF218">
        <f t="shared" ca="1" si="220"/>
        <v>120</v>
      </c>
      <c r="DG218" s="23">
        <f t="shared" ca="1" si="221"/>
        <v>120</v>
      </c>
      <c r="DH218" s="465"/>
      <c r="DI218" s="335"/>
      <c r="DJ218" s="335"/>
      <c r="DK218" s="335"/>
      <c r="DL218" s="335"/>
      <c r="DM218" s="335"/>
      <c r="DN218" s="335"/>
      <c r="DO218" s="335"/>
      <c r="DP218" s="335"/>
      <c r="DQ218" s="335"/>
      <c r="DR218" s="23">
        <v>60</v>
      </c>
      <c r="DS218" s="23">
        <f t="shared" ca="1" si="222"/>
        <v>120</v>
      </c>
      <c r="DT218">
        <f t="shared" si="223"/>
        <v>0</v>
      </c>
      <c r="DU218">
        <f t="shared" si="224"/>
        <v>0</v>
      </c>
      <c r="DV218">
        <f t="shared" si="225"/>
        <v>0</v>
      </c>
      <c r="DW218">
        <f t="shared" ca="1" si="226"/>
        <v>120</v>
      </c>
      <c r="DX218" s="23">
        <f t="shared" ca="1" si="227"/>
        <v>120</v>
      </c>
      <c r="DY218" s="465"/>
      <c r="DZ218" s="335"/>
      <c r="EA218" s="335"/>
      <c r="EB218" s="335"/>
      <c r="EC218" s="335"/>
      <c r="ED218" s="335"/>
      <c r="EE218" s="335"/>
      <c r="EF218" s="335"/>
      <c r="EG218" s="335"/>
      <c r="EH218" s="335"/>
      <c r="EI218" s="23">
        <v>60</v>
      </c>
      <c r="EJ218" s="23">
        <f t="shared" ca="1" si="228"/>
        <v>120</v>
      </c>
      <c r="EK218">
        <f t="shared" si="229"/>
        <v>0</v>
      </c>
      <c r="EL218">
        <f t="shared" si="230"/>
        <v>0</v>
      </c>
      <c r="EM218">
        <f t="shared" si="231"/>
        <v>0</v>
      </c>
      <c r="EN218">
        <f t="shared" ca="1" si="232"/>
        <v>120</v>
      </c>
      <c r="EO218" s="23">
        <f t="shared" ca="1" si="233"/>
        <v>120</v>
      </c>
      <c r="EP218" s="465"/>
      <c r="EQ218" s="335"/>
      <c r="ER218" s="335"/>
      <c r="ES218" s="335"/>
      <c r="ET218" s="335"/>
      <c r="EU218" s="335"/>
      <c r="EV218" s="335"/>
      <c r="EW218" s="335"/>
      <c r="EX218" s="335"/>
      <c r="EY218" s="335"/>
      <c r="EZ218" s="23">
        <v>60</v>
      </c>
      <c r="FA218" s="23">
        <f t="shared" ca="1" si="234"/>
        <v>120</v>
      </c>
      <c r="FB218">
        <f t="shared" si="235"/>
        <v>0</v>
      </c>
      <c r="FC218">
        <f t="shared" si="236"/>
        <v>0</v>
      </c>
      <c r="FD218">
        <f t="shared" si="237"/>
        <v>0</v>
      </c>
      <c r="FE218">
        <f t="shared" ca="1" si="238"/>
        <v>120</v>
      </c>
      <c r="FF218" s="23">
        <f t="shared" ca="1" si="239"/>
        <v>120</v>
      </c>
      <c r="FG218" s="465"/>
      <c r="FH218" s="335"/>
      <c r="FI218" s="335"/>
      <c r="FJ218" s="335"/>
      <c r="FK218" s="335"/>
      <c r="FL218" s="335"/>
      <c r="FM218" s="335"/>
      <c r="FN218" s="335"/>
      <c r="FO218" s="335"/>
      <c r="FP218" s="335"/>
      <c r="FQ218" s="23">
        <v>60</v>
      </c>
      <c r="FR218" s="23">
        <f t="shared" ca="1" si="240"/>
        <v>120</v>
      </c>
      <c r="FS218">
        <f t="shared" si="241"/>
        <v>0</v>
      </c>
      <c r="FT218">
        <f t="shared" si="242"/>
        <v>0</v>
      </c>
      <c r="FU218">
        <f t="shared" si="243"/>
        <v>0</v>
      </c>
      <c r="FV218">
        <f t="shared" ca="1" si="244"/>
        <v>120</v>
      </c>
      <c r="FW218" s="23">
        <f t="shared" ca="1" si="245"/>
        <v>120</v>
      </c>
      <c r="FX218" s="465"/>
      <c r="FY218" s="335"/>
      <c r="FZ218" s="335"/>
      <c r="GA218" s="335"/>
      <c r="GB218" s="335"/>
      <c r="GC218" s="335"/>
      <c r="GD218" s="335"/>
      <c r="GE218" s="335"/>
      <c r="GF218" s="335"/>
      <c r="GG218" s="335"/>
      <c r="GH218" s="23">
        <v>60</v>
      </c>
      <c r="GI218" s="23">
        <f t="shared" ca="1" si="246"/>
        <v>120</v>
      </c>
      <c r="GJ218">
        <f t="shared" si="247"/>
        <v>0</v>
      </c>
      <c r="GK218">
        <f t="shared" si="248"/>
        <v>0</v>
      </c>
      <c r="GL218">
        <f t="shared" si="249"/>
        <v>0</v>
      </c>
      <c r="GM218">
        <f t="shared" ca="1" si="250"/>
        <v>120</v>
      </c>
      <c r="GN218" s="23">
        <f t="shared" ca="1" si="251"/>
        <v>120</v>
      </c>
      <c r="GO218" s="465"/>
      <c r="GP218" s="335"/>
      <c r="GQ218" s="335"/>
      <c r="GR218" s="335"/>
      <c r="GS218" s="335"/>
      <c r="GT218" s="335"/>
      <c r="GU218" s="335"/>
      <c r="GV218" s="335"/>
      <c r="GW218" s="335"/>
      <c r="GX218" s="335"/>
      <c r="GY218" s="23">
        <v>60</v>
      </c>
      <c r="GZ218" s="23">
        <f t="shared" ca="1" si="252"/>
        <v>120</v>
      </c>
      <c r="HA218">
        <f t="shared" si="253"/>
        <v>0</v>
      </c>
      <c r="HB218">
        <f t="shared" si="254"/>
        <v>0</v>
      </c>
      <c r="HC218">
        <f t="shared" si="255"/>
        <v>0</v>
      </c>
      <c r="HD218">
        <f t="shared" ca="1" si="256"/>
        <v>120</v>
      </c>
      <c r="HE218" s="23">
        <f t="shared" ca="1" si="257"/>
        <v>120</v>
      </c>
      <c r="HF218" s="465"/>
      <c r="HG218" s="335"/>
      <c r="HH218" s="335"/>
      <c r="HI218" s="335"/>
      <c r="HJ218" s="335"/>
      <c r="HK218" s="335"/>
      <c r="HL218" s="335"/>
      <c r="HM218" s="335"/>
      <c r="HN218" s="335"/>
      <c r="HO218" s="335"/>
      <c r="HP218" s="23">
        <v>60</v>
      </c>
      <c r="HQ218" s="23">
        <f t="shared" ca="1" si="258"/>
        <v>120</v>
      </c>
      <c r="HR218">
        <f t="shared" si="259"/>
        <v>0</v>
      </c>
      <c r="HS218">
        <f t="shared" si="260"/>
        <v>0</v>
      </c>
      <c r="HT218">
        <f t="shared" si="261"/>
        <v>0</v>
      </c>
      <c r="HU218">
        <f t="shared" ca="1" si="262"/>
        <v>120</v>
      </c>
      <c r="HV218" s="23">
        <f t="shared" ca="1" si="263"/>
        <v>120</v>
      </c>
      <c r="HW218" s="465"/>
      <c r="HX218" s="335"/>
      <c r="HY218" s="335"/>
      <c r="HZ218" s="335"/>
      <c r="IA218" s="335"/>
      <c r="IB218" s="335"/>
      <c r="IC218" s="335"/>
      <c r="ID218" s="335"/>
      <c r="IE218" s="335"/>
      <c r="IF218" s="335"/>
      <c r="IG218" s="23">
        <v>60</v>
      </c>
      <c r="IH218" s="23">
        <f t="shared" ca="1" si="264"/>
        <v>120</v>
      </c>
      <c r="II218">
        <f t="shared" si="265"/>
        <v>0</v>
      </c>
      <c r="IJ218">
        <f t="shared" si="266"/>
        <v>0</v>
      </c>
      <c r="IK218">
        <f t="shared" si="267"/>
        <v>0</v>
      </c>
      <c r="IL218">
        <f t="shared" ca="1" si="268"/>
        <v>120</v>
      </c>
      <c r="IM218" s="23">
        <f t="shared" ca="1" si="269"/>
        <v>120</v>
      </c>
      <c r="IN218" s="465"/>
      <c r="IO218" s="335"/>
      <c r="IP218" s="335"/>
      <c r="IQ218" s="335"/>
      <c r="IR218" s="335"/>
      <c r="IS218" s="335"/>
      <c r="IT218" s="335"/>
    </row>
    <row r="219" spans="1:254" s="124" customFormat="1" ht="12.75" x14ac:dyDescent="0.2">
      <c r="A219" s="335"/>
      <c r="B219" s="335"/>
      <c r="C219" s="23">
        <v>61</v>
      </c>
      <c r="D219" s="23">
        <f t="shared" si="180"/>
        <v>0</v>
      </c>
      <c r="E219">
        <f t="shared" si="181"/>
        <v>0</v>
      </c>
      <c r="F219">
        <f t="shared" si="182"/>
        <v>0</v>
      </c>
      <c r="G219">
        <f t="shared" si="183"/>
        <v>0</v>
      </c>
      <c r="H219">
        <f t="shared" si="184"/>
        <v>0</v>
      </c>
      <c r="I219" s="23">
        <f t="shared" ca="1" si="185"/>
        <v>120</v>
      </c>
      <c r="J219" s="465"/>
      <c r="K219" s="335"/>
      <c r="L219" s="335"/>
      <c r="M219" s="335"/>
      <c r="N219" s="335"/>
      <c r="O219" s="335"/>
      <c r="P219" s="335"/>
      <c r="Q219" s="335"/>
      <c r="R219" s="335"/>
      <c r="S219" s="335"/>
      <c r="T219" s="23">
        <v>61</v>
      </c>
      <c r="U219" s="23">
        <f t="shared" si="186"/>
        <v>0</v>
      </c>
      <c r="V219">
        <f t="shared" si="187"/>
        <v>0</v>
      </c>
      <c r="W219">
        <f t="shared" si="188"/>
        <v>0</v>
      </c>
      <c r="X219">
        <f t="shared" si="189"/>
        <v>0</v>
      </c>
      <c r="Y219">
        <f t="shared" si="190"/>
        <v>0</v>
      </c>
      <c r="Z219" s="23">
        <f t="shared" ca="1" si="191"/>
        <v>120</v>
      </c>
      <c r="AA219" s="465"/>
      <c r="AB219" s="335"/>
      <c r="AC219" s="335"/>
      <c r="AD219" s="335"/>
      <c r="AE219" s="335"/>
      <c r="AF219" s="335"/>
      <c r="AG219" s="335"/>
      <c r="AH219" s="335"/>
      <c r="AI219" s="335"/>
      <c r="AJ219" s="335"/>
      <c r="AK219" s="23">
        <v>61</v>
      </c>
      <c r="AL219" s="23">
        <f t="shared" si="192"/>
        <v>0</v>
      </c>
      <c r="AM219">
        <f t="shared" si="193"/>
        <v>0</v>
      </c>
      <c r="AN219">
        <f t="shared" si="194"/>
        <v>0</v>
      </c>
      <c r="AO219">
        <f t="shared" si="195"/>
        <v>0</v>
      </c>
      <c r="AP219">
        <f t="shared" si="196"/>
        <v>0</v>
      </c>
      <c r="AQ219" s="23">
        <f t="shared" ca="1" si="197"/>
        <v>120</v>
      </c>
      <c r="AR219" s="465"/>
      <c r="AS219" s="335"/>
      <c r="AT219" s="335"/>
      <c r="AU219" s="335"/>
      <c r="AV219" s="335"/>
      <c r="AW219" s="335"/>
      <c r="AX219" s="335"/>
      <c r="AY219" s="335"/>
      <c r="AZ219" s="335"/>
      <c r="BA219" s="335"/>
      <c r="BB219" s="23">
        <v>61</v>
      </c>
      <c r="BC219" s="23">
        <f t="shared" si="198"/>
        <v>0</v>
      </c>
      <c r="BD219">
        <f t="shared" si="199"/>
        <v>0</v>
      </c>
      <c r="BE219">
        <f t="shared" si="200"/>
        <v>0</v>
      </c>
      <c r="BF219">
        <f t="shared" si="201"/>
        <v>0</v>
      </c>
      <c r="BG219">
        <f t="shared" si="202"/>
        <v>0</v>
      </c>
      <c r="BH219" s="23">
        <f t="shared" ca="1" si="203"/>
        <v>120</v>
      </c>
      <c r="BI219" s="465"/>
      <c r="BJ219" s="335"/>
      <c r="BK219" s="335"/>
      <c r="BL219" s="335"/>
      <c r="BM219" s="335"/>
      <c r="BN219" s="335"/>
      <c r="BO219" s="335"/>
      <c r="BP219" s="335"/>
      <c r="BQ219" s="335"/>
      <c r="BR219" s="335"/>
      <c r="BS219" s="23">
        <v>61</v>
      </c>
      <c r="BT219" s="23">
        <f t="shared" si="204"/>
        <v>0</v>
      </c>
      <c r="BU219">
        <f t="shared" si="205"/>
        <v>0</v>
      </c>
      <c r="BV219">
        <f t="shared" si="206"/>
        <v>0</v>
      </c>
      <c r="BW219">
        <f t="shared" si="207"/>
        <v>0</v>
      </c>
      <c r="BX219">
        <f t="shared" si="208"/>
        <v>0</v>
      </c>
      <c r="BY219" s="23">
        <f t="shared" ca="1" si="209"/>
        <v>120</v>
      </c>
      <c r="BZ219" s="465"/>
      <c r="CA219" s="335"/>
      <c r="CB219" s="335"/>
      <c r="CC219" s="335"/>
      <c r="CD219" s="335"/>
      <c r="CE219" s="335"/>
      <c r="CF219" s="335"/>
      <c r="CG219" s="335"/>
      <c r="CH219" s="335"/>
      <c r="CI219" s="335"/>
      <c r="CJ219" s="23">
        <v>61</v>
      </c>
      <c r="CK219" s="23">
        <f t="shared" si="210"/>
        <v>0</v>
      </c>
      <c r="CL219">
        <f t="shared" si="211"/>
        <v>0</v>
      </c>
      <c r="CM219">
        <f t="shared" si="212"/>
        <v>0</v>
      </c>
      <c r="CN219">
        <f t="shared" si="213"/>
        <v>0</v>
      </c>
      <c r="CO219">
        <f t="shared" si="214"/>
        <v>0</v>
      </c>
      <c r="CP219" s="23">
        <f t="shared" ca="1" si="215"/>
        <v>120</v>
      </c>
      <c r="CQ219" s="465"/>
      <c r="CR219" s="335"/>
      <c r="CS219" s="335"/>
      <c r="CT219" s="335"/>
      <c r="CU219" s="335"/>
      <c r="CV219" s="335"/>
      <c r="CW219" s="335"/>
      <c r="CX219" s="335"/>
      <c r="CY219" s="335"/>
      <c r="CZ219" s="335"/>
      <c r="DA219" s="23">
        <v>61</v>
      </c>
      <c r="DB219" s="23">
        <f t="shared" si="216"/>
        <v>0</v>
      </c>
      <c r="DC219">
        <f t="shared" si="217"/>
        <v>0</v>
      </c>
      <c r="DD219">
        <f t="shared" si="218"/>
        <v>0</v>
      </c>
      <c r="DE219">
        <f t="shared" si="219"/>
        <v>0</v>
      </c>
      <c r="DF219">
        <f t="shared" si="220"/>
        <v>0</v>
      </c>
      <c r="DG219" s="23">
        <f t="shared" ca="1" si="221"/>
        <v>120</v>
      </c>
      <c r="DH219" s="465"/>
      <c r="DI219" s="335"/>
      <c r="DJ219" s="335"/>
      <c r="DK219" s="335"/>
      <c r="DL219" s="335"/>
      <c r="DM219" s="335"/>
      <c r="DN219" s="335"/>
      <c r="DO219" s="335"/>
      <c r="DP219" s="335"/>
      <c r="DQ219" s="335"/>
      <c r="DR219" s="23">
        <v>61</v>
      </c>
      <c r="DS219" s="23">
        <f t="shared" si="222"/>
        <v>0</v>
      </c>
      <c r="DT219">
        <f t="shared" si="223"/>
        <v>0</v>
      </c>
      <c r="DU219">
        <f t="shared" si="224"/>
        <v>0</v>
      </c>
      <c r="DV219">
        <f t="shared" si="225"/>
        <v>0</v>
      </c>
      <c r="DW219">
        <f t="shared" si="226"/>
        <v>0</v>
      </c>
      <c r="DX219" s="23">
        <f t="shared" ca="1" si="227"/>
        <v>120</v>
      </c>
      <c r="DY219" s="465"/>
      <c r="DZ219" s="335"/>
      <c r="EA219" s="335"/>
      <c r="EB219" s="335"/>
      <c r="EC219" s="335"/>
      <c r="ED219" s="335"/>
      <c r="EE219" s="335"/>
      <c r="EF219" s="335"/>
      <c r="EG219" s="335"/>
      <c r="EH219" s="335"/>
      <c r="EI219" s="23">
        <v>61</v>
      </c>
      <c r="EJ219" s="23">
        <f t="shared" si="228"/>
        <v>0</v>
      </c>
      <c r="EK219">
        <f t="shared" si="229"/>
        <v>0</v>
      </c>
      <c r="EL219">
        <f t="shared" si="230"/>
        <v>0</v>
      </c>
      <c r="EM219">
        <f t="shared" si="231"/>
        <v>0</v>
      </c>
      <c r="EN219">
        <f t="shared" si="232"/>
        <v>0</v>
      </c>
      <c r="EO219" s="23">
        <f t="shared" ca="1" si="233"/>
        <v>120</v>
      </c>
      <c r="EP219" s="465"/>
      <c r="EQ219" s="335"/>
      <c r="ER219" s="335"/>
      <c r="ES219" s="335"/>
      <c r="ET219" s="335"/>
      <c r="EU219" s="335"/>
      <c r="EV219" s="335"/>
      <c r="EW219" s="335"/>
      <c r="EX219" s="335"/>
      <c r="EY219" s="335"/>
      <c r="EZ219" s="23">
        <v>61</v>
      </c>
      <c r="FA219" s="23">
        <f t="shared" si="234"/>
        <v>0</v>
      </c>
      <c r="FB219">
        <f t="shared" si="235"/>
        <v>0</v>
      </c>
      <c r="FC219">
        <f t="shared" si="236"/>
        <v>0</v>
      </c>
      <c r="FD219">
        <f t="shared" si="237"/>
        <v>0</v>
      </c>
      <c r="FE219">
        <f t="shared" si="238"/>
        <v>0</v>
      </c>
      <c r="FF219" s="23">
        <f t="shared" ca="1" si="239"/>
        <v>120</v>
      </c>
      <c r="FG219" s="465"/>
      <c r="FH219" s="335"/>
      <c r="FI219" s="335"/>
      <c r="FJ219" s="335"/>
      <c r="FK219" s="335"/>
      <c r="FL219" s="335"/>
      <c r="FM219" s="335"/>
      <c r="FN219" s="335"/>
      <c r="FO219" s="335"/>
      <c r="FP219" s="335"/>
      <c r="FQ219" s="23">
        <v>61</v>
      </c>
      <c r="FR219" s="23">
        <f t="shared" si="240"/>
        <v>0</v>
      </c>
      <c r="FS219">
        <f t="shared" si="241"/>
        <v>0</v>
      </c>
      <c r="FT219">
        <f t="shared" si="242"/>
        <v>0</v>
      </c>
      <c r="FU219">
        <f t="shared" si="243"/>
        <v>0</v>
      </c>
      <c r="FV219">
        <f t="shared" si="244"/>
        <v>0</v>
      </c>
      <c r="FW219" s="23">
        <f t="shared" ca="1" si="245"/>
        <v>120</v>
      </c>
      <c r="FX219" s="465"/>
      <c r="FY219" s="335"/>
      <c r="FZ219" s="335"/>
      <c r="GA219" s="335"/>
      <c r="GB219" s="335"/>
      <c r="GC219" s="335"/>
      <c r="GD219" s="335"/>
      <c r="GE219" s="335"/>
      <c r="GF219" s="335"/>
      <c r="GG219" s="335"/>
      <c r="GH219" s="23">
        <v>61</v>
      </c>
      <c r="GI219" s="23">
        <f t="shared" si="246"/>
        <v>0</v>
      </c>
      <c r="GJ219">
        <f t="shared" si="247"/>
        <v>0</v>
      </c>
      <c r="GK219">
        <f t="shared" si="248"/>
        <v>0</v>
      </c>
      <c r="GL219">
        <f t="shared" si="249"/>
        <v>0</v>
      </c>
      <c r="GM219">
        <f t="shared" si="250"/>
        <v>0</v>
      </c>
      <c r="GN219" s="23">
        <f t="shared" ca="1" si="251"/>
        <v>120</v>
      </c>
      <c r="GO219" s="465"/>
      <c r="GP219" s="335"/>
      <c r="GQ219" s="335"/>
      <c r="GR219" s="335"/>
      <c r="GS219" s="335"/>
      <c r="GT219" s="335"/>
      <c r="GU219" s="335"/>
      <c r="GV219" s="335"/>
      <c r="GW219" s="335"/>
      <c r="GX219" s="335"/>
      <c r="GY219" s="23">
        <v>61</v>
      </c>
      <c r="GZ219" s="23">
        <f t="shared" si="252"/>
        <v>0</v>
      </c>
      <c r="HA219">
        <f t="shared" si="253"/>
        <v>0</v>
      </c>
      <c r="HB219">
        <f t="shared" si="254"/>
        <v>0</v>
      </c>
      <c r="HC219">
        <f t="shared" si="255"/>
        <v>0</v>
      </c>
      <c r="HD219">
        <f t="shared" si="256"/>
        <v>0</v>
      </c>
      <c r="HE219" s="23">
        <f t="shared" ca="1" si="257"/>
        <v>120</v>
      </c>
      <c r="HF219" s="465"/>
      <c r="HG219" s="335"/>
      <c r="HH219" s="335"/>
      <c r="HI219" s="335"/>
      <c r="HJ219" s="335"/>
      <c r="HK219" s="335"/>
      <c r="HL219" s="335"/>
      <c r="HM219" s="335"/>
      <c r="HN219" s="335"/>
      <c r="HO219" s="335"/>
      <c r="HP219" s="23">
        <v>61</v>
      </c>
      <c r="HQ219" s="23">
        <f t="shared" si="258"/>
        <v>0</v>
      </c>
      <c r="HR219">
        <f t="shared" si="259"/>
        <v>0</v>
      </c>
      <c r="HS219">
        <f t="shared" si="260"/>
        <v>0</v>
      </c>
      <c r="HT219">
        <f t="shared" si="261"/>
        <v>0</v>
      </c>
      <c r="HU219">
        <f t="shared" si="262"/>
        <v>0</v>
      </c>
      <c r="HV219" s="23">
        <f t="shared" ca="1" si="263"/>
        <v>120</v>
      </c>
      <c r="HW219" s="465"/>
      <c r="HX219" s="335"/>
      <c r="HY219" s="335"/>
      <c r="HZ219" s="335"/>
      <c r="IA219" s="335"/>
      <c r="IB219" s="335"/>
      <c r="IC219" s="335"/>
      <c r="ID219" s="335"/>
      <c r="IE219" s="335"/>
      <c r="IF219" s="335"/>
      <c r="IG219" s="23">
        <v>61</v>
      </c>
      <c r="IH219" s="23">
        <f t="shared" si="264"/>
        <v>0</v>
      </c>
      <c r="II219">
        <f t="shared" si="265"/>
        <v>0</v>
      </c>
      <c r="IJ219">
        <f t="shared" si="266"/>
        <v>0</v>
      </c>
      <c r="IK219">
        <f t="shared" si="267"/>
        <v>0</v>
      </c>
      <c r="IL219">
        <f t="shared" si="268"/>
        <v>0</v>
      </c>
      <c r="IM219" s="23">
        <f t="shared" ca="1" si="269"/>
        <v>120</v>
      </c>
      <c r="IN219" s="465"/>
      <c r="IO219" s="335"/>
      <c r="IP219" s="335"/>
      <c r="IQ219" s="335"/>
      <c r="IR219" s="335"/>
      <c r="IS219" s="335"/>
      <c r="IT219" s="335"/>
    </row>
    <row r="220" spans="1:254" s="124" customFormat="1" ht="12.75" x14ac:dyDescent="0.2">
      <c r="A220" s="335"/>
      <c r="B220" s="335"/>
      <c r="C220" s="23">
        <v>62</v>
      </c>
      <c r="D220" s="23">
        <f t="shared" si="180"/>
        <v>0</v>
      </c>
      <c r="E220">
        <f t="shared" si="181"/>
        <v>0</v>
      </c>
      <c r="F220">
        <f t="shared" si="182"/>
        <v>0</v>
      </c>
      <c r="G220">
        <f t="shared" si="183"/>
        <v>0</v>
      </c>
      <c r="H220">
        <f t="shared" si="184"/>
        <v>0</v>
      </c>
      <c r="I220" s="23">
        <f t="shared" ca="1" si="185"/>
        <v>120</v>
      </c>
      <c r="J220" s="465"/>
      <c r="K220" s="335"/>
      <c r="L220" s="335"/>
      <c r="M220" s="335"/>
      <c r="N220" s="335"/>
      <c r="O220" s="335"/>
      <c r="P220" s="335"/>
      <c r="Q220" s="335"/>
      <c r="R220" s="335"/>
      <c r="S220" s="335"/>
      <c r="T220" s="23">
        <v>62</v>
      </c>
      <c r="U220" s="23">
        <f t="shared" si="186"/>
        <v>0</v>
      </c>
      <c r="V220">
        <f t="shared" si="187"/>
        <v>0</v>
      </c>
      <c r="W220">
        <f t="shared" si="188"/>
        <v>0</v>
      </c>
      <c r="X220">
        <f t="shared" si="189"/>
        <v>0</v>
      </c>
      <c r="Y220">
        <f t="shared" si="190"/>
        <v>0</v>
      </c>
      <c r="Z220" s="23">
        <f t="shared" ca="1" si="191"/>
        <v>120</v>
      </c>
      <c r="AA220" s="465"/>
      <c r="AB220" s="335"/>
      <c r="AC220" s="335"/>
      <c r="AD220" s="335"/>
      <c r="AE220" s="335"/>
      <c r="AF220" s="335"/>
      <c r="AG220" s="335"/>
      <c r="AH220" s="335"/>
      <c r="AI220" s="335"/>
      <c r="AJ220" s="335"/>
      <c r="AK220" s="23">
        <v>62</v>
      </c>
      <c r="AL220" s="23">
        <f t="shared" si="192"/>
        <v>0</v>
      </c>
      <c r="AM220">
        <f t="shared" si="193"/>
        <v>0</v>
      </c>
      <c r="AN220">
        <f t="shared" si="194"/>
        <v>0</v>
      </c>
      <c r="AO220">
        <f t="shared" si="195"/>
        <v>0</v>
      </c>
      <c r="AP220">
        <f t="shared" si="196"/>
        <v>0</v>
      </c>
      <c r="AQ220" s="23">
        <f t="shared" ca="1" si="197"/>
        <v>120</v>
      </c>
      <c r="AR220" s="465"/>
      <c r="AS220" s="335"/>
      <c r="AT220" s="335"/>
      <c r="AU220" s="335"/>
      <c r="AV220" s="335"/>
      <c r="AW220" s="335"/>
      <c r="AX220" s="335"/>
      <c r="AY220" s="335"/>
      <c r="AZ220" s="335"/>
      <c r="BA220" s="335"/>
      <c r="BB220" s="23">
        <v>62</v>
      </c>
      <c r="BC220" s="23">
        <f t="shared" si="198"/>
        <v>0</v>
      </c>
      <c r="BD220">
        <f t="shared" si="199"/>
        <v>0</v>
      </c>
      <c r="BE220">
        <f t="shared" si="200"/>
        <v>0</v>
      </c>
      <c r="BF220">
        <f t="shared" si="201"/>
        <v>0</v>
      </c>
      <c r="BG220">
        <f t="shared" si="202"/>
        <v>0</v>
      </c>
      <c r="BH220" s="23">
        <f t="shared" ca="1" si="203"/>
        <v>120</v>
      </c>
      <c r="BI220" s="465"/>
      <c r="BJ220" s="335"/>
      <c r="BK220" s="335"/>
      <c r="BL220" s="335"/>
      <c r="BM220" s="335"/>
      <c r="BN220" s="335"/>
      <c r="BO220" s="335"/>
      <c r="BP220" s="335"/>
      <c r="BQ220" s="335"/>
      <c r="BR220" s="335"/>
      <c r="BS220" s="23">
        <v>62</v>
      </c>
      <c r="BT220" s="23">
        <f t="shared" si="204"/>
        <v>0</v>
      </c>
      <c r="BU220">
        <f t="shared" si="205"/>
        <v>0</v>
      </c>
      <c r="BV220">
        <f t="shared" si="206"/>
        <v>0</v>
      </c>
      <c r="BW220">
        <f t="shared" si="207"/>
        <v>0</v>
      </c>
      <c r="BX220">
        <f t="shared" si="208"/>
        <v>0</v>
      </c>
      <c r="BY220" s="23">
        <f t="shared" ca="1" si="209"/>
        <v>120</v>
      </c>
      <c r="BZ220" s="465"/>
      <c r="CA220" s="335"/>
      <c r="CB220" s="335"/>
      <c r="CC220" s="335"/>
      <c r="CD220" s="335"/>
      <c r="CE220" s="335"/>
      <c r="CF220" s="335"/>
      <c r="CG220" s="335"/>
      <c r="CH220" s="335"/>
      <c r="CI220" s="335"/>
      <c r="CJ220" s="23">
        <v>62</v>
      </c>
      <c r="CK220" s="23">
        <f t="shared" si="210"/>
        <v>0</v>
      </c>
      <c r="CL220">
        <f t="shared" si="211"/>
        <v>0</v>
      </c>
      <c r="CM220">
        <f t="shared" si="212"/>
        <v>0</v>
      </c>
      <c r="CN220">
        <f t="shared" si="213"/>
        <v>0</v>
      </c>
      <c r="CO220">
        <f t="shared" si="214"/>
        <v>0</v>
      </c>
      <c r="CP220" s="23">
        <f t="shared" ca="1" si="215"/>
        <v>120</v>
      </c>
      <c r="CQ220" s="465"/>
      <c r="CR220" s="335"/>
      <c r="CS220" s="335"/>
      <c r="CT220" s="335"/>
      <c r="CU220" s="335"/>
      <c r="CV220" s="335"/>
      <c r="CW220" s="335"/>
      <c r="CX220" s="335"/>
      <c r="CY220" s="335"/>
      <c r="CZ220" s="335"/>
      <c r="DA220" s="23">
        <v>62</v>
      </c>
      <c r="DB220" s="23">
        <f t="shared" si="216"/>
        <v>0</v>
      </c>
      <c r="DC220">
        <f t="shared" si="217"/>
        <v>0</v>
      </c>
      <c r="DD220">
        <f t="shared" si="218"/>
        <v>0</v>
      </c>
      <c r="DE220">
        <f t="shared" si="219"/>
        <v>0</v>
      </c>
      <c r="DF220">
        <f t="shared" si="220"/>
        <v>0</v>
      </c>
      <c r="DG220" s="23">
        <f t="shared" ca="1" si="221"/>
        <v>120</v>
      </c>
      <c r="DH220" s="465"/>
      <c r="DI220" s="335"/>
      <c r="DJ220" s="335"/>
      <c r="DK220" s="335"/>
      <c r="DL220" s="335"/>
      <c r="DM220" s="335"/>
      <c r="DN220" s="335"/>
      <c r="DO220" s="335"/>
      <c r="DP220" s="335"/>
      <c r="DQ220" s="335"/>
      <c r="DR220" s="23">
        <v>62</v>
      </c>
      <c r="DS220" s="23">
        <f t="shared" si="222"/>
        <v>0</v>
      </c>
      <c r="DT220">
        <f t="shared" si="223"/>
        <v>0</v>
      </c>
      <c r="DU220">
        <f t="shared" si="224"/>
        <v>0</v>
      </c>
      <c r="DV220">
        <f t="shared" si="225"/>
        <v>0</v>
      </c>
      <c r="DW220">
        <f t="shared" si="226"/>
        <v>0</v>
      </c>
      <c r="DX220" s="23">
        <f t="shared" ca="1" si="227"/>
        <v>120</v>
      </c>
      <c r="DY220" s="465"/>
      <c r="DZ220" s="335"/>
      <c r="EA220" s="335"/>
      <c r="EB220" s="335"/>
      <c r="EC220" s="335"/>
      <c r="ED220" s="335"/>
      <c r="EE220" s="335"/>
      <c r="EF220" s="335"/>
      <c r="EG220" s="335"/>
      <c r="EH220" s="335"/>
      <c r="EI220" s="23">
        <v>62</v>
      </c>
      <c r="EJ220" s="23">
        <f t="shared" si="228"/>
        <v>0</v>
      </c>
      <c r="EK220">
        <f t="shared" si="229"/>
        <v>0</v>
      </c>
      <c r="EL220">
        <f t="shared" si="230"/>
        <v>0</v>
      </c>
      <c r="EM220">
        <f t="shared" si="231"/>
        <v>0</v>
      </c>
      <c r="EN220">
        <f t="shared" si="232"/>
        <v>0</v>
      </c>
      <c r="EO220" s="23">
        <f t="shared" ca="1" si="233"/>
        <v>120</v>
      </c>
      <c r="EP220" s="465"/>
      <c r="EQ220" s="335"/>
      <c r="ER220" s="335"/>
      <c r="ES220" s="335"/>
      <c r="ET220" s="335"/>
      <c r="EU220" s="335"/>
      <c r="EV220" s="335"/>
      <c r="EW220" s="335"/>
      <c r="EX220" s="335"/>
      <c r="EY220" s="335"/>
      <c r="EZ220" s="23">
        <v>62</v>
      </c>
      <c r="FA220" s="23">
        <f t="shared" si="234"/>
        <v>0</v>
      </c>
      <c r="FB220">
        <f t="shared" si="235"/>
        <v>0</v>
      </c>
      <c r="FC220">
        <f t="shared" si="236"/>
        <v>0</v>
      </c>
      <c r="FD220">
        <f t="shared" si="237"/>
        <v>0</v>
      </c>
      <c r="FE220">
        <f t="shared" si="238"/>
        <v>0</v>
      </c>
      <c r="FF220" s="23">
        <f t="shared" ca="1" si="239"/>
        <v>120</v>
      </c>
      <c r="FG220" s="465"/>
      <c r="FH220" s="335"/>
      <c r="FI220" s="335"/>
      <c r="FJ220" s="335"/>
      <c r="FK220" s="335"/>
      <c r="FL220" s="335"/>
      <c r="FM220" s="335"/>
      <c r="FN220" s="335"/>
      <c r="FO220" s="335"/>
      <c r="FP220" s="335"/>
      <c r="FQ220" s="23">
        <v>62</v>
      </c>
      <c r="FR220" s="23">
        <f t="shared" si="240"/>
        <v>0</v>
      </c>
      <c r="FS220">
        <f t="shared" si="241"/>
        <v>0</v>
      </c>
      <c r="FT220">
        <f t="shared" si="242"/>
        <v>0</v>
      </c>
      <c r="FU220">
        <f t="shared" si="243"/>
        <v>0</v>
      </c>
      <c r="FV220">
        <f t="shared" si="244"/>
        <v>0</v>
      </c>
      <c r="FW220" s="23">
        <f t="shared" ca="1" si="245"/>
        <v>120</v>
      </c>
      <c r="FX220" s="465"/>
      <c r="FY220" s="335"/>
      <c r="FZ220" s="335"/>
      <c r="GA220" s="335"/>
      <c r="GB220" s="335"/>
      <c r="GC220" s="335"/>
      <c r="GD220" s="335"/>
      <c r="GE220" s="335"/>
      <c r="GF220" s="335"/>
      <c r="GG220" s="335"/>
      <c r="GH220" s="23">
        <v>62</v>
      </c>
      <c r="GI220" s="23">
        <f t="shared" si="246"/>
        <v>0</v>
      </c>
      <c r="GJ220">
        <f t="shared" si="247"/>
        <v>0</v>
      </c>
      <c r="GK220">
        <f t="shared" si="248"/>
        <v>0</v>
      </c>
      <c r="GL220">
        <f t="shared" si="249"/>
        <v>0</v>
      </c>
      <c r="GM220">
        <f t="shared" si="250"/>
        <v>0</v>
      </c>
      <c r="GN220" s="23">
        <f t="shared" ca="1" si="251"/>
        <v>120</v>
      </c>
      <c r="GO220" s="465"/>
      <c r="GP220" s="335"/>
      <c r="GQ220" s="335"/>
      <c r="GR220" s="335"/>
      <c r="GS220" s="335"/>
      <c r="GT220" s="335"/>
      <c r="GU220" s="335"/>
      <c r="GV220" s="335"/>
      <c r="GW220" s="335"/>
      <c r="GX220" s="335"/>
      <c r="GY220" s="23">
        <v>62</v>
      </c>
      <c r="GZ220" s="23">
        <f t="shared" si="252"/>
        <v>0</v>
      </c>
      <c r="HA220">
        <f t="shared" si="253"/>
        <v>0</v>
      </c>
      <c r="HB220">
        <f t="shared" si="254"/>
        <v>0</v>
      </c>
      <c r="HC220">
        <f t="shared" si="255"/>
        <v>0</v>
      </c>
      <c r="HD220">
        <f t="shared" si="256"/>
        <v>0</v>
      </c>
      <c r="HE220" s="23">
        <f t="shared" ca="1" si="257"/>
        <v>120</v>
      </c>
      <c r="HF220" s="465"/>
      <c r="HG220" s="335"/>
      <c r="HH220" s="335"/>
      <c r="HI220" s="335"/>
      <c r="HJ220" s="335"/>
      <c r="HK220" s="335"/>
      <c r="HL220" s="335"/>
      <c r="HM220" s="335"/>
      <c r="HN220" s="335"/>
      <c r="HO220" s="335"/>
      <c r="HP220" s="23">
        <v>62</v>
      </c>
      <c r="HQ220" s="23">
        <f t="shared" si="258"/>
        <v>0</v>
      </c>
      <c r="HR220">
        <f t="shared" si="259"/>
        <v>0</v>
      </c>
      <c r="HS220">
        <f t="shared" si="260"/>
        <v>0</v>
      </c>
      <c r="HT220">
        <f t="shared" si="261"/>
        <v>0</v>
      </c>
      <c r="HU220">
        <f t="shared" si="262"/>
        <v>0</v>
      </c>
      <c r="HV220" s="23">
        <f t="shared" ca="1" si="263"/>
        <v>120</v>
      </c>
      <c r="HW220" s="465"/>
      <c r="HX220" s="335"/>
      <c r="HY220" s="335"/>
      <c r="HZ220" s="335"/>
      <c r="IA220" s="335"/>
      <c r="IB220" s="335"/>
      <c r="IC220" s="335"/>
      <c r="ID220" s="335"/>
      <c r="IE220" s="335"/>
      <c r="IF220" s="335"/>
      <c r="IG220" s="23">
        <v>62</v>
      </c>
      <c r="IH220" s="23">
        <f t="shared" si="264"/>
        <v>0</v>
      </c>
      <c r="II220">
        <f t="shared" si="265"/>
        <v>0</v>
      </c>
      <c r="IJ220">
        <f t="shared" si="266"/>
        <v>0</v>
      </c>
      <c r="IK220">
        <f t="shared" si="267"/>
        <v>0</v>
      </c>
      <c r="IL220">
        <f t="shared" si="268"/>
        <v>0</v>
      </c>
      <c r="IM220" s="23">
        <f t="shared" ca="1" si="269"/>
        <v>120</v>
      </c>
      <c r="IN220" s="465"/>
      <c r="IO220" s="335"/>
      <c r="IP220" s="335"/>
      <c r="IQ220" s="335"/>
      <c r="IR220" s="335"/>
      <c r="IS220" s="335"/>
      <c r="IT220" s="335"/>
    </row>
    <row r="221" spans="1:254" s="124" customFormat="1" ht="12.75" x14ac:dyDescent="0.2">
      <c r="A221" s="335"/>
      <c r="B221" s="335"/>
      <c r="C221" s="23">
        <v>63</v>
      </c>
      <c r="D221" s="23">
        <f t="shared" si="180"/>
        <v>0</v>
      </c>
      <c r="E221">
        <f t="shared" si="181"/>
        <v>0</v>
      </c>
      <c r="F221">
        <f t="shared" si="182"/>
        <v>0</v>
      </c>
      <c r="G221">
        <f t="shared" si="183"/>
        <v>0</v>
      </c>
      <c r="H221">
        <f t="shared" si="184"/>
        <v>0</v>
      </c>
      <c r="I221" s="23">
        <f t="shared" ca="1" si="185"/>
        <v>120</v>
      </c>
      <c r="J221" s="465"/>
      <c r="K221" s="335"/>
      <c r="L221" s="335"/>
      <c r="M221" s="335"/>
      <c r="N221" s="335"/>
      <c r="O221" s="335"/>
      <c r="P221" s="335"/>
      <c r="Q221" s="335"/>
      <c r="R221" s="335"/>
      <c r="S221" s="335"/>
      <c r="T221" s="23">
        <v>63</v>
      </c>
      <c r="U221" s="23">
        <f t="shared" si="186"/>
        <v>0</v>
      </c>
      <c r="V221">
        <f t="shared" si="187"/>
        <v>0</v>
      </c>
      <c r="W221">
        <f t="shared" si="188"/>
        <v>0</v>
      </c>
      <c r="X221">
        <f t="shared" si="189"/>
        <v>0</v>
      </c>
      <c r="Y221">
        <f t="shared" si="190"/>
        <v>0</v>
      </c>
      <c r="Z221" s="23">
        <f t="shared" ca="1" si="191"/>
        <v>120</v>
      </c>
      <c r="AA221" s="465"/>
      <c r="AB221" s="335"/>
      <c r="AC221" s="335"/>
      <c r="AD221" s="335"/>
      <c r="AE221" s="335"/>
      <c r="AF221" s="335"/>
      <c r="AG221" s="335"/>
      <c r="AH221" s="335"/>
      <c r="AI221" s="335"/>
      <c r="AJ221" s="335"/>
      <c r="AK221" s="23">
        <v>63</v>
      </c>
      <c r="AL221" s="23">
        <f t="shared" si="192"/>
        <v>0</v>
      </c>
      <c r="AM221">
        <f t="shared" si="193"/>
        <v>0</v>
      </c>
      <c r="AN221">
        <f t="shared" si="194"/>
        <v>0</v>
      </c>
      <c r="AO221">
        <f t="shared" si="195"/>
        <v>0</v>
      </c>
      <c r="AP221">
        <f t="shared" si="196"/>
        <v>0</v>
      </c>
      <c r="AQ221" s="23">
        <f t="shared" ca="1" si="197"/>
        <v>120</v>
      </c>
      <c r="AR221" s="465"/>
      <c r="AS221" s="335"/>
      <c r="AT221" s="335"/>
      <c r="AU221" s="335"/>
      <c r="AV221" s="335"/>
      <c r="AW221" s="335"/>
      <c r="AX221" s="335"/>
      <c r="AY221" s="335"/>
      <c r="AZ221" s="335"/>
      <c r="BA221" s="335"/>
      <c r="BB221" s="23">
        <v>63</v>
      </c>
      <c r="BC221" s="23">
        <f t="shared" si="198"/>
        <v>0</v>
      </c>
      <c r="BD221">
        <f t="shared" si="199"/>
        <v>0</v>
      </c>
      <c r="BE221">
        <f t="shared" si="200"/>
        <v>0</v>
      </c>
      <c r="BF221">
        <f t="shared" si="201"/>
        <v>0</v>
      </c>
      <c r="BG221">
        <f t="shared" si="202"/>
        <v>0</v>
      </c>
      <c r="BH221" s="23">
        <f t="shared" ca="1" si="203"/>
        <v>120</v>
      </c>
      <c r="BI221" s="465"/>
      <c r="BJ221" s="335"/>
      <c r="BK221" s="335"/>
      <c r="BL221" s="335"/>
      <c r="BM221" s="335"/>
      <c r="BN221" s="335"/>
      <c r="BO221" s="335"/>
      <c r="BP221" s="335"/>
      <c r="BQ221" s="335"/>
      <c r="BR221" s="335"/>
      <c r="BS221" s="23">
        <v>63</v>
      </c>
      <c r="BT221" s="23">
        <f t="shared" si="204"/>
        <v>0</v>
      </c>
      <c r="BU221">
        <f t="shared" si="205"/>
        <v>0</v>
      </c>
      <c r="BV221">
        <f t="shared" si="206"/>
        <v>0</v>
      </c>
      <c r="BW221">
        <f t="shared" si="207"/>
        <v>0</v>
      </c>
      <c r="BX221">
        <f t="shared" si="208"/>
        <v>0</v>
      </c>
      <c r="BY221" s="23">
        <f t="shared" ca="1" si="209"/>
        <v>120</v>
      </c>
      <c r="BZ221" s="465"/>
      <c r="CA221" s="335"/>
      <c r="CB221" s="335"/>
      <c r="CC221" s="335"/>
      <c r="CD221" s="335"/>
      <c r="CE221" s="335"/>
      <c r="CF221" s="335"/>
      <c r="CG221" s="335"/>
      <c r="CH221" s="335"/>
      <c r="CI221" s="335"/>
      <c r="CJ221" s="23">
        <v>63</v>
      </c>
      <c r="CK221" s="23">
        <f t="shared" si="210"/>
        <v>0</v>
      </c>
      <c r="CL221">
        <f t="shared" si="211"/>
        <v>0</v>
      </c>
      <c r="CM221">
        <f t="shared" si="212"/>
        <v>0</v>
      </c>
      <c r="CN221">
        <f t="shared" si="213"/>
        <v>0</v>
      </c>
      <c r="CO221">
        <f t="shared" si="214"/>
        <v>0</v>
      </c>
      <c r="CP221" s="23">
        <f t="shared" ca="1" si="215"/>
        <v>120</v>
      </c>
      <c r="CQ221" s="465"/>
      <c r="CR221" s="335"/>
      <c r="CS221" s="335"/>
      <c r="CT221" s="335"/>
      <c r="CU221" s="335"/>
      <c r="CV221" s="335"/>
      <c r="CW221" s="335"/>
      <c r="CX221" s="335"/>
      <c r="CY221" s="335"/>
      <c r="CZ221" s="335"/>
      <c r="DA221" s="23">
        <v>63</v>
      </c>
      <c r="DB221" s="23">
        <f t="shared" si="216"/>
        <v>0</v>
      </c>
      <c r="DC221">
        <f t="shared" si="217"/>
        <v>0</v>
      </c>
      <c r="DD221">
        <f t="shared" si="218"/>
        <v>0</v>
      </c>
      <c r="DE221">
        <f t="shared" si="219"/>
        <v>0</v>
      </c>
      <c r="DF221">
        <f t="shared" si="220"/>
        <v>0</v>
      </c>
      <c r="DG221" s="23">
        <f t="shared" ca="1" si="221"/>
        <v>120</v>
      </c>
      <c r="DH221" s="465"/>
      <c r="DI221" s="335"/>
      <c r="DJ221" s="335"/>
      <c r="DK221" s="335"/>
      <c r="DL221" s="335"/>
      <c r="DM221" s="335"/>
      <c r="DN221" s="335"/>
      <c r="DO221" s="335"/>
      <c r="DP221" s="335"/>
      <c r="DQ221" s="335"/>
      <c r="DR221" s="23">
        <v>63</v>
      </c>
      <c r="DS221" s="23">
        <f t="shared" si="222"/>
        <v>0</v>
      </c>
      <c r="DT221">
        <f t="shared" si="223"/>
        <v>0</v>
      </c>
      <c r="DU221">
        <f t="shared" si="224"/>
        <v>0</v>
      </c>
      <c r="DV221">
        <f t="shared" si="225"/>
        <v>0</v>
      </c>
      <c r="DW221">
        <f t="shared" si="226"/>
        <v>0</v>
      </c>
      <c r="DX221" s="23">
        <f t="shared" ca="1" si="227"/>
        <v>120</v>
      </c>
      <c r="DY221" s="465"/>
      <c r="DZ221" s="335"/>
      <c r="EA221" s="335"/>
      <c r="EB221" s="335"/>
      <c r="EC221" s="335"/>
      <c r="ED221" s="335"/>
      <c r="EE221" s="335"/>
      <c r="EF221" s="335"/>
      <c r="EG221" s="335"/>
      <c r="EH221" s="335"/>
      <c r="EI221" s="23">
        <v>63</v>
      </c>
      <c r="EJ221" s="23">
        <f t="shared" si="228"/>
        <v>0</v>
      </c>
      <c r="EK221">
        <f t="shared" si="229"/>
        <v>0</v>
      </c>
      <c r="EL221">
        <f t="shared" si="230"/>
        <v>0</v>
      </c>
      <c r="EM221">
        <f t="shared" si="231"/>
        <v>0</v>
      </c>
      <c r="EN221">
        <f t="shared" si="232"/>
        <v>0</v>
      </c>
      <c r="EO221" s="23">
        <f t="shared" ca="1" si="233"/>
        <v>120</v>
      </c>
      <c r="EP221" s="465"/>
      <c r="EQ221" s="335"/>
      <c r="ER221" s="335"/>
      <c r="ES221" s="335"/>
      <c r="ET221" s="335"/>
      <c r="EU221" s="335"/>
      <c r="EV221" s="335"/>
      <c r="EW221" s="335"/>
      <c r="EX221" s="335"/>
      <c r="EY221" s="335"/>
      <c r="EZ221" s="23">
        <v>63</v>
      </c>
      <c r="FA221" s="23">
        <f t="shared" si="234"/>
        <v>0</v>
      </c>
      <c r="FB221">
        <f t="shared" si="235"/>
        <v>0</v>
      </c>
      <c r="FC221">
        <f t="shared" si="236"/>
        <v>0</v>
      </c>
      <c r="FD221">
        <f t="shared" si="237"/>
        <v>0</v>
      </c>
      <c r="FE221">
        <f t="shared" si="238"/>
        <v>0</v>
      </c>
      <c r="FF221" s="23">
        <f t="shared" ca="1" si="239"/>
        <v>120</v>
      </c>
      <c r="FG221" s="465"/>
      <c r="FH221" s="335"/>
      <c r="FI221" s="335"/>
      <c r="FJ221" s="335"/>
      <c r="FK221" s="335"/>
      <c r="FL221" s="335"/>
      <c r="FM221" s="335"/>
      <c r="FN221" s="335"/>
      <c r="FO221" s="335"/>
      <c r="FP221" s="335"/>
      <c r="FQ221" s="23">
        <v>63</v>
      </c>
      <c r="FR221" s="23">
        <f t="shared" si="240"/>
        <v>0</v>
      </c>
      <c r="FS221">
        <f t="shared" si="241"/>
        <v>0</v>
      </c>
      <c r="FT221">
        <f t="shared" si="242"/>
        <v>0</v>
      </c>
      <c r="FU221">
        <f t="shared" si="243"/>
        <v>0</v>
      </c>
      <c r="FV221">
        <f t="shared" si="244"/>
        <v>0</v>
      </c>
      <c r="FW221" s="23">
        <f t="shared" ca="1" si="245"/>
        <v>120</v>
      </c>
      <c r="FX221" s="465"/>
      <c r="FY221" s="335"/>
      <c r="FZ221" s="335"/>
      <c r="GA221" s="335"/>
      <c r="GB221" s="335"/>
      <c r="GC221" s="335"/>
      <c r="GD221" s="335"/>
      <c r="GE221" s="335"/>
      <c r="GF221" s="335"/>
      <c r="GG221" s="335"/>
      <c r="GH221" s="23">
        <v>63</v>
      </c>
      <c r="GI221" s="23">
        <f t="shared" si="246"/>
        <v>0</v>
      </c>
      <c r="GJ221">
        <f t="shared" si="247"/>
        <v>0</v>
      </c>
      <c r="GK221">
        <f t="shared" si="248"/>
        <v>0</v>
      </c>
      <c r="GL221">
        <f t="shared" si="249"/>
        <v>0</v>
      </c>
      <c r="GM221">
        <f t="shared" si="250"/>
        <v>0</v>
      </c>
      <c r="GN221" s="23">
        <f t="shared" ca="1" si="251"/>
        <v>120</v>
      </c>
      <c r="GO221" s="465"/>
      <c r="GP221" s="335"/>
      <c r="GQ221" s="335"/>
      <c r="GR221" s="335"/>
      <c r="GS221" s="335"/>
      <c r="GT221" s="335"/>
      <c r="GU221" s="335"/>
      <c r="GV221" s="335"/>
      <c r="GW221" s="335"/>
      <c r="GX221" s="335"/>
      <c r="GY221" s="23">
        <v>63</v>
      </c>
      <c r="GZ221" s="23">
        <f t="shared" si="252"/>
        <v>0</v>
      </c>
      <c r="HA221">
        <f t="shared" si="253"/>
        <v>0</v>
      </c>
      <c r="HB221">
        <f t="shared" si="254"/>
        <v>0</v>
      </c>
      <c r="HC221">
        <f t="shared" si="255"/>
        <v>0</v>
      </c>
      <c r="HD221">
        <f t="shared" si="256"/>
        <v>0</v>
      </c>
      <c r="HE221" s="23">
        <f t="shared" ca="1" si="257"/>
        <v>120</v>
      </c>
      <c r="HF221" s="465"/>
      <c r="HG221" s="335"/>
      <c r="HH221" s="335"/>
      <c r="HI221" s="335"/>
      <c r="HJ221" s="335"/>
      <c r="HK221" s="335"/>
      <c r="HL221" s="335"/>
      <c r="HM221" s="335"/>
      <c r="HN221" s="335"/>
      <c r="HO221" s="335"/>
      <c r="HP221" s="23">
        <v>63</v>
      </c>
      <c r="HQ221" s="23">
        <f t="shared" si="258"/>
        <v>0</v>
      </c>
      <c r="HR221">
        <f t="shared" si="259"/>
        <v>0</v>
      </c>
      <c r="HS221">
        <f t="shared" si="260"/>
        <v>0</v>
      </c>
      <c r="HT221">
        <f t="shared" si="261"/>
        <v>0</v>
      </c>
      <c r="HU221">
        <f t="shared" si="262"/>
        <v>0</v>
      </c>
      <c r="HV221" s="23">
        <f t="shared" ca="1" si="263"/>
        <v>120</v>
      </c>
      <c r="HW221" s="465"/>
      <c r="HX221" s="335"/>
      <c r="HY221" s="335"/>
      <c r="HZ221" s="335"/>
      <c r="IA221" s="335"/>
      <c r="IB221" s="335"/>
      <c r="IC221" s="335"/>
      <c r="ID221" s="335"/>
      <c r="IE221" s="335"/>
      <c r="IF221" s="335"/>
      <c r="IG221" s="23">
        <v>63</v>
      </c>
      <c r="IH221" s="23">
        <f t="shared" si="264"/>
        <v>0</v>
      </c>
      <c r="II221">
        <f t="shared" si="265"/>
        <v>0</v>
      </c>
      <c r="IJ221">
        <f t="shared" si="266"/>
        <v>0</v>
      </c>
      <c r="IK221">
        <f t="shared" si="267"/>
        <v>0</v>
      </c>
      <c r="IL221">
        <f t="shared" si="268"/>
        <v>0</v>
      </c>
      <c r="IM221" s="23">
        <f t="shared" ca="1" si="269"/>
        <v>120</v>
      </c>
      <c r="IN221" s="465"/>
      <c r="IO221" s="335"/>
      <c r="IP221" s="335"/>
      <c r="IQ221" s="335"/>
      <c r="IR221" s="335"/>
      <c r="IS221" s="335"/>
      <c r="IT221" s="335"/>
    </row>
    <row r="222" spans="1:254" s="124" customFormat="1" ht="12.75" x14ac:dyDescent="0.2">
      <c r="A222" s="335"/>
      <c r="B222" s="335"/>
      <c r="C222" s="23">
        <v>64</v>
      </c>
      <c r="D222" s="23">
        <f t="shared" si="180"/>
        <v>0</v>
      </c>
      <c r="E222">
        <f t="shared" si="181"/>
        <v>0</v>
      </c>
      <c r="F222">
        <f t="shared" si="182"/>
        <v>0</v>
      </c>
      <c r="G222">
        <f t="shared" si="183"/>
        <v>0</v>
      </c>
      <c r="H222">
        <f t="shared" si="184"/>
        <v>0</v>
      </c>
      <c r="I222" s="23">
        <f t="shared" ca="1" si="185"/>
        <v>120</v>
      </c>
      <c r="J222" s="465"/>
      <c r="K222" s="335"/>
      <c r="L222" s="335"/>
      <c r="M222" s="335"/>
      <c r="N222" s="335"/>
      <c r="O222" s="335"/>
      <c r="P222" s="335"/>
      <c r="Q222" s="335"/>
      <c r="R222" s="335"/>
      <c r="S222" s="335"/>
      <c r="T222" s="23">
        <v>64</v>
      </c>
      <c r="U222" s="23">
        <f t="shared" si="186"/>
        <v>0</v>
      </c>
      <c r="V222">
        <f t="shared" si="187"/>
        <v>0</v>
      </c>
      <c r="W222">
        <f t="shared" si="188"/>
        <v>0</v>
      </c>
      <c r="X222">
        <f t="shared" si="189"/>
        <v>0</v>
      </c>
      <c r="Y222">
        <f t="shared" si="190"/>
        <v>0</v>
      </c>
      <c r="Z222" s="23">
        <f t="shared" ca="1" si="191"/>
        <v>120</v>
      </c>
      <c r="AA222" s="465"/>
      <c r="AB222" s="335"/>
      <c r="AC222" s="335"/>
      <c r="AD222" s="335"/>
      <c r="AE222" s="335"/>
      <c r="AF222" s="335"/>
      <c r="AG222" s="335"/>
      <c r="AH222" s="335"/>
      <c r="AI222" s="335"/>
      <c r="AJ222" s="335"/>
      <c r="AK222" s="23">
        <v>64</v>
      </c>
      <c r="AL222" s="23">
        <f t="shared" si="192"/>
        <v>0</v>
      </c>
      <c r="AM222">
        <f t="shared" si="193"/>
        <v>0</v>
      </c>
      <c r="AN222">
        <f t="shared" si="194"/>
        <v>0</v>
      </c>
      <c r="AO222">
        <f t="shared" si="195"/>
        <v>0</v>
      </c>
      <c r="AP222">
        <f t="shared" si="196"/>
        <v>0</v>
      </c>
      <c r="AQ222" s="23">
        <f t="shared" ca="1" si="197"/>
        <v>120</v>
      </c>
      <c r="AR222" s="465"/>
      <c r="AS222" s="335"/>
      <c r="AT222" s="335"/>
      <c r="AU222" s="335"/>
      <c r="AV222" s="335"/>
      <c r="AW222" s="335"/>
      <c r="AX222" s="335"/>
      <c r="AY222" s="335"/>
      <c r="AZ222" s="335"/>
      <c r="BA222" s="335"/>
      <c r="BB222" s="23">
        <v>64</v>
      </c>
      <c r="BC222" s="23">
        <f t="shared" si="198"/>
        <v>0</v>
      </c>
      <c r="BD222">
        <f t="shared" si="199"/>
        <v>0</v>
      </c>
      <c r="BE222">
        <f t="shared" si="200"/>
        <v>0</v>
      </c>
      <c r="BF222">
        <f t="shared" si="201"/>
        <v>0</v>
      </c>
      <c r="BG222">
        <f t="shared" si="202"/>
        <v>0</v>
      </c>
      <c r="BH222" s="23">
        <f t="shared" ca="1" si="203"/>
        <v>120</v>
      </c>
      <c r="BI222" s="465"/>
      <c r="BJ222" s="335"/>
      <c r="BK222" s="335"/>
      <c r="BL222" s="335"/>
      <c r="BM222" s="335"/>
      <c r="BN222" s="335"/>
      <c r="BO222" s="335"/>
      <c r="BP222" s="335"/>
      <c r="BQ222" s="335"/>
      <c r="BR222" s="335"/>
      <c r="BS222" s="23">
        <v>64</v>
      </c>
      <c r="BT222" s="23">
        <f t="shared" si="204"/>
        <v>0</v>
      </c>
      <c r="BU222">
        <f t="shared" si="205"/>
        <v>0</v>
      </c>
      <c r="BV222">
        <f t="shared" si="206"/>
        <v>0</v>
      </c>
      <c r="BW222">
        <f t="shared" si="207"/>
        <v>0</v>
      </c>
      <c r="BX222">
        <f t="shared" si="208"/>
        <v>0</v>
      </c>
      <c r="BY222" s="23">
        <f t="shared" ca="1" si="209"/>
        <v>120</v>
      </c>
      <c r="BZ222" s="465"/>
      <c r="CA222" s="335"/>
      <c r="CB222" s="335"/>
      <c r="CC222" s="335"/>
      <c r="CD222" s="335"/>
      <c r="CE222" s="335"/>
      <c r="CF222" s="335"/>
      <c r="CG222" s="335"/>
      <c r="CH222" s="335"/>
      <c r="CI222" s="335"/>
      <c r="CJ222" s="23">
        <v>64</v>
      </c>
      <c r="CK222" s="23">
        <f t="shared" si="210"/>
        <v>0</v>
      </c>
      <c r="CL222">
        <f t="shared" si="211"/>
        <v>0</v>
      </c>
      <c r="CM222">
        <f t="shared" si="212"/>
        <v>0</v>
      </c>
      <c r="CN222">
        <f t="shared" si="213"/>
        <v>0</v>
      </c>
      <c r="CO222">
        <f t="shared" si="214"/>
        <v>0</v>
      </c>
      <c r="CP222" s="23">
        <f t="shared" ca="1" si="215"/>
        <v>120</v>
      </c>
      <c r="CQ222" s="465"/>
      <c r="CR222" s="335"/>
      <c r="CS222" s="335"/>
      <c r="CT222" s="335"/>
      <c r="CU222" s="335"/>
      <c r="CV222" s="335"/>
      <c r="CW222" s="335"/>
      <c r="CX222" s="335"/>
      <c r="CY222" s="335"/>
      <c r="CZ222" s="335"/>
      <c r="DA222" s="23">
        <v>64</v>
      </c>
      <c r="DB222" s="23">
        <f t="shared" si="216"/>
        <v>0</v>
      </c>
      <c r="DC222">
        <f t="shared" si="217"/>
        <v>0</v>
      </c>
      <c r="DD222">
        <f t="shared" si="218"/>
        <v>0</v>
      </c>
      <c r="DE222">
        <f t="shared" si="219"/>
        <v>0</v>
      </c>
      <c r="DF222">
        <f t="shared" si="220"/>
        <v>0</v>
      </c>
      <c r="DG222" s="23">
        <f t="shared" ca="1" si="221"/>
        <v>120</v>
      </c>
      <c r="DH222" s="465"/>
      <c r="DI222" s="335"/>
      <c r="DJ222" s="335"/>
      <c r="DK222" s="335"/>
      <c r="DL222" s="335"/>
      <c r="DM222" s="335"/>
      <c r="DN222" s="335"/>
      <c r="DO222" s="335"/>
      <c r="DP222" s="335"/>
      <c r="DQ222" s="335"/>
      <c r="DR222" s="23">
        <v>64</v>
      </c>
      <c r="DS222" s="23">
        <f t="shared" si="222"/>
        <v>0</v>
      </c>
      <c r="DT222">
        <f t="shared" si="223"/>
        <v>0</v>
      </c>
      <c r="DU222">
        <f t="shared" si="224"/>
        <v>0</v>
      </c>
      <c r="DV222">
        <f t="shared" si="225"/>
        <v>0</v>
      </c>
      <c r="DW222">
        <f t="shared" si="226"/>
        <v>0</v>
      </c>
      <c r="DX222" s="23">
        <f t="shared" ca="1" si="227"/>
        <v>120</v>
      </c>
      <c r="DY222" s="465"/>
      <c r="DZ222" s="335"/>
      <c r="EA222" s="335"/>
      <c r="EB222" s="335"/>
      <c r="EC222" s="335"/>
      <c r="ED222" s="335"/>
      <c r="EE222" s="335"/>
      <c r="EF222" s="335"/>
      <c r="EG222" s="335"/>
      <c r="EH222" s="335"/>
      <c r="EI222" s="23">
        <v>64</v>
      </c>
      <c r="EJ222" s="23">
        <f t="shared" si="228"/>
        <v>0</v>
      </c>
      <c r="EK222">
        <f t="shared" si="229"/>
        <v>0</v>
      </c>
      <c r="EL222">
        <f t="shared" si="230"/>
        <v>0</v>
      </c>
      <c r="EM222">
        <f t="shared" si="231"/>
        <v>0</v>
      </c>
      <c r="EN222">
        <f t="shared" si="232"/>
        <v>0</v>
      </c>
      <c r="EO222" s="23">
        <f t="shared" ca="1" si="233"/>
        <v>120</v>
      </c>
      <c r="EP222" s="465"/>
      <c r="EQ222" s="335"/>
      <c r="ER222" s="335"/>
      <c r="ES222" s="335"/>
      <c r="ET222" s="335"/>
      <c r="EU222" s="335"/>
      <c r="EV222" s="335"/>
      <c r="EW222" s="335"/>
      <c r="EX222" s="335"/>
      <c r="EY222" s="335"/>
      <c r="EZ222" s="23">
        <v>64</v>
      </c>
      <c r="FA222" s="23">
        <f t="shared" si="234"/>
        <v>0</v>
      </c>
      <c r="FB222">
        <f t="shared" si="235"/>
        <v>0</v>
      </c>
      <c r="FC222">
        <f t="shared" si="236"/>
        <v>0</v>
      </c>
      <c r="FD222">
        <f t="shared" si="237"/>
        <v>0</v>
      </c>
      <c r="FE222">
        <f t="shared" si="238"/>
        <v>0</v>
      </c>
      <c r="FF222" s="23">
        <f t="shared" ca="1" si="239"/>
        <v>120</v>
      </c>
      <c r="FG222" s="465"/>
      <c r="FH222" s="335"/>
      <c r="FI222" s="335"/>
      <c r="FJ222" s="335"/>
      <c r="FK222" s="335"/>
      <c r="FL222" s="335"/>
      <c r="FM222" s="335"/>
      <c r="FN222" s="335"/>
      <c r="FO222" s="335"/>
      <c r="FP222" s="335"/>
      <c r="FQ222" s="23">
        <v>64</v>
      </c>
      <c r="FR222" s="23">
        <f t="shared" si="240"/>
        <v>0</v>
      </c>
      <c r="FS222">
        <f t="shared" si="241"/>
        <v>0</v>
      </c>
      <c r="FT222">
        <f t="shared" si="242"/>
        <v>0</v>
      </c>
      <c r="FU222">
        <f t="shared" si="243"/>
        <v>0</v>
      </c>
      <c r="FV222">
        <f t="shared" si="244"/>
        <v>0</v>
      </c>
      <c r="FW222" s="23">
        <f t="shared" ca="1" si="245"/>
        <v>120</v>
      </c>
      <c r="FX222" s="465"/>
      <c r="FY222" s="335"/>
      <c r="FZ222" s="335"/>
      <c r="GA222" s="335"/>
      <c r="GB222" s="335"/>
      <c r="GC222" s="335"/>
      <c r="GD222" s="335"/>
      <c r="GE222" s="335"/>
      <c r="GF222" s="335"/>
      <c r="GG222" s="335"/>
      <c r="GH222" s="23">
        <v>64</v>
      </c>
      <c r="GI222" s="23">
        <f t="shared" si="246"/>
        <v>0</v>
      </c>
      <c r="GJ222">
        <f t="shared" si="247"/>
        <v>0</v>
      </c>
      <c r="GK222">
        <f t="shared" si="248"/>
        <v>0</v>
      </c>
      <c r="GL222">
        <f t="shared" si="249"/>
        <v>0</v>
      </c>
      <c r="GM222">
        <f t="shared" si="250"/>
        <v>0</v>
      </c>
      <c r="GN222" s="23">
        <f t="shared" ca="1" si="251"/>
        <v>120</v>
      </c>
      <c r="GO222" s="465"/>
      <c r="GP222" s="335"/>
      <c r="GQ222" s="335"/>
      <c r="GR222" s="335"/>
      <c r="GS222" s="335"/>
      <c r="GT222" s="335"/>
      <c r="GU222" s="335"/>
      <c r="GV222" s="335"/>
      <c r="GW222" s="335"/>
      <c r="GX222" s="335"/>
      <c r="GY222" s="23">
        <v>64</v>
      </c>
      <c r="GZ222" s="23">
        <f t="shared" si="252"/>
        <v>0</v>
      </c>
      <c r="HA222">
        <f t="shared" si="253"/>
        <v>0</v>
      </c>
      <c r="HB222">
        <f t="shared" si="254"/>
        <v>0</v>
      </c>
      <c r="HC222">
        <f t="shared" si="255"/>
        <v>0</v>
      </c>
      <c r="HD222">
        <f t="shared" si="256"/>
        <v>0</v>
      </c>
      <c r="HE222" s="23">
        <f t="shared" ca="1" si="257"/>
        <v>120</v>
      </c>
      <c r="HF222" s="465"/>
      <c r="HG222" s="335"/>
      <c r="HH222" s="335"/>
      <c r="HI222" s="335"/>
      <c r="HJ222" s="335"/>
      <c r="HK222" s="335"/>
      <c r="HL222" s="335"/>
      <c r="HM222" s="335"/>
      <c r="HN222" s="335"/>
      <c r="HO222" s="335"/>
      <c r="HP222" s="23">
        <v>64</v>
      </c>
      <c r="HQ222" s="23">
        <f t="shared" si="258"/>
        <v>0</v>
      </c>
      <c r="HR222">
        <f t="shared" si="259"/>
        <v>0</v>
      </c>
      <c r="HS222">
        <f t="shared" si="260"/>
        <v>0</v>
      </c>
      <c r="HT222">
        <f t="shared" si="261"/>
        <v>0</v>
      </c>
      <c r="HU222">
        <f t="shared" si="262"/>
        <v>0</v>
      </c>
      <c r="HV222" s="23">
        <f t="shared" ca="1" si="263"/>
        <v>120</v>
      </c>
      <c r="HW222" s="465"/>
      <c r="HX222" s="335"/>
      <c r="HY222" s="335"/>
      <c r="HZ222" s="335"/>
      <c r="IA222" s="335"/>
      <c r="IB222" s="335"/>
      <c r="IC222" s="335"/>
      <c r="ID222" s="335"/>
      <c r="IE222" s="335"/>
      <c r="IF222" s="335"/>
      <c r="IG222" s="23">
        <v>64</v>
      </c>
      <c r="IH222" s="23">
        <f t="shared" si="264"/>
        <v>0</v>
      </c>
      <c r="II222">
        <f t="shared" si="265"/>
        <v>0</v>
      </c>
      <c r="IJ222">
        <f t="shared" si="266"/>
        <v>0</v>
      </c>
      <c r="IK222">
        <f t="shared" si="267"/>
        <v>0</v>
      </c>
      <c r="IL222">
        <f t="shared" si="268"/>
        <v>0</v>
      </c>
      <c r="IM222" s="23">
        <f t="shared" ca="1" si="269"/>
        <v>120</v>
      </c>
      <c r="IN222" s="465"/>
      <c r="IO222" s="335"/>
      <c r="IP222" s="335"/>
      <c r="IQ222" s="335"/>
      <c r="IR222" s="335"/>
      <c r="IS222" s="335"/>
      <c r="IT222" s="335"/>
    </row>
    <row r="223" spans="1:254" s="124" customFormat="1" ht="12.75" x14ac:dyDescent="0.2">
      <c r="A223" s="335"/>
      <c r="B223" s="335"/>
      <c r="C223" s="23">
        <v>65</v>
      </c>
      <c r="D223" s="23">
        <f t="shared" si="180"/>
        <v>0</v>
      </c>
      <c r="E223">
        <f t="shared" si="181"/>
        <v>0</v>
      </c>
      <c r="F223">
        <f t="shared" si="182"/>
        <v>0</v>
      </c>
      <c r="G223">
        <f t="shared" si="183"/>
        <v>0</v>
      </c>
      <c r="H223">
        <f t="shared" si="184"/>
        <v>0</v>
      </c>
      <c r="I223" s="23">
        <f t="shared" ca="1" si="185"/>
        <v>120</v>
      </c>
      <c r="J223" s="465"/>
      <c r="K223" s="335"/>
      <c r="L223" s="335"/>
      <c r="M223" s="335"/>
      <c r="N223" s="335"/>
      <c r="O223" s="335"/>
      <c r="P223" s="335"/>
      <c r="Q223" s="335"/>
      <c r="R223" s="335"/>
      <c r="S223" s="335"/>
      <c r="T223" s="23">
        <v>65</v>
      </c>
      <c r="U223" s="23">
        <f t="shared" si="186"/>
        <v>0</v>
      </c>
      <c r="V223">
        <f t="shared" si="187"/>
        <v>0</v>
      </c>
      <c r="W223">
        <f t="shared" si="188"/>
        <v>0</v>
      </c>
      <c r="X223">
        <f t="shared" si="189"/>
        <v>0</v>
      </c>
      <c r="Y223">
        <f t="shared" si="190"/>
        <v>0</v>
      </c>
      <c r="Z223" s="23">
        <f t="shared" ca="1" si="191"/>
        <v>120</v>
      </c>
      <c r="AA223" s="465"/>
      <c r="AB223" s="335"/>
      <c r="AC223" s="335"/>
      <c r="AD223" s="335"/>
      <c r="AE223" s="335"/>
      <c r="AF223" s="335"/>
      <c r="AG223" s="335"/>
      <c r="AH223" s="335"/>
      <c r="AI223" s="335"/>
      <c r="AJ223" s="335"/>
      <c r="AK223" s="23">
        <v>65</v>
      </c>
      <c r="AL223" s="23">
        <f t="shared" si="192"/>
        <v>0</v>
      </c>
      <c r="AM223">
        <f t="shared" si="193"/>
        <v>0</v>
      </c>
      <c r="AN223">
        <f t="shared" si="194"/>
        <v>0</v>
      </c>
      <c r="AO223">
        <f t="shared" si="195"/>
        <v>0</v>
      </c>
      <c r="AP223">
        <f t="shared" si="196"/>
        <v>0</v>
      </c>
      <c r="AQ223" s="23">
        <f t="shared" ca="1" si="197"/>
        <v>120</v>
      </c>
      <c r="AR223" s="465"/>
      <c r="AS223" s="335"/>
      <c r="AT223" s="335"/>
      <c r="AU223" s="335"/>
      <c r="AV223" s="335"/>
      <c r="AW223" s="335"/>
      <c r="AX223" s="335"/>
      <c r="AY223" s="335"/>
      <c r="AZ223" s="335"/>
      <c r="BA223" s="335"/>
      <c r="BB223" s="23">
        <v>65</v>
      </c>
      <c r="BC223" s="23">
        <f t="shared" si="198"/>
        <v>0</v>
      </c>
      <c r="BD223">
        <f t="shared" si="199"/>
        <v>0</v>
      </c>
      <c r="BE223">
        <f t="shared" si="200"/>
        <v>0</v>
      </c>
      <c r="BF223">
        <f t="shared" si="201"/>
        <v>0</v>
      </c>
      <c r="BG223">
        <f t="shared" si="202"/>
        <v>0</v>
      </c>
      <c r="BH223" s="23">
        <f t="shared" ca="1" si="203"/>
        <v>120</v>
      </c>
      <c r="BI223" s="465"/>
      <c r="BJ223" s="335"/>
      <c r="BK223" s="335"/>
      <c r="BL223" s="335"/>
      <c r="BM223" s="335"/>
      <c r="BN223" s="335"/>
      <c r="BO223" s="335"/>
      <c r="BP223" s="335"/>
      <c r="BQ223" s="335"/>
      <c r="BR223" s="335"/>
      <c r="BS223" s="23">
        <v>65</v>
      </c>
      <c r="BT223" s="23">
        <f t="shared" si="204"/>
        <v>0</v>
      </c>
      <c r="BU223">
        <f t="shared" si="205"/>
        <v>0</v>
      </c>
      <c r="BV223">
        <f t="shared" si="206"/>
        <v>0</v>
      </c>
      <c r="BW223">
        <f t="shared" si="207"/>
        <v>0</v>
      </c>
      <c r="BX223">
        <f t="shared" si="208"/>
        <v>0</v>
      </c>
      <c r="BY223" s="23">
        <f t="shared" ca="1" si="209"/>
        <v>120</v>
      </c>
      <c r="BZ223" s="465"/>
      <c r="CA223" s="335"/>
      <c r="CB223" s="335"/>
      <c r="CC223" s="335"/>
      <c r="CD223" s="335"/>
      <c r="CE223" s="335"/>
      <c r="CF223" s="335"/>
      <c r="CG223" s="335"/>
      <c r="CH223" s="335"/>
      <c r="CI223" s="335"/>
      <c r="CJ223" s="23">
        <v>65</v>
      </c>
      <c r="CK223" s="23">
        <f t="shared" si="210"/>
        <v>0</v>
      </c>
      <c r="CL223">
        <f t="shared" si="211"/>
        <v>0</v>
      </c>
      <c r="CM223">
        <f t="shared" si="212"/>
        <v>0</v>
      </c>
      <c r="CN223">
        <f t="shared" si="213"/>
        <v>0</v>
      </c>
      <c r="CO223">
        <f t="shared" si="214"/>
        <v>0</v>
      </c>
      <c r="CP223" s="23">
        <f t="shared" ca="1" si="215"/>
        <v>120</v>
      </c>
      <c r="CQ223" s="465"/>
      <c r="CR223" s="335"/>
      <c r="CS223" s="335"/>
      <c r="CT223" s="335"/>
      <c r="CU223" s="335"/>
      <c r="CV223" s="335"/>
      <c r="CW223" s="335"/>
      <c r="CX223" s="335"/>
      <c r="CY223" s="335"/>
      <c r="CZ223" s="335"/>
      <c r="DA223" s="23">
        <v>65</v>
      </c>
      <c r="DB223" s="23">
        <f t="shared" si="216"/>
        <v>0</v>
      </c>
      <c r="DC223">
        <f t="shared" si="217"/>
        <v>0</v>
      </c>
      <c r="DD223">
        <f t="shared" si="218"/>
        <v>0</v>
      </c>
      <c r="DE223">
        <f t="shared" si="219"/>
        <v>0</v>
      </c>
      <c r="DF223">
        <f t="shared" si="220"/>
        <v>0</v>
      </c>
      <c r="DG223" s="23">
        <f t="shared" ca="1" si="221"/>
        <v>120</v>
      </c>
      <c r="DH223" s="465"/>
      <c r="DI223" s="335"/>
      <c r="DJ223" s="335"/>
      <c r="DK223" s="335"/>
      <c r="DL223" s="335"/>
      <c r="DM223" s="335"/>
      <c r="DN223" s="335"/>
      <c r="DO223" s="335"/>
      <c r="DP223" s="335"/>
      <c r="DQ223" s="335"/>
      <c r="DR223" s="23">
        <v>65</v>
      </c>
      <c r="DS223" s="23">
        <f t="shared" si="222"/>
        <v>0</v>
      </c>
      <c r="DT223">
        <f t="shared" si="223"/>
        <v>0</v>
      </c>
      <c r="DU223">
        <f t="shared" si="224"/>
        <v>0</v>
      </c>
      <c r="DV223">
        <f t="shared" si="225"/>
        <v>0</v>
      </c>
      <c r="DW223">
        <f t="shared" si="226"/>
        <v>0</v>
      </c>
      <c r="DX223" s="23">
        <f t="shared" ca="1" si="227"/>
        <v>120</v>
      </c>
      <c r="DY223" s="465"/>
      <c r="DZ223" s="335"/>
      <c r="EA223" s="335"/>
      <c r="EB223" s="335"/>
      <c r="EC223" s="335"/>
      <c r="ED223" s="335"/>
      <c r="EE223" s="335"/>
      <c r="EF223" s="335"/>
      <c r="EG223" s="335"/>
      <c r="EH223" s="335"/>
      <c r="EI223" s="23">
        <v>65</v>
      </c>
      <c r="EJ223" s="23">
        <f t="shared" si="228"/>
        <v>0</v>
      </c>
      <c r="EK223">
        <f t="shared" si="229"/>
        <v>0</v>
      </c>
      <c r="EL223">
        <f t="shared" si="230"/>
        <v>0</v>
      </c>
      <c r="EM223">
        <f t="shared" si="231"/>
        <v>0</v>
      </c>
      <c r="EN223">
        <f t="shared" si="232"/>
        <v>0</v>
      </c>
      <c r="EO223" s="23">
        <f t="shared" ca="1" si="233"/>
        <v>120</v>
      </c>
      <c r="EP223" s="465"/>
      <c r="EQ223" s="335"/>
      <c r="ER223" s="335"/>
      <c r="ES223" s="335"/>
      <c r="ET223" s="335"/>
      <c r="EU223" s="335"/>
      <c r="EV223" s="335"/>
      <c r="EW223" s="335"/>
      <c r="EX223" s="335"/>
      <c r="EY223" s="335"/>
      <c r="EZ223" s="23">
        <v>65</v>
      </c>
      <c r="FA223" s="23">
        <f t="shared" si="234"/>
        <v>0</v>
      </c>
      <c r="FB223">
        <f t="shared" si="235"/>
        <v>0</v>
      </c>
      <c r="FC223">
        <f t="shared" si="236"/>
        <v>0</v>
      </c>
      <c r="FD223">
        <f t="shared" si="237"/>
        <v>0</v>
      </c>
      <c r="FE223">
        <f t="shared" si="238"/>
        <v>0</v>
      </c>
      <c r="FF223" s="23">
        <f t="shared" ca="1" si="239"/>
        <v>120</v>
      </c>
      <c r="FG223" s="465"/>
      <c r="FH223" s="335"/>
      <c r="FI223" s="335"/>
      <c r="FJ223" s="335"/>
      <c r="FK223" s="335"/>
      <c r="FL223" s="335"/>
      <c r="FM223" s="335"/>
      <c r="FN223" s="335"/>
      <c r="FO223" s="335"/>
      <c r="FP223" s="335"/>
      <c r="FQ223" s="23">
        <v>65</v>
      </c>
      <c r="FR223" s="23">
        <f t="shared" si="240"/>
        <v>0</v>
      </c>
      <c r="FS223">
        <f t="shared" si="241"/>
        <v>0</v>
      </c>
      <c r="FT223">
        <f t="shared" si="242"/>
        <v>0</v>
      </c>
      <c r="FU223">
        <f t="shared" si="243"/>
        <v>0</v>
      </c>
      <c r="FV223">
        <f t="shared" si="244"/>
        <v>0</v>
      </c>
      <c r="FW223" s="23">
        <f t="shared" ca="1" si="245"/>
        <v>120</v>
      </c>
      <c r="FX223" s="465"/>
      <c r="FY223" s="335"/>
      <c r="FZ223" s="335"/>
      <c r="GA223" s="335"/>
      <c r="GB223" s="335"/>
      <c r="GC223" s="335"/>
      <c r="GD223" s="335"/>
      <c r="GE223" s="335"/>
      <c r="GF223" s="335"/>
      <c r="GG223" s="335"/>
      <c r="GH223" s="23">
        <v>65</v>
      </c>
      <c r="GI223" s="23">
        <f t="shared" si="246"/>
        <v>0</v>
      </c>
      <c r="GJ223">
        <f t="shared" si="247"/>
        <v>0</v>
      </c>
      <c r="GK223">
        <f t="shared" si="248"/>
        <v>0</v>
      </c>
      <c r="GL223">
        <f t="shared" si="249"/>
        <v>0</v>
      </c>
      <c r="GM223">
        <f t="shared" si="250"/>
        <v>0</v>
      </c>
      <c r="GN223" s="23">
        <f t="shared" ca="1" si="251"/>
        <v>120</v>
      </c>
      <c r="GO223" s="465"/>
      <c r="GP223" s="335"/>
      <c r="GQ223" s="335"/>
      <c r="GR223" s="335"/>
      <c r="GS223" s="335"/>
      <c r="GT223" s="335"/>
      <c r="GU223" s="335"/>
      <c r="GV223" s="335"/>
      <c r="GW223" s="335"/>
      <c r="GX223" s="335"/>
      <c r="GY223" s="23">
        <v>65</v>
      </c>
      <c r="GZ223" s="23">
        <f t="shared" si="252"/>
        <v>0</v>
      </c>
      <c r="HA223">
        <f t="shared" si="253"/>
        <v>0</v>
      </c>
      <c r="HB223">
        <f t="shared" si="254"/>
        <v>0</v>
      </c>
      <c r="HC223">
        <f t="shared" si="255"/>
        <v>0</v>
      </c>
      <c r="HD223">
        <f t="shared" si="256"/>
        <v>0</v>
      </c>
      <c r="HE223" s="23">
        <f t="shared" ca="1" si="257"/>
        <v>120</v>
      </c>
      <c r="HF223" s="465"/>
      <c r="HG223" s="335"/>
      <c r="HH223" s="335"/>
      <c r="HI223" s="335"/>
      <c r="HJ223" s="335"/>
      <c r="HK223" s="335"/>
      <c r="HL223" s="335"/>
      <c r="HM223" s="335"/>
      <c r="HN223" s="335"/>
      <c r="HO223" s="335"/>
      <c r="HP223" s="23">
        <v>65</v>
      </c>
      <c r="HQ223" s="23">
        <f t="shared" si="258"/>
        <v>0</v>
      </c>
      <c r="HR223">
        <f t="shared" si="259"/>
        <v>0</v>
      </c>
      <c r="HS223">
        <f t="shared" si="260"/>
        <v>0</v>
      </c>
      <c r="HT223">
        <f t="shared" si="261"/>
        <v>0</v>
      </c>
      <c r="HU223">
        <f t="shared" si="262"/>
        <v>0</v>
      </c>
      <c r="HV223" s="23">
        <f t="shared" ca="1" si="263"/>
        <v>120</v>
      </c>
      <c r="HW223" s="465"/>
      <c r="HX223" s="335"/>
      <c r="HY223" s="335"/>
      <c r="HZ223" s="335"/>
      <c r="IA223" s="335"/>
      <c r="IB223" s="335"/>
      <c r="IC223" s="335"/>
      <c r="ID223" s="335"/>
      <c r="IE223" s="335"/>
      <c r="IF223" s="335"/>
      <c r="IG223" s="23">
        <v>65</v>
      </c>
      <c r="IH223" s="23">
        <f t="shared" si="264"/>
        <v>0</v>
      </c>
      <c r="II223">
        <f t="shared" si="265"/>
        <v>0</v>
      </c>
      <c r="IJ223">
        <f t="shared" si="266"/>
        <v>0</v>
      </c>
      <c r="IK223">
        <f t="shared" si="267"/>
        <v>0</v>
      </c>
      <c r="IL223">
        <f t="shared" si="268"/>
        <v>0</v>
      </c>
      <c r="IM223" s="23">
        <f t="shared" ca="1" si="269"/>
        <v>120</v>
      </c>
      <c r="IN223" s="465"/>
      <c r="IO223" s="335"/>
      <c r="IP223" s="335"/>
      <c r="IQ223" s="335"/>
      <c r="IR223" s="335"/>
      <c r="IS223" s="335"/>
      <c r="IT223" s="335"/>
    </row>
    <row r="224" spans="1:254" s="124" customFormat="1" ht="12.75" x14ac:dyDescent="0.2">
      <c r="A224" s="335"/>
      <c r="B224" s="335"/>
      <c r="C224" s="23">
        <v>66</v>
      </c>
      <c r="D224" s="23">
        <f t="shared" si="180"/>
        <v>0</v>
      </c>
      <c r="E224">
        <f t="shared" si="181"/>
        <v>0</v>
      </c>
      <c r="F224">
        <f t="shared" si="182"/>
        <v>0</v>
      </c>
      <c r="G224">
        <f t="shared" si="183"/>
        <v>0</v>
      </c>
      <c r="H224">
        <f t="shared" si="184"/>
        <v>0</v>
      </c>
      <c r="I224" s="23">
        <f t="shared" ca="1" si="185"/>
        <v>120</v>
      </c>
      <c r="J224" s="465"/>
      <c r="K224" s="335"/>
      <c r="L224" s="335"/>
      <c r="M224" s="335"/>
      <c r="N224" s="335"/>
      <c r="O224" s="335"/>
      <c r="P224" s="335"/>
      <c r="Q224" s="335"/>
      <c r="R224" s="335"/>
      <c r="S224" s="335"/>
      <c r="T224" s="23">
        <v>66</v>
      </c>
      <c r="U224" s="23">
        <f t="shared" si="186"/>
        <v>0</v>
      </c>
      <c r="V224">
        <f t="shared" si="187"/>
        <v>0</v>
      </c>
      <c r="W224">
        <f t="shared" si="188"/>
        <v>0</v>
      </c>
      <c r="X224">
        <f t="shared" si="189"/>
        <v>0</v>
      </c>
      <c r="Y224">
        <f t="shared" si="190"/>
        <v>0</v>
      </c>
      <c r="Z224" s="23">
        <f t="shared" ca="1" si="191"/>
        <v>120</v>
      </c>
      <c r="AA224" s="465"/>
      <c r="AB224" s="335"/>
      <c r="AC224" s="335"/>
      <c r="AD224" s="335"/>
      <c r="AE224" s="335"/>
      <c r="AF224" s="335"/>
      <c r="AG224" s="335"/>
      <c r="AH224" s="335"/>
      <c r="AI224" s="335"/>
      <c r="AJ224" s="335"/>
      <c r="AK224" s="23">
        <v>66</v>
      </c>
      <c r="AL224" s="23">
        <f t="shared" si="192"/>
        <v>0</v>
      </c>
      <c r="AM224">
        <f t="shared" si="193"/>
        <v>0</v>
      </c>
      <c r="AN224">
        <f t="shared" si="194"/>
        <v>0</v>
      </c>
      <c r="AO224">
        <f t="shared" si="195"/>
        <v>0</v>
      </c>
      <c r="AP224">
        <f t="shared" si="196"/>
        <v>0</v>
      </c>
      <c r="AQ224" s="23">
        <f t="shared" ca="1" si="197"/>
        <v>120</v>
      </c>
      <c r="AR224" s="465"/>
      <c r="AS224" s="335"/>
      <c r="AT224" s="335"/>
      <c r="AU224" s="335"/>
      <c r="AV224" s="335"/>
      <c r="AW224" s="335"/>
      <c r="AX224" s="335"/>
      <c r="AY224" s="335"/>
      <c r="AZ224" s="335"/>
      <c r="BA224" s="335"/>
      <c r="BB224" s="23">
        <v>66</v>
      </c>
      <c r="BC224" s="23">
        <f t="shared" si="198"/>
        <v>0</v>
      </c>
      <c r="BD224">
        <f t="shared" si="199"/>
        <v>0</v>
      </c>
      <c r="BE224">
        <f t="shared" si="200"/>
        <v>0</v>
      </c>
      <c r="BF224">
        <f t="shared" si="201"/>
        <v>0</v>
      </c>
      <c r="BG224">
        <f t="shared" si="202"/>
        <v>0</v>
      </c>
      <c r="BH224" s="23">
        <f t="shared" ca="1" si="203"/>
        <v>120</v>
      </c>
      <c r="BI224" s="465"/>
      <c r="BJ224" s="335"/>
      <c r="BK224" s="335"/>
      <c r="BL224" s="335"/>
      <c r="BM224" s="335"/>
      <c r="BN224" s="335"/>
      <c r="BO224" s="335"/>
      <c r="BP224" s="335"/>
      <c r="BQ224" s="335"/>
      <c r="BR224" s="335"/>
      <c r="BS224" s="23">
        <v>66</v>
      </c>
      <c r="BT224" s="23">
        <f t="shared" si="204"/>
        <v>0</v>
      </c>
      <c r="BU224">
        <f t="shared" si="205"/>
        <v>0</v>
      </c>
      <c r="BV224">
        <f t="shared" si="206"/>
        <v>0</v>
      </c>
      <c r="BW224">
        <f t="shared" si="207"/>
        <v>0</v>
      </c>
      <c r="BX224">
        <f t="shared" si="208"/>
        <v>0</v>
      </c>
      <c r="BY224" s="23">
        <f t="shared" ca="1" si="209"/>
        <v>120</v>
      </c>
      <c r="BZ224" s="465"/>
      <c r="CA224" s="335"/>
      <c r="CB224" s="335"/>
      <c r="CC224" s="335"/>
      <c r="CD224" s="335"/>
      <c r="CE224" s="335"/>
      <c r="CF224" s="335"/>
      <c r="CG224" s="335"/>
      <c r="CH224" s="335"/>
      <c r="CI224" s="335"/>
      <c r="CJ224" s="23">
        <v>66</v>
      </c>
      <c r="CK224" s="23">
        <f t="shared" si="210"/>
        <v>0</v>
      </c>
      <c r="CL224">
        <f t="shared" si="211"/>
        <v>0</v>
      </c>
      <c r="CM224">
        <f t="shared" si="212"/>
        <v>0</v>
      </c>
      <c r="CN224">
        <f t="shared" si="213"/>
        <v>0</v>
      </c>
      <c r="CO224">
        <f t="shared" si="214"/>
        <v>0</v>
      </c>
      <c r="CP224" s="23">
        <f t="shared" ca="1" si="215"/>
        <v>120</v>
      </c>
      <c r="CQ224" s="465"/>
      <c r="CR224" s="335"/>
      <c r="CS224" s="335"/>
      <c r="CT224" s="335"/>
      <c r="CU224" s="335"/>
      <c r="CV224" s="335"/>
      <c r="CW224" s="335"/>
      <c r="CX224" s="335"/>
      <c r="CY224" s="335"/>
      <c r="CZ224" s="335"/>
      <c r="DA224" s="23">
        <v>66</v>
      </c>
      <c r="DB224" s="23">
        <f t="shared" si="216"/>
        <v>0</v>
      </c>
      <c r="DC224">
        <f t="shared" si="217"/>
        <v>0</v>
      </c>
      <c r="DD224">
        <f t="shared" si="218"/>
        <v>0</v>
      </c>
      <c r="DE224">
        <f t="shared" si="219"/>
        <v>0</v>
      </c>
      <c r="DF224">
        <f t="shared" si="220"/>
        <v>0</v>
      </c>
      <c r="DG224" s="23">
        <f t="shared" ca="1" si="221"/>
        <v>120</v>
      </c>
      <c r="DH224" s="465"/>
      <c r="DI224" s="335"/>
      <c r="DJ224" s="335"/>
      <c r="DK224" s="335"/>
      <c r="DL224" s="335"/>
      <c r="DM224" s="335"/>
      <c r="DN224" s="335"/>
      <c r="DO224" s="335"/>
      <c r="DP224" s="335"/>
      <c r="DQ224" s="335"/>
      <c r="DR224" s="23">
        <v>66</v>
      </c>
      <c r="DS224" s="23">
        <f t="shared" si="222"/>
        <v>0</v>
      </c>
      <c r="DT224">
        <f t="shared" si="223"/>
        <v>0</v>
      </c>
      <c r="DU224">
        <f t="shared" si="224"/>
        <v>0</v>
      </c>
      <c r="DV224">
        <f t="shared" si="225"/>
        <v>0</v>
      </c>
      <c r="DW224">
        <f t="shared" si="226"/>
        <v>0</v>
      </c>
      <c r="DX224" s="23">
        <f t="shared" ca="1" si="227"/>
        <v>120</v>
      </c>
      <c r="DY224" s="465"/>
      <c r="DZ224" s="335"/>
      <c r="EA224" s="335"/>
      <c r="EB224" s="335"/>
      <c r="EC224" s="335"/>
      <c r="ED224" s="335"/>
      <c r="EE224" s="335"/>
      <c r="EF224" s="335"/>
      <c r="EG224" s="335"/>
      <c r="EH224" s="335"/>
      <c r="EI224" s="23">
        <v>66</v>
      </c>
      <c r="EJ224" s="23">
        <f t="shared" si="228"/>
        <v>0</v>
      </c>
      <c r="EK224">
        <f t="shared" si="229"/>
        <v>0</v>
      </c>
      <c r="EL224">
        <f t="shared" si="230"/>
        <v>0</v>
      </c>
      <c r="EM224">
        <f t="shared" si="231"/>
        <v>0</v>
      </c>
      <c r="EN224">
        <f t="shared" si="232"/>
        <v>0</v>
      </c>
      <c r="EO224" s="23">
        <f t="shared" ca="1" si="233"/>
        <v>120</v>
      </c>
      <c r="EP224" s="465"/>
      <c r="EQ224" s="335"/>
      <c r="ER224" s="335"/>
      <c r="ES224" s="335"/>
      <c r="ET224" s="335"/>
      <c r="EU224" s="335"/>
      <c r="EV224" s="335"/>
      <c r="EW224" s="335"/>
      <c r="EX224" s="335"/>
      <c r="EY224" s="335"/>
      <c r="EZ224" s="23">
        <v>66</v>
      </c>
      <c r="FA224" s="23">
        <f t="shared" si="234"/>
        <v>0</v>
      </c>
      <c r="FB224">
        <f t="shared" si="235"/>
        <v>0</v>
      </c>
      <c r="FC224">
        <f t="shared" si="236"/>
        <v>0</v>
      </c>
      <c r="FD224">
        <f t="shared" si="237"/>
        <v>0</v>
      </c>
      <c r="FE224">
        <f t="shared" si="238"/>
        <v>0</v>
      </c>
      <c r="FF224" s="23">
        <f t="shared" ca="1" si="239"/>
        <v>120</v>
      </c>
      <c r="FG224" s="465"/>
      <c r="FH224" s="335"/>
      <c r="FI224" s="335"/>
      <c r="FJ224" s="335"/>
      <c r="FK224" s="335"/>
      <c r="FL224" s="335"/>
      <c r="FM224" s="335"/>
      <c r="FN224" s="335"/>
      <c r="FO224" s="335"/>
      <c r="FP224" s="335"/>
      <c r="FQ224" s="23">
        <v>66</v>
      </c>
      <c r="FR224" s="23">
        <f t="shared" si="240"/>
        <v>0</v>
      </c>
      <c r="FS224">
        <f t="shared" si="241"/>
        <v>0</v>
      </c>
      <c r="FT224">
        <f t="shared" si="242"/>
        <v>0</v>
      </c>
      <c r="FU224">
        <f t="shared" si="243"/>
        <v>0</v>
      </c>
      <c r="FV224">
        <f t="shared" si="244"/>
        <v>0</v>
      </c>
      <c r="FW224" s="23">
        <f t="shared" ca="1" si="245"/>
        <v>120</v>
      </c>
      <c r="FX224" s="465"/>
      <c r="FY224" s="335"/>
      <c r="FZ224" s="335"/>
      <c r="GA224" s="335"/>
      <c r="GB224" s="335"/>
      <c r="GC224" s="335"/>
      <c r="GD224" s="335"/>
      <c r="GE224" s="335"/>
      <c r="GF224" s="335"/>
      <c r="GG224" s="335"/>
      <c r="GH224" s="23">
        <v>66</v>
      </c>
      <c r="GI224" s="23">
        <f t="shared" si="246"/>
        <v>0</v>
      </c>
      <c r="GJ224">
        <f t="shared" si="247"/>
        <v>0</v>
      </c>
      <c r="GK224">
        <f t="shared" si="248"/>
        <v>0</v>
      </c>
      <c r="GL224">
        <f t="shared" si="249"/>
        <v>0</v>
      </c>
      <c r="GM224">
        <f t="shared" si="250"/>
        <v>0</v>
      </c>
      <c r="GN224" s="23">
        <f t="shared" ca="1" si="251"/>
        <v>120</v>
      </c>
      <c r="GO224" s="465"/>
      <c r="GP224" s="335"/>
      <c r="GQ224" s="335"/>
      <c r="GR224" s="335"/>
      <c r="GS224" s="335"/>
      <c r="GT224" s="335"/>
      <c r="GU224" s="335"/>
      <c r="GV224" s="335"/>
      <c r="GW224" s="335"/>
      <c r="GX224" s="335"/>
      <c r="GY224" s="23">
        <v>66</v>
      </c>
      <c r="GZ224" s="23">
        <f t="shared" si="252"/>
        <v>0</v>
      </c>
      <c r="HA224">
        <f t="shared" si="253"/>
        <v>0</v>
      </c>
      <c r="HB224">
        <f t="shared" si="254"/>
        <v>0</v>
      </c>
      <c r="HC224">
        <f t="shared" si="255"/>
        <v>0</v>
      </c>
      <c r="HD224">
        <f t="shared" si="256"/>
        <v>0</v>
      </c>
      <c r="HE224" s="23">
        <f t="shared" ca="1" si="257"/>
        <v>120</v>
      </c>
      <c r="HF224" s="465"/>
      <c r="HG224" s="335"/>
      <c r="HH224" s="335"/>
      <c r="HI224" s="335"/>
      <c r="HJ224" s="335"/>
      <c r="HK224" s="335"/>
      <c r="HL224" s="335"/>
      <c r="HM224" s="335"/>
      <c r="HN224" s="335"/>
      <c r="HO224" s="335"/>
      <c r="HP224" s="23">
        <v>66</v>
      </c>
      <c r="HQ224" s="23">
        <f t="shared" si="258"/>
        <v>0</v>
      </c>
      <c r="HR224">
        <f t="shared" si="259"/>
        <v>0</v>
      </c>
      <c r="HS224">
        <f t="shared" si="260"/>
        <v>0</v>
      </c>
      <c r="HT224">
        <f t="shared" si="261"/>
        <v>0</v>
      </c>
      <c r="HU224">
        <f t="shared" si="262"/>
        <v>0</v>
      </c>
      <c r="HV224" s="23">
        <f t="shared" ca="1" si="263"/>
        <v>120</v>
      </c>
      <c r="HW224" s="465"/>
      <c r="HX224" s="335"/>
      <c r="HY224" s="335"/>
      <c r="HZ224" s="335"/>
      <c r="IA224" s="335"/>
      <c r="IB224" s="335"/>
      <c r="IC224" s="335"/>
      <c r="ID224" s="335"/>
      <c r="IE224" s="335"/>
      <c r="IF224" s="335"/>
      <c r="IG224" s="23">
        <v>66</v>
      </c>
      <c r="IH224" s="23">
        <f t="shared" si="264"/>
        <v>0</v>
      </c>
      <c r="II224">
        <f t="shared" si="265"/>
        <v>0</v>
      </c>
      <c r="IJ224">
        <f t="shared" si="266"/>
        <v>0</v>
      </c>
      <c r="IK224">
        <f t="shared" si="267"/>
        <v>0</v>
      </c>
      <c r="IL224">
        <f t="shared" si="268"/>
        <v>0</v>
      </c>
      <c r="IM224" s="23">
        <f t="shared" ca="1" si="269"/>
        <v>120</v>
      </c>
      <c r="IN224" s="465"/>
      <c r="IO224" s="335"/>
      <c r="IP224" s="335"/>
      <c r="IQ224" s="335"/>
      <c r="IR224" s="335"/>
      <c r="IS224" s="335"/>
      <c r="IT224" s="335"/>
    </row>
    <row r="225" spans="1:254" s="124" customFormat="1" ht="12.75" x14ac:dyDescent="0.2">
      <c r="A225" s="335"/>
      <c r="B225" s="335"/>
      <c r="C225" s="23">
        <v>67</v>
      </c>
      <c r="D225" s="23">
        <f t="shared" si="180"/>
        <v>0</v>
      </c>
      <c r="E225">
        <f t="shared" si="181"/>
        <v>0</v>
      </c>
      <c r="F225">
        <f t="shared" si="182"/>
        <v>0</v>
      </c>
      <c r="G225">
        <f t="shared" si="183"/>
        <v>0</v>
      </c>
      <c r="H225">
        <f t="shared" si="184"/>
        <v>0</v>
      </c>
      <c r="I225" s="23">
        <f t="shared" ca="1" si="185"/>
        <v>120</v>
      </c>
      <c r="J225" s="465"/>
      <c r="K225" s="335"/>
      <c r="L225" s="335"/>
      <c r="M225" s="335"/>
      <c r="N225" s="335"/>
      <c r="O225" s="335"/>
      <c r="P225" s="335"/>
      <c r="Q225" s="335"/>
      <c r="R225" s="335"/>
      <c r="S225" s="335"/>
      <c r="T225" s="23">
        <v>67</v>
      </c>
      <c r="U225" s="23">
        <f t="shared" si="186"/>
        <v>0</v>
      </c>
      <c r="V225">
        <f t="shared" si="187"/>
        <v>0</v>
      </c>
      <c r="W225">
        <f t="shared" si="188"/>
        <v>0</v>
      </c>
      <c r="X225">
        <f t="shared" si="189"/>
        <v>0</v>
      </c>
      <c r="Y225">
        <f t="shared" si="190"/>
        <v>0</v>
      </c>
      <c r="Z225" s="23">
        <f t="shared" ca="1" si="191"/>
        <v>120</v>
      </c>
      <c r="AA225" s="465"/>
      <c r="AB225" s="335"/>
      <c r="AC225" s="335"/>
      <c r="AD225" s="335"/>
      <c r="AE225" s="335"/>
      <c r="AF225" s="335"/>
      <c r="AG225" s="335"/>
      <c r="AH225" s="335"/>
      <c r="AI225" s="335"/>
      <c r="AJ225" s="335"/>
      <c r="AK225" s="23">
        <v>67</v>
      </c>
      <c r="AL225" s="23">
        <f t="shared" si="192"/>
        <v>0</v>
      </c>
      <c r="AM225">
        <f t="shared" si="193"/>
        <v>0</v>
      </c>
      <c r="AN225">
        <f t="shared" si="194"/>
        <v>0</v>
      </c>
      <c r="AO225">
        <f t="shared" si="195"/>
        <v>0</v>
      </c>
      <c r="AP225">
        <f t="shared" si="196"/>
        <v>0</v>
      </c>
      <c r="AQ225" s="23">
        <f t="shared" ca="1" si="197"/>
        <v>120</v>
      </c>
      <c r="AR225" s="465"/>
      <c r="AS225" s="335"/>
      <c r="AT225" s="335"/>
      <c r="AU225" s="335"/>
      <c r="AV225" s="335"/>
      <c r="AW225" s="335"/>
      <c r="AX225" s="335"/>
      <c r="AY225" s="335"/>
      <c r="AZ225" s="335"/>
      <c r="BA225" s="335"/>
      <c r="BB225" s="23">
        <v>67</v>
      </c>
      <c r="BC225" s="23">
        <f t="shared" si="198"/>
        <v>0</v>
      </c>
      <c r="BD225">
        <f t="shared" si="199"/>
        <v>0</v>
      </c>
      <c r="BE225">
        <f t="shared" si="200"/>
        <v>0</v>
      </c>
      <c r="BF225">
        <f t="shared" si="201"/>
        <v>0</v>
      </c>
      <c r="BG225">
        <f t="shared" si="202"/>
        <v>0</v>
      </c>
      <c r="BH225" s="23">
        <f t="shared" ca="1" si="203"/>
        <v>120</v>
      </c>
      <c r="BI225" s="465"/>
      <c r="BJ225" s="335"/>
      <c r="BK225" s="335"/>
      <c r="BL225" s="335"/>
      <c r="BM225" s="335"/>
      <c r="BN225" s="335"/>
      <c r="BO225" s="335"/>
      <c r="BP225" s="335"/>
      <c r="BQ225" s="335"/>
      <c r="BR225" s="335"/>
      <c r="BS225" s="23">
        <v>67</v>
      </c>
      <c r="BT225" s="23">
        <f t="shared" si="204"/>
        <v>0</v>
      </c>
      <c r="BU225">
        <f t="shared" si="205"/>
        <v>0</v>
      </c>
      <c r="BV225">
        <f t="shared" si="206"/>
        <v>0</v>
      </c>
      <c r="BW225">
        <f t="shared" si="207"/>
        <v>0</v>
      </c>
      <c r="BX225">
        <f t="shared" si="208"/>
        <v>0</v>
      </c>
      <c r="BY225" s="23">
        <f t="shared" ca="1" si="209"/>
        <v>120</v>
      </c>
      <c r="BZ225" s="465"/>
      <c r="CA225" s="335"/>
      <c r="CB225" s="335"/>
      <c r="CC225" s="335"/>
      <c r="CD225" s="335"/>
      <c r="CE225" s="335"/>
      <c r="CF225" s="335"/>
      <c r="CG225" s="335"/>
      <c r="CH225" s="335"/>
      <c r="CI225" s="335"/>
      <c r="CJ225" s="23">
        <v>67</v>
      </c>
      <c r="CK225" s="23">
        <f t="shared" si="210"/>
        <v>0</v>
      </c>
      <c r="CL225">
        <f t="shared" si="211"/>
        <v>0</v>
      </c>
      <c r="CM225">
        <f t="shared" si="212"/>
        <v>0</v>
      </c>
      <c r="CN225">
        <f t="shared" si="213"/>
        <v>0</v>
      </c>
      <c r="CO225">
        <f t="shared" si="214"/>
        <v>0</v>
      </c>
      <c r="CP225" s="23">
        <f t="shared" ca="1" si="215"/>
        <v>120</v>
      </c>
      <c r="CQ225" s="465"/>
      <c r="CR225" s="335"/>
      <c r="CS225" s="335"/>
      <c r="CT225" s="335"/>
      <c r="CU225" s="335"/>
      <c r="CV225" s="335"/>
      <c r="CW225" s="335"/>
      <c r="CX225" s="335"/>
      <c r="CY225" s="335"/>
      <c r="CZ225" s="335"/>
      <c r="DA225" s="23">
        <v>67</v>
      </c>
      <c r="DB225" s="23">
        <f t="shared" si="216"/>
        <v>0</v>
      </c>
      <c r="DC225">
        <f t="shared" si="217"/>
        <v>0</v>
      </c>
      <c r="DD225">
        <f t="shared" si="218"/>
        <v>0</v>
      </c>
      <c r="DE225">
        <f t="shared" si="219"/>
        <v>0</v>
      </c>
      <c r="DF225">
        <f t="shared" si="220"/>
        <v>0</v>
      </c>
      <c r="DG225" s="23">
        <f t="shared" ca="1" si="221"/>
        <v>120</v>
      </c>
      <c r="DH225" s="465"/>
      <c r="DI225" s="335"/>
      <c r="DJ225" s="335"/>
      <c r="DK225" s="335"/>
      <c r="DL225" s="335"/>
      <c r="DM225" s="335"/>
      <c r="DN225" s="335"/>
      <c r="DO225" s="335"/>
      <c r="DP225" s="335"/>
      <c r="DQ225" s="335"/>
      <c r="DR225" s="23">
        <v>67</v>
      </c>
      <c r="DS225" s="23">
        <f t="shared" si="222"/>
        <v>0</v>
      </c>
      <c r="DT225">
        <f t="shared" si="223"/>
        <v>0</v>
      </c>
      <c r="DU225">
        <f t="shared" si="224"/>
        <v>0</v>
      </c>
      <c r="DV225">
        <f t="shared" si="225"/>
        <v>0</v>
      </c>
      <c r="DW225">
        <f t="shared" si="226"/>
        <v>0</v>
      </c>
      <c r="DX225" s="23">
        <f t="shared" ca="1" si="227"/>
        <v>120</v>
      </c>
      <c r="DY225" s="465"/>
      <c r="DZ225" s="335"/>
      <c r="EA225" s="335"/>
      <c r="EB225" s="335"/>
      <c r="EC225" s="335"/>
      <c r="ED225" s="335"/>
      <c r="EE225" s="335"/>
      <c r="EF225" s="335"/>
      <c r="EG225" s="335"/>
      <c r="EH225" s="335"/>
      <c r="EI225" s="23">
        <v>67</v>
      </c>
      <c r="EJ225" s="23">
        <f t="shared" si="228"/>
        <v>0</v>
      </c>
      <c r="EK225">
        <f t="shared" si="229"/>
        <v>0</v>
      </c>
      <c r="EL225">
        <f t="shared" si="230"/>
        <v>0</v>
      </c>
      <c r="EM225">
        <f t="shared" si="231"/>
        <v>0</v>
      </c>
      <c r="EN225">
        <f t="shared" si="232"/>
        <v>0</v>
      </c>
      <c r="EO225" s="23">
        <f t="shared" ca="1" si="233"/>
        <v>120</v>
      </c>
      <c r="EP225" s="465"/>
      <c r="EQ225" s="335"/>
      <c r="ER225" s="335"/>
      <c r="ES225" s="335"/>
      <c r="ET225" s="335"/>
      <c r="EU225" s="335"/>
      <c r="EV225" s="335"/>
      <c r="EW225" s="335"/>
      <c r="EX225" s="335"/>
      <c r="EY225" s="335"/>
      <c r="EZ225" s="23">
        <v>67</v>
      </c>
      <c r="FA225" s="23">
        <f t="shared" si="234"/>
        <v>0</v>
      </c>
      <c r="FB225">
        <f t="shared" si="235"/>
        <v>0</v>
      </c>
      <c r="FC225">
        <f t="shared" si="236"/>
        <v>0</v>
      </c>
      <c r="FD225">
        <f t="shared" si="237"/>
        <v>0</v>
      </c>
      <c r="FE225">
        <f t="shared" si="238"/>
        <v>0</v>
      </c>
      <c r="FF225" s="23">
        <f t="shared" ca="1" si="239"/>
        <v>120</v>
      </c>
      <c r="FG225" s="465"/>
      <c r="FH225" s="335"/>
      <c r="FI225" s="335"/>
      <c r="FJ225" s="335"/>
      <c r="FK225" s="335"/>
      <c r="FL225" s="335"/>
      <c r="FM225" s="335"/>
      <c r="FN225" s="335"/>
      <c r="FO225" s="335"/>
      <c r="FP225" s="335"/>
      <c r="FQ225" s="23">
        <v>67</v>
      </c>
      <c r="FR225" s="23">
        <f t="shared" si="240"/>
        <v>0</v>
      </c>
      <c r="FS225">
        <f t="shared" si="241"/>
        <v>0</v>
      </c>
      <c r="FT225">
        <f t="shared" si="242"/>
        <v>0</v>
      </c>
      <c r="FU225">
        <f t="shared" si="243"/>
        <v>0</v>
      </c>
      <c r="FV225">
        <f t="shared" si="244"/>
        <v>0</v>
      </c>
      <c r="FW225" s="23">
        <f t="shared" ca="1" si="245"/>
        <v>120</v>
      </c>
      <c r="FX225" s="465"/>
      <c r="FY225" s="335"/>
      <c r="FZ225" s="335"/>
      <c r="GA225" s="335"/>
      <c r="GB225" s="335"/>
      <c r="GC225" s="335"/>
      <c r="GD225" s="335"/>
      <c r="GE225" s="335"/>
      <c r="GF225" s="335"/>
      <c r="GG225" s="335"/>
      <c r="GH225" s="23">
        <v>67</v>
      </c>
      <c r="GI225" s="23">
        <f t="shared" si="246"/>
        <v>0</v>
      </c>
      <c r="GJ225">
        <f t="shared" si="247"/>
        <v>0</v>
      </c>
      <c r="GK225">
        <f t="shared" si="248"/>
        <v>0</v>
      </c>
      <c r="GL225">
        <f t="shared" si="249"/>
        <v>0</v>
      </c>
      <c r="GM225">
        <f t="shared" si="250"/>
        <v>0</v>
      </c>
      <c r="GN225" s="23">
        <f t="shared" ca="1" si="251"/>
        <v>120</v>
      </c>
      <c r="GO225" s="465"/>
      <c r="GP225" s="335"/>
      <c r="GQ225" s="335"/>
      <c r="GR225" s="335"/>
      <c r="GS225" s="335"/>
      <c r="GT225" s="335"/>
      <c r="GU225" s="335"/>
      <c r="GV225" s="335"/>
      <c r="GW225" s="335"/>
      <c r="GX225" s="335"/>
      <c r="GY225" s="23">
        <v>67</v>
      </c>
      <c r="GZ225" s="23">
        <f t="shared" si="252"/>
        <v>0</v>
      </c>
      <c r="HA225">
        <f t="shared" si="253"/>
        <v>0</v>
      </c>
      <c r="HB225">
        <f t="shared" si="254"/>
        <v>0</v>
      </c>
      <c r="HC225">
        <f t="shared" si="255"/>
        <v>0</v>
      </c>
      <c r="HD225">
        <f t="shared" si="256"/>
        <v>0</v>
      </c>
      <c r="HE225" s="23">
        <f t="shared" ca="1" si="257"/>
        <v>120</v>
      </c>
      <c r="HF225" s="465"/>
      <c r="HG225" s="335"/>
      <c r="HH225" s="335"/>
      <c r="HI225" s="335"/>
      <c r="HJ225" s="335"/>
      <c r="HK225" s="335"/>
      <c r="HL225" s="335"/>
      <c r="HM225" s="335"/>
      <c r="HN225" s="335"/>
      <c r="HO225" s="335"/>
      <c r="HP225" s="23">
        <v>67</v>
      </c>
      <c r="HQ225" s="23">
        <f t="shared" si="258"/>
        <v>0</v>
      </c>
      <c r="HR225">
        <f t="shared" si="259"/>
        <v>0</v>
      </c>
      <c r="HS225">
        <f t="shared" si="260"/>
        <v>0</v>
      </c>
      <c r="HT225">
        <f t="shared" si="261"/>
        <v>0</v>
      </c>
      <c r="HU225">
        <f t="shared" si="262"/>
        <v>0</v>
      </c>
      <c r="HV225" s="23">
        <f t="shared" ca="1" si="263"/>
        <v>120</v>
      </c>
      <c r="HW225" s="465"/>
      <c r="HX225" s="335"/>
      <c r="HY225" s="335"/>
      <c r="HZ225" s="335"/>
      <c r="IA225" s="335"/>
      <c r="IB225" s="335"/>
      <c r="IC225" s="335"/>
      <c r="ID225" s="335"/>
      <c r="IE225" s="335"/>
      <c r="IF225" s="335"/>
      <c r="IG225" s="23">
        <v>67</v>
      </c>
      <c r="IH225" s="23">
        <f t="shared" si="264"/>
        <v>0</v>
      </c>
      <c r="II225">
        <f t="shared" si="265"/>
        <v>0</v>
      </c>
      <c r="IJ225">
        <f t="shared" si="266"/>
        <v>0</v>
      </c>
      <c r="IK225">
        <f t="shared" si="267"/>
        <v>0</v>
      </c>
      <c r="IL225">
        <f t="shared" si="268"/>
        <v>0</v>
      </c>
      <c r="IM225" s="23">
        <f t="shared" ca="1" si="269"/>
        <v>120</v>
      </c>
      <c r="IN225" s="465"/>
      <c r="IO225" s="335"/>
      <c r="IP225" s="335"/>
      <c r="IQ225" s="335"/>
      <c r="IR225" s="335"/>
      <c r="IS225" s="335"/>
      <c r="IT225" s="335"/>
    </row>
    <row r="226" spans="1:254" s="124" customFormat="1" ht="12.75" x14ac:dyDescent="0.2">
      <c r="A226" s="335"/>
      <c r="B226" s="335"/>
      <c r="C226" s="23">
        <v>68</v>
      </c>
      <c r="D226" s="23">
        <f t="shared" si="180"/>
        <v>0</v>
      </c>
      <c r="E226">
        <f t="shared" si="181"/>
        <v>0</v>
      </c>
      <c r="F226">
        <f t="shared" si="182"/>
        <v>0</v>
      </c>
      <c r="G226">
        <f t="shared" si="183"/>
        <v>0</v>
      </c>
      <c r="H226">
        <f t="shared" si="184"/>
        <v>0</v>
      </c>
      <c r="I226" s="23">
        <f t="shared" ca="1" si="185"/>
        <v>120</v>
      </c>
      <c r="J226" s="465"/>
      <c r="K226" s="335"/>
      <c r="L226" s="335"/>
      <c r="M226" s="335"/>
      <c r="N226" s="335"/>
      <c r="O226" s="335"/>
      <c r="P226" s="335"/>
      <c r="Q226" s="335"/>
      <c r="R226" s="335"/>
      <c r="S226" s="335"/>
      <c r="T226" s="23">
        <v>68</v>
      </c>
      <c r="U226" s="23">
        <f t="shared" si="186"/>
        <v>0</v>
      </c>
      <c r="V226">
        <f t="shared" si="187"/>
        <v>0</v>
      </c>
      <c r="W226">
        <f t="shared" si="188"/>
        <v>0</v>
      </c>
      <c r="X226">
        <f t="shared" si="189"/>
        <v>0</v>
      </c>
      <c r="Y226">
        <f t="shared" si="190"/>
        <v>0</v>
      </c>
      <c r="Z226" s="23">
        <f t="shared" ca="1" si="191"/>
        <v>120</v>
      </c>
      <c r="AA226" s="465"/>
      <c r="AB226" s="335"/>
      <c r="AC226" s="335"/>
      <c r="AD226" s="335"/>
      <c r="AE226" s="335"/>
      <c r="AF226" s="335"/>
      <c r="AG226" s="335"/>
      <c r="AH226" s="335"/>
      <c r="AI226" s="335"/>
      <c r="AJ226" s="335"/>
      <c r="AK226" s="23">
        <v>68</v>
      </c>
      <c r="AL226" s="23">
        <f t="shared" si="192"/>
        <v>0</v>
      </c>
      <c r="AM226">
        <f t="shared" si="193"/>
        <v>0</v>
      </c>
      <c r="AN226">
        <f t="shared" si="194"/>
        <v>0</v>
      </c>
      <c r="AO226">
        <f t="shared" si="195"/>
        <v>0</v>
      </c>
      <c r="AP226">
        <f t="shared" si="196"/>
        <v>0</v>
      </c>
      <c r="AQ226" s="23">
        <f t="shared" ca="1" si="197"/>
        <v>120</v>
      </c>
      <c r="AR226" s="465"/>
      <c r="AS226" s="335"/>
      <c r="AT226" s="335"/>
      <c r="AU226" s="335"/>
      <c r="AV226" s="335"/>
      <c r="AW226" s="335"/>
      <c r="AX226" s="335"/>
      <c r="AY226" s="335"/>
      <c r="AZ226" s="335"/>
      <c r="BA226" s="335"/>
      <c r="BB226" s="23">
        <v>68</v>
      </c>
      <c r="BC226" s="23">
        <f t="shared" si="198"/>
        <v>0</v>
      </c>
      <c r="BD226">
        <f t="shared" si="199"/>
        <v>0</v>
      </c>
      <c r="BE226">
        <f t="shared" si="200"/>
        <v>0</v>
      </c>
      <c r="BF226">
        <f t="shared" si="201"/>
        <v>0</v>
      </c>
      <c r="BG226">
        <f t="shared" si="202"/>
        <v>0</v>
      </c>
      <c r="BH226" s="23">
        <f t="shared" ca="1" si="203"/>
        <v>120</v>
      </c>
      <c r="BI226" s="465"/>
      <c r="BJ226" s="335"/>
      <c r="BK226" s="335"/>
      <c r="BL226" s="335"/>
      <c r="BM226" s="335"/>
      <c r="BN226" s="335"/>
      <c r="BO226" s="335"/>
      <c r="BP226" s="335"/>
      <c r="BQ226" s="335"/>
      <c r="BR226" s="335"/>
      <c r="BS226" s="23">
        <v>68</v>
      </c>
      <c r="BT226" s="23">
        <f t="shared" si="204"/>
        <v>0</v>
      </c>
      <c r="BU226">
        <f t="shared" si="205"/>
        <v>0</v>
      </c>
      <c r="BV226">
        <f t="shared" si="206"/>
        <v>0</v>
      </c>
      <c r="BW226">
        <f t="shared" si="207"/>
        <v>0</v>
      </c>
      <c r="BX226">
        <f t="shared" si="208"/>
        <v>0</v>
      </c>
      <c r="BY226" s="23">
        <f t="shared" ca="1" si="209"/>
        <v>120</v>
      </c>
      <c r="BZ226" s="465"/>
      <c r="CA226" s="335"/>
      <c r="CB226" s="335"/>
      <c r="CC226" s="335"/>
      <c r="CD226" s="335"/>
      <c r="CE226" s="335"/>
      <c r="CF226" s="335"/>
      <c r="CG226" s="335"/>
      <c r="CH226" s="335"/>
      <c r="CI226" s="335"/>
      <c r="CJ226" s="23">
        <v>68</v>
      </c>
      <c r="CK226" s="23">
        <f t="shared" si="210"/>
        <v>0</v>
      </c>
      <c r="CL226">
        <f t="shared" si="211"/>
        <v>0</v>
      </c>
      <c r="CM226">
        <f t="shared" si="212"/>
        <v>0</v>
      </c>
      <c r="CN226">
        <f t="shared" si="213"/>
        <v>0</v>
      </c>
      <c r="CO226">
        <f t="shared" si="214"/>
        <v>0</v>
      </c>
      <c r="CP226" s="23">
        <f t="shared" ca="1" si="215"/>
        <v>120</v>
      </c>
      <c r="CQ226" s="465"/>
      <c r="CR226" s="335"/>
      <c r="CS226" s="335"/>
      <c r="CT226" s="335"/>
      <c r="CU226" s="335"/>
      <c r="CV226" s="335"/>
      <c r="CW226" s="335"/>
      <c r="CX226" s="335"/>
      <c r="CY226" s="335"/>
      <c r="CZ226" s="335"/>
      <c r="DA226" s="23">
        <v>68</v>
      </c>
      <c r="DB226" s="23">
        <f t="shared" si="216"/>
        <v>0</v>
      </c>
      <c r="DC226">
        <f t="shared" si="217"/>
        <v>0</v>
      </c>
      <c r="DD226">
        <f t="shared" si="218"/>
        <v>0</v>
      </c>
      <c r="DE226">
        <f t="shared" si="219"/>
        <v>0</v>
      </c>
      <c r="DF226">
        <f t="shared" si="220"/>
        <v>0</v>
      </c>
      <c r="DG226" s="23">
        <f t="shared" ca="1" si="221"/>
        <v>120</v>
      </c>
      <c r="DH226" s="465"/>
      <c r="DI226" s="335"/>
      <c r="DJ226" s="335"/>
      <c r="DK226" s="335"/>
      <c r="DL226" s="335"/>
      <c r="DM226" s="335"/>
      <c r="DN226" s="335"/>
      <c r="DO226" s="335"/>
      <c r="DP226" s="335"/>
      <c r="DQ226" s="335"/>
      <c r="DR226" s="23">
        <v>68</v>
      </c>
      <c r="DS226" s="23">
        <f t="shared" si="222"/>
        <v>0</v>
      </c>
      <c r="DT226">
        <f t="shared" si="223"/>
        <v>0</v>
      </c>
      <c r="DU226">
        <f t="shared" si="224"/>
        <v>0</v>
      </c>
      <c r="DV226">
        <f t="shared" si="225"/>
        <v>0</v>
      </c>
      <c r="DW226">
        <f t="shared" si="226"/>
        <v>0</v>
      </c>
      <c r="DX226" s="23">
        <f t="shared" ca="1" si="227"/>
        <v>120</v>
      </c>
      <c r="DY226" s="465"/>
      <c r="DZ226" s="335"/>
      <c r="EA226" s="335"/>
      <c r="EB226" s="335"/>
      <c r="EC226" s="335"/>
      <c r="ED226" s="335"/>
      <c r="EE226" s="335"/>
      <c r="EF226" s="335"/>
      <c r="EG226" s="335"/>
      <c r="EH226" s="335"/>
      <c r="EI226" s="23">
        <v>68</v>
      </c>
      <c r="EJ226" s="23">
        <f t="shared" si="228"/>
        <v>0</v>
      </c>
      <c r="EK226">
        <f t="shared" si="229"/>
        <v>0</v>
      </c>
      <c r="EL226">
        <f t="shared" si="230"/>
        <v>0</v>
      </c>
      <c r="EM226">
        <f t="shared" si="231"/>
        <v>0</v>
      </c>
      <c r="EN226">
        <f t="shared" si="232"/>
        <v>0</v>
      </c>
      <c r="EO226" s="23">
        <f t="shared" ca="1" si="233"/>
        <v>120</v>
      </c>
      <c r="EP226" s="465"/>
      <c r="EQ226" s="335"/>
      <c r="ER226" s="335"/>
      <c r="ES226" s="335"/>
      <c r="ET226" s="335"/>
      <c r="EU226" s="335"/>
      <c r="EV226" s="335"/>
      <c r="EW226" s="335"/>
      <c r="EX226" s="335"/>
      <c r="EY226" s="335"/>
      <c r="EZ226" s="23">
        <v>68</v>
      </c>
      <c r="FA226" s="23">
        <f t="shared" si="234"/>
        <v>0</v>
      </c>
      <c r="FB226">
        <f t="shared" si="235"/>
        <v>0</v>
      </c>
      <c r="FC226">
        <f t="shared" si="236"/>
        <v>0</v>
      </c>
      <c r="FD226">
        <f t="shared" si="237"/>
        <v>0</v>
      </c>
      <c r="FE226">
        <f t="shared" si="238"/>
        <v>0</v>
      </c>
      <c r="FF226" s="23">
        <f t="shared" ca="1" si="239"/>
        <v>120</v>
      </c>
      <c r="FG226" s="465"/>
      <c r="FH226" s="335"/>
      <c r="FI226" s="335"/>
      <c r="FJ226" s="335"/>
      <c r="FK226" s="335"/>
      <c r="FL226" s="335"/>
      <c r="FM226" s="335"/>
      <c r="FN226" s="335"/>
      <c r="FO226" s="335"/>
      <c r="FP226" s="335"/>
      <c r="FQ226" s="23">
        <v>68</v>
      </c>
      <c r="FR226" s="23">
        <f t="shared" si="240"/>
        <v>0</v>
      </c>
      <c r="FS226">
        <f t="shared" si="241"/>
        <v>0</v>
      </c>
      <c r="FT226">
        <f t="shared" si="242"/>
        <v>0</v>
      </c>
      <c r="FU226">
        <f t="shared" si="243"/>
        <v>0</v>
      </c>
      <c r="FV226">
        <f t="shared" si="244"/>
        <v>0</v>
      </c>
      <c r="FW226" s="23">
        <f t="shared" ca="1" si="245"/>
        <v>120</v>
      </c>
      <c r="FX226" s="465"/>
      <c r="FY226" s="335"/>
      <c r="FZ226" s="335"/>
      <c r="GA226" s="335"/>
      <c r="GB226" s="335"/>
      <c r="GC226" s="335"/>
      <c r="GD226" s="335"/>
      <c r="GE226" s="335"/>
      <c r="GF226" s="335"/>
      <c r="GG226" s="335"/>
      <c r="GH226" s="23">
        <v>68</v>
      </c>
      <c r="GI226" s="23">
        <f t="shared" si="246"/>
        <v>0</v>
      </c>
      <c r="GJ226">
        <f t="shared" si="247"/>
        <v>0</v>
      </c>
      <c r="GK226">
        <f t="shared" si="248"/>
        <v>0</v>
      </c>
      <c r="GL226">
        <f t="shared" si="249"/>
        <v>0</v>
      </c>
      <c r="GM226">
        <f t="shared" si="250"/>
        <v>0</v>
      </c>
      <c r="GN226" s="23">
        <f t="shared" ca="1" si="251"/>
        <v>120</v>
      </c>
      <c r="GO226" s="465"/>
      <c r="GP226" s="335"/>
      <c r="GQ226" s="335"/>
      <c r="GR226" s="335"/>
      <c r="GS226" s="335"/>
      <c r="GT226" s="335"/>
      <c r="GU226" s="335"/>
      <c r="GV226" s="335"/>
      <c r="GW226" s="335"/>
      <c r="GX226" s="335"/>
      <c r="GY226" s="23">
        <v>68</v>
      </c>
      <c r="GZ226" s="23">
        <f t="shared" si="252"/>
        <v>0</v>
      </c>
      <c r="HA226">
        <f t="shared" si="253"/>
        <v>0</v>
      </c>
      <c r="HB226">
        <f t="shared" si="254"/>
        <v>0</v>
      </c>
      <c r="HC226">
        <f t="shared" si="255"/>
        <v>0</v>
      </c>
      <c r="HD226">
        <f t="shared" si="256"/>
        <v>0</v>
      </c>
      <c r="HE226" s="23">
        <f t="shared" ca="1" si="257"/>
        <v>120</v>
      </c>
      <c r="HF226" s="465"/>
      <c r="HG226" s="335"/>
      <c r="HH226" s="335"/>
      <c r="HI226" s="335"/>
      <c r="HJ226" s="335"/>
      <c r="HK226" s="335"/>
      <c r="HL226" s="335"/>
      <c r="HM226" s="335"/>
      <c r="HN226" s="335"/>
      <c r="HO226" s="335"/>
      <c r="HP226" s="23">
        <v>68</v>
      </c>
      <c r="HQ226" s="23">
        <f t="shared" si="258"/>
        <v>0</v>
      </c>
      <c r="HR226">
        <f t="shared" si="259"/>
        <v>0</v>
      </c>
      <c r="HS226">
        <f t="shared" si="260"/>
        <v>0</v>
      </c>
      <c r="HT226">
        <f t="shared" si="261"/>
        <v>0</v>
      </c>
      <c r="HU226">
        <f t="shared" si="262"/>
        <v>0</v>
      </c>
      <c r="HV226" s="23">
        <f t="shared" ca="1" si="263"/>
        <v>120</v>
      </c>
      <c r="HW226" s="465"/>
      <c r="HX226" s="335"/>
      <c r="HY226" s="335"/>
      <c r="HZ226" s="335"/>
      <c r="IA226" s="335"/>
      <c r="IB226" s="335"/>
      <c r="IC226" s="335"/>
      <c r="ID226" s="335"/>
      <c r="IE226" s="335"/>
      <c r="IF226" s="335"/>
      <c r="IG226" s="23">
        <v>68</v>
      </c>
      <c r="IH226" s="23">
        <f t="shared" si="264"/>
        <v>0</v>
      </c>
      <c r="II226">
        <f t="shared" si="265"/>
        <v>0</v>
      </c>
      <c r="IJ226">
        <f t="shared" si="266"/>
        <v>0</v>
      </c>
      <c r="IK226">
        <f t="shared" si="267"/>
        <v>0</v>
      </c>
      <c r="IL226">
        <f t="shared" si="268"/>
        <v>0</v>
      </c>
      <c r="IM226" s="23">
        <f t="shared" ca="1" si="269"/>
        <v>120</v>
      </c>
      <c r="IN226" s="465"/>
      <c r="IO226" s="335"/>
      <c r="IP226" s="335"/>
      <c r="IQ226" s="335"/>
      <c r="IR226" s="335"/>
      <c r="IS226" s="335"/>
      <c r="IT226" s="335"/>
    </row>
    <row r="227" spans="1:254" s="124" customFormat="1" ht="12.75" x14ac:dyDescent="0.2">
      <c r="A227" s="335"/>
      <c r="B227" s="335"/>
      <c r="C227" s="23">
        <v>69</v>
      </c>
      <c r="D227" s="23">
        <f t="shared" si="180"/>
        <v>0</v>
      </c>
      <c r="E227">
        <f t="shared" si="181"/>
        <v>0</v>
      </c>
      <c r="F227">
        <f t="shared" si="182"/>
        <v>0</v>
      </c>
      <c r="G227">
        <f t="shared" si="183"/>
        <v>0</v>
      </c>
      <c r="H227">
        <f t="shared" si="184"/>
        <v>0</v>
      </c>
      <c r="I227" s="23">
        <f t="shared" ca="1" si="185"/>
        <v>120</v>
      </c>
      <c r="J227" s="465"/>
      <c r="K227" s="335"/>
      <c r="L227" s="335"/>
      <c r="M227" s="335"/>
      <c r="N227" s="335"/>
      <c r="O227" s="335"/>
      <c r="P227" s="335"/>
      <c r="Q227" s="335"/>
      <c r="R227" s="335"/>
      <c r="S227" s="335"/>
      <c r="T227" s="23">
        <v>69</v>
      </c>
      <c r="U227" s="23">
        <f t="shared" si="186"/>
        <v>0</v>
      </c>
      <c r="V227">
        <f t="shared" si="187"/>
        <v>0</v>
      </c>
      <c r="W227">
        <f t="shared" si="188"/>
        <v>0</v>
      </c>
      <c r="X227">
        <f t="shared" si="189"/>
        <v>0</v>
      </c>
      <c r="Y227">
        <f t="shared" si="190"/>
        <v>0</v>
      </c>
      <c r="Z227" s="23">
        <f t="shared" ca="1" si="191"/>
        <v>120</v>
      </c>
      <c r="AA227" s="465"/>
      <c r="AB227" s="335"/>
      <c r="AC227" s="335"/>
      <c r="AD227" s="335"/>
      <c r="AE227" s="335"/>
      <c r="AF227" s="335"/>
      <c r="AG227" s="335"/>
      <c r="AH227" s="335"/>
      <c r="AI227" s="335"/>
      <c r="AJ227" s="335"/>
      <c r="AK227" s="23">
        <v>69</v>
      </c>
      <c r="AL227" s="23">
        <f t="shared" si="192"/>
        <v>0</v>
      </c>
      <c r="AM227">
        <f t="shared" si="193"/>
        <v>0</v>
      </c>
      <c r="AN227">
        <f t="shared" si="194"/>
        <v>0</v>
      </c>
      <c r="AO227">
        <f t="shared" si="195"/>
        <v>0</v>
      </c>
      <c r="AP227">
        <f t="shared" si="196"/>
        <v>0</v>
      </c>
      <c r="AQ227" s="23">
        <f t="shared" ca="1" si="197"/>
        <v>120</v>
      </c>
      <c r="AR227" s="465"/>
      <c r="AS227" s="335"/>
      <c r="AT227" s="335"/>
      <c r="AU227" s="335"/>
      <c r="AV227" s="335"/>
      <c r="AW227" s="335"/>
      <c r="AX227" s="335"/>
      <c r="AY227" s="335"/>
      <c r="AZ227" s="335"/>
      <c r="BA227" s="335"/>
      <c r="BB227" s="23">
        <v>69</v>
      </c>
      <c r="BC227" s="23">
        <f t="shared" si="198"/>
        <v>0</v>
      </c>
      <c r="BD227">
        <f t="shared" si="199"/>
        <v>0</v>
      </c>
      <c r="BE227">
        <f t="shared" si="200"/>
        <v>0</v>
      </c>
      <c r="BF227">
        <f t="shared" si="201"/>
        <v>0</v>
      </c>
      <c r="BG227">
        <f t="shared" si="202"/>
        <v>0</v>
      </c>
      <c r="BH227" s="23">
        <f t="shared" ca="1" si="203"/>
        <v>120</v>
      </c>
      <c r="BI227" s="465"/>
      <c r="BJ227" s="335"/>
      <c r="BK227" s="335"/>
      <c r="BL227" s="335"/>
      <c r="BM227" s="335"/>
      <c r="BN227" s="335"/>
      <c r="BO227" s="335"/>
      <c r="BP227" s="335"/>
      <c r="BQ227" s="335"/>
      <c r="BR227" s="335"/>
      <c r="BS227" s="23">
        <v>69</v>
      </c>
      <c r="BT227" s="23">
        <f t="shared" si="204"/>
        <v>0</v>
      </c>
      <c r="BU227">
        <f t="shared" si="205"/>
        <v>0</v>
      </c>
      <c r="BV227">
        <f t="shared" si="206"/>
        <v>0</v>
      </c>
      <c r="BW227">
        <f t="shared" si="207"/>
        <v>0</v>
      </c>
      <c r="BX227">
        <f t="shared" si="208"/>
        <v>0</v>
      </c>
      <c r="BY227" s="23">
        <f t="shared" ca="1" si="209"/>
        <v>120</v>
      </c>
      <c r="BZ227" s="465"/>
      <c r="CA227" s="335"/>
      <c r="CB227" s="335"/>
      <c r="CC227" s="335"/>
      <c r="CD227" s="335"/>
      <c r="CE227" s="335"/>
      <c r="CF227" s="335"/>
      <c r="CG227" s="335"/>
      <c r="CH227" s="335"/>
      <c r="CI227" s="335"/>
      <c r="CJ227" s="23">
        <v>69</v>
      </c>
      <c r="CK227" s="23">
        <f t="shared" si="210"/>
        <v>0</v>
      </c>
      <c r="CL227">
        <f t="shared" si="211"/>
        <v>0</v>
      </c>
      <c r="CM227">
        <f t="shared" si="212"/>
        <v>0</v>
      </c>
      <c r="CN227">
        <f t="shared" si="213"/>
        <v>0</v>
      </c>
      <c r="CO227">
        <f t="shared" si="214"/>
        <v>0</v>
      </c>
      <c r="CP227" s="23">
        <f t="shared" ca="1" si="215"/>
        <v>120</v>
      </c>
      <c r="CQ227" s="465"/>
      <c r="CR227" s="335"/>
      <c r="CS227" s="335"/>
      <c r="CT227" s="335"/>
      <c r="CU227" s="335"/>
      <c r="CV227" s="335"/>
      <c r="CW227" s="335"/>
      <c r="CX227" s="335"/>
      <c r="CY227" s="335"/>
      <c r="CZ227" s="335"/>
      <c r="DA227" s="23">
        <v>69</v>
      </c>
      <c r="DB227" s="23">
        <f t="shared" si="216"/>
        <v>0</v>
      </c>
      <c r="DC227">
        <f t="shared" si="217"/>
        <v>0</v>
      </c>
      <c r="DD227">
        <f t="shared" si="218"/>
        <v>0</v>
      </c>
      <c r="DE227">
        <f t="shared" si="219"/>
        <v>0</v>
      </c>
      <c r="DF227">
        <f t="shared" si="220"/>
        <v>0</v>
      </c>
      <c r="DG227" s="23">
        <f t="shared" ca="1" si="221"/>
        <v>120</v>
      </c>
      <c r="DH227" s="465"/>
      <c r="DI227" s="335"/>
      <c r="DJ227" s="335"/>
      <c r="DK227" s="335"/>
      <c r="DL227" s="335"/>
      <c r="DM227" s="335"/>
      <c r="DN227" s="335"/>
      <c r="DO227" s="335"/>
      <c r="DP227" s="335"/>
      <c r="DQ227" s="335"/>
      <c r="DR227" s="23">
        <v>69</v>
      </c>
      <c r="DS227" s="23">
        <f t="shared" si="222"/>
        <v>0</v>
      </c>
      <c r="DT227">
        <f t="shared" si="223"/>
        <v>0</v>
      </c>
      <c r="DU227">
        <f t="shared" si="224"/>
        <v>0</v>
      </c>
      <c r="DV227">
        <f t="shared" si="225"/>
        <v>0</v>
      </c>
      <c r="DW227">
        <f t="shared" si="226"/>
        <v>0</v>
      </c>
      <c r="DX227" s="23">
        <f t="shared" ca="1" si="227"/>
        <v>120</v>
      </c>
      <c r="DY227" s="465"/>
      <c r="DZ227" s="335"/>
      <c r="EA227" s="335"/>
      <c r="EB227" s="335"/>
      <c r="EC227" s="335"/>
      <c r="ED227" s="335"/>
      <c r="EE227" s="335"/>
      <c r="EF227" s="335"/>
      <c r="EG227" s="335"/>
      <c r="EH227" s="335"/>
      <c r="EI227" s="23">
        <v>69</v>
      </c>
      <c r="EJ227" s="23">
        <f t="shared" si="228"/>
        <v>0</v>
      </c>
      <c r="EK227">
        <f t="shared" si="229"/>
        <v>0</v>
      </c>
      <c r="EL227">
        <f t="shared" si="230"/>
        <v>0</v>
      </c>
      <c r="EM227">
        <f t="shared" si="231"/>
        <v>0</v>
      </c>
      <c r="EN227">
        <f t="shared" si="232"/>
        <v>0</v>
      </c>
      <c r="EO227" s="23">
        <f t="shared" ca="1" si="233"/>
        <v>120</v>
      </c>
      <c r="EP227" s="465"/>
      <c r="EQ227" s="335"/>
      <c r="ER227" s="335"/>
      <c r="ES227" s="335"/>
      <c r="ET227" s="335"/>
      <c r="EU227" s="335"/>
      <c r="EV227" s="335"/>
      <c r="EW227" s="335"/>
      <c r="EX227" s="335"/>
      <c r="EY227" s="335"/>
      <c r="EZ227" s="23">
        <v>69</v>
      </c>
      <c r="FA227" s="23">
        <f t="shared" si="234"/>
        <v>0</v>
      </c>
      <c r="FB227">
        <f t="shared" si="235"/>
        <v>0</v>
      </c>
      <c r="FC227">
        <f t="shared" si="236"/>
        <v>0</v>
      </c>
      <c r="FD227">
        <f t="shared" si="237"/>
        <v>0</v>
      </c>
      <c r="FE227">
        <f t="shared" si="238"/>
        <v>0</v>
      </c>
      <c r="FF227" s="23">
        <f t="shared" ca="1" si="239"/>
        <v>120</v>
      </c>
      <c r="FG227" s="465"/>
      <c r="FH227" s="335"/>
      <c r="FI227" s="335"/>
      <c r="FJ227" s="335"/>
      <c r="FK227" s="335"/>
      <c r="FL227" s="335"/>
      <c r="FM227" s="335"/>
      <c r="FN227" s="335"/>
      <c r="FO227" s="335"/>
      <c r="FP227" s="335"/>
      <c r="FQ227" s="23">
        <v>69</v>
      </c>
      <c r="FR227" s="23">
        <f t="shared" si="240"/>
        <v>0</v>
      </c>
      <c r="FS227">
        <f t="shared" si="241"/>
        <v>0</v>
      </c>
      <c r="FT227">
        <f t="shared" si="242"/>
        <v>0</v>
      </c>
      <c r="FU227">
        <f t="shared" si="243"/>
        <v>0</v>
      </c>
      <c r="FV227">
        <f t="shared" si="244"/>
        <v>0</v>
      </c>
      <c r="FW227" s="23">
        <f t="shared" ca="1" si="245"/>
        <v>120</v>
      </c>
      <c r="FX227" s="465"/>
      <c r="FY227" s="335"/>
      <c r="FZ227" s="335"/>
      <c r="GA227" s="335"/>
      <c r="GB227" s="335"/>
      <c r="GC227" s="335"/>
      <c r="GD227" s="335"/>
      <c r="GE227" s="335"/>
      <c r="GF227" s="335"/>
      <c r="GG227" s="335"/>
      <c r="GH227" s="23">
        <v>69</v>
      </c>
      <c r="GI227" s="23">
        <f t="shared" si="246"/>
        <v>0</v>
      </c>
      <c r="GJ227">
        <f t="shared" si="247"/>
        <v>0</v>
      </c>
      <c r="GK227">
        <f t="shared" si="248"/>
        <v>0</v>
      </c>
      <c r="GL227">
        <f t="shared" si="249"/>
        <v>0</v>
      </c>
      <c r="GM227">
        <f t="shared" si="250"/>
        <v>0</v>
      </c>
      <c r="GN227" s="23">
        <f t="shared" ca="1" si="251"/>
        <v>120</v>
      </c>
      <c r="GO227" s="465"/>
      <c r="GP227" s="335"/>
      <c r="GQ227" s="335"/>
      <c r="GR227" s="335"/>
      <c r="GS227" s="335"/>
      <c r="GT227" s="335"/>
      <c r="GU227" s="335"/>
      <c r="GV227" s="335"/>
      <c r="GW227" s="335"/>
      <c r="GX227" s="335"/>
      <c r="GY227" s="23">
        <v>69</v>
      </c>
      <c r="GZ227" s="23">
        <f t="shared" si="252"/>
        <v>0</v>
      </c>
      <c r="HA227">
        <f t="shared" si="253"/>
        <v>0</v>
      </c>
      <c r="HB227">
        <f t="shared" si="254"/>
        <v>0</v>
      </c>
      <c r="HC227">
        <f t="shared" si="255"/>
        <v>0</v>
      </c>
      <c r="HD227">
        <f t="shared" si="256"/>
        <v>0</v>
      </c>
      <c r="HE227" s="23">
        <f t="shared" ca="1" si="257"/>
        <v>120</v>
      </c>
      <c r="HF227" s="465"/>
      <c r="HG227" s="335"/>
      <c r="HH227" s="335"/>
      <c r="HI227" s="335"/>
      <c r="HJ227" s="335"/>
      <c r="HK227" s="335"/>
      <c r="HL227" s="335"/>
      <c r="HM227" s="335"/>
      <c r="HN227" s="335"/>
      <c r="HO227" s="335"/>
      <c r="HP227" s="23">
        <v>69</v>
      </c>
      <c r="HQ227" s="23">
        <f t="shared" si="258"/>
        <v>0</v>
      </c>
      <c r="HR227">
        <f t="shared" si="259"/>
        <v>0</v>
      </c>
      <c r="HS227">
        <f t="shared" si="260"/>
        <v>0</v>
      </c>
      <c r="HT227">
        <f t="shared" si="261"/>
        <v>0</v>
      </c>
      <c r="HU227">
        <f t="shared" si="262"/>
        <v>0</v>
      </c>
      <c r="HV227" s="23">
        <f t="shared" ca="1" si="263"/>
        <v>120</v>
      </c>
      <c r="HW227" s="465"/>
      <c r="HX227" s="335"/>
      <c r="HY227" s="335"/>
      <c r="HZ227" s="335"/>
      <c r="IA227" s="335"/>
      <c r="IB227" s="335"/>
      <c r="IC227" s="335"/>
      <c r="ID227" s="335"/>
      <c r="IE227" s="335"/>
      <c r="IF227" s="335"/>
      <c r="IG227" s="23">
        <v>69</v>
      </c>
      <c r="IH227" s="23">
        <f t="shared" si="264"/>
        <v>0</v>
      </c>
      <c r="II227">
        <f t="shared" si="265"/>
        <v>0</v>
      </c>
      <c r="IJ227">
        <f t="shared" si="266"/>
        <v>0</v>
      </c>
      <c r="IK227">
        <f t="shared" si="267"/>
        <v>0</v>
      </c>
      <c r="IL227">
        <f t="shared" si="268"/>
        <v>0</v>
      </c>
      <c r="IM227" s="23">
        <f t="shared" ca="1" si="269"/>
        <v>120</v>
      </c>
      <c r="IN227" s="465"/>
      <c r="IO227" s="335"/>
      <c r="IP227" s="335"/>
      <c r="IQ227" s="335"/>
      <c r="IR227" s="335"/>
      <c r="IS227" s="335"/>
      <c r="IT227" s="335"/>
    </row>
    <row r="228" spans="1:254" s="124" customFormat="1" ht="12.75" x14ac:dyDescent="0.2">
      <c r="A228" s="335"/>
      <c r="B228" s="335"/>
      <c r="C228" s="23">
        <v>70</v>
      </c>
      <c r="D228" s="23">
        <f t="shared" si="180"/>
        <v>0</v>
      </c>
      <c r="E228">
        <f t="shared" si="181"/>
        <v>0</v>
      </c>
      <c r="F228">
        <f t="shared" si="182"/>
        <v>0</v>
      </c>
      <c r="G228">
        <f t="shared" si="183"/>
        <v>0</v>
      </c>
      <c r="H228">
        <f t="shared" si="184"/>
        <v>0</v>
      </c>
      <c r="I228" s="23">
        <f t="shared" ca="1" si="185"/>
        <v>120</v>
      </c>
      <c r="J228" s="465"/>
      <c r="K228" s="335"/>
      <c r="L228" s="335"/>
      <c r="M228" s="335"/>
      <c r="N228" s="335"/>
      <c r="O228" s="335"/>
      <c r="P228" s="335"/>
      <c r="Q228" s="335"/>
      <c r="R228" s="335"/>
      <c r="S228" s="335"/>
      <c r="T228" s="23">
        <v>70</v>
      </c>
      <c r="U228" s="23">
        <f t="shared" si="186"/>
        <v>0</v>
      </c>
      <c r="V228">
        <f t="shared" si="187"/>
        <v>0</v>
      </c>
      <c r="W228">
        <f t="shared" si="188"/>
        <v>0</v>
      </c>
      <c r="X228">
        <f t="shared" si="189"/>
        <v>0</v>
      </c>
      <c r="Y228">
        <f t="shared" si="190"/>
        <v>0</v>
      </c>
      <c r="Z228" s="23">
        <f t="shared" ca="1" si="191"/>
        <v>120</v>
      </c>
      <c r="AA228" s="465"/>
      <c r="AB228" s="335"/>
      <c r="AC228" s="335"/>
      <c r="AD228" s="335"/>
      <c r="AE228" s="335"/>
      <c r="AF228" s="335"/>
      <c r="AG228" s="335"/>
      <c r="AH228" s="335"/>
      <c r="AI228" s="335"/>
      <c r="AJ228" s="335"/>
      <c r="AK228" s="23">
        <v>70</v>
      </c>
      <c r="AL228" s="23">
        <f t="shared" si="192"/>
        <v>0</v>
      </c>
      <c r="AM228">
        <f t="shared" si="193"/>
        <v>0</v>
      </c>
      <c r="AN228">
        <f t="shared" si="194"/>
        <v>0</v>
      </c>
      <c r="AO228">
        <f t="shared" si="195"/>
        <v>0</v>
      </c>
      <c r="AP228">
        <f t="shared" si="196"/>
        <v>0</v>
      </c>
      <c r="AQ228" s="23">
        <f t="shared" ca="1" si="197"/>
        <v>120</v>
      </c>
      <c r="AR228" s="465"/>
      <c r="AS228" s="335"/>
      <c r="AT228" s="335"/>
      <c r="AU228" s="335"/>
      <c r="AV228" s="335"/>
      <c r="AW228" s="335"/>
      <c r="AX228" s="335"/>
      <c r="AY228" s="335"/>
      <c r="AZ228" s="335"/>
      <c r="BA228" s="335"/>
      <c r="BB228" s="23">
        <v>70</v>
      </c>
      <c r="BC228" s="23">
        <f t="shared" si="198"/>
        <v>0</v>
      </c>
      <c r="BD228">
        <f t="shared" si="199"/>
        <v>0</v>
      </c>
      <c r="BE228">
        <f t="shared" si="200"/>
        <v>0</v>
      </c>
      <c r="BF228">
        <f t="shared" si="201"/>
        <v>0</v>
      </c>
      <c r="BG228">
        <f t="shared" si="202"/>
        <v>0</v>
      </c>
      <c r="BH228" s="23">
        <f t="shared" ca="1" si="203"/>
        <v>120</v>
      </c>
      <c r="BI228" s="465"/>
      <c r="BJ228" s="335"/>
      <c r="BK228" s="335"/>
      <c r="BL228" s="335"/>
      <c r="BM228" s="335"/>
      <c r="BN228" s="335"/>
      <c r="BO228" s="335"/>
      <c r="BP228" s="335"/>
      <c r="BQ228" s="335"/>
      <c r="BR228" s="335"/>
      <c r="BS228" s="23">
        <v>70</v>
      </c>
      <c r="BT228" s="23">
        <f t="shared" si="204"/>
        <v>0</v>
      </c>
      <c r="BU228">
        <f t="shared" si="205"/>
        <v>0</v>
      </c>
      <c r="BV228">
        <f t="shared" si="206"/>
        <v>0</v>
      </c>
      <c r="BW228">
        <f t="shared" si="207"/>
        <v>0</v>
      </c>
      <c r="BX228">
        <f t="shared" si="208"/>
        <v>0</v>
      </c>
      <c r="BY228" s="23">
        <f t="shared" ca="1" si="209"/>
        <v>120</v>
      </c>
      <c r="BZ228" s="465"/>
      <c r="CA228" s="335"/>
      <c r="CB228" s="335"/>
      <c r="CC228" s="335"/>
      <c r="CD228" s="335"/>
      <c r="CE228" s="335"/>
      <c r="CF228" s="335"/>
      <c r="CG228" s="335"/>
      <c r="CH228" s="335"/>
      <c r="CI228" s="335"/>
      <c r="CJ228" s="23">
        <v>70</v>
      </c>
      <c r="CK228" s="23">
        <f t="shared" si="210"/>
        <v>0</v>
      </c>
      <c r="CL228">
        <f t="shared" si="211"/>
        <v>0</v>
      </c>
      <c r="CM228">
        <f t="shared" si="212"/>
        <v>0</v>
      </c>
      <c r="CN228">
        <f t="shared" si="213"/>
        <v>0</v>
      </c>
      <c r="CO228">
        <f t="shared" si="214"/>
        <v>0</v>
      </c>
      <c r="CP228" s="23">
        <f t="shared" ca="1" si="215"/>
        <v>120</v>
      </c>
      <c r="CQ228" s="465"/>
      <c r="CR228" s="335"/>
      <c r="CS228" s="335"/>
      <c r="CT228" s="335"/>
      <c r="CU228" s="335"/>
      <c r="CV228" s="335"/>
      <c r="CW228" s="335"/>
      <c r="CX228" s="335"/>
      <c r="CY228" s="335"/>
      <c r="CZ228" s="335"/>
      <c r="DA228" s="23">
        <v>70</v>
      </c>
      <c r="DB228" s="23">
        <f t="shared" si="216"/>
        <v>0</v>
      </c>
      <c r="DC228">
        <f t="shared" si="217"/>
        <v>0</v>
      </c>
      <c r="DD228">
        <f t="shared" si="218"/>
        <v>0</v>
      </c>
      <c r="DE228">
        <f t="shared" si="219"/>
        <v>0</v>
      </c>
      <c r="DF228">
        <f t="shared" si="220"/>
        <v>0</v>
      </c>
      <c r="DG228" s="23">
        <f t="shared" ca="1" si="221"/>
        <v>120</v>
      </c>
      <c r="DH228" s="465"/>
      <c r="DI228" s="335"/>
      <c r="DJ228" s="335"/>
      <c r="DK228" s="335"/>
      <c r="DL228" s="335"/>
      <c r="DM228" s="335"/>
      <c r="DN228" s="335"/>
      <c r="DO228" s="335"/>
      <c r="DP228" s="335"/>
      <c r="DQ228" s="335"/>
      <c r="DR228" s="23">
        <v>70</v>
      </c>
      <c r="DS228" s="23">
        <f t="shared" si="222"/>
        <v>0</v>
      </c>
      <c r="DT228">
        <f t="shared" si="223"/>
        <v>0</v>
      </c>
      <c r="DU228">
        <f t="shared" si="224"/>
        <v>0</v>
      </c>
      <c r="DV228">
        <f t="shared" si="225"/>
        <v>0</v>
      </c>
      <c r="DW228">
        <f t="shared" si="226"/>
        <v>0</v>
      </c>
      <c r="DX228" s="23">
        <f t="shared" ca="1" si="227"/>
        <v>120</v>
      </c>
      <c r="DY228" s="465"/>
      <c r="DZ228" s="335"/>
      <c r="EA228" s="335"/>
      <c r="EB228" s="335"/>
      <c r="EC228" s="335"/>
      <c r="ED228" s="335"/>
      <c r="EE228" s="335"/>
      <c r="EF228" s="335"/>
      <c r="EG228" s="335"/>
      <c r="EH228" s="335"/>
      <c r="EI228" s="23">
        <v>70</v>
      </c>
      <c r="EJ228" s="23">
        <f t="shared" si="228"/>
        <v>0</v>
      </c>
      <c r="EK228">
        <f t="shared" si="229"/>
        <v>0</v>
      </c>
      <c r="EL228">
        <f t="shared" si="230"/>
        <v>0</v>
      </c>
      <c r="EM228">
        <f t="shared" si="231"/>
        <v>0</v>
      </c>
      <c r="EN228">
        <f t="shared" si="232"/>
        <v>0</v>
      </c>
      <c r="EO228" s="23">
        <f t="shared" ca="1" si="233"/>
        <v>120</v>
      </c>
      <c r="EP228" s="465"/>
      <c r="EQ228" s="335"/>
      <c r="ER228" s="335"/>
      <c r="ES228" s="335"/>
      <c r="ET228" s="335"/>
      <c r="EU228" s="335"/>
      <c r="EV228" s="335"/>
      <c r="EW228" s="335"/>
      <c r="EX228" s="335"/>
      <c r="EY228" s="335"/>
      <c r="EZ228" s="23">
        <v>70</v>
      </c>
      <c r="FA228" s="23">
        <f t="shared" si="234"/>
        <v>0</v>
      </c>
      <c r="FB228">
        <f t="shared" si="235"/>
        <v>0</v>
      </c>
      <c r="FC228">
        <f t="shared" si="236"/>
        <v>0</v>
      </c>
      <c r="FD228">
        <f t="shared" si="237"/>
        <v>0</v>
      </c>
      <c r="FE228">
        <f t="shared" si="238"/>
        <v>0</v>
      </c>
      <c r="FF228" s="23">
        <f t="shared" ca="1" si="239"/>
        <v>120</v>
      </c>
      <c r="FG228" s="465"/>
      <c r="FH228" s="335"/>
      <c r="FI228" s="335"/>
      <c r="FJ228" s="335"/>
      <c r="FK228" s="335"/>
      <c r="FL228" s="335"/>
      <c r="FM228" s="335"/>
      <c r="FN228" s="335"/>
      <c r="FO228" s="335"/>
      <c r="FP228" s="335"/>
      <c r="FQ228" s="23">
        <v>70</v>
      </c>
      <c r="FR228" s="23">
        <f t="shared" si="240"/>
        <v>0</v>
      </c>
      <c r="FS228">
        <f t="shared" si="241"/>
        <v>0</v>
      </c>
      <c r="FT228">
        <f t="shared" si="242"/>
        <v>0</v>
      </c>
      <c r="FU228">
        <f t="shared" si="243"/>
        <v>0</v>
      </c>
      <c r="FV228">
        <f t="shared" si="244"/>
        <v>0</v>
      </c>
      <c r="FW228" s="23">
        <f t="shared" ca="1" si="245"/>
        <v>120</v>
      </c>
      <c r="FX228" s="465"/>
      <c r="FY228" s="335"/>
      <c r="FZ228" s="335"/>
      <c r="GA228" s="335"/>
      <c r="GB228" s="335"/>
      <c r="GC228" s="335"/>
      <c r="GD228" s="335"/>
      <c r="GE228" s="335"/>
      <c r="GF228" s="335"/>
      <c r="GG228" s="335"/>
      <c r="GH228" s="23">
        <v>70</v>
      </c>
      <c r="GI228" s="23">
        <f t="shared" si="246"/>
        <v>0</v>
      </c>
      <c r="GJ228">
        <f t="shared" si="247"/>
        <v>0</v>
      </c>
      <c r="GK228">
        <f t="shared" si="248"/>
        <v>0</v>
      </c>
      <c r="GL228">
        <f t="shared" si="249"/>
        <v>0</v>
      </c>
      <c r="GM228">
        <f t="shared" si="250"/>
        <v>0</v>
      </c>
      <c r="GN228" s="23">
        <f t="shared" ca="1" si="251"/>
        <v>120</v>
      </c>
      <c r="GO228" s="465"/>
      <c r="GP228" s="335"/>
      <c r="GQ228" s="335"/>
      <c r="GR228" s="335"/>
      <c r="GS228" s="335"/>
      <c r="GT228" s="335"/>
      <c r="GU228" s="335"/>
      <c r="GV228" s="335"/>
      <c r="GW228" s="335"/>
      <c r="GX228" s="335"/>
      <c r="GY228" s="23">
        <v>70</v>
      </c>
      <c r="GZ228" s="23">
        <f t="shared" si="252"/>
        <v>0</v>
      </c>
      <c r="HA228">
        <f t="shared" si="253"/>
        <v>0</v>
      </c>
      <c r="HB228">
        <f t="shared" si="254"/>
        <v>0</v>
      </c>
      <c r="HC228">
        <f t="shared" si="255"/>
        <v>0</v>
      </c>
      <c r="HD228">
        <f t="shared" si="256"/>
        <v>0</v>
      </c>
      <c r="HE228" s="23">
        <f t="shared" ca="1" si="257"/>
        <v>120</v>
      </c>
      <c r="HF228" s="465"/>
      <c r="HG228" s="335"/>
      <c r="HH228" s="335"/>
      <c r="HI228" s="335"/>
      <c r="HJ228" s="335"/>
      <c r="HK228" s="335"/>
      <c r="HL228" s="335"/>
      <c r="HM228" s="335"/>
      <c r="HN228" s="335"/>
      <c r="HO228" s="335"/>
      <c r="HP228" s="23">
        <v>70</v>
      </c>
      <c r="HQ228" s="23">
        <f t="shared" si="258"/>
        <v>0</v>
      </c>
      <c r="HR228">
        <f t="shared" si="259"/>
        <v>0</v>
      </c>
      <c r="HS228">
        <f t="shared" si="260"/>
        <v>0</v>
      </c>
      <c r="HT228">
        <f t="shared" si="261"/>
        <v>0</v>
      </c>
      <c r="HU228">
        <f t="shared" si="262"/>
        <v>0</v>
      </c>
      <c r="HV228" s="23">
        <f t="shared" ca="1" si="263"/>
        <v>120</v>
      </c>
      <c r="HW228" s="465"/>
      <c r="HX228" s="335"/>
      <c r="HY228" s="335"/>
      <c r="HZ228" s="335"/>
      <c r="IA228" s="335"/>
      <c r="IB228" s="335"/>
      <c r="IC228" s="335"/>
      <c r="ID228" s="335"/>
      <c r="IE228" s="335"/>
      <c r="IF228" s="335"/>
      <c r="IG228" s="23">
        <v>70</v>
      </c>
      <c r="IH228" s="23">
        <f t="shared" si="264"/>
        <v>0</v>
      </c>
      <c r="II228">
        <f t="shared" si="265"/>
        <v>0</v>
      </c>
      <c r="IJ228">
        <f t="shared" si="266"/>
        <v>0</v>
      </c>
      <c r="IK228">
        <f t="shared" si="267"/>
        <v>0</v>
      </c>
      <c r="IL228">
        <f t="shared" si="268"/>
        <v>0</v>
      </c>
      <c r="IM228" s="23">
        <f t="shared" ca="1" si="269"/>
        <v>120</v>
      </c>
      <c r="IN228" s="465"/>
      <c r="IO228" s="335"/>
      <c r="IP228" s="335"/>
      <c r="IQ228" s="335"/>
      <c r="IR228" s="335"/>
      <c r="IS228" s="335"/>
      <c r="IT228" s="335"/>
    </row>
    <row r="229" spans="1:254" s="124" customFormat="1" ht="12.75" x14ac:dyDescent="0.2">
      <c r="A229" s="335"/>
      <c r="B229" s="335"/>
      <c r="C229" s="23">
        <v>71</v>
      </c>
      <c r="D229" s="23">
        <f t="shared" si="180"/>
        <v>0</v>
      </c>
      <c r="E229">
        <f t="shared" si="181"/>
        <v>0</v>
      </c>
      <c r="F229">
        <f t="shared" si="182"/>
        <v>0</v>
      </c>
      <c r="G229">
        <f t="shared" si="183"/>
        <v>0</v>
      </c>
      <c r="H229">
        <f t="shared" si="184"/>
        <v>0</v>
      </c>
      <c r="I229" s="23">
        <f t="shared" si="185"/>
        <v>0</v>
      </c>
      <c r="J229" s="465"/>
      <c r="K229" s="335"/>
      <c r="L229" s="335"/>
      <c r="M229" s="335"/>
      <c r="N229" s="335"/>
      <c r="O229" s="335"/>
      <c r="P229" s="335"/>
      <c r="Q229" s="335"/>
      <c r="R229" s="335"/>
      <c r="S229" s="335"/>
      <c r="T229" s="23">
        <v>71</v>
      </c>
      <c r="U229" s="23">
        <f t="shared" si="186"/>
        <v>0</v>
      </c>
      <c r="V229">
        <f t="shared" si="187"/>
        <v>0</v>
      </c>
      <c r="W229">
        <f t="shared" si="188"/>
        <v>0</v>
      </c>
      <c r="X229">
        <f t="shared" si="189"/>
        <v>0</v>
      </c>
      <c r="Y229">
        <f t="shared" si="190"/>
        <v>0</v>
      </c>
      <c r="Z229" s="23">
        <f t="shared" si="191"/>
        <v>0</v>
      </c>
      <c r="AA229" s="465"/>
      <c r="AB229" s="335"/>
      <c r="AC229" s="335"/>
      <c r="AD229" s="335"/>
      <c r="AE229" s="335"/>
      <c r="AF229" s="335"/>
      <c r="AG229" s="335"/>
      <c r="AH229" s="335"/>
      <c r="AI229" s="335"/>
      <c r="AJ229" s="335"/>
      <c r="AK229" s="23">
        <v>71</v>
      </c>
      <c r="AL229" s="23">
        <f t="shared" si="192"/>
        <v>0</v>
      </c>
      <c r="AM229">
        <f t="shared" si="193"/>
        <v>0</v>
      </c>
      <c r="AN229">
        <f t="shared" si="194"/>
        <v>0</v>
      </c>
      <c r="AO229">
        <f t="shared" si="195"/>
        <v>0</v>
      </c>
      <c r="AP229">
        <f t="shared" si="196"/>
        <v>0</v>
      </c>
      <c r="AQ229" s="23">
        <f t="shared" si="197"/>
        <v>0</v>
      </c>
      <c r="AR229" s="465"/>
      <c r="AS229" s="335"/>
      <c r="AT229" s="335"/>
      <c r="AU229" s="335"/>
      <c r="AV229" s="335"/>
      <c r="AW229" s="335"/>
      <c r="AX229" s="335"/>
      <c r="AY229" s="335"/>
      <c r="AZ229" s="335"/>
      <c r="BA229" s="335"/>
      <c r="BB229" s="23">
        <v>71</v>
      </c>
      <c r="BC229" s="23">
        <f t="shared" si="198"/>
        <v>0</v>
      </c>
      <c r="BD229">
        <f t="shared" si="199"/>
        <v>0</v>
      </c>
      <c r="BE229">
        <f t="shared" si="200"/>
        <v>0</v>
      </c>
      <c r="BF229">
        <f t="shared" si="201"/>
        <v>0</v>
      </c>
      <c r="BG229">
        <f t="shared" si="202"/>
        <v>0</v>
      </c>
      <c r="BH229" s="23">
        <f t="shared" si="203"/>
        <v>0</v>
      </c>
      <c r="BI229" s="465"/>
      <c r="BJ229" s="335"/>
      <c r="BK229" s="335"/>
      <c r="BL229" s="335"/>
      <c r="BM229" s="335"/>
      <c r="BN229" s="335"/>
      <c r="BO229" s="335"/>
      <c r="BP229" s="335"/>
      <c r="BQ229" s="335"/>
      <c r="BR229" s="335"/>
      <c r="BS229" s="23">
        <v>71</v>
      </c>
      <c r="BT229" s="23">
        <f t="shared" si="204"/>
        <v>0</v>
      </c>
      <c r="BU229">
        <f t="shared" si="205"/>
        <v>0</v>
      </c>
      <c r="BV229">
        <f t="shared" si="206"/>
        <v>0</v>
      </c>
      <c r="BW229">
        <f t="shared" si="207"/>
        <v>0</v>
      </c>
      <c r="BX229">
        <f t="shared" si="208"/>
        <v>0</v>
      </c>
      <c r="BY229" s="23">
        <f t="shared" si="209"/>
        <v>0</v>
      </c>
      <c r="BZ229" s="465"/>
      <c r="CA229" s="335"/>
      <c r="CB229" s="335"/>
      <c r="CC229" s="335"/>
      <c r="CD229" s="335"/>
      <c r="CE229" s="335"/>
      <c r="CF229" s="335"/>
      <c r="CG229" s="335"/>
      <c r="CH229" s="335"/>
      <c r="CI229" s="335"/>
      <c r="CJ229" s="23">
        <v>71</v>
      </c>
      <c r="CK229" s="23">
        <f t="shared" si="210"/>
        <v>0</v>
      </c>
      <c r="CL229">
        <f t="shared" si="211"/>
        <v>0</v>
      </c>
      <c r="CM229">
        <f t="shared" si="212"/>
        <v>0</v>
      </c>
      <c r="CN229">
        <f t="shared" si="213"/>
        <v>0</v>
      </c>
      <c r="CO229">
        <f t="shared" si="214"/>
        <v>0</v>
      </c>
      <c r="CP229" s="23">
        <f t="shared" si="215"/>
        <v>0</v>
      </c>
      <c r="CQ229" s="465"/>
      <c r="CR229" s="335"/>
      <c r="CS229" s="335"/>
      <c r="CT229" s="335"/>
      <c r="CU229" s="335"/>
      <c r="CV229" s="335"/>
      <c r="CW229" s="335"/>
      <c r="CX229" s="335"/>
      <c r="CY229" s="335"/>
      <c r="CZ229" s="335"/>
      <c r="DA229" s="23">
        <v>71</v>
      </c>
      <c r="DB229" s="23">
        <f t="shared" si="216"/>
        <v>0</v>
      </c>
      <c r="DC229">
        <f t="shared" si="217"/>
        <v>0</v>
      </c>
      <c r="DD229">
        <f t="shared" si="218"/>
        <v>0</v>
      </c>
      <c r="DE229">
        <f t="shared" si="219"/>
        <v>0</v>
      </c>
      <c r="DF229">
        <f t="shared" si="220"/>
        <v>0</v>
      </c>
      <c r="DG229" s="23">
        <f t="shared" si="221"/>
        <v>0</v>
      </c>
      <c r="DH229" s="465"/>
      <c r="DI229" s="335"/>
      <c r="DJ229" s="335"/>
      <c r="DK229" s="335"/>
      <c r="DL229" s="335"/>
      <c r="DM229" s="335"/>
      <c r="DN229" s="335"/>
      <c r="DO229" s="335"/>
      <c r="DP229" s="335"/>
      <c r="DQ229" s="335"/>
      <c r="DR229" s="23">
        <v>71</v>
      </c>
      <c r="DS229" s="23">
        <f t="shared" si="222"/>
        <v>0</v>
      </c>
      <c r="DT229">
        <f t="shared" si="223"/>
        <v>0</v>
      </c>
      <c r="DU229">
        <f t="shared" si="224"/>
        <v>0</v>
      </c>
      <c r="DV229">
        <f t="shared" si="225"/>
        <v>0</v>
      </c>
      <c r="DW229">
        <f t="shared" si="226"/>
        <v>0</v>
      </c>
      <c r="DX229" s="23">
        <f t="shared" si="227"/>
        <v>0</v>
      </c>
      <c r="DY229" s="465"/>
      <c r="DZ229" s="335"/>
      <c r="EA229" s="335"/>
      <c r="EB229" s="335"/>
      <c r="EC229" s="335"/>
      <c r="ED229" s="335"/>
      <c r="EE229" s="335"/>
      <c r="EF229" s="335"/>
      <c r="EG229" s="335"/>
      <c r="EH229" s="335"/>
      <c r="EI229" s="23">
        <v>71</v>
      </c>
      <c r="EJ229" s="23">
        <f t="shared" si="228"/>
        <v>0</v>
      </c>
      <c r="EK229">
        <f t="shared" si="229"/>
        <v>0</v>
      </c>
      <c r="EL229">
        <f t="shared" si="230"/>
        <v>0</v>
      </c>
      <c r="EM229">
        <f t="shared" si="231"/>
        <v>0</v>
      </c>
      <c r="EN229">
        <f t="shared" si="232"/>
        <v>0</v>
      </c>
      <c r="EO229" s="23">
        <f t="shared" si="233"/>
        <v>0</v>
      </c>
      <c r="EP229" s="465"/>
      <c r="EQ229" s="335"/>
      <c r="ER229" s="335"/>
      <c r="ES229" s="335"/>
      <c r="ET229" s="335"/>
      <c r="EU229" s="335"/>
      <c r="EV229" s="335"/>
      <c r="EW229" s="335"/>
      <c r="EX229" s="335"/>
      <c r="EY229" s="335"/>
      <c r="EZ229" s="23">
        <v>71</v>
      </c>
      <c r="FA229" s="23">
        <f t="shared" si="234"/>
        <v>0</v>
      </c>
      <c r="FB229">
        <f t="shared" si="235"/>
        <v>0</v>
      </c>
      <c r="FC229">
        <f t="shared" si="236"/>
        <v>0</v>
      </c>
      <c r="FD229">
        <f t="shared" si="237"/>
        <v>0</v>
      </c>
      <c r="FE229">
        <f t="shared" si="238"/>
        <v>0</v>
      </c>
      <c r="FF229" s="23">
        <f t="shared" si="239"/>
        <v>0</v>
      </c>
      <c r="FG229" s="465"/>
      <c r="FH229" s="335"/>
      <c r="FI229" s="335"/>
      <c r="FJ229" s="335"/>
      <c r="FK229" s="335"/>
      <c r="FL229" s="335"/>
      <c r="FM229" s="335"/>
      <c r="FN229" s="335"/>
      <c r="FO229" s="335"/>
      <c r="FP229" s="335"/>
      <c r="FQ229" s="23">
        <v>71</v>
      </c>
      <c r="FR229" s="23">
        <f t="shared" si="240"/>
        <v>0</v>
      </c>
      <c r="FS229">
        <f t="shared" si="241"/>
        <v>0</v>
      </c>
      <c r="FT229">
        <f t="shared" si="242"/>
        <v>0</v>
      </c>
      <c r="FU229">
        <f t="shared" si="243"/>
        <v>0</v>
      </c>
      <c r="FV229">
        <f t="shared" si="244"/>
        <v>0</v>
      </c>
      <c r="FW229" s="23">
        <f t="shared" si="245"/>
        <v>0</v>
      </c>
      <c r="FX229" s="465"/>
      <c r="FY229" s="335"/>
      <c r="FZ229" s="335"/>
      <c r="GA229" s="335"/>
      <c r="GB229" s="335"/>
      <c r="GC229" s="335"/>
      <c r="GD229" s="335"/>
      <c r="GE229" s="335"/>
      <c r="GF229" s="335"/>
      <c r="GG229" s="335"/>
      <c r="GH229" s="23">
        <v>71</v>
      </c>
      <c r="GI229" s="23">
        <f t="shared" si="246"/>
        <v>0</v>
      </c>
      <c r="GJ229">
        <f t="shared" si="247"/>
        <v>0</v>
      </c>
      <c r="GK229">
        <f t="shared" si="248"/>
        <v>0</v>
      </c>
      <c r="GL229">
        <f t="shared" si="249"/>
        <v>0</v>
      </c>
      <c r="GM229">
        <f t="shared" si="250"/>
        <v>0</v>
      </c>
      <c r="GN229" s="23">
        <f t="shared" si="251"/>
        <v>0</v>
      </c>
      <c r="GO229" s="465"/>
      <c r="GP229" s="335"/>
      <c r="GQ229" s="335"/>
      <c r="GR229" s="335"/>
      <c r="GS229" s="335"/>
      <c r="GT229" s="335"/>
      <c r="GU229" s="335"/>
      <c r="GV229" s="335"/>
      <c r="GW229" s="335"/>
      <c r="GX229" s="335"/>
      <c r="GY229" s="23">
        <v>71</v>
      </c>
      <c r="GZ229" s="23">
        <f t="shared" si="252"/>
        <v>0</v>
      </c>
      <c r="HA229">
        <f t="shared" si="253"/>
        <v>0</v>
      </c>
      <c r="HB229">
        <f t="shared" si="254"/>
        <v>0</v>
      </c>
      <c r="HC229">
        <f t="shared" si="255"/>
        <v>0</v>
      </c>
      <c r="HD229">
        <f t="shared" si="256"/>
        <v>0</v>
      </c>
      <c r="HE229" s="23">
        <f t="shared" si="257"/>
        <v>0</v>
      </c>
      <c r="HF229" s="465"/>
      <c r="HG229" s="335"/>
      <c r="HH229" s="335"/>
      <c r="HI229" s="335"/>
      <c r="HJ229" s="335"/>
      <c r="HK229" s="335"/>
      <c r="HL229" s="335"/>
      <c r="HM229" s="335"/>
      <c r="HN229" s="335"/>
      <c r="HO229" s="335"/>
      <c r="HP229" s="23">
        <v>71</v>
      </c>
      <c r="HQ229" s="23">
        <f t="shared" si="258"/>
        <v>0</v>
      </c>
      <c r="HR229">
        <f t="shared" si="259"/>
        <v>0</v>
      </c>
      <c r="HS229">
        <f t="shared" si="260"/>
        <v>0</v>
      </c>
      <c r="HT229">
        <f t="shared" si="261"/>
        <v>0</v>
      </c>
      <c r="HU229">
        <f t="shared" si="262"/>
        <v>0</v>
      </c>
      <c r="HV229" s="23">
        <f t="shared" si="263"/>
        <v>0</v>
      </c>
      <c r="HW229" s="465"/>
      <c r="HX229" s="335"/>
      <c r="HY229" s="335"/>
      <c r="HZ229" s="335"/>
      <c r="IA229" s="335"/>
      <c r="IB229" s="335"/>
      <c r="IC229" s="335"/>
      <c r="ID229" s="335"/>
      <c r="IE229" s="335"/>
      <c r="IF229" s="335"/>
      <c r="IG229" s="23">
        <v>71</v>
      </c>
      <c r="IH229" s="23">
        <f t="shared" si="264"/>
        <v>0</v>
      </c>
      <c r="II229">
        <f t="shared" si="265"/>
        <v>0</v>
      </c>
      <c r="IJ229">
        <f t="shared" si="266"/>
        <v>0</v>
      </c>
      <c r="IK229">
        <f t="shared" si="267"/>
        <v>0</v>
      </c>
      <c r="IL229">
        <f t="shared" si="268"/>
        <v>0</v>
      </c>
      <c r="IM229" s="23">
        <f t="shared" si="269"/>
        <v>0</v>
      </c>
      <c r="IN229" s="465"/>
      <c r="IO229" s="335"/>
      <c r="IP229" s="335"/>
      <c r="IQ229" s="335"/>
      <c r="IR229" s="335"/>
      <c r="IS229" s="335"/>
      <c r="IT229" s="335"/>
    </row>
    <row r="230" spans="1:254" s="124" customFormat="1" ht="12.75" x14ac:dyDescent="0.2">
      <c r="A230" s="335"/>
      <c r="B230" s="335"/>
      <c r="C230" s="23">
        <v>72</v>
      </c>
      <c r="D230" s="23">
        <f t="shared" si="180"/>
        <v>0</v>
      </c>
      <c r="E230">
        <f t="shared" si="181"/>
        <v>0</v>
      </c>
      <c r="F230">
        <f t="shared" si="182"/>
        <v>0</v>
      </c>
      <c r="G230">
        <f t="shared" si="183"/>
        <v>0</v>
      </c>
      <c r="H230">
        <f t="shared" si="184"/>
        <v>0</v>
      </c>
      <c r="I230" s="23">
        <f t="shared" si="185"/>
        <v>0</v>
      </c>
      <c r="J230" s="465"/>
      <c r="K230" s="335"/>
      <c r="L230" s="335"/>
      <c r="M230" s="335"/>
      <c r="N230" s="335"/>
      <c r="O230" s="335"/>
      <c r="P230" s="335"/>
      <c r="Q230" s="335"/>
      <c r="R230" s="335"/>
      <c r="S230" s="335"/>
      <c r="T230" s="23">
        <v>72</v>
      </c>
      <c r="U230" s="23">
        <f t="shared" si="186"/>
        <v>0</v>
      </c>
      <c r="V230">
        <f t="shared" si="187"/>
        <v>0</v>
      </c>
      <c r="W230">
        <f t="shared" si="188"/>
        <v>0</v>
      </c>
      <c r="X230">
        <f t="shared" si="189"/>
        <v>0</v>
      </c>
      <c r="Y230">
        <f t="shared" si="190"/>
        <v>0</v>
      </c>
      <c r="Z230" s="23">
        <f t="shared" si="191"/>
        <v>0</v>
      </c>
      <c r="AA230" s="465"/>
      <c r="AB230" s="335"/>
      <c r="AC230" s="335"/>
      <c r="AD230" s="335"/>
      <c r="AE230" s="335"/>
      <c r="AF230" s="335"/>
      <c r="AG230" s="335"/>
      <c r="AH230" s="335"/>
      <c r="AI230" s="335"/>
      <c r="AJ230" s="335"/>
      <c r="AK230" s="23">
        <v>72</v>
      </c>
      <c r="AL230" s="23">
        <f t="shared" si="192"/>
        <v>0</v>
      </c>
      <c r="AM230">
        <f t="shared" si="193"/>
        <v>0</v>
      </c>
      <c r="AN230">
        <f t="shared" si="194"/>
        <v>0</v>
      </c>
      <c r="AO230">
        <f t="shared" si="195"/>
        <v>0</v>
      </c>
      <c r="AP230">
        <f t="shared" si="196"/>
        <v>0</v>
      </c>
      <c r="AQ230" s="23">
        <f t="shared" si="197"/>
        <v>0</v>
      </c>
      <c r="AR230" s="465"/>
      <c r="AS230" s="335"/>
      <c r="AT230" s="335"/>
      <c r="AU230" s="335"/>
      <c r="AV230" s="335"/>
      <c r="AW230" s="335"/>
      <c r="AX230" s="335"/>
      <c r="AY230" s="335"/>
      <c r="AZ230" s="335"/>
      <c r="BA230" s="335"/>
      <c r="BB230" s="23">
        <v>72</v>
      </c>
      <c r="BC230" s="23">
        <f t="shared" si="198"/>
        <v>0</v>
      </c>
      <c r="BD230">
        <f t="shared" si="199"/>
        <v>0</v>
      </c>
      <c r="BE230">
        <f t="shared" si="200"/>
        <v>0</v>
      </c>
      <c r="BF230">
        <f t="shared" si="201"/>
        <v>0</v>
      </c>
      <c r="BG230">
        <f t="shared" si="202"/>
        <v>0</v>
      </c>
      <c r="BH230" s="23">
        <f t="shared" si="203"/>
        <v>0</v>
      </c>
      <c r="BI230" s="465"/>
      <c r="BJ230" s="335"/>
      <c r="BK230" s="335"/>
      <c r="BL230" s="335"/>
      <c r="BM230" s="335"/>
      <c r="BN230" s="335"/>
      <c r="BO230" s="335"/>
      <c r="BP230" s="335"/>
      <c r="BQ230" s="335"/>
      <c r="BR230" s="335"/>
      <c r="BS230" s="23">
        <v>72</v>
      </c>
      <c r="BT230" s="23">
        <f t="shared" si="204"/>
        <v>0</v>
      </c>
      <c r="BU230">
        <f t="shared" si="205"/>
        <v>0</v>
      </c>
      <c r="BV230">
        <f t="shared" si="206"/>
        <v>0</v>
      </c>
      <c r="BW230">
        <f t="shared" si="207"/>
        <v>0</v>
      </c>
      <c r="BX230">
        <f t="shared" si="208"/>
        <v>0</v>
      </c>
      <c r="BY230" s="23">
        <f t="shared" si="209"/>
        <v>0</v>
      </c>
      <c r="BZ230" s="465"/>
      <c r="CA230" s="335"/>
      <c r="CB230" s="335"/>
      <c r="CC230" s="335"/>
      <c r="CD230" s="335"/>
      <c r="CE230" s="335"/>
      <c r="CF230" s="335"/>
      <c r="CG230" s="335"/>
      <c r="CH230" s="335"/>
      <c r="CI230" s="335"/>
      <c r="CJ230" s="23">
        <v>72</v>
      </c>
      <c r="CK230" s="23">
        <f t="shared" si="210"/>
        <v>0</v>
      </c>
      <c r="CL230">
        <f t="shared" si="211"/>
        <v>0</v>
      </c>
      <c r="CM230">
        <f t="shared" si="212"/>
        <v>0</v>
      </c>
      <c r="CN230">
        <f t="shared" si="213"/>
        <v>0</v>
      </c>
      <c r="CO230">
        <f t="shared" si="214"/>
        <v>0</v>
      </c>
      <c r="CP230" s="23">
        <f t="shared" si="215"/>
        <v>0</v>
      </c>
      <c r="CQ230" s="465"/>
      <c r="CR230" s="335"/>
      <c r="CS230" s="335"/>
      <c r="CT230" s="335"/>
      <c r="CU230" s="335"/>
      <c r="CV230" s="335"/>
      <c r="CW230" s="335"/>
      <c r="CX230" s="335"/>
      <c r="CY230" s="335"/>
      <c r="CZ230" s="335"/>
      <c r="DA230" s="23">
        <v>72</v>
      </c>
      <c r="DB230" s="23">
        <f t="shared" si="216"/>
        <v>0</v>
      </c>
      <c r="DC230">
        <f t="shared" si="217"/>
        <v>0</v>
      </c>
      <c r="DD230">
        <f t="shared" si="218"/>
        <v>0</v>
      </c>
      <c r="DE230">
        <f t="shared" si="219"/>
        <v>0</v>
      </c>
      <c r="DF230">
        <f t="shared" si="220"/>
        <v>0</v>
      </c>
      <c r="DG230" s="23">
        <f t="shared" si="221"/>
        <v>0</v>
      </c>
      <c r="DH230" s="465"/>
      <c r="DI230" s="335"/>
      <c r="DJ230" s="335"/>
      <c r="DK230" s="335"/>
      <c r="DL230" s="335"/>
      <c r="DM230" s="335"/>
      <c r="DN230" s="335"/>
      <c r="DO230" s="335"/>
      <c r="DP230" s="335"/>
      <c r="DQ230" s="335"/>
      <c r="DR230" s="23">
        <v>72</v>
      </c>
      <c r="DS230" s="23">
        <f t="shared" si="222"/>
        <v>0</v>
      </c>
      <c r="DT230">
        <f t="shared" si="223"/>
        <v>0</v>
      </c>
      <c r="DU230">
        <f t="shared" si="224"/>
        <v>0</v>
      </c>
      <c r="DV230">
        <f t="shared" si="225"/>
        <v>0</v>
      </c>
      <c r="DW230">
        <f t="shared" si="226"/>
        <v>0</v>
      </c>
      <c r="DX230" s="23">
        <f t="shared" si="227"/>
        <v>0</v>
      </c>
      <c r="DY230" s="465"/>
      <c r="DZ230" s="335"/>
      <c r="EA230" s="335"/>
      <c r="EB230" s="335"/>
      <c r="EC230" s="335"/>
      <c r="ED230" s="335"/>
      <c r="EE230" s="335"/>
      <c r="EF230" s="335"/>
      <c r="EG230" s="335"/>
      <c r="EH230" s="335"/>
      <c r="EI230" s="23">
        <v>72</v>
      </c>
      <c r="EJ230" s="23">
        <f t="shared" si="228"/>
        <v>0</v>
      </c>
      <c r="EK230">
        <f t="shared" si="229"/>
        <v>0</v>
      </c>
      <c r="EL230">
        <f t="shared" si="230"/>
        <v>0</v>
      </c>
      <c r="EM230">
        <f t="shared" si="231"/>
        <v>0</v>
      </c>
      <c r="EN230">
        <f t="shared" si="232"/>
        <v>0</v>
      </c>
      <c r="EO230" s="23">
        <f t="shared" si="233"/>
        <v>0</v>
      </c>
      <c r="EP230" s="465"/>
      <c r="EQ230" s="335"/>
      <c r="ER230" s="335"/>
      <c r="ES230" s="335"/>
      <c r="ET230" s="335"/>
      <c r="EU230" s="335"/>
      <c r="EV230" s="335"/>
      <c r="EW230" s="335"/>
      <c r="EX230" s="335"/>
      <c r="EY230" s="335"/>
      <c r="EZ230" s="23">
        <v>72</v>
      </c>
      <c r="FA230" s="23">
        <f t="shared" si="234"/>
        <v>0</v>
      </c>
      <c r="FB230">
        <f t="shared" si="235"/>
        <v>0</v>
      </c>
      <c r="FC230">
        <f t="shared" si="236"/>
        <v>0</v>
      </c>
      <c r="FD230">
        <f t="shared" si="237"/>
        <v>0</v>
      </c>
      <c r="FE230">
        <f t="shared" si="238"/>
        <v>0</v>
      </c>
      <c r="FF230" s="23">
        <f t="shared" si="239"/>
        <v>0</v>
      </c>
      <c r="FG230" s="465"/>
      <c r="FH230" s="335"/>
      <c r="FI230" s="335"/>
      <c r="FJ230" s="335"/>
      <c r="FK230" s="335"/>
      <c r="FL230" s="335"/>
      <c r="FM230" s="335"/>
      <c r="FN230" s="335"/>
      <c r="FO230" s="335"/>
      <c r="FP230" s="335"/>
      <c r="FQ230" s="23">
        <v>72</v>
      </c>
      <c r="FR230" s="23">
        <f t="shared" si="240"/>
        <v>0</v>
      </c>
      <c r="FS230">
        <f t="shared" si="241"/>
        <v>0</v>
      </c>
      <c r="FT230">
        <f t="shared" si="242"/>
        <v>0</v>
      </c>
      <c r="FU230">
        <f t="shared" si="243"/>
        <v>0</v>
      </c>
      <c r="FV230">
        <f t="shared" si="244"/>
        <v>0</v>
      </c>
      <c r="FW230" s="23">
        <f t="shared" si="245"/>
        <v>0</v>
      </c>
      <c r="FX230" s="465"/>
      <c r="FY230" s="335"/>
      <c r="FZ230" s="335"/>
      <c r="GA230" s="335"/>
      <c r="GB230" s="335"/>
      <c r="GC230" s="335"/>
      <c r="GD230" s="335"/>
      <c r="GE230" s="335"/>
      <c r="GF230" s="335"/>
      <c r="GG230" s="335"/>
      <c r="GH230" s="23">
        <v>72</v>
      </c>
      <c r="GI230" s="23">
        <f t="shared" si="246"/>
        <v>0</v>
      </c>
      <c r="GJ230">
        <f t="shared" si="247"/>
        <v>0</v>
      </c>
      <c r="GK230">
        <f t="shared" si="248"/>
        <v>0</v>
      </c>
      <c r="GL230">
        <f t="shared" si="249"/>
        <v>0</v>
      </c>
      <c r="GM230">
        <f t="shared" si="250"/>
        <v>0</v>
      </c>
      <c r="GN230" s="23">
        <f t="shared" si="251"/>
        <v>0</v>
      </c>
      <c r="GO230" s="465"/>
      <c r="GP230" s="335"/>
      <c r="GQ230" s="335"/>
      <c r="GR230" s="335"/>
      <c r="GS230" s="335"/>
      <c r="GT230" s="335"/>
      <c r="GU230" s="335"/>
      <c r="GV230" s="335"/>
      <c r="GW230" s="335"/>
      <c r="GX230" s="335"/>
      <c r="GY230" s="23">
        <v>72</v>
      </c>
      <c r="GZ230" s="23">
        <f t="shared" si="252"/>
        <v>0</v>
      </c>
      <c r="HA230">
        <f t="shared" si="253"/>
        <v>0</v>
      </c>
      <c r="HB230">
        <f t="shared" si="254"/>
        <v>0</v>
      </c>
      <c r="HC230">
        <f t="shared" si="255"/>
        <v>0</v>
      </c>
      <c r="HD230">
        <f t="shared" si="256"/>
        <v>0</v>
      </c>
      <c r="HE230" s="23">
        <f t="shared" si="257"/>
        <v>0</v>
      </c>
      <c r="HF230" s="465"/>
      <c r="HG230" s="335"/>
      <c r="HH230" s="335"/>
      <c r="HI230" s="335"/>
      <c r="HJ230" s="335"/>
      <c r="HK230" s="335"/>
      <c r="HL230" s="335"/>
      <c r="HM230" s="335"/>
      <c r="HN230" s="335"/>
      <c r="HO230" s="335"/>
      <c r="HP230" s="23">
        <v>72</v>
      </c>
      <c r="HQ230" s="23">
        <f t="shared" si="258"/>
        <v>0</v>
      </c>
      <c r="HR230">
        <f t="shared" si="259"/>
        <v>0</v>
      </c>
      <c r="HS230">
        <f t="shared" si="260"/>
        <v>0</v>
      </c>
      <c r="HT230">
        <f t="shared" si="261"/>
        <v>0</v>
      </c>
      <c r="HU230">
        <f t="shared" si="262"/>
        <v>0</v>
      </c>
      <c r="HV230" s="23">
        <f t="shared" si="263"/>
        <v>0</v>
      </c>
      <c r="HW230" s="465"/>
      <c r="HX230" s="335"/>
      <c r="HY230" s="335"/>
      <c r="HZ230" s="335"/>
      <c r="IA230" s="335"/>
      <c r="IB230" s="335"/>
      <c r="IC230" s="335"/>
      <c r="ID230" s="335"/>
      <c r="IE230" s="335"/>
      <c r="IF230" s="335"/>
      <c r="IG230" s="23">
        <v>72</v>
      </c>
      <c r="IH230" s="23">
        <f t="shared" si="264"/>
        <v>0</v>
      </c>
      <c r="II230">
        <f t="shared" si="265"/>
        <v>0</v>
      </c>
      <c r="IJ230">
        <f t="shared" si="266"/>
        <v>0</v>
      </c>
      <c r="IK230">
        <f t="shared" si="267"/>
        <v>0</v>
      </c>
      <c r="IL230">
        <f t="shared" si="268"/>
        <v>0</v>
      </c>
      <c r="IM230" s="23">
        <f t="shared" si="269"/>
        <v>0</v>
      </c>
      <c r="IN230" s="465"/>
      <c r="IO230" s="335"/>
      <c r="IP230" s="335"/>
      <c r="IQ230" s="335"/>
      <c r="IR230" s="335"/>
      <c r="IS230" s="335"/>
      <c r="IT230" s="335"/>
    </row>
    <row r="231" spans="1:254" s="124" customFormat="1" ht="12.75" x14ac:dyDescent="0.2">
      <c r="A231" s="335"/>
      <c r="B231" s="335"/>
      <c r="C231" s="23">
        <v>73</v>
      </c>
      <c r="D231" s="23">
        <f t="shared" si="180"/>
        <v>0</v>
      </c>
      <c r="E231">
        <f t="shared" si="181"/>
        <v>0</v>
      </c>
      <c r="F231">
        <f t="shared" si="182"/>
        <v>0</v>
      </c>
      <c r="G231">
        <f t="shared" si="183"/>
        <v>0</v>
      </c>
      <c r="H231">
        <f t="shared" si="184"/>
        <v>0</v>
      </c>
      <c r="I231" s="23">
        <f t="shared" si="185"/>
        <v>0</v>
      </c>
      <c r="J231" s="465"/>
      <c r="K231" s="335"/>
      <c r="L231" s="335"/>
      <c r="M231" s="335"/>
      <c r="N231" s="335"/>
      <c r="O231" s="335"/>
      <c r="P231" s="335"/>
      <c r="Q231" s="335"/>
      <c r="R231" s="335"/>
      <c r="S231" s="335"/>
      <c r="T231" s="23">
        <v>73</v>
      </c>
      <c r="U231" s="23">
        <f t="shared" si="186"/>
        <v>0</v>
      </c>
      <c r="V231">
        <f t="shared" si="187"/>
        <v>0</v>
      </c>
      <c r="W231">
        <f t="shared" si="188"/>
        <v>0</v>
      </c>
      <c r="X231">
        <f t="shared" si="189"/>
        <v>0</v>
      </c>
      <c r="Y231">
        <f t="shared" si="190"/>
        <v>0</v>
      </c>
      <c r="Z231" s="23">
        <f t="shared" si="191"/>
        <v>0</v>
      </c>
      <c r="AA231" s="465"/>
      <c r="AB231" s="335"/>
      <c r="AC231" s="335"/>
      <c r="AD231" s="335"/>
      <c r="AE231" s="335"/>
      <c r="AF231" s="335"/>
      <c r="AG231" s="335"/>
      <c r="AH231" s="335"/>
      <c r="AI231" s="335"/>
      <c r="AJ231" s="335"/>
      <c r="AK231" s="23">
        <v>73</v>
      </c>
      <c r="AL231" s="23">
        <f t="shared" si="192"/>
        <v>0</v>
      </c>
      <c r="AM231">
        <f t="shared" si="193"/>
        <v>0</v>
      </c>
      <c r="AN231">
        <f t="shared" si="194"/>
        <v>0</v>
      </c>
      <c r="AO231">
        <f t="shared" si="195"/>
        <v>0</v>
      </c>
      <c r="AP231">
        <f t="shared" si="196"/>
        <v>0</v>
      </c>
      <c r="AQ231" s="23">
        <f t="shared" si="197"/>
        <v>0</v>
      </c>
      <c r="AR231" s="465"/>
      <c r="AS231" s="335"/>
      <c r="AT231" s="335"/>
      <c r="AU231" s="335"/>
      <c r="AV231" s="335"/>
      <c r="AW231" s="335"/>
      <c r="AX231" s="335"/>
      <c r="AY231" s="335"/>
      <c r="AZ231" s="335"/>
      <c r="BA231" s="335"/>
      <c r="BB231" s="23">
        <v>73</v>
      </c>
      <c r="BC231" s="23">
        <f t="shared" si="198"/>
        <v>0</v>
      </c>
      <c r="BD231">
        <f t="shared" si="199"/>
        <v>0</v>
      </c>
      <c r="BE231">
        <f t="shared" si="200"/>
        <v>0</v>
      </c>
      <c r="BF231">
        <f t="shared" si="201"/>
        <v>0</v>
      </c>
      <c r="BG231">
        <f t="shared" si="202"/>
        <v>0</v>
      </c>
      <c r="BH231" s="23">
        <f t="shared" si="203"/>
        <v>0</v>
      </c>
      <c r="BI231" s="465"/>
      <c r="BJ231" s="335"/>
      <c r="BK231" s="335"/>
      <c r="BL231" s="335"/>
      <c r="BM231" s="335"/>
      <c r="BN231" s="335"/>
      <c r="BO231" s="335"/>
      <c r="BP231" s="335"/>
      <c r="BQ231" s="335"/>
      <c r="BR231" s="335"/>
      <c r="BS231" s="23">
        <v>73</v>
      </c>
      <c r="BT231" s="23">
        <f t="shared" si="204"/>
        <v>0</v>
      </c>
      <c r="BU231">
        <f t="shared" si="205"/>
        <v>0</v>
      </c>
      <c r="BV231">
        <f t="shared" si="206"/>
        <v>0</v>
      </c>
      <c r="BW231">
        <f t="shared" si="207"/>
        <v>0</v>
      </c>
      <c r="BX231">
        <f t="shared" si="208"/>
        <v>0</v>
      </c>
      <c r="BY231" s="23">
        <f t="shared" si="209"/>
        <v>0</v>
      </c>
      <c r="BZ231" s="465"/>
      <c r="CA231" s="335"/>
      <c r="CB231" s="335"/>
      <c r="CC231" s="335"/>
      <c r="CD231" s="335"/>
      <c r="CE231" s="335"/>
      <c r="CF231" s="335"/>
      <c r="CG231" s="335"/>
      <c r="CH231" s="335"/>
      <c r="CI231" s="335"/>
      <c r="CJ231" s="23">
        <v>73</v>
      </c>
      <c r="CK231" s="23">
        <f t="shared" si="210"/>
        <v>0</v>
      </c>
      <c r="CL231">
        <f t="shared" si="211"/>
        <v>0</v>
      </c>
      <c r="CM231">
        <f t="shared" si="212"/>
        <v>0</v>
      </c>
      <c r="CN231">
        <f t="shared" si="213"/>
        <v>0</v>
      </c>
      <c r="CO231">
        <f t="shared" si="214"/>
        <v>0</v>
      </c>
      <c r="CP231" s="23">
        <f t="shared" si="215"/>
        <v>0</v>
      </c>
      <c r="CQ231" s="465"/>
      <c r="CR231" s="335"/>
      <c r="CS231" s="335"/>
      <c r="CT231" s="335"/>
      <c r="CU231" s="335"/>
      <c r="CV231" s="335"/>
      <c r="CW231" s="335"/>
      <c r="CX231" s="335"/>
      <c r="CY231" s="335"/>
      <c r="CZ231" s="335"/>
      <c r="DA231" s="23">
        <v>73</v>
      </c>
      <c r="DB231" s="23">
        <f t="shared" si="216"/>
        <v>0</v>
      </c>
      <c r="DC231">
        <f t="shared" si="217"/>
        <v>0</v>
      </c>
      <c r="DD231">
        <f t="shared" si="218"/>
        <v>0</v>
      </c>
      <c r="DE231">
        <f t="shared" si="219"/>
        <v>0</v>
      </c>
      <c r="DF231">
        <f t="shared" si="220"/>
        <v>0</v>
      </c>
      <c r="DG231" s="23">
        <f t="shared" si="221"/>
        <v>0</v>
      </c>
      <c r="DH231" s="465"/>
      <c r="DI231" s="335"/>
      <c r="DJ231" s="335"/>
      <c r="DK231" s="335"/>
      <c r="DL231" s="335"/>
      <c r="DM231" s="335"/>
      <c r="DN231" s="335"/>
      <c r="DO231" s="335"/>
      <c r="DP231" s="335"/>
      <c r="DQ231" s="335"/>
      <c r="DR231" s="23">
        <v>73</v>
      </c>
      <c r="DS231" s="23">
        <f t="shared" si="222"/>
        <v>0</v>
      </c>
      <c r="DT231">
        <f t="shared" si="223"/>
        <v>0</v>
      </c>
      <c r="DU231">
        <f t="shared" si="224"/>
        <v>0</v>
      </c>
      <c r="DV231">
        <f t="shared" si="225"/>
        <v>0</v>
      </c>
      <c r="DW231">
        <f t="shared" si="226"/>
        <v>0</v>
      </c>
      <c r="DX231" s="23">
        <f t="shared" si="227"/>
        <v>0</v>
      </c>
      <c r="DY231" s="465"/>
      <c r="DZ231" s="335"/>
      <c r="EA231" s="335"/>
      <c r="EB231" s="335"/>
      <c r="EC231" s="335"/>
      <c r="ED231" s="335"/>
      <c r="EE231" s="335"/>
      <c r="EF231" s="335"/>
      <c r="EG231" s="335"/>
      <c r="EH231" s="335"/>
      <c r="EI231" s="23">
        <v>73</v>
      </c>
      <c r="EJ231" s="23">
        <f t="shared" si="228"/>
        <v>0</v>
      </c>
      <c r="EK231">
        <f t="shared" si="229"/>
        <v>0</v>
      </c>
      <c r="EL231">
        <f t="shared" si="230"/>
        <v>0</v>
      </c>
      <c r="EM231">
        <f t="shared" si="231"/>
        <v>0</v>
      </c>
      <c r="EN231">
        <f t="shared" si="232"/>
        <v>0</v>
      </c>
      <c r="EO231" s="23">
        <f t="shared" si="233"/>
        <v>0</v>
      </c>
      <c r="EP231" s="465"/>
      <c r="EQ231" s="335"/>
      <c r="ER231" s="335"/>
      <c r="ES231" s="335"/>
      <c r="ET231" s="335"/>
      <c r="EU231" s="335"/>
      <c r="EV231" s="335"/>
      <c r="EW231" s="335"/>
      <c r="EX231" s="335"/>
      <c r="EY231" s="335"/>
      <c r="EZ231" s="23">
        <v>73</v>
      </c>
      <c r="FA231" s="23">
        <f t="shared" si="234"/>
        <v>0</v>
      </c>
      <c r="FB231">
        <f t="shared" si="235"/>
        <v>0</v>
      </c>
      <c r="FC231">
        <f t="shared" si="236"/>
        <v>0</v>
      </c>
      <c r="FD231">
        <f t="shared" si="237"/>
        <v>0</v>
      </c>
      <c r="FE231">
        <f t="shared" si="238"/>
        <v>0</v>
      </c>
      <c r="FF231" s="23">
        <f t="shared" si="239"/>
        <v>0</v>
      </c>
      <c r="FG231" s="465"/>
      <c r="FH231" s="335"/>
      <c r="FI231" s="335"/>
      <c r="FJ231" s="335"/>
      <c r="FK231" s="335"/>
      <c r="FL231" s="335"/>
      <c r="FM231" s="335"/>
      <c r="FN231" s="335"/>
      <c r="FO231" s="335"/>
      <c r="FP231" s="335"/>
      <c r="FQ231" s="23">
        <v>73</v>
      </c>
      <c r="FR231" s="23">
        <f t="shared" si="240"/>
        <v>0</v>
      </c>
      <c r="FS231">
        <f t="shared" si="241"/>
        <v>0</v>
      </c>
      <c r="FT231">
        <f t="shared" si="242"/>
        <v>0</v>
      </c>
      <c r="FU231">
        <f t="shared" si="243"/>
        <v>0</v>
      </c>
      <c r="FV231">
        <f t="shared" si="244"/>
        <v>0</v>
      </c>
      <c r="FW231" s="23">
        <f t="shared" si="245"/>
        <v>0</v>
      </c>
      <c r="FX231" s="465"/>
      <c r="FY231" s="335"/>
      <c r="FZ231" s="335"/>
      <c r="GA231" s="335"/>
      <c r="GB231" s="335"/>
      <c r="GC231" s="335"/>
      <c r="GD231" s="335"/>
      <c r="GE231" s="335"/>
      <c r="GF231" s="335"/>
      <c r="GG231" s="335"/>
      <c r="GH231" s="23">
        <v>73</v>
      </c>
      <c r="GI231" s="23">
        <f t="shared" si="246"/>
        <v>0</v>
      </c>
      <c r="GJ231">
        <f t="shared" si="247"/>
        <v>0</v>
      </c>
      <c r="GK231">
        <f t="shared" si="248"/>
        <v>0</v>
      </c>
      <c r="GL231">
        <f t="shared" si="249"/>
        <v>0</v>
      </c>
      <c r="GM231">
        <f t="shared" si="250"/>
        <v>0</v>
      </c>
      <c r="GN231" s="23">
        <f t="shared" si="251"/>
        <v>0</v>
      </c>
      <c r="GO231" s="465"/>
      <c r="GP231" s="335"/>
      <c r="GQ231" s="335"/>
      <c r="GR231" s="335"/>
      <c r="GS231" s="335"/>
      <c r="GT231" s="335"/>
      <c r="GU231" s="335"/>
      <c r="GV231" s="335"/>
      <c r="GW231" s="335"/>
      <c r="GX231" s="335"/>
      <c r="GY231" s="23">
        <v>73</v>
      </c>
      <c r="GZ231" s="23">
        <f t="shared" si="252"/>
        <v>0</v>
      </c>
      <c r="HA231">
        <f t="shared" si="253"/>
        <v>0</v>
      </c>
      <c r="HB231">
        <f t="shared" si="254"/>
        <v>0</v>
      </c>
      <c r="HC231">
        <f t="shared" si="255"/>
        <v>0</v>
      </c>
      <c r="HD231">
        <f t="shared" si="256"/>
        <v>0</v>
      </c>
      <c r="HE231" s="23">
        <f t="shared" si="257"/>
        <v>0</v>
      </c>
      <c r="HF231" s="465"/>
      <c r="HG231" s="335"/>
      <c r="HH231" s="335"/>
      <c r="HI231" s="335"/>
      <c r="HJ231" s="335"/>
      <c r="HK231" s="335"/>
      <c r="HL231" s="335"/>
      <c r="HM231" s="335"/>
      <c r="HN231" s="335"/>
      <c r="HO231" s="335"/>
      <c r="HP231" s="23">
        <v>73</v>
      </c>
      <c r="HQ231" s="23">
        <f t="shared" si="258"/>
        <v>0</v>
      </c>
      <c r="HR231">
        <f t="shared" si="259"/>
        <v>0</v>
      </c>
      <c r="HS231">
        <f t="shared" si="260"/>
        <v>0</v>
      </c>
      <c r="HT231">
        <f t="shared" si="261"/>
        <v>0</v>
      </c>
      <c r="HU231">
        <f t="shared" si="262"/>
        <v>0</v>
      </c>
      <c r="HV231" s="23">
        <f t="shared" si="263"/>
        <v>0</v>
      </c>
      <c r="HW231" s="465"/>
      <c r="HX231" s="335"/>
      <c r="HY231" s="335"/>
      <c r="HZ231" s="335"/>
      <c r="IA231" s="335"/>
      <c r="IB231" s="335"/>
      <c r="IC231" s="335"/>
      <c r="ID231" s="335"/>
      <c r="IE231" s="335"/>
      <c r="IF231" s="335"/>
      <c r="IG231" s="23">
        <v>73</v>
      </c>
      <c r="IH231" s="23">
        <f t="shared" si="264"/>
        <v>0</v>
      </c>
      <c r="II231">
        <f t="shared" si="265"/>
        <v>0</v>
      </c>
      <c r="IJ231">
        <f t="shared" si="266"/>
        <v>0</v>
      </c>
      <c r="IK231">
        <f t="shared" si="267"/>
        <v>0</v>
      </c>
      <c r="IL231">
        <f t="shared" si="268"/>
        <v>0</v>
      </c>
      <c r="IM231" s="23">
        <f t="shared" si="269"/>
        <v>0</v>
      </c>
      <c r="IN231" s="465"/>
      <c r="IO231" s="335"/>
      <c r="IP231" s="335"/>
      <c r="IQ231" s="335"/>
      <c r="IR231" s="335"/>
      <c r="IS231" s="335"/>
      <c r="IT231" s="335"/>
    </row>
    <row r="232" spans="1:254" s="124" customFormat="1" ht="12.75" x14ac:dyDescent="0.2">
      <c r="A232" s="335"/>
      <c r="B232" s="335"/>
      <c r="C232" s="23">
        <v>74</v>
      </c>
      <c r="D232" s="23">
        <f t="shared" si="180"/>
        <v>0</v>
      </c>
      <c r="E232">
        <f t="shared" si="181"/>
        <v>0</v>
      </c>
      <c r="F232">
        <f t="shared" si="182"/>
        <v>0</v>
      </c>
      <c r="G232">
        <f t="shared" si="183"/>
        <v>0</v>
      </c>
      <c r="H232">
        <f t="shared" si="184"/>
        <v>0</v>
      </c>
      <c r="I232" s="23">
        <f t="shared" si="185"/>
        <v>0</v>
      </c>
      <c r="J232" s="465"/>
      <c r="K232" s="335"/>
      <c r="L232" s="335"/>
      <c r="M232" s="335"/>
      <c r="N232" s="335"/>
      <c r="O232" s="335"/>
      <c r="P232" s="335"/>
      <c r="Q232" s="335"/>
      <c r="R232" s="335"/>
      <c r="S232" s="335"/>
      <c r="T232" s="23">
        <v>74</v>
      </c>
      <c r="U232" s="23">
        <f t="shared" si="186"/>
        <v>0</v>
      </c>
      <c r="V232">
        <f t="shared" si="187"/>
        <v>0</v>
      </c>
      <c r="W232">
        <f t="shared" si="188"/>
        <v>0</v>
      </c>
      <c r="X232">
        <f t="shared" si="189"/>
        <v>0</v>
      </c>
      <c r="Y232">
        <f t="shared" si="190"/>
        <v>0</v>
      </c>
      <c r="Z232" s="23">
        <f t="shared" si="191"/>
        <v>0</v>
      </c>
      <c r="AA232" s="465"/>
      <c r="AB232" s="335"/>
      <c r="AC232" s="335"/>
      <c r="AD232" s="335"/>
      <c r="AE232" s="335"/>
      <c r="AF232" s="335"/>
      <c r="AG232" s="335"/>
      <c r="AH232" s="335"/>
      <c r="AI232" s="335"/>
      <c r="AJ232" s="335"/>
      <c r="AK232" s="23">
        <v>74</v>
      </c>
      <c r="AL232" s="23">
        <f t="shared" si="192"/>
        <v>0</v>
      </c>
      <c r="AM232">
        <f t="shared" si="193"/>
        <v>0</v>
      </c>
      <c r="AN232">
        <f t="shared" si="194"/>
        <v>0</v>
      </c>
      <c r="AO232">
        <f t="shared" si="195"/>
        <v>0</v>
      </c>
      <c r="AP232">
        <f t="shared" si="196"/>
        <v>0</v>
      </c>
      <c r="AQ232" s="23">
        <f t="shared" si="197"/>
        <v>0</v>
      </c>
      <c r="AR232" s="465"/>
      <c r="AS232" s="335"/>
      <c r="AT232" s="335"/>
      <c r="AU232" s="335"/>
      <c r="AV232" s="335"/>
      <c r="AW232" s="335"/>
      <c r="AX232" s="335"/>
      <c r="AY232" s="335"/>
      <c r="AZ232" s="335"/>
      <c r="BA232" s="335"/>
      <c r="BB232" s="23">
        <v>74</v>
      </c>
      <c r="BC232" s="23">
        <f t="shared" si="198"/>
        <v>0</v>
      </c>
      <c r="BD232">
        <f t="shared" si="199"/>
        <v>0</v>
      </c>
      <c r="BE232">
        <f t="shared" si="200"/>
        <v>0</v>
      </c>
      <c r="BF232">
        <f t="shared" si="201"/>
        <v>0</v>
      </c>
      <c r="BG232">
        <f t="shared" si="202"/>
        <v>0</v>
      </c>
      <c r="BH232" s="23">
        <f t="shared" si="203"/>
        <v>0</v>
      </c>
      <c r="BI232" s="465"/>
      <c r="BJ232" s="335"/>
      <c r="BK232" s="335"/>
      <c r="BL232" s="335"/>
      <c r="BM232" s="335"/>
      <c r="BN232" s="335"/>
      <c r="BO232" s="335"/>
      <c r="BP232" s="335"/>
      <c r="BQ232" s="335"/>
      <c r="BR232" s="335"/>
      <c r="BS232" s="23">
        <v>74</v>
      </c>
      <c r="BT232" s="23">
        <f t="shared" si="204"/>
        <v>0</v>
      </c>
      <c r="BU232">
        <f t="shared" si="205"/>
        <v>0</v>
      </c>
      <c r="BV232">
        <f t="shared" si="206"/>
        <v>0</v>
      </c>
      <c r="BW232">
        <f t="shared" si="207"/>
        <v>0</v>
      </c>
      <c r="BX232">
        <f t="shared" si="208"/>
        <v>0</v>
      </c>
      <c r="BY232" s="23">
        <f t="shared" si="209"/>
        <v>0</v>
      </c>
      <c r="BZ232" s="465"/>
      <c r="CA232" s="335"/>
      <c r="CB232" s="335"/>
      <c r="CC232" s="335"/>
      <c r="CD232" s="335"/>
      <c r="CE232" s="335"/>
      <c r="CF232" s="335"/>
      <c r="CG232" s="335"/>
      <c r="CH232" s="335"/>
      <c r="CI232" s="335"/>
      <c r="CJ232" s="23">
        <v>74</v>
      </c>
      <c r="CK232" s="23">
        <f t="shared" si="210"/>
        <v>0</v>
      </c>
      <c r="CL232">
        <f t="shared" si="211"/>
        <v>0</v>
      </c>
      <c r="CM232">
        <f t="shared" si="212"/>
        <v>0</v>
      </c>
      <c r="CN232">
        <f t="shared" si="213"/>
        <v>0</v>
      </c>
      <c r="CO232">
        <f t="shared" si="214"/>
        <v>0</v>
      </c>
      <c r="CP232" s="23">
        <f t="shared" si="215"/>
        <v>0</v>
      </c>
      <c r="CQ232" s="465"/>
      <c r="CR232" s="335"/>
      <c r="CS232" s="335"/>
      <c r="CT232" s="335"/>
      <c r="CU232" s="335"/>
      <c r="CV232" s="335"/>
      <c r="CW232" s="335"/>
      <c r="CX232" s="335"/>
      <c r="CY232" s="335"/>
      <c r="CZ232" s="335"/>
      <c r="DA232" s="23">
        <v>74</v>
      </c>
      <c r="DB232" s="23">
        <f t="shared" si="216"/>
        <v>0</v>
      </c>
      <c r="DC232">
        <f t="shared" si="217"/>
        <v>0</v>
      </c>
      <c r="DD232">
        <f t="shared" si="218"/>
        <v>0</v>
      </c>
      <c r="DE232">
        <f t="shared" si="219"/>
        <v>0</v>
      </c>
      <c r="DF232">
        <f t="shared" si="220"/>
        <v>0</v>
      </c>
      <c r="DG232" s="23">
        <f t="shared" si="221"/>
        <v>0</v>
      </c>
      <c r="DH232" s="465"/>
      <c r="DI232" s="335"/>
      <c r="DJ232" s="335"/>
      <c r="DK232" s="335"/>
      <c r="DL232" s="335"/>
      <c r="DM232" s="335"/>
      <c r="DN232" s="335"/>
      <c r="DO232" s="335"/>
      <c r="DP232" s="335"/>
      <c r="DQ232" s="335"/>
      <c r="DR232" s="23">
        <v>74</v>
      </c>
      <c r="DS232" s="23">
        <f t="shared" si="222"/>
        <v>0</v>
      </c>
      <c r="DT232">
        <f t="shared" si="223"/>
        <v>0</v>
      </c>
      <c r="DU232">
        <f t="shared" si="224"/>
        <v>0</v>
      </c>
      <c r="DV232">
        <f t="shared" si="225"/>
        <v>0</v>
      </c>
      <c r="DW232">
        <f t="shared" si="226"/>
        <v>0</v>
      </c>
      <c r="DX232" s="23">
        <f t="shared" si="227"/>
        <v>0</v>
      </c>
      <c r="DY232" s="465"/>
      <c r="DZ232" s="335"/>
      <c r="EA232" s="335"/>
      <c r="EB232" s="335"/>
      <c r="EC232" s="335"/>
      <c r="ED232" s="335"/>
      <c r="EE232" s="335"/>
      <c r="EF232" s="335"/>
      <c r="EG232" s="335"/>
      <c r="EH232" s="335"/>
      <c r="EI232" s="23">
        <v>74</v>
      </c>
      <c r="EJ232" s="23">
        <f t="shared" si="228"/>
        <v>0</v>
      </c>
      <c r="EK232">
        <f t="shared" si="229"/>
        <v>0</v>
      </c>
      <c r="EL232">
        <f t="shared" si="230"/>
        <v>0</v>
      </c>
      <c r="EM232">
        <f t="shared" si="231"/>
        <v>0</v>
      </c>
      <c r="EN232">
        <f t="shared" si="232"/>
        <v>0</v>
      </c>
      <c r="EO232" s="23">
        <f t="shared" si="233"/>
        <v>0</v>
      </c>
      <c r="EP232" s="465"/>
      <c r="EQ232" s="335"/>
      <c r="ER232" s="335"/>
      <c r="ES232" s="335"/>
      <c r="ET232" s="335"/>
      <c r="EU232" s="335"/>
      <c r="EV232" s="335"/>
      <c r="EW232" s="335"/>
      <c r="EX232" s="335"/>
      <c r="EY232" s="335"/>
      <c r="EZ232" s="23">
        <v>74</v>
      </c>
      <c r="FA232" s="23">
        <f t="shared" si="234"/>
        <v>0</v>
      </c>
      <c r="FB232">
        <f t="shared" si="235"/>
        <v>0</v>
      </c>
      <c r="FC232">
        <f t="shared" si="236"/>
        <v>0</v>
      </c>
      <c r="FD232">
        <f t="shared" si="237"/>
        <v>0</v>
      </c>
      <c r="FE232">
        <f t="shared" si="238"/>
        <v>0</v>
      </c>
      <c r="FF232" s="23">
        <f t="shared" si="239"/>
        <v>0</v>
      </c>
      <c r="FG232" s="465"/>
      <c r="FH232" s="335"/>
      <c r="FI232" s="335"/>
      <c r="FJ232" s="335"/>
      <c r="FK232" s="335"/>
      <c r="FL232" s="335"/>
      <c r="FM232" s="335"/>
      <c r="FN232" s="335"/>
      <c r="FO232" s="335"/>
      <c r="FP232" s="335"/>
      <c r="FQ232" s="23">
        <v>74</v>
      </c>
      <c r="FR232" s="23">
        <f t="shared" si="240"/>
        <v>0</v>
      </c>
      <c r="FS232">
        <f t="shared" si="241"/>
        <v>0</v>
      </c>
      <c r="FT232">
        <f t="shared" si="242"/>
        <v>0</v>
      </c>
      <c r="FU232">
        <f t="shared" si="243"/>
        <v>0</v>
      </c>
      <c r="FV232">
        <f t="shared" si="244"/>
        <v>0</v>
      </c>
      <c r="FW232" s="23">
        <f t="shared" si="245"/>
        <v>0</v>
      </c>
      <c r="FX232" s="465"/>
      <c r="FY232" s="335"/>
      <c r="FZ232" s="335"/>
      <c r="GA232" s="335"/>
      <c r="GB232" s="335"/>
      <c r="GC232" s="335"/>
      <c r="GD232" s="335"/>
      <c r="GE232" s="335"/>
      <c r="GF232" s="335"/>
      <c r="GG232" s="335"/>
      <c r="GH232" s="23">
        <v>74</v>
      </c>
      <c r="GI232" s="23">
        <f t="shared" si="246"/>
        <v>0</v>
      </c>
      <c r="GJ232">
        <f t="shared" si="247"/>
        <v>0</v>
      </c>
      <c r="GK232">
        <f t="shared" si="248"/>
        <v>0</v>
      </c>
      <c r="GL232">
        <f t="shared" si="249"/>
        <v>0</v>
      </c>
      <c r="GM232">
        <f t="shared" si="250"/>
        <v>0</v>
      </c>
      <c r="GN232" s="23">
        <f t="shared" si="251"/>
        <v>0</v>
      </c>
      <c r="GO232" s="465"/>
      <c r="GP232" s="335"/>
      <c r="GQ232" s="335"/>
      <c r="GR232" s="335"/>
      <c r="GS232" s="335"/>
      <c r="GT232" s="335"/>
      <c r="GU232" s="335"/>
      <c r="GV232" s="335"/>
      <c r="GW232" s="335"/>
      <c r="GX232" s="335"/>
      <c r="GY232" s="23">
        <v>74</v>
      </c>
      <c r="GZ232" s="23">
        <f t="shared" si="252"/>
        <v>0</v>
      </c>
      <c r="HA232">
        <f t="shared" si="253"/>
        <v>0</v>
      </c>
      <c r="HB232">
        <f t="shared" si="254"/>
        <v>0</v>
      </c>
      <c r="HC232">
        <f t="shared" si="255"/>
        <v>0</v>
      </c>
      <c r="HD232">
        <f t="shared" si="256"/>
        <v>0</v>
      </c>
      <c r="HE232" s="23">
        <f t="shared" si="257"/>
        <v>0</v>
      </c>
      <c r="HF232" s="465"/>
      <c r="HG232" s="335"/>
      <c r="HH232" s="335"/>
      <c r="HI232" s="335"/>
      <c r="HJ232" s="335"/>
      <c r="HK232" s="335"/>
      <c r="HL232" s="335"/>
      <c r="HM232" s="335"/>
      <c r="HN232" s="335"/>
      <c r="HO232" s="335"/>
      <c r="HP232" s="23">
        <v>74</v>
      </c>
      <c r="HQ232" s="23">
        <f t="shared" si="258"/>
        <v>0</v>
      </c>
      <c r="HR232">
        <f t="shared" si="259"/>
        <v>0</v>
      </c>
      <c r="HS232">
        <f t="shared" si="260"/>
        <v>0</v>
      </c>
      <c r="HT232">
        <f t="shared" si="261"/>
        <v>0</v>
      </c>
      <c r="HU232">
        <f t="shared" si="262"/>
        <v>0</v>
      </c>
      <c r="HV232" s="23">
        <f t="shared" si="263"/>
        <v>0</v>
      </c>
      <c r="HW232" s="465"/>
      <c r="HX232" s="335"/>
      <c r="HY232" s="335"/>
      <c r="HZ232" s="335"/>
      <c r="IA232" s="335"/>
      <c r="IB232" s="335"/>
      <c r="IC232" s="335"/>
      <c r="ID232" s="335"/>
      <c r="IE232" s="335"/>
      <c r="IF232" s="335"/>
      <c r="IG232" s="23">
        <v>74</v>
      </c>
      <c r="IH232" s="23">
        <f t="shared" si="264"/>
        <v>0</v>
      </c>
      <c r="II232">
        <f t="shared" si="265"/>
        <v>0</v>
      </c>
      <c r="IJ232">
        <f t="shared" si="266"/>
        <v>0</v>
      </c>
      <c r="IK232">
        <f t="shared" si="267"/>
        <v>0</v>
      </c>
      <c r="IL232">
        <f t="shared" si="268"/>
        <v>0</v>
      </c>
      <c r="IM232" s="23">
        <f t="shared" si="269"/>
        <v>0</v>
      </c>
      <c r="IN232" s="465"/>
      <c r="IO232" s="335"/>
      <c r="IP232" s="335"/>
      <c r="IQ232" s="335"/>
      <c r="IR232" s="335"/>
      <c r="IS232" s="335"/>
      <c r="IT232" s="335"/>
    </row>
    <row r="233" spans="1:254" s="124" customFormat="1" ht="12.75" x14ac:dyDescent="0.2">
      <c r="A233" s="335"/>
      <c r="B233" s="335"/>
      <c r="C233" s="23">
        <v>75</v>
      </c>
      <c r="D233" s="23">
        <f t="shared" si="180"/>
        <v>0</v>
      </c>
      <c r="E233">
        <f t="shared" si="181"/>
        <v>0</v>
      </c>
      <c r="F233">
        <f t="shared" si="182"/>
        <v>0</v>
      </c>
      <c r="G233">
        <f t="shared" si="183"/>
        <v>0</v>
      </c>
      <c r="H233">
        <f t="shared" si="184"/>
        <v>0</v>
      </c>
      <c r="I233" s="23">
        <f t="shared" si="185"/>
        <v>0</v>
      </c>
      <c r="J233" s="465"/>
      <c r="K233" s="335"/>
      <c r="L233" s="335"/>
      <c r="M233" s="335"/>
      <c r="N233" s="335"/>
      <c r="O233" s="335"/>
      <c r="P233" s="335"/>
      <c r="Q233" s="335"/>
      <c r="R233" s="335"/>
      <c r="S233" s="335"/>
      <c r="T233" s="23">
        <v>75</v>
      </c>
      <c r="U233" s="23">
        <f t="shared" si="186"/>
        <v>0</v>
      </c>
      <c r="V233">
        <f t="shared" si="187"/>
        <v>0</v>
      </c>
      <c r="W233">
        <f t="shared" si="188"/>
        <v>0</v>
      </c>
      <c r="X233">
        <f t="shared" si="189"/>
        <v>0</v>
      </c>
      <c r="Y233">
        <f t="shared" si="190"/>
        <v>0</v>
      </c>
      <c r="Z233" s="23">
        <f t="shared" si="191"/>
        <v>0</v>
      </c>
      <c r="AA233" s="465"/>
      <c r="AB233" s="335"/>
      <c r="AC233" s="335"/>
      <c r="AD233" s="335"/>
      <c r="AE233" s="335"/>
      <c r="AF233" s="335"/>
      <c r="AG233" s="335"/>
      <c r="AH233" s="335"/>
      <c r="AI233" s="335"/>
      <c r="AJ233" s="335"/>
      <c r="AK233" s="23">
        <v>75</v>
      </c>
      <c r="AL233" s="23">
        <f t="shared" si="192"/>
        <v>0</v>
      </c>
      <c r="AM233">
        <f t="shared" si="193"/>
        <v>0</v>
      </c>
      <c r="AN233">
        <f t="shared" si="194"/>
        <v>0</v>
      </c>
      <c r="AO233">
        <f t="shared" si="195"/>
        <v>0</v>
      </c>
      <c r="AP233">
        <f t="shared" si="196"/>
        <v>0</v>
      </c>
      <c r="AQ233" s="23">
        <f t="shared" si="197"/>
        <v>0</v>
      </c>
      <c r="AR233" s="465"/>
      <c r="AS233" s="335"/>
      <c r="AT233" s="335"/>
      <c r="AU233" s="335"/>
      <c r="AV233" s="335"/>
      <c r="AW233" s="335"/>
      <c r="AX233" s="335"/>
      <c r="AY233" s="335"/>
      <c r="AZ233" s="335"/>
      <c r="BA233" s="335"/>
      <c r="BB233" s="23">
        <v>75</v>
      </c>
      <c r="BC233" s="23">
        <f t="shared" si="198"/>
        <v>0</v>
      </c>
      <c r="BD233">
        <f t="shared" si="199"/>
        <v>0</v>
      </c>
      <c r="BE233">
        <f t="shared" si="200"/>
        <v>0</v>
      </c>
      <c r="BF233">
        <f t="shared" si="201"/>
        <v>0</v>
      </c>
      <c r="BG233">
        <f t="shared" si="202"/>
        <v>0</v>
      </c>
      <c r="BH233" s="23">
        <f t="shared" si="203"/>
        <v>0</v>
      </c>
      <c r="BI233" s="465"/>
      <c r="BJ233" s="335"/>
      <c r="BK233" s="335"/>
      <c r="BL233" s="335"/>
      <c r="BM233" s="335"/>
      <c r="BN233" s="335"/>
      <c r="BO233" s="335"/>
      <c r="BP233" s="335"/>
      <c r="BQ233" s="335"/>
      <c r="BR233" s="335"/>
      <c r="BS233" s="23">
        <v>75</v>
      </c>
      <c r="BT233" s="23">
        <f t="shared" si="204"/>
        <v>0</v>
      </c>
      <c r="BU233">
        <f t="shared" si="205"/>
        <v>0</v>
      </c>
      <c r="BV233">
        <f t="shared" si="206"/>
        <v>0</v>
      </c>
      <c r="BW233">
        <f t="shared" si="207"/>
        <v>0</v>
      </c>
      <c r="BX233">
        <f t="shared" si="208"/>
        <v>0</v>
      </c>
      <c r="BY233" s="23">
        <f t="shared" si="209"/>
        <v>0</v>
      </c>
      <c r="BZ233" s="465"/>
      <c r="CA233" s="335"/>
      <c r="CB233" s="335"/>
      <c r="CC233" s="335"/>
      <c r="CD233" s="335"/>
      <c r="CE233" s="335"/>
      <c r="CF233" s="335"/>
      <c r="CG233" s="335"/>
      <c r="CH233" s="335"/>
      <c r="CI233" s="335"/>
      <c r="CJ233" s="23">
        <v>75</v>
      </c>
      <c r="CK233" s="23">
        <f t="shared" si="210"/>
        <v>0</v>
      </c>
      <c r="CL233">
        <f t="shared" si="211"/>
        <v>0</v>
      </c>
      <c r="CM233">
        <f t="shared" si="212"/>
        <v>0</v>
      </c>
      <c r="CN233">
        <f t="shared" si="213"/>
        <v>0</v>
      </c>
      <c r="CO233">
        <f t="shared" si="214"/>
        <v>0</v>
      </c>
      <c r="CP233" s="23">
        <f t="shared" si="215"/>
        <v>0</v>
      </c>
      <c r="CQ233" s="465"/>
      <c r="CR233" s="335"/>
      <c r="CS233" s="335"/>
      <c r="CT233" s="335"/>
      <c r="CU233" s="335"/>
      <c r="CV233" s="335"/>
      <c r="CW233" s="335"/>
      <c r="CX233" s="335"/>
      <c r="CY233" s="335"/>
      <c r="CZ233" s="335"/>
      <c r="DA233" s="23">
        <v>75</v>
      </c>
      <c r="DB233" s="23">
        <f t="shared" si="216"/>
        <v>0</v>
      </c>
      <c r="DC233">
        <f t="shared" si="217"/>
        <v>0</v>
      </c>
      <c r="DD233">
        <f t="shared" si="218"/>
        <v>0</v>
      </c>
      <c r="DE233">
        <f t="shared" si="219"/>
        <v>0</v>
      </c>
      <c r="DF233">
        <f t="shared" si="220"/>
        <v>0</v>
      </c>
      <c r="DG233" s="23">
        <f t="shared" si="221"/>
        <v>0</v>
      </c>
      <c r="DH233" s="465"/>
      <c r="DI233" s="335"/>
      <c r="DJ233" s="335"/>
      <c r="DK233" s="335"/>
      <c r="DL233" s="335"/>
      <c r="DM233" s="335"/>
      <c r="DN233" s="335"/>
      <c r="DO233" s="335"/>
      <c r="DP233" s="335"/>
      <c r="DQ233" s="335"/>
      <c r="DR233" s="23">
        <v>75</v>
      </c>
      <c r="DS233" s="23">
        <f t="shared" si="222"/>
        <v>0</v>
      </c>
      <c r="DT233">
        <f t="shared" si="223"/>
        <v>0</v>
      </c>
      <c r="DU233">
        <f t="shared" si="224"/>
        <v>0</v>
      </c>
      <c r="DV233">
        <f t="shared" si="225"/>
        <v>0</v>
      </c>
      <c r="DW233">
        <f t="shared" si="226"/>
        <v>0</v>
      </c>
      <c r="DX233" s="23">
        <f t="shared" si="227"/>
        <v>0</v>
      </c>
      <c r="DY233" s="465"/>
      <c r="DZ233" s="335"/>
      <c r="EA233" s="335"/>
      <c r="EB233" s="335"/>
      <c r="EC233" s="335"/>
      <c r="ED233" s="335"/>
      <c r="EE233" s="335"/>
      <c r="EF233" s="335"/>
      <c r="EG233" s="335"/>
      <c r="EH233" s="335"/>
      <c r="EI233" s="23">
        <v>75</v>
      </c>
      <c r="EJ233" s="23">
        <f t="shared" si="228"/>
        <v>0</v>
      </c>
      <c r="EK233">
        <f t="shared" si="229"/>
        <v>0</v>
      </c>
      <c r="EL233">
        <f t="shared" si="230"/>
        <v>0</v>
      </c>
      <c r="EM233">
        <f t="shared" si="231"/>
        <v>0</v>
      </c>
      <c r="EN233">
        <f t="shared" si="232"/>
        <v>0</v>
      </c>
      <c r="EO233" s="23">
        <f t="shared" si="233"/>
        <v>0</v>
      </c>
      <c r="EP233" s="465"/>
      <c r="EQ233" s="335"/>
      <c r="ER233" s="335"/>
      <c r="ES233" s="335"/>
      <c r="ET233" s="335"/>
      <c r="EU233" s="335"/>
      <c r="EV233" s="335"/>
      <c r="EW233" s="335"/>
      <c r="EX233" s="335"/>
      <c r="EY233" s="335"/>
      <c r="EZ233" s="23">
        <v>75</v>
      </c>
      <c r="FA233" s="23">
        <f t="shared" si="234"/>
        <v>0</v>
      </c>
      <c r="FB233">
        <f t="shared" si="235"/>
        <v>0</v>
      </c>
      <c r="FC233">
        <f t="shared" si="236"/>
        <v>0</v>
      </c>
      <c r="FD233">
        <f t="shared" si="237"/>
        <v>0</v>
      </c>
      <c r="FE233">
        <f t="shared" si="238"/>
        <v>0</v>
      </c>
      <c r="FF233" s="23">
        <f t="shared" si="239"/>
        <v>0</v>
      </c>
      <c r="FG233" s="465"/>
      <c r="FH233" s="335"/>
      <c r="FI233" s="335"/>
      <c r="FJ233" s="335"/>
      <c r="FK233" s="335"/>
      <c r="FL233" s="335"/>
      <c r="FM233" s="335"/>
      <c r="FN233" s="335"/>
      <c r="FO233" s="335"/>
      <c r="FP233" s="335"/>
      <c r="FQ233" s="23">
        <v>75</v>
      </c>
      <c r="FR233" s="23">
        <f t="shared" si="240"/>
        <v>0</v>
      </c>
      <c r="FS233">
        <f t="shared" si="241"/>
        <v>0</v>
      </c>
      <c r="FT233">
        <f t="shared" si="242"/>
        <v>0</v>
      </c>
      <c r="FU233">
        <f t="shared" si="243"/>
        <v>0</v>
      </c>
      <c r="FV233">
        <f t="shared" si="244"/>
        <v>0</v>
      </c>
      <c r="FW233" s="23">
        <f t="shared" si="245"/>
        <v>0</v>
      </c>
      <c r="FX233" s="465"/>
      <c r="FY233" s="335"/>
      <c r="FZ233" s="335"/>
      <c r="GA233" s="335"/>
      <c r="GB233" s="335"/>
      <c r="GC233" s="335"/>
      <c r="GD233" s="335"/>
      <c r="GE233" s="335"/>
      <c r="GF233" s="335"/>
      <c r="GG233" s="335"/>
      <c r="GH233" s="23">
        <v>75</v>
      </c>
      <c r="GI233" s="23">
        <f t="shared" si="246"/>
        <v>0</v>
      </c>
      <c r="GJ233">
        <f t="shared" si="247"/>
        <v>0</v>
      </c>
      <c r="GK233">
        <f t="shared" si="248"/>
        <v>0</v>
      </c>
      <c r="GL233">
        <f t="shared" si="249"/>
        <v>0</v>
      </c>
      <c r="GM233">
        <f t="shared" si="250"/>
        <v>0</v>
      </c>
      <c r="GN233" s="23">
        <f t="shared" si="251"/>
        <v>0</v>
      </c>
      <c r="GO233" s="465"/>
      <c r="GP233" s="335"/>
      <c r="GQ233" s="335"/>
      <c r="GR233" s="335"/>
      <c r="GS233" s="335"/>
      <c r="GT233" s="335"/>
      <c r="GU233" s="335"/>
      <c r="GV233" s="335"/>
      <c r="GW233" s="335"/>
      <c r="GX233" s="335"/>
      <c r="GY233" s="23">
        <v>75</v>
      </c>
      <c r="GZ233" s="23">
        <f t="shared" si="252"/>
        <v>0</v>
      </c>
      <c r="HA233">
        <f t="shared" si="253"/>
        <v>0</v>
      </c>
      <c r="HB233">
        <f t="shared" si="254"/>
        <v>0</v>
      </c>
      <c r="HC233">
        <f t="shared" si="255"/>
        <v>0</v>
      </c>
      <c r="HD233">
        <f t="shared" si="256"/>
        <v>0</v>
      </c>
      <c r="HE233" s="23">
        <f t="shared" si="257"/>
        <v>0</v>
      </c>
      <c r="HF233" s="465"/>
      <c r="HG233" s="335"/>
      <c r="HH233" s="335"/>
      <c r="HI233" s="335"/>
      <c r="HJ233" s="335"/>
      <c r="HK233" s="335"/>
      <c r="HL233" s="335"/>
      <c r="HM233" s="335"/>
      <c r="HN233" s="335"/>
      <c r="HO233" s="335"/>
      <c r="HP233" s="23">
        <v>75</v>
      </c>
      <c r="HQ233" s="23">
        <f t="shared" si="258"/>
        <v>0</v>
      </c>
      <c r="HR233">
        <f t="shared" si="259"/>
        <v>0</v>
      </c>
      <c r="HS233">
        <f t="shared" si="260"/>
        <v>0</v>
      </c>
      <c r="HT233">
        <f t="shared" si="261"/>
        <v>0</v>
      </c>
      <c r="HU233">
        <f t="shared" si="262"/>
        <v>0</v>
      </c>
      <c r="HV233" s="23">
        <f t="shared" si="263"/>
        <v>0</v>
      </c>
      <c r="HW233" s="465"/>
      <c r="HX233" s="335"/>
      <c r="HY233" s="335"/>
      <c r="HZ233" s="335"/>
      <c r="IA233" s="335"/>
      <c r="IB233" s="335"/>
      <c r="IC233" s="335"/>
      <c r="ID233" s="335"/>
      <c r="IE233" s="335"/>
      <c r="IF233" s="335"/>
      <c r="IG233" s="23">
        <v>75</v>
      </c>
      <c r="IH233" s="23">
        <f t="shared" si="264"/>
        <v>0</v>
      </c>
      <c r="II233">
        <f t="shared" si="265"/>
        <v>0</v>
      </c>
      <c r="IJ233">
        <f t="shared" si="266"/>
        <v>0</v>
      </c>
      <c r="IK233">
        <f t="shared" si="267"/>
        <v>0</v>
      </c>
      <c r="IL233">
        <f t="shared" si="268"/>
        <v>0</v>
      </c>
      <c r="IM233" s="23">
        <f t="shared" si="269"/>
        <v>0</v>
      </c>
      <c r="IN233" s="465"/>
      <c r="IO233" s="335"/>
      <c r="IP233" s="335"/>
      <c r="IQ233" s="335"/>
      <c r="IR233" s="335"/>
      <c r="IS233" s="335"/>
      <c r="IT233" s="335"/>
    </row>
    <row r="234" spans="1:254" s="124" customFormat="1" ht="12.75" x14ac:dyDescent="0.2">
      <c r="A234" s="335"/>
      <c r="B234" s="335"/>
      <c r="C234" s="23">
        <v>76</v>
      </c>
      <c r="D234" s="23">
        <f t="shared" si="180"/>
        <v>0</v>
      </c>
      <c r="E234">
        <f t="shared" si="181"/>
        <v>0</v>
      </c>
      <c r="F234">
        <f t="shared" si="182"/>
        <v>0</v>
      </c>
      <c r="G234">
        <f t="shared" si="183"/>
        <v>0</v>
      </c>
      <c r="H234">
        <f t="shared" si="184"/>
        <v>0</v>
      </c>
      <c r="I234" s="23">
        <f t="shared" si="185"/>
        <v>0</v>
      </c>
      <c r="J234" s="465"/>
      <c r="K234" s="335"/>
      <c r="L234" s="335"/>
      <c r="M234" s="335"/>
      <c r="N234" s="335"/>
      <c r="O234" s="335"/>
      <c r="P234" s="335"/>
      <c r="Q234" s="335"/>
      <c r="R234" s="335"/>
      <c r="S234" s="335"/>
      <c r="T234" s="23">
        <v>76</v>
      </c>
      <c r="U234" s="23">
        <f t="shared" si="186"/>
        <v>0</v>
      </c>
      <c r="V234">
        <f t="shared" si="187"/>
        <v>0</v>
      </c>
      <c r="W234">
        <f t="shared" si="188"/>
        <v>0</v>
      </c>
      <c r="X234">
        <f t="shared" si="189"/>
        <v>0</v>
      </c>
      <c r="Y234">
        <f t="shared" si="190"/>
        <v>0</v>
      </c>
      <c r="Z234" s="23">
        <f t="shared" si="191"/>
        <v>0</v>
      </c>
      <c r="AA234" s="465"/>
      <c r="AB234" s="335"/>
      <c r="AC234" s="335"/>
      <c r="AD234" s="335"/>
      <c r="AE234" s="335"/>
      <c r="AF234" s="335"/>
      <c r="AG234" s="335"/>
      <c r="AH234" s="335"/>
      <c r="AI234" s="335"/>
      <c r="AJ234" s="335"/>
      <c r="AK234" s="23">
        <v>76</v>
      </c>
      <c r="AL234" s="23">
        <f t="shared" si="192"/>
        <v>0</v>
      </c>
      <c r="AM234">
        <f t="shared" si="193"/>
        <v>0</v>
      </c>
      <c r="AN234">
        <f t="shared" si="194"/>
        <v>0</v>
      </c>
      <c r="AO234">
        <f t="shared" si="195"/>
        <v>0</v>
      </c>
      <c r="AP234">
        <f t="shared" si="196"/>
        <v>0</v>
      </c>
      <c r="AQ234" s="23">
        <f t="shared" si="197"/>
        <v>0</v>
      </c>
      <c r="AR234" s="465"/>
      <c r="AS234" s="335"/>
      <c r="AT234" s="335"/>
      <c r="AU234" s="335"/>
      <c r="AV234" s="335"/>
      <c r="AW234" s="335"/>
      <c r="AX234" s="335"/>
      <c r="AY234" s="335"/>
      <c r="AZ234" s="335"/>
      <c r="BA234" s="335"/>
      <c r="BB234" s="23">
        <v>76</v>
      </c>
      <c r="BC234" s="23">
        <f t="shared" si="198"/>
        <v>0</v>
      </c>
      <c r="BD234">
        <f t="shared" si="199"/>
        <v>0</v>
      </c>
      <c r="BE234">
        <f t="shared" si="200"/>
        <v>0</v>
      </c>
      <c r="BF234">
        <f t="shared" si="201"/>
        <v>0</v>
      </c>
      <c r="BG234">
        <f t="shared" si="202"/>
        <v>0</v>
      </c>
      <c r="BH234" s="23">
        <f t="shared" si="203"/>
        <v>0</v>
      </c>
      <c r="BI234" s="465"/>
      <c r="BJ234" s="335"/>
      <c r="BK234" s="335"/>
      <c r="BL234" s="335"/>
      <c r="BM234" s="335"/>
      <c r="BN234" s="335"/>
      <c r="BO234" s="335"/>
      <c r="BP234" s="335"/>
      <c r="BQ234" s="335"/>
      <c r="BR234" s="335"/>
      <c r="BS234" s="23">
        <v>76</v>
      </c>
      <c r="BT234" s="23">
        <f t="shared" si="204"/>
        <v>0</v>
      </c>
      <c r="BU234">
        <f t="shared" si="205"/>
        <v>0</v>
      </c>
      <c r="BV234">
        <f t="shared" si="206"/>
        <v>0</v>
      </c>
      <c r="BW234">
        <f t="shared" si="207"/>
        <v>0</v>
      </c>
      <c r="BX234">
        <f t="shared" si="208"/>
        <v>0</v>
      </c>
      <c r="BY234" s="23">
        <f t="shared" si="209"/>
        <v>0</v>
      </c>
      <c r="BZ234" s="465"/>
      <c r="CA234" s="335"/>
      <c r="CB234" s="335"/>
      <c r="CC234" s="335"/>
      <c r="CD234" s="335"/>
      <c r="CE234" s="335"/>
      <c r="CF234" s="335"/>
      <c r="CG234" s="335"/>
      <c r="CH234" s="335"/>
      <c r="CI234" s="335"/>
      <c r="CJ234" s="23">
        <v>76</v>
      </c>
      <c r="CK234" s="23">
        <f t="shared" si="210"/>
        <v>0</v>
      </c>
      <c r="CL234">
        <f t="shared" si="211"/>
        <v>0</v>
      </c>
      <c r="CM234">
        <f t="shared" si="212"/>
        <v>0</v>
      </c>
      <c r="CN234">
        <f t="shared" si="213"/>
        <v>0</v>
      </c>
      <c r="CO234">
        <f t="shared" si="214"/>
        <v>0</v>
      </c>
      <c r="CP234" s="23">
        <f t="shared" si="215"/>
        <v>0</v>
      </c>
      <c r="CQ234" s="465"/>
      <c r="CR234" s="335"/>
      <c r="CS234" s="335"/>
      <c r="CT234" s="335"/>
      <c r="CU234" s="335"/>
      <c r="CV234" s="335"/>
      <c r="CW234" s="335"/>
      <c r="CX234" s="335"/>
      <c r="CY234" s="335"/>
      <c r="CZ234" s="335"/>
      <c r="DA234" s="23">
        <v>76</v>
      </c>
      <c r="DB234" s="23">
        <f t="shared" si="216"/>
        <v>0</v>
      </c>
      <c r="DC234">
        <f t="shared" si="217"/>
        <v>0</v>
      </c>
      <c r="DD234">
        <f t="shared" si="218"/>
        <v>0</v>
      </c>
      <c r="DE234">
        <f t="shared" si="219"/>
        <v>0</v>
      </c>
      <c r="DF234">
        <f t="shared" si="220"/>
        <v>0</v>
      </c>
      <c r="DG234" s="23">
        <f t="shared" si="221"/>
        <v>0</v>
      </c>
      <c r="DH234" s="465"/>
      <c r="DI234" s="335"/>
      <c r="DJ234" s="335"/>
      <c r="DK234" s="335"/>
      <c r="DL234" s="335"/>
      <c r="DM234" s="335"/>
      <c r="DN234" s="335"/>
      <c r="DO234" s="335"/>
      <c r="DP234" s="335"/>
      <c r="DQ234" s="335"/>
      <c r="DR234" s="23">
        <v>76</v>
      </c>
      <c r="DS234" s="23">
        <f t="shared" si="222"/>
        <v>0</v>
      </c>
      <c r="DT234">
        <f t="shared" si="223"/>
        <v>0</v>
      </c>
      <c r="DU234">
        <f t="shared" si="224"/>
        <v>0</v>
      </c>
      <c r="DV234">
        <f t="shared" si="225"/>
        <v>0</v>
      </c>
      <c r="DW234">
        <f t="shared" si="226"/>
        <v>0</v>
      </c>
      <c r="DX234" s="23">
        <f t="shared" si="227"/>
        <v>0</v>
      </c>
      <c r="DY234" s="465"/>
      <c r="DZ234" s="335"/>
      <c r="EA234" s="335"/>
      <c r="EB234" s="335"/>
      <c r="EC234" s="335"/>
      <c r="ED234" s="335"/>
      <c r="EE234" s="335"/>
      <c r="EF234" s="335"/>
      <c r="EG234" s="335"/>
      <c r="EH234" s="335"/>
      <c r="EI234" s="23">
        <v>76</v>
      </c>
      <c r="EJ234" s="23">
        <f t="shared" si="228"/>
        <v>0</v>
      </c>
      <c r="EK234">
        <f t="shared" si="229"/>
        <v>0</v>
      </c>
      <c r="EL234">
        <f t="shared" si="230"/>
        <v>0</v>
      </c>
      <c r="EM234">
        <f t="shared" si="231"/>
        <v>0</v>
      </c>
      <c r="EN234">
        <f t="shared" si="232"/>
        <v>0</v>
      </c>
      <c r="EO234" s="23">
        <f t="shared" si="233"/>
        <v>0</v>
      </c>
      <c r="EP234" s="465"/>
      <c r="EQ234" s="335"/>
      <c r="ER234" s="335"/>
      <c r="ES234" s="335"/>
      <c r="ET234" s="335"/>
      <c r="EU234" s="335"/>
      <c r="EV234" s="335"/>
      <c r="EW234" s="335"/>
      <c r="EX234" s="335"/>
      <c r="EY234" s="335"/>
      <c r="EZ234" s="23">
        <v>76</v>
      </c>
      <c r="FA234" s="23">
        <f t="shared" si="234"/>
        <v>0</v>
      </c>
      <c r="FB234">
        <f t="shared" si="235"/>
        <v>0</v>
      </c>
      <c r="FC234">
        <f t="shared" si="236"/>
        <v>0</v>
      </c>
      <c r="FD234">
        <f t="shared" si="237"/>
        <v>0</v>
      </c>
      <c r="FE234">
        <f t="shared" si="238"/>
        <v>0</v>
      </c>
      <c r="FF234" s="23">
        <f t="shared" si="239"/>
        <v>0</v>
      </c>
      <c r="FG234" s="465"/>
      <c r="FH234" s="335"/>
      <c r="FI234" s="335"/>
      <c r="FJ234" s="335"/>
      <c r="FK234" s="335"/>
      <c r="FL234" s="335"/>
      <c r="FM234" s="335"/>
      <c r="FN234" s="335"/>
      <c r="FO234" s="335"/>
      <c r="FP234" s="335"/>
      <c r="FQ234" s="23">
        <v>76</v>
      </c>
      <c r="FR234" s="23">
        <f t="shared" si="240"/>
        <v>0</v>
      </c>
      <c r="FS234">
        <f t="shared" si="241"/>
        <v>0</v>
      </c>
      <c r="FT234">
        <f t="shared" si="242"/>
        <v>0</v>
      </c>
      <c r="FU234">
        <f t="shared" si="243"/>
        <v>0</v>
      </c>
      <c r="FV234">
        <f t="shared" si="244"/>
        <v>0</v>
      </c>
      <c r="FW234" s="23">
        <f t="shared" si="245"/>
        <v>0</v>
      </c>
      <c r="FX234" s="465"/>
      <c r="FY234" s="335"/>
      <c r="FZ234" s="335"/>
      <c r="GA234" s="335"/>
      <c r="GB234" s="335"/>
      <c r="GC234" s="335"/>
      <c r="GD234" s="335"/>
      <c r="GE234" s="335"/>
      <c r="GF234" s="335"/>
      <c r="GG234" s="335"/>
      <c r="GH234" s="23">
        <v>76</v>
      </c>
      <c r="GI234" s="23">
        <f t="shared" si="246"/>
        <v>0</v>
      </c>
      <c r="GJ234">
        <f t="shared" si="247"/>
        <v>0</v>
      </c>
      <c r="GK234">
        <f t="shared" si="248"/>
        <v>0</v>
      </c>
      <c r="GL234">
        <f t="shared" si="249"/>
        <v>0</v>
      </c>
      <c r="GM234">
        <f t="shared" si="250"/>
        <v>0</v>
      </c>
      <c r="GN234" s="23">
        <f t="shared" si="251"/>
        <v>0</v>
      </c>
      <c r="GO234" s="465"/>
      <c r="GP234" s="335"/>
      <c r="GQ234" s="335"/>
      <c r="GR234" s="335"/>
      <c r="GS234" s="335"/>
      <c r="GT234" s="335"/>
      <c r="GU234" s="335"/>
      <c r="GV234" s="335"/>
      <c r="GW234" s="335"/>
      <c r="GX234" s="335"/>
      <c r="GY234" s="23">
        <v>76</v>
      </c>
      <c r="GZ234" s="23">
        <f t="shared" si="252"/>
        <v>0</v>
      </c>
      <c r="HA234">
        <f t="shared" si="253"/>
        <v>0</v>
      </c>
      <c r="HB234">
        <f t="shared" si="254"/>
        <v>0</v>
      </c>
      <c r="HC234">
        <f t="shared" si="255"/>
        <v>0</v>
      </c>
      <c r="HD234">
        <f t="shared" si="256"/>
        <v>0</v>
      </c>
      <c r="HE234" s="23">
        <f t="shared" si="257"/>
        <v>0</v>
      </c>
      <c r="HF234" s="465"/>
      <c r="HG234" s="335"/>
      <c r="HH234" s="335"/>
      <c r="HI234" s="335"/>
      <c r="HJ234" s="335"/>
      <c r="HK234" s="335"/>
      <c r="HL234" s="335"/>
      <c r="HM234" s="335"/>
      <c r="HN234" s="335"/>
      <c r="HO234" s="335"/>
      <c r="HP234" s="23">
        <v>76</v>
      </c>
      <c r="HQ234" s="23">
        <f t="shared" si="258"/>
        <v>0</v>
      </c>
      <c r="HR234">
        <f t="shared" si="259"/>
        <v>0</v>
      </c>
      <c r="HS234">
        <f t="shared" si="260"/>
        <v>0</v>
      </c>
      <c r="HT234">
        <f t="shared" si="261"/>
        <v>0</v>
      </c>
      <c r="HU234">
        <f t="shared" si="262"/>
        <v>0</v>
      </c>
      <c r="HV234" s="23">
        <f t="shared" si="263"/>
        <v>0</v>
      </c>
      <c r="HW234" s="465"/>
      <c r="HX234" s="335"/>
      <c r="HY234" s="335"/>
      <c r="HZ234" s="335"/>
      <c r="IA234" s="335"/>
      <c r="IB234" s="335"/>
      <c r="IC234" s="335"/>
      <c r="ID234" s="335"/>
      <c r="IE234" s="335"/>
      <c r="IF234" s="335"/>
      <c r="IG234" s="23">
        <v>76</v>
      </c>
      <c r="IH234" s="23">
        <f t="shared" si="264"/>
        <v>0</v>
      </c>
      <c r="II234">
        <f t="shared" si="265"/>
        <v>0</v>
      </c>
      <c r="IJ234">
        <f t="shared" si="266"/>
        <v>0</v>
      </c>
      <c r="IK234">
        <f t="shared" si="267"/>
        <v>0</v>
      </c>
      <c r="IL234">
        <f t="shared" si="268"/>
        <v>0</v>
      </c>
      <c r="IM234" s="23">
        <f t="shared" si="269"/>
        <v>0</v>
      </c>
      <c r="IN234" s="465"/>
      <c r="IO234" s="335"/>
      <c r="IP234" s="335"/>
      <c r="IQ234" s="335"/>
      <c r="IR234" s="335"/>
      <c r="IS234" s="335"/>
      <c r="IT234" s="335"/>
    </row>
    <row r="235" spans="1:254" s="124" customFormat="1" ht="12.75" x14ac:dyDescent="0.2">
      <c r="A235" s="335"/>
      <c r="B235" s="335"/>
      <c r="C235" s="23">
        <v>77</v>
      </c>
      <c r="D235" s="23">
        <f t="shared" si="180"/>
        <v>0</v>
      </c>
      <c r="E235">
        <f t="shared" si="181"/>
        <v>0</v>
      </c>
      <c r="F235">
        <f t="shared" si="182"/>
        <v>0</v>
      </c>
      <c r="G235">
        <f t="shared" si="183"/>
        <v>0</v>
      </c>
      <c r="H235">
        <f t="shared" si="184"/>
        <v>0</v>
      </c>
      <c r="I235" s="23">
        <f t="shared" si="185"/>
        <v>0</v>
      </c>
      <c r="J235" s="465"/>
      <c r="K235" s="335"/>
      <c r="L235" s="335"/>
      <c r="M235" s="335"/>
      <c r="N235" s="335"/>
      <c r="O235" s="335"/>
      <c r="P235" s="335"/>
      <c r="Q235" s="335"/>
      <c r="R235" s="335"/>
      <c r="S235" s="335"/>
      <c r="T235" s="23">
        <v>77</v>
      </c>
      <c r="U235" s="23">
        <f t="shared" si="186"/>
        <v>0</v>
      </c>
      <c r="V235">
        <f t="shared" si="187"/>
        <v>0</v>
      </c>
      <c r="W235">
        <f t="shared" si="188"/>
        <v>0</v>
      </c>
      <c r="X235">
        <f t="shared" si="189"/>
        <v>0</v>
      </c>
      <c r="Y235">
        <f t="shared" si="190"/>
        <v>0</v>
      </c>
      <c r="Z235" s="23">
        <f t="shared" si="191"/>
        <v>0</v>
      </c>
      <c r="AA235" s="465"/>
      <c r="AB235" s="335"/>
      <c r="AC235" s="335"/>
      <c r="AD235" s="335"/>
      <c r="AE235" s="335"/>
      <c r="AF235" s="335"/>
      <c r="AG235" s="335"/>
      <c r="AH235" s="335"/>
      <c r="AI235" s="335"/>
      <c r="AJ235" s="335"/>
      <c r="AK235" s="23">
        <v>77</v>
      </c>
      <c r="AL235" s="23">
        <f t="shared" si="192"/>
        <v>0</v>
      </c>
      <c r="AM235">
        <f t="shared" si="193"/>
        <v>0</v>
      </c>
      <c r="AN235">
        <f t="shared" si="194"/>
        <v>0</v>
      </c>
      <c r="AO235">
        <f t="shared" si="195"/>
        <v>0</v>
      </c>
      <c r="AP235">
        <f t="shared" si="196"/>
        <v>0</v>
      </c>
      <c r="AQ235" s="23">
        <f t="shared" si="197"/>
        <v>0</v>
      </c>
      <c r="AR235" s="465"/>
      <c r="AS235" s="335"/>
      <c r="AT235" s="335"/>
      <c r="AU235" s="335"/>
      <c r="AV235" s="335"/>
      <c r="AW235" s="335"/>
      <c r="AX235" s="335"/>
      <c r="AY235" s="335"/>
      <c r="AZ235" s="335"/>
      <c r="BA235" s="335"/>
      <c r="BB235" s="23">
        <v>77</v>
      </c>
      <c r="BC235" s="23">
        <f t="shared" si="198"/>
        <v>0</v>
      </c>
      <c r="BD235">
        <f t="shared" si="199"/>
        <v>0</v>
      </c>
      <c r="BE235">
        <f t="shared" si="200"/>
        <v>0</v>
      </c>
      <c r="BF235">
        <f t="shared" si="201"/>
        <v>0</v>
      </c>
      <c r="BG235">
        <f t="shared" si="202"/>
        <v>0</v>
      </c>
      <c r="BH235" s="23">
        <f t="shared" si="203"/>
        <v>0</v>
      </c>
      <c r="BI235" s="465"/>
      <c r="BJ235" s="335"/>
      <c r="BK235" s="335"/>
      <c r="BL235" s="335"/>
      <c r="BM235" s="335"/>
      <c r="BN235" s="335"/>
      <c r="BO235" s="335"/>
      <c r="BP235" s="335"/>
      <c r="BQ235" s="335"/>
      <c r="BR235" s="335"/>
      <c r="BS235" s="23">
        <v>77</v>
      </c>
      <c r="BT235" s="23">
        <f t="shared" si="204"/>
        <v>0</v>
      </c>
      <c r="BU235">
        <f t="shared" si="205"/>
        <v>0</v>
      </c>
      <c r="BV235">
        <f t="shared" si="206"/>
        <v>0</v>
      </c>
      <c r="BW235">
        <f t="shared" si="207"/>
        <v>0</v>
      </c>
      <c r="BX235">
        <f t="shared" si="208"/>
        <v>0</v>
      </c>
      <c r="BY235" s="23">
        <f t="shared" si="209"/>
        <v>0</v>
      </c>
      <c r="BZ235" s="465"/>
      <c r="CA235" s="335"/>
      <c r="CB235" s="335"/>
      <c r="CC235" s="335"/>
      <c r="CD235" s="335"/>
      <c r="CE235" s="335"/>
      <c r="CF235" s="335"/>
      <c r="CG235" s="335"/>
      <c r="CH235" s="335"/>
      <c r="CI235" s="335"/>
      <c r="CJ235" s="23">
        <v>77</v>
      </c>
      <c r="CK235" s="23">
        <f t="shared" si="210"/>
        <v>0</v>
      </c>
      <c r="CL235">
        <f t="shared" si="211"/>
        <v>0</v>
      </c>
      <c r="CM235">
        <f t="shared" si="212"/>
        <v>0</v>
      </c>
      <c r="CN235">
        <f t="shared" si="213"/>
        <v>0</v>
      </c>
      <c r="CO235">
        <f t="shared" si="214"/>
        <v>0</v>
      </c>
      <c r="CP235" s="23">
        <f t="shared" si="215"/>
        <v>0</v>
      </c>
      <c r="CQ235" s="465"/>
      <c r="CR235" s="335"/>
      <c r="CS235" s="335"/>
      <c r="CT235" s="335"/>
      <c r="CU235" s="335"/>
      <c r="CV235" s="335"/>
      <c r="CW235" s="335"/>
      <c r="CX235" s="335"/>
      <c r="CY235" s="335"/>
      <c r="CZ235" s="335"/>
      <c r="DA235" s="23">
        <v>77</v>
      </c>
      <c r="DB235" s="23">
        <f t="shared" si="216"/>
        <v>0</v>
      </c>
      <c r="DC235">
        <f t="shared" si="217"/>
        <v>0</v>
      </c>
      <c r="DD235">
        <f t="shared" si="218"/>
        <v>0</v>
      </c>
      <c r="DE235">
        <f t="shared" si="219"/>
        <v>0</v>
      </c>
      <c r="DF235">
        <f t="shared" si="220"/>
        <v>0</v>
      </c>
      <c r="DG235" s="23">
        <f t="shared" si="221"/>
        <v>0</v>
      </c>
      <c r="DH235" s="465"/>
      <c r="DI235" s="335"/>
      <c r="DJ235" s="335"/>
      <c r="DK235" s="335"/>
      <c r="DL235" s="335"/>
      <c r="DM235" s="335"/>
      <c r="DN235" s="335"/>
      <c r="DO235" s="335"/>
      <c r="DP235" s="335"/>
      <c r="DQ235" s="335"/>
      <c r="DR235" s="23">
        <v>77</v>
      </c>
      <c r="DS235" s="23">
        <f t="shared" si="222"/>
        <v>0</v>
      </c>
      <c r="DT235">
        <f t="shared" si="223"/>
        <v>0</v>
      </c>
      <c r="DU235">
        <f t="shared" si="224"/>
        <v>0</v>
      </c>
      <c r="DV235">
        <f t="shared" si="225"/>
        <v>0</v>
      </c>
      <c r="DW235">
        <f t="shared" si="226"/>
        <v>0</v>
      </c>
      <c r="DX235" s="23">
        <f t="shared" si="227"/>
        <v>0</v>
      </c>
      <c r="DY235" s="465"/>
      <c r="DZ235" s="335"/>
      <c r="EA235" s="335"/>
      <c r="EB235" s="335"/>
      <c r="EC235" s="335"/>
      <c r="ED235" s="335"/>
      <c r="EE235" s="335"/>
      <c r="EF235" s="335"/>
      <c r="EG235" s="335"/>
      <c r="EH235" s="335"/>
      <c r="EI235" s="23">
        <v>77</v>
      </c>
      <c r="EJ235" s="23">
        <f t="shared" si="228"/>
        <v>0</v>
      </c>
      <c r="EK235">
        <f t="shared" si="229"/>
        <v>0</v>
      </c>
      <c r="EL235">
        <f t="shared" si="230"/>
        <v>0</v>
      </c>
      <c r="EM235">
        <f t="shared" si="231"/>
        <v>0</v>
      </c>
      <c r="EN235">
        <f t="shared" si="232"/>
        <v>0</v>
      </c>
      <c r="EO235" s="23">
        <f t="shared" si="233"/>
        <v>0</v>
      </c>
      <c r="EP235" s="465"/>
      <c r="EQ235" s="335"/>
      <c r="ER235" s="335"/>
      <c r="ES235" s="335"/>
      <c r="ET235" s="335"/>
      <c r="EU235" s="335"/>
      <c r="EV235" s="335"/>
      <c r="EW235" s="335"/>
      <c r="EX235" s="335"/>
      <c r="EY235" s="335"/>
      <c r="EZ235" s="23">
        <v>77</v>
      </c>
      <c r="FA235" s="23">
        <f t="shared" si="234"/>
        <v>0</v>
      </c>
      <c r="FB235">
        <f t="shared" si="235"/>
        <v>0</v>
      </c>
      <c r="FC235">
        <f t="shared" si="236"/>
        <v>0</v>
      </c>
      <c r="FD235">
        <f t="shared" si="237"/>
        <v>0</v>
      </c>
      <c r="FE235">
        <f t="shared" si="238"/>
        <v>0</v>
      </c>
      <c r="FF235" s="23">
        <f t="shared" si="239"/>
        <v>0</v>
      </c>
      <c r="FG235" s="465"/>
      <c r="FH235" s="335"/>
      <c r="FI235" s="335"/>
      <c r="FJ235" s="335"/>
      <c r="FK235" s="335"/>
      <c r="FL235" s="335"/>
      <c r="FM235" s="335"/>
      <c r="FN235" s="335"/>
      <c r="FO235" s="335"/>
      <c r="FP235" s="335"/>
      <c r="FQ235" s="23">
        <v>77</v>
      </c>
      <c r="FR235" s="23">
        <f t="shared" si="240"/>
        <v>0</v>
      </c>
      <c r="FS235">
        <f t="shared" si="241"/>
        <v>0</v>
      </c>
      <c r="FT235">
        <f t="shared" si="242"/>
        <v>0</v>
      </c>
      <c r="FU235">
        <f t="shared" si="243"/>
        <v>0</v>
      </c>
      <c r="FV235">
        <f t="shared" si="244"/>
        <v>0</v>
      </c>
      <c r="FW235" s="23">
        <f t="shared" si="245"/>
        <v>0</v>
      </c>
      <c r="FX235" s="465"/>
      <c r="FY235" s="335"/>
      <c r="FZ235" s="335"/>
      <c r="GA235" s="335"/>
      <c r="GB235" s="335"/>
      <c r="GC235" s="335"/>
      <c r="GD235" s="335"/>
      <c r="GE235" s="335"/>
      <c r="GF235" s="335"/>
      <c r="GG235" s="335"/>
      <c r="GH235" s="23">
        <v>77</v>
      </c>
      <c r="GI235" s="23">
        <f t="shared" si="246"/>
        <v>0</v>
      </c>
      <c r="GJ235">
        <f t="shared" si="247"/>
        <v>0</v>
      </c>
      <c r="GK235">
        <f t="shared" si="248"/>
        <v>0</v>
      </c>
      <c r="GL235">
        <f t="shared" si="249"/>
        <v>0</v>
      </c>
      <c r="GM235">
        <f t="shared" si="250"/>
        <v>0</v>
      </c>
      <c r="GN235" s="23">
        <f t="shared" si="251"/>
        <v>0</v>
      </c>
      <c r="GO235" s="465"/>
      <c r="GP235" s="335"/>
      <c r="GQ235" s="335"/>
      <c r="GR235" s="335"/>
      <c r="GS235" s="335"/>
      <c r="GT235" s="335"/>
      <c r="GU235" s="335"/>
      <c r="GV235" s="335"/>
      <c r="GW235" s="335"/>
      <c r="GX235" s="335"/>
      <c r="GY235" s="23">
        <v>77</v>
      </c>
      <c r="GZ235" s="23">
        <f t="shared" si="252"/>
        <v>0</v>
      </c>
      <c r="HA235">
        <f t="shared" si="253"/>
        <v>0</v>
      </c>
      <c r="HB235">
        <f t="shared" si="254"/>
        <v>0</v>
      </c>
      <c r="HC235">
        <f t="shared" si="255"/>
        <v>0</v>
      </c>
      <c r="HD235">
        <f t="shared" si="256"/>
        <v>0</v>
      </c>
      <c r="HE235" s="23">
        <f t="shared" si="257"/>
        <v>0</v>
      </c>
      <c r="HF235" s="465"/>
      <c r="HG235" s="335"/>
      <c r="HH235" s="335"/>
      <c r="HI235" s="335"/>
      <c r="HJ235" s="335"/>
      <c r="HK235" s="335"/>
      <c r="HL235" s="335"/>
      <c r="HM235" s="335"/>
      <c r="HN235" s="335"/>
      <c r="HO235" s="335"/>
      <c r="HP235" s="23">
        <v>77</v>
      </c>
      <c r="HQ235" s="23">
        <f t="shared" si="258"/>
        <v>0</v>
      </c>
      <c r="HR235">
        <f t="shared" si="259"/>
        <v>0</v>
      </c>
      <c r="HS235">
        <f t="shared" si="260"/>
        <v>0</v>
      </c>
      <c r="HT235">
        <f t="shared" si="261"/>
        <v>0</v>
      </c>
      <c r="HU235">
        <f t="shared" si="262"/>
        <v>0</v>
      </c>
      <c r="HV235" s="23">
        <f t="shared" si="263"/>
        <v>0</v>
      </c>
      <c r="HW235" s="465"/>
      <c r="HX235" s="335"/>
      <c r="HY235" s="335"/>
      <c r="HZ235" s="335"/>
      <c r="IA235" s="335"/>
      <c r="IB235" s="335"/>
      <c r="IC235" s="335"/>
      <c r="ID235" s="335"/>
      <c r="IE235" s="335"/>
      <c r="IF235" s="335"/>
      <c r="IG235" s="23">
        <v>77</v>
      </c>
      <c r="IH235" s="23">
        <f t="shared" si="264"/>
        <v>0</v>
      </c>
      <c r="II235">
        <f t="shared" si="265"/>
        <v>0</v>
      </c>
      <c r="IJ235">
        <f t="shared" si="266"/>
        <v>0</v>
      </c>
      <c r="IK235">
        <f t="shared" si="267"/>
        <v>0</v>
      </c>
      <c r="IL235">
        <f t="shared" si="268"/>
        <v>0</v>
      </c>
      <c r="IM235" s="23">
        <f t="shared" si="269"/>
        <v>0</v>
      </c>
      <c r="IN235" s="465"/>
      <c r="IO235" s="335"/>
      <c r="IP235" s="335"/>
      <c r="IQ235" s="335"/>
      <c r="IR235" s="335"/>
      <c r="IS235" s="335"/>
      <c r="IT235" s="335"/>
    </row>
    <row r="236" spans="1:254" s="124" customFormat="1" ht="12.75" x14ac:dyDescent="0.2">
      <c r="A236" s="335"/>
      <c r="B236" s="335"/>
      <c r="C236" s="23">
        <v>78</v>
      </c>
      <c r="D236" s="23">
        <f t="shared" si="180"/>
        <v>0</v>
      </c>
      <c r="E236">
        <f t="shared" si="181"/>
        <v>0</v>
      </c>
      <c r="F236">
        <f t="shared" si="182"/>
        <v>0</v>
      </c>
      <c r="G236">
        <f t="shared" si="183"/>
        <v>0</v>
      </c>
      <c r="H236">
        <f t="shared" si="184"/>
        <v>0</v>
      </c>
      <c r="I236" s="23">
        <f t="shared" si="185"/>
        <v>0</v>
      </c>
      <c r="J236" s="465"/>
      <c r="K236" s="335"/>
      <c r="L236" s="335"/>
      <c r="M236" s="335"/>
      <c r="N236" s="335"/>
      <c r="O236" s="335"/>
      <c r="P236" s="335"/>
      <c r="Q236" s="335"/>
      <c r="R236" s="335"/>
      <c r="S236" s="335"/>
      <c r="T236" s="23">
        <v>78</v>
      </c>
      <c r="U236" s="23">
        <f t="shared" si="186"/>
        <v>0</v>
      </c>
      <c r="V236">
        <f t="shared" si="187"/>
        <v>0</v>
      </c>
      <c r="W236">
        <f t="shared" si="188"/>
        <v>0</v>
      </c>
      <c r="X236">
        <f t="shared" si="189"/>
        <v>0</v>
      </c>
      <c r="Y236">
        <f t="shared" si="190"/>
        <v>0</v>
      </c>
      <c r="Z236" s="23">
        <f t="shared" si="191"/>
        <v>0</v>
      </c>
      <c r="AA236" s="465"/>
      <c r="AB236" s="335"/>
      <c r="AC236" s="335"/>
      <c r="AD236" s="335"/>
      <c r="AE236" s="335"/>
      <c r="AF236" s="335"/>
      <c r="AG236" s="335"/>
      <c r="AH236" s="335"/>
      <c r="AI236" s="335"/>
      <c r="AJ236" s="335"/>
      <c r="AK236" s="23">
        <v>78</v>
      </c>
      <c r="AL236" s="23">
        <f t="shared" si="192"/>
        <v>0</v>
      </c>
      <c r="AM236">
        <f t="shared" si="193"/>
        <v>0</v>
      </c>
      <c r="AN236">
        <f t="shared" si="194"/>
        <v>0</v>
      </c>
      <c r="AO236">
        <f t="shared" si="195"/>
        <v>0</v>
      </c>
      <c r="AP236">
        <f t="shared" si="196"/>
        <v>0</v>
      </c>
      <c r="AQ236" s="23">
        <f t="shared" si="197"/>
        <v>0</v>
      </c>
      <c r="AR236" s="465"/>
      <c r="AS236" s="335"/>
      <c r="AT236" s="335"/>
      <c r="AU236" s="335"/>
      <c r="AV236" s="335"/>
      <c r="AW236" s="335"/>
      <c r="AX236" s="335"/>
      <c r="AY236" s="335"/>
      <c r="AZ236" s="335"/>
      <c r="BA236" s="335"/>
      <c r="BB236" s="23">
        <v>78</v>
      </c>
      <c r="BC236" s="23">
        <f t="shared" si="198"/>
        <v>0</v>
      </c>
      <c r="BD236">
        <f t="shared" si="199"/>
        <v>0</v>
      </c>
      <c r="BE236">
        <f t="shared" si="200"/>
        <v>0</v>
      </c>
      <c r="BF236">
        <f t="shared" si="201"/>
        <v>0</v>
      </c>
      <c r="BG236">
        <f t="shared" si="202"/>
        <v>0</v>
      </c>
      <c r="BH236" s="23">
        <f t="shared" si="203"/>
        <v>0</v>
      </c>
      <c r="BI236" s="465"/>
      <c r="BJ236" s="335"/>
      <c r="BK236" s="335"/>
      <c r="BL236" s="335"/>
      <c r="BM236" s="335"/>
      <c r="BN236" s="335"/>
      <c r="BO236" s="335"/>
      <c r="BP236" s="335"/>
      <c r="BQ236" s="335"/>
      <c r="BR236" s="335"/>
      <c r="BS236" s="23">
        <v>78</v>
      </c>
      <c r="BT236" s="23">
        <f t="shared" si="204"/>
        <v>0</v>
      </c>
      <c r="BU236">
        <f t="shared" si="205"/>
        <v>0</v>
      </c>
      <c r="BV236">
        <f t="shared" si="206"/>
        <v>0</v>
      </c>
      <c r="BW236">
        <f t="shared" si="207"/>
        <v>0</v>
      </c>
      <c r="BX236">
        <f t="shared" si="208"/>
        <v>0</v>
      </c>
      <c r="BY236" s="23">
        <f t="shared" si="209"/>
        <v>0</v>
      </c>
      <c r="BZ236" s="465"/>
      <c r="CA236" s="335"/>
      <c r="CB236" s="335"/>
      <c r="CC236" s="335"/>
      <c r="CD236" s="335"/>
      <c r="CE236" s="335"/>
      <c r="CF236" s="335"/>
      <c r="CG236" s="335"/>
      <c r="CH236" s="335"/>
      <c r="CI236" s="335"/>
      <c r="CJ236" s="23">
        <v>78</v>
      </c>
      <c r="CK236" s="23">
        <f t="shared" si="210"/>
        <v>0</v>
      </c>
      <c r="CL236">
        <f t="shared" si="211"/>
        <v>0</v>
      </c>
      <c r="CM236">
        <f t="shared" si="212"/>
        <v>0</v>
      </c>
      <c r="CN236">
        <f t="shared" si="213"/>
        <v>0</v>
      </c>
      <c r="CO236">
        <f t="shared" si="214"/>
        <v>0</v>
      </c>
      <c r="CP236" s="23">
        <f t="shared" si="215"/>
        <v>0</v>
      </c>
      <c r="CQ236" s="465"/>
      <c r="CR236" s="335"/>
      <c r="CS236" s="335"/>
      <c r="CT236" s="335"/>
      <c r="CU236" s="335"/>
      <c r="CV236" s="335"/>
      <c r="CW236" s="335"/>
      <c r="CX236" s="335"/>
      <c r="CY236" s="335"/>
      <c r="CZ236" s="335"/>
      <c r="DA236" s="23">
        <v>78</v>
      </c>
      <c r="DB236" s="23">
        <f t="shared" si="216"/>
        <v>0</v>
      </c>
      <c r="DC236">
        <f t="shared" si="217"/>
        <v>0</v>
      </c>
      <c r="DD236">
        <f t="shared" si="218"/>
        <v>0</v>
      </c>
      <c r="DE236">
        <f t="shared" si="219"/>
        <v>0</v>
      </c>
      <c r="DF236">
        <f t="shared" si="220"/>
        <v>0</v>
      </c>
      <c r="DG236" s="23">
        <f t="shared" si="221"/>
        <v>0</v>
      </c>
      <c r="DH236" s="465"/>
      <c r="DI236" s="335"/>
      <c r="DJ236" s="335"/>
      <c r="DK236" s="335"/>
      <c r="DL236" s="335"/>
      <c r="DM236" s="335"/>
      <c r="DN236" s="335"/>
      <c r="DO236" s="335"/>
      <c r="DP236" s="335"/>
      <c r="DQ236" s="335"/>
      <c r="DR236" s="23">
        <v>78</v>
      </c>
      <c r="DS236" s="23">
        <f t="shared" si="222"/>
        <v>0</v>
      </c>
      <c r="DT236">
        <f t="shared" si="223"/>
        <v>0</v>
      </c>
      <c r="DU236">
        <f t="shared" si="224"/>
        <v>0</v>
      </c>
      <c r="DV236">
        <f t="shared" si="225"/>
        <v>0</v>
      </c>
      <c r="DW236">
        <f t="shared" si="226"/>
        <v>0</v>
      </c>
      <c r="DX236" s="23">
        <f t="shared" si="227"/>
        <v>0</v>
      </c>
      <c r="DY236" s="465"/>
      <c r="DZ236" s="335"/>
      <c r="EA236" s="335"/>
      <c r="EB236" s="335"/>
      <c r="EC236" s="335"/>
      <c r="ED236" s="335"/>
      <c r="EE236" s="335"/>
      <c r="EF236" s="335"/>
      <c r="EG236" s="335"/>
      <c r="EH236" s="335"/>
      <c r="EI236" s="23">
        <v>78</v>
      </c>
      <c r="EJ236" s="23">
        <f t="shared" si="228"/>
        <v>0</v>
      </c>
      <c r="EK236">
        <f t="shared" si="229"/>
        <v>0</v>
      </c>
      <c r="EL236">
        <f t="shared" si="230"/>
        <v>0</v>
      </c>
      <c r="EM236">
        <f t="shared" si="231"/>
        <v>0</v>
      </c>
      <c r="EN236">
        <f t="shared" si="232"/>
        <v>0</v>
      </c>
      <c r="EO236" s="23">
        <f t="shared" si="233"/>
        <v>0</v>
      </c>
      <c r="EP236" s="465"/>
      <c r="EQ236" s="335"/>
      <c r="ER236" s="335"/>
      <c r="ES236" s="335"/>
      <c r="ET236" s="335"/>
      <c r="EU236" s="335"/>
      <c r="EV236" s="335"/>
      <c r="EW236" s="335"/>
      <c r="EX236" s="335"/>
      <c r="EY236" s="335"/>
      <c r="EZ236" s="23">
        <v>78</v>
      </c>
      <c r="FA236" s="23">
        <f t="shared" si="234"/>
        <v>0</v>
      </c>
      <c r="FB236">
        <f t="shared" si="235"/>
        <v>0</v>
      </c>
      <c r="FC236">
        <f t="shared" si="236"/>
        <v>0</v>
      </c>
      <c r="FD236">
        <f t="shared" si="237"/>
        <v>0</v>
      </c>
      <c r="FE236">
        <f t="shared" si="238"/>
        <v>0</v>
      </c>
      <c r="FF236" s="23">
        <f t="shared" si="239"/>
        <v>0</v>
      </c>
      <c r="FG236" s="465"/>
      <c r="FH236" s="335"/>
      <c r="FI236" s="335"/>
      <c r="FJ236" s="335"/>
      <c r="FK236" s="335"/>
      <c r="FL236" s="335"/>
      <c r="FM236" s="335"/>
      <c r="FN236" s="335"/>
      <c r="FO236" s="335"/>
      <c r="FP236" s="335"/>
      <c r="FQ236" s="23">
        <v>78</v>
      </c>
      <c r="FR236" s="23">
        <f t="shared" si="240"/>
        <v>0</v>
      </c>
      <c r="FS236">
        <f t="shared" si="241"/>
        <v>0</v>
      </c>
      <c r="FT236">
        <f t="shared" si="242"/>
        <v>0</v>
      </c>
      <c r="FU236">
        <f t="shared" si="243"/>
        <v>0</v>
      </c>
      <c r="FV236">
        <f t="shared" si="244"/>
        <v>0</v>
      </c>
      <c r="FW236" s="23">
        <f t="shared" si="245"/>
        <v>0</v>
      </c>
      <c r="FX236" s="465"/>
      <c r="FY236" s="335"/>
      <c r="FZ236" s="335"/>
      <c r="GA236" s="335"/>
      <c r="GB236" s="335"/>
      <c r="GC236" s="335"/>
      <c r="GD236" s="335"/>
      <c r="GE236" s="335"/>
      <c r="GF236" s="335"/>
      <c r="GG236" s="335"/>
      <c r="GH236" s="23">
        <v>78</v>
      </c>
      <c r="GI236" s="23">
        <f t="shared" si="246"/>
        <v>0</v>
      </c>
      <c r="GJ236">
        <f t="shared" si="247"/>
        <v>0</v>
      </c>
      <c r="GK236">
        <f t="shared" si="248"/>
        <v>0</v>
      </c>
      <c r="GL236">
        <f t="shared" si="249"/>
        <v>0</v>
      </c>
      <c r="GM236">
        <f t="shared" si="250"/>
        <v>0</v>
      </c>
      <c r="GN236" s="23">
        <f t="shared" si="251"/>
        <v>0</v>
      </c>
      <c r="GO236" s="465"/>
      <c r="GP236" s="335"/>
      <c r="GQ236" s="335"/>
      <c r="GR236" s="335"/>
      <c r="GS236" s="335"/>
      <c r="GT236" s="335"/>
      <c r="GU236" s="335"/>
      <c r="GV236" s="335"/>
      <c r="GW236" s="335"/>
      <c r="GX236" s="335"/>
      <c r="GY236" s="23">
        <v>78</v>
      </c>
      <c r="GZ236" s="23">
        <f t="shared" si="252"/>
        <v>0</v>
      </c>
      <c r="HA236">
        <f t="shared" si="253"/>
        <v>0</v>
      </c>
      <c r="HB236">
        <f t="shared" si="254"/>
        <v>0</v>
      </c>
      <c r="HC236">
        <f t="shared" si="255"/>
        <v>0</v>
      </c>
      <c r="HD236">
        <f t="shared" si="256"/>
        <v>0</v>
      </c>
      <c r="HE236" s="23">
        <f t="shared" si="257"/>
        <v>0</v>
      </c>
      <c r="HF236" s="465"/>
      <c r="HG236" s="335"/>
      <c r="HH236" s="335"/>
      <c r="HI236" s="335"/>
      <c r="HJ236" s="335"/>
      <c r="HK236" s="335"/>
      <c r="HL236" s="335"/>
      <c r="HM236" s="335"/>
      <c r="HN236" s="335"/>
      <c r="HO236" s="335"/>
      <c r="HP236" s="23">
        <v>78</v>
      </c>
      <c r="HQ236" s="23">
        <f t="shared" si="258"/>
        <v>0</v>
      </c>
      <c r="HR236">
        <f t="shared" si="259"/>
        <v>0</v>
      </c>
      <c r="HS236">
        <f t="shared" si="260"/>
        <v>0</v>
      </c>
      <c r="HT236">
        <f t="shared" si="261"/>
        <v>0</v>
      </c>
      <c r="HU236">
        <f t="shared" si="262"/>
        <v>0</v>
      </c>
      <c r="HV236" s="23">
        <f t="shared" si="263"/>
        <v>0</v>
      </c>
      <c r="HW236" s="465"/>
      <c r="HX236" s="335"/>
      <c r="HY236" s="335"/>
      <c r="HZ236" s="335"/>
      <c r="IA236" s="335"/>
      <c r="IB236" s="335"/>
      <c r="IC236" s="335"/>
      <c r="ID236" s="335"/>
      <c r="IE236" s="335"/>
      <c r="IF236" s="335"/>
      <c r="IG236" s="23">
        <v>78</v>
      </c>
      <c r="IH236" s="23">
        <f t="shared" si="264"/>
        <v>0</v>
      </c>
      <c r="II236">
        <f t="shared" si="265"/>
        <v>0</v>
      </c>
      <c r="IJ236">
        <f t="shared" si="266"/>
        <v>0</v>
      </c>
      <c r="IK236">
        <f t="shared" si="267"/>
        <v>0</v>
      </c>
      <c r="IL236">
        <f t="shared" si="268"/>
        <v>0</v>
      </c>
      <c r="IM236" s="23">
        <f t="shared" si="269"/>
        <v>0</v>
      </c>
      <c r="IN236" s="465"/>
      <c r="IO236" s="335"/>
      <c r="IP236" s="335"/>
      <c r="IQ236" s="335"/>
      <c r="IR236" s="335"/>
      <c r="IS236" s="335"/>
      <c r="IT236" s="335"/>
    </row>
    <row r="237" spans="1:254" s="124" customFormat="1" ht="12.75" x14ac:dyDescent="0.2">
      <c r="A237" s="335"/>
      <c r="B237" s="335"/>
      <c r="C237" s="23">
        <v>79</v>
      </c>
      <c r="D237" s="23">
        <f t="shared" si="180"/>
        <v>0</v>
      </c>
      <c r="E237">
        <f t="shared" si="181"/>
        <v>0</v>
      </c>
      <c r="F237">
        <f t="shared" si="182"/>
        <v>0</v>
      </c>
      <c r="G237">
        <f t="shared" si="183"/>
        <v>0</v>
      </c>
      <c r="H237">
        <f t="shared" si="184"/>
        <v>0</v>
      </c>
      <c r="I237" s="23">
        <f t="shared" si="185"/>
        <v>0</v>
      </c>
      <c r="J237" s="465"/>
      <c r="K237" s="335"/>
      <c r="L237" s="335"/>
      <c r="M237" s="335"/>
      <c r="N237" s="335"/>
      <c r="O237" s="335"/>
      <c r="P237" s="335"/>
      <c r="Q237" s="335"/>
      <c r="R237" s="335"/>
      <c r="S237" s="335"/>
      <c r="T237" s="23">
        <v>79</v>
      </c>
      <c r="U237" s="23">
        <f t="shared" si="186"/>
        <v>0</v>
      </c>
      <c r="V237">
        <f t="shared" si="187"/>
        <v>0</v>
      </c>
      <c r="W237">
        <f t="shared" si="188"/>
        <v>0</v>
      </c>
      <c r="X237">
        <f t="shared" si="189"/>
        <v>0</v>
      </c>
      <c r="Y237">
        <f t="shared" si="190"/>
        <v>0</v>
      </c>
      <c r="Z237" s="23">
        <f t="shared" si="191"/>
        <v>0</v>
      </c>
      <c r="AA237" s="465"/>
      <c r="AB237" s="335"/>
      <c r="AC237" s="335"/>
      <c r="AD237" s="335"/>
      <c r="AE237" s="335"/>
      <c r="AF237" s="335"/>
      <c r="AG237" s="335"/>
      <c r="AH237" s="335"/>
      <c r="AI237" s="335"/>
      <c r="AJ237" s="335"/>
      <c r="AK237" s="23">
        <v>79</v>
      </c>
      <c r="AL237" s="23">
        <f t="shared" si="192"/>
        <v>0</v>
      </c>
      <c r="AM237">
        <f t="shared" si="193"/>
        <v>0</v>
      </c>
      <c r="AN237">
        <f t="shared" si="194"/>
        <v>0</v>
      </c>
      <c r="AO237">
        <f t="shared" si="195"/>
        <v>0</v>
      </c>
      <c r="AP237">
        <f t="shared" si="196"/>
        <v>0</v>
      </c>
      <c r="AQ237" s="23">
        <f t="shared" si="197"/>
        <v>0</v>
      </c>
      <c r="AR237" s="465"/>
      <c r="AS237" s="335"/>
      <c r="AT237" s="335"/>
      <c r="AU237" s="335"/>
      <c r="AV237" s="335"/>
      <c r="AW237" s="335"/>
      <c r="AX237" s="335"/>
      <c r="AY237" s="335"/>
      <c r="AZ237" s="335"/>
      <c r="BA237" s="335"/>
      <c r="BB237" s="23">
        <v>79</v>
      </c>
      <c r="BC237" s="23">
        <f t="shared" si="198"/>
        <v>0</v>
      </c>
      <c r="BD237">
        <f t="shared" si="199"/>
        <v>0</v>
      </c>
      <c r="BE237">
        <f t="shared" si="200"/>
        <v>0</v>
      </c>
      <c r="BF237">
        <f t="shared" si="201"/>
        <v>0</v>
      </c>
      <c r="BG237">
        <f t="shared" si="202"/>
        <v>0</v>
      </c>
      <c r="BH237" s="23">
        <f t="shared" si="203"/>
        <v>0</v>
      </c>
      <c r="BI237" s="465"/>
      <c r="BJ237" s="335"/>
      <c r="BK237" s="335"/>
      <c r="BL237" s="335"/>
      <c r="BM237" s="335"/>
      <c r="BN237" s="335"/>
      <c r="BO237" s="335"/>
      <c r="BP237" s="335"/>
      <c r="BQ237" s="335"/>
      <c r="BR237" s="335"/>
      <c r="BS237" s="23">
        <v>79</v>
      </c>
      <c r="BT237" s="23">
        <f t="shared" si="204"/>
        <v>0</v>
      </c>
      <c r="BU237">
        <f t="shared" si="205"/>
        <v>0</v>
      </c>
      <c r="BV237">
        <f t="shared" si="206"/>
        <v>0</v>
      </c>
      <c r="BW237">
        <f t="shared" si="207"/>
        <v>0</v>
      </c>
      <c r="BX237">
        <f t="shared" si="208"/>
        <v>0</v>
      </c>
      <c r="BY237" s="23">
        <f t="shared" si="209"/>
        <v>0</v>
      </c>
      <c r="BZ237" s="465"/>
      <c r="CA237" s="335"/>
      <c r="CB237" s="335"/>
      <c r="CC237" s="335"/>
      <c r="CD237" s="335"/>
      <c r="CE237" s="335"/>
      <c r="CF237" s="335"/>
      <c r="CG237" s="335"/>
      <c r="CH237" s="335"/>
      <c r="CI237" s="335"/>
      <c r="CJ237" s="23">
        <v>79</v>
      </c>
      <c r="CK237" s="23">
        <f t="shared" si="210"/>
        <v>0</v>
      </c>
      <c r="CL237">
        <f t="shared" si="211"/>
        <v>0</v>
      </c>
      <c r="CM237">
        <f t="shared" si="212"/>
        <v>0</v>
      </c>
      <c r="CN237">
        <f t="shared" si="213"/>
        <v>0</v>
      </c>
      <c r="CO237">
        <f t="shared" si="214"/>
        <v>0</v>
      </c>
      <c r="CP237" s="23">
        <f t="shared" si="215"/>
        <v>0</v>
      </c>
      <c r="CQ237" s="465"/>
      <c r="CR237" s="335"/>
      <c r="CS237" s="335"/>
      <c r="CT237" s="335"/>
      <c r="CU237" s="335"/>
      <c r="CV237" s="335"/>
      <c r="CW237" s="335"/>
      <c r="CX237" s="335"/>
      <c r="CY237" s="335"/>
      <c r="CZ237" s="335"/>
      <c r="DA237" s="23">
        <v>79</v>
      </c>
      <c r="DB237" s="23">
        <f t="shared" si="216"/>
        <v>0</v>
      </c>
      <c r="DC237">
        <f t="shared" si="217"/>
        <v>0</v>
      </c>
      <c r="DD237">
        <f t="shared" si="218"/>
        <v>0</v>
      </c>
      <c r="DE237">
        <f t="shared" si="219"/>
        <v>0</v>
      </c>
      <c r="DF237">
        <f t="shared" si="220"/>
        <v>0</v>
      </c>
      <c r="DG237" s="23">
        <f t="shared" si="221"/>
        <v>0</v>
      </c>
      <c r="DH237" s="465"/>
      <c r="DI237" s="335"/>
      <c r="DJ237" s="335"/>
      <c r="DK237" s="335"/>
      <c r="DL237" s="335"/>
      <c r="DM237" s="335"/>
      <c r="DN237" s="335"/>
      <c r="DO237" s="335"/>
      <c r="DP237" s="335"/>
      <c r="DQ237" s="335"/>
      <c r="DR237" s="23">
        <v>79</v>
      </c>
      <c r="DS237" s="23">
        <f t="shared" si="222"/>
        <v>0</v>
      </c>
      <c r="DT237">
        <f t="shared" si="223"/>
        <v>0</v>
      </c>
      <c r="DU237">
        <f t="shared" si="224"/>
        <v>0</v>
      </c>
      <c r="DV237">
        <f t="shared" si="225"/>
        <v>0</v>
      </c>
      <c r="DW237">
        <f t="shared" si="226"/>
        <v>0</v>
      </c>
      <c r="DX237" s="23">
        <f t="shared" si="227"/>
        <v>0</v>
      </c>
      <c r="DY237" s="465"/>
      <c r="DZ237" s="335"/>
      <c r="EA237" s="335"/>
      <c r="EB237" s="335"/>
      <c r="EC237" s="335"/>
      <c r="ED237" s="335"/>
      <c r="EE237" s="335"/>
      <c r="EF237" s="335"/>
      <c r="EG237" s="335"/>
      <c r="EH237" s="335"/>
      <c r="EI237" s="23">
        <v>79</v>
      </c>
      <c r="EJ237" s="23">
        <f t="shared" si="228"/>
        <v>0</v>
      </c>
      <c r="EK237">
        <f t="shared" si="229"/>
        <v>0</v>
      </c>
      <c r="EL237">
        <f t="shared" si="230"/>
        <v>0</v>
      </c>
      <c r="EM237">
        <f t="shared" si="231"/>
        <v>0</v>
      </c>
      <c r="EN237">
        <f t="shared" si="232"/>
        <v>0</v>
      </c>
      <c r="EO237" s="23">
        <f t="shared" si="233"/>
        <v>0</v>
      </c>
      <c r="EP237" s="465"/>
      <c r="EQ237" s="335"/>
      <c r="ER237" s="335"/>
      <c r="ES237" s="335"/>
      <c r="ET237" s="335"/>
      <c r="EU237" s="335"/>
      <c r="EV237" s="335"/>
      <c r="EW237" s="335"/>
      <c r="EX237" s="335"/>
      <c r="EY237" s="335"/>
      <c r="EZ237" s="23">
        <v>79</v>
      </c>
      <c r="FA237" s="23">
        <f t="shared" si="234"/>
        <v>0</v>
      </c>
      <c r="FB237">
        <f t="shared" si="235"/>
        <v>0</v>
      </c>
      <c r="FC237">
        <f t="shared" si="236"/>
        <v>0</v>
      </c>
      <c r="FD237">
        <f t="shared" si="237"/>
        <v>0</v>
      </c>
      <c r="FE237">
        <f t="shared" si="238"/>
        <v>0</v>
      </c>
      <c r="FF237" s="23">
        <f t="shared" si="239"/>
        <v>0</v>
      </c>
      <c r="FG237" s="465"/>
      <c r="FH237" s="335"/>
      <c r="FI237" s="335"/>
      <c r="FJ237" s="335"/>
      <c r="FK237" s="335"/>
      <c r="FL237" s="335"/>
      <c r="FM237" s="335"/>
      <c r="FN237" s="335"/>
      <c r="FO237" s="335"/>
      <c r="FP237" s="335"/>
      <c r="FQ237" s="23">
        <v>79</v>
      </c>
      <c r="FR237" s="23">
        <f t="shared" si="240"/>
        <v>0</v>
      </c>
      <c r="FS237">
        <f t="shared" si="241"/>
        <v>0</v>
      </c>
      <c r="FT237">
        <f t="shared" si="242"/>
        <v>0</v>
      </c>
      <c r="FU237">
        <f t="shared" si="243"/>
        <v>0</v>
      </c>
      <c r="FV237">
        <f t="shared" si="244"/>
        <v>0</v>
      </c>
      <c r="FW237" s="23">
        <f t="shared" si="245"/>
        <v>0</v>
      </c>
      <c r="FX237" s="465"/>
      <c r="FY237" s="335"/>
      <c r="FZ237" s="335"/>
      <c r="GA237" s="335"/>
      <c r="GB237" s="335"/>
      <c r="GC237" s="335"/>
      <c r="GD237" s="335"/>
      <c r="GE237" s="335"/>
      <c r="GF237" s="335"/>
      <c r="GG237" s="335"/>
      <c r="GH237" s="23">
        <v>79</v>
      </c>
      <c r="GI237" s="23">
        <f t="shared" si="246"/>
        <v>0</v>
      </c>
      <c r="GJ237">
        <f t="shared" si="247"/>
        <v>0</v>
      </c>
      <c r="GK237">
        <f t="shared" si="248"/>
        <v>0</v>
      </c>
      <c r="GL237">
        <f t="shared" si="249"/>
        <v>0</v>
      </c>
      <c r="GM237">
        <f t="shared" si="250"/>
        <v>0</v>
      </c>
      <c r="GN237" s="23">
        <f t="shared" si="251"/>
        <v>0</v>
      </c>
      <c r="GO237" s="465"/>
      <c r="GP237" s="335"/>
      <c r="GQ237" s="335"/>
      <c r="GR237" s="335"/>
      <c r="GS237" s="335"/>
      <c r="GT237" s="335"/>
      <c r="GU237" s="335"/>
      <c r="GV237" s="335"/>
      <c r="GW237" s="335"/>
      <c r="GX237" s="335"/>
      <c r="GY237" s="23">
        <v>79</v>
      </c>
      <c r="GZ237" s="23">
        <f t="shared" si="252"/>
        <v>0</v>
      </c>
      <c r="HA237">
        <f t="shared" si="253"/>
        <v>0</v>
      </c>
      <c r="HB237">
        <f t="shared" si="254"/>
        <v>0</v>
      </c>
      <c r="HC237">
        <f t="shared" si="255"/>
        <v>0</v>
      </c>
      <c r="HD237">
        <f t="shared" si="256"/>
        <v>0</v>
      </c>
      <c r="HE237" s="23">
        <f t="shared" si="257"/>
        <v>0</v>
      </c>
      <c r="HF237" s="465"/>
      <c r="HG237" s="335"/>
      <c r="HH237" s="335"/>
      <c r="HI237" s="335"/>
      <c r="HJ237" s="335"/>
      <c r="HK237" s="335"/>
      <c r="HL237" s="335"/>
      <c r="HM237" s="335"/>
      <c r="HN237" s="335"/>
      <c r="HO237" s="335"/>
      <c r="HP237" s="23">
        <v>79</v>
      </c>
      <c r="HQ237" s="23">
        <f t="shared" si="258"/>
        <v>0</v>
      </c>
      <c r="HR237">
        <f t="shared" si="259"/>
        <v>0</v>
      </c>
      <c r="HS237">
        <f t="shared" si="260"/>
        <v>0</v>
      </c>
      <c r="HT237">
        <f t="shared" si="261"/>
        <v>0</v>
      </c>
      <c r="HU237">
        <f t="shared" si="262"/>
        <v>0</v>
      </c>
      <c r="HV237" s="23">
        <f t="shared" si="263"/>
        <v>0</v>
      </c>
      <c r="HW237" s="465"/>
      <c r="HX237" s="335"/>
      <c r="HY237" s="335"/>
      <c r="HZ237" s="335"/>
      <c r="IA237" s="335"/>
      <c r="IB237" s="335"/>
      <c r="IC237" s="335"/>
      <c r="ID237" s="335"/>
      <c r="IE237" s="335"/>
      <c r="IF237" s="335"/>
      <c r="IG237" s="23">
        <v>79</v>
      </c>
      <c r="IH237" s="23">
        <f t="shared" si="264"/>
        <v>0</v>
      </c>
      <c r="II237">
        <f t="shared" si="265"/>
        <v>0</v>
      </c>
      <c r="IJ237">
        <f t="shared" si="266"/>
        <v>0</v>
      </c>
      <c r="IK237">
        <f t="shared" si="267"/>
        <v>0</v>
      </c>
      <c r="IL237">
        <f t="shared" si="268"/>
        <v>0</v>
      </c>
      <c r="IM237" s="23">
        <f t="shared" si="269"/>
        <v>0</v>
      </c>
      <c r="IN237" s="465"/>
      <c r="IO237" s="335"/>
      <c r="IP237" s="335"/>
      <c r="IQ237" s="335"/>
      <c r="IR237" s="335"/>
      <c r="IS237" s="335"/>
      <c r="IT237" s="335"/>
    </row>
    <row r="238" spans="1:254" s="124" customFormat="1" ht="12.75" x14ac:dyDescent="0.2">
      <c r="A238" s="335"/>
      <c r="B238" s="335"/>
      <c r="C238" s="23">
        <v>80</v>
      </c>
      <c r="D238" s="23">
        <f t="shared" si="180"/>
        <v>0</v>
      </c>
      <c r="E238">
        <f t="shared" si="181"/>
        <v>0</v>
      </c>
      <c r="F238">
        <f t="shared" si="182"/>
        <v>0</v>
      </c>
      <c r="G238">
        <f t="shared" si="183"/>
        <v>0</v>
      </c>
      <c r="H238">
        <f t="shared" si="184"/>
        <v>0</v>
      </c>
      <c r="I238" s="23">
        <f t="shared" si="185"/>
        <v>0</v>
      </c>
      <c r="J238" s="465"/>
      <c r="K238" s="335"/>
      <c r="L238" s="335"/>
      <c r="M238" s="335"/>
      <c r="N238" s="335"/>
      <c r="O238" s="335"/>
      <c r="P238" s="335"/>
      <c r="Q238" s="335"/>
      <c r="R238" s="335"/>
      <c r="S238" s="335"/>
      <c r="T238" s="23">
        <v>80</v>
      </c>
      <c r="U238" s="23">
        <f t="shared" si="186"/>
        <v>0</v>
      </c>
      <c r="V238">
        <f t="shared" si="187"/>
        <v>0</v>
      </c>
      <c r="W238">
        <f t="shared" si="188"/>
        <v>0</v>
      </c>
      <c r="X238">
        <f t="shared" si="189"/>
        <v>0</v>
      </c>
      <c r="Y238">
        <f t="shared" si="190"/>
        <v>0</v>
      </c>
      <c r="Z238" s="23">
        <f t="shared" si="191"/>
        <v>0</v>
      </c>
      <c r="AA238" s="465"/>
      <c r="AB238" s="335"/>
      <c r="AC238" s="335"/>
      <c r="AD238" s="335"/>
      <c r="AE238" s="335"/>
      <c r="AF238" s="335"/>
      <c r="AG238" s="335"/>
      <c r="AH238" s="335"/>
      <c r="AI238" s="335"/>
      <c r="AJ238" s="335"/>
      <c r="AK238" s="23">
        <v>80</v>
      </c>
      <c r="AL238" s="23">
        <f t="shared" si="192"/>
        <v>0</v>
      </c>
      <c r="AM238">
        <f t="shared" si="193"/>
        <v>0</v>
      </c>
      <c r="AN238">
        <f t="shared" si="194"/>
        <v>0</v>
      </c>
      <c r="AO238">
        <f t="shared" si="195"/>
        <v>0</v>
      </c>
      <c r="AP238">
        <f t="shared" si="196"/>
        <v>0</v>
      </c>
      <c r="AQ238" s="23">
        <f t="shared" si="197"/>
        <v>0</v>
      </c>
      <c r="AR238" s="465"/>
      <c r="AS238" s="335"/>
      <c r="AT238" s="335"/>
      <c r="AU238" s="335"/>
      <c r="AV238" s="335"/>
      <c r="AW238" s="335"/>
      <c r="AX238" s="335"/>
      <c r="AY238" s="335"/>
      <c r="AZ238" s="335"/>
      <c r="BA238" s="335"/>
      <c r="BB238" s="23">
        <v>80</v>
      </c>
      <c r="BC238" s="23">
        <f t="shared" si="198"/>
        <v>0</v>
      </c>
      <c r="BD238">
        <f t="shared" si="199"/>
        <v>0</v>
      </c>
      <c r="BE238">
        <f t="shared" si="200"/>
        <v>0</v>
      </c>
      <c r="BF238">
        <f t="shared" si="201"/>
        <v>0</v>
      </c>
      <c r="BG238">
        <f t="shared" si="202"/>
        <v>0</v>
      </c>
      <c r="BH238" s="23">
        <f t="shared" si="203"/>
        <v>0</v>
      </c>
      <c r="BI238" s="465"/>
      <c r="BJ238" s="335"/>
      <c r="BK238" s="335"/>
      <c r="BL238" s="335"/>
      <c r="BM238" s="335"/>
      <c r="BN238" s="335"/>
      <c r="BO238" s="335"/>
      <c r="BP238" s="335"/>
      <c r="BQ238" s="335"/>
      <c r="BR238" s="335"/>
      <c r="BS238" s="23">
        <v>80</v>
      </c>
      <c r="BT238" s="23">
        <f t="shared" si="204"/>
        <v>0</v>
      </c>
      <c r="BU238">
        <f t="shared" si="205"/>
        <v>0</v>
      </c>
      <c r="BV238">
        <f t="shared" si="206"/>
        <v>0</v>
      </c>
      <c r="BW238">
        <f t="shared" si="207"/>
        <v>0</v>
      </c>
      <c r="BX238">
        <f t="shared" si="208"/>
        <v>0</v>
      </c>
      <c r="BY238" s="23">
        <f t="shared" si="209"/>
        <v>0</v>
      </c>
      <c r="BZ238" s="465"/>
      <c r="CA238" s="335"/>
      <c r="CB238" s="335"/>
      <c r="CC238" s="335"/>
      <c r="CD238" s="335"/>
      <c r="CE238" s="335"/>
      <c r="CF238" s="335"/>
      <c r="CG238" s="335"/>
      <c r="CH238" s="335"/>
      <c r="CI238" s="335"/>
      <c r="CJ238" s="23">
        <v>80</v>
      </c>
      <c r="CK238" s="23">
        <f t="shared" si="210"/>
        <v>0</v>
      </c>
      <c r="CL238">
        <f t="shared" si="211"/>
        <v>0</v>
      </c>
      <c r="CM238">
        <f t="shared" si="212"/>
        <v>0</v>
      </c>
      <c r="CN238">
        <f t="shared" si="213"/>
        <v>0</v>
      </c>
      <c r="CO238">
        <f t="shared" si="214"/>
        <v>0</v>
      </c>
      <c r="CP238" s="23">
        <f t="shared" si="215"/>
        <v>0</v>
      </c>
      <c r="CQ238" s="465"/>
      <c r="CR238" s="335"/>
      <c r="CS238" s="335"/>
      <c r="CT238" s="335"/>
      <c r="CU238" s="335"/>
      <c r="CV238" s="335"/>
      <c r="CW238" s="335"/>
      <c r="CX238" s="335"/>
      <c r="CY238" s="335"/>
      <c r="CZ238" s="335"/>
      <c r="DA238" s="23">
        <v>80</v>
      </c>
      <c r="DB238" s="23">
        <f t="shared" si="216"/>
        <v>0</v>
      </c>
      <c r="DC238">
        <f t="shared" si="217"/>
        <v>0</v>
      </c>
      <c r="DD238">
        <f t="shared" si="218"/>
        <v>0</v>
      </c>
      <c r="DE238">
        <f t="shared" si="219"/>
        <v>0</v>
      </c>
      <c r="DF238">
        <f t="shared" si="220"/>
        <v>0</v>
      </c>
      <c r="DG238" s="23">
        <f t="shared" si="221"/>
        <v>0</v>
      </c>
      <c r="DH238" s="465"/>
      <c r="DI238" s="335"/>
      <c r="DJ238" s="335"/>
      <c r="DK238" s="335"/>
      <c r="DL238" s="335"/>
      <c r="DM238" s="335"/>
      <c r="DN238" s="335"/>
      <c r="DO238" s="335"/>
      <c r="DP238" s="335"/>
      <c r="DQ238" s="335"/>
      <c r="DR238" s="23">
        <v>80</v>
      </c>
      <c r="DS238" s="23">
        <f t="shared" si="222"/>
        <v>0</v>
      </c>
      <c r="DT238">
        <f t="shared" si="223"/>
        <v>0</v>
      </c>
      <c r="DU238">
        <f t="shared" si="224"/>
        <v>0</v>
      </c>
      <c r="DV238">
        <f t="shared" si="225"/>
        <v>0</v>
      </c>
      <c r="DW238">
        <f t="shared" si="226"/>
        <v>0</v>
      </c>
      <c r="DX238" s="23">
        <f t="shared" si="227"/>
        <v>0</v>
      </c>
      <c r="DY238" s="465"/>
      <c r="DZ238" s="335"/>
      <c r="EA238" s="335"/>
      <c r="EB238" s="335"/>
      <c r="EC238" s="335"/>
      <c r="ED238" s="335"/>
      <c r="EE238" s="335"/>
      <c r="EF238" s="335"/>
      <c r="EG238" s="335"/>
      <c r="EH238" s="335"/>
      <c r="EI238" s="23">
        <v>80</v>
      </c>
      <c r="EJ238" s="23">
        <f t="shared" si="228"/>
        <v>0</v>
      </c>
      <c r="EK238">
        <f t="shared" si="229"/>
        <v>0</v>
      </c>
      <c r="EL238">
        <f t="shared" si="230"/>
        <v>0</v>
      </c>
      <c r="EM238">
        <f t="shared" si="231"/>
        <v>0</v>
      </c>
      <c r="EN238">
        <f t="shared" si="232"/>
        <v>0</v>
      </c>
      <c r="EO238" s="23">
        <f t="shared" si="233"/>
        <v>0</v>
      </c>
      <c r="EP238" s="465"/>
      <c r="EQ238" s="335"/>
      <c r="ER238" s="335"/>
      <c r="ES238" s="335"/>
      <c r="ET238" s="335"/>
      <c r="EU238" s="335"/>
      <c r="EV238" s="335"/>
      <c r="EW238" s="335"/>
      <c r="EX238" s="335"/>
      <c r="EY238" s="335"/>
      <c r="EZ238" s="23">
        <v>80</v>
      </c>
      <c r="FA238" s="23">
        <f t="shared" si="234"/>
        <v>0</v>
      </c>
      <c r="FB238">
        <f t="shared" si="235"/>
        <v>0</v>
      </c>
      <c r="FC238">
        <f t="shared" si="236"/>
        <v>0</v>
      </c>
      <c r="FD238">
        <f t="shared" si="237"/>
        <v>0</v>
      </c>
      <c r="FE238">
        <f t="shared" si="238"/>
        <v>0</v>
      </c>
      <c r="FF238" s="23">
        <f t="shared" si="239"/>
        <v>0</v>
      </c>
      <c r="FG238" s="465"/>
      <c r="FH238" s="335"/>
      <c r="FI238" s="335"/>
      <c r="FJ238" s="335"/>
      <c r="FK238" s="335"/>
      <c r="FL238" s="335"/>
      <c r="FM238" s="335"/>
      <c r="FN238" s="335"/>
      <c r="FO238" s="335"/>
      <c r="FP238" s="335"/>
      <c r="FQ238" s="23">
        <v>80</v>
      </c>
      <c r="FR238" s="23">
        <f t="shared" si="240"/>
        <v>0</v>
      </c>
      <c r="FS238">
        <f t="shared" si="241"/>
        <v>0</v>
      </c>
      <c r="FT238">
        <f t="shared" si="242"/>
        <v>0</v>
      </c>
      <c r="FU238">
        <f t="shared" si="243"/>
        <v>0</v>
      </c>
      <c r="FV238">
        <f t="shared" si="244"/>
        <v>0</v>
      </c>
      <c r="FW238" s="23">
        <f t="shared" si="245"/>
        <v>0</v>
      </c>
      <c r="FX238" s="465"/>
      <c r="FY238" s="335"/>
      <c r="FZ238" s="335"/>
      <c r="GA238" s="335"/>
      <c r="GB238" s="335"/>
      <c r="GC238" s="335"/>
      <c r="GD238" s="335"/>
      <c r="GE238" s="335"/>
      <c r="GF238" s="335"/>
      <c r="GG238" s="335"/>
      <c r="GH238" s="23">
        <v>80</v>
      </c>
      <c r="GI238" s="23">
        <f t="shared" si="246"/>
        <v>0</v>
      </c>
      <c r="GJ238">
        <f t="shared" si="247"/>
        <v>0</v>
      </c>
      <c r="GK238">
        <f t="shared" si="248"/>
        <v>0</v>
      </c>
      <c r="GL238">
        <f t="shared" si="249"/>
        <v>0</v>
      </c>
      <c r="GM238">
        <f t="shared" si="250"/>
        <v>0</v>
      </c>
      <c r="GN238" s="23">
        <f t="shared" si="251"/>
        <v>0</v>
      </c>
      <c r="GO238" s="465"/>
      <c r="GP238" s="335"/>
      <c r="GQ238" s="335"/>
      <c r="GR238" s="335"/>
      <c r="GS238" s="335"/>
      <c r="GT238" s="335"/>
      <c r="GU238" s="335"/>
      <c r="GV238" s="335"/>
      <c r="GW238" s="335"/>
      <c r="GX238" s="335"/>
      <c r="GY238" s="23">
        <v>80</v>
      </c>
      <c r="GZ238" s="23">
        <f t="shared" si="252"/>
        <v>0</v>
      </c>
      <c r="HA238">
        <f t="shared" si="253"/>
        <v>0</v>
      </c>
      <c r="HB238">
        <f t="shared" si="254"/>
        <v>0</v>
      </c>
      <c r="HC238">
        <f t="shared" si="255"/>
        <v>0</v>
      </c>
      <c r="HD238">
        <f t="shared" si="256"/>
        <v>0</v>
      </c>
      <c r="HE238" s="23">
        <f t="shared" si="257"/>
        <v>0</v>
      </c>
      <c r="HF238" s="465"/>
      <c r="HG238" s="335"/>
      <c r="HH238" s="335"/>
      <c r="HI238" s="335"/>
      <c r="HJ238" s="335"/>
      <c r="HK238" s="335"/>
      <c r="HL238" s="335"/>
      <c r="HM238" s="335"/>
      <c r="HN238" s="335"/>
      <c r="HO238" s="335"/>
      <c r="HP238" s="23">
        <v>80</v>
      </c>
      <c r="HQ238" s="23">
        <f t="shared" si="258"/>
        <v>0</v>
      </c>
      <c r="HR238">
        <f t="shared" si="259"/>
        <v>0</v>
      </c>
      <c r="HS238">
        <f t="shared" si="260"/>
        <v>0</v>
      </c>
      <c r="HT238">
        <f t="shared" si="261"/>
        <v>0</v>
      </c>
      <c r="HU238">
        <f t="shared" si="262"/>
        <v>0</v>
      </c>
      <c r="HV238" s="23">
        <f t="shared" si="263"/>
        <v>0</v>
      </c>
      <c r="HW238" s="465"/>
      <c r="HX238" s="335"/>
      <c r="HY238" s="335"/>
      <c r="HZ238" s="335"/>
      <c r="IA238" s="335"/>
      <c r="IB238" s="335"/>
      <c r="IC238" s="335"/>
      <c r="ID238" s="335"/>
      <c r="IE238" s="335"/>
      <c r="IF238" s="335"/>
      <c r="IG238" s="23">
        <v>80</v>
      </c>
      <c r="IH238" s="23">
        <f t="shared" si="264"/>
        <v>0</v>
      </c>
      <c r="II238">
        <f t="shared" si="265"/>
        <v>0</v>
      </c>
      <c r="IJ238">
        <f t="shared" si="266"/>
        <v>0</v>
      </c>
      <c r="IK238">
        <f t="shared" si="267"/>
        <v>0</v>
      </c>
      <c r="IL238">
        <f t="shared" si="268"/>
        <v>0</v>
      </c>
      <c r="IM238" s="23">
        <f t="shared" si="269"/>
        <v>0</v>
      </c>
      <c r="IN238" s="465"/>
      <c r="IO238" s="335"/>
      <c r="IP238" s="335"/>
      <c r="IQ238" s="335"/>
      <c r="IR238" s="335"/>
      <c r="IS238" s="335"/>
      <c r="IT238" s="335"/>
    </row>
    <row r="239" spans="1:254" s="124" customFormat="1" ht="12.75" x14ac:dyDescent="0.2">
      <c r="A239" s="335"/>
      <c r="B239" s="335"/>
      <c r="C239" s="23">
        <v>81</v>
      </c>
      <c r="D239" s="23">
        <f t="shared" si="180"/>
        <v>0</v>
      </c>
      <c r="E239">
        <f t="shared" si="181"/>
        <v>0</v>
      </c>
      <c r="F239">
        <f t="shared" si="182"/>
        <v>0</v>
      </c>
      <c r="G239">
        <f t="shared" si="183"/>
        <v>0</v>
      </c>
      <c r="H239">
        <f t="shared" si="184"/>
        <v>0</v>
      </c>
      <c r="I239" s="23">
        <f t="shared" si="185"/>
        <v>0</v>
      </c>
      <c r="J239" s="465"/>
      <c r="K239" s="335"/>
      <c r="L239" s="335"/>
      <c r="M239" s="335"/>
      <c r="N239" s="335"/>
      <c r="O239" s="335"/>
      <c r="P239" s="335"/>
      <c r="Q239" s="335"/>
      <c r="R239" s="335"/>
      <c r="S239" s="335"/>
      <c r="T239" s="23">
        <v>81</v>
      </c>
      <c r="U239" s="23">
        <f t="shared" si="186"/>
        <v>0</v>
      </c>
      <c r="V239">
        <f t="shared" si="187"/>
        <v>0</v>
      </c>
      <c r="W239">
        <f t="shared" si="188"/>
        <v>0</v>
      </c>
      <c r="X239">
        <f t="shared" si="189"/>
        <v>0</v>
      </c>
      <c r="Y239">
        <f t="shared" si="190"/>
        <v>0</v>
      </c>
      <c r="Z239" s="23">
        <f t="shared" si="191"/>
        <v>0</v>
      </c>
      <c r="AA239" s="465"/>
      <c r="AB239" s="335"/>
      <c r="AC239" s="335"/>
      <c r="AD239" s="335"/>
      <c r="AE239" s="335"/>
      <c r="AF239" s="335"/>
      <c r="AG239" s="335"/>
      <c r="AH239" s="335"/>
      <c r="AI239" s="335"/>
      <c r="AJ239" s="335"/>
      <c r="AK239" s="23">
        <v>81</v>
      </c>
      <c r="AL239" s="23">
        <f t="shared" si="192"/>
        <v>0</v>
      </c>
      <c r="AM239">
        <f t="shared" si="193"/>
        <v>0</v>
      </c>
      <c r="AN239">
        <f t="shared" si="194"/>
        <v>0</v>
      </c>
      <c r="AO239">
        <f t="shared" si="195"/>
        <v>0</v>
      </c>
      <c r="AP239">
        <f t="shared" si="196"/>
        <v>0</v>
      </c>
      <c r="AQ239" s="23">
        <f t="shared" si="197"/>
        <v>0</v>
      </c>
      <c r="AR239" s="465"/>
      <c r="AS239" s="335"/>
      <c r="AT239" s="335"/>
      <c r="AU239" s="335"/>
      <c r="AV239" s="335"/>
      <c r="AW239" s="335"/>
      <c r="AX239" s="335"/>
      <c r="AY239" s="335"/>
      <c r="AZ239" s="335"/>
      <c r="BA239" s="335"/>
      <c r="BB239" s="23">
        <v>81</v>
      </c>
      <c r="BC239" s="23">
        <f t="shared" si="198"/>
        <v>0</v>
      </c>
      <c r="BD239">
        <f t="shared" si="199"/>
        <v>0</v>
      </c>
      <c r="BE239">
        <f t="shared" si="200"/>
        <v>0</v>
      </c>
      <c r="BF239">
        <f t="shared" si="201"/>
        <v>0</v>
      </c>
      <c r="BG239">
        <f t="shared" si="202"/>
        <v>0</v>
      </c>
      <c r="BH239" s="23">
        <f t="shared" si="203"/>
        <v>0</v>
      </c>
      <c r="BI239" s="465"/>
      <c r="BJ239" s="335"/>
      <c r="BK239" s="335"/>
      <c r="BL239" s="335"/>
      <c r="BM239" s="335"/>
      <c r="BN239" s="335"/>
      <c r="BO239" s="335"/>
      <c r="BP239" s="335"/>
      <c r="BQ239" s="335"/>
      <c r="BR239" s="335"/>
      <c r="BS239" s="23">
        <v>81</v>
      </c>
      <c r="BT239" s="23">
        <f t="shared" si="204"/>
        <v>0</v>
      </c>
      <c r="BU239">
        <f t="shared" si="205"/>
        <v>0</v>
      </c>
      <c r="BV239">
        <f t="shared" si="206"/>
        <v>0</v>
      </c>
      <c r="BW239">
        <f t="shared" si="207"/>
        <v>0</v>
      </c>
      <c r="BX239">
        <f t="shared" si="208"/>
        <v>0</v>
      </c>
      <c r="BY239" s="23">
        <f t="shared" si="209"/>
        <v>0</v>
      </c>
      <c r="BZ239" s="465"/>
      <c r="CA239" s="335"/>
      <c r="CB239" s="335"/>
      <c r="CC239" s="335"/>
      <c r="CD239" s="335"/>
      <c r="CE239" s="335"/>
      <c r="CF239" s="335"/>
      <c r="CG239" s="335"/>
      <c r="CH239" s="335"/>
      <c r="CI239" s="335"/>
      <c r="CJ239" s="23">
        <v>81</v>
      </c>
      <c r="CK239" s="23">
        <f t="shared" si="210"/>
        <v>0</v>
      </c>
      <c r="CL239">
        <f t="shared" si="211"/>
        <v>0</v>
      </c>
      <c r="CM239">
        <f t="shared" si="212"/>
        <v>0</v>
      </c>
      <c r="CN239">
        <f t="shared" si="213"/>
        <v>0</v>
      </c>
      <c r="CO239">
        <f t="shared" si="214"/>
        <v>0</v>
      </c>
      <c r="CP239" s="23">
        <f t="shared" si="215"/>
        <v>0</v>
      </c>
      <c r="CQ239" s="465"/>
      <c r="CR239" s="335"/>
      <c r="CS239" s="335"/>
      <c r="CT239" s="335"/>
      <c r="CU239" s="335"/>
      <c r="CV239" s="335"/>
      <c r="CW239" s="335"/>
      <c r="CX239" s="335"/>
      <c r="CY239" s="335"/>
      <c r="CZ239" s="335"/>
      <c r="DA239" s="23">
        <v>81</v>
      </c>
      <c r="DB239" s="23">
        <f t="shared" si="216"/>
        <v>0</v>
      </c>
      <c r="DC239">
        <f t="shared" si="217"/>
        <v>0</v>
      </c>
      <c r="DD239">
        <f t="shared" si="218"/>
        <v>0</v>
      </c>
      <c r="DE239">
        <f t="shared" si="219"/>
        <v>0</v>
      </c>
      <c r="DF239">
        <f t="shared" si="220"/>
        <v>0</v>
      </c>
      <c r="DG239" s="23">
        <f t="shared" si="221"/>
        <v>0</v>
      </c>
      <c r="DH239" s="465"/>
      <c r="DI239" s="335"/>
      <c r="DJ239" s="335"/>
      <c r="DK239" s="335"/>
      <c r="DL239" s="335"/>
      <c r="DM239" s="335"/>
      <c r="DN239" s="335"/>
      <c r="DO239" s="335"/>
      <c r="DP239" s="335"/>
      <c r="DQ239" s="335"/>
      <c r="DR239" s="23">
        <v>81</v>
      </c>
      <c r="DS239" s="23">
        <f t="shared" si="222"/>
        <v>0</v>
      </c>
      <c r="DT239">
        <f t="shared" si="223"/>
        <v>0</v>
      </c>
      <c r="DU239">
        <f t="shared" si="224"/>
        <v>0</v>
      </c>
      <c r="DV239">
        <f t="shared" si="225"/>
        <v>0</v>
      </c>
      <c r="DW239">
        <f t="shared" si="226"/>
        <v>0</v>
      </c>
      <c r="DX239" s="23">
        <f t="shared" si="227"/>
        <v>0</v>
      </c>
      <c r="DY239" s="465"/>
      <c r="DZ239" s="335"/>
      <c r="EA239" s="335"/>
      <c r="EB239" s="335"/>
      <c r="EC239" s="335"/>
      <c r="ED239" s="335"/>
      <c r="EE239" s="335"/>
      <c r="EF239" s="335"/>
      <c r="EG239" s="335"/>
      <c r="EH239" s="335"/>
      <c r="EI239" s="23">
        <v>81</v>
      </c>
      <c r="EJ239" s="23">
        <f t="shared" si="228"/>
        <v>0</v>
      </c>
      <c r="EK239">
        <f t="shared" si="229"/>
        <v>0</v>
      </c>
      <c r="EL239">
        <f t="shared" si="230"/>
        <v>0</v>
      </c>
      <c r="EM239">
        <f t="shared" si="231"/>
        <v>0</v>
      </c>
      <c r="EN239">
        <f t="shared" si="232"/>
        <v>0</v>
      </c>
      <c r="EO239" s="23">
        <f t="shared" si="233"/>
        <v>0</v>
      </c>
      <c r="EP239" s="465"/>
      <c r="EQ239" s="335"/>
      <c r="ER239" s="335"/>
      <c r="ES239" s="335"/>
      <c r="ET239" s="335"/>
      <c r="EU239" s="335"/>
      <c r="EV239" s="335"/>
      <c r="EW239" s="335"/>
      <c r="EX239" s="335"/>
      <c r="EY239" s="335"/>
      <c r="EZ239" s="23">
        <v>81</v>
      </c>
      <c r="FA239" s="23">
        <f t="shared" si="234"/>
        <v>0</v>
      </c>
      <c r="FB239">
        <f t="shared" si="235"/>
        <v>0</v>
      </c>
      <c r="FC239">
        <f t="shared" si="236"/>
        <v>0</v>
      </c>
      <c r="FD239">
        <f t="shared" si="237"/>
        <v>0</v>
      </c>
      <c r="FE239">
        <f t="shared" si="238"/>
        <v>0</v>
      </c>
      <c r="FF239" s="23">
        <f t="shared" si="239"/>
        <v>0</v>
      </c>
      <c r="FG239" s="465"/>
      <c r="FH239" s="335"/>
      <c r="FI239" s="335"/>
      <c r="FJ239" s="335"/>
      <c r="FK239" s="335"/>
      <c r="FL239" s="335"/>
      <c r="FM239" s="335"/>
      <c r="FN239" s="335"/>
      <c r="FO239" s="335"/>
      <c r="FP239" s="335"/>
      <c r="FQ239" s="23">
        <v>81</v>
      </c>
      <c r="FR239" s="23">
        <f t="shared" si="240"/>
        <v>0</v>
      </c>
      <c r="FS239">
        <f t="shared" si="241"/>
        <v>0</v>
      </c>
      <c r="FT239">
        <f t="shared" si="242"/>
        <v>0</v>
      </c>
      <c r="FU239">
        <f t="shared" si="243"/>
        <v>0</v>
      </c>
      <c r="FV239">
        <f t="shared" si="244"/>
        <v>0</v>
      </c>
      <c r="FW239" s="23">
        <f t="shared" si="245"/>
        <v>0</v>
      </c>
      <c r="FX239" s="465"/>
      <c r="FY239" s="335"/>
      <c r="FZ239" s="335"/>
      <c r="GA239" s="335"/>
      <c r="GB239" s="335"/>
      <c r="GC239" s="335"/>
      <c r="GD239" s="335"/>
      <c r="GE239" s="335"/>
      <c r="GF239" s="335"/>
      <c r="GG239" s="335"/>
      <c r="GH239" s="23">
        <v>81</v>
      </c>
      <c r="GI239" s="23">
        <f t="shared" si="246"/>
        <v>0</v>
      </c>
      <c r="GJ239">
        <f t="shared" si="247"/>
        <v>0</v>
      </c>
      <c r="GK239">
        <f t="shared" si="248"/>
        <v>0</v>
      </c>
      <c r="GL239">
        <f t="shared" si="249"/>
        <v>0</v>
      </c>
      <c r="GM239">
        <f t="shared" si="250"/>
        <v>0</v>
      </c>
      <c r="GN239" s="23">
        <f t="shared" si="251"/>
        <v>0</v>
      </c>
      <c r="GO239" s="465"/>
      <c r="GP239" s="335"/>
      <c r="GQ239" s="335"/>
      <c r="GR239" s="335"/>
      <c r="GS239" s="335"/>
      <c r="GT239" s="335"/>
      <c r="GU239" s="335"/>
      <c r="GV239" s="335"/>
      <c r="GW239" s="335"/>
      <c r="GX239" s="335"/>
      <c r="GY239" s="23">
        <v>81</v>
      </c>
      <c r="GZ239" s="23">
        <f t="shared" si="252"/>
        <v>0</v>
      </c>
      <c r="HA239">
        <f t="shared" si="253"/>
        <v>0</v>
      </c>
      <c r="HB239">
        <f t="shared" si="254"/>
        <v>0</v>
      </c>
      <c r="HC239">
        <f t="shared" si="255"/>
        <v>0</v>
      </c>
      <c r="HD239">
        <f t="shared" si="256"/>
        <v>0</v>
      </c>
      <c r="HE239" s="23">
        <f t="shared" si="257"/>
        <v>0</v>
      </c>
      <c r="HF239" s="465"/>
      <c r="HG239" s="335"/>
      <c r="HH239" s="335"/>
      <c r="HI239" s="335"/>
      <c r="HJ239" s="335"/>
      <c r="HK239" s="335"/>
      <c r="HL239" s="335"/>
      <c r="HM239" s="335"/>
      <c r="HN239" s="335"/>
      <c r="HO239" s="335"/>
      <c r="HP239" s="23">
        <v>81</v>
      </c>
      <c r="HQ239" s="23">
        <f t="shared" si="258"/>
        <v>0</v>
      </c>
      <c r="HR239">
        <f t="shared" si="259"/>
        <v>0</v>
      </c>
      <c r="HS239">
        <f t="shared" si="260"/>
        <v>0</v>
      </c>
      <c r="HT239">
        <f t="shared" si="261"/>
        <v>0</v>
      </c>
      <c r="HU239">
        <f t="shared" si="262"/>
        <v>0</v>
      </c>
      <c r="HV239" s="23">
        <f t="shared" si="263"/>
        <v>0</v>
      </c>
      <c r="HW239" s="465"/>
      <c r="HX239" s="335"/>
      <c r="HY239" s="335"/>
      <c r="HZ239" s="335"/>
      <c r="IA239" s="335"/>
      <c r="IB239" s="335"/>
      <c r="IC239" s="335"/>
      <c r="ID239" s="335"/>
      <c r="IE239" s="335"/>
      <c r="IF239" s="335"/>
      <c r="IG239" s="23">
        <v>81</v>
      </c>
      <c r="IH239" s="23">
        <f t="shared" si="264"/>
        <v>0</v>
      </c>
      <c r="II239">
        <f t="shared" si="265"/>
        <v>0</v>
      </c>
      <c r="IJ239">
        <f t="shared" si="266"/>
        <v>0</v>
      </c>
      <c r="IK239">
        <f t="shared" si="267"/>
        <v>0</v>
      </c>
      <c r="IL239">
        <f t="shared" si="268"/>
        <v>0</v>
      </c>
      <c r="IM239" s="23">
        <f t="shared" si="269"/>
        <v>0</v>
      </c>
      <c r="IN239" s="465"/>
      <c r="IO239" s="335"/>
      <c r="IP239" s="335"/>
      <c r="IQ239" s="335"/>
      <c r="IR239" s="335"/>
      <c r="IS239" s="335"/>
      <c r="IT239" s="335"/>
    </row>
    <row r="240" spans="1:254" s="124" customFormat="1" ht="12.75" x14ac:dyDescent="0.2">
      <c r="A240" s="335"/>
      <c r="B240" s="335"/>
      <c r="C240" s="23">
        <v>82</v>
      </c>
      <c r="D240" s="23">
        <f t="shared" si="180"/>
        <v>0</v>
      </c>
      <c r="E240">
        <f t="shared" si="181"/>
        <v>0</v>
      </c>
      <c r="F240">
        <f t="shared" si="182"/>
        <v>0</v>
      </c>
      <c r="G240">
        <f t="shared" si="183"/>
        <v>0</v>
      </c>
      <c r="H240">
        <f t="shared" si="184"/>
        <v>0</v>
      </c>
      <c r="I240" s="23">
        <f t="shared" si="185"/>
        <v>0</v>
      </c>
      <c r="J240" s="465"/>
      <c r="K240" s="335"/>
      <c r="L240" s="335"/>
      <c r="M240" s="335"/>
      <c r="N240" s="335"/>
      <c r="O240" s="335"/>
      <c r="P240" s="335"/>
      <c r="Q240" s="335"/>
      <c r="R240" s="335"/>
      <c r="S240" s="335"/>
      <c r="T240" s="23">
        <v>82</v>
      </c>
      <c r="U240" s="23">
        <f t="shared" si="186"/>
        <v>0</v>
      </c>
      <c r="V240">
        <f t="shared" si="187"/>
        <v>0</v>
      </c>
      <c r="W240">
        <f t="shared" si="188"/>
        <v>0</v>
      </c>
      <c r="X240">
        <f t="shared" si="189"/>
        <v>0</v>
      </c>
      <c r="Y240">
        <f t="shared" si="190"/>
        <v>0</v>
      </c>
      <c r="Z240" s="23">
        <f t="shared" si="191"/>
        <v>0</v>
      </c>
      <c r="AA240" s="465"/>
      <c r="AB240" s="335"/>
      <c r="AC240" s="335"/>
      <c r="AD240" s="335"/>
      <c r="AE240" s="335"/>
      <c r="AF240" s="335"/>
      <c r="AG240" s="335"/>
      <c r="AH240" s="335"/>
      <c r="AI240" s="335"/>
      <c r="AJ240" s="335"/>
      <c r="AK240" s="23">
        <v>82</v>
      </c>
      <c r="AL240" s="23">
        <f t="shared" si="192"/>
        <v>0</v>
      </c>
      <c r="AM240">
        <f t="shared" si="193"/>
        <v>0</v>
      </c>
      <c r="AN240">
        <f t="shared" si="194"/>
        <v>0</v>
      </c>
      <c r="AO240">
        <f t="shared" si="195"/>
        <v>0</v>
      </c>
      <c r="AP240">
        <f t="shared" si="196"/>
        <v>0</v>
      </c>
      <c r="AQ240" s="23">
        <f t="shared" si="197"/>
        <v>0</v>
      </c>
      <c r="AR240" s="465"/>
      <c r="AS240" s="335"/>
      <c r="AT240" s="335"/>
      <c r="AU240" s="335"/>
      <c r="AV240" s="335"/>
      <c r="AW240" s="335"/>
      <c r="AX240" s="335"/>
      <c r="AY240" s="335"/>
      <c r="AZ240" s="335"/>
      <c r="BA240" s="335"/>
      <c r="BB240" s="23">
        <v>82</v>
      </c>
      <c r="BC240" s="23">
        <f t="shared" si="198"/>
        <v>0</v>
      </c>
      <c r="BD240">
        <f t="shared" si="199"/>
        <v>0</v>
      </c>
      <c r="BE240">
        <f t="shared" si="200"/>
        <v>0</v>
      </c>
      <c r="BF240">
        <f t="shared" si="201"/>
        <v>0</v>
      </c>
      <c r="BG240">
        <f t="shared" si="202"/>
        <v>0</v>
      </c>
      <c r="BH240" s="23">
        <f t="shared" si="203"/>
        <v>0</v>
      </c>
      <c r="BI240" s="465"/>
      <c r="BJ240" s="335"/>
      <c r="BK240" s="335"/>
      <c r="BL240" s="335"/>
      <c r="BM240" s="335"/>
      <c r="BN240" s="335"/>
      <c r="BO240" s="335"/>
      <c r="BP240" s="335"/>
      <c r="BQ240" s="335"/>
      <c r="BR240" s="335"/>
      <c r="BS240" s="23">
        <v>82</v>
      </c>
      <c r="BT240" s="23">
        <f t="shared" si="204"/>
        <v>0</v>
      </c>
      <c r="BU240">
        <f t="shared" si="205"/>
        <v>0</v>
      </c>
      <c r="BV240">
        <f t="shared" si="206"/>
        <v>0</v>
      </c>
      <c r="BW240">
        <f t="shared" si="207"/>
        <v>0</v>
      </c>
      <c r="BX240">
        <f t="shared" si="208"/>
        <v>0</v>
      </c>
      <c r="BY240" s="23">
        <f t="shared" si="209"/>
        <v>0</v>
      </c>
      <c r="BZ240" s="465"/>
      <c r="CA240" s="335"/>
      <c r="CB240" s="335"/>
      <c r="CC240" s="335"/>
      <c r="CD240" s="335"/>
      <c r="CE240" s="335"/>
      <c r="CF240" s="335"/>
      <c r="CG240" s="335"/>
      <c r="CH240" s="335"/>
      <c r="CI240" s="335"/>
      <c r="CJ240" s="23">
        <v>82</v>
      </c>
      <c r="CK240" s="23">
        <f t="shared" si="210"/>
        <v>0</v>
      </c>
      <c r="CL240">
        <f t="shared" si="211"/>
        <v>0</v>
      </c>
      <c r="CM240">
        <f t="shared" si="212"/>
        <v>0</v>
      </c>
      <c r="CN240">
        <f t="shared" si="213"/>
        <v>0</v>
      </c>
      <c r="CO240">
        <f t="shared" si="214"/>
        <v>0</v>
      </c>
      <c r="CP240" s="23">
        <f t="shared" si="215"/>
        <v>0</v>
      </c>
      <c r="CQ240" s="465"/>
      <c r="CR240" s="335"/>
      <c r="CS240" s="335"/>
      <c r="CT240" s="335"/>
      <c r="CU240" s="335"/>
      <c r="CV240" s="335"/>
      <c r="CW240" s="335"/>
      <c r="CX240" s="335"/>
      <c r="CY240" s="335"/>
      <c r="CZ240" s="335"/>
      <c r="DA240" s="23">
        <v>82</v>
      </c>
      <c r="DB240" s="23">
        <f t="shared" si="216"/>
        <v>0</v>
      </c>
      <c r="DC240">
        <f t="shared" si="217"/>
        <v>0</v>
      </c>
      <c r="DD240">
        <f t="shared" si="218"/>
        <v>0</v>
      </c>
      <c r="DE240">
        <f t="shared" si="219"/>
        <v>0</v>
      </c>
      <c r="DF240">
        <f t="shared" si="220"/>
        <v>0</v>
      </c>
      <c r="DG240" s="23">
        <f t="shared" si="221"/>
        <v>0</v>
      </c>
      <c r="DH240" s="465"/>
      <c r="DI240" s="335"/>
      <c r="DJ240" s="335"/>
      <c r="DK240" s="335"/>
      <c r="DL240" s="335"/>
      <c r="DM240" s="335"/>
      <c r="DN240" s="335"/>
      <c r="DO240" s="335"/>
      <c r="DP240" s="335"/>
      <c r="DQ240" s="335"/>
      <c r="DR240" s="23">
        <v>82</v>
      </c>
      <c r="DS240" s="23">
        <f t="shared" si="222"/>
        <v>0</v>
      </c>
      <c r="DT240">
        <f t="shared" si="223"/>
        <v>0</v>
      </c>
      <c r="DU240">
        <f t="shared" si="224"/>
        <v>0</v>
      </c>
      <c r="DV240">
        <f t="shared" si="225"/>
        <v>0</v>
      </c>
      <c r="DW240">
        <f t="shared" si="226"/>
        <v>0</v>
      </c>
      <c r="DX240" s="23">
        <f t="shared" si="227"/>
        <v>0</v>
      </c>
      <c r="DY240" s="465"/>
      <c r="DZ240" s="335"/>
      <c r="EA240" s="335"/>
      <c r="EB240" s="335"/>
      <c r="EC240" s="335"/>
      <c r="ED240" s="335"/>
      <c r="EE240" s="335"/>
      <c r="EF240" s="335"/>
      <c r="EG240" s="335"/>
      <c r="EH240" s="335"/>
      <c r="EI240" s="23">
        <v>82</v>
      </c>
      <c r="EJ240" s="23">
        <f t="shared" si="228"/>
        <v>0</v>
      </c>
      <c r="EK240">
        <f t="shared" si="229"/>
        <v>0</v>
      </c>
      <c r="EL240">
        <f t="shared" si="230"/>
        <v>0</v>
      </c>
      <c r="EM240">
        <f t="shared" si="231"/>
        <v>0</v>
      </c>
      <c r="EN240">
        <f t="shared" si="232"/>
        <v>0</v>
      </c>
      <c r="EO240" s="23">
        <f t="shared" si="233"/>
        <v>0</v>
      </c>
      <c r="EP240" s="465"/>
      <c r="EQ240" s="335"/>
      <c r="ER240" s="335"/>
      <c r="ES240" s="335"/>
      <c r="ET240" s="335"/>
      <c r="EU240" s="335"/>
      <c r="EV240" s="335"/>
      <c r="EW240" s="335"/>
      <c r="EX240" s="335"/>
      <c r="EY240" s="335"/>
      <c r="EZ240" s="23">
        <v>82</v>
      </c>
      <c r="FA240" s="23">
        <f t="shared" si="234"/>
        <v>0</v>
      </c>
      <c r="FB240">
        <f t="shared" si="235"/>
        <v>0</v>
      </c>
      <c r="FC240">
        <f t="shared" si="236"/>
        <v>0</v>
      </c>
      <c r="FD240">
        <f t="shared" si="237"/>
        <v>0</v>
      </c>
      <c r="FE240">
        <f t="shared" si="238"/>
        <v>0</v>
      </c>
      <c r="FF240" s="23">
        <f t="shared" si="239"/>
        <v>0</v>
      </c>
      <c r="FG240" s="465"/>
      <c r="FH240" s="335"/>
      <c r="FI240" s="335"/>
      <c r="FJ240" s="335"/>
      <c r="FK240" s="335"/>
      <c r="FL240" s="335"/>
      <c r="FM240" s="335"/>
      <c r="FN240" s="335"/>
      <c r="FO240" s="335"/>
      <c r="FP240" s="335"/>
      <c r="FQ240" s="23">
        <v>82</v>
      </c>
      <c r="FR240" s="23">
        <f t="shared" si="240"/>
        <v>0</v>
      </c>
      <c r="FS240">
        <f t="shared" si="241"/>
        <v>0</v>
      </c>
      <c r="FT240">
        <f t="shared" si="242"/>
        <v>0</v>
      </c>
      <c r="FU240">
        <f t="shared" si="243"/>
        <v>0</v>
      </c>
      <c r="FV240">
        <f t="shared" si="244"/>
        <v>0</v>
      </c>
      <c r="FW240" s="23">
        <f t="shared" si="245"/>
        <v>0</v>
      </c>
      <c r="FX240" s="465"/>
      <c r="FY240" s="335"/>
      <c r="FZ240" s="335"/>
      <c r="GA240" s="335"/>
      <c r="GB240" s="335"/>
      <c r="GC240" s="335"/>
      <c r="GD240" s="335"/>
      <c r="GE240" s="335"/>
      <c r="GF240" s="335"/>
      <c r="GG240" s="335"/>
      <c r="GH240" s="23">
        <v>82</v>
      </c>
      <c r="GI240" s="23">
        <f t="shared" si="246"/>
        <v>0</v>
      </c>
      <c r="GJ240">
        <f t="shared" si="247"/>
        <v>0</v>
      </c>
      <c r="GK240">
        <f t="shared" si="248"/>
        <v>0</v>
      </c>
      <c r="GL240">
        <f t="shared" si="249"/>
        <v>0</v>
      </c>
      <c r="GM240">
        <f t="shared" si="250"/>
        <v>0</v>
      </c>
      <c r="GN240" s="23">
        <f t="shared" si="251"/>
        <v>0</v>
      </c>
      <c r="GO240" s="465"/>
      <c r="GP240" s="335"/>
      <c r="GQ240" s="335"/>
      <c r="GR240" s="335"/>
      <c r="GS240" s="335"/>
      <c r="GT240" s="335"/>
      <c r="GU240" s="335"/>
      <c r="GV240" s="335"/>
      <c r="GW240" s="335"/>
      <c r="GX240" s="335"/>
      <c r="GY240" s="23">
        <v>82</v>
      </c>
      <c r="GZ240" s="23">
        <f t="shared" si="252"/>
        <v>0</v>
      </c>
      <c r="HA240">
        <f t="shared" si="253"/>
        <v>0</v>
      </c>
      <c r="HB240">
        <f t="shared" si="254"/>
        <v>0</v>
      </c>
      <c r="HC240">
        <f t="shared" si="255"/>
        <v>0</v>
      </c>
      <c r="HD240">
        <f t="shared" si="256"/>
        <v>0</v>
      </c>
      <c r="HE240" s="23">
        <f t="shared" si="257"/>
        <v>0</v>
      </c>
      <c r="HF240" s="465"/>
      <c r="HG240" s="335"/>
      <c r="HH240" s="335"/>
      <c r="HI240" s="335"/>
      <c r="HJ240" s="335"/>
      <c r="HK240" s="335"/>
      <c r="HL240" s="335"/>
      <c r="HM240" s="335"/>
      <c r="HN240" s="335"/>
      <c r="HO240" s="335"/>
      <c r="HP240" s="23">
        <v>82</v>
      </c>
      <c r="HQ240" s="23">
        <f t="shared" si="258"/>
        <v>0</v>
      </c>
      <c r="HR240">
        <f t="shared" si="259"/>
        <v>0</v>
      </c>
      <c r="HS240">
        <f t="shared" si="260"/>
        <v>0</v>
      </c>
      <c r="HT240">
        <f t="shared" si="261"/>
        <v>0</v>
      </c>
      <c r="HU240">
        <f t="shared" si="262"/>
        <v>0</v>
      </c>
      <c r="HV240" s="23">
        <f t="shared" si="263"/>
        <v>0</v>
      </c>
      <c r="HW240" s="465"/>
      <c r="HX240" s="335"/>
      <c r="HY240" s="335"/>
      <c r="HZ240" s="335"/>
      <c r="IA240" s="335"/>
      <c r="IB240" s="335"/>
      <c r="IC240" s="335"/>
      <c r="ID240" s="335"/>
      <c r="IE240" s="335"/>
      <c r="IF240" s="335"/>
      <c r="IG240" s="23">
        <v>82</v>
      </c>
      <c r="IH240" s="23">
        <f t="shared" si="264"/>
        <v>0</v>
      </c>
      <c r="II240">
        <f t="shared" si="265"/>
        <v>0</v>
      </c>
      <c r="IJ240">
        <f t="shared" si="266"/>
        <v>0</v>
      </c>
      <c r="IK240">
        <f t="shared" si="267"/>
        <v>0</v>
      </c>
      <c r="IL240">
        <f t="shared" si="268"/>
        <v>0</v>
      </c>
      <c r="IM240" s="23">
        <f t="shared" si="269"/>
        <v>0</v>
      </c>
      <c r="IN240" s="465"/>
      <c r="IO240" s="335"/>
      <c r="IP240" s="335"/>
      <c r="IQ240" s="335"/>
      <c r="IR240" s="335"/>
      <c r="IS240" s="335"/>
      <c r="IT240" s="335"/>
    </row>
    <row r="241" spans="1:254" s="124" customFormat="1" ht="12.75" x14ac:dyDescent="0.2">
      <c r="A241" s="335"/>
      <c r="B241" s="335"/>
      <c r="C241" s="23">
        <v>83</v>
      </c>
      <c r="D241" s="23">
        <f t="shared" si="180"/>
        <v>0</v>
      </c>
      <c r="E241">
        <f t="shared" si="181"/>
        <v>0</v>
      </c>
      <c r="F241">
        <f t="shared" si="182"/>
        <v>0</v>
      </c>
      <c r="G241">
        <f t="shared" si="183"/>
        <v>0</v>
      </c>
      <c r="H241">
        <f t="shared" si="184"/>
        <v>0</v>
      </c>
      <c r="I241" s="23">
        <f t="shared" si="185"/>
        <v>0</v>
      </c>
      <c r="J241" s="465"/>
      <c r="K241" s="335"/>
      <c r="L241" s="335"/>
      <c r="M241" s="335"/>
      <c r="N241" s="335"/>
      <c r="O241" s="335"/>
      <c r="P241" s="335"/>
      <c r="Q241" s="335"/>
      <c r="R241" s="335"/>
      <c r="S241" s="335"/>
      <c r="T241" s="23">
        <v>83</v>
      </c>
      <c r="U241" s="23">
        <f t="shared" si="186"/>
        <v>0</v>
      </c>
      <c r="V241">
        <f t="shared" si="187"/>
        <v>0</v>
      </c>
      <c r="W241">
        <f t="shared" si="188"/>
        <v>0</v>
      </c>
      <c r="X241">
        <f t="shared" si="189"/>
        <v>0</v>
      </c>
      <c r="Y241">
        <f t="shared" si="190"/>
        <v>0</v>
      </c>
      <c r="Z241" s="23">
        <f t="shared" si="191"/>
        <v>0</v>
      </c>
      <c r="AA241" s="465"/>
      <c r="AB241" s="335"/>
      <c r="AC241" s="335"/>
      <c r="AD241" s="335"/>
      <c r="AE241" s="335"/>
      <c r="AF241" s="335"/>
      <c r="AG241" s="335"/>
      <c r="AH241" s="335"/>
      <c r="AI241" s="335"/>
      <c r="AJ241" s="335"/>
      <c r="AK241" s="23">
        <v>83</v>
      </c>
      <c r="AL241" s="23">
        <f t="shared" si="192"/>
        <v>0</v>
      </c>
      <c r="AM241">
        <f t="shared" si="193"/>
        <v>0</v>
      </c>
      <c r="AN241">
        <f t="shared" si="194"/>
        <v>0</v>
      </c>
      <c r="AO241">
        <f t="shared" si="195"/>
        <v>0</v>
      </c>
      <c r="AP241">
        <f t="shared" si="196"/>
        <v>0</v>
      </c>
      <c r="AQ241" s="23">
        <f t="shared" si="197"/>
        <v>0</v>
      </c>
      <c r="AR241" s="465"/>
      <c r="AS241" s="335"/>
      <c r="AT241" s="335"/>
      <c r="AU241" s="335"/>
      <c r="AV241" s="335"/>
      <c r="AW241" s="335"/>
      <c r="AX241" s="335"/>
      <c r="AY241" s="335"/>
      <c r="AZ241" s="335"/>
      <c r="BA241" s="335"/>
      <c r="BB241" s="23">
        <v>83</v>
      </c>
      <c r="BC241" s="23">
        <f t="shared" si="198"/>
        <v>0</v>
      </c>
      <c r="BD241">
        <f t="shared" si="199"/>
        <v>0</v>
      </c>
      <c r="BE241">
        <f t="shared" si="200"/>
        <v>0</v>
      </c>
      <c r="BF241">
        <f t="shared" si="201"/>
        <v>0</v>
      </c>
      <c r="BG241">
        <f t="shared" si="202"/>
        <v>0</v>
      </c>
      <c r="BH241" s="23">
        <f t="shared" si="203"/>
        <v>0</v>
      </c>
      <c r="BI241" s="465"/>
      <c r="BJ241" s="335"/>
      <c r="BK241" s="335"/>
      <c r="BL241" s="335"/>
      <c r="BM241" s="335"/>
      <c r="BN241" s="335"/>
      <c r="BO241" s="335"/>
      <c r="BP241" s="335"/>
      <c r="BQ241" s="335"/>
      <c r="BR241" s="335"/>
      <c r="BS241" s="23">
        <v>83</v>
      </c>
      <c r="BT241" s="23">
        <f t="shared" si="204"/>
        <v>0</v>
      </c>
      <c r="BU241">
        <f t="shared" si="205"/>
        <v>0</v>
      </c>
      <c r="BV241">
        <f t="shared" si="206"/>
        <v>0</v>
      </c>
      <c r="BW241">
        <f t="shared" si="207"/>
        <v>0</v>
      </c>
      <c r="BX241">
        <f t="shared" si="208"/>
        <v>0</v>
      </c>
      <c r="BY241" s="23">
        <f t="shared" si="209"/>
        <v>0</v>
      </c>
      <c r="BZ241" s="465"/>
      <c r="CA241" s="335"/>
      <c r="CB241" s="335"/>
      <c r="CC241" s="335"/>
      <c r="CD241" s="335"/>
      <c r="CE241" s="335"/>
      <c r="CF241" s="335"/>
      <c r="CG241" s="335"/>
      <c r="CH241" s="335"/>
      <c r="CI241" s="335"/>
      <c r="CJ241" s="23">
        <v>83</v>
      </c>
      <c r="CK241" s="23">
        <f t="shared" si="210"/>
        <v>0</v>
      </c>
      <c r="CL241">
        <f t="shared" si="211"/>
        <v>0</v>
      </c>
      <c r="CM241">
        <f t="shared" si="212"/>
        <v>0</v>
      </c>
      <c r="CN241">
        <f t="shared" si="213"/>
        <v>0</v>
      </c>
      <c r="CO241">
        <f t="shared" si="214"/>
        <v>0</v>
      </c>
      <c r="CP241" s="23">
        <f t="shared" si="215"/>
        <v>0</v>
      </c>
      <c r="CQ241" s="465"/>
      <c r="CR241" s="335"/>
      <c r="CS241" s="335"/>
      <c r="CT241" s="335"/>
      <c r="CU241" s="335"/>
      <c r="CV241" s="335"/>
      <c r="CW241" s="335"/>
      <c r="CX241" s="335"/>
      <c r="CY241" s="335"/>
      <c r="CZ241" s="335"/>
      <c r="DA241" s="23">
        <v>83</v>
      </c>
      <c r="DB241" s="23">
        <f t="shared" si="216"/>
        <v>0</v>
      </c>
      <c r="DC241">
        <f t="shared" si="217"/>
        <v>0</v>
      </c>
      <c r="DD241">
        <f t="shared" si="218"/>
        <v>0</v>
      </c>
      <c r="DE241">
        <f t="shared" si="219"/>
        <v>0</v>
      </c>
      <c r="DF241">
        <f t="shared" si="220"/>
        <v>0</v>
      </c>
      <c r="DG241" s="23">
        <f t="shared" si="221"/>
        <v>0</v>
      </c>
      <c r="DH241" s="465"/>
      <c r="DI241" s="335"/>
      <c r="DJ241" s="335"/>
      <c r="DK241" s="335"/>
      <c r="DL241" s="335"/>
      <c r="DM241" s="335"/>
      <c r="DN241" s="335"/>
      <c r="DO241" s="335"/>
      <c r="DP241" s="335"/>
      <c r="DQ241" s="335"/>
      <c r="DR241" s="23">
        <v>83</v>
      </c>
      <c r="DS241" s="23">
        <f t="shared" si="222"/>
        <v>0</v>
      </c>
      <c r="DT241">
        <f t="shared" si="223"/>
        <v>0</v>
      </c>
      <c r="DU241">
        <f t="shared" si="224"/>
        <v>0</v>
      </c>
      <c r="DV241">
        <f t="shared" si="225"/>
        <v>0</v>
      </c>
      <c r="DW241">
        <f t="shared" si="226"/>
        <v>0</v>
      </c>
      <c r="DX241" s="23">
        <f t="shared" si="227"/>
        <v>0</v>
      </c>
      <c r="DY241" s="465"/>
      <c r="DZ241" s="335"/>
      <c r="EA241" s="335"/>
      <c r="EB241" s="335"/>
      <c r="EC241" s="335"/>
      <c r="ED241" s="335"/>
      <c r="EE241" s="335"/>
      <c r="EF241" s="335"/>
      <c r="EG241" s="335"/>
      <c r="EH241" s="335"/>
      <c r="EI241" s="23">
        <v>83</v>
      </c>
      <c r="EJ241" s="23">
        <f t="shared" si="228"/>
        <v>0</v>
      </c>
      <c r="EK241">
        <f t="shared" si="229"/>
        <v>0</v>
      </c>
      <c r="EL241">
        <f t="shared" si="230"/>
        <v>0</v>
      </c>
      <c r="EM241">
        <f t="shared" si="231"/>
        <v>0</v>
      </c>
      <c r="EN241">
        <f t="shared" si="232"/>
        <v>0</v>
      </c>
      <c r="EO241" s="23">
        <f t="shared" si="233"/>
        <v>0</v>
      </c>
      <c r="EP241" s="465"/>
      <c r="EQ241" s="335"/>
      <c r="ER241" s="335"/>
      <c r="ES241" s="335"/>
      <c r="ET241" s="335"/>
      <c r="EU241" s="335"/>
      <c r="EV241" s="335"/>
      <c r="EW241" s="335"/>
      <c r="EX241" s="335"/>
      <c r="EY241" s="335"/>
      <c r="EZ241" s="23">
        <v>83</v>
      </c>
      <c r="FA241" s="23">
        <f t="shared" si="234"/>
        <v>0</v>
      </c>
      <c r="FB241">
        <f t="shared" si="235"/>
        <v>0</v>
      </c>
      <c r="FC241">
        <f t="shared" si="236"/>
        <v>0</v>
      </c>
      <c r="FD241">
        <f t="shared" si="237"/>
        <v>0</v>
      </c>
      <c r="FE241">
        <f t="shared" si="238"/>
        <v>0</v>
      </c>
      <c r="FF241" s="23">
        <f t="shared" si="239"/>
        <v>0</v>
      </c>
      <c r="FG241" s="465"/>
      <c r="FH241" s="335"/>
      <c r="FI241" s="335"/>
      <c r="FJ241" s="335"/>
      <c r="FK241" s="335"/>
      <c r="FL241" s="335"/>
      <c r="FM241" s="335"/>
      <c r="FN241" s="335"/>
      <c r="FO241" s="335"/>
      <c r="FP241" s="335"/>
      <c r="FQ241" s="23">
        <v>83</v>
      </c>
      <c r="FR241" s="23">
        <f t="shared" si="240"/>
        <v>0</v>
      </c>
      <c r="FS241">
        <f t="shared" si="241"/>
        <v>0</v>
      </c>
      <c r="FT241">
        <f t="shared" si="242"/>
        <v>0</v>
      </c>
      <c r="FU241">
        <f t="shared" si="243"/>
        <v>0</v>
      </c>
      <c r="FV241">
        <f t="shared" si="244"/>
        <v>0</v>
      </c>
      <c r="FW241" s="23">
        <f t="shared" si="245"/>
        <v>0</v>
      </c>
      <c r="FX241" s="465"/>
      <c r="FY241" s="335"/>
      <c r="FZ241" s="335"/>
      <c r="GA241" s="335"/>
      <c r="GB241" s="335"/>
      <c r="GC241" s="335"/>
      <c r="GD241" s="335"/>
      <c r="GE241" s="335"/>
      <c r="GF241" s="335"/>
      <c r="GG241" s="335"/>
      <c r="GH241" s="23">
        <v>83</v>
      </c>
      <c r="GI241" s="23">
        <f t="shared" si="246"/>
        <v>0</v>
      </c>
      <c r="GJ241">
        <f t="shared" si="247"/>
        <v>0</v>
      </c>
      <c r="GK241">
        <f t="shared" si="248"/>
        <v>0</v>
      </c>
      <c r="GL241">
        <f t="shared" si="249"/>
        <v>0</v>
      </c>
      <c r="GM241">
        <f t="shared" si="250"/>
        <v>0</v>
      </c>
      <c r="GN241" s="23">
        <f t="shared" si="251"/>
        <v>0</v>
      </c>
      <c r="GO241" s="465"/>
      <c r="GP241" s="335"/>
      <c r="GQ241" s="335"/>
      <c r="GR241" s="335"/>
      <c r="GS241" s="335"/>
      <c r="GT241" s="335"/>
      <c r="GU241" s="335"/>
      <c r="GV241" s="335"/>
      <c r="GW241" s="335"/>
      <c r="GX241" s="335"/>
      <c r="GY241" s="23">
        <v>83</v>
      </c>
      <c r="GZ241" s="23">
        <f t="shared" si="252"/>
        <v>0</v>
      </c>
      <c r="HA241">
        <f t="shared" si="253"/>
        <v>0</v>
      </c>
      <c r="HB241">
        <f t="shared" si="254"/>
        <v>0</v>
      </c>
      <c r="HC241">
        <f t="shared" si="255"/>
        <v>0</v>
      </c>
      <c r="HD241">
        <f t="shared" si="256"/>
        <v>0</v>
      </c>
      <c r="HE241" s="23">
        <f t="shared" si="257"/>
        <v>0</v>
      </c>
      <c r="HF241" s="465"/>
      <c r="HG241" s="335"/>
      <c r="HH241" s="335"/>
      <c r="HI241" s="335"/>
      <c r="HJ241" s="335"/>
      <c r="HK241" s="335"/>
      <c r="HL241" s="335"/>
      <c r="HM241" s="335"/>
      <c r="HN241" s="335"/>
      <c r="HO241" s="335"/>
      <c r="HP241" s="23">
        <v>83</v>
      </c>
      <c r="HQ241" s="23">
        <f t="shared" si="258"/>
        <v>0</v>
      </c>
      <c r="HR241">
        <f t="shared" si="259"/>
        <v>0</v>
      </c>
      <c r="HS241">
        <f t="shared" si="260"/>
        <v>0</v>
      </c>
      <c r="HT241">
        <f t="shared" si="261"/>
        <v>0</v>
      </c>
      <c r="HU241">
        <f t="shared" si="262"/>
        <v>0</v>
      </c>
      <c r="HV241" s="23">
        <f t="shared" si="263"/>
        <v>0</v>
      </c>
      <c r="HW241" s="465"/>
      <c r="HX241" s="335"/>
      <c r="HY241" s="335"/>
      <c r="HZ241" s="335"/>
      <c r="IA241" s="335"/>
      <c r="IB241" s="335"/>
      <c r="IC241" s="335"/>
      <c r="ID241" s="335"/>
      <c r="IE241" s="335"/>
      <c r="IF241" s="335"/>
      <c r="IG241" s="23">
        <v>83</v>
      </c>
      <c r="IH241" s="23">
        <f t="shared" si="264"/>
        <v>0</v>
      </c>
      <c r="II241">
        <f t="shared" si="265"/>
        <v>0</v>
      </c>
      <c r="IJ241">
        <f t="shared" si="266"/>
        <v>0</v>
      </c>
      <c r="IK241">
        <f t="shared" si="267"/>
        <v>0</v>
      </c>
      <c r="IL241">
        <f t="shared" si="268"/>
        <v>0</v>
      </c>
      <c r="IM241" s="23">
        <f t="shared" si="269"/>
        <v>0</v>
      </c>
      <c r="IN241" s="465"/>
      <c r="IO241" s="335"/>
      <c r="IP241" s="335"/>
      <c r="IQ241" s="335"/>
      <c r="IR241" s="335"/>
      <c r="IS241" s="335"/>
      <c r="IT241" s="335"/>
    </row>
    <row r="242" spans="1:254" s="124" customFormat="1" ht="12.75" x14ac:dyDescent="0.2">
      <c r="A242" s="335"/>
      <c r="B242" s="335"/>
      <c r="C242" s="23">
        <v>84</v>
      </c>
      <c r="D242" s="23">
        <f t="shared" si="180"/>
        <v>0</v>
      </c>
      <c r="E242">
        <f t="shared" si="181"/>
        <v>0</v>
      </c>
      <c r="F242">
        <f t="shared" si="182"/>
        <v>0</v>
      </c>
      <c r="G242">
        <f t="shared" si="183"/>
        <v>0</v>
      </c>
      <c r="H242">
        <f t="shared" si="184"/>
        <v>0</v>
      </c>
      <c r="I242" s="23">
        <f t="shared" si="185"/>
        <v>0</v>
      </c>
      <c r="J242" s="465"/>
      <c r="K242" s="335"/>
      <c r="L242" s="335"/>
      <c r="M242" s="335"/>
      <c r="N242" s="335"/>
      <c r="O242" s="335"/>
      <c r="P242" s="335"/>
      <c r="Q242" s="335"/>
      <c r="R242" s="335"/>
      <c r="S242" s="335"/>
      <c r="T242" s="23">
        <v>84</v>
      </c>
      <c r="U242" s="23">
        <f t="shared" si="186"/>
        <v>0</v>
      </c>
      <c r="V242">
        <f t="shared" si="187"/>
        <v>0</v>
      </c>
      <c r="W242">
        <f t="shared" si="188"/>
        <v>0</v>
      </c>
      <c r="X242">
        <f t="shared" si="189"/>
        <v>0</v>
      </c>
      <c r="Y242">
        <f t="shared" si="190"/>
        <v>0</v>
      </c>
      <c r="Z242" s="23">
        <f t="shared" si="191"/>
        <v>0</v>
      </c>
      <c r="AA242" s="465"/>
      <c r="AB242" s="335"/>
      <c r="AC242" s="335"/>
      <c r="AD242" s="335"/>
      <c r="AE242" s="335"/>
      <c r="AF242" s="335"/>
      <c r="AG242" s="335"/>
      <c r="AH242" s="335"/>
      <c r="AI242" s="335"/>
      <c r="AJ242" s="335"/>
      <c r="AK242" s="23">
        <v>84</v>
      </c>
      <c r="AL242" s="23">
        <f t="shared" si="192"/>
        <v>0</v>
      </c>
      <c r="AM242">
        <f t="shared" si="193"/>
        <v>0</v>
      </c>
      <c r="AN242">
        <f t="shared" si="194"/>
        <v>0</v>
      </c>
      <c r="AO242">
        <f t="shared" si="195"/>
        <v>0</v>
      </c>
      <c r="AP242">
        <f t="shared" si="196"/>
        <v>0</v>
      </c>
      <c r="AQ242" s="23">
        <f t="shared" si="197"/>
        <v>0</v>
      </c>
      <c r="AR242" s="465"/>
      <c r="AS242" s="335"/>
      <c r="AT242" s="335"/>
      <c r="AU242" s="335"/>
      <c r="AV242" s="335"/>
      <c r="AW242" s="335"/>
      <c r="AX242" s="335"/>
      <c r="AY242" s="335"/>
      <c r="AZ242" s="335"/>
      <c r="BA242" s="335"/>
      <c r="BB242" s="23">
        <v>84</v>
      </c>
      <c r="BC242" s="23">
        <f t="shared" si="198"/>
        <v>0</v>
      </c>
      <c r="BD242">
        <f t="shared" si="199"/>
        <v>0</v>
      </c>
      <c r="BE242">
        <f t="shared" si="200"/>
        <v>0</v>
      </c>
      <c r="BF242">
        <f t="shared" si="201"/>
        <v>0</v>
      </c>
      <c r="BG242">
        <f t="shared" si="202"/>
        <v>0</v>
      </c>
      <c r="BH242" s="23">
        <f t="shared" si="203"/>
        <v>0</v>
      </c>
      <c r="BI242" s="465"/>
      <c r="BJ242" s="335"/>
      <c r="BK242" s="335"/>
      <c r="BL242" s="335"/>
      <c r="BM242" s="335"/>
      <c r="BN242" s="335"/>
      <c r="BO242" s="335"/>
      <c r="BP242" s="335"/>
      <c r="BQ242" s="335"/>
      <c r="BR242" s="335"/>
      <c r="BS242" s="23">
        <v>84</v>
      </c>
      <c r="BT242" s="23">
        <f t="shared" si="204"/>
        <v>0</v>
      </c>
      <c r="BU242">
        <f t="shared" si="205"/>
        <v>0</v>
      </c>
      <c r="BV242">
        <f t="shared" si="206"/>
        <v>0</v>
      </c>
      <c r="BW242">
        <f t="shared" si="207"/>
        <v>0</v>
      </c>
      <c r="BX242">
        <f t="shared" si="208"/>
        <v>0</v>
      </c>
      <c r="BY242" s="23">
        <f t="shared" si="209"/>
        <v>0</v>
      </c>
      <c r="BZ242" s="465"/>
      <c r="CA242" s="335"/>
      <c r="CB242" s="335"/>
      <c r="CC242" s="335"/>
      <c r="CD242" s="335"/>
      <c r="CE242" s="335"/>
      <c r="CF242" s="335"/>
      <c r="CG242" s="335"/>
      <c r="CH242" s="335"/>
      <c r="CI242" s="335"/>
      <c r="CJ242" s="23">
        <v>84</v>
      </c>
      <c r="CK242" s="23">
        <f t="shared" si="210"/>
        <v>0</v>
      </c>
      <c r="CL242">
        <f t="shared" si="211"/>
        <v>0</v>
      </c>
      <c r="CM242">
        <f t="shared" si="212"/>
        <v>0</v>
      </c>
      <c r="CN242">
        <f t="shared" si="213"/>
        <v>0</v>
      </c>
      <c r="CO242">
        <f t="shared" si="214"/>
        <v>0</v>
      </c>
      <c r="CP242" s="23">
        <f t="shared" si="215"/>
        <v>0</v>
      </c>
      <c r="CQ242" s="465"/>
      <c r="CR242" s="335"/>
      <c r="CS242" s="335"/>
      <c r="CT242" s="335"/>
      <c r="CU242" s="335"/>
      <c r="CV242" s="335"/>
      <c r="CW242" s="335"/>
      <c r="CX242" s="335"/>
      <c r="CY242" s="335"/>
      <c r="CZ242" s="335"/>
      <c r="DA242" s="23">
        <v>84</v>
      </c>
      <c r="DB242" s="23">
        <f t="shared" si="216"/>
        <v>0</v>
      </c>
      <c r="DC242">
        <f t="shared" si="217"/>
        <v>0</v>
      </c>
      <c r="DD242">
        <f t="shared" si="218"/>
        <v>0</v>
      </c>
      <c r="DE242">
        <f t="shared" si="219"/>
        <v>0</v>
      </c>
      <c r="DF242">
        <f t="shared" si="220"/>
        <v>0</v>
      </c>
      <c r="DG242" s="23">
        <f t="shared" si="221"/>
        <v>0</v>
      </c>
      <c r="DH242" s="465"/>
      <c r="DI242" s="335"/>
      <c r="DJ242" s="335"/>
      <c r="DK242" s="335"/>
      <c r="DL242" s="335"/>
      <c r="DM242" s="335"/>
      <c r="DN242" s="335"/>
      <c r="DO242" s="335"/>
      <c r="DP242" s="335"/>
      <c r="DQ242" s="335"/>
      <c r="DR242" s="23">
        <v>84</v>
      </c>
      <c r="DS242" s="23">
        <f t="shared" si="222"/>
        <v>0</v>
      </c>
      <c r="DT242">
        <f t="shared" si="223"/>
        <v>0</v>
      </c>
      <c r="DU242">
        <f t="shared" si="224"/>
        <v>0</v>
      </c>
      <c r="DV242">
        <f t="shared" si="225"/>
        <v>0</v>
      </c>
      <c r="DW242">
        <f t="shared" si="226"/>
        <v>0</v>
      </c>
      <c r="DX242" s="23">
        <f t="shared" si="227"/>
        <v>0</v>
      </c>
      <c r="DY242" s="465"/>
      <c r="DZ242" s="335"/>
      <c r="EA242" s="335"/>
      <c r="EB242" s="335"/>
      <c r="EC242" s="335"/>
      <c r="ED242" s="335"/>
      <c r="EE242" s="335"/>
      <c r="EF242" s="335"/>
      <c r="EG242" s="335"/>
      <c r="EH242" s="335"/>
      <c r="EI242" s="23">
        <v>84</v>
      </c>
      <c r="EJ242" s="23">
        <f t="shared" si="228"/>
        <v>0</v>
      </c>
      <c r="EK242">
        <f t="shared" si="229"/>
        <v>0</v>
      </c>
      <c r="EL242">
        <f t="shared" si="230"/>
        <v>0</v>
      </c>
      <c r="EM242">
        <f t="shared" si="231"/>
        <v>0</v>
      </c>
      <c r="EN242">
        <f t="shared" si="232"/>
        <v>0</v>
      </c>
      <c r="EO242" s="23">
        <f t="shared" si="233"/>
        <v>0</v>
      </c>
      <c r="EP242" s="465"/>
      <c r="EQ242" s="335"/>
      <c r="ER242" s="335"/>
      <c r="ES242" s="335"/>
      <c r="ET242" s="335"/>
      <c r="EU242" s="335"/>
      <c r="EV242" s="335"/>
      <c r="EW242" s="335"/>
      <c r="EX242" s="335"/>
      <c r="EY242" s="335"/>
      <c r="EZ242" s="23">
        <v>84</v>
      </c>
      <c r="FA242" s="23">
        <f t="shared" si="234"/>
        <v>0</v>
      </c>
      <c r="FB242">
        <f t="shared" si="235"/>
        <v>0</v>
      </c>
      <c r="FC242">
        <f t="shared" si="236"/>
        <v>0</v>
      </c>
      <c r="FD242">
        <f t="shared" si="237"/>
        <v>0</v>
      </c>
      <c r="FE242">
        <f t="shared" si="238"/>
        <v>0</v>
      </c>
      <c r="FF242" s="23">
        <f t="shared" si="239"/>
        <v>0</v>
      </c>
      <c r="FG242" s="465"/>
      <c r="FH242" s="335"/>
      <c r="FI242" s="335"/>
      <c r="FJ242" s="335"/>
      <c r="FK242" s="335"/>
      <c r="FL242" s="335"/>
      <c r="FM242" s="335"/>
      <c r="FN242" s="335"/>
      <c r="FO242" s="335"/>
      <c r="FP242" s="335"/>
      <c r="FQ242" s="23">
        <v>84</v>
      </c>
      <c r="FR242" s="23">
        <f t="shared" si="240"/>
        <v>0</v>
      </c>
      <c r="FS242">
        <f t="shared" si="241"/>
        <v>0</v>
      </c>
      <c r="FT242">
        <f t="shared" si="242"/>
        <v>0</v>
      </c>
      <c r="FU242">
        <f t="shared" si="243"/>
        <v>0</v>
      </c>
      <c r="FV242">
        <f t="shared" si="244"/>
        <v>0</v>
      </c>
      <c r="FW242" s="23">
        <f t="shared" si="245"/>
        <v>0</v>
      </c>
      <c r="FX242" s="465"/>
      <c r="FY242" s="335"/>
      <c r="FZ242" s="335"/>
      <c r="GA242" s="335"/>
      <c r="GB242" s="335"/>
      <c r="GC242" s="335"/>
      <c r="GD242" s="335"/>
      <c r="GE242" s="335"/>
      <c r="GF242" s="335"/>
      <c r="GG242" s="335"/>
      <c r="GH242" s="23">
        <v>84</v>
      </c>
      <c r="GI242" s="23">
        <f t="shared" si="246"/>
        <v>0</v>
      </c>
      <c r="GJ242">
        <f t="shared" si="247"/>
        <v>0</v>
      </c>
      <c r="GK242">
        <f t="shared" si="248"/>
        <v>0</v>
      </c>
      <c r="GL242">
        <f t="shared" si="249"/>
        <v>0</v>
      </c>
      <c r="GM242">
        <f t="shared" si="250"/>
        <v>0</v>
      </c>
      <c r="GN242" s="23">
        <f t="shared" si="251"/>
        <v>0</v>
      </c>
      <c r="GO242" s="465"/>
      <c r="GP242" s="335"/>
      <c r="GQ242" s="335"/>
      <c r="GR242" s="335"/>
      <c r="GS242" s="335"/>
      <c r="GT242" s="335"/>
      <c r="GU242" s="335"/>
      <c r="GV242" s="335"/>
      <c r="GW242" s="335"/>
      <c r="GX242" s="335"/>
      <c r="GY242" s="23">
        <v>84</v>
      </c>
      <c r="GZ242" s="23">
        <f t="shared" si="252"/>
        <v>0</v>
      </c>
      <c r="HA242">
        <f t="shared" si="253"/>
        <v>0</v>
      </c>
      <c r="HB242">
        <f t="shared" si="254"/>
        <v>0</v>
      </c>
      <c r="HC242">
        <f t="shared" si="255"/>
        <v>0</v>
      </c>
      <c r="HD242">
        <f t="shared" si="256"/>
        <v>0</v>
      </c>
      <c r="HE242" s="23">
        <f t="shared" si="257"/>
        <v>0</v>
      </c>
      <c r="HF242" s="465"/>
      <c r="HG242" s="335"/>
      <c r="HH242" s="335"/>
      <c r="HI242" s="335"/>
      <c r="HJ242" s="335"/>
      <c r="HK242" s="335"/>
      <c r="HL242" s="335"/>
      <c r="HM242" s="335"/>
      <c r="HN242" s="335"/>
      <c r="HO242" s="335"/>
      <c r="HP242" s="23">
        <v>84</v>
      </c>
      <c r="HQ242" s="23">
        <f t="shared" si="258"/>
        <v>0</v>
      </c>
      <c r="HR242">
        <f t="shared" si="259"/>
        <v>0</v>
      </c>
      <c r="HS242">
        <f t="shared" si="260"/>
        <v>0</v>
      </c>
      <c r="HT242">
        <f t="shared" si="261"/>
        <v>0</v>
      </c>
      <c r="HU242">
        <f t="shared" si="262"/>
        <v>0</v>
      </c>
      <c r="HV242" s="23">
        <f t="shared" si="263"/>
        <v>0</v>
      </c>
      <c r="HW242" s="465"/>
      <c r="HX242" s="335"/>
      <c r="HY242" s="335"/>
      <c r="HZ242" s="335"/>
      <c r="IA242" s="335"/>
      <c r="IB242" s="335"/>
      <c r="IC242" s="335"/>
      <c r="ID242" s="335"/>
      <c r="IE242" s="335"/>
      <c r="IF242" s="335"/>
      <c r="IG242" s="23">
        <v>84</v>
      </c>
      <c r="IH242" s="23">
        <f t="shared" si="264"/>
        <v>0</v>
      </c>
      <c r="II242">
        <f t="shared" si="265"/>
        <v>0</v>
      </c>
      <c r="IJ242">
        <f t="shared" si="266"/>
        <v>0</v>
      </c>
      <c r="IK242">
        <f t="shared" si="267"/>
        <v>0</v>
      </c>
      <c r="IL242">
        <f t="shared" si="268"/>
        <v>0</v>
      </c>
      <c r="IM242" s="23">
        <f t="shared" si="269"/>
        <v>0</v>
      </c>
      <c r="IN242" s="465"/>
      <c r="IO242" s="335"/>
      <c r="IP242" s="335"/>
      <c r="IQ242" s="335"/>
      <c r="IR242" s="335"/>
      <c r="IS242" s="335"/>
      <c r="IT242" s="335"/>
    </row>
    <row r="243" spans="1:254" s="124" customFormat="1" ht="12.75" x14ac:dyDescent="0.2">
      <c r="A243" s="335"/>
      <c r="B243" s="335"/>
      <c r="C243" s="23">
        <v>85</v>
      </c>
      <c r="D243" s="23">
        <f t="shared" si="180"/>
        <v>0</v>
      </c>
      <c r="E243">
        <f t="shared" si="181"/>
        <v>0</v>
      </c>
      <c r="F243">
        <f t="shared" si="182"/>
        <v>0</v>
      </c>
      <c r="G243">
        <f t="shared" si="183"/>
        <v>0</v>
      </c>
      <c r="H243">
        <f t="shared" si="184"/>
        <v>0</v>
      </c>
      <c r="I243" s="23">
        <f t="shared" si="185"/>
        <v>0</v>
      </c>
      <c r="J243" s="465"/>
      <c r="K243" s="335"/>
      <c r="L243" s="335"/>
      <c r="M243" s="335"/>
      <c r="N243" s="335"/>
      <c r="O243" s="335"/>
      <c r="P243" s="335"/>
      <c r="Q243" s="335"/>
      <c r="R243" s="335"/>
      <c r="S243" s="335"/>
      <c r="T243" s="23">
        <v>85</v>
      </c>
      <c r="U243" s="23">
        <f t="shared" si="186"/>
        <v>0</v>
      </c>
      <c r="V243">
        <f t="shared" si="187"/>
        <v>0</v>
      </c>
      <c r="W243">
        <f t="shared" si="188"/>
        <v>0</v>
      </c>
      <c r="X243">
        <f t="shared" si="189"/>
        <v>0</v>
      </c>
      <c r="Y243">
        <f t="shared" si="190"/>
        <v>0</v>
      </c>
      <c r="Z243" s="23">
        <f t="shared" si="191"/>
        <v>0</v>
      </c>
      <c r="AA243" s="465"/>
      <c r="AB243" s="335"/>
      <c r="AC243" s="335"/>
      <c r="AD243" s="335"/>
      <c r="AE243" s="335"/>
      <c r="AF243" s="335"/>
      <c r="AG243" s="335"/>
      <c r="AH243" s="335"/>
      <c r="AI243" s="335"/>
      <c r="AJ243" s="335"/>
      <c r="AK243" s="23">
        <v>85</v>
      </c>
      <c r="AL243" s="23">
        <f t="shared" si="192"/>
        <v>0</v>
      </c>
      <c r="AM243">
        <f t="shared" si="193"/>
        <v>0</v>
      </c>
      <c r="AN243">
        <f t="shared" si="194"/>
        <v>0</v>
      </c>
      <c r="AO243">
        <f t="shared" si="195"/>
        <v>0</v>
      </c>
      <c r="AP243">
        <f t="shared" si="196"/>
        <v>0</v>
      </c>
      <c r="AQ243" s="23">
        <f t="shared" si="197"/>
        <v>0</v>
      </c>
      <c r="AR243" s="465"/>
      <c r="AS243" s="335"/>
      <c r="AT243" s="335"/>
      <c r="AU243" s="335"/>
      <c r="AV243" s="335"/>
      <c r="AW243" s="335"/>
      <c r="AX243" s="335"/>
      <c r="AY243" s="335"/>
      <c r="AZ243" s="335"/>
      <c r="BA243" s="335"/>
      <c r="BB243" s="23">
        <v>85</v>
      </c>
      <c r="BC243" s="23">
        <f t="shared" si="198"/>
        <v>0</v>
      </c>
      <c r="BD243">
        <f t="shared" si="199"/>
        <v>0</v>
      </c>
      <c r="BE243">
        <f t="shared" si="200"/>
        <v>0</v>
      </c>
      <c r="BF243">
        <f t="shared" si="201"/>
        <v>0</v>
      </c>
      <c r="BG243">
        <f t="shared" si="202"/>
        <v>0</v>
      </c>
      <c r="BH243" s="23">
        <f t="shared" si="203"/>
        <v>0</v>
      </c>
      <c r="BI243" s="465"/>
      <c r="BJ243" s="335"/>
      <c r="BK243" s="335"/>
      <c r="BL243" s="335"/>
      <c r="BM243" s="335"/>
      <c r="BN243" s="335"/>
      <c r="BO243" s="335"/>
      <c r="BP243" s="335"/>
      <c r="BQ243" s="335"/>
      <c r="BR243" s="335"/>
      <c r="BS243" s="23">
        <v>85</v>
      </c>
      <c r="BT243" s="23">
        <f t="shared" si="204"/>
        <v>0</v>
      </c>
      <c r="BU243">
        <f t="shared" si="205"/>
        <v>0</v>
      </c>
      <c r="BV243">
        <f t="shared" si="206"/>
        <v>0</v>
      </c>
      <c r="BW243">
        <f t="shared" si="207"/>
        <v>0</v>
      </c>
      <c r="BX243">
        <f t="shared" si="208"/>
        <v>0</v>
      </c>
      <c r="BY243" s="23">
        <f t="shared" si="209"/>
        <v>0</v>
      </c>
      <c r="BZ243" s="465"/>
      <c r="CA243" s="335"/>
      <c r="CB243" s="335"/>
      <c r="CC243" s="335"/>
      <c r="CD243" s="335"/>
      <c r="CE243" s="335"/>
      <c r="CF243" s="335"/>
      <c r="CG243" s="335"/>
      <c r="CH243" s="335"/>
      <c r="CI243" s="335"/>
      <c r="CJ243" s="23">
        <v>85</v>
      </c>
      <c r="CK243" s="23">
        <f t="shared" si="210"/>
        <v>0</v>
      </c>
      <c r="CL243">
        <f t="shared" si="211"/>
        <v>0</v>
      </c>
      <c r="CM243">
        <f t="shared" si="212"/>
        <v>0</v>
      </c>
      <c r="CN243">
        <f t="shared" si="213"/>
        <v>0</v>
      </c>
      <c r="CO243">
        <f t="shared" si="214"/>
        <v>0</v>
      </c>
      <c r="CP243" s="23">
        <f t="shared" si="215"/>
        <v>0</v>
      </c>
      <c r="CQ243" s="465"/>
      <c r="CR243" s="335"/>
      <c r="CS243" s="335"/>
      <c r="CT243" s="335"/>
      <c r="CU243" s="335"/>
      <c r="CV243" s="335"/>
      <c r="CW243" s="335"/>
      <c r="CX243" s="335"/>
      <c r="CY243" s="335"/>
      <c r="CZ243" s="335"/>
      <c r="DA243" s="23">
        <v>85</v>
      </c>
      <c r="DB243" s="23">
        <f t="shared" si="216"/>
        <v>0</v>
      </c>
      <c r="DC243">
        <f t="shared" si="217"/>
        <v>0</v>
      </c>
      <c r="DD243">
        <f t="shared" si="218"/>
        <v>0</v>
      </c>
      <c r="DE243">
        <f t="shared" si="219"/>
        <v>0</v>
      </c>
      <c r="DF243">
        <f t="shared" si="220"/>
        <v>0</v>
      </c>
      <c r="DG243" s="23">
        <f t="shared" si="221"/>
        <v>0</v>
      </c>
      <c r="DH243" s="465"/>
      <c r="DI243" s="335"/>
      <c r="DJ243" s="335"/>
      <c r="DK243" s="335"/>
      <c r="DL243" s="335"/>
      <c r="DM243" s="335"/>
      <c r="DN243" s="335"/>
      <c r="DO243" s="335"/>
      <c r="DP243" s="335"/>
      <c r="DQ243" s="335"/>
      <c r="DR243" s="23">
        <v>85</v>
      </c>
      <c r="DS243" s="23">
        <f t="shared" si="222"/>
        <v>0</v>
      </c>
      <c r="DT243">
        <f t="shared" si="223"/>
        <v>0</v>
      </c>
      <c r="DU243">
        <f t="shared" si="224"/>
        <v>0</v>
      </c>
      <c r="DV243">
        <f t="shared" si="225"/>
        <v>0</v>
      </c>
      <c r="DW243">
        <f t="shared" si="226"/>
        <v>0</v>
      </c>
      <c r="DX243" s="23">
        <f t="shared" si="227"/>
        <v>0</v>
      </c>
      <c r="DY243" s="465"/>
      <c r="DZ243" s="335"/>
      <c r="EA243" s="335"/>
      <c r="EB243" s="335"/>
      <c r="EC243" s="335"/>
      <c r="ED243" s="335"/>
      <c r="EE243" s="335"/>
      <c r="EF243" s="335"/>
      <c r="EG243" s="335"/>
      <c r="EH243" s="335"/>
      <c r="EI243" s="23">
        <v>85</v>
      </c>
      <c r="EJ243" s="23">
        <f t="shared" si="228"/>
        <v>0</v>
      </c>
      <c r="EK243">
        <f t="shared" si="229"/>
        <v>0</v>
      </c>
      <c r="EL243">
        <f t="shared" si="230"/>
        <v>0</v>
      </c>
      <c r="EM243">
        <f t="shared" si="231"/>
        <v>0</v>
      </c>
      <c r="EN243">
        <f t="shared" si="232"/>
        <v>0</v>
      </c>
      <c r="EO243" s="23">
        <f t="shared" si="233"/>
        <v>0</v>
      </c>
      <c r="EP243" s="465"/>
      <c r="EQ243" s="335"/>
      <c r="ER243" s="335"/>
      <c r="ES243" s="335"/>
      <c r="ET243" s="335"/>
      <c r="EU243" s="335"/>
      <c r="EV243" s="335"/>
      <c r="EW243" s="335"/>
      <c r="EX243" s="335"/>
      <c r="EY243" s="335"/>
      <c r="EZ243" s="23">
        <v>85</v>
      </c>
      <c r="FA243" s="23">
        <f t="shared" si="234"/>
        <v>0</v>
      </c>
      <c r="FB243">
        <f t="shared" si="235"/>
        <v>0</v>
      </c>
      <c r="FC243">
        <f t="shared" si="236"/>
        <v>0</v>
      </c>
      <c r="FD243">
        <f t="shared" si="237"/>
        <v>0</v>
      </c>
      <c r="FE243">
        <f t="shared" si="238"/>
        <v>0</v>
      </c>
      <c r="FF243" s="23">
        <f t="shared" si="239"/>
        <v>0</v>
      </c>
      <c r="FG243" s="465"/>
      <c r="FH243" s="335"/>
      <c r="FI243" s="335"/>
      <c r="FJ243" s="335"/>
      <c r="FK243" s="335"/>
      <c r="FL243" s="335"/>
      <c r="FM243" s="335"/>
      <c r="FN243" s="335"/>
      <c r="FO243" s="335"/>
      <c r="FP243" s="335"/>
      <c r="FQ243" s="23">
        <v>85</v>
      </c>
      <c r="FR243" s="23">
        <f t="shared" si="240"/>
        <v>0</v>
      </c>
      <c r="FS243">
        <f t="shared" si="241"/>
        <v>0</v>
      </c>
      <c r="FT243">
        <f t="shared" si="242"/>
        <v>0</v>
      </c>
      <c r="FU243">
        <f t="shared" si="243"/>
        <v>0</v>
      </c>
      <c r="FV243">
        <f t="shared" si="244"/>
        <v>0</v>
      </c>
      <c r="FW243" s="23">
        <f t="shared" si="245"/>
        <v>0</v>
      </c>
      <c r="FX243" s="465"/>
      <c r="FY243" s="335"/>
      <c r="FZ243" s="335"/>
      <c r="GA243" s="335"/>
      <c r="GB243" s="335"/>
      <c r="GC243" s="335"/>
      <c r="GD243" s="335"/>
      <c r="GE243" s="335"/>
      <c r="GF243" s="335"/>
      <c r="GG243" s="335"/>
      <c r="GH243" s="23">
        <v>85</v>
      </c>
      <c r="GI243" s="23">
        <f t="shared" si="246"/>
        <v>0</v>
      </c>
      <c r="GJ243">
        <f t="shared" si="247"/>
        <v>0</v>
      </c>
      <c r="GK243">
        <f t="shared" si="248"/>
        <v>0</v>
      </c>
      <c r="GL243">
        <f t="shared" si="249"/>
        <v>0</v>
      </c>
      <c r="GM243">
        <f t="shared" si="250"/>
        <v>0</v>
      </c>
      <c r="GN243" s="23">
        <f t="shared" si="251"/>
        <v>0</v>
      </c>
      <c r="GO243" s="465"/>
      <c r="GP243" s="335"/>
      <c r="GQ243" s="335"/>
      <c r="GR243" s="335"/>
      <c r="GS243" s="335"/>
      <c r="GT243" s="335"/>
      <c r="GU243" s="335"/>
      <c r="GV243" s="335"/>
      <c r="GW243" s="335"/>
      <c r="GX243" s="335"/>
      <c r="GY243" s="23">
        <v>85</v>
      </c>
      <c r="GZ243" s="23">
        <f t="shared" si="252"/>
        <v>0</v>
      </c>
      <c r="HA243">
        <f t="shared" si="253"/>
        <v>0</v>
      </c>
      <c r="HB243">
        <f t="shared" si="254"/>
        <v>0</v>
      </c>
      <c r="HC243">
        <f t="shared" si="255"/>
        <v>0</v>
      </c>
      <c r="HD243">
        <f t="shared" si="256"/>
        <v>0</v>
      </c>
      <c r="HE243" s="23">
        <f t="shared" si="257"/>
        <v>0</v>
      </c>
      <c r="HF243" s="465"/>
      <c r="HG243" s="335"/>
      <c r="HH243" s="335"/>
      <c r="HI243" s="335"/>
      <c r="HJ243" s="335"/>
      <c r="HK243" s="335"/>
      <c r="HL243" s="335"/>
      <c r="HM243" s="335"/>
      <c r="HN243" s="335"/>
      <c r="HO243" s="335"/>
      <c r="HP243" s="23">
        <v>85</v>
      </c>
      <c r="HQ243" s="23">
        <f t="shared" si="258"/>
        <v>0</v>
      </c>
      <c r="HR243">
        <f t="shared" si="259"/>
        <v>0</v>
      </c>
      <c r="HS243">
        <f t="shared" si="260"/>
        <v>0</v>
      </c>
      <c r="HT243">
        <f t="shared" si="261"/>
        <v>0</v>
      </c>
      <c r="HU243">
        <f t="shared" si="262"/>
        <v>0</v>
      </c>
      <c r="HV243" s="23">
        <f t="shared" si="263"/>
        <v>0</v>
      </c>
      <c r="HW243" s="465"/>
      <c r="HX243" s="335"/>
      <c r="HY243" s="335"/>
      <c r="HZ243" s="335"/>
      <c r="IA243" s="335"/>
      <c r="IB243" s="335"/>
      <c r="IC243" s="335"/>
      <c r="ID243" s="335"/>
      <c r="IE243" s="335"/>
      <c r="IF243" s="335"/>
      <c r="IG243" s="23">
        <v>85</v>
      </c>
      <c r="IH243" s="23">
        <f t="shared" si="264"/>
        <v>0</v>
      </c>
      <c r="II243">
        <f t="shared" si="265"/>
        <v>0</v>
      </c>
      <c r="IJ243">
        <f t="shared" si="266"/>
        <v>0</v>
      </c>
      <c r="IK243">
        <f t="shared" si="267"/>
        <v>0</v>
      </c>
      <c r="IL243">
        <f t="shared" si="268"/>
        <v>0</v>
      </c>
      <c r="IM243" s="23">
        <f t="shared" si="269"/>
        <v>0</v>
      </c>
      <c r="IN243" s="465"/>
      <c r="IO243" s="335"/>
      <c r="IP243" s="335"/>
      <c r="IQ243" s="335"/>
      <c r="IR243" s="335"/>
      <c r="IS243" s="335"/>
      <c r="IT243" s="335"/>
    </row>
    <row r="244" spans="1:254" s="124" customFormat="1" ht="12.75" x14ac:dyDescent="0.2">
      <c r="A244" s="335"/>
      <c r="B244" s="335"/>
      <c r="C244" s="23">
        <v>86</v>
      </c>
      <c r="D244" s="23">
        <f t="shared" si="180"/>
        <v>0</v>
      </c>
      <c r="E244">
        <f t="shared" si="181"/>
        <v>0</v>
      </c>
      <c r="F244">
        <f t="shared" si="182"/>
        <v>0</v>
      </c>
      <c r="G244">
        <f t="shared" si="183"/>
        <v>0</v>
      </c>
      <c r="H244">
        <f t="shared" si="184"/>
        <v>0</v>
      </c>
      <c r="I244" s="23">
        <f t="shared" si="185"/>
        <v>0</v>
      </c>
      <c r="J244" s="465"/>
      <c r="K244" s="335"/>
      <c r="L244" s="335"/>
      <c r="M244" s="335"/>
      <c r="N244" s="335"/>
      <c r="O244" s="335"/>
      <c r="P244" s="335"/>
      <c r="Q244" s="335"/>
      <c r="R244" s="335"/>
      <c r="S244" s="335"/>
      <c r="T244" s="23">
        <v>86</v>
      </c>
      <c r="U244" s="23">
        <f t="shared" si="186"/>
        <v>0</v>
      </c>
      <c r="V244">
        <f t="shared" si="187"/>
        <v>0</v>
      </c>
      <c r="W244">
        <f t="shared" si="188"/>
        <v>0</v>
      </c>
      <c r="X244">
        <f t="shared" si="189"/>
        <v>0</v>
      </c>
      <c r="Y244">
        <f t="shared" si="190"/>
        <v>0</v>
      </c>
      <c r="Z244" s="23">
        <f t="shared" si="191"/>
        <v>0</v>
      </c>
      <c r="AA244" s="465"/>
      <c r="AB244" s="335"/>
      <c r="AC244" s="335"/>
      <c r="AD244" s="335"/>
      <c r="AE244" s="335"/>
      <c r="AF244" s="335"/>
      <c r="AG244" s="335"/>
      <c r="AH244" s="335"/>
      <c r="AI244" s="335"/>
      <c r="AJ244" s="335"/>
      <c r="AK244" s="23">
        <v>86</v>
      </c>
      <c r="AL244" s="23">
        <f t="shared" si="192"/>
        <v>0</v>
      </c>
      <c r="AM244">
        <f t="shared" si="193"/>
        <v>0</v>
      </c>
      <c r="AN244">
        <f t="shared" si="194"/>
        <v>0</v>
      </c>
      <c r="AO244">
        <f t="shared" si="195"/>
        <v>0</v>
      </c>
      <c r="AP244">
        <f t="shared" si="196"/>
        <v>0</v>
      </c>
      <c r="AQ244" s="23">
        <f t="shared" si="197"/>
        <v>0</v>
      </c>
      <c r="AR244" s="465"/>
      <c r="AS244" s="335"/>
      <c r="AT244" s="335"/>
      <c r="AU244" s="335"/>
      <c r="AV244" s="335"/>
      <c r="AW244" s="335"/>
      <c r="AX244" s="335"/>
      <c r="AY244" s="335"/>
      <c r="AZ244" s="335"/>
      <c r="BA244" s="335"/>
      <c r="BB244" s="23">
        <v>86</v>
      </c>
      <c r="BC244" s="23">
        <f t="shared" si="198"/>
        <v>0</v>
      </c>
      <c r="BD244">
        <f t="shared" si="199"/>
        <v>0</v>
      </c>
      <c r="BE244">
        <f t="shared" si="200"/>
        <v>0</v>
      </c>
      <c r="BF244">
        <f t="shared" si="201"/>
        <v>0</v>
      </c>
      <c r="BG244">
        <f t="shared" si="202"/>
        <v>0</v>
      </c>
      <c r="BH244" s="23">
        <f t="shared" si="203"/>
        <v>0</v>
      </c>
      <c r="BI244" s="465"/>
      <c r="BJ244" s="335"/>
      <c r="BK244" s="335"/>
      <c r="BL244" s="335"/>
      <c r="BM244" s="335"/>
      <c r="BN244" s="335"/>
      <c r="BO244" s="335"/>
      <c r="BP244" s="335"/>
      <c r="BQ244" s="335"/>
      <c r="BR244" s="335"/>
      <c r="BS244" s="23">
        <v>86</v>
      </c>
      <c r="BT244" s="23">
        <f t="shared" si="204"/>
        <v>0</v>
      </c>
      <c r="BU244">
        <f t="shared" si="205"/>
        <v>0</v>
      </c>
      <c r="BV244">
        <f t="shared" si="206"/>
        <v>0</v>
      </c>
      <c r="BW244">
        <f t="shared" si="207"/>
        <v>0</v>
      </c>
      <c r="BX244">
        <f t="shared" si="208"/>
        <v>0</v>
      </c>
      <c r="BY244" s="23">
        <f t="shared" si="209"/>
        <v>0</v>
      </c>
      <c r="BZ244" s="465"/>
      <c r="CA244" s="335"/>
      <c r="CB244" s="335"/>
      <c r="CC244" s="335"/>
      <c r="CD244" s="335"/>
      <c r="CE244" s="335"/>
      <c r="CF244" s="335"/>
      <c r="CG244" s="335"/>
      <c r="CH244" s="335"/>
      <c r="CI244" s="335"/>
      <c r="CJ244" s="23">
        <v>86</v>
      </c>
      <c r="CK244" s="23">
        <f t="shared" si="210"/>
        <v>0</v>
      </c>
      <c r="CL244">
        <f t="shared" si="211"/>
        <v>0</v>
      </c>
      <c r="CM244">
        <f t="shared" si="212"/>
        <v>0</v>
      </c>
      <c r="CN244">
        <f t="shared" si="213"/>
        <v>0</v>
      </c>
      <c r="CO244">
        <f t="shared" si="214"/>
        <v>0</v>
      </c>
      <c r="CP244" s="23">
        <f t="shared" si="215"/>
        <v>0</v>
      </c>
      <c r="CQ244" s="465"/>
      <c r="CR244" s="335"/>
      <c r="CS244" s="335"/>
      <c r="CT244" s="335"/>
      <c r="CU244" s="335"/>
      <c r="CV244" s="335"/>
      <c r="CW244" s="335"/>
      <c r="CX244" s="335"/>
      <c r="CY244" s="335"/>
      <c r="CZ244" s="335"/>
      <c r="DA244" s="23">
        <v>86</v>
      </c>
      <c r="DB244" s="23">
        <f t="shared" si="216"/>
        <v>0</v>
      </c>
      <c r="DC244">
        <f t="shared" si="217"/>
        <v>0</v>
      </c>
      <c r="DD244">
        <f t="shared" si="218"/>
        <v>0</v>
      </c>
      <c r="DE244">
        <f t="shared" si="219"/>
        <v>0</v>
      </c>
      <c r="DF244">
        <f t="shared" si="220"/>
        <v>0</v>
      </c>
      <c r="DG244" s="23">
        <f t="shared" si="221"/>
        <v>0</v>
      </c>
      <c r="DH244" s="465"/>
      <c r="DI244" s="335"/>
      <c r="DJ244" s="335"/>
      <c r="DK244" s="335"/>
      <c r="DL244" s="335"/>
      <c r="DM244" s="335"/>
      <c r="DN244" s="335"/>
      <c r="DO244" s="335"/>
      <c r="DP244" s="335"/>
      <c r="DQ244" s="335"/>
      <c r="DR244" s="23">
        <v>86</v>
      </c>
      <c r="DS244" s="23">
        <f t="shared" si="222"/>
        <v>0</v>
      </c>
      <c r="DT244">
        <f t="shared" si="223"/>
        <v>0</v>
      </c>
      <c r="DU244">
        <f t="shared" si="224"/>
        <v>0</v>
      </c>
      <c r="DV244">
        <f t="shared" si="225"/>
        <v>0</v>
      </c>
      <c r="DW244">
        <f t="shared" si="226"/>
        <v>0</v>
      </c>
      <c r="DX244" s="23">
        <f t="shared" si="227"/>
        <v>0</v>
      </c>
      <c r="DY244" s="465"/>
      <c r="DZ244" s="335"/>
      <c r="EA244" s="335"/>
      <c r="EB244" s="335"/>
      <c r="EC244" s="335"/>
      <c r="ED244" s="335"/>
      <c r="EE244" s="335"/>
      <c r="EF244" s="335"/>
      <c r="EG244" s="335"/>
      <c r="EH244" s="335"/>
      <c r="EI244" s="23">
        <v>86</v>
      </c>
      <c r="EJ244" s="23">
        <f t="shared" si="228"/>
        <v>0</v>
      </c>
      <c r="EK244">
        <f t="shared" si="229"/>
        <v>0</v>
      </c>
      <c r="EL244">
        <f t="shared" si="230"/>
        <v>0</v>
      </c>
      <c r="EM244">
        <f t="shared" si="231"/>
        <v>0</v>
      </c>
      <c r="EN244">
        <f t="shared" si="232"/>
        <v>0</v>
      </c>
      <c r="EO244" s="23">
        <f t="shared" si="233"/>
        <v>0</v>
      </c>
      <c r="EP244" s="465"/>
      <c r="EQ244" s="335"/>
      <c r="ER244" s="335"/>
      <c r="ES244" s="335"/>
      <c r="ET244" s="335"/>
      <c r="EU244" s="335"/>
      <c r="EV244" s="335"/>
      <c r="EW244" s="335"/>
      <c r="EX244" s="335"/>
      <c r="EY244" s="335"/>
      <c r="EZ244" s="23">
        <v>86</v>
      </c>
      <c r="FA244" s="23">
        <f t="shared" si="234"/>
        <v>0</v>
      </c>
      <c r="FB244">
        <f t="shared" si="235"/>
        <v>0</v>
      </c>
      <c r="FC244">
        <f t="shared" si="236"/>
        <v>0</v>
      </c>
      <c r="FD244">
        <f t="shared" si="237"/>
        <v>0</v>
      </c>
      <c r="FE244">
        <f t="shared" si="238"/>
        <v>0</v>
      </c>
      <c r="FF244" s="23">
        <f t="shared" si="239"/>
        <v>0</v>
      </c>
      <c r="FG244" s="465"/>
      <c r="FH244" s="335"/>
      <c r="FI244" s="335"/>
      <c r="FJ244" s="335"/>
      <c r="FK244" s="335"/>
      <c r="FL244" s="335"/>
      <c r="FM244" s="335"/>
      <c r="FN244" s="335"/>
      <c r="FO244" s="335"/>
      <c r="FP244" s="335"/>
      <c r="FQ244" s="23">
        <v>86</v>
      </c>
      <c r="FR244" s="23">
        <f t="shared" si="240"/>
        <v>0</v>
      </c>
      <c r="FS244">
        <f t="shared" si="241"/>
        <v>0</v>
      </c>
      <c r="FT244">
        <f t="shared" si="242"/>
        <v>0</v>
      </c>
      <c r="FU244">
        <f t="shared" si="243"/>
        <v>0</v>
      </c>
      <c r="FV244">
        <f t="shared" si="244"/>
        <v>0</v>
      </c>
      <c r="FW244" s="23">
        <f t="shared" si="245"/>
        <v>0</v>
      </c>
      <c r="FX244" s="465"/>
      <c r="FY244" s="335"/>
      <c r="FZ244" s="335"/>
      <c r="GA244" s="335"/>
      <c r="GB244" s="335"/>
      <c r="GC244" s="335"/>
      <c r="GD244" s="335"/>
      <c r="GE244" s="335"/>
      <c r="GF244" s="335"/>
      <c r="GG244" s="335"/>
      <c r="GH244" s="23">
        <v>86</v>
      </c>
      <c r="GI244" s="23">
        <f t="shared" si="246"/>
        <v>0</v>
      </c>
      <c r="GJ244">
        <f t="shared" si="247"/>
        <v>0</v>
      </c>
      <c r="GK244">
        <f t="shared" si="248"/>
        <v>0</v>
      </c>
      <c r="GL244">
        <f t="shared" si="249"/>
        <v>0</v>
      </c>
      <c r="GM244">
        <f t="shared" si="250"/>
        <v>0</v>
      </c>
      <c r="GN244" s="23">
        <f t="shared" si="251"/>
        <v>0</v>
      </c>
      <c r="GO244" s="465"/>
      <c r="GP244" s="335"/>
      <c r="GQ244" s="335"/>
      <c r="GR244" s="335"/>
      <c r="GS244" s="335"/>
      <c r="GT244" s="335"/>
      <c r="GU244" s="335"/>
      <c r="GV244" s="335"/>
      <c r="GW244" s="335"/>
      <c r="GX244" s="335"/>
      <c r="GY244" s="23">
        <v>86</v>
      </c>
      <c r="GZ244" s="23">
        <f t="shared" si="252"/>
        <v>0</v>
      </c>
      <c r="HA244">
        <f t="shared" si="253"/>
        <v>0</v>
      </c>
      <c r="HB244">
        <f t="shared" si="254"/>
        <v>0</v>
      </c>
      <c r="HC244">
        <f t="shared" si="255"/>
        <v>0</v>
      </c>
      <c r="HD244">
        <f t="shared" si="256"/>
        <v>0</v>
      </c>
      <c r="HE244" s="23">
        <f t="shared" si="257"/>
        <v>0</v>
      </c>
      <c r="HF244" s="465"/>
      <c r="HG244" s="335"/>
      <c r="HH244" s="335"/>
      <c r="HI244" s="335"/>
      <c r="HJ244" s="335"/>
      <c r="HK244" s="335"/>
      <c r="HL244" s="335"/>
      <c r="HM244" s="335"/>
      <c r="HN244" s="335"/>
      <c r="HO244" s="335"/>
      <c r="HP244" s="23">
        <v>86</v>
      </c>
      <c r="HQ244" s="23">
        <f t="shared" si="258"/>
        <v>0</v>
      </c>
      <c r="HR244">
        <f t="shared" si="259"/>
        <v>0</v>
      </c>
      <c r="HS244">
        <f t="shared" si="260"/>
        <v>0</v>
      </c>
      <c r="HT244">
        <f t="shared" si="261"/>
        <v>0</v>
      </c>
      <c r="HU244">
        <f t="shared" si="262"/>
        <v>0</v>
      </c>
      <c r="HV244" s="23">
        <f t="shared" si="263"/>
        <v>0</v>
      </c>
      <c r="HW244" s="465"/>
      <c r="HX244" s="335"/>
      <c r="HY244" s="335"/>
      <c r="HZ244" s="335"/>
      <c r="IA244" s="335"/>
      <c r="IB244" s="335"/>
      <c r="IC244" s="335"/>
      <c r="ID244" s="335"/>
      <c r="IE244" s="335"/>
      <c r="IF244" s="335"/>
      <c r="IG244" s="23">
        <v>86</v>
      </c>
      <c r="IH244" s="23">
        <f t="shared" si="264"/>
        <v>0</v>
      </c>
      <c r="II244">
        <f t="shared" si="265"/>
        <v>0</v>
      </c>
      <c r="IJ244">
        <f t="shared" si="266"/>
        <v>0</v>
      </c>
      <c r="IK244">
        <f t="shared" si="267"/>
        <v>0</v>
      </c>
      <c r="IL244">
        <f t="shared" si="268"/>
        <v>0</v>
      </c>
      <c r="IM244" s="23">
        <f t="shared" si="269"/>
        <v>0</v>
      </c>
      <c r="IN244" s="465"/>
      <c r="IO244" s="335"/>
      <c r="IP244" s="335"/>
      <c r="IQ244" s="335"/>
      <c r="IR244" s="335"/>
      <c r="IS244" s="335"/>
      <c r="IT244" s="335"/>
    </row>
    <row r="245" spans="1:254" s="124" customFormat="1" ht="12.75" x14ac:dyDescent="0.2">
      <c r="A245" s="335"/>
      <c r="B245" s="335"/>
      <c r="C245" s="23">
        <v>87</v>
      </c>
      <c r="D245" s="23">
        <f t="shared" si="180"/>
        <v>0</v>
      </c>
      <c r="E245">
        <f t="shared" si="181"/>
        <v>0</v>
      </c>
      <c r="F245">
        <f t="shared" si="182"/>
        <v>0</v>
      </c>
      <c r="G245">
        <f t="shared" si="183"/>
        <v>0</v>
      </c>
      <c r="H245">
        <f t="shared" si="184"/>
        <v>0</v>
      </c>
      <c r="I245" s="23">
        <f t="shared" si="185"/>
        <v>0</v>
      </c>
      <c r="J245" s="465"/>
      <c r="K245" s="335"/>
      <c r="L245" s="335"/>
      <c r="M245" s="335"/>
      <c r="N245" s="335"/>
      <c r="O245" s="335"/>
      <c r="P245" s="335"/>
      <c r="Q245" s="335"/>
      <c r="R245" s="335"/>
      <c r="S245" s="335"/>
      <c r="T245" s="23">
        <v>87</v>
      </c>
      <c r="U245" s="23">
        <f t="shared" si="186"/>
        <v>0</v>
      </c>
      <c r="V245">
        <f t="shared" si="187"/>
        <v>0</v>
      </c>
      <c r="W245">
        <f t="shared" si="188"/>
        <v>0</v>
      </c>
      <c r="X245">
        <f t="shared" si="189"/>
        <v>0</v>
      </c>
      <c r="Y245">
        <f t="shared" si="190"/>
        <v>0</v>
      </c>
      <c r="Z245" s="23">
        <f t="shared" si="191"/>
        <v>0</v>
      </c>
      <c r="AA245" s="465"/>
      <c r="AB245" s="335"/>
      <c r="AC245" s="335"/>
      <c r="AD245" s="335"/>
      <c r="AE245" s="335"/>
      <c r="AF245" s="335"/>
      <c r="AG245" s="335"/>
      <c r="AH245" s="335"/>
      <c r="AI245" s="335"/>
      <c r="AJ245" s="335"/>
      <c r="AK245" s="23">
        <v>87</v>
      </c>
      <c r="AL245" s="23">
        <f t="shared" si="192"/>
        <v>0</v>
      </c>
      <c r="AM245">
        <f t="shared" si="193"/>
        <v>0</v>
      </c>
      <c r="AN245">
        <f t="shared" si="194"/>
        <v>0</v>
      </c>
      <c r="AO245">
        <f t="shared" si="195"/>
        <v>0</v>
      </c>
      <c r="AP245">
        <f t="shared" si="196"/>
        <v>0</v>
      </c>
      <c r="AQ245" s="23">
        <f t="shared" si="197"/>
        <v>0</v>
      </c>
      <c r="AR245" s="465"/>
      <c r="AS245" s="335"/>
      <c r="AT245" s="335"/>
      <c r="AU245" s="335"/>
      <c r="AV245" s="335"/>
      <c r="AW245" s="335"/>
      <c r="AX245" s="335"/>
      <c r="AY245" s="335"/>
      <c r="AZ245" s="335"/>
      <c r="BA245" s="335"/>
      <c r="BB245" s="23">
        <v>87</v>
      </c>
      <c r="BC245" s="23">
        <f t="shared" si="198"/>
        <v>0</v>
      </c>
      <c r="BD245">
        <f t="shared" si="199"/>
        <v>0</v>
      </c>
      <c r="BE245">
        <f t="shared" si="200"/>
        <v>0</v>
      </c>
      <c r="BF245">
        <f t="shared" si="201"/>
        <v>0</v>
      </c>
      <c r="BG245">
        <f t="shared" si="202"/>
        <v>0</v>
      </c>
      <c r="BH245" s="23">
        <f t="shared" si="203"/>
        <v>0</v>
      </c>
      <c r="BI245" s="465"/>
      <c r="BJ245" s="335"/>
      <c r="BK245" s="335"/>
      <c r="BL245" s="335"/>
      <c r="BM245" s="335"/>
      <c r="BN245" s="335"/>
      <c r="BO245" s="335"/>
      <c r="BP245" s="335"/>
      <c r="BQ245" s="335"/>
      <c r="BR245" s="335"/>
      <c r="BS245" s="23">
        <v>87</v>
      </c>
      <c r="BT245" s="23">
        <f t="shared" si="204"/>
        <v>0</v>
      </c>
      <c r="BU245">
        <f t="shared" si="205"/>
        <v>0</v>
      </c>
      <c r="BV245">
        <f t="shared" si="206"/>
        <v>0</v>
      </c>
      <c r="BW245">
        <f t="shared" si="207"/>
        <v>0</v>
      </c>
      <c r="BX245">
        <f t="shared" si="208"/>
        <v>0</v>
      </c>
      <c r="BY245" s="23">
        <f t="shared" si="209"/>
        <v>0</v>
      </c>
      <c r="BZ245" s="465"/>
      <c r="CA245" s="335"/>
      <c r="CB245" s="335"/>
      <c r="CC245" s="335"/>
      <c r="CD245" s="335"/>
      <c r="CE245" s="335"/>
      <c r="CF245" s="335"/>
      <c r="CG245" s="335"/>
      <c r="CH245" s="335"/>
      <c r="CI245" s="335"/>
      <c r="CJ245" s="23">
        <v>87</v>
      </c>
      <c r="CK245" s="23">
        <f t="shared" si="210"/>
        <v>0</v>
      </c>
      <c r="CL245">
        <f t="shared" si="211"/>
        <v>0</v>
      </c>
      <c r="CM245">
        <f t="shared" si="212"/>
        <v>0</v>
      </c>
      <c r="CN245">
        <f t="shared" si="213"/>
        <v>0</v>
      </c>
      <c r="CO245">
        <f t="shared" si="214"/>
        <v>0</v>
      </c>
      <c r="CP245" s="23">
        <f t="shared" si="215"/>
        <v>0</v>
      </c>
      <c r="CQ245" s="465"/>
      <c r="CR245" s="335"/>
      <c r="CS245" s="335"/>
      <c r="CT245" s="335"/>
      <c r="CU245" s="335"/>
      <c r="CV245" s="335"/>
      <c r="CW245" s="335"/>
      <c r="CX245" s="335"/>
      <c r="CY245" s="335"/>
      <c r="CZ245" s="335"/>
      <c r="DA245" s="23">
        <v>87</v>
      </c>
      <c r="DB245" s="23">
        <f t="shared" si="216"/>
        <v>0</v>
      </c>
      <c r="DC245">
        <f t="shared" si="217"/>
        <v>0</v>
      </c>
      <c r="DD245">
        <f t="shared" si="218"/>
        <v>0</v>
      </c>
      <c r="DE245">
        <f t="shared" si="219"/>
        <v>0</v>
      </c>
      <c r="DF245">
        <f t="shared" si="220"/>
        <v>0</v>
      </c>
      <c r="DG245" s="23">
        <f t="shared" si="221"/>
        <v>0</v>
      </c>
      <c r="DH245" s="465"/>
      <c r="DI245" s="335"/>
      <c r="DJ245" s="335"/>
      <c r="DK245" s="335"/>
      <c r="DL245" s="335"/>
      <c r="DM245" s="335"/>
      <c r="DN245" s="335"/>
      <c r="DO245" s="335"/>
      <c r="DP245" s="335"/>
      <c r="DQ245" s="335"/>
      <c r="DR245" s="23">
        <v>87</v>
      </c>
      <c r="DS245" s="23">
        <f t="shared" si="222"/>
        <v>0</v>
      </c>
      <c r="DT245">
        <f t="shared" si="223"/>
        <v>0</v>
      </c>
      <c r="DU245">
        <f t="shared" si="224"/>
        <v>0</v>
      </c>
      <c r="DV245">
        <f t="shared" si="225"/>
        <v>0</v>
      </c>
      <c r="DW245">
        <f t="shared" si="226"/>
        <v>0</v>
      </c>
      <c r="DX245" s="23">
        <f t="shared" si="227"/>
        <v>0</v>
      </c>
      <c r="DY245" s="465"/>
      <c r="DZ245" s="335"/>
      <c r="EA245" s="335"/>
      <c r="EB245" s="335"/>
      <c r="EC245" s="335"/>
      <c r="ED245" s="335"/>
      <c r="EE245" s="335"/>
      <c r="EF245" s="335"/>
      <c r="EG245" s="335"/>
      <c r="EH245" s="335"/>
      <c r="EI245" s="23">
        <v>87</v>
      </c>
      <c r="EJ245" s="23">
        <f t="shared" si="228"/>
        <v>0</v>
      </c>
      <c r="EK245">
        <f t="shared" si="229"/>
        <v>0</v>
      </c>
      <c r="EL245">
        <f t="shared" si="230"/>
        <v>0</v>
      </c>
      <c r="EM245">
        <f t="shared" si="231"/>
        <v>0</v>
      </c>
      <c r="EN245">
        <f t="shared" si="232"/>
        <v>0</v>
      </c>
      <c r="EO245" s="23">
        <f t="shared" si="233"/>
        <v>0</v>
      </c>
      <c r="EP245" s="465"/>
      <c r="EQ245" s="335"/>
      <c r="ER245" s="335"/>
      <c r="ES245" s="335"/>
      <c r="ET245" s="335"/>
      <c r="EU245" s="335"/>
      <c r="EV245" s="335"/>
      <c r="EW245" s="335"/>
      <c r="EX245" s="335"/>
      <c r="EY245" s="335"/>
      <c r="EZ245" s="23">
        <v>87</v>
      </c>
      <c r="FA245" s="23">
        <f t="shared" si="234"/>
        <v>0</v>
      </c>
      <c r="FB245">
        <f t="shared" si="235"/>
        <v>0</v>
      </c>
      <c r="FC245">
        <f t="shared" si="236"/>
        <v>0</v>
      </c>
      <c r="FD245">
        <f t="shared" si="237"/>
        <v>0</v>
      </c>
      <c r="FE245">
        <f t="shared" si="238"/>
        <v>0</v>
      </c>
      <c r="FF245" s="23">
        <f t="shared" si="239"/>
        <v>0</v>
      </c>
      <c r="FG245" s="465"/>
      <c r="FH245" s="335"/>
      <c r="FI245" s="335"/>
      <c r="FJ245" s="335"/>
      <c r="FK245" s="335"/>
      <c r="FL245" s="335"/>
      <c r="FM245" s="335"/>
      <c r="FN245" s="335"/>
      <c r="FO245" s="335"/>
      <c r="FP245" s="335"/>
      <c r="FQ245" s="23">
        <v>87</v>
      </c>
      <c r="FR245" s="23">
        <f t="shared" si="240"/>
        <v>0</v>
      </c>
      <c r="FS245">
        <f t="shared" si="241"/>
        <v>0</v>
      </c>
      <c r="FT245">
        <f t="shared" si="242"/>
        <v>0</v>
      </c>
      <c r="FU245">
        <f t="shared" si="243"/>
        <v>0</v>
      </c>
      <c r="FV245">
        <f t="shared" si="244"/>
        <v>0</v>
      </c>
      <c r="FW245" s="23">
        <f t="shared" si="245"/>
        <v>0</v>
      </c>
      <c r="FX245" s="465"/>
      <c r="FY245" s="335"/>
      <c r="FZ245" s="335"/>
      <c r="GA245" s="335"/>
      <c r="GB245" s="335"/>
      <c r="GC245" s="335"/>
      <c r="GD245" s="335"/>
      <c r="GE245" s="335"/>
      <c r="GF245" s="335"/>
      <c r="GG245" s="335"/>
      <c r="GH245" s="23">
        <v>87</v>
      </c>
      <c r="GI245" s="23">
        <f t="shared" si="246"/>
        <v>0</v>
      </c>
      <c r="GJ245">
        <f t="shared" si="247"/>
        <v>0</v>
      </c>
      <c r="GK245">
        <f t="shared" si="248"/>
        <v>0</v>
      </c>
      <c r="GL245">
        <f t="shared" si="249"/>
        <v>0</v>
      </c>
      <c r="GM245">
        <f t="shared" si="250"/>
        <v>0</v>
      </c>
      <c r="GN245" s="23">
        <f t="shared" si="251"/>
        <v>0</v>
      </c>
      <c r="GO245" s="465"/>
      <c r="GP245" s="335"/>
      <c r="GQ245" s="335"/>
      <c r="GR245" s="335"/>
      <c r="GS245" s="335"/>
      <c r="GT245" s="335"/>
      <c r="GU245" s="335"/>
      <c r="GV245" s="335"/>
      <c r="GW245" s="335"/>
      <c r="GX245" s="335"/>
      <c r="GY245" s="23">
        <v>87</v>
      </c>
      <c r="GZ245" s="23">
        <f t="shared" si="252"/>
        <v>0</v>
      </c>
      <c r="HA245">
        <f t="shared" si="253"/>
        <v>0</v>
      </c>
      <c r="HB245">
        <f t="shared" si="254"/>
        <v>0</v>
      </c>
      <c r="HC245">
        <f t="shared" si="255"/>
        <v>0</v>
      </c>
      <c r="HD245">
        <f t="shared" si="256"/>
        <v>0</v>
      </c>
      <c r="HE245" s="23">
        <f t="shared" si="257"/>
        <v>0</v>
      </c>
      <c r="HF245" s="465"/>
      <c r="HG245" s="335"/>
      <c r="HH245" s="335"/>
      <c r="HI245" s="335"/>
      <c r="HJ245" s="335"/>
      <c r="HK245" s="335"/>
      <c r="HL245" s="335"/>
      <c r="HM245" s="335"/>
      <c r="HN245" s="335"/>
      <c r="HO245" s="335"/>
      <c r="HP245" s="23">
        <v>87</v>
      </c>
      <c r="HQ245" s="23">
        <f t="shared" si="258"/>
        <v>0</v>
      </c>
      <c r="HR245">
        <f t="shared" si="259"/>
        <v>0</v>
      </c>
      <c r="HS245">
        <f t="shared" si="260"/>
        <v>0</v>
      </c>
      <c r="HT245">
        <f t="shared" si="261"/>
        <v>0</v>
      </c>
      <c r="HU245">
        <f t="shared" si="262"/>
        <v>0</v>
      </c>
      <c r="HV245" s="23">
        <f t="shared" si="263"/>
        <v>0</v>
      </c>
      <c r="HW245" s="465"/>
      <c r="HX245" s="335"/>
      <c r="HY245" s="335"/>
      <c r="HZ245" s="335"/>
      <c r="IA245" s="335"/>
      <c r="IB245" s="335"/>
      <c r="IC245" s="335"/>
      <c r="ID245" s="335"/>
      <c r="IE245" s="335"/>
      <c r="IF245" s="335"/>
      <c r="IG245" s="23">
        <v>87</v>
      </c>
      <c r="IH245" s="23">
        <f t="shared" si="264"/>
        <v>0</v>
      </c>
      <c r="II245">
        <f t="shared" si="265"/>
        <v>0</v>
      </c>
      <c r="IJ245">
        <f t="shared" si="266"/>
        <v>0</v>
      </c>
      <c r="IK245">
        <f t="shared" si="267"/>
        <v>0</v>
      </c>
      <c r="IL245">
        <f t="shared" si="268"/>
        <v>0</v>
      </c>
      <c r="IM245" s="23">
        <f t="shared" si="269"/>
        <v>0</v>
      </c>
      <c r="IN245" s="465"/>
      <c r="IO245" s="335"/>
      <c r="IP245" s="335"/>
      <c r="IQ245" s="335"/>
      <c r="IR245" s="335"/>
      <c r="IS245" s="335"/>
      <c r="IT245" s="335"/>
    </row>
    <row r="246" spans="1:254" s="124" customFormat="1" ht="12.75" x14ac:dyDescent="0.2">
      <c r="A246" s="335"/>
      <c r="B246" s="335"/>
      <c r="C246" s="23">
        <v>88</v>
      </c>
      <c r="D246" s="23">
        <f t="shared" si="180"/>
        <v>0</v>
      </c>
      <c r="E246">
        <f t="shared" si="181"/>
        <v>0</v>
      </c>
      <c r="F246">
        <f t="shared" si="182"/>
        <v>0</v>
      </c>
      <c r="G246">
        <f t="shared" si="183"/>
        <v>0</v>
      </c>
      <c r="H246">
        <f t="shared" si="184"/>
        <v>0</v>
      </c>
      <c r="I246" s="23">
        <f t="shared" si="185"/>
        <v>0</v>
      </c>
      <c r="J246" s="465"/>
      <c r="K246" s="335"/>
      <c r="L246" s="335"/>
      <c r="M246" s="335"/>
      <c r="N246" s="335"/>
      <c r="O246" s="335"/>
      <c r="P246" s="335"/>
      <c r="Q246" s="335"/>
      <c r="R246" s="335"/>
      <c r="S246" s="335"/>
      <c r="T246" s="23">
        <v>88</v>
      </c>
      <c r="U246" s="23">
        <f t="shared" si="186"/>
        <v>0</v>
      </c>
      <c r="V246">
        <f t="shared" si="187"/>
        <v>0</v>
      </c>
      <c r="W246">
        <f t="shared" si="188"/>
        <v>0</v>
      </c>
      <c r="X246">
        <f t="shared" si="189"/>
        <v>0</v>
      </c>
      <c r="Y246">
        <f t="shared" si="190"/>
        <v>0</v>
      </c>
      <c r="Z246" s="23">
        <f t="shared" si="191"/>
        <v>0</v>
      </c>
      <c r="AA246" s="465"/>
      <c r="AB246" s="335"/>
      <c r="AC246" s="335"/>
      <c r="AD246" s="335"/>
      <c r="AE246" s="335"/>
      <c r="AF246" s="335"/>
      <c r="AG246" s="335"/>
      <c r="AH246" s="335"/>
      <c r="AI246" s="335"/>
      <c r="AJ246" s="335"/>
      <c r="AK246" s="23">
        <v>88</v>
      </c>
      <c r="AL246" s="23">
        <f t="shared" si="192"/>
        <v>0</v>
      </c>
      <c r="AM246">
        <f t="shared" si="193"/>
        <v>0</v>
      </c>
      <c r="AN246">
        <f t="shared" si="194"/>
        <v>0</v>
      </c>
      <c r="AO246">
        <f t="shared" si="195"/>
        <v>0</v>
      </c>
      <c r="AP246">
        <f t="shared" si="196"/>
        <v>0</v>
      </c>
      <c r="AQ246" s="23">
        <f t="shared" si="197"/>
        <v>0</v>
      </c>
      <c r="AR246" s="465"/>
      <c r="AS246" s="335"/>
      <c r="AT246" s="335"/>
      <c r="AU246" s="335"/>
      <c r="AV246" s="335"/>
      <c r="AW246" s="335"/>
      <c r="AX246" s="335"/>
      <c r="AY246" s="335"/>
      <c r="AZ246" s="335"/>
      <c r="BA246" s="335"/>
      <c r="BB246" s="23">
        <v>88</v>
      </c>
      <c r="BC246" s="23">
        <f t="shared" si="198"/>
        <v>0</v>
      </c>
      <c r="BD246">
        <f t="shared" si="199"/>
        <v>0</v>
      </c>
      <c r="BE246">
        <f t="shared" si="200"/>
        <v>0</v>
      </c>
      <c r="BF246">
        <f t="shared" si="201"/>
        <v>0</v>
      </c>
      <c r="BG246">
        <f t="shared" si="202"/>
        <v>0</v>
      </c>
      <c r="BH246" s="23">
        <f t="shared" si="203"/>
        <v>0</v>
      </c>
      <c r="BI246" s="465"/>
      <c r="BJ246" s="335"/>
      <c r="BK246" s="335"/>
      <c r="BL246" s="335"/>
      <c r="BM246" s="335"/>
      <c r="BN246" s="335"/>
      <c r="BO246" s="335"/>
      <c r="BP246" s="335"/>
      <c r="BQ246" s="335"/>
      <c r="BR246" s="335"/>
      <c r="BS246" s="23">
        <v>88</v>
      </c>
      <c r="BT246" s="23">
        <f t="shared" si="204"/>
        <v>0</v>
      </c>
      <c r="BU246">
        <f t="shared" si="205"/>
        <v>0</v>
      </c>
      <c r="BV246">
        <f t="shared" si="206"/>
        <v>0</v>
      </c>
      <c r="BW246">
        <f t="shared" si="207"/>
        <v>0</v>
      </c>
      <c r="BX246">
        <f t="shared" si="208"/>
        <v>0</v>
      </c>
      <c r="BY246" s="23">
        <f t="shared" si="209"/>
        <v>0</v>
      </c>
      <c r="BZ246" s="465"/>
      <c r="CA246" s="335"/>
      <c r="CB246" s="335"/>
      <c r="CC246" s="335"/>
      <c r="CD246" s="335"/>
      <c r="CE246" s="335"/>
      <c r="CF246" s="335"/>
      <c r="CG246" s="335"/>
      <c r="CH246" s="335"/>
      <c r="CI246" s="335"/>
      <c r="CJ246" s="23">
        <v>88</v>
      </c>
      <c r="CK246" s="23">
        <f t="shared" si="210"/>
        <v>0</v>
      </c>
      <c r="CL246">
        <f t="shared" si="211"/>
        <v>0</v>
      </c>
      <c r="CM246">
        <f t="shared" si="212"/>
        <v>0</v>
      </c>
      <c r="CN246">
        <f t="shared" si="213"/>
        <v>0</v>
      </c>
      <c r="CO246">
        <f t="shared" si="214"/>
        <v>0</v>
      </c>
      <c r="CP246" s="23">
        <f t="shared" si="215"/>
        <v>0</v>
      </c>
      <c r="CQ246" s="465"/>
      <c r="CR246" s="335"/>
      <c r="CS246" s="335"/>
      <c r="CT246" s="335"/>
      <c r="CU246" s="335"/>
      <c r="CV246" s="335"/>
      <c r="CW246" s="335"/>
      <c r="CX246" s="335"/>
      <c r="CY246" s="335"/>
      <c r="CZ246" s="335"/>
      <c r="DA246" s="23">
        <v>88</v>
      </c>
      <c r="DB246" s="23">
        <f t="shared" si="216"/>
        <v>0</v>
      </c>
      <c r="DC246">
        <f t="shared" si="217"/>
        <v>0</v>
      </c>
      <c r="DD246">
        <f t="shared" si="218"/>
        <v>0</v>
      </c>
      <c r="DE246">
        <f t="shared" si="219"/>
        <v>0</v>
      </c>
      <c r="DF246">
        <f t="shared" si="220"/>
        <v>0</v>
      </c>
      <c r="DG246" s="23">
        <f t="shared" si="221"/>
        <v>0</v>
      </c>
      <c r="DH246" s="465"/>
      <c r="DI246" s="335"/>
      <c r="DJ246" s="335"/>
      <c r="DK246" s="335"/>
      <c r="DL246" s="335"/>
      <c r="DM246" s="335"/>
      <c r="DN246" s="335"/>
      <c r="DO246" s="335"/>
      <c r="DP246" s="335"/>
      <c r="DQ246" s="335"/>
      <c r="DR246" s="23">
        <v>88</v>
      </c>
      <c r="DS246" s="23">
        <f t="shared" si="222"/>
        <v>0</v>
      </c>
      <c r="DT246">
        <f t="shared" si="223"/>
        <v>0</v>
      </c>
      <c r="DU246">
        <f t="shared" si="224"/>
        <v>0</v>
      </c>
      <c r="DV246">
        <f t="shared" si="225"/>
        <v>0</v>
      </c>
      <c r="DW246">
        <f t="shared" si="226"/>
        <v>0</v>
      </c>
      <c r="DX246" s="23">
        <f t="shared" si="227"/>
        <v>0</v>
      </c>
      <c r="DY246" s="465"/>
      <c r="DZ246" s="335"/>
      <c r="EA246" s="335"/>
      <c r="EB246" s="335"/>
      <c r="EC246" s="335"/>
      <c r="ED246" s="335"/>
      <c r="EE246" s="335"/>
      <c r="EF246" s="335"/>
      <c r="EG246" s="335"/>
      <c r="EH246" s="335"/>
      <c r="EI246" s="23">
        <v>88</v>
      </c>
      <c r="EJ246" s="23">
        <f t="shared" si="228"/>
        <v>0</v>
      </c>
      <c r="EK246">
        <f t="shared" si="229"/>
        <v>0</v>
      </c>
      <c r="EL246">
        <f t="shared" si="230"/>
        <v>0</v>
      </c>
      <c r="EM246">
        <f t="shared" si="231"/>
        <v>0</v>
      </c>
      <c r="EN246">
        <f t="shared" si="232"/>
        <v>0</v>
      </c>
      <c r="EO246" s="23">
        <f t="shared" si="233"/>
        <v>0</v>
      </c>
      <c r="EP246" s="465"/>
      <c r="EQ246" s="335"/>
      <c r="ER246" s="335"/>
      <c r="ES246" s="335"/>
      <c r="ET246" s="335"/>
      <c r="EU246" s="335"/>
      <c r="EV246" s="335"/>
      <c r="EW246" s="335"/>
      <c r="EX246" s="335"/>
      <c r="EY246" s="335"/>
      <c r="EZ246" s="23">
        <v>88</v>
      </c>
      <c r="FA246" s="23">
        <f t="shared" si="234"/>
        <v>0</v>
      </c>
      <c r="FB246">
        <f t="shared" si="235"/>
        <v>0</v>
      </c>
      <c r="FC246">
        <f t="shared" si="236"/>
        <v>0</v>
      </c>
      <c r="FD246">
        <f t="shared" si="237"/>
        <v>0</v>
      </c>
      <c r="FE246">
        <f t="shared" si="238"/>
        <v>0</v>
      </c>
      <c r="FF246" s="23">
        <f t="shared" si="239"/>
        <v>0</v>
      </c>
      <c r="FG246" s="465"/>
      <c r="FH246" s="335"/>
      <c r="FI246" s="335"/>
      <c r="FJ246" s="335"/>
      <c r="FK246" s="335"/>
      <c r="FL246" s="335"/>
      <c r="FM246" s="335"/>
      <c r="FN246" s="335"/>
      <c r="FO246" s="335"/>
      <c r="FP246" s="335"/>
      <c r="FQ246" s="23">
        <v>88</v>
      </c>
      <c r="FR246" s="23">
        <f t="shared" si="240"/>
        <v>0</v>
      </c>
      <c r="FS246">
        <f t="shared" si="241"/>
        <v>0</v>
      </c>
      <c r="FT246">
        <f t="shared" si="242"/>
        <v>0</v>
      </c>
      <c r="FU246">
        <f t="shared" si="243"/>
        <v>0</v>
      </c>
      <c r="FV246">
        <f t="shared" si="244"/>
        <v>0</v>
      </c>
      <c r="FW246" s="23">
        <f t="shared" si="245"/>
        <v>0</v>
      </c>
      <c r="FX246" s="465"/>
      <c r="FY246" s="335"/>
      <c r="FZ246" s="335"/>
      <c r="GA246" s="335"/>
      <c r="GB246" s="335"/>
      <c r="GC246" s="335"/>
      <c r="GD246" s="335"/>
      <c r="GE246" s="335"/>
      <c r="GF246" s="335"/>
      <c r="GG246" s="335"/>
      <c r="GH246" s="23">
        <v>88</v>
      </c>
      <c r="GI246" s="23">
        <f t="shared" si="246"/>
        <v>0</v>
      </c>
      <c r="GJ246">
        <f t="shared" si="247"/>
        <v>0</v>
      </c>
      <c r="GK246">
        <f t="shared" si="248"/>
        <v>0</v>
      </c>
      <c r="GL246">
        <f t="shared" si="249"/>
        <v>0</v>
      </c>
      <c r="GM246">
        <f t="shared" si="250"/>
        <v>0</v>
      </c>
      <c r="GN246" s="23">
        <f t="shared" si="251"/>
        <v>0</v>
      </c>
      <c r="GO246" s="465"/>
      <c r="GP246" s="335"/>
      <c r="GQ246" s="335"/>
      <c r="GR246" s="335"/>
      <c r="GS246" s="335"/>
      <c r="GT246" s="335"/>
      <c r="GU246" s="335"/>
      <c r="GV246" s="335"/>
      <c r="GW246" s="335"/>
      <c r="GX246" s="335"/>
      <c r="GY246" s="23">
        <v>88</v>
      </c>
      <c r="GZ246" s="23">
        <f t="shared" si="252"/>
        <v>0</v>
      </c>
      <c r="HA246">
        <f t="shared" si="253"/>
        <v>0</v>
      </c>
      <c r="HB246">
        <f t="shared" si="254"/>
        <v>0</v>
      </c>
      <c r="HC246">
        <f t="shared" si="255"/>
        <v>0</v>
      </c>
      <c r="HD246">
        <f t="shared" si="256"/>
        <v>0</v>
      </c>
      <c r="HE246" s="23">
        <f t="shared" si="257"/>
        <v>0</v>
      </c>
      <c r="HF246" s="465"/>
      <c r="HG246" s="335"/>
      <c r="HH246" s="335"/>
      <c r="HI246" s="335"/>
      <c r="HJ246" s="335"/>
      <c r="HK246" s="335"/>
      <c r="HL246" s="335"/>
      <c r="HM246" s="335"/>
      <c r="HN246" s="335"/>
      <c r="HO246" s="335"/>
      <c r="HP246" s="23">
        <v>88</v>
      </c>
      <c r="HQ246" s="23">
        <f t="shared" si="258"/>
        <v>0</v>
      </c>
      <c r="HR246">
        <f t="shared" si="259"/>
        <v>0</v>
      </c>
      <c r="HS246">
        <f t="shared" si="260"/>
        <v>0</v>
      </c>
      <c r="HT246">
        <f t="shared" si="261"/>
        <v>0</v>
      </c>
      <c r="HU246">
        <f t="shared" si="262"/>
        <v>0</v>
      </c>
      <c r="HV246" s="23">
        <f t="shared" si="263"/>
        <v>0</v>
      </c>
      <c r="HW246" s="465"/>
      <c r="HX246" s="335"/>
      <c r="HY246" s="335"/>
      <c r="HZ246" s="335"/>
      <c r="IA246" s="335"/>
      <c r="IB246" s="335"/>
      <c r="IC246" s="335"/>
      <c r="ID246" s="335"/>
      <c r="IE246" s="335"/>
      <c r="IF246" s="335"/>
      <c r="IG246" s="23">
        <v>88</v>
      </c>
      <c r="IH246" s="23">
        <f t="shared" si="264"/>
        <v>0</v>
      </c>
      <c r="II246">
        <f t="shared" si="265"/>
        <v>0</v>
      </c>
      <c r="IJ246">
        <f t="shared" si="266"/>
        <v>0</v>
      </c>
      <c r="IK246">
        <f t="shared" si="267"/>
        <v>0</v>
      </c>
      <c r="IL246">
        <f t="shared" si="268"/>
        <v>0</v>
      </c>
      <c r="IM246" s="23">
        <f t="shared" si="269"/>
        <v>0</v>
      </c>
      <c r="IN246" s="465"/>
      <c r="IO246" s="335"/>
      <c r="IP246" s="335"/>
      <c r="IQ246" s="335"/>
      <c r="IR246" s="335"/>
      <c r="IS246" s="335"/>
      <c r="IT246" s="335"/>
    </row>
    <row r="247" spans="1:254" s="124" customFormat="1" ht="12.75" x14ac:dyDescent="0.2">
      <c r="A247" s="335"/>
      <c r="B247" s="335"/>
      <c r="C247" s="23">
        <v>89</v>
      </c>
      <c r="D247" s="23">
        <f t="shared" si="180"/>
        <v>0</v>
      </c>
      <c r="E247">
        <f t="shared" si="181"/>
        <v>0</v>
      </c>
      <c r="F247">
        <f t="shared" si="182"/>
        <v>0</v>
      </c>
      <c r="G247">
        <f t="shared" si="183"/>
        <v>0</v>
      </c>
      <c r="H247">
        <f t="shared" si="184"/>
        <v>0</v>
      </c>
      <c r="I247" s="23">
        <f t="shared" si="185"/>
        <v>0</v>
      </c>
      <c r="J247" s="465"/>
      <c r="K247" s="335"/>
      <c r="L247" s="335"/>
      <c r="M247" s="335"/>
      <c r="N247" s="335"/>
      <c r="O247" s="335"/>
      <c r="P247" s="335"/>
      <c r="Q247" s="335"/>
      <c r="R247" s="335"/>
      <c r="S247" s="335"/>
      <c r="T247" s="23">
        <v>89</v>
      </c>
      <c r="U247" s="23">
        <f t="shared" si="186"/>
        <v>0</v>
      </c>
      <c r="V247">
        <f t="shared" si="187"/>
        <v>0</v>
      </c>
      <c r="W247">
        <f t="shared" si="188"/>
        <v>0</v>
      </c>
      <c r="X247">
        <f t="shared" si="189"/>
        <v>0</v>
      </c>
      <c r="Y247">
        <f t="shared" si="190"/>
        <v>0</v>
      </c>
      <c r="Z247" s="23">
        <f t="shared" si="191"/>
        <v>0</v>
      </c>
      <c r="AA247" s="465"/>
      <c r="AB247" s="335"/>
      <c r="AC247" s="335"/>
      <c r="AD247" s="335"/>
      <c r="AE247" s="335"/>
      <c r="AF247" s="335"/>
      <c r="AG247" s="335"/>
      <c r="AH247" s="335"/>
      <c r="AI247" s="335"/>
      <c r="AJ247" s="335"/>
      <c r="AK247" s="23">
        <v>89</v>
      </c>
      <c r="AL247" s="23">
        <f t="shared" si="192"/>
        <v>0</v>
      </c>
      <c r="AM247">
        <f t="shared" si="193"/>
        <v>0</v>
      </c>
      <c r="AN247">
        <f t="shared" si="194"/>
        <v>0</v>
      </c>
      <c r="AO247">
        <f t="shared" si="195"/>
        <v>0</v>
      </c>
      <c r="AP247">
        <f t="shared" si="196"/>
        <v>0</v>
      </c>
      <c r="AQ247" s="23">
        <f t="shared" si="197"/>
        <v>0</v>
      </c>
      <c r="AR247" s="465"/>
      <c r="AS247" s="335"/>
      <c r="AT247" s="335"/>
      <c r="AU247" s="335"/>
      <c r="AV247" s="335"/>
      <c r="AW247" s="335"/>
      <c r="AX247" s="335"/>
      <c r="AY247" s="335"/>
      <c r="AZ247" s="335"/>
      <c r="BA247" s="335"/>
      <c r="BB247" s="23">
        <v>89</v>
      </c>
      <c r="BC247" s="23">
        <f t="shared" si="198"/>
        <v>0</v>
      </c>
      <c r="BD247">
        <f t="shared" si="199"/>
        <v>0</v>
      </c>
      <c r="BE247">
        <f t="shared" si="200"/>
        <v>0</v>
      </c>
      <c r="BF247">
        <f t="shared" si="201"/>
        <v>0</v>
      </c>
      <c r="BG247">
        <f t="shared" si="202"/>
        <v>0</v>
      </c>
      <c r="BH247" s="23">
        <f t="shared" si="203"/>
        <v>0</v>
      </c>
      <c r="BI247" s="465"/>
      <c r="BJ247" s="335"/>
      <c r="BK247" s="335"/>
      <c r="BL247" s="335"/>
      <c r="BM247" s="335"/>
      <c r="BN247" s="335"/>
      <c r="BO247" s="335"/>
      <c r="BP247" s="335"/>
      <c r="BQ247" s="335"/>
      <c r="BR247" s="335"/>
      <c r="BS247" s="23">
        <v>89</v>
      </c>
      <c r="BT247" s="23">
        <f t="shared" si="204"/>
        <v>0</v>
      </c>
      <c r="BU247">
        <f t="shared" si="205"/>
        <v>0</v>
      </c>
      <c r="BV247">
        <f t="shared" si="206"/>
        <v>0</v>
      </c>
      <c r="BW247">
        <f t="shared" si="207"/>
        <v>0</v>
      </c>
      <c r="BX247">
        <f t="shared" si="208"/>
        <v>0</v>
      </c>
      <c r="BY247" s="23">
        <f t="shared" si="209"/>
        <v>0</v>
      </c>
      <c r="BZ247" s="465"/>
      <c r="CA247" s="335"/>
      <c r="CB247" s="335"/>
      <c r="CC247" s="335"/>
      <c r="CD247" s="335"/>
      <c r="CE247" s="335"/>
      <c r="CF247" s="335"/>
      <c r="CG247" s="335"/>
      <c r="CH247" s="335"/>
      <c r="CI247" s="335"/>
      <c r="CJ247" s="23">
        <v>89</v>
      </c>
      <c r="CK247" s="23">
        <f t="shared" si="210"/>
        <v>0</v>
      </c>
      <c r="CL247">
        <f t="shared" si="211"/>
        <v>0</v>
      </c>
      <c r="CM247">
        <f t="shared" si="212"/>
        <v>0</v>
      </c>
      <c r="CN247">
        <f t="shared" si="213"/>
        <v>0</v>
      </c>
      <c r="CO247">
        <f t="shared" si="214"/>
        <v>0</v>
      </c>
      <c r="CP247" s="23">
        <f t="shared" si="215"/>
        <v>0</v>
      </c>
      <c r="CQ247" s="465"/>
      <c r="CR247" s="335"/>
      <c r="CS247" s="335"/>
      <c r="CT247" s="335"/>
      <c r="CU247" s="335"/>
      <c r="CV247" s="335"/>
      <c r="CW247" s="335"/>
      <c r="CX247" s="335"/>
      <c r="CY247" s="335"/>
      <c r="CZ247" s="335"/>
      <c r="DA247" s="23">
        <v>89</v>
      </c>
      <c r="DB247" s="23">
        <f t="shared" si="216"/>
        <v>0</v>
      </c>
      <c r="DC247">
        <f t="shared" si="217"/>
        <v>0</v>
      </c>
      <c r="DD247">
        <f t="shared" si="218"/>
        <v>0</v>
      </c>
      <c r="DE247">
        <f t="shared" si="219"/>
        <v>0</v>
      </c>
      <c r="DF247">
        <f t="shared" si="220"/>
        <v>0</v>
      </c>
      <c r="DG247" s="23">
        <f t="shared" si="221"/>
        <v>0</v>
      </c>
      <c r="DH247" s="465"/>
      <c r="DI247" s="335"/>
      <c r="DJ247" s="335"/>
      <c r="DK247" s="335"/>
      <c r="DL247" s="335"/>
      <c r="DM247" s="335"/>
      <c r="DN247" s="335"/>
      <c r="DO247" s="335"/>
      <c r="DP247" s="335"/>
      <c r="DQ247" s="335"/>
      <c r="DR247" s="23">
        <v>89</v>
      </c>
      <c r="DS247" s="23">
        <f t="shared" si="222"/>
        <v>0</v>
      </c>
      <c r="DT247">
        <f t="shared" si="223"/>
        <v>0</v>
      </c>
      <c r="DU247">
        <f t="shared" si="224"/>
        <v>0</v>
      </c>
      <c r="DV247">
        <f t="shared" si="225"/>
        <v>0</v>
      </c>
      <c r="DW247">
        <f t="shared" si="226"/>
        <v>0</v>
      </c>
      <c r="DX247" s="23">
        <f t="shared" si="227"/>
        <v>0</v>
      </c>
      <c r="DY247" s="465"/>
      <c r="DZ247" s="335"/>
      <c r="EA247" s="335"/>
      <c r="EB247" s="335"/>
      <c r="EC247" s="335"/>
      <c r="ED247" s="335"/>
      <c r="EE247" s="335"/>
      <c r="EF247" s="335"/>
      <c r="EG247" s="335"/>
      <c r="EH247" s="335"/>
      <c r="EI247" s="23">
        <v>89</v>
      </c>
      <c r="EJ247" s="23">
        <f t="shared" si="228"/>
        <v>0</v>
      </c>
      <c r="EK247">
        <f t="shared" si="229"/>
        <v>0</v>
      </c>
      <c r="EL247">
        <f t="shared" si="230"/>
        <v>0</v>
      </c>
      <c r="EM247">
        <f t="shared" si="231"/>
        <v>0</v>
      </c>
      <c r="EN247">
        <f t="shared" si="232"/>
        <v>0</v>
      </c>
      <c r="EO247" s="23">
        <f t="shared" si="233"/>
        <v>0</v>
      </c>
      <c r="EP247" s="465"/>
      <c r="EQ247" s="335"/>
      <c r="ER247" s="335"/>
      <c r="ES247" s="335"/>
      <c r="ET247" s="335"/>
      <c r="EU247" s="335"/>
      <c r="EV247" s="335"/>
      <c r="EW247" s="335"/>
      <c r="EX247" s="335"/>
      <c r="EY247" s="335"/>
      <c r="EZ247" s="23">
        <v>89</v>
      </c>
      <c r="FA247" s="23">
        <f t="shared" si="234"/>
        <v>0</v>
      </c>
      <c r="FB247">
        <f t="shared" si="235"/>
        <v>0</v>
      </c>
      <c r="FC247">
        <f t="shared" si="236"/>
        <v>0</v>
      </c>
      <c r="FD247">
        <f t="shared" si="237"/>
        <v>0</v>
      </c>
      <c r="FE247">
        <f t="shared" si="238"/>
        <v>0</v>
      </c>
      <c r="FF247" s="23">
        <f t="shared" si="239"/>
        <v>0</v>
      </c>
      <c r="FG247" s="465"/>
      <c r="FH247" s="335"/>
      <c r="FI247" s="335"/>
      <c r="FJ247" s="335"/>
      <c r="FK247" s="335"/>
      <c r="FL247" s="335"/>
      <c r="FM247" s="335"/>
      <c r="FN247" s="335"/>
      <c r="FO247" s="335"/>
      <c r="FP247" s="335"/>
      <c r="FQ247" s="23">
        <v>89</v>
      </c>
      <c r="FR247" s="23">
        <f t="shared" si="240"/>
        <v>0</v>
      </c>
      <c r="FS247">
        <f t="shared" si="241"/>
        <v>0</v>
      </c>
      <c r="FT247">
        <f t="shared" si="242"/>
        <v>0</v>
      </c>
      <c r="FU247">
        <f t="shared" si="243"/>
        <v>0</v>
      </c>
      <c r="FV247">
        <f t="shared" si="244"/>
        <v>0</v>
      </c>
      <c r="FW247" s="23">
        <f t="shared" si="245"/>
        <v>0</v>
      </c>
      <c r="FX247" s="465"/>
      <c r="FY247" s="335"/>
      <c r="FZ247" s="335"/>
      <c r="GA247" s="335"/>
      <c r="GB247" s="335"/>
      <c r="GC247" s="335"/>
      <c r="GD247" s="335"/>
      <c r="GE247" s="335"/>
      <c r="GF247" s="335"/>
      <c r="GG247" s="335"/>
      <c r="GH247" s="23">
        <v>89</v>
      </c>
      <c r="GI247" s="23">
        <f t="shared" si="246"/>
        <v>0</v>
      </c>
      <c r="GJ247">
        <f t="shared" si="247"/>
        <v>0</v>
      </c>
      <c r="GK247">
        <f t="shared" si="248"/>
        <v>0</v>
      </c>
      <c r="GL247">
        <f t="shared" si="249"/>
        <v>0</v>
      </c>
      <c r="GM247">
        <f t="shared" si="250"/>
        <v>0</v>
      </c>
      <c r="GN247" s="23">
        <f t="shared" si="251"/>
        <v>0</v>
      </c>
      <c r="GO247" s="465"/>
      <c r="GP247" s="335"/>
      <c r="GQ247" s="335"/>
      <c r="GR247" s="335"/>
      <c r="GS247" s="335"/>
      <c r="GT247" s="335"/>
      <c r="GU247" s="335"/>
      <c r="GV247" s="335"/>
      <c r="GW247" s="335"/>
      <c r="GX247" s="335"/>
      <c r="GY247" s="23">
        <v>89</v>
      </c>
      <c r="GZ247" s="23">
        <f t="shared" si="252"/>
        <v>0</v>
      </c>
      <c r="HA247">
        <f t="shared" si="253"/>
        <v>0</v>
      </c>
      <c r="HB247">
        <f t="shared" si="254"/>
        <v>0</v>
      </c>
      <c r="HC247">
        <f t="shared" si="255"/>
        <v>0</v>
      </c>
      <c r="HD247">
        <f t="shared" si="256"/>
        <v>0</v>
      </c>
      <c r="HE247" s="23">
        <f t="shared" si="257"/>
        <v>0</v>
      </c>
      <c r="HF247" s="465"/>
      <c r="HG247" s="335"/>
      <c r="HH247" s="335"/>
      <c r="HI247" s="335"/>
      <c r="HJ247" s="335"/>
      <c r="HK247" s="335"/>
      <c r="HL247" s="335"/>
      <c r="HM247" s="335"/>
      <c r="HN247" s="335"/>
      <c r="HO247" s="335"/>
      <c r="HP247" s="23">
        <v>89</v>
      </c>
      <c r="HQ247" s="23">
        <f t="shared" si="258"/>
        <v>0</v>
      </c>
      <c r="HR247">
        <f t="shared" si="259"/>
        <v>0</v>
      </c>
      <c r="HS247">
        <f t="shared" si="260"/>
        <v>0</v>
      </c>
      <c r="HT247">
        <f t="shared" si="261"/>
        <v>0</v>
      </c>
      <c r="HU247">
        <f t="shared" si="262"/>
        <v>0</v>
      </c>
      <c r="HV247" s="23">
        <f t="shared" si="263"/>
        <v>0</v>
      </c>
      <c r="HW247" s="465"/>
      <c r="HX247" s="335"/>
      <c r="HY247" s="335"/>
      <c r="HZ247" s="335"/>
      <c r="IA247" s="335"/>
      <c r="IB247" s="335"/>
      <c r="IC247" s="335"/>
      <c r="ID247" s="335"/>
      <c r="IE247" s="335"/>
      <c r="IF247" s="335"/>
      <c r="IG247" s="23">
        <v>89</v>
      </c>
      <c r="IH247" s="23">
        <f t="shared" si="264"/>
        <v>0</v>
      </c>
      <c r="II247">
        <f t="shared" si="265"/>
        <v>0</v>
      </c>
      <c r="IJ247">
        <f t="shared" si="266"/>
        <v>0</v>
      </c>
      <c r="IK247">
        <f t="shared" si="267"/>
        <v>0</v>
      </c>
      <c r="IL247">
        <f t="shared" si="268"/>
        <v>0</v>
      </c>
      <c r="IM247" s="23">
        <f t="shared" si="269"/>
        <v>0</v>
      </c>
      <c r="IN247" s="465"/>
      <c r="IO247" s="335"/>
      <c r="IP247" s="335"/>
      <c r="IQ247" s="335"/>
      <c r="IR247" s="335"/>
      <c r="IS247" s="335"/>
      <c r="IT247" s="335"/>
    </row>
    <row r="248" spans="1:254" s="124" customFormat="1" ht="12.75" x14ac:dyDescent="0.2">
      <c r="A248" s="335"/>
      <c r="B248" s="335"/>
      <c r="C248" s="23">
        <v>90</v>
      </c>
      <c r="D248" s="23">
        <f t="shared" si="180"/>
        <v>0</v>
      </c>
      <c r="E248">
        <f t="shared" si="181"/>
        <v>0</v>
      </c>
      <c r="F248">
        <f t="shared" si="182"/>
        <v>0</v>
      </c>
      <c r="G248">
        <f t="shared" si="183"/>
        <v>0</v>
      </c>
      <c r="H248">
        <f t="shared" si="184"/>
        <v>0</v>
      </c>
      <c r="I248" s="23">
        <f t="shared" si="185"/>
        <v>0</v>
      </c>
      <c r="J248" s="465"/>
      <c r="K248" s="335"/>
      <c r="L248" s="335"/>
      <c r="M248" s="335"/>
      <c r="N248" s="335"/>
      <c r="O248" s="335"/>
      <c r="P248" s="335"/>
      <c r="Q248" s="335"/>
      <c r="R248" s="335"/>
      <c r="S248" s="335"/>
      <c r="T248" s="23">
        <v>90</v>
      </c>
      <c r="U248" s="23">
        <f t="shared" si="186"/>
        <v>0</v>
      </c>
      <c r="V248">
        <f t="shared" si="187"/>
        <v>0</v>
      </c>
      <c r="W248">
        <f t="shared" si="188"/>
        <v>0</v>
      </c>
      <c r="X248">
        <f t="shared" si="189"/>
        <v>0</v>
      </c>
      <c r="Y248">
        <f t="shared" si="190"/>
        <v>0</v>
      </c>
      <c r="Z248" s="23">
        <f t="shared" si="191"/>
        <v>0</v>
      </c>
      <c r="AA248" s="465"/>
      <c r="AB248" s="335"/>
      <c r="AC248" s="335"/>
      <c r="AD248" s="335"/>
      <c r="AE248" s="335"/>
      <c r="AF248" s="335"/>
      <c r="AG248" s="335"/>
      <c r="AH248" s="335"/>
      <c r="AI248" s="335"/>
      <c r="AJ248" s="335"/>
      <c r="AK248" s="23">
        <v>90</v>
      </c>
      <c r="AL248" s="23">
        <f t="shared" si="192"/>
        <v>0</v>
      </c>
      <c r="AM248">
        <f t="shared" si="193"/>
        <v>0</v>
      </c>
      <c r="AN248">
        <f t="shared" si="194"/>
        <v>0</v>
      </c>
      <c r="AO248">
        <f t="shared" si="195"/>
        <v>0</v>
      </c>
      <c r="AP248">
        <f t="shared" si="196"/>
        <v>0</v>
      </c>
      <c r="AQ248" s="23">
        <f t="shared" si="197"/>
        <v>0</v>
      </c>
      <c r="AR248" s="465"/>
      <c r="AS248" s="335"/>
      <c r="AT248" s="335"/>
      <c r="AU248" s="335"/>
      <c r="AV248" s="335"/>
      <c r="AW248" s="335"/>
      <c r="AX248" s="335"/>
      <c r="AY248" s="335"/>
      <c r="AZ248" s="335"/>
      <c r="BA248" s="335"/>
      <c r="BB248" s="23">
        <v>90</v>
      </c>
      <c r="BC248" s="23">
        <f t="shared" si="198"/>
        <v>0</v>
      </c>
      <c r="BD248">
        <f t="shared" si="199"/>
        <v>0</v>
      </c>
      <c r="BE248">
        <f t="shared" si="200"/>
        <v>0</v>
      </c>
      <c r="BF248">
        <f t="shared" si="201"/>
        <v>0</v>
      </c>
      <c r="BG248">
        <f t="shared" si="202"/>
        <v>0</v>
      </c>
      <c r="BH248" s="23">
        <f t="shared" si="203"/>
        <v>0</v>
      </c>
      <c r="BI248" s="465"/>
      <c r="BJ248" s="335"/>
      <c r="BK248" s="335"/>
      <c r="BL248" s="335"/>
      <c r="BM248" s="335"/>
      <c r="BN248" s="335"/>
      <c r="BO248" s="335"/>
      <c r="BP248" s="335"/>
      <c r="BQ248" s="335"/>
      <c r="BR248" s="335"/>
      <c r="BS248" s="23">
        <v>90</v>
      </c>
      <c r="BT248" s="23">
        <f t="shared" si="204"/>
        <v>0</v>
      </c>
      <c r="BU248">
        <f t="shared" si="205"/>
        <v>0</v>
      </c>
      <c r="BV248">
        <f t="shared" si="206"/>
        <v>0</v>
      </c>
      <c r="BW248">
        <f t="shared" si="207"/>
        <v>0</v>
      </c>
      <c r="BX248">
        <f t="shared" si="208"/>
        <v>0</v>
      </c>
      <c r="BY248" s="23">
        <f t="shared" si="209"/>
        <v>0</v>
      </c>
      <c r="BZ248" s="465"/>
      <c r="CA248" s="335"/>
      <c r="CB248" s="335"/>
      <c r="CC248" s="335"/>
      <c r="CD248" s="335"/>
      <c r="CE248" s="335"/>
      <c r="CF248" s="335"/>
      <c r="CG248" s="335"/>
      <c r="CH248" s="335"/>
      <c r="CI248" s="335"/>
      <c r="CJ248" s="23">
        <v>90</v>
      </c>
      <c r="CK248" s="23">
        <f t="shared" si="210"/>
        <v>0</v>
      </c>
      <c r="CL248">
        <f t="shared" si="211"/>
        <v>0</v>
      </c>
      <c r="CM248">
        <f t="shared" si="212"/>
        <v>0</v>
      </c>
      <c r="CN248">
        <f t="shared" si="213"/>
        <v>0</v>
      </c>
      <c r="CO248">
        <f t="shared" si="214"/>
        <v>0</v>
      </c>
      <c r="CP248" s="23">
        <f t="shared" si="215"/>
        <v>0</v>
      </c>
      <c r="CQ248" s="465"/>
      <c r="CR248" s="335"/>
      <c r="CS248" s="335"/>
      <c r="CT248" s="335"/>
      <c r="CU248" s="335"/>
      <c r="CV248" s="335"/>
      <c r="CW248" s="335"/>
      <c r="CX248" s="335"/>
      <c r="CY248" s="335"/>
      <c r="CZ248" s="335"/>
      <c r="DA248" s="23">
        <v>90</v>
      </c>
      <c r="DB248" s="23">
        <f t="shared" si="216"/>
        <v>0</v>
      </c>
      <c r="DC248">
        <f t="shared" si="217"/>
        <v>0</v>
      </c>
      <c r="DD248">
        <f t="shared" si="218"/>
        <v>0</v>
      </c>
      <c r="DE248">
        <f t="shared" si="219"/>
        <v>0</v>
      </c>
      <c r="DF248">
        <f t="shared" si="220"/>
        <v>0</v>
      </c>
      <c r="DG248" s="23">
        <f t="shared" si="221"/>
        <v>0</v>
      </c>
      <c r="DH248" s="465"/>
      <c r="DI248" s="335"/>
      <c r="DJ248" s="335"/>
      <c r="DK248" s="335"/>
      <c r="DL248" s="335"/>
      <c r="DM248" s="335"/>
      <c r="DN248" s="335"/>
      <c r="DO248" s="335"/>
      <c r="DP248" s="335"/>
      <c r="DQ248" s="335"/>
      <c r="DR248" s="23">
        <v>90</v>
      </c>
      <c r="DS248" s="23">
        <f t="shared" si="222"/>
        <v>0</v>
      </c>
      <c r="DT248">
        <f t="shared" si="223"/>
        <v>0</v>
      </c>
      <c r="DU248">
        <f t="shared" si="224"/>
        <v>0</v>
      </c>
      <c r="DV248">
        <f t="shared" si="225"/>
        <v>0</v>
      </c>
      <c r="DW248">
        <f t="shared" si="226"/>
        <v>0</v>
      </c>
      <c r="DX248" s="23">
        <f t="shared" si="227"/>
        <v>0</v>
      </c>
      <c r="DY248" s="465"/>
      <c r="DZ248" s="335"/>
      <c r="EA248" s="335"/>
      <c r="EB248" s="335"/>
      <c r="EC248" s="335"/>
      <c r="ED248" s="335"/>
      <c r="EE248" s="335"/>
      <c r="EF248" s="335"/>
      <c r="EG248" s="335"/>
      <c r="EH248" s="335"/>
      <c r="EI248" s="23">
        <v>90</v>
      </c>
      <c r="EJ248" s="23">
        <f t="shared" si="228"/>
        <v>0</v>
      </c>
      <c r="EK248">
        <f t="shared" si="229"/>
        <v>0</v>
      </c>
      <c r="EL248">
        <f t="shared" si="230"/>
        <v>0</v>
      </c>
      <c r="EM248">
        <f t="shared" si="231"/>
        <v>0</v>
      </c>
      <c r="EN248">
        <f t="shared" si="232"/>
        <v>0</v>
      </c>
      <c r="EO248" s="23">
        <f t="shared" si="233"/>
        <v>0</v>
      </c>
      <c r="EP248" s="465"/>
      <c r="EQ248" s="335"/>
      <c r="ER248" s="335"/>
      <c r="ES248" s="335"/>
      <c r="ET248" s="335"/>
      <c r="EU248" s="335"/>
      <c r="EV248" s="335"/>
      <c r="EW248" s="335"/>
      <c r="EX248" s="335"/>
      <c r="EY248" s="335"/>
      <c r="EZ248" s="23">
        <v>90</v>
      </c>
      <c r="FA248" s="23">
        <f t="shared" si="234"/>
        <v>0</v>
      </c>
      <c r="FB248">
        <f t="shared" si="235"/>
        <v>0</v>
      </c>
      <c r="FC248">
        <f t="shared" si="236"/>
        <v>0</v>
      </c>
      <c r="FD248">
        <f t="shared" si="237"/>
        <v>0</v>
      </c>
      <c r="FE248">
        <f t="shared" si="238"/>
        <v>0</v>
      </c>
      <c r="FF248" s="23">
        <f t="shared" si="239"/>
        <v>0</v>
      </c>
      <c r="FG248" s="465"/>
      <c r="FH248" s="335"/>
      <c r="FI248" s="335"/>
      <c r="FJ248" s="335"/>
      <c r="FK248" s="335"/>
      <c r="FL248" s="335"/>
      <c r="FM248" s="335"/>
      <c r="FN248" s="335"/>
      <c r="FO248" s="335"/>
      <c r="FP248" s="335"/>
      <c r="FQ248" s="23">
        <v>90</v>
      </c>
      <c r="FR248" s="23">
        <f t="shared" si="240"/>
        <v>0</v>
      </c>
      <c r="FS248">
        <f t="shared" si="241"/>
        <v>0</v>
      </c>
      <c r="FT248">
        <f t="shared" si="242"/>
        <v>0</v>
      </c>
      <c r="FU248">
        <f t="shared" si="243"/>
        <v>0</v>
      </c>
      <c r="FV248">
        <f t="shared" si="244"/>
        <v>0</v>
      </c>
      <c r="FW248" s="23">
        <f t="shared" si="245"/>
        <v>0</v>
      </c>
      <c r="FX248" s="465"/>
      <c r="FY248" s="335"/>
      <c r="FZ248" s="335"/>
      <c r="GA248" s="335"/>
      <c r="GB248" s="335"/>
      <c r="GC248" s="335"/>
      <c r="GD248" s="335"/>
      <c r="GE248" s="335"/>
      <c r="GF248" s="335"/>
      <c r="GG248" s="335"/>
      <c r="GH248" s="23">
        <v>90</v>
      </c>
      <c r="GI248" s="23">
        <f t="shared" si="246"/>
        <v>0</v>
      </c>
      <c r="GJ248">
        <f t="shared" si="247"/>
        <v>0</v>
      </c>
      <c r="GK248">
        <f t="shared" si="248"/>
        <v>0</v>
      </c>
      <c r="GL248">
        <f t="shared" si="249"/>
        <v>0</v>
      </c>
      <c r="GM248">
        <f t="shared" si="250"/>
        <v>0</v>
      </c>
      <c r="GN248" s="23">
        <f t="shared" si="251"/>
        <v>0</v>
      </c>
      <c r="GO248" s="465"/>
      <c r="GP248" s="335"/>
      <c r="GQ248" s="335"/>
      <c r="GR248" s="335"/>
      <c r="GS248" s="335"/>
      <c r="GT248" s="335"/>
      <c r="GU248" s="335"/>
      <c r="GV248" s="335"/>
      <c r="GW248" s="335"/>
      <c r="GX248" s="335"/>
      <c r="GY248" s="23">
        <v>90</v>
      </c>
      <c r="GZ248" s="23">
        <f t="shared" si="252"/>
        <v>0</v>
      </c>
      <c r="HA248">
        <f t="shared" si="253"/>
        <v>0</v>
      </c>
      <c r="HB248">
        <f t="shared" si="254"/>
        <v>0</v>
      </c>
      <c r="HC248">
        <f t="shared" si="255"/>
        <v>0</v>
      </c>
      <c r="HD248">
        <f t="shared" si="256"/>
        <v>0</v>
      </c>
      <c r="HE248" s="23">
        <f t="shared" si="257"/>
        <v>0</v>
      </c>
      <c r="HF248" s="465"/>
      <c r="HG248" s="335"/>
      <c r="HH248" s="335"/>
      <c r="HI248" s="335"/>
      <c r="HJ248" s="335"/>
      <c r="HK248" s="335"/>
      <c r="HL248" s="335"/>
      <c r="HM248" s="335"/>
      <c r="HN248" s="335"/>
      <c r="HO248" s="335"/>
      <c r="HP248" s="23">
        <v>90</v>
      </c>
      <c r="HQ248" s="23">
        <f t="shared" si="258"/>
        <v>0</v>
      </c>
      <c r="HR248">
        <f t="shared" si="259"/>
        <v>0</v>
      </c>
      <c r="HS248">
        <f t="shared" si="260"/>
        <v>0</v>
      </c>
      <c r="HT248">
        <f t="shared" si="261"/>
        <v>0</v>
      </c>
      <c r="HU248">
        <f t="shared" si="262"/>
        <v>0</v>
      </c>
      <c r="HV248" s="23">
        <f t="shared" si="263"/>
        <v>0</v>
      </c>
      <c r="HW248" s="465"/>
      <c r="HX248" s="335"/>
      <c r="HY248" s="335"/>
      <c r="HZ248" s="335"/>
      <c r="IA248" s="335"/>
      <c r="IB248" s="335"/>
      <c r="IC248" s="335"/>
      <c r="ID248" s="335"/>
      <c r="IE248" s="335"/>
      <c r="IF248" s="335"/>
      <c r="IG248" s="23">
        <v>90</v>
      </c>
      <c r="IH248" s="23">
        <f t="shared" si="264"/>
        <v>0</v>
      </c>
      <c r="II248">
        <f t="shared" si="265"/>
        <v>0</v>
      </c>
      <c r="IJ248">
        <f t="shared" si="266"/>
        <v>0</v>
      </c>
      <c r="IK248">
        <f t="shared" si="267"/>
        <v>0</v>
      </c>
      <c r="IL248">
        <f t="shared" si="268"/>
        <v>0</v>
      </c>
      <c r="IM248" s="23">
        <f t="shared" si="269"/>
        <v>0</v>
      </c>
      <c r="IN248" s="465"/>
      <c r="IO248" s="335"/>
      <c r="IP248" s="335"/>
      <c r="IQ248" s="335"/>
      <c r="IR248" s="335"/>
      <c r="IS248" s="335"/>
      <c r="IT248" s="335"/>
    </row>
    <row r="249" spans="1:254" s="124" customFormat="1" ht="15" customHeight="1" x14ac:dyDescent="0.2">
      <c r="A249" s="335"/>
      <c r="B249" s="335"/>
      <c r="C249" s="335"/>
      <c r="D249" s="335"/>
      <c r="E249" s="335"/>
      <c r="F249" s="335"/>
      <c r="G249" s="335"/>
      <c r="H249" s="335"/>
      <c r="I249" s="335"/>
      <c r="J249" s="335"/>
      <c r="K249" s="335"/>
      <c r="L249" s="335"/>
      <c r="M249" s="335"/>
      <c r="N249" s="335"/>
      <c r="O249" s="335"/>
      <c r="P249" s="335"/>
      <c r="Q249" s="335"/>
      <c r="R249" s="335"/>
      <c r="S249" s="335"/>
      <c r="T249" s="335"/>
      <c r="U249" s="335"/>
      <c r="V249" s="335"/>
      <c r="W249" s="335"/>
      <c r="X249" s="335"/>
      <c r="Y249" s="335"/>
      <c r="Z249" s="335"/>
      <c r="AA249" s="335"/>
      <c r="AB249" s="335"/>
      <c r="AC249" s="335"/>
      <c r="AD249" s="335"/>
      <c r="AE249" s="335"/>
      <c r="AF249" s="335"/>
      <c r="AG249" s="335"/>
      <c r="AH249" s="335"/>
      <c r="AI249" s="335"/>
      <c r="AJ249" s="335"/>
      <c r="AK249" s="335"/>
      <c r="AL249" s="335"/>
      <c r="AM249" s="335"/>
      <c r="AN249" s="335"/>
      <c r="AO249" s="335"/>
      <c r="AP249" s="335"/>
      <c r="AQ249" s="335"/>
      <c r="AR249" s="335"/>
      <c r="AS249" s="335"/>
      <c r="AT249" s="335"/>
      <c r="AU249" s="335"/>
      <c r="AV249" s="335"/>
      <c r="AW249" s="335"/>
      <c r="AX249" s="335"/>
      <c r="AY249" s="335"/>
      <c r="AZ249" s="335"/>
      <c r="BA249" s="335"/>
      <c r="BB249" s="335"/>
      <c r="BC249" s="335"/>
      <c r="BD249" s="335"/>
      <c r="BE249" s="335"/>
      <c r="BF249" s="335"/>
      <c r="BG249" s="335"/>
      <c r="BH249" s="335"/>
      <c r="BI249" s="335"/>
      <c r="BJ249" s="335"/>
      <c r="BK249" s="335"/>
      <c r="BL249" s="335"/>
      <c r="BM249" s="335"/>
      <c r="BN249" s="335"/>
      <c r="BO249" s="335"/>
      <c r="BP249" s="335"/>
      <c r="BQ249" s="335"/>
      <c r="BR249" s="335"/>
      <c r="BS249" s="335"/>
      <c r="BT249" s="335"/>
      <c r="BU249" s="335"/>
      <c r="BV249" s="335"/>
      <c r="BW249" s="335"/>
      <c r="BX249" s="335"/>
      <c r="BY249" s="335"/>
      <c r="BZ249" s="335"/>
      <c r="CA249" s="335"/>
      <c r="CB249" s="335"/>
      <c r="CC249" s="335"/>
      <c r="CD249" s="335"/>
      <c r="CE249" s="335"/>
      <c r="CF249" s="335"/>
      <c r="CG249" s="335"/>
      <c r="CH249" s="335"/>
      <c r="CI249" s="335"/>
      <c r="CJ249" s="335"/>
      <c r="CK249" s="335"/>
      <c r="CL249" s="335"/>
      <c r="CM249" s="335"/>
      <c r="CN249" s="335"/>
      <c r="CO249" s="335"/>
      <c r="CP249" s="335"/>
      <c r="CQ249" s="335"/>
      <c r="CR249" s="335"/>
      <c r="CS249" s="335"/>
      <c r="CT249" s="335"/>
      <c r="CU249" s="335"/>
      <c r="CV249" s="335"/>
      <c r="CW249" s="335"/>
      <c r="CX249" s="335"/>
      <c r="CY249" s="335"/>
      <c r="CZ249" s="335"/>
      <c r="DA249" s="335"/>
      <c r="DB249" s="335"/>
      <c r="DC249" s="335"/>
      <c r="DD249" s="335"/>
      <c r="DE249" s="335"/>
      <c r="DF249" s="335"/>
      <c r="DG249" s="335"/>
      <c r="DH249" s="335"/>
      <c r="DI249" s="335"/>
      <c r="DJ249" s="335"/>
      <c r="DK249" s="335"/>
      <c r="DL249" s="335"/>
      <c r="DM249" s="335"/>
      <c r="DN249" s="335"/>
      <c r="DO249" s="335"/>
      <c r="DP249" s="335"/>
      <c r="DQ249" s="335"/>
      <c r="DR249" s="335"/>
      <c r="DS249" s="335"/>
      <c r="DT249" s="335"/>
      <c r="DU249" s="335"/>
      <c r="DV249" s="335"/>
      <c r="DW249" s="335"/>
      <c r="DX249" s="335"/>
      <c r="DY249" s="335"/>
      <c r="DZ249" s="335"/>
      <c r="EA249" s="335"/>
      <c r="EB249" s="335"/>
      <c r="EC249" s="335"/>
      <c r="ED249" s="335"/>
      <c r="EE249" s="335"/>
      <c r="EF249" s="335"/>
      <c r="EG249" s="335"/>
      <c r="EH249" s="335"/>
      <c r="EI249" s="335"/>
      <c r="EJ249" s="335"/>
      <c r="EK249" s="335"/>
      <c r="EL249" s="335"/>
      <c r="EM249" s="335"/>
      <c r="EN249" s="335"/>
      <c r="EO249" s="335"/>
      <c r="EP249" s="335"/>
      <c r="EQ249" s="335"/>
      <c r="ER249" s="335"/>
      <c r="ES249" s="335"/>
      <c r="ET249" s="335"/>
      <c r="EU249" s="335"/>
      <c r="EV249" s="335"/>
      <c r="EW249" s="335"/>
      <c r="EX249" s="335"/>
      <c r="EY249" s="335"/>
      <c r="EZ249" s="335"/>
      <c r="FA249" s="335"/>
      <c r="FB249" s="335"/>
      <c r="FC249" s="335"/>
      <c r="FD249" s="335"/>
      <c r="FE249" s="335"/>
      <c r="FF249" s="335"/>
      <c r="FG249" s="335"/>
      <c r="FH249" s="335"/>
      <c r="FI249" s="335"/>
      <c r="FJ249" s="335"/>
      <c r="FK249" s="335"/>
      <c r="FL249" s="335"/>
      <c r="FM249" s="335"/>
      <c r="FN249" s="335"/>
      <c r="FO249" s="335"/>
      <c r="FP249" s="335"/>
      <c r="FQ249" s="335"/>
      <c r="FR249" s="335"/>
      <c r="FS249" s="335"/>
      <c r="FT249" s="335"/>
      <c r="FU249" s="335"/>
      <c r="FV249" s="335"/>
      <c r="FW249" s="335"/>
      <c r="FX249" s="335"/>
      <c r="FY249" s="335"/>
      <c r="FZ249" s="335"/>
      <c r="GA249" s="335"/>
      <c r="GB249" s="335"/>
      <c r="GC249" s="335"/>
      <c r="GD249" s="335"/>
      <c r="GE249" s="335"/>
      <c r="GF249" s="335"/>
      <c r="GG249" s="335"/>
      <c r="GH249" s="335"/>
      <c r="GI249" s="335"/>
      <c r="GJ249" s="335"/>
      <c r="GK249" s="335"/>
      <c r="GL249" s="335"/>
      <c r="GM249" s="335"/>
      <c r="GN249" s="335"/>
      <c r="GO249" s="335"/>
      <c r="GP249" s="335"/>
      <c r="GQ249" s="335"/>
      <c r="GR249" s="335"/>
      <c r="GS249" s="335"/>
      <c r="GT249" s="335"/>
      <c r="GU249" s="335"/>
      <c r="GV249" s="335"/>
      <c r="GW249" s="335"/>
      <c r="GX249" s="335"/>
      <c r="GY249" s="335"/>
      <c r="GZ249" s="335"/>
      <c r="HA249" s="335"/>
      <c r="HB249" s="335"/>
      <c r="HC249" s="335"/>
      <c r="HD249" s="335"/>
      <c r="HE249" s="335"/>
      <c r="HF249" s="335"/>
      <c r="HG249" s="335"/>
      <c r="HH249" s="335"/>
      <c r="HI249" s="335"/>
      <c r="HJ249" s="335"/>
      <c r="HK249" s="335"/>
      <c r="HL249" s="335"/>
      <c r="HM249" s="335"/>
      <c r="HN249" s="335"/>
      <c r="HO249" s="335"/>
      <c r="HP249" s="335"/>
      <c r="HQ249" s="335"/>
      <c r="HR249" s="335"/>
      <c r="HS249" s="335"/>
      <c r="HT249" s="335"/>
      <c r="HU249" s="335"/>
      <c r="HV249" s="335"/>
      <c r="HW249" s="335"/>
      <c r="HX249" s="335"/>
      <c r="HY249" s="335"/>
      <c r="HZ249" s="335"/>
      <c r="IA249" s="335"/>
      <c r="IB249" s="335"/>
      <c r="IC249" s="335"/>
      <c r="ID249" s="335"/>
      <c r="IE249" s="335"/>
      <c r="IF249" s="335"/>
      <c r="IG249" s="335"/>
      <c r="IH249" s="335"/>
      <c r="II249" s="335"/>
      <c r="IJ249" s="335"/>
      <c r="IK249" s="335"/>
      <c r="IL249" s="335"/>
      <c r="IM249" s="335"/>
      <c r="IN249" s="335"/>
      <c r="IO249" s="335"/>
      <c r="IP249" s="335"/>
      <c r="IQ249" s="335"/>
      <c r="IR249" s="335"/>
      <c r="IS249" s="335"/>
      <c r="IT249" s="335"/>
    </row>
    <row r="250" spans="1:254" s="124" customFormat="1" ht="15" customHeight="1" x14ac:dyDescent="0.2"/>
  </sheetData>
  <sheetProtection algorithmName="SHA-512" hashValue="XjTptDJZWCs8Vk7gtJwW3AWiDIUKdEJPhe7tQhTcQO8DLtHE2rnmhX0MGgr9Dkl/AQLSgLm85beO2BxMLbC+hg==" saltValue="b51/QMwwNrpDrJLzbWgObw==" spinCount="100000" sheet="1" scenarios="1" insertHyperlinks="0"/>
  <protectedRanges>
    <protectedRange sqref="EI17:EN66 EU17:EV66" name="YellowZone4"/>
    <protectedRange sqref="EZ17:FE66 FL17:FM66 FQ17:FV66 GC17:GD66 GH17:GM66 GT17:GU66 GY17:HD66 HK17:HL66 HP17:HU66 IB17:IC66 IG17:IL66 IS17:IT66" name="YellowZone3"/>
    <protectedRange sqref="I7:P10 Z7:AG10 AQ7:AX10 O17:P66 T17:Y66 AF17:AG66 AK17:AP66 AW17:AX66 BB17:BG66 BN17:BO66 BS17:BX66 CE17:CF66 CJ17:CO66 CV17:CW66 DA17:DF66 DM17:DN66 DR17:DW66 ED17:EE66 C17:H66" name="YellowZone2"/>
    <protectedRange sqref="IM7:IT10 HV7:IC10 HN5 IE5 GW5 HE7:HL10 GN7:GU10 GF5 FW7:GD10 FO5 EX5 FF7:FM10 EO7:EV10 EG5 DP5 DX7:EE10 DG7:DN10 CY5 CH5 CP7:CW10 BQ5 BY7:CF10 AZ5 BH7:BO10" name="YellowZone"/>
  </protectedRanges>
  <mergeCells count="4006">
    <mergeCell ref="IM58:IO58"/>
    <mergeCell ref="IG59:IL59"/>
    <mergeCell ref="IM59:IO59"/>
    <mergeCell ref="IG60:IL60"/>
    <mergeCell ref="IM60:IO60"/>
    <mergeCell ref="IG61:IL61"/>
    <mergeCell ref="IM61:IO61"/>
    <mergeCell ref="IG62:IL62"/>
    <mergeCell ref="IM62:IO62"/>
    <mergeCell ref="IG63:IL63"/>
    <mergeCell ref="IM63:IO63"/>
    <mergeCell ref="IG64:IL64"/>
    <mergeCell ref="IM64:IO64"/>
    <mergeCell ref="IG65:IL65"/>
    <mergeCell ref="IM65:IO65"/>
    <mergeCell ref="IG66:IL66"/>
    <mergeCell ref="IM66:IO66"/>
    <mergeCell ref="IG56:IL56"/>
    <mergeCell ref="IM56:IO56"/>
    <mergeCell ref="IG57:IL57"/>
    <mergeCell ref="IM57:IO57"/>
    <mergeCell ref="IE63:IF63"/>
    <mergeCell ref="IP63:IR63"/>
    <mergeCell ref="IS63:IT63"/>
    <mergeCell ref="IE64:IF64"/>
    <mergeCell ref="IP64:IR64"/>
    <mergeCell ref="IS64:IT64"/>
    <mergeCell ref="IE65:IF65"/>
    <mergeCell ref="IP65:IR65"/>
    <mergeCell ref="IS65:IT65"/>
    <mergeCell ref="IE66:IF66"/>
    <mergeCell ref="IP66:IR66"/>
    <mergeCell ref="IS66:IT66"/>
    <mergeCell ref="IE58:IF58"/>
    <mergeCell ref="IP58:IR58"/>
    <mergeCell ref="IS58:IT58"/>
    <mergeCell ref="IE59:IF59"/>
    <mergeCell ref="IP59:IR59"/>
    <mergeCell ref="IS59:IT59"/>
    <mergeCell ref="IE60:IF60"/>
    <mergeCell ref="IP60:IR60"/>
    <mergeCell ref="IS60:IT60"/>
    <mergeCell ref="IE61:IF61"/>
    <mergeCell ref="IP61:IR61"/>
    <mergeCell ref="IS61:IT61"/>
    <mergeCell ref="IE62:IF62"/>
    <mergeCell ref="IP62:IR62"/>
    <mergeCell ref="IS62:IT62"/>
    <mergeCell ref="IG58:IL58"/>
    <mergeCell ref="IP52:IR52"/>
    <mergeCell ref="IS52:IT52"/>
    <mergeCell ref="IG48:IL48"/>
    <mergeCell ref="IM48:IO48"/>
    <mergeCell ref="IG49:IL49"/>
    <mergeCell ref="IM49:IO49"/>
    <mergeCell ref="IG50:IL50"/>
    <mergeCell ref="IM50:IO50"/>
    <mergeCell ref="IG51:IL51"/>
    <mergeCell ref="IM51:IO51"/>
    <mergeCell ref="IG52:IL52"/>
    <mergeCell ref="IM52:IO52"/>
    <mergeCell ref="IG53:IL53"/>
    <mergeCell ref="IM53:IO53"/>
    <mergeCell ref="IG54:IL54"/>
    <mergeCell ref="IM54:IO54"/>
    <mergeCell ref="IG55:IL55"/>
    <mergeCell ref="IM55:IO55"/>
    <mergeCell ref="IG46:IL46"/>
    <mergeCell ref="IM46:IO46"/>
    <mergeCell ref="IG47:IL47"/>
    <mergeCell ref="IM47:IO47"/>
    <mergeCell ref="IE53:IF53"/>
    <mergeCell ref="IP53:IR53"/>
    <mergeCell ref="IS53:IT53"/>
    <mergeCell ref="IE54:IF54"/>
    <mergeCell ref="IP54:IR54"/>
    <mergeCell ref="IS54:IT54"/>
    <mergeCell ref="IE55:IF55"/>
    <mergeCell ref="IP55:IR55"/>
    <mergeCell ref="IS55:IT55"/>
    <mergeCell ref="IE56:IF56"/>
    <mergeCell ref="IP56:IR56"/>
    <mergeCell ref="IS56:IT56"/>
    <mergeCell ref="IE57:IF57"/>
    <mergeCell ref="IP57:IR57"/>
    <mergeCell ref="IS57:IT57"/>
    <mergeCell ref="IE48:IF48"/>
    <mergeCell ref="IP48:IR48"/>
    <mergeCell ref="IS48:IT48"/>
    <mergeCell ref="IE49:IF49"/>
    <mergeCell ref="IP49:IR49"/>
    <mergeCell ref="IS49:IT49"/>
    <mergeCell ref="IE50:IF50"/>
    <mergeCell ref="IP50:IR50"/>
    <mergeCell ref="IS50:IT50"/>
    <mergeCell ref="IE51:IF51"/>
    <mergeCell ref="IP51:IR51"/>
    <mergeCell ref="IS51:IT51"/>
    <mergeCell ref="IE52:IF52"/>
    <mergeCell ref="IE46:IF46"/>
    <mergeCell ref="IP46:IR46"/>
    <mergeCell ref="IS46:IT46"/>
    <mergeCell ref="IE47:IF47"/>
    <mergeCell ref="IP47:IR47"/>
    <mergeCell ref="IS47:IT47"/>
    <mergeCell ref="IE38:IF38"/>
    <mergeCell ref="IP38:IR38"/>
    <mergeCell ref="IS38:IT38"/>
    <mergeCell ref="IE39:IF39"/>
    <mergeCell ref="IP39:IR39"/>
    <mergeCell ref="IS39:IT39"/>
    <mergeCell ref="IE40:IF40"/>
    <mergeCell ref="IP40:IR40"/>
    <mergeCell ref="IS40:IT40"/>
    <mergeCell ref="IE41:IF41"/>
    <mergeCell ref="IP41:IR41"/>
    <mergeCell ref="IS41:IT41"/>
    <mergeCell ref="IE42:IF42"/>
    <mergeCell ref="IP42:IR42"/>
    <mergeCell ref="IS42:IT42"/>
    <mergeCell ref="IG38:IL38"/>
    <mergeCell ref="IM38:IO38"/>
    <mergeCell ref="IG39:IL39"/>
    <mergeCell ref="IM39:IO39"/>
    <mergeCell ref="IG40:IL40"/>
    <mergeCell ref="IM40:IO40"/>
    <mergeCell ref="IG41:IL41"/>
    <mergeCell ref="IM41:IO41"/>
    <mergeCell ref="IG42:IL42"/>
    <mergeCell ref="IM42:IO42"/>
    <mergeCell ref="IG43:IL43"/>
    <mergeCell ref="IG34:IL34"/>
    <mergeCell ref="IM34:IO34"/>
    <mergeCell ref="IG35:IL35"/>
    <mergeCell ref="IM35:IO35"/>
    <mergeCell ref="IG36:IL36"/>
    <mergeCell ref="IM36:IO36"/>
    <mergeCell ref="IG37:IL37"/>
    <mergeCell ref="IM37:IO37"/>
    <mergeCell ref="IE43:IF43"/>
    <mergeCell ref="IP43:IR43"/>
    <mergeCell ref="IS43:IT43"/>
    <mergeCell ref="IE44:IF44"/>
    <mergeCell ref="IP44:IR44"/>
    <mergeCell ref="IS44:IT44"/>
    <mergeCell ref="IE45:IF45"/>
    <mergeCell ref="IP45:IR45"/>
    <mergeCell ref="IS45:IT45"/>
    <mergeCell ref="IM43:IO43"/>
    <mergeCell ref="IG44:IL44"/>
    <mergeCell ref="IM44:IO44"/>
    <mergeCell ref="IG45:IL45"/>
    <mergeCell ref="IM45:IO45"/>
    <mergeCell ref="IE33:IF33"/>
    <mergeCell ref="IP33:IR33"/>
    <mergeCell ref="IS33:IT33"/>
    <mergeCell ref="IE34:IF34"/>
    <mergeCell ref="IP34:IR34"/>
    <mergeCell ref="IS34:IT34"/>
    <mergeCell ref="IE35:IF35"/>
    <mergeCell ref="IP35:IR35"/>
    <mergeCell ref="IS35:IT35"/>
    <mergeCell ref="IE36:IF36"/>
    <mergeCell ref="IP36:IR36"/>
    <mergeCell ref="IS36:IT36"/>
    <mergeCell ref="IE37:IF37"/>
    <mergeCell ref="IP37:IR37"/>
    <mergeCell ref="IS37:IT37"/>
    <mergeCell ref="IE28:IF28"/>
    <mergeCell ref="IP28:IR28"/>
    <mergeCell ref="IS28:IT28"/>
    <mergeCell ref="IE29:IF29"/>
    <mergeCell ref="IP29:IR29"/>
    <mergeCell ref="IS29:IT29"/>
    <mergeCell ref="IE30:IF30"/>
    <mergeCell ref="IP30:IR30"/>
    <mergeCell ref="IS30:IT30"/>
    <mergeCell ref="IE31:IF31"/>
    <mergeCell ref="IP31:IR31"/>
    <mergeCell ref="IS31:IT31"/>
    <mergeCell ref="IE32:IF32"/>
    <mergeCell ref="IP32:IR32"/>
    <mergeCell ref="IS32:IT32"/>
    <mergeCell ref="IG33:IL33"/>
    <mergeCell ref="IM33:IO33"/>
    <mergeCell ref="IP23:IR23"/>
    <mergeCell ref="IS23:IT23"/>
    <mergeCell ref="IE24:IF24"/>
    <mergeCell ref="IP24:IR24"/>
    <mergeCell ref="IS24:IT24"/>
    <mergeCell ref="IE25:IF25"/>
    <mergeCell ref="IP25:IR25"/>
    <mergeCell ref="IS25:IT25"/>
    <mergeCell ref="IE26:IF26"/>
    <mergeCell ref="IP26:IR26"/>
    <mergeCell ref="IS26:IT26"/>
    <mergeCell ref="IE27:IF27"/>
    <mergeCell ref="IP27:IR27"/>
    <mergeCell ref="IS27:IT27"/>
    <mergeCell ref="IE18:IF18"/>
    <mergeCell ref="IP18:IR18"/>
    <mergeCell ref="IS18:IT18"/>
    <mergeCell ref="IE19:IF19"/>
    <mergeCell ref="IP19:IR19"/>
    <mergeCell ref="IS19:IT19"/>
    <mergeCell ref="IE20:IF20"/>
    <mergeCell ref="IP20:IR20"/>
    <mergeCell ref="IS20:IT20"/>
    <mergeCell ref="IE21:IF21"/>
    <mergeCell ref="IP21:IR21"/>
    <mergeCell ref="IS21:IT21"/>
    <mergeCell ref="IE22:IF22"/>
    <mergeCell ref="IP22:IR22"/>
    <mergeCell ref="IS22:IT22"/>
    <mergeCell ref="IG24:IL24"/>
    <mergeCell ref="IM24:IO24"/>
    <mergeCell ref="IH3:IL3"/>
    <mergeCell ref="IQ3:IT3"/>
    <mergeCell ref="IE5:IT6"/>
    <mergeCell ref="IE7:IL8"/>
    <mergeCell ref="IM7:IT8"/>
    <mergeCell ref="IE9:IL10"/>
    <mergeCell ref="IM9:IT10"/>
    <mergeCell ref="IE11:IL12"/>
    <mergeCell ref="IM11:IT12"/>
    <mergeCell ref="IE13:IL14"/>
    <mergeCell ref="IM13:IP14"/>
    <mergeCell ref="IQ13:IT14"/>
    <mergeCell ref="IE15:IF16"/>
    <mergeCell ref="IP15:IR16"/>
    <mergeCell ref="IS15:IT16"/>
    <mergeCell ref="IE17:IF17"/>
    <mergeCell ref="IP17:IR17"/>
    <mergeCell ref="IS17:IT17"/>
    <mergeCell ref="HN63:HO63"/>
    <mergeCell ref="HY63:IA63"/>
    <mergeCell ref="IB63:IC63"/>
    <mergeCell ref="HN64:HO64"/>
    <mergeCell ref="HY64:IA64"/>
    <mergeCell ref="IB64:IC64"/>
    <mergeCell ref="HN65:HO65"/>
    <mergeCell ref="HY65:IA65"/>
    <mergeCell ref="IB65:IC65"/>
    <mergeCell ref="HN66:HO66"/>
    <mergeCell ref="HY66:IA66"/>
    <mergeCell ref="IB66:IC66"/>
    <mergeCell ref="HP63:HU63"/>
    <mergeCell ref="HV63:HX63"/>
    <mergeCell ref="HP64:HU64"/>
    <mergeCell ref="HV64:HX64"/>
    <mergeCell ref="HP65:HU65"/>
    <mergeCell ref="HV65:HX65"/>
    <mergeCell ref="HP66:HU66"/>
    <mergeCell ref="HV66:HX66"/>
    <mergeCell ref="HP54:HU54"/>
    <mergeCell ref="HV54:HX54"/>
    <mergeCell ref="HP55:HU55"/>
    <mergeCell ref="HV55:HX55"/>
    <mergeCell ref="HP56:HU56"/>
    <mergeCell ref="HV56:HX56"/>
    <mergeCell ref="HP57:HU57"/>
    <mergeCell ref="HV57:HX57"/>
    <mergeCell ref="HP58:HU58"/>
    <mergeCell ref="HV58:HX58"/>
    <mergeCell ref="HP59:HU59"/>
    <mergeCell ref="HV59:HX59"/>
    <mergeCell ref="HP60:HU60"/>
    <mergeCell ref="HV60:HX60"/>
    <mergeCell ref="HP61:HU61"/>
    <mergeCell ref="HV61:HX61"/>
    <mergeCell ref="HP62:HU62"/>
    <mergeCell ref="HV62:HX62"/>
    <mergeCell ref="HN58:HO58"/>
    <mergeCell ref="HY58:IA58"/>
    <mergeCell ref="IB58:IC58"/>
    <mergeCell ref="HN59:HO59"/>
    <mergeCell ref="HY59:IA59"/>
    <mergeCell ref="IB59:IC59"/>
    <mergeCell ref="HN60:HO60"/>
    <mergeCell ref="HY60:IA60"/>
    <mergeCell ref="IB60:IC60"/>
    <mergeCell ref="HN61:HO61"/>
    <mergeCell ref="HY61:IA61"/>
    <mergeCell ref="IB61:IC61"/>
    <mergeCell ref="HN62:HO62"/>
    <mergeCell ref="HY62:IA62"/>
    <mergeCell ref="IB62:IC62"/>
    <mergeCell ref="HN53:HO53"/>
    <mergeCell ref="HY53:IA53"/>
    <mergeCell ref="IB53:IC53"/>
    <mergeCell ref="HN54:HO54"/>
    <mergeCell ref="HY54:IA54"/>
    <mergeCell ref="IB54:IC54"/>
    <mergeCell ref="HN55:HO55"/>
    <mergeCell ref="HY55:IA55"/>
    <mergeCell ref="IB55:IC55"/>
    <mergeCell ref="HN56:HO56"/>
    <mergeCell ref="HY56:IA56"/>
    <mergeCell ref="IB56:IC56"/>
    <mergeCell ref="HN57:HO57"/>
    <mergeCell ref="HY57:IA57"/>
    <mergeCell ref="IB57:IC57"/>
    <mergeCell ref="HP53:HU53"/>
    <mergeCell ref="HV53:HX53"/>
    <mergeCell ref="HP44:HU44"/>
    <mergeCell ref="HV44:HX44"/>
    <mergeCell ref="HP45:HU45"/>
    <mergeCell ref="HV45:HX45"/>
    <mergeCell ref="HP46:HU46"/>
    <mergeCell ref="HV46:HX46"/>
    <mergeCell ref="HP47:HU47"/>
    <mergeCell ref="HV47:HX47"/>
    <mergeCell ref="HP48:HU48"/>
    <mergeCell ref="HV48:HX48"/>
    <mergeCell ref="HP49:HU49"/>
    <mergeCell ref="HV49:HX49"/>
    <mergeCell ref="HP50:HU50"/>
    <mergeCell ref="HV50:HX50"/>
    <mergeCell ref="HP51:HU51"/>
    <mergeCell ref="HV51:HX51"/>
    <mergeCell ref="HP52:HU52"/>
    <mergeCell ref="HV52:HX52"/>
    <mergeCell ref="HN48:HO48"/>
    <mergeCell ref="HY48:IA48"/>
    <mergeCell ref="IB48:IC48"/>
    <mergeCell ref="HN49:HO49"/>
    <mergeCell ref="HY49:IA49"/>
    <mergeCell ref="IB49:IC49"/>
    <mergeCell ref="HN50:HO50"/>
    <mergeCell ref="HY50:IA50"/>
    <mergeCell ref="IB50:IC50"/>
    <mergeCell ref="HN51:HO51"/>
    <mergeCell ref="HY51:IA51"/>
    <mergeCell ref="IB51:IC51"/>
    <mergeCell ref="HN52:HO52"/>
    <mergeCell ref="HY52:IA52"/>
    <mergeCell ref="IB52:IC52"/>
    <mergeCell ref="HN43:HO43"/>
    <mergeCell ref="HY43:IA43"/>
    <mergeCell ref="IB43:IC43"/>
    <mergeCell ref="HN44:HO44"/>
    <mergeCell ref="HY44:IA44"/>
    <mergeCell ref="IB44:IC44"/>
    <mergeCell ref="HN45:HO45"/>
    <mergeCell ref="HY45:IA45"/>
    <mergeCell ref="IB45:IC45"/>
    <mergeCell ref="HN46:HO46"/>
    <mergeCell ref="HY46:IA46"/>
    <mergeCell ref="IB46:IC46"/>
    <mergeCell ref="HN47:HO47"/>
    <mergeCell ref="HY47:IA47"/>
    <mergeCell ref="IB47:IC47"/>
    <mergeCell ref="HP43:HU43"/>
    <mergeCell ref="HV43:HX43"/>
    <mergeCell ref="HP34:HU34"/>
    <mergeCell ref="HV34:HX34"/>
    <mergeCell ref="HP35:HU35"/>
    <mergeCell ref="HV35:HX35"/>
    <mergeCell ref="HP36:HU36"/>
    <mergeCell ref="HV36:HX36"/>
    <mergeCell ref="HP37:HU37"/>
    <mergeCell ref="HV37:HX37"/>
    <mergeCell ref="HP38:HU38"/>
    <mergeCell ref="HV38:HX38"/>
    <mergeCell ref="HP39:HU39"/>
    <mergeCell ref="HV39:HX39"/>
    <mergeCell ref="HP40:HU40"/>
    <mergeCell ref="HV40:HX40"/>
    <mergeCell ref="HP41:HU41"/>
    <mergeCell ref="HV41:HX41"/>
    <mergeCell ref="HP42:HU42"/>
    <mergeCell ref="HV42:HX42"/>
    <mergeCell ref="HN38:HO38"/>
    <mergeCell ref="HY38:IA38"/>
    <mergeCell ref="IB38:IC38"/>
    <mergeCell ref="HN39:HO39"/>
    <mergeCell ref="HY39:IA39"/>
    <mergeCell ref="IB39:IC39"/>
    <mergeCell ref="HN40:HO40"/>
    <mergeCell ref="HY40:IA40"/>
    <mergeCell ref="IB40:IC40"/>
    <mergeCell ref="HN41:HO41"/>
    <mergeCell ref="HY41:IA41"/>
    <mergeCell ref="IB41:IC41"/>
    <mergeCell ref="HN42:HO42"/>
    <mergeCell ref="HY42:IA42"/>
    <mergeCell ref="IB42:IC42"/>
    <mergeCell ref="HN33:HO33"/>
    <mergeCell ref="HY33:IA33"/>
    <mergeCell ref="IB33:IC33"/>
    <mergeCell ref="HN34:HO34"/>
    <mergeCell ref="HY34:IA34"/>
    <mergeCell ref="IB34:IC34"/>
    <mergeCell ref="HN35:HO35"/>
    <mergeCell ref="HY35:IA35"/>
    <mergeCell ref="IB35:IC35"/>
    <mergeCell ref="HN36:HO36"/>
    <mergeCell ref="HY36:IA36"/>
    <mergeCell ref="IB36:IC36"/>
    <mergeCell ref="HN37:HO37"/>
    <mergeCell ref="HY37:IA37"/>
    <mergeCell ref="IB37:IC37"/>
    <mergeCell ref="HP33:HU33"/>
    <mergeCell ref="HV33:HX33"/>
    <mergeCell ref="HN32:HO32"/>
    <mergeCell ref="HY32:IA32"/>
    <mergeCell ref="IB32:IC32"/>
    <mergeCell ref="HN23:HO23"/>
    <mergeCell ref="HY23:IA23"/>
    <mergeCell ref="IB23:IC23"/>
    <mergeCell ref="HN24:HO24"/>
    <mergeCell ref="HY24:IA24"/>
    <mergeCell ref="IB24:IC24"/>
    <mergeCell ref="HN25:HO25"/>
    <mergeCell ref="HY25:IA25"/>
    <mergeCell ref="IB25:IC25"/>
    <mergeCell ref="HN26:HO26"/>
    <mergeCell ref="HY26:IA26"/>
    <mergeCell ref="IB26:IC26"/>
    <mergeCell ref="HN27:HO27"/>
    <mergeCell ref="HY27:IA27"/>
    <mergeCell ref="IB27:IC27"/>
    <mergeCell ref="HP24:HU24"/>
    <mergeCell ref="HV24:HX24"/>
    <mergeCell ref="HP25:HU25"/>
    <mergeCell ref="HV25:HX25"/>
    <mergeCell ref="HP26:HU26"/>
    <mergeCell ref="HV26:HX26"/>
    <mergeCell ref="HP27:HU27"/>
    <mergeCell ref="HV27:HX27"/>
    <mergeCell ref="HP28:HU28"/>
    <mergeCell ref="HV28:HX28"/>
    <mergeCell ref="HP29:HU29"/>
    <mergeCell ref="HV29:HX29"/>
    <mergeCell ref="HP30:HU30"/>
    <mergeCell ref="HV30:HX30"/>
    <mergeCell ref="HQ3:HU3"/>
    <mergeCell ref="HZ3:IC3"/>
    <mergeCell ref="HN5:IC6"/>
    <mergeCell ref="HN7:HU8"/>
    <mergeCell ref="HV7:IC8"/>
    <mergeCell ref="HN9:HU10"/>
    <mergeCell ref="HV9:IC10"/>
    <mergeCell ref="HN11:HU12"/>
    <mergeCell ref="HV11:IC12"/>
    <mergeCell ref="HN13:HU14"/>
    <mergeCell ref="HV13:HY14"/>
    <mergeCell ref="HZ13:IC14"/>
    <mergeCell ref="HN15:HO16"/>
    <mergeCell ref="HY15:IA16"/>
    <mergeCell ref="IB15:IC16"/>
    <mergeCell ref="HN17:HO17"/>
    <mergeCell ref="HY17:IA17"/>
    <mergeCell ref="IB17:IC17"/>
    <mergeCell ref="HP15:HU16"/>
    <mergeCell ref="HV15:HX16"/>
    <mergeCell ref="HP17:HU17"/>
    <mergeCell ref="HV17:HX17"/>
    <mergeCell ref="HE64:HG64"/>
    <mergeCell ref="GY65:HD65"/>
    <mergeCell ref="HE65:HG65"/>
    <mergeCell ref="GY66:HD66"/>
    <mergeCell ref="HE66:HG66"/>
    <mergeCell ref="HN18:HO18"/>
    <mergeCell ref="HY18:IA18"/>
    <mergeCell ref="IB18:IC18"/>
    <mergeCell ref="HN19:HO19"/>
    <mergeCell ref="HY19:IA19"/>
    <mergeCell ref="IB19:IC19"/>
    <mergeCell ref="HN20:HO20"/>
    <mergeCell ref="HY20:IA20"/>
    <mergeCell ref="IB20:IC20"/>
    <mergeCell ref="HN21:HO21"/>
    <mergeCell ref="HY21:IA21"/>
    <mergeCell ref="IB21:IC21"/>
    <mergeCell ref="HN22:HO22"/>
    <mergeCell ref="HY22:IA22"/>
    <mergeCell ref="IB22:IC22"/>
    <mergeCell ref="HN28:HO28"/>
    <mergeCell ref="HY28:IA28"/>
    <mergeCell ref="IB28:IC28"/>
    <mergeCell ref="HN29:HO29"/>
    <mergeCell ref="HY29:IA29"/>
    <mergeCell ref="IB29:IC29"/>
    <mergeCell ref="HN30:HO30"/>
    <mergeCell ref="HY30:IA30"/>
    <mergeCell ref="IB30:IC30"/>
    <mergeCell ref="HN31:HO31"/>
    <mergeCell ref="HY31:IA31"/>
    <mergeCell ref="IB31:IC31"/>
    <mergeCell ref="GY59:HD59"/>
    <mergeCell ref="HE59:HG59"/>
    <mergeCell ref="GW65:GX65"/>
    <mergeCell ref="HH65:HJ65"/>
    <mergeCell ref="HK65:HL65"/>
    <mergeCell ref="GW66:GX66"/>
    <mergeCell ref="HH66:HJ66"/>
    <mergeCell ref="HK66:HL66"/>
    <mergeCell ref="GW60:GX60"/>
    <mergeCell ref="HH60:HJ60"/>
    <mergeCell ref="HK60:HL60"/>
    <mergeCell ref="GW61:GX61"/>
    <mergeCell ref="HH61:HJ61"/>
    <mergeCell ref="HK61:HL61"/>
    <mergeCell ref="GW62:GX62"/>
    <mergeCell ref="HH62:HJ62"/>
    <mergeCell ref="HK62:HL62"/>
    <mergeCell ref="GW63:GX63"/>
    <mergeCell ref="HH63:HJ63"/>
    <mergeCell ref="HK63:HL63"/>
    <mergeCell ref="GW64:GX64"/>
    <mergeCell ref="HH64:HJ64"/>
    <mergeCell ref="HK64:HL64"/>
    <mergeCell ref="GY60:HD60"/>
    <mergeCell ref="HE60:HG60"/>
    <mergeCell ref="GY61:HD61"/>
    <mergeCell ref="HE61:HG61"/>
    <mergeCell ref="GY62:HD62"/>
    <mergeCell ref="HE62:HG62"/>
    <mergeCell ref="GY63:HD63"/>
    <mergeCell ref="HE63:HG63"/>
    <mergeCell ref="GY64:HD64"/>
    <mergeCell ref="GW59:GX59"/>
    <mergeCell ref="HH59:HJ59"/>
    <mergeCell ref="HK59:HL59"/>
    <mergeCell ref="GW50:GX50"/>
    <mergeCell ref="HH50:HJ50"/>
    <mergeCell ref="HK50:HL50"/>
    <mergeCell ref="GW51:GX51"/>
    <mergeCell ref="HH51:HJ51"/>
    <mergeCell ref="HK51:HL51"/>
    <mergeCell ref="GW52:GX52"/>
    <mergeCell ref="HH52:HJ52"/>
    <mergeCell ref="HK52:HL52"/>
    <mergeCell ref="GW53:GX53"/>
    <mergeCell ref="HH53:HJ53"/>
    <mergeCell ref="HK53:HL53"/>
    <mergeCell ref="GW54:GX54"/>
    <mergeCell ref="HH54:HJ54"/>
    <mergeCell ref="HK54:HL54"/>
    <mergeCell ref="GY50:HD50"/>
    <mergeCell ref="HE50:HG50"/>
    <mergeCell ref="GY51:HD51"/>
    <mergeCell ref="HE51:HG51"/>
    <mergeCell ref="GY52:HD52"/>
    <mergeCell ref="HE52:HG52"/>
    <mergeCell ref="GY53:HD53"/>
    <mergeCell ref="HE53:HG53"/>
    <mergeCell ref="GY54:HD54"/>
    <mergeCell ref="HE54:HG54"/>
    <mergeCell ref="GY55:HD55"/>
    <mergeCell ref="HE55:HG55"/>
    <mergeCell ref="GY56:HD56"/>
    <mergeCell ref="HE56:HG56"/>
    <mergeCell ref="GY48:HD48"/>
    <mergeCell ref="HE48:HG48"/>
    <mergeCell ref="GY49:HD49"/>
    <mergeCell ref="HE49:HG49"/>
    <mergeCell ref="GW55:GX55"/>
    <mergeCell ref="HH55:HJ55"/>
    <mergeCell ref="HK55:HL55"/>
    <mergeCell ref="GW56:GX56"/>
    <mergeCell ref="HH56:HJ56"/>
    <mergeCell ref="HK56:HL56"/>
    <mergeCell ref="GW57:GX57"/>
    <mergeCell ref="HH57:HJ57"/>
    <mergeCell ref="HK57:HL57"/>
    <mergeCell ref="GW58:GX58"/>
    <mergeCell ref="HH58:HJ58"/>
    <mergeCell ref="HK58:HL58"/>
    <mergeCell ref="GY57:HD57"/>
    <mergeCell ref="HE57:HG57"/>
    <mergeCell ref="GY58:HD58"/>
    <mergeCell ref="HE58:HG58"/>
    <mergeCell ref="GW48:GX48"/>
    <mergeCell ref="HH48:HJ48"/>
    <mergeCell ref="HK48:HL48"/>
    <mergeCell ref="GW49:GX49"/>
    <mergeCell ref="HH49:HJ49"/>
    <mergeCell ref="HK49:HL49"/>
    <mergeCell ref="HK42:HL42"/>
    <mergeCell ref="GW43:GX43"/>
    <mergeCell ref="HH43:HJ43"/>
    <mergeCell ref="HK43:HL43"/>
    <mergeCell ref="GW44:GX44"/>
    <mergeCell ref="HH44:HJ44"/>
    <mergeCell ref="HK44:HL44"/>
    <mergeCell ref="GY40:HD40"/>
    <mergeCell ref="HE40:HG40"/>
    <mergeCell ref="GY41:HD41"/>
    <mergeCell ref="HE41:HG41"/>
    <mergeCell ref="GY42:HD42"/>
    <mergeCell ref="HE42:HG42"/>
    <mergeCell ref="GY43:HD43"/>
    <mergeCell ref="HE43:HG43"/>
    <mergeCell ref="GY47:HD47"/>
    <mergeCell ref="HE47:HG47"/>
    <mergeCell ref="GW47:GX47"/>
    <mergeCell ref="HH47:HJ47"/>
    <mergeCell ref="HK47:HL47"/>
    <mergeCell ref="GY38:HD38"/>
    <mergeCell ref="HE38:HG38"/>
    <mergeCell ref="GY39:HD39"/>
    <mergeCell ref="HE39:HG39"/>
    <mergeCell ref="GW45:GX45"/>
    <mergeCell ref="HH45:HJ45"/>
    <mergeCell ref="HK45:HL45"/>
    <mergeCell ref="GW46:GX46"/>
    <mergeCell ref="HH46:HJ46"/>
    <mergeCell ref="HK46:HL46"/>
    <mergeCell ref="GY44:HD44"/>
    <mergeCell ref="HE44:HG44"/>
    <mergeCell ref="GY45:HD45"/>
    <mergeCell ref="HE45:HG45"/>
    <mergeCell ref="GY46:HD46"/>
    <mergeCell ref="HE46:HG46"/>
    <mergeCell ref="GW35:GX35"/>
    <mergeCell ref="HH35:HJ35"/>
    <mergeCell ref="HK35:HL35"/>
    <mergeCell ref="GW36:GX36"/>
    <mergeCell ref="HH36:HJ36"/>
    <mergeCell ref="HK36:HL36"/>
    <mergeCell ref="GW37:GX37"/>
    <mergeCell ref="HH37:HJ37"/>
    <mergeCell ref="GW40:GX40"/>
    <mergeCell ref="HH40:HJ40"/>
    <mergeCell ref="HK40:HL40"/>
    <mergeCell ref="GW41:GX41"/>
    <mergeCell ref="HH41:HJ41"/>
    <mergeCell ref="HK41:HL41"/>
    <mergeCell ref="GW42:GX42"/>
    <mergeCell ref="HH42:HJ42"/>
    <mergeCell ref="HK37:HL37"/>
    <mergeCell ref="GW38:GX38"/>
    <mergeCell ref="HH38:HJ38"/>
    <mergeCell ref="HK38:HL38"/>
    <mergeCell ref="GW39:GX39"/>
    <mergeCell ref="HH39:HJ39"/>
    <mergeCell ref="HK39:HL39"/>
    <mergeCell ref="GW30:GX30"/>
    <mergeCell ref="HH30:HJ30"/>
    <mergeCell ref="HK30:HL30"/>
    <mergeCell ref="GW31:GX31"/>
    <mergeCell ref="HH31:HJ31"/>
    <mergeCell ref="HK31:HL31"/>
    <mergeCell ref="GW32:GX32"/>
    <mergeCell ref="HH32:HJ32"/>
    <mergeCell ref="HK32:HL32"/>
    <mergeCell ref="GW33:GX33"/>
    <mergeCell ref="HH33:HJ33"/>
    <mergeCell ref="HK33:HL33"/>
    <mergeCell ref="GW34:GX34"/>
    <mergeCell ref="HH34:HJ34"/>
    <mergeCell ref="HK34:HL34"/>
    <mergeCell ref="GY33:HD33"/>
    <mergeCell ref="HE33:HG33"/>
    <mergeCell ref="GY34:HD34"/>
    <mergeCell ref="HE34:HG34"/>
    <mergeCell ref="GY35:HD35"/>
    <mergeCell ref="HE35:HG35"/>
    <mergeCell ref="GY36:HD36"/>
    <mergeCell ref="HE36:HG36"/>
    <mergeCell ref="GY37:HD37"/>
    <mergeCell ref="HE37:HG37"/>
    <mergeCell ref="HK26:HL26"/>
    <mergeCell ref="GW27:GX27"/>
    <mergeCell ref="HH27:HJ27"/>
    <mergeCell ref="HK27:HL27"/>
    <mergeCell ref="GW28:GX28"/>
    <mergeCell ref="HH28:HJ28"/>
    <mergeCell ref="HK28:HL28"/>
    <mergeCell ref="GW29:GX29"/>
    <mergeCell ref="HH29:HJ29"/>
    <mergeCell ref="HK29:HL29"/>
    <mergeCell ref="HH20:HJ20"/>
    <mergeCell ref="HK20:HL20"/>
    <mergeCell ref="GW21:GX21"/>
    <mergeCell ref="HH21:HJ21"/>
    <mergeCell ref="HK21:HL21"/>
    <mergeCell ref="GW22:GX22"/>
    <mergeCell ref="HH22:HJ22"/>
    <mergeCell ref="HK22:HL22"/>
    <mergeCell ref="GW23:GX23"/>
    <mergeCell ref="HH23:HJ23"/>
    <mergeCell ref="HK23:HL23"/>
    <mergeCell ref="GW24:GX24"/>
    <mergeCell ref="HH24:HJ24"/>
    <mergeCell ref="HK24:HL24"/>
    <mergeCell ref="GY24:HD24"/>
    <mergeCell ref="HE24:HG24"/>
    <mergeCell ref="GY25:HD25"/>
    <mergeCell ref="HE25:HG25"/>
    <mergeCell ref="GY26:HD26"/>
    <mergeCell ref="HE26:HG26"/>
    <mergeCell ref="GY27:HD27"/>
    <mergeCell ref="HE27:HG27"/>
    <mergeCell ref="GH66:GM66"/>
    <mergeCell ref="GN66:GP66"/>
    <mergeCell ref="GZ3:HD3"/>
    <mergeCell ref="HI3:HL3"/>
    <mergeCell ref="GW5:HL6"/>
    <mergeCell ref="GW7:HD8"/>
    <mergeCell ref="HE7:HL8"/>
    <mergeCell ref="GW9:HD10"/>
    <mergeCell ref="HE9:HL10"/>
    <mergeCell ref="GW11:HD12"/>
    <mergeCell ref="HE11:HL12"/>
    <mergeCell ref="GW13:HD14"/>
    <mergeCell ref="HE13:HH14"/>
    <mergeCell ref="HI13:HL14"/>
    <mergeCell ref="GW15:GX16"/>
    <mergeCell ref="HH15:HJ16"/>
    <mergeCell ref="HK15:HL16"/>
    <mergeCell ref="GW17:GX17"/>
    <mergeCell ref="HH17:HJ17"/>
    <mergeCell ref="HK17:HL17"/>
    <mergeCell ref="GW18:GX18"/>
    <mergeCell ref="HH18:HJ18"/>
    <mergeCell ref="HK18:HL18"/>
    <mergeCell ref="GW19:GX19"/>
    <mergeCell ref="HH19:HJ19"/>
    <mergeCell ref="HK19:HL19"/>
    <mergeCell ref="GW20:GX20"/>
    <mergeCell ref="GW25:GX25"/>
    <mergeCell ref="HH25:HJ25"/>
    <mergeCell ref="HK25:HL25"/>
    <mergeCell ref="GW26:GX26"/>
    <mergeCell ref="HH26:HJ26"/>
    <mergeCell ref="GH57:GM57"/>
    <mergeCell ref="GN57:GP57"/>
    <mergeCell ref="GH58:GM58"/>
    <mergeCell ref="GN58:GP58"/>
    <mergeCell ref="GH59:GM59"/>
    <mergeCell ref="GN59:GP59"/>
    <mergeCell ref="GH60:GM60"/>
    <mergeCell ref="GN60:GP60"/>
    <mergeCell ref="GH61:GM61"/>
    <mergeCell ref="GN61:GP61"/>
    <mergeCell ref="GH62:GM62"/>
    <mergeCell ref="GN62:GP62"/>
    <mergeCell ref="GH63:GM63"/>
    <mergeCell ref="GN63:GP63"/>
    <mergeCell ref="GH64:GM64"/>
    <mergeCell ref="GN64:GP64"/>
    <mergeCell ref="GH65:GM65"/>
    <mergeCell ref="GN65:GP65"/>
    <mergeCell ref="GH56:GM56"/>
    <mergeCell ref="GN56:GP56"/>
    <mergeCell ref="GF62:GG62"/>
    <mergeCell ref="GQ62:GS62"/>
    <mergeCell ref="GT62:GU62"/>
    <mergeCell ref="GF63:GG63"/>
    <mergeCell ref="GQ63:GS63"/>
    <mergeCell ref="GT63:GU63"/>
    <mergeCell ref="GF64:GG64"/>
    <mergeCell ref="GQ64:GS64"/>
    <mergeCell ref="GT64:GU64"/>
    <mergeCell ref="GF65:GG65"/>
    <mergeCell ref="GQ65:GS65"/>
    <mergeCell ref="GT65:GU65"/>
    <mergeCell ref="GF66:GG66"/>
    <mergeCell ref="GQ66:GS66"/>
    <mergeCell ref="GT66:GU66"/>
    <mergeCell ref="GF57:GG57"/>
    <mergeCell ref="GQ57:GS57"/>
    <mergeCell ref="GT57:GU57"/>
    <mergeCell ref="GF58:GG58"/>
    <mergeCell ref="GQ58:GS58"/>
    <mergeCell ref="GT58:GU58"/>
    <mergeCell ref="GF59:GG59"/>
    <mergeCell ref="GQ59:GS59"/>
    <mergeCell ref="GT59:GU59"/>
    <mergeCell ref="GF60:GG60"/>
    <mergeCell ref="GQ60:GS60"/>
    <mergeCell ref="GT60:GU60"/>
    <mergeCell ref="GF61:GG61"/>
    <mergeCell ref="GQ61:GS61"/>
    <mergeCell ref="GT61:GU61"/>
    <mergeCell ref="GH47:GM47"/>
    <mergeCell ref="GN47:GP47"/>
    <mergeCell ref="GH48:GM48"/>
    <mergeCell ref="GN48:GP48"/>
    <mergeCell ref="GH49:GM49"/>
    <mergeCell ref="GN49:GP49"/>
    <mergeCell ref="GH50:GM50"/>
    <mergeCell ref="GN50:GP50"/>
    <mergeCell ref="GH51:GM51"/>
    <mergeCell ref="GN51:GP51"/>
    <mergeCell ref="GH52:GM52"/>
    <mergeCell ref="GN52:GP52"/>
    <mergeCell ref="GH53:GM53"/>
    <mergeCell ref="GN53:GP53"/>
    <mergeCell ref="GH54:GM54"/>
    <mergeCell ref="GN54:GP54"/>
    <mergeCell ref="GH55:GM55"/>
    <mergeCell ref="GN55:GP55"/>
    <mergeCell ref="GH46:GM46"/>
    <mergeCell ref="GN46:GP46"/>
    <mergeCell ref="GF52:GG52"/>
    <mergeCell ref="GQ52:GS52"/>
    <mergeCell ref="GT52:GU52"/>
    <mergeCell ref="GF53:GG53"/>
    <mergeCell ref="GQ53:GS53"/>
    <mergeCell ref="GT53:GU53"/>
    <mergeCell ref="GF54:GG54"/>
    <mergeCell ref="GQ54:GS54"/>
    <mergeCell ref="GT54:GU54"/>
    <mergeCell ref="GF55:GG55"/>
    <mergeCell ref="GQ55:GS55"/>
    <mergeCell ref="GT55:GU55"/>
    <mergeCell ref="GF56:GG56"/>
    <mergeCell ref="GQ56:GS56"/>
    <mergeCell ref="GT56:GU56"/>
    <mergeCell ref="GF47:GG47"/>
    <mergeCell ref="GQ47:GS47"/>
    <mergeCell ref="GT47:GU47"/>
    <mergeCell ref="GF48:GG48"/>
    <mergeCell ref="GQ48:GS48"/>
    <mergeCell ref="GT48:GU48"/>
    <mergeCell ref="GF49:GG49"/>
    <mergeCell ref="GQ49:GS49"/>
    <mergeCell ref="GT49:GU49"/>
    <mergeCell ref="GF50:GG50"/>
    <mergeCell ref="GQ50:GS50"/>
    <mergeCell ref="GT50:GU50"/>
    <mergeCell ref="GF51:GG51"/>
    <mergeCell ref="GQ51:GS51"/>
    <mergeCell ref="GT51:GU51"/>
    <mergeCell ref="GF46:GG46"/>
    <mergeCell ref="GQ46:GS46"/>
    <mergeCell ref="GT46:GU46"/>
    <mergeCell ref="GF37:GG37"/>
    <mergeCell ref="GQ37:GS37"/>
    <mergeCell ref="GT37:GU37"/>
    <mergeCell ref="GF38:GG38"/>
    <mergeCell ref="GQ38:GS38"/>
    <mergeCell ref="GT38:GU38"/>
    <mergeCell ref="GF39:GG39"/>
    <mergeCell ref="GQ39:GS39"/>
    <mergeCell ref="GT39:GU39"/>
    <mergeCell ref="GF40:GG40"/>
    <mergeCell ref="GQ40:GS40"/>
    <mergeCell ref="GT40:GU40"/>
    <mergeCell ref="GF41:GG41"/>
    <mergeCell ref="GQ41:GS41"/>
    <mergeCell ref="GT41:GU41"/>
    <mergeCell ref="GH37:GM37"/>
    <mergeCell ref="GN37:GP37"/>
    <mergeCell ref="GH38:GM38"/>
    <mergeCell ref="GN38:GP38"/>
    <mergeCell ref="GH39:GM39"/>
    <mergeCell ref="GN39:GP39"/>
    <mergeCell ref="GH40:GM40"/>
    <mergeCell ref="GN40:GP40"/>
    <mergeCell ref="GH41:GM41"/>
    <mergeCell ref="GN41:GP41"/>
    <mergeCell ref="GH42:GM42"/>
    <mergeCell ref="GN42:GP42"/>
    <mergeCell ref="GH43:GM43"/>
    <mergeCell ref="GN43:GP43"/>
    <mergeCell ref="GN35:GP35"/>
    <mergeCell ref="GH36:GM36"/>
    <mergeCell ref="GN36:GP36"/>
    <mergeCell ref="GF42:GG42"/>
    <mergeCell ref="GQ42:GS42"/>
    <mergeCell ref="GT42:GU42"/>
    <mergeCell ref="GF43:GG43"/>
    <mergeCell ref="GQ43:GS43"/>
    <mergeCell ref="GT43:GU43"/>
    <mergeCell ref="GF44:GG44"/>
    <mergeCell ref="GQ44:GS44"/>
    <mergeCell ref="GT44:GU44"/>
    <mergeCell ref="GF45:GG45"/>
    <mergeCell ref="GQ45:GS45"/>
    <mergeCell ref="GT45:GU45"/>
    <mergeCell ref="GH44:GM44"/>
    <mergeCell ref="GN44:GP44"/>
    <mergeCell ref="GH45:GM45"/>
    <mergeCell ref="GN45:GP45"/>
    <mergeCell ref="GF33:GG33"/>
    <mergeCell ref="GQ33:GS33"/>
    <mergeCell ref="GT33:GU33"/>
    <mergeCell ref="GF34:GG34"/>
    <mergeCell ref="GQ34:GS34"/>
    <mergeCell ref="GT34:GU34"/>
    <mergeCell ref="GF35:GG35"/>
    <mergeCell ref="GQ35:GS35"/>
    <mergeCell ref="GT35:GU35"/>
    <mergeCell ref="GF36:GG36"/>
    <mergeCell ref="GQ36:GS36"/>
    <mergeCell ref="GT36:GU36"/>
    <mergeCell ref="GF27:GG27"/>
    <mergeCell ref="GQ27:GS27"/>
    <mergeCell ref="GT27:GU27"/>
    <mergeCell ref="GF28:GG28"/>
    <mergeCell ref="GQ28:GS28"/>
    <mergeCell ref="GT28:GU28"/>
    <mergeCell ref="GF29:GG29"/>
    <mergeCell ref="GQ29:GS29"/>
    <mergeCell ref="GT29:GU29"/>
    <mergeCell ref="GF30:GG30"/>
    <mergeCell ref="GQ30:GS30"/>
    <mergeCell ref="GT30:GU30"/>
    <mergeCell ref="GF31:GG31"/>
    <mergeCell ref="GQ31:GS31"/>
    <mergeCell ref="GT31:GU31"/>
    <mergeCell ref="GH33:GM33"/>
    <mergeCell ref="GN33:GP33"/>
    <mergeCell ref="GH34:GM34"/>
    <mergeCell ref="GN34:GP34"/>
    <mergeCell ref="GH35:GM35"/>
    <mergeCell ref="GF23:GG23"/>
    <mergeCell ref="GQ23:GS23"/>
    <mergeCell ref="GT23:GU23"/>
    <mergeCell ref="GF24:GG24"/>
    <mergeCell ref="GQ24:GS24"/>
    <mergeCell ref="GT24:GU24"/>
    <mergeCell ref="GF25:GG25"/>
    <mergeCell ref="GQ25:GS25"/>
    <mergeCell ref="GT25:GU25"/>
    <mergeCell ref="GF26:GG26"/>
    <mergeCell ref="GQ26:GS26"/>
    <mergeCell ref="GT26:GU26"/>
    <mergeCell ref="GQ17:GS17"/>
    <mergeCell ref="GT17:GU17"/>
    <mergeCell ref="GF18:GG18"/>
    <mergeCell ref="GQ18:GS18"/>
    <mergeCell ref="GT18:GU18"/>
    <mergeCell ref="GF19:GG19"/>
    <mergeCell ref="GQ19:GS19"/>
    <mergeCell ref="GT19:GU19"/>
    <mergeCell ref="GF20:GG20"/>
    <mergeCell ref="GQ20:GS20"/>
    <mergeCell ref="GT20:GU20"/>
    <mergeCell ref="GF21:GG21"/>
    <mergeCell ref="GQ21:GS21"/>
    <mergeCell ref="GT21:GU21"/>
    <mergeCell ref="GH24:GM24"/>
    <mergeCell ref="GN24:GP24"/>
    <mergeCell ref="GH25:GM25"/>
    <mergeCell ref="GN25:GP25"/>
    <mergeCell ref="GH26:GM26"/>
    <mergeCell ref="GN26:GP26"/>
    <mergeCell ref="GI3:GM3"/>
    <mergeCell ref="GR3:GU3"/>
    <mergeCell ref="GF5:GU6"/>
    <mergeCell ref="GF7:GM8"/>
    <mergeCell ref="GN7:GU8"/>
    <mergeCell ref="GF9:GM10"/>
    <mergeCell ref="GN9:GU10"/>
    <mergeCell ref="GF11:GM12"/>
    <mergeCell ref="GN11:GU12"/>
    <mergeCell ref="GF13:GM14"/>
    <mergeCell ref="GN13:GQ14"/>
    <mergeCell ref="GR13:GU14"/>
    <mergeCell ref="GF15:GG16"/>
    <mergeCell ref="GQ15:GS16"/>
    <mergeCell ref="GT15:GU16"/>
    <mergeCell ref="GF17:GG17"/>
    <mergeCell ref="GF22:GG22"/>
    <mergeCell ref="GQ22:GS22"/>
    <mergeCell ref="GT22:GU22"/>
    <mergeCell ref="GH15:GM16"/>
    <mergeCell ref="GN15:GP16"/>
    <mergeCell ref="GH17:GM17"/>
    <mergeCell ref="GN17:GP17"/>
    <mergeCell ref="GH18:GM18"/>
    <mergeCell ref="GN18:GP18"/>
    <mergeCell ref="GH19:GM19"/>
    <mergeCell ref="GN19:GP19"/>
    <mergeCell ref="GH20:GM20"/>
    <mergeCell ref="GN20:GP20"/>
    <mergeCell ref="GH21:GM21"/>
    <mergeCell ref="GN21:GP21"/>
    <mergeCell ref="GH22:GM22"/>
    <mergeCell ref="FQ63:FV63"/>
    <mergeCell ref="FW63:FY63"/>
    <mergeCell ref="FO64:FP64"/>
    <mergeCell ref="FZ64:GB64"/>
    <mergeCell ref="GC64:GD64"/>
    <mergeCell ref="FO65:FP65"/>
    <mergeCell ref="FZ65:GB65"/>
    <mergeCell ref="GC65:GD65"/>
    <mergeCell ref="FO66:FP66"/>
    <mergeCell ref="FZ66:GB66"/>
    <mergeCell ref="GC66:GD66"/>
    <mergeCell ref="FQ64:FV64"/>
    <mergeCell ref="FW64:FY64"/>
    <mergeCell ref="FQ65:FV65"/>
    <mergeCell ref="FW65:FY65"/>
    <mergeCell ref="FQ66:FV66"/>
    <mergeCell ref="FW66:FY66"/>
    <mergeCell ref="FQ54:FV54"/>
    <mergeCell ref="FW54:FY54"/>
    <mergeCell ref="FQ55:FV55"/>
    <mergeCell ref="FW55:FY55"/>
    <mergeCell ref="FQ56:FV56"/>
    <mergeCell ref="FW56:FY56"/>
    <mergeCell ref="FQ57:FV57"/>
    <mergeCell ref="FW57:FY57"/>
    <mergeCell ref="FQ58:FV58"/>
    <mergeCell ref="FW58:FY58"/>
    <mergeCell ref="FQ59:FV59"/>
    <mergeCell ref="FW59:FY59"/>
    <mergeCell ref="FQ60:FV60"/>
    <mergeCell ref="FW60:FY60"/>
    <mergeCell ref="FQ61:FV61"/>
    <mergeCell ref="FW61:FY61"/>
    <mergeCell ref="FQ62:FV62"/>
    <mergeCell ref="FW62:FY62"/>
    <mergeCell ref="FQ53:FV53"/>
    <mergeCell ref="FW53:FY53"/>
    <mergeCell ref="FO59:FP59"/>
    <mergeCell ref="FZ59:GB59"/>
    <mergeCell ref="GC59:GD59"/>
    <mergeCell ref="FO60:FP60"/>
    <mergeCell ref="FZ60:GB60"/>
    <mergeCell ref="GC60:GD60"/>
    <mergeCell ref="FO61:FP61"/>
    <mergeCell ref="FZ61:GB61"/>
    <mergeCell ref="GC61:GD61"/>
    <mergeCell ref="FO62:FP62"/>
    <mergeCell ref="FZ62:GB62"/>
    <mergeCell ref="GC62:GD62"/>
    <mergeCell ref="FO63:FP63"/>
    <mergeCell ref="FZ63:GB63"/>
    <mergeCell ref="GC63:GD63"/>
    <mergeCell ref="FO54:FP54"/>
    <mergeCell ref="FZ54:GB54"/>
    <mergeCell ref="GC54:GD54"/>
    <mergeCell ref="FO55:FP55"/>
    <mergeCell ref="FZ55:GB55"/>
    <mergeCell ref="GC55:GD55"/>
    <mergeCell ref="FO56:FP56"/>
    <mergeCell ref="FZ56:GB56"/>
    <mergeCell ref="GC56:GD56"/>
    <mergeCell ref="FO57:FP57"/>
    <mergeCell ref="FZ57:GB57"/>
    <mergeCell ref="GC57:GD57"/>
    <mergeCell ref="FO58:FP58"/>
    <mergeCell ref="FZ58:GB58"/>
    <mergeCell ref="GC58:GD58"/>
    <mergeCell ref="FQ44:FV44"/>
    <mergeCell ref="FW44:FY44"/>
    <mergeCell ref="FQ45:FV45"/>
    <mergeCell ref="FW45:FY45"/>
    <mergeCell ref="FQ46:FV46"/>
    <mergeCell ref="FW46:FY46"/>
    <mergeCell ref="FQ47:FV47"/>
    <mergeCell ref="FW47:FY47"/>
    <mergeCell ref="FQ48:FV48"/>
    <mergeCell ref="FW48:FY48"/>
    <mergeCell ref="FQ49:FV49"/>
    <mergeCell ref="FW49:FY49"/>
    <mergeCell ref="FQ50:FV50"/>
    <mergeCell ref="FW50:FY50"/>
    <mergeCell ref="FQ51:FV51"/>
    <mergeCell ref="FW51:FY51"/>
    <mergeCell ref="FQ52:FV52"/>
    <mergeCell ref="FW52:FY52"/>
    <mergeCell ref="FQ43:FV43"/>
    <mergeCell ref="FW43:FY43"/>
    <mergeCell ref="FO49:FP49"/>
    <mergeCell ref="FZ49:GB49"/>
    <mergeCell ref="GC49:GD49"/>
    <mergeCell ref="FO50:FP50"/>
    <mergeCell ref="FZ50:GB50"/>
    <mergeCell ref="GC50:GD50"/>
    <mergeCell ref="FO51:FP51"/>
    <mergeCell ref="FZ51:GB51"/>
    <mergeCell ref="GC51:GD51"/>
    <mergeCell ref="FO52:FP52"/>
    <mergeCell ref="FZ52:GB52"/>
    <mergeCell ref="GC52:GD52"/>
    <mergeCell ref="FO53:FP53"/>
    <mergeCell ref="FZ53:GB53"/>
    <mergeCell ref="GC53:GD53"/>
    <mergeCell ref="FO44:FP44"/>
    <mergeCell ref="FZ44:GB44"/>
    <mergeCell ref="GC44:GD44"/>
    <mergeCell ref="FO45:FP45"/>
    <mergeCell ref="FZ45:GB45"/>
    <mergeCell ref="GC45:GD45"/>
    <mergeCell ref="FO46:FP46"/>
    <mergeCell ref="FZ46:GB46"/>
    <mergeCell ref="GC46:GD46"/>
    <mergeCell ref="FO47:FP47"/>
    <mergeCell ref="FZ47:GB47"/>
    <mergeCell ref="GC47:GD47"/>
    <mergeCell ref="FO48:FP48"/>
    <mergeCell ref="FZ48:GB48"/>
    <mergeCell ref="GC48:GD48"/>
    <mergeCell ref="FQ34:FV34"/>
    <mergeCell ref="FW34:FY34"/>
    <mergeCell ref="FQ35:FV35"/>
    <mergeCell ref="FW35:FY35"/>
    <mergeCell ref="FQ36:FV36"/>
    <mergeCell ref="FW36:FY36"/>
    <mergeCell ref="FQ37:FV37"/>
    <mergeCell ref="FW37:FY37"/>
    <mergeCell ref="FQ38:FV38"/>
    <mergeCell ref="FW38:FY38"/>
    <mergeCell ref="FQ39:FV39"/>
    <mergeCell ref="FW39:FY39"/>
    <mergeCell ref="FQ40:FV40"/>
    <mergeCell ref="FW40:FY40"/>
    <mergeCell ref="FQ41:FV41"/>
    <mergeCell ref="FW41:FY41"/>
    <mergeCell ref="FQ42:FV42"/>
    <mergeCell ref="FW42:FY42"/>
    <mergeCell ref="FQ33:FV33"/>
    <mergeCell ref="FW33:FY33"/>
    <mergeCell ref="FO39:FP39"/>
    <mergeCell ref="FZ39:GB39"/>
    <mergeCell ref="GC39:GD39"/>
    <mergeCell ref="FO40:FP40"/>
    <mergeCell ref="FZ40:GB40"/>
    <mergeCell ref="GC40:GD40"/>
    <mergeCell ref="FO41:FP41"/>
    <mergeCell ref="FZ41:GB41"/>
    <mergeCell ref="GC41:GD41"/>
    <mergeCell ref="FO42:FP42"/>
    <mergeCell ref="FZ42:GB42"/>
    <mergeCell ref="GC42:GD42"/>
    <mergeCell ref="FO43:FP43"/>
    <mergeCell ref="FZ43:GB43"/>
    <mergeCell ref="GC43:GD43"/>
    <mergeCell ref="FO34:FP34"/>
    <mergeCell ref="FZ34:GB34"/>
    <mergeCell ref="GC34:GD34"/>
    <mergeCell ref="FO35:FP35"/>
    <mergeCell ref="FZ35:GB35"/>
    <mergeCell ref="GC35:GD35"/>
    <mergeCell ref="FO36:FP36"/>
    <mergeCell ref="FZ36:GB36"/>
    <mergeCell ref="GC36:GD36"/>
    <mergeCell ref="FO37:FP37"/>
    <mergeCell ref="FZ37:GB37"/>
    <mergeCell ref="GC37:GD37"/>
    <mergeCell ref="FO38:FP38"/>
    <mergeCell ref="FZ38:GB38"/>
    <mergeCell ref="GC38:GD38"/>
    <mergeCell ref="FQ24:FV24"/>
    <mergeCell ref="FW24:FY24"/>
    <mergeCell ref="FQ25:FV25"/>
    <mergeCell ref="FW25:FY25"/>
    <mergeCell ref="FQ26:FV26"/>
    <mergeCell ref="FW26:FY26"/>
    <mergeCell ref="FQ27:FV27"/>
    <mergeCell ref="FW27:FY27"/>
    <mergeCell ref="FQ28:FV28"/>
    <mergeCell ref="FW28:FY28"/>
    <mergeCell ref="FQ29:FV29"/>
    <mergeCell ref="FW29:FY29"/>
    <mergeCell ref="FQ30:FV30"/>
    <mergeCell ref="FW30:FY30"/>
    <mergeCell ref="FQ31:FV31"/>
    <mergeCell ref="FW31:FY31"/>
    <mergeCell ref="FQ32:FV32"/>
    <mergeCell ref="FW32:FY32"/>
    <mergeCell ref="FQ22:FV22"/>
    <mergeCell ref="FW22:FY22"/>
    <mergeCell ref="FQ23:FV23"/>
    <mergeCell ref="FW23:FY23"/>
    <mergeCell ref="FO29:FP29"/>
    <mergeCell ref="FZ29:GB29"/>
    <mergeCell ref="GC29:GD29"/>
    <mergeCell ref="FO30:FP30"/>
    <mergeCell ref="FZ30:GB30"/>
    <mergeCell ref="GC30:GD30"/>
    <mergeCell ref="FO31:FP31"/>
    <mergeCell ref="FZ31:GB31"/>
    <mergeCell ref="GC31:GD31"/>
    <mergeCell ref="FO32:FP32"/>
    <mergeCell ref="FZ32:GB32"/>
    <mergeCell ref="GC32:GD32"/>
    <mergeCell ref="FO33:FP33"/>
    <mergeCell ref="FZ33:GB33"/>
    <mergeCell ref="GC33:GD33"/>
    <mergeCell ref="FO24:FP24"/>
    <mergeCell ref="FZ24:GB24"/>
    <mergeCell ref="GC24:GD24"/>
    <mergeCell ref="FO25:FP25"/>
    <mergeCell ref="FZ25:GB25"/>
    <mergeCell ref="GC25:GD25"/>
    <mergeCell ref="FO26:FP26"/>
    <mergeCell ref="FZ26:GB26"/>
    <mergeCell ref="GC26:GD26"/>
    <mergeCell ref="FO27:FP27"/>
    <mergeCell ref="FZ27:GB27"/>
    <mergeCell ref="GC27:GD27"/>
    <mergeCell ref="FO28:FP28"/>
    <mergeCell ref="FO22:FP22"/>
    <mergeCell ref="FZ22:GB22"/>
    <mergeCell ref="GC22:GD22"/>
    <mergeCell ref="FO23:FP23"/>
    <mergeCell ref="FZ23:GB23"/>
    <mergeCell ref="GC23:GD23"/>
    <mergeCell ref="FO11:FV12"/>
    <mergeCell ref="FW11:GD12"/>
    <mergeCell ref="FO13:FV14"/>
    <mergeCell ref="FW13:FZ14"/>
    <mergeCell ref="GA13:GD14"/>
    <mergeCell ref="FO15:FP16"/>
    <mergeCell ref="FZ15:GB16"/>
    <mergeCell ref="GC15:GD16"/>
    <mergeCell ref="FO17:FP17"/>
    <mergeCell ref="FZ17:GB17"/>
    <mergeCell ref="GC17:GD17"/>
    <mergeCell ref="FO18:FP18"/>
    <mergeCell ref="FZ18:GB18"/>
    <mergeCell ref="GC18:GD18"/>
    <mergeCell ref="FQ15:FV16"/>
    <mergeCell ref="FW15:FY16"/>
    <mergeCell ref="FQ17:FV17"/>
    <mergeCell ref="FW17:FY17"/>
    <mergeCell ref="FQ18:FV18"/>
    <mergeCell ref="FW18:FY18"/>
    <mergeCell ref="FQ19:FV19"/>
    <mergeCell ref="FW19:FY19"/>
    <mergeCell ref="FQ20:FV20"/>
    <mergeCell ref="FW20:FY20"/>
    <mergeCell ref="FQ21:FV21"/>
    <mergeCell ref="FW21:FY21"/>
    <mergeCell ref="AC20:AE20"/>
    <mergeCell ref="AF20:AG20"/>
    <mergeCell ref="AI18:AJ18"/>
    <mergeCell ref="AT18:AV18"/>
    <mergeCell ref="AW18:AX18"/>
    <mergeCell ref="AI19:AJ19"/>
    <mergeCell ref="AT19:AV19"/>
    <mergeCell ref="AW19:AX19"/>
    <mergeCell ref="AW15:AX16"/>
    <mergeCell ref="AI17:AJ17"/>
    <mergeCell ref="FO19:FP19"/>
    <mergeCell ref="FZ19:GB19"/>
    <mergeCell ref="GC19:GD19"/>
    <mergeCell ref="FO20:FP20"/>
    <mergeCell ref="FZ20:GB20"/>
    <mergeCell ref="GC20:GD20"/>
    <mergeCell ref="FO21:FP21"/>
    <mergeCell ref="FZ21:GB21"/>
    <mergeCell ref="GC21:GD21"/>
    <mergeCell ref="AC19:AE19"/>
    <mergeCell ref="AF19:AG19"/>
    <mergeCell ref="AT17:AV17"/>
    <mergeCell ref="AW17:AX17"/>
    <mergeCell ref="AZ18:BA18"/>
    <mergeCell ref="BK18:BM18"/>
    <mergeCell ref="BN18:BO18"/>
    <mergeCell ref="AZ19:BA19"/>
    <mergeCell ref="BK19:BM19"/>
    <mergeCell ref="BN19:BO19"/>
    <mergeCell ref="BK15:BM16"/>
    <mergeCell ref="BN15:BO16"/>
    <mergeCell ref="AZ17:BA17"/>
    <mergeCell ref="A24:B24"/>
    <mergeCell ref="A25:B25"/>
    <mergeCell ref="A26:B26"/>
    <mergeCell ref="A17:B17"/>
    <mergeCell ref="A18:B18"/>
    <mergeCell ref="A19:B19"/>
    <mergeCell ref="A20:B20"/>
    <mergeCell ref="A21:B21"/>
    <mergeCell ref="M13:P14"/>
    <mergeCell ref="O15:P16"/>
    <mergeCell ref="L15:N16"/>
    <mergeCell ref="A15:B16"/>
    <mergeCell ref="A9:H10"/>
    <mergeCell ref="I9:P10"/>
    <mergeCell ref="A11:H12"/>
    <mergeCell ref="I11:P12"/>
    <mergeCell ref="A13:H14"/>
    <mergeCell ref="I13:L14"/>
    <mergeCell ref="L21:N21"/>
    <mergeCell ref="O21:P21"/>
    <mergeCell ref="L23:N23"/>
    <mergeCell ref="O23:P23"/>
    <mergeCell ref="L20:N20"/>
    <mergeCell ref="O20:P20"/>
    <mergeCell ref="C15:H16"/>
    <mergeCell ref="C17:H17"/>
    <mergeCell ref="C18:H18"/>
    <mergeCell ref="C19:H19"/>
    <mergeCell ref="C20:H20"/>
    <mergeCell ref="C21:H21"/>
    <mergeCell ref="I15:K16"/>
    <mergeCell ref="I17:K17"/>
    <mergeCell ref="EO9:EV10"/>
    <mergeCell ref="FF9:FM10"/>
    <mergeCell ref="FR3:FV3"/>
    <mergeCell ref="GA3:GD3"/>
    <mergeCell ref="FO5:GD6"/>
    <mergeCell ref="FO7:FV8"/>
    <mergeCell ref="FW7:GD8"/>
    <mergeCell ref="FO9:FV10"/>
    <mergeCell ref="FW9:GD10"/>
    <mergeCell ref="A1:P1"/>
    <mergeCell ref="D3:H3"/>
    <mergeCell ref="M3:P3"/>
    <mergeCell ref="A5:P6"/>
    <mergeCell ref="A7:H8"/>
    <mergeCell ref="I7:P8"/>
    <mergeCell ref="BQ9:BX10"/>
    <mergeCell ref="BY9:CF10"/>
    <mergeCell ref="U3:Y3"/>
    <mergeCell ref="AL3:AP3"/>
    <mergeCell ref="AU3:AX3"/>
    <mergeCell ref="AI5:AX6"/>
    <mergeCell ref="AI7:AP8"/>
    <mergeCell ref="AQ7:AX8"/>
    <mergeCell ref="AI9:AP10"/>
    <mergeCell ref="BC3:BG3"/>
    <mergeCell ref="BL3:BO3"/>
    <mergeCell ref="AZ5:BO6"/>
    <mergeCell ref="AZ7:BG8"/>
    <mergeCell ref="BH7:BO8"/>
    <mergeCell ref="DB3:DF3"/>
    <mergeCell ref="DK3:DN3"/>
    <mergeCell ref="CY5:DN6"/>
    <mergeCell ref="BQ11:BX12"/>
    <mergeCell ref="Z9:AG10"/>
    <mergeCell ref="AQ9:AX10"/>
    <mergeCell ref="BH9:BO10"/>
    <mergeCell ref="A22:B22"/>
    <mergeCell ref="A23:B23"/>
    <mergeCell ref="AF17:AG17"/>
    <mergeCell ref="AF18:AG18"/>
    <mergeCell ref="O17:P17"/>
    <mergeCell ref="L19:N19"/>
    <mergeCell ref="L18:N18"/>
    <mergeCell ref="L17:N17"/>
    <mergeCell ref="A62:B62"/>
    <mergeCell ref="A63:B63"/>
    <mergeCell ref="A64:B64"/>
    <mergeCell ref="A65:B65"/>
    <mergeCell ref="A66:B66"/>
    <mergeCell ref="A57:B57"/>
    <mergeCell ref="A58:B58"/>
    <mergeCell ref="A59:B59"/>
    <mergeCell ref="A60:B60"/>
    <mergeCell ref="A61:B61"/>
    <mergeCell ref="A52:B52"/>
    <mergeCell ref="A53:B53"/>
    <mergeCell ref="A54:B54"/>
    <mergeCell ref="A55:B55"/>
    <mergeCell ref="A56:B56"/>
    <mergeCell ref="A47:B47"/>
    <mergeCell ref="A48:B48"/>
    <mergeCell ref="A49:B49"/>
    <mergeCell ref="A50:B50"/>
    <mergeCell ref="A51:B51"/>
    <mergeCell ref="C30:H30"/>
    <mergeCell ref="A42:B42"/>
    <mergeCell ref="A43:B43"/>
    <mergeCell ref="L24:N24"/>
    <mergeCell ref="O24:P24"/>
    <mergeCell ref="L25:N25"/>
    <mergeCell ref="O25:P25"/>
    <mergeCell ref="L22:N22"/>
    <mergeCell ref="O22:P22"/>
    <mergeCell ref="A44:B44"/>
    <mergeCell ref="A45:B45"/>
    <mergeCell ref="A46:B46"/>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C22:H22"/>
    <mergeCell ref="C23:H23"/>
    <mergeCell ref="C24:H24"/>
    <mergeCell ref="C25:H25"/>
    <mergeCell ref="C31:H31"/>
    <mergeCell ref="O50:P50"/>
    <mergeCell ref="C48:H48"/>
    <mergeCell ref="C49:H49"/>
    <mergeCell ref="I49:K49"/>
    <mergeCell ref="L30:N30"/>
    <mergeCell ref="O30:P30"/>
    <mergeCell ref="L31:N31"/>
    <mergeCell ref="O31:P31"/>
    <mergeCell ref="L28:N28"/>
    <mergeCell ref="O28:P28"/>
    <mergeCell ref="L29:N29"/>
    <mergeCell ref="O29:P29"/>
    <mergeCell ref="L26:N26"/>
    <mergeCell ref="O26:P26"/>
    <mergeCell ref="L27:N27"/>
    <mergeCell ref="O27:P27"/>
    <mergeCell ref="L36:N36"/>
    <mergeCell ref="O36:P36"/>
    <mergeCell ref="L37:N37"/>
    <mergeCell ref="O37:P37"/>
    <mergeCell ref="L34:N34"/>
    <mergeCell ref="O34:P34"/>
    <mergeCell ref="L35:N35"/>
    <mergeCell ref="O35:P35"/>
    <mergeCell ref="L32:N32"/>
    <mergeCell ref="O32:P32"/>
    <mergeCell ref="L33:N33"/>
    <mergeCell ref="O33:P33"/>
    <mergeCell ref="C26:H26"/>
    <mergeCell ref="C27:H27"/>
    <mergeCell ref="C28:H28"/>
    <mergeCell ref="C29:H29"/>
    <mergeCell ref="O41:P41"/>
    <mergeCell ref="L38:N38"/>
    <mergeCell ref="O38:P38"/>
    <mergeCell ref="L39:N39"/>
    <mergeCell ref="O39:P39"/>
    <mergeCell ref="L48:N48"/>
    <mergeCell ref="O48:P48"/>
    <mergeCell ref="L49:N49"/>
    <mergeCell ref="O49:P49"/>
    <mergeCell ref="L46:N46"/>
    <mergeCell ref="O46:P46"/>
    <mergeCell ref="L47:N47"/>
    <mergeCell ref="O47:P47"/>
    <mergeCell ref="L44:N44"/>
    <mergeCell ref="O44:P44"/>
    <mergeCell ref="L45:N45"/>
    <mergeCell ref="O45:P45"/>
    <mergeCell ref="C50:H50"/>
    <mergeCell ref="C51:H51"/>
    <mergeCell ref="C52:H52"/>
    <mergeCell ref="C53:H53"/>
    <mergeCell ref="C54:H54"/>
    <mergeCell ref="C55:H55"/>
    <mergeCell ref="C56:H56"/>
    <mergeCell ref="C57:H57"/>
    <mergeCell ref="C58:H58"/>
    <mergeCell ref="C59:H59"/>
    <mergeCell ref="C60:H60"/>
    <mergeCell ref="C61:H61"/>
    <mergeCell ref="I50:K50"/>
    <mergeCell ref="I51:K51"/>
    <mergeCell ref="I52:K52"/>
    <mergeCell ref="I53:K53"/>
    <mergeCell ref="I54:K54"/>
    <mergeCell ref="I55:K55"/>
    <mergeCell ref="I56:K56"/>
    <mergeCell ref="I57:K57"/>
    <mergeCell ref="I58:K58"/>
    <mergeCell ref="I59:K59"/>
    <mergeCell ref="I60:K60"/>
    <mergeCell ref="I61:K61"/>
    <mergeCell ref="L54:N54"/>
    <mergeCell ref="O54:P54"/>
    <mergeCell ref="L55:N55"/>
    <mergeCell ref="O55:P55"/>
    <mergeCell ref="L52:N52"/>
    <mergeCell ref="O52:P52"/>
    <mergeCell ref="L53:N53"/>
    <mergeCell ref="O53:P53"/>
    <mergeCell ref="L50:N50"/>
    <mergeCell ref="R36:S36"/>
    <mergeCell ref="R47:S47"/>
    <mergeCell ref="L51:N51"/>
    <mergeCell ref="O51:P51"/>
    <mergeCell ref="L60:N60"/>
    <mergeCell ref="O60:P60"/>
    <mergeCell ref="L61:N61"/>
    <mergeCell ref="O61:P61"/>
    <mergeCell ref="L58:N58"/>
    <mergeCell ref="O58:P58"/>
    <mergeCell ref="L59:N59"/>
    <mergeCell ref="O59:P59"/>
    <mergeCell ref="L56:N56"/>
    <mergeCell ref="O56:P56"/>
    <mergeCell ref="L57:N57"/>
    <mergeCell ref="O57:P57"/>
    <mergeCell ref="L42:N42"/>
    <mergeCell ref="O42:P42"/>
    <mergeCell ref="L43:N43"/>
    <mergeCell ref="O43:P43"/>
    <mergeCell ref="L40:N40"/>
    <mergeCell ref="O40:P40"/>
    <mergeCell ref="L41:N41"/>
    <mergeCell ref="O66:P66"/>
    <mergeCell ref="L64:N64"/>
    <mergeCell ref="O64:P64"/>
    <mergeCell ref="L65:N65"/>
    <mergeCell ref="O65:P65"/>
    <mergeCell ref="L62:N62"/>
    <mergeCell ref="O62:P62"/>
    <mergeCell ref="L63:N63"/>
    <mergeCell ref="O63:P63"/>
    <mergeCell ref="L66:N66"/>
    <mergeCell ref="C62:H62"/>
    <mergeCell ref="C63:H63"/>
    <mergeCell ref="C64:H64"/>
    <mergeCell ref="C65:H65"/>
    <mergeCell ref="C66:H66"/>
    <mergeCell ref="I62:K62"/>
    <mergeCell ref="I63:K63"/>
    <mergeCell ref="I64:K64"/>
    <mergeCell ref="I65:K65"/>
    <mergeCell ref="I66:K66"/>
    <mergeCell ref="R11:Y12"/>
    <mergeCell ref="R17:S17"/>
    <mergeCell ref="R19:S19"/>
    <mergeCell ref="R21:S21"/>
    <mergeCell ref="R23:S23"/>
    <mergeCell ref="R25:S25"/>
    <mergeCell ref="AC17:AE17"/>
    <mergeCell ref="R18:S18"/>
    <mergeCell ref="AC18:AE18"/>
    <mergeCell ref="Z11:AG12"/>
    <mergeCell ref="R13:Y14"/>
    <mergeCell ref="Z13:AC14"/>
    <mergeCell ref="AD13:AG14"/>
    <mergeCell ref="R15:S16"/>
    <mergeCell ref="AC15:AE16"/>
    <mergeCell ref="AF15:AG16"/>
    <mergeCell ref="AD3:AG3"/>
    <mergeCell ref="R5:AG6"/>
    <mergeCell ref="R7:Y8"/>
    <mergeCell ref="Z7:AG8"/>
    <mergeCell ref="R9:Y10"/>
    <mergeCell ref="AC23:AE23"/>
    <mergeCell ref="AF23:AG23"/>
    <mergeCell ref="R24:S24"/>
    <mergeCell ref="AC24:AE24"/>
    <mergeCell ref="AF24:AG24"/>
    <mergeCell ref="AC21:AE21"/>
    <mergeCell ref="AF21:AG21"/>
    <mergeCell ref="R22:S22"/>
    <mergeCell ref="AC22:AE22"/>
    <mergeCell ref="AF22:AG22"/>
    <mergeCell ref="T15:Y16"/>
    <mergeCell ref="AC36:AE36"/>
    <mergeCell ref="AF36:AG36"/>
    <mergeCell ref="R33:S33"/>
    <mergeCell ref="AC33:AE33"/>
    <mergeCell ref="AF33:AG33"/>
    <mergeCell ref="R34:S34"/>
    <mergeCell ref="AC34:AE34"/>
    <mergeCell ref="AF34:AG34"/>
    <mergeCell ref="R31:S31"/>
    <mergeCell ref="AC31:AE31"/>
    <mergeCell ref="AF31:AG31"/>
    <mergeCell ref="R32:S32"/>
    <mergeCell ref="AC32:AE32"/>
    <mergeCell ref="AF32:AG32"/>
    <mergeCell ref="T33:Y33"/>
    <mergeCell ref="Z33:AB33"/>
    <mergeCell ref="T34:Y34"/>
    <mergeCell ref="Z34:AB34"/>
    <mergeCell ref="T35:Y35"/>
    <mergeCell ref="Z35:AB35"/>
    <mergeCell ref="T36:Y36"/>
    <mergeCell ref="Z36:AB36"/>
    <mergeCell ref="AC29:AE29"/>
    <mergeCell ref="AF29:AG29"/>
    <mergeCell ref="R30:S30"/>
    <mergeCell ref="AC30:AE30"/>
    <mergeCell ref="AF30:AG30"/>
    <mergeCell ref="R27:S27"/>
    <mergeCell ref="AC27:AE27"/>
    <mergeCell ref="AF27:AG27"/>
    <mergeCell ref="R28:S28"/>
    <mergeCell ref="AC28:AE28"/>
    <mergeCell ref="AF28:AG28"/>
    <mergeCell ref="AC25:AE25"/>
    <mergeCell ref="AF25:AG25"/>
    <mergeCell ref="R26:S26"/>
    <mergeCell ref="AC26:AE26"/>
    <mergeCell ref="AF26:AG26"/>
    <mergeCell ref="R35:S35"/>
    <mergeCell ref="AC35:AE35"/>
    <mergeCell ref="AF35:AG35"/>
    <mergeCell ref="T27:Y27"/>
    <mergeCell ref="Z27:AB27"/>
    <mergeCell ref="T28:Y28"/>
    <mergeCell ref="Z28:AB28"/>
    <mergeCell ref="T29:Y29"/>
    <mergeCell ref="Z29:AB29"/>
    <mergeCell ref="T30:Y30"/>
    <mergeCell ref="Z30:AB30"/>
    <mergeCell ref="T31:Y31"/>
    <mergeCell ref="Z31:AB31"/>
    <mergeCell ref="T25:Y25"/>
    <mergeCell ref="Z25:AB25"/>
    <mergeCell ref="T26:Y26"/>
    <mergeCell ref="R48:S48"/>
    <mergeCell ref="AC48:AE48"/>
    <mergeCell ref="AF48:AG48"/>
    <mergeCell ref="R45:S45"/>
    <mergeCell ref="AC45:AE45"/>
    <mergeCell ref="AF45:AG45"/>
    <mergeCell ref="R46:S46"/>
    <mergeCell ref="AC46:AE46"/>
    <mergeCell ref="AF46:AG46"/>
    <mergeCell ref="R43:S43"/>
    <mergeCell ref="AC43:AE43"/>
    <mergeCell ref="AF43:AG43"/>
    <mergeCell ref="R44:S44"/>
    <mergeCell ref="AC44:AE44"/>
    <mergeCell ref="AF44:AG44"/>
    <mergeCell ref="T43:Y43"/>
    <mergeCell ref="Z43:AB43"/>
    <mergeCell ref="T44:Y44"/>
    <mergeCell ref="Z44:AB44"/>
    <mergeCell ref="R41:S41"/>
    <mergeCell ref="AC41:AE41"/>
    <mergeCell ref="AF41:AG41"/>
    <mergeCell ref="R42:S42"/>
    <mergeCell ref="AC42:AE42"/>
    <mergeCell ref="AF42:AG42"/>
    <mergeCell ref="R39:S39"/>
    <mergeCell ref="AC39:AE39"/>
    <mergeCell ref="AF39:AG39"/>
    <mergeCell ref="R40:S40"/>
    <mergeCell ref="AC40:AE40"/>
    <mergeCell ref="AF40:AG40"/>
    <mergeCell ref="R37:S37"/>
    <mergeCell ref="AC37:AE37"/>
    <mergeCell ref="AF37:AG37"/>
    <mergeCell ref="R38:S38"/>
    <mergeCell ref="AC38:AE38"/>
    <mergeCell ref="AF38:AG38"/>
    <mergeCell ref="T37:Y37"/>
    <mergeCell ref="Z37:AB37"/>
    <mergeCell ref="T38:Y38"/>
    <mergeCell ref="Z38:AB38"/>
    <mergeCell ref="T39:Y39"/>
    <mergeCell ref="Z39:AB39"/>
    <mergeCell ref="T40:Y40"/>
    <mergeCell ref="Z40:AB40"/>
    <mergeCell ref="T41:Y41"/>
    <mergeCell ref="Z41:AB41"/>
    <mergeCell ref="T42:Y42"/>
    <mergeCell ref="Z42:AB42"/>
    <mergeCell ref="R59:S59"/>
    <mergeCell ref="AC59:AE59"/>
    <mergeCell ref="AF59:AG59"/>
    <mergeCell ref="R60:S60"/>
    <mergeCell ref="AC60:AE60"/>
    <mergeCell ref="AF60:AG60"/>
    <mergeCell ref="R57:S57"/>
    <mergeCell ref="AC57:AE57"/>
    <mergeCell ref="AF57:AG57"/>
    <mergeCell ref="R58:S58"/>
    <mergeCell ref="AC58:AE58"/>
    <mergeCell ref="AF58:AG58"/>
    <mergeCell ref="R55:S55"/>
    <mergeCell ref="AC55:AE55"/>
    <mergeCell ref="AF55:AG55"/>
    <mergeCell ref="R56:S56"/>
    <mergeCell ref="AC56:AE56"/>
    <mergeCell ref="AF56:AG56"/>
    <mergeCell ref="T58:Y58"/>
    <mergeCell ref="Z58:AB58"/>
    <mergeCell ref="T59:Y59"/>
    <mergeCell ref="Z59:AB59"/>
    <mergeCell ref="T60:Y60"/>
    <mergeCell ref="Z60:AB60"/>
    <mergeCell ref="T56:Y56"/>
    <mergeCell ref="Z56:AB56"/>
    <mergeCell ref="R53:S53"/>
    <mergeCell ref="AC53:AE53"/>
    <mergeCell ref="AF53:AG53"/>
    <mergeCell ref="R54:S54"/>
    <mergeCell ref="AC54:AE54"/>
    <mergeCell ref="AF54:AG54"/>
    <mergeCell ref="R51:S51"/>
    <mergeCell ref="AC51:AE51"/>
    <mergeCell ref="AF51:AG51"/>
    <mergeCell ref="R52:S52"/>
    <mergeCell ref="AC52:AE52"/>
    <mergeCell ref="AF52:AG52"/>
    <mergeCell ref="R49:S49"/>
    <mergeCell ref="AC49:AE49"/>
    <mergeCell ref="AF49:AG49"/>
    <mergeCell ref="R50:S50"/>
    <mergeCell ref="AC50:AE50"/>
    <mergeCell ref="AF50:AG50"/>
    <mergeCell ref="R65:S65"/>
    <mergeCell ref="AC65:AE65"/>
    <mergeCell ref="AF65:AG65"/>
    <mergeCell ref="R66:S66"/>
    <mergeCell ref="AC66:AE66"/>
    <mergeCell ref="AF66:AG66"/>
    <mergeCell ref="R63:S63"/>
    <mergeCell ref="AC63:AE63"/>
    <mergeCell ref="AF63:AG63"/>
    <mergeCell ref="R64:S64"/>
    <mergeCell ref="AC64:AE64"/>
    <mergeCell ref="AF64:AG64"/>
    <mergeCell ref="R61:S61"/>
    <mergeCell ref="AC61:AE61"/>
    <mergeCell ref="AF61:AG61"/>
    <mergeCell ref="R62:S62"/>
    <mergeCell ref="AC62:AE62"/>
    <mergeCell ref="AF62:AG62"/>
    <mergeCell ref="T62:Y62"/>
    <mergeCell ref="Z62:AB62"/>
    <mergeCell ref="T63:Y63"/>
    <mergeCell ref="Z63:AB63"/>
    <mergeCell ref="T64:Y64"/>
    <mergeCell ref="Z64:AB64"/>
    <mergeCell ref="T65:Y65"/>
    <mergeCell ref="Z65:AB65"/>
    <mergeCell ref="T66:Y66"/>
    <mergeCell ref="T61:Y61"/>
    <mergeCell ref="Z61:AB61"/>
    <mergeCell ref="AI25:AJ25"/>
    <mergeCell ref="AT25:AV25"/>
    <mergeCell ref="AW25:AX25"/>
    <mergeCell ref="AI22:AJ22"/>
    <mergeCell ref="AT22:AV22"/>
    <mergeCell ref="AW22:AX22"/>
    <mergeCell ref="AI23:AJ23"/>
    <mergeCell ref="AT23:AV23"/>
    <mergeCell ref="AW23:AX23"/>
    <mergeCell ref="AI20:AJ20"/>
    <mergeCell ref="AT20:AV20"/>
    <mergeCell ref="AW20:AX20"/>
    <mergeCell ref="AI21:AJ21"/>
    <mergeCell ref="AT21:AV21"/>
    <mergeCell ref="AW21:AX21"/>
    <mergeCell ref="AI30:AJ30"/>
    <mergeCell ref="AT30:AV30"/>
    <mergeCell ref="AW30:AX30"/>
    <mergeCell ref="AI28:AJ28"/>
    <mergeCell ref="AT28:AV28"/>
    <mergeCell ref="AW28:AX28"/>
    <mergeCell ref="AI29:AJ29"/>
    <mergeCell ref="AT29:AV29"/>
    <mergeCell ref="AW29:AX29"/>
    <mergeCell ref="AI26:AJ26"/>
    <mergeCell ref="AT26:AV26"/>
    <mergeCell ref="AW26:AX26"/>
    <mergeCell ref="AQ27:AS27"/>
    <mergeCell ref="AK28:AP28"/>
    <mergeCell ref="AQ28:AS28"/>
    <mergeCell ref="AK29:AP29"/>
    <mergeCell ref="AQ29:AS29"/>
    <mergeCell ref="AI11:AP12"/>
    <mergeCell ref="AQ11:AX12"/>
    <mergeCell ref="AI13:AP14"/>
    <mergeCell ref="AQ13:AT14"/>
    <mergeCell ref="AU13:AX14"/>
    <mergeCell ref="AI15:AJ16"/>
    <mergeCell ref="AT15:AV16"/>
    <mergeCell ref="AI24:AJ24"/>
    <mergeCell ref="AT24:AV24"/>
    <mergeCell ref="AW24:AX24"/>
    <mergeCell ref="AT42:AV42"/>
    <mergeCell ref="AW42:AX42"/>
    <mergeCell ref="AI43:AJ43"/>
    <mergeCell ref="AT43:AV43"/>
    <mergeCell ref="AW43:AX43"/>
    <mergeCell ref="AI40:AJ40"/>
    <mergeCell ref="AT40:AV40"/>
    <mergeCell ref="AW40:AX40"/>
    <mergeCell ref="AI41:AJ41"/>
    <mergeCell ref="AT41:AV41"/>
    <mergeCell ref="AW41:AX41"/>
    <mergeCell ref="AI38:AJ38"/>
    <mergeCell ref="AT38:AV38"/>
    <mergeCell ref="AW38:AX38"/>
    <mergeCell ref="AI39:AJ39"/>
    <mergeCell ref="AT39:AV39"/>
    <mergeCell ref="AW39:AX39"/>
    <mergeCell ref="AI27:AJ27"/>
    <mergeCell ref="AT27:AV27"/>
    <mergeCell ref="AW27:AX27"/>
    <mergeCell ref="AI36:AJ36"/>
    <mergeCell ref="AT36:AV36"/>
    <mergeCell ref="AW36:AX36"/>
    <mergeCell ref="AI37:AJ37"/>
    <mergeCell ref="AT37:AV37"/>
    <mergeCell ref="AW37:AX37"/>
    <mergeCell ref="AI34:AJ34"/>
    <mergeCell ref="AT34:AV34"/>
    <mergeCell ref="AW34:AX34"/>
    <mergeCell ref="AI35:AJ35"/>
    <mergeCell ref="AT35:AV35"/>
    <mergeCell ref="AW35:AX35"/>
    <mergeCell ref="AI32:AJ32"/>
    <mergeCell ref="AT32:AV32"/>
    <mergeCell ref="AW32:AX32"/>
    <mergeCell ref="AI33:AJ33"/>
    <mergeCell ref="AT33:AV33"/>
    <mergeCell ref="AW33:AX33"/>
    <mergeCell ref="AI31:AJ31"/>
    <mergeCell ref="AT31:AV31"/>
    <mergeCell ref="AW31:AX31"/>
    <mergeCell ref="AK33:AP33"/>
    <mergeCell ref="AQ33:AS33"/>
    <mergeCell ref="AK34:AP34"/>
    <mergeCell ref="AQ34:AS34"/>
    <mergeCell ref="AK35:AP35"/>
    <mergeCell ref="AQ35:AS35"/>
    <mergeCell ref="AK36:AP36"/>
    <mergeCell ref="AQ36:AS36"/>
    <mergeCell ref="AK37:AP37"/>
    <mergeCell ref="AQ37:AS37"/>
    <mergeCell ref="AQ31:AS31"/>
    <mergeCell ref="AK32:AP32"/>
    <mergeCell ref="AQ32:AS32"/>
    <mergeCell ref="AT44:AV44"/>
    <mergeCell ref="AW44:AX44"/>
    <mergeCell ref="AI45:AJ45"/>
    <mergeCell ref="AT45:AV45"/>
    <mergeCell ref="AW45:AX45"/>
    <mergeCell ref="AI54:AJ54"/>
    <mergeCell ref="AT54:AV54"/>
    <mergeCell ref="AW54:AX54"/>
    <mergeCell ref="AI55:AJ55"/>
    <mergeCell ref="AT55:AV55"/>
    <mergeCell ref="AW55:AX55"/>
    <mergeCell ref="AI52:AJ52"/>
    <mergeCell ref="AT52:AV52"/>
    <mergeCell ref="AW52:AX52"/>
    <mergeCell ref="AI53:AJ53"/>
    <mergeCell ref="AT53:AV53"/>
    <mergeCell ref="AW53:AX53"/>
    <mergeCell ref="AI50:AJ50"/>
    <mergeCell ref="AT50:AV50"/>
    <mergeCell ref="AW50:AX50"/>
    <mergeCell ref="AI51:AJ51"/>
    <mergeCell ref="AT51:AV51"/>
    <mergeCell ref="AW51:AX51"/>
    <mergeCell ref="AQ47:AS47"/>
    <mergeCell ref="AK48:AP48"/>
    <mergeCell ref="AQ48:AS48"/>
    <mergeCell ref="AK49:AP49"/>
    <mergeCell ref="AQ49:AS49"/>
    <mergeCell ref="AK50:AP50"/>
    <mergeCell ref="AQ50:AS50"/>
    <mergeCell ref="AK51:AP51"/>
    <mergeCell ref="AQ51:AS51"/>
    <mergeCell ref="AT62:AV62"/>
    <mergeCell ref="AW62:AX62"/>
    <mergeCell ref="AI63:AJ63"/>
    <mergeCell ref="AT63:AV63"/>
    <mergeCell ref="AW63:AX63"/>
    <mergeCell ref="AI48:AJ48"/>
    <mergeCell ref="AT48:AV48"/>
    <mergeCell ref="AW48:AX48"/>
    <mergeCell ref="AI49:AJ49"/>
    <mergeCell ref="AT49:AV49"/>
    <mergeCell ref="AW49:AX49"/>
    <mergeCell ref="AI46:AJ46"/>
    <mergeCell ref="AT46:AV46"/>
    <mergeCell ref="AW46:AX46"/>
    <mergeCell ref="AI47:AJ47"/>
    <mergeCell ref="AT47:AV47"/>
    <mergeCell ref="AW47:AX47"/>
    <mergeCell ref="AK52:AP52"/>
    <mergeCell ref="AQ52:AS52"/>
    <mergeCell ref="AK53:AP53"/>
    <mergeCell ref="AQ53:AS53"/>
    <mergeCell ref="AK54:AP54"/>
    <mergeCell ref="AQ54:AS54"/>
    <mergeCell ref="AK55:AP55"/>
    <mergeCell ref="AK57:AP57"/>
    <mergeCell ref="AQ57:AS57"/>
    <mergeCell ref="AK58:AP58"/>
    <mergeCell ref="AQ58:AS58"/>
    <mergeCell ref="AK59:AP59"/>
    <mergeCell ref="AQ59:AS59"/>
    <mergeCell ref="AK60:AP60"/>
    <mergeCell ref="AQ60:AS60"/>
    <mergeCell ref="AZ25:BA25"/>
    <mergeCell ref="BK25:BM25"/>
    <mergeCell ref="BN25:BO25"/>
    <mergeCell ref="AZ22:BA22"/>
    <mergeCell ref="AI66:AJ66"/>
    <mergeCell ref="AI60:AJ60"/>
    <mergeCell ref="AT60:AV60"/>
    <mergeCell ref="AW60:AX60"/>
    <mergeCell ref="AI61:AJ61"/>
    <mergeCell ref="AT61:AV61"/>
    <mergeCell ref="AW61:AX61"/>
    <mergeCell ref="AI58:AJ58"/>
    <mergeCell ref="AT58:AV58"/>
    <mergeCell ref="AW58:AX58"/>
    <mergeCell ref="AI59:AJ59"/>
    <mergeCell ref="AT59:AV59"/>
    <mergeCell ref="AW59:AX59"/>
    <mergeCell ref="AI56:AJ56"/>
    <mergeCell ref="AT56:AV56"/>
    <mergeCell ref="AW56:AX56"/>
    <mergeCell ref="AI57:AJ57"/>
    <mergeCell ref="AT57:AV57"/>
    <mergeCell ref="AW57:AX57"/>
    <mergeCell ref="AT66:AV66"/>
    <mergeCell ref="AW66:AX66"/>
    <mergeCell ref="AI64:AJ64"/>
    <mergeCell ref="AT64:AV64"/>
    <mergeCell ref="AW64:AX64"/>
    <mergeCell ref="AI65:AJ65"/>
    <mergeCell ref="AT65:AV65"/>
    <mergeCell ref="AW65:AX65"/>
    <mergeCell ref="AI62:AJ62"/>
    <mergeCell ref="BK17:BM17"/>
    <mergeCell ref="BN17:BO17"/>
    <mergeCell ref="AZ15:BA16"/>
    <mergeCell ref="AZ11:BG12"/>
    <mergeCell ref="BH11:BO12"/>
    <mergeCell ref="AZ13:BG14"/>
    <mergeCell ref="BH13:BK14"/>
    <mergeCell ref="BL13:BO14"/>
    <mergeCell ref="AZ9:BG10"/>
    <mergeCell ref="BK22:BM22"/>
    <mergeCell ref="BN22:BO22"/>
    <mergeCell ref="AZ23:BA23"/>
    <mergeCell ref="BK23:BM23"/>
    <mergeCell ref="BN23:BO23"/>
    <mergeCell ref="AZ20:BA20"/>
    <mergeCell ref="BK20:BM20"/>
    <mergeCell ref="BN20:BO20"/>
    <mergeCell ref="AZ21:BA21"/>
    <mergeCell ref="BK21:BM21"/>
    <mergeCell ref="BN21:BO21"/>
    <mergeCell ref="AZ30:BA30"/>
    <mergeCell ref="BK30:BM30"/>
    <mergeCell ref="BN30:BO30"/>
    <mergeCell ref="AZ31:BA31"/>
    <mergeCell ref="BK31:BM31"/>
    <mergeCell ref="BN31:BO31"/>
    <mergeCell ref="AZ28:BA28"/>
    <mergeCell ref="BK28:BM28"/>
    <mergeCell ref="BN28:BO28"/>
    <mergeCell ref="AZ29:BA29"/>
    <mergeCell ref="BK29:BM29"/>
    <mergeCell ref="BN29:BO29"/>
    <mergeCell ref="AZ26:BA26"/>
    <mergeCell ref="BK26:BM26"/>
    <mergeCell ref="BN26:BO26"/>
    <mergeCell ref="AZ27:BA27"/>
    <mergeCell ref="BK27:BM27"/>
    <mergeCell ref="BN27:BO27"/>
    <mergeCell ref="BH29:BJ29"/>
    <mergeCell ref="BB30:BG30"/>
    <mergeCell ref="BH30:BJ30"/>
    <mergeCell ref="AZ24:BA24"/>
    <mergeCell ref="BK24:BM24"/>
    <mergeCell ref="BN24:BO24"/>
    <mergeCell ref="AZ42:BA42"/>
    <mergeCell ref="BK42:BM42"/>
    <mergeCell ref="BN42:BO42"/>
    <mergeCell ref="AZ43:BA43"/>
    <mergeCell ref="BK43:BM43"/>
    <mergeCell ref="BN43:BO43"/>
    <mergeCell ref="AZ40:BA40"/>
    <mergeCell ref="BK40:BM40"/>
    <mergeCell ref="BN40:BO40"/>
    <mergeCell ref="AZ41:BA41"/>
    <mergeCell ref="BK41:BM41"/>
    <mergeCell ref="BN41:BO41"/>
    <mergeCell ref="AZ38:BA38"/>
    <mergeCell ref="BK38:BM38"/>
    <mergeCell ref="BN38:BO38"/>
    <mergeCell ref="AZ39:BA39"/>
    <mergeCell ref="BK39:BM39"/>
    <mergeCell ref="BN39:BO39"/>
    <mergeCell ref="BB38:BG38"/>
    <mergeCell ref="BH38:BJ38"/>
    <mergeCell ref="BB39:BG39"/>
    <mergeCell ref="BH39:BJ39"/>
    <mergeCell ref="BB40:BG40"/>
    <mergeCell ref="BH40:BJ40"/>
    <mergeCell ref="BB41:BG41"/>
    <mergeCell ref="BH41:BJ41"/>
    <mergeCell ref="BB42:BG42"/>
    <mergeCell ref="BH42:BJ42"/>
    <mergeCell ref="BB43:BG43"/>
    <mergeCell ref="BH43:BJ43"/>
    <mergeCell ref="AZ36:BA36"/>
    <mergeCell ref="BK36:BM36"/>
    <mergeCell ref="BN36:BO36"/>
    <mergeCell ref="AZ37:BA37"/>
    <mergeCell ref="BK37:BM37"/>
    <mergeCell ref="BN37:BO37"/>
    <mergeCell ref="AZ34:BA34"/>
    <mergeCell ref="BK34:BM34"/>
    <mergeCell ref="BN34:BO34"/>
    <mergeCell ref="AZ35:BA35"/>
    <mergeCell ref="BK35:BM35"/>
    <mergeCell ref="BN35:BO35"/>
    <mergeCell ref="AZ32:BA32"/>
    <mergeCell ref="BK32:BM32"/>
    <mergeCell ref="BN32:BO32"/>
    <mergeCell ref="AZ33:BA33"/>
    <mergeCell ref="BK33:BM33"/>
    <mergeCell ref="BN33:BO33"/>
    <mergeCell ref="BH36:BJ36"/>
    <mergeCell ref="BB37:BG37"/>
    <mergeCell ref="BH37:BJ37"/>
    <mergeCell ref="BB33:BG33"/>
    <mergeCell ref="BH33:BJ33"/>
    <mergeCell ref="BB34:BG34"/>
    <mergeCell ref="BH34:BJ34"/>
    <mergeCell ref="BB35:BG35"/>
    <mergeCell ref="BH35:BJ35"/>
    <mergeCell ref="BB36:BG36"/>
    <mergeCell ref="AZ46:BA46"/>
    <mergeCell ref="BK46:BM46"/>
    <mergeCell ref="BN46:BO46"/>
    <mergeCell ref="AZ47:BA47"/>
    <mergeCell ref="BK47:BM47"/>
    <mergeCell ref="BN47:BO47"/>
    <mergeCell ref="AZ44:BA44"/>
    <mergeCell ref="BK44:BM44"/>
    <mergeCell ref="BN44:BO44"/>
    <mergeCell ref="AZ45:BA45"/>
    <mergeCell ref="BK45:BM45"/>
    <mergeCell ref="BN45:BO45"/>
    <mergeCell ref="AZ54:BA54"/>
    <mergeCell ref="BK54:BM54"/>
    <mergeCell ref="BN54:BO54"/>
    <mergeCell ref="AZ55:BA55"/>
    <mergeCell ref="BK55:BM55"/>
    <mergeCell ref="BN55:BO55"/>
    <mergeCell ref="AZ52:BA52"/>
    <mergeCell ref="BK52:BM52"/>
    <mergeCell ref="BN52:BO52"/>
    <mergeCell ref="AZ53:BA53"/>
    <mergeCell ref="BK53:BM53"/>
    <mergeCell ref="BN53:BO53"/>
    <mergeCell ref="AZ50:BA50"/>
    <mergeCell ref="BK50:BM50"/>
    <mergeCell ref="BN50:BO50"/>
    <mergeCell ref="AZ51:BA51"/>
    <mergeCell ref="BK51:BM51"/>
    <mergeCell ref="BN51:BO51"/>
    <mergeCell ref="BB44:BG44"/>
    <mergeCell ref="BH44:BJ44"/>
    <mergeCell ref="AZ66:BA66"/>
    <mergeCell ref="BK66:BM66"/>
    <mergeCell ref="BN66:BO66"/>
    <mergeCell ref="AZ64:BA64"/>
    <mergeCell ref="BK64:BM64"/>
    <mergeCell ref="BN64:BO64"/>
    <mergeCell ref="AZ65:BA65"/>
    <mergeCell ref="BK65:BM65"/>
    <mergeCell ref="BN65:BO65"/>
    <mergeCell ref="AZ62:BA62"/>
    <mergeCell ref="BK62:BM62"/>
    <mergeCell ref="BN62:BO62"/>
    <mergeCell ref="AZ63:BA63"/>
    <mergeCell ref="BK63:BM63"/>
    <mergeCell ref="BN63:BO63"/>
    <mergeCell ref="AZ48:BA48"/>
    <mergeCell ref="BK48:BM48"/>
    <mergeCell ref="BN48:BO48"/>
    <mergeCell ref="AZ49:BA49"/>
    <mergeCell ref="BK49:BM49"/>
    <mergeCell ref="BN49:BO49"/>
    <mergeCell ref="BB48:BG48"/>
    <mergeCell ref="BH48:BJ48"/>
    <mergeCell ref="BB49:BG49"/>
    <mergeCell ref="BH49:BJ49"/>
    <mergeCell ref="BB50:BG50"/>
    <mergeCell ref="BH50:BJ50"/>
    <mergeCell ref="BB51:BG51"/>
    <mergeCell ref="BH51:BJ51"/>
    <mergeCell ref="AZ60:BA60"/>
    <mergeCell ref="BK60:BM60"/>
    <mergeCell ref="BN60:BO60"/>
    <mergeCell ref="AZ61:BA61"/>
    <mergeCell ref="BK61:BM61"/>
    <mergeCell ref="BN61:BO61"/>
    <mergeCell ref="AZ58:BA58"/>
    <mergeCell ref="BK58:BM58"/>
    <mergeCell ref="BN58:BO58"/>
    <mergeCell ref="AZ59:BA59"/>
    <mergeCell ref="BK59:BM59"/>
    <mergeCell ref="BN59:BO59"/>
    <mergeCell ref="AZ56:BA56"/>
    <mergeCell ref="BK56:BM56"/>
    <mergeCell ref="BN56:BO56"/>
    <mergeCell ref="AZ57:BA57"/>
    <mergeCell ref="BK57:BM57"/>
    <mergeCell ref="BN57:BO57"/>
    <mergeCell ref="CB30:CD30"/>
    <mergeCell ref="CE30:CF30"/>
    <mergeCell ref="BQ35:BR35"/>
    <mergeCell ref="CB35:CD35"/>
    <mergeCell ref="CE35:CF35"/>
    <mergeCell ref="BQ36:BR36"/>
    <mergeCell ref="CB36:CD36"/>
    <mergeCell ref="CE36:CF36"/>
    <mergeCell ref="BQ33:BR33"/>
    <mergeCell ref="CB33:CD33"/>
    <mergeCell ref="CE33:CF33"/>
    <mergeCell ref="BQ34:BR34"/>
    <mergeCell ref="CB34:CD34"/>
    <mergeCell ref="CE34:CF34"/>
    <mergeCell ref="BQ31:BR31"/>
    <mergeCell ref="CB31:CD31"/>
    <mergeCell ref="CE31:CF31"/>
    <mergeCell ref="BQ32:BR32"/>
    <mergeCell ref="CB32:CD32"/>
    <mergeCell ref="CE32:CF32"/>
    <mergeCell ref="CB29:CD29"/>
    <mergeCell ref="CE29:CF29"/>
    <mergeCell ref="BQ27:BR27"/>
    <mergeCell ref="CB27:CD27"/>
    <mergeCell ref="CE27:CF27"/>
    <mergeCell ref="BQ28:BR28"/>
    <mergeCell ref="CB28:CD28"/>
    <mergeCell ref="CE28:CF28"/>
    <mergeCell ref="BQ25:BR25"/>
    <mergeCell ref="CB25:CD25"/>
    <mergeCell ref="CE25:CF25"/>
    <mergeCell ref="BQ26:BR26"/>
    <mergeCell ref="CB26:CD26"/>
    <mergeCell ref="CE26:CF26"/>
    <mergeCell ref="BQ17:BR17"/>
    <mergeCell ref="CB17:CD17"/>
    <mergeCell ref="CE17:CF17"/>
    <mergeCell ref="BQ18:BR18"/>
    <mergeCell ref="CB18:CD18"/>
    <mergeCell ref="CE18:CF18"/>
    <mergeCell ref="BT3:BX3"/>
    <mergeCell ref="CC3:CF3"/>
    <mergeCell ref="BQ5:CF6"/>
    <mergeCell ref="BQ7:BX8"/>
    <mergeCell ref="BY7:CF8"/>
    <mergeCell ref="BQ23:BR23"/>
    <mergeCell ref="CB23:CD23"/>
    <mergeCell ref="CE23:CF23"/>
    <mergeCell ref="BQ24:BR24"/>
    <mergeCell ref="CB24:CD24"/>
    <mergeCell ref="CE24:CF24"/>
    <mergeCell ref="BQ21:BR21"/>
    <mergeCell ref="CB21:CD21"/>
    <mergeCell ref="CE21:CF21"/>
    <mergeCell ref="BQ22:BR22"/>
    <mergeCell ref="CB22:CD22"/>
    <mergeCell ref="CE22:CF22"/>
    <mergeCell ref="BQ19:BR19"/>
    <mergeCell ref="CB19:CD19"/>
    <mergeCell ref="CE19:CF19"/>
    <mergeCell ref="BQ20:BR20"/>
    <mergeCell ref="CB20:CD20"/>
    <mergeCell ref="CE20:CF20"/>
    <mergeCell ref="BY11:CF12"/>
    <mergeCell ref="BQ13:BX14"/>
    <mergeCell ref="BY13:CB14"/>
    <mergeCell ref="CC13:CF14"/>
    <mergeCell ref="BQ15:BR16"/>
    <mergeCell ref="CB15:CD16"/>
    <mergeCell ref="CE15:CF16"/>
    <mergeCell ref="CB47:CD47"/>
    <mergeCell ref="CE47:CF47"/>
    <mergeCell ref="BQ48:BR48"/>
    <mergeCell ref="CB48:CD48"/>
    <mergeCell ref="CE48:CF48"/>
    <mergeCell ref="BQ45:BR45"/>
    <mergeCell ref="CB45:CD45"/>
    <mergeCell ref="CE45:CF45"/>
    <mergeCell ref="BQ46:BR46"/>
    <mergeCell ref="CB46:CD46"/>
    <mergeCell ref="CE46:CF46"/>
    <mergeCell ref="BQ43:BR43"/>
    <mergeCell ref="CB43:CD43"/>
    <mergeCell ref="CE43:CF43"/>
    <mergeCell ref="BQ44:BR44"/>
    <mergeCell ref="CB44:CD44"/>
    <mergeCell ref="CE44:CF44"/>
    <mergeCell ref="CB41:CD41"/>
    <mergeCell ref="CE41:CF41"/>
    <mergeCell ref="BQ42:BR42"/>
    <mergeCell ref="CB42:CD42"/>
    <mergeCell ref="CE42:CF42"/>
    <mergeCell ref="BQ39:BR39"/>
    <mergeCell ref="CB39:CD39"/>
    <mergeCell ref="CE39:CF39"/>
    <mergeCell ref="BQ40:BR40"/>
    <mergeCell ref="CB40:CD40"/>
    <mergeCell ref="CE40:CF40"/>
    <mergeCell ref="CB37:CD37"/>
    <mergeCell ref="CE37:CF37"/>
    <mergeCell ref="BQ38:BR38"/>
    <mergeCell ref="CB38:CD38"/>
    <mergeCell ref="CE38:CF38"/>
    <mergeCell ref="CE52:CF52"/>
    <mergeCell ref="BQ49:BR49"/>
    <mergeCell ref="CB49:CD49"/>
    <mergeCell ref="CE49:CF49"/>
    <mergeCell ref="BQ50:BR50"/>
    <mergeCell ref="CB50:CD50"/>
    <mergeCell ref="CE50:CF50"/>
    <mergeCell ref="BQ59:BR59"/>
    <mergeCell ref="CB59:CD59"/>
    <mergeCell ref="CE59:CF59"/>
    <mergeCell ref="BQ60:BR60"/>
    <mergeCell ref="CB60:CD60"/>
    <mergeCell ref="CE60:CF60"/>
    <mergeCell ref="BQ57:BR57"/>
    <mergeCell ref="CB57:CD57"/>
    <mergeCell ref="CE57:CF57"/>
    <mergeCell ref="BQ58:BR58"/>
    <mergeCell ref="CB58:CD58"/>
    <mergeCell ref="CE58:CF58"/>
    <mergeCell ref="BQ55:BR55"/>
    <mergeCell ref="CB55:CD55"/>
    <mergeCell ref="CE55:CF55"/>
    <mergeCell ref="BQ56:BR56"/>
    <mergeCell ref="CB56:CD56"/>
    <mergeCell ref="CE56:CF56"/>
    <mergeCell ref="BS50:BX50"/>
    <mergeCell ref="BS51:BX51"/>
    <mergeCell ref="BY51:CA51"/>
    <mergeCell ref="BS52:BX52"/>
    <mergeCell ref="BY52:CA52"/>
    <mergeCell ref="BS53:BX53"/>
    <mergeCell ref="CS31:CU31"/>
    <mergeCell ref="CV31:CW31"/>
    <mergeCell ref="CH28:CI28"/>
    <mergeCell ref="BQ65:BR65"/>
    <mergeCell ref="CB65:CD65"/>
    <mergeCell ref="CE65:CF65"/>
    <mergeCell ref="BQ66:BR66"/>
    <mergeCell ref="CB66:CD66"/>
    <mergeCell ref="CE66:CF66"/>
    <mergeCell ref="BQ63:BR63"/>
    <mergeCell ref="CB63:CD63"/>
    <mergeCell ref="CE63:CF63"/>
    <mergeCell ref="BQ64:BR64"/>
    <mergeCell ref="CB64:CD64"/>
    <mergeCell ref="CE64:CF64"/>
    <mergeCell ref="BQ61:BR61"/>
    <mergeCell ref="CB61:CD61"/>
    <mergeCell ref="CE61:CF61"/>
    <mergeCell ref="BQ62:BR62"/>
    <mergeCell ref="CB62:CD62"/>
    <mergeCell ref="CE62:CF62"/>
    <mergeCell ref="BQ53:BR53"/>
    <mergeCell ref="CB53:CD53"/>
    <mergeCell ref="CE53:CF53"/>
    <mergeCell ref="BQ54:BR54"/>
    <mergeCell ref="CB54:CD54"/>
    <mergeCell ref="BQ37:BR37"/>
    <mergeCell ref="BQ51:BR51"/>
    <mergeCell ref="CB51:CD51"/>
    <mergeCell ref="CE51:CF51"/>
    <mergeCell ref="BQ52:BR52"/>
    <mergeCell ref="CB52:CD52"/>
    <mergeCell ref="CH24:CI24"/>
    <mergeCell ref="CS24:CU24"/>
    <mergeCell ref="CV24:CW24"/>
    <mergeCell ref="CH25:CI25"/>
    <mergeCell ref="CS25:CU25"/>
    <mergeCell ref="CV25:CW25"/>
    <mergeCell ref="CH22:CI22"/>
    <mergeCell ref="CS22:CU22"/>
    <mergeCell ref="CV22:CW22"/>
    <mergeCell ref="CH23:CI23"/>
    <mergeCell ref="CS23:CU23"/>
    <mergeCell ref="CV23:CW23"/>
    <mergeCell ref="CS28:CU28"/>
    <mergeCell ref="CV28:CW28"/>
    <mergeCell ref="CH29:CI29"/>
    <mergeCell ref="CS29:CU29"/>
    <mergeCell ref="CV29:CW29"/>
    <mergeCell ref="CH26:CI26"/>
    <mergeCell ref="CS26:CU26"/>
    <mergeCell ref="CV26:CW26"/>
    <mergeCell ref="CH27:CI27"/>
    <mergeCell ref="CS27:CU27"/>
    <mergeCell ref="CV27:CW27"/>
    <mergeCell ref="CH36:CI36"/>
    <mergeCell ref="CS36:CU36"/>
    <mergeCell ref="CV36:CW36"/>
    <mergeCell ref="BY50:CA50"/>
    <mergeCell ref="CH37:CI37"/>
    <mergeCell ref="CH20:CI20"/>
    <mergeCell ref="CS20:CU20"/>
    <mergeCell ref="CV20:CW20"/>
    <mergeCell ref="CH21:CI21"/>
    <mergeCell ref="CS21:CU21"/>
    <mergeCell ref="CV21:CW21"/>
    <mergeCell ref="CH18:CI18"/>
    <mergeCell ref="CS18:CU18"/>
    <mergeCell ref="CV18:CW18"/>
    <mergeCell ref="CH19:CI19"/>
    <mergeCell ref="CS19:CU19"/>
    <mergeCell ref="CV19:CW19"/>
    <mergeCell ref="CV15:CW16"/>
    <mergeCell ref="CH17:CI17"/>
    <mergeCell ref="CS17:CU17"/>
    <mergeCell ref="CV17:CW17"/>
    <mergeCell ref="CK3:CO3"/>
    <mergeCell ref="CT3:CW3"/>
    <mergeCell ref="CH5:CW6"/>
    <mergeCell ref="CH7:CO8"/>
    <mergeCell ref="CP7:CW8"/>
    <mergeCell ref="CH9:CO10"/>
    <mergeCell ref="CH11:CO12"/>
    <mergeCell ref="CP11:CW12"/>
    <mergeCell ref="CH13:CO14"/>
    <mergeCell ref="CP13:CS14"/>
    <mergeCell ref="CT13:CW14"/>
    <mergeCell ref="CH15:CI16"/>
    <mergeCell ref="CS15:CU16"/>
    <mergeCell ref="CP9:CW10"/>
    <mergeCell ref="CS37:CU37"/>
    <mergeCell ref="CV37:CW37"/>
    <mergeCell ref="CH34:CI34"/>
    <mergeCell ref="CS34:CU34"/>
    <mergeCell ref="CV34:CW34"/>
    <mergeCell ref="CH35:CI35"/>
    <mergeCell ref="CS35:CU35"/>
    <mergeCell ref="CV35:CW35"/>
    <mergeCell ref="CH32:CI32"/>
    <mergeCell ref="CS32:CU32"/>
    <mergeCell ref="CV32:CW32"/>
    <mergeCell ref="CH33:CI33"/>
    <mergeCell ref="CS33:CU33"/>
    <mergeCell ref="CV33:CW33"/>
    <mergeCell ref="CH30:CI30"/>
    <mergeCell ref="CS30:CU30"/>
    <mergeCell ref="CV30:CW30"/>
    <mergeCell ref="CJ31:CO31"/>
    <mergeCell ref="CP31:CR31"/>
    <mergeCell ref="CJ32:CO32"/>
    <mergeCell ref="CP32:CR32"/>
    <mergeCell ref="CJ33:CO33"/>
    <mergeCell ref="CP33:CR33"/>
    <mergeCell ref="CJ34:CO34"/>
    <mergeCell ref="CP34:CR34"/>
    <mergeCell ref="CJ35:CO35"/>
    <mergeCell ref="CP35:CR35"/>
    <mergeCell ref="CJ36:CO36"/>
    <mergeCell ref="CP36:CR36"/>
    <mergeCell ref="CJ37:CO37"/>
    <mergeCell ref="CP37:CR37"/>
    <mergeCell ref="CH48:CI48"/>
    <mergeCell ref="CS48:CU48"/>
    <mergeCell ref="CV48:CW48"/>
    <mergeCell ref="CH49:CI49"/>
    <mergeCell ref="CS49:CU49"/>
    <mergeCell ref="CV49:CW49"/>
    <mergeCell ref="CH46:CI46"/>
    <mergeCell ref="CS46:CU46"/>
    <mergeCell ref="CV46:CW46"/>
    <mergeCell ref="CH47:CI47"/>
    <mergeCell ref="CS47:CU47"/>
    <mergeCell ref="CV47:CW47"/>
    <mergeCell ref="CH44:CI44"/>
    <mergeCell ref="CS44:CU44"/>
    <mergeCell ref="CV44:CW44"/>
    <mergeCell ref="CH45:CI45"/>
    <mergeCell ref="CS45:CU45"/>
    <mergeCell ref="CV45:CW45"/>
    <mergeCell ref="CJ44:CO44"/>
    <mergeCell ref="CP44:CR44"/>
    <mergeCell ref="CJ45:CO45"/>
    <mergeCell ref="CP45:CR45"/>
    <mergeCell ref="CJ46:CO46"/>
    <mergeCell ref="CP46:CR46"/>
    <mergeCell ref="CH42:CI42"/>
    <mergeCell ref="CS42:CU42"/>
    <mergeCell ref="CV42:CW42"/>
    <mergeCell ref="CH43:CI43"/>
    <mergeCell ref="CS43:CU43"/>
    <mergeCell ref="CV43:CW43"/>
    <mergeCell ref="CH40:CI40"/>
    <mergeCell ref="CS40:CU40"/>
    <mergeCell ref="CV40:CW40"/>
    <mergeCell ref="CH41:CI41"/>
    <mergeCell ref="CS41:CU41"/>
    <mergeCell ref="CV41:CW41"/>
    <mergeCell ref="CH38:CI38"/>
    <mergeCell ref="CS38:CU38"/>
    <mergeCell ref="CV38:CW38"/>
    <mergeCell ref="CH39:CI39"/>
    <mergeCell ref="CS39:CU39"/>
    <mergeCell ref="CV39:CW39"/>
    <mergeCell ref="CJ39:CO39"/>
    <mergeCell ref="CP39:CR39"/>
    <mergeCell ref="CJ40:CO40"/>
    <mergeCell ref="CP40:CR40"/>
    <mergeCell ref="CJ41:CO41"/>
    <mergeCell ref="CP41:CR41"/>
    <mergeCell ref="CJ42:CO42"/>
    <mergeCell ref="CP42:CR42"/>
    <mergeCell ref="CJ43:CO43"/>
    <mergeCell ref="CP43:CR43"/>
    <mergeCell ref="CJ38:CO38"/>
    <mergeCell ref="CP38:CR38"/>
    <mergeCell ref="CV55:CW55"/>
    <mergeCell ref="CH52:CI52"/>
    <mergeCell ref="CS52:CU52"/>
    <mergeCell ref="CV52:CW52"/>
    <mergeCell ref="CH53:CI53"/>
    <mergeCell ref="CS53:CU53"/>
    <mergeCell ref="CV53:CW53"/>
    <mergeCell ref="CH50:CI50"/>
    <mergeCell ref="CS50:CU50"/>
    <mergeCell ref="CV50:CW50"/>
    <mergeCell ref="CH51:CI51"/>
    <mergeCell ref="CS51:CU51"/>
    <mergeCell ref="CV51:CW51"/>
    <mergeCell ref="CS60:CU60"/>
    <mergeCell ref="CV60:CW60"/>
    <mergeCell ref="CH61:CI61"/>
    <mergeCell ref="CS61:CU61"/>
    <mergeCell ref="CV61:CW61"/>
    <mergeCell ref="CH58:CI58"/>
    <mergeCell ref="CS58:CU58"/>
    <mergeCell ref="CV58:CW58"/>
    <mergeCell ref="CH59:CI59"/>
    <mergeCell ref="CS59:CU59"/>
    <mergeCell ref="CV59:CW59"/>
    <mergeCell ref="CH56:CI56"/>
    <mergeCell ref="CS56:CU56"/>
    <mergeCell ref="CV56:CW56"/>
    <mergeCell ref="CH57:CI57"/>
    <mergeCell ref="CS57:CU57"/>
    <mergeCell ref="CV57:CW57"/>
    <mergeCell ref="DG20:DI20"/>
    <mergeCell ref="DA21:DF21"/>
    <mergeCell ref="DG21:DI21"/>
    <mergeCell ref="DA22:DF22"/>
    <mergeCell ref="DG22:DI22"/>
    <mergeCell ref="DA23:DF23"/>
    <mergeCell ref="CS66:CU66"/>
    <mergeCell ref="CV66:CW66"/>
    <mergeCell ref="CH64:CI64"/>
    <mergeCell ref="CS64:CU64"/>
    <mergeCell ref="CV64:CW64"/>
    <mergeCell ref="CH65:CI65"/>
    <mergeCell ref="CS65:CU65"/>
    <mergeCell ref="CV65:CW65"/>
    <mergeCell ref="CH62:CI62"/>
    <mergeCell ref="CS62:CU62"/>
    <mergeCell ref="CV62:CW62"/>
    <mergeCell ref="CH63:CI63"/>
    <mergeCell ref="CS63:CU63"/>
    <mergeCell ref="CV63:CW63"/>
    <mergeCell ref="CH66:CI66"/>
    <mergeCell ref="CJ64:CO64"/>
    <mergeCell ref="CP64:CR64"/>
    <mergeCell ref="CJ65:CO65"/>
    <mergeCell ref="CP65:CR65"/>
    <mergeCell ref="CJ66:CO66"/>
    <mergeCell ref="CP66:CR66"/>
    <mergeCell ref="CH54:CI54"/>
    <mergeCell ref="CS54:CU54"/>
    <mergeCell ref="CV54:CW54"/>
    <mergeCell ref="CH55:CI55"/>
    <mergeCell ref="CS55:CU55"/>
    <mergeCell ref="CY7:DF8"/>
    <mergeCell ref="DG7:DN8"/>
    <mergeCell ref="CY18:CZ18"/>
    <mergeCell ref="DJ18:DL18"/>
    <mergeCell ref="DM18:DN18"/>
    <mergeCell ref="CY19:CZ19"/>
    <mergeCell ref="DJ19:DL19"/>
    <mergeCell ref="DM19:DN19"/>
    <mergeCell ref="CY15:CZ16"/>
    <mergeCell ref="DJ15:DL16"/>
    <mergeCell ref="DM15:DN16"/>
    <mergeCell ref="CY17:CZ17"/>
    <mergeCell ref="DA15:DF16"/>
    <mergeCell ref="DG15:DI16"/>
    <mergeCell ref="DA17:DF17"/>
    <mergeCell ref="DG17:DI17"/>
    <mergeCell ref="DA18:DF18"/>
    <mergeCell ref="DG18:DI18"/>
    <mergeCell ref="DA19:DF19"/>
    <mergeCell ref="DG19:DI19"/>
    <mergeCell ref="DG9:DN10"/>
    <mergeCell ref="DA34:DF34"/>
    <mergeCell ref="DG34:DI34"/>
    <mergeCell ref="DA35:DF35"/>
    <mergeCell ref="DG35:DI35"/>
    <mergeCell ref="DJ17:DL17"/>
    <mergeCell ref="DM17:DN17"/>
    <mergeCell ref="CY9:DF10"/>
    <mergeCell ref="CY11:DF12"/>
    <mergeCell ref="DG11:DN12"/>
    <mergeCell ref="CY13:DF14"/>
    <mergeCell ref="DG13:DJ14"/>
    <mergeCell ref="DK13:DN14"/>
    <mergeCell ref="CY24:CZ24"/>
    <mergeCell ref="DJ24:DL24"/>
    <mergeCell ref="DM24:DN24"/>
    <mergeCell ref="CY25:CZ25"/>
    <mergeCell ref="DJ25:DL25"/>
    <mergeCell ref="DM25:DN25"/>
    <mergeCell ref="CY22:CZ22"/>
    <mergeCell ref="DJ22:DL22"/>
    <mergeCell ref="DM22:DN22"/>
    <mergeCell ref="CY23:CZ23"/>
    <mergeCell ref="DJ23:DL23"/>
    <mergeCell ref="DM23:DN23"/>
    <mergeCell ref="CY20:CZ20"/>
    <mergeCell ref="DJ20:DL20"/>
    <mergeCell ref="DM20:DN20"/>
    <mergeCell ref="CY21:CZ21"/>
    <mergeCell ref="DJ21:DL21"/>
    <mergeCell ref="DA25:DF25"/>
    <mergeCell ref="DG25:DI25"/>
    <mergeCell ref="DA20:DF20"/>
    <mergeCell ref="DM21:DN21"/>
    <mergeCell ref="CY30:CZ30"/>
    <mergeCell ref="DJ30:DL30"/>
    <mergeCell ref="CY32:CZ32"/>
    <mergeCell ref="DJ32:DL32"/>
    <mergeCell ref="DM32:DN32"/>
    <mergeCell ref="CY33:CZ33"/>
    <mergeCell ref="DJ33:DL33"/>
    <mergeCell ref="DM33:DN33"/>
    <mergeCell ref="DA26:DF26"/>
    <mergeCell ref="DG26:DI26"/>
    <mergeCell ref="DA27:DF27"/>
    <mergeCell ref="DG27:DI27"/>
    <mergeCell ref="DA28:DF28"/>
    <mergeCell ref="DG28:DI28"/>
    <mergeCell ref="DA29:DF29"/>
    <mergeCell ref="DG29:DI29"/>
    <mergeCell ref="DA30:DF30"/>
    <mergeCell ref="DG30:DI30"/>
    <mergeCell ref="DA31:DF31"/>
    <mergeCell ref="DG31:DI31"/>
    <mergeCell ref="DA32:DF32"/>
    <mergeCell ref="DG32:DI32"/>
    <mergeCell ref="DA33:DF33"/>
    <mergeCell ref="DG33:DI33"/>
    <mergeCell ref="DM30:DN30"/>
    <mergeCell ref="DG23:DI23"/>
    <mergeCell ref="DA24:DF24"/>
    <mergeCell ref="DG24:DI24"/>
    <mergeCell ref="CY44:CZ44"/>
    <mergeCell ref="DJ44:DL44"/>
    <mergeCell ref="DM44:DN44"/>
    <mergeCell ref="CY45:CZ45"/>
    <mergeCell ref="DJ45:DL45"/>
    <mergeCell ref="DM45:DN45"/>
    <mergeCell ref="CY31:CZ31"/>
    <mergeCell ref="DJ31:DL31"/>
    <mergeCell ref="DM31:DN31"/>
    <mergeCell ref="CY28:CZ28"/>
    <mergeCell ref="DJ28:DL28"/>
    <mergeCell ref="DM28:DN28"/>
    <mergeCell ref="CY29:CZ29"/>
    <mergeCell ref="DJ29:DL29"/>
    <mergeCell ref="DM29:DN29"/>
    <mergeCell ref="CY26:CZ26"/>
    <mergeCell ref="DJ26:DL26"/>
    <mergeCell ref="DM26:DN26"/>
    <mergeCell ref="CY27:CZ27"/>
    <mergeCell ref="DJ27:DL27"/>
    <mergeCell ref="DM27:DN27"/>
    <mergeCell ref="CY36:CZ36"/>
    <mergeCell ref="DJ36:DL36"/>
    <mergeCell ref="DM36:DN36"/>
    <mergeCell ref="CY37:CZ37"/>
    <mergeCell ref="DJ37:DL37"/>
    <mergeCell ref="DM37:DN37"/>
    <mergeCell ref="CY34:CZ34"/>
    <mergeCell ref="DJ34:DL34"/>
    <mergeCell ref="DM34:DN34"/>
    <mergeCell ref="CY35:CZ35"/>
    <mergeCell ref="DJ35:DL35"/>
    <mergeCell ref="DA60:DF60"/>
    <mergeCell ref="DG60:DI60"/>
    <mergeCell ref="CY42:CZ42"/>
    <mergeCell ref="DJ42:DL42"/>
    <mergeCell ref="DM42:DN42"/>
    <mergeCell ref="CY43:CZ43"/>
    <mergeCell ref="DJ43:DL43"/>
    <mergeCell ref="DM43:DN43"/>
    <mergeCell ref="CY40:CZ40"/>
    <mergeCell ref="DJ40:DL40"/>
    <mergeCell ref="DM40:DN40"/>
    <mergeCell ref="CY41:CZ41"/>
    <mergeCell ref="DJ41:DL41"/>
    <mergeCell ref="DM41:DN41"/>
    <mergeCell ref="CY38:CZ38"/>
    <mergeCell ref="DJ38:DL38"/>
    <mergeCell ref="DM38:DN38"/>
    <mergeCell ref="CY39:CZ39"/>
    <mergeCell ref="DJ39:DL39"/>
    <mergeCell ref="DM39:DN39"/>
    <mergeCell ref="CY48:CZ48"/>
    <mergeCell ref="DJ48:DL48"/>
    <mergeCell ref="DM48:DN48"/>
    <mergeCell ref="CY49:CZ49"/>
    <mergeCell ref="DJ49:DL49"/>
    <mergeCell ref="DM49:DN49"/>
    <mergeCell ref="CY46:CZ46"/>
    <mergeCell ref="DJ46:DL46"/>
    <mergeCell ref="DM46:DN46"/>
    <mergeCell ref="CY47:CZ47"/>
    <mergeCell ref="DJ47:DL47"/>
    <mergeCell ref="DM47:DN47"/>
    <mergeCell ref="CY57:CZ57"/>
    <mergeCell ref="DJ57:DL57"/>
    <mergeCell ref="DM57:DN57"/>
    <mergeCell ref="DA53:DF53"/>
    <mergeCell ref="DG53:DI53"/>
    <mergeCell ref="DA54:DF54"/>
    <mergeCell ref="DG54:DI54"/>
    <mergeCell ref="DA55:DF55"/>
    <mergeCell ref="DG55:DI55"/>
    <mergeCell ref="DA56:DF56"/>
    <mergeCell ref="DG56:DI56"/>
    <mergeCell ref="DA57:DF57"/>
    <mergeCell ref="DG57:DI57"/>
    <mergeCell ref="DA58:DF58"/>
    <mergeCell ref="DG58:DI58"/>
    <mergeCell ref="DA59:DF59"/>
    <mergeCell ref="DG59:DI59"/>
    <mergeCell ref="CY64:CZ64"/>
    <mergeCell ref="DJ64:DL64"/>
    <mergeCell ref="DM64:DN64"/>
    <mergeCell ref="CY65:CZ65"/>
    <mergeCell ref="DJ65:DL65"/>
    <mergeCell ref="DM65:DN65"/>
    <mergeCell ref="CY62:CZ62"/>
    <mergeCell ref="DJ62:DL62"/>
    <mergeCell ref="DM62:DN62"/>
    <mergeCell ref="CY63:CZ63"/>
    <mergeCell ref="DJ63:DL63"/>
    <mergeCell ref="DM63:DN63"/>
    <mergeCell ref="CY66:CZ66"/>
    <mergeCell ref="CY54:CZ54"/>
    <mergeCell ref="DJ54:DL54"/>
    <mergeCell ref="DM54:DN54"/>
    <mergeCell ref="CY55:CZ55"/>
    <mergeCell ref="DJ55:DL55"/>
    <mergeCell ref="DM55:DN55"/>
    <mergeCell ref="CY60:CZ60"/>
    <mergeCell ref="DJ60:DL60"/>
    <mergeCell ref="DM60:DN60"/>
    <mergeCell ref="CY61:CZ61"/>
    <mergeCell ref="DJ61:DL61"/>
    <mergeCell ref="DM61:DN61"/>
    <mergeCell ref="CY58:CZ58"/>
    <mergeCell ref="DJ58:DL58"/>
    <mergeCell ref="DM58:DN58"/>
    <mergeCell ref="CY59:CZ59"/>
    <mergeCell ref="DJ59:DL59"/>
    <mergeCell ref="DM59:DN59"/>
    <mergeCell ref="CY56:CZ56"/>
    <mergeCell ref="DS3:DW3"/>
    <mergeCell ref="EB3:EE3"/>
    <mergeCell ref="DP5:EE6"/>
    <mergeCell ref="DP7:DW8"/>
    <mergeCell ref="DX7:EE8"/>
    <mergeCell ref="DP18:DQ18"/>
    <mergeCell ref="EA18:EC18"/>
    <mergeCell ref="ED18:EE18"/>
    <mergeCell ref="DP19:DQ19"/>
    <mergeCell ref="EA19:EC19"/>
    <mergeCell ref="ED19:EE19"/>
    <mergeCell ref="DP15:DQ16"/>
    <mergeCell ref="EA15:EC16"/>
    <mergeCell ref="ED15:EE16"/>
    <mergeCell ref="DP17:DQ17"/>
    <mergeCell ref="DJ66:DL66"/>
    <mergeCell ref="DM66:DN66"/>
    <mergeCell ref="DJ52:DL52"/>
    <mergeCell ref="DM52:DN52"/>
    <mergeCell ref="DJ53:DL53"/>
    <mergeCell ref="DM53:DN53"/>
    <mergeCell ref="DJ50:DL50"/>
    <mergeCell ref="DM50:DN50"/>
    <mergeCell ref="DJ51:DL51"/>
    <mergeCell ref="DM51:DN51"/>
    <mergeCell ref="DJ56:DL56"/>
    <mergeCell ref="DM56:DN56"/>
    <mergeCell ref="DM35:DN35"/>
    <mergeCell ref="DP33:DQ33"/>
    <mergeCell ref="EA33:EC33"/>
    <mergeCell ref="ED33:EE33"/>
    <mergeCell ref="EA17:EC17"/>
    <mergeCell ref="ED17:EE17"/>
    <mergeCell ref="DP9:DW10"/>
    <mergeCell ref="DP11:DW12"/>
    <mergeCell ref="DX11:EE12"/>
    <mergeCell ref="DP13:DW14"/>
    <mergeCell ref="DX13:EA14"/>
    <mergeCell ref="EB13:EE14"/>
    <mergeCell ref="DP24:DQ24"/>
    <mergeCell ref="EA24:EC24"/>
    <mergeCell ref="ED24:EE24"/>
    <mergeCell ref="DP25:DQ25"/>
    <mergeCell ref="EA25:EC25"/>
    <mergeCell ref="ED25:EE25"/>
    <mergeCell ref="DP22:DQ22"/>
    <mergeCell ref="EA22:EC22"/>
    <mergeCell ref="ED22:EE22"/>
    <mergeCell ref="DP23:DQ23"/>
    <mergeCell ref="EA23:EC23"/>
    <mergeCell ref="ED23:EE23"/>
    <mergeCell ref="DP20:DQ20"/>
    <mergeCell ref="EA20:EC20"/>
    <mergeCell ref="ED20:EE20"/>
    <mergeCell ref="DP21:DQ21"/>
    <mergeCell ref="EA21:EC21"/>
    <mergeCell ref="ED21:EE21"/>
    <mergeCell ref="DR25:DW25"/>
    <mergeCell ref="DX25:DZ25"/>
    <mergeCell ref="DX9:EE10"/>
    <mergeCell ref="DR24:DW24"/>
    <mergeCell ref="DX24:DZ24"/>
    <mergeCell ref="DP30:DQ30"/>
    <mergeCell ref="EA30:EC30"/>
    <mergeCell ref="ED30:EE30"/>
    <mergeCell ref="DR48:DW48"/>
    <mergeCell ref="DX48:DZ48"/>
    <mergeCell ref="DR49:DW49"/>
    <mergeCell ref="DX49:DZ49"/>
    <mergeCell ref="DP31:DQ31"/>
    <mergeCell ref="EA31:EC31"/>
    <mergeCell ref="ED31:EE31"/>
    <mergeCell ref="DP28:DQ28"/>
    <mergeCell ref="EA28:EC28"/>
    <mergeCell ref="ED28:EE28"/>
    <mergeCell ref="DP29:DQ29"/>
    <mergeCell ref="EA29:EC29"/>
    <mergeCell ref="ED29:EE29"/>
    <mergeCell ref="DP26:DQ26"/>
    <mergeCell ref="EA26:EC26"/>
    <mergeCell ref="ED26:EE26"/>
    <mergeCell ref="DP27:DQ27"/>
    <mergeCell ref="EA27:EC27"/>
    <mergeCell ref="ED27:EE27"/>
    <mergeCell ref="DP36:DQ36"/>
    <mergeCell ref="EA36:EC36"/>
    <mergeCell ref="ED36:EE36"/>
    <mergeCell ref="DP37:DQ37"/>
    <mergeCell ref="EA37:EC37"/>
    <mergeCell ref="ED37:EE37"/>
    <mergeCell ref="DP34:DQ34"/>
    <mergeCell ref="EA34:EC34"/>
    <mergeCell ref="ED34:EE34"/>
    <mergeCell ref="DP35:DQ35"/>
    <mergeCell ref="DP44:DQ44"/>
    <mergeCell ref="EA44:EC44"/>
    <mergeCell ref="ED44:EE44"/>
    <mergeCell ref="DP45:DQ45"/>
    <mergeCell ref="EA45:EC45"/>
    <mergeCell ref="ED45:EE45"/>
    <mergeCell ref="DR42:DW42"/>
    <mergeCell ref="DX42:DZ42"/>
    <mergeCell ref="DR43:DW43"/>
    <mergeCell ref="DX43:DZ43"/>
    <mergeCell ref="DR44:DW44"/>
    <mergeCell ref="DX44:DZ44"/>
    <mergeCell ref="DR45:DW45"/>
    <mergeCell ref="DX45:DZ45"/>
    <mergeCell ref="DP42:DQ42"/>
    <mergeCell ref="EA42:EC42"/>
    <mergeCell ref="ED42:EE42"/>
    <mergeCell ref="DP43:DQ43"/>
    <mergeCell ref="EA43:EC43"/>
    <mergeCell ref="ED43:EE43"/>
    <mergeCell ref="ED51:EE51"/>
    <mergeCell ref="DR50:DW50"/>
    <mergeCell ref="DX50:DZ50"/>
    <mergeCell ref="DR46:DW46"/>
    <mergeCell ref="DX46:DZ46"/>
    <mergeCell ref="DR47:DW47"/>
    <mergeCell ref="DX47:DZ47"/>
    <mergeCell ref="DR51:DW51"/>
    <mergeCell ref="DX51:DZ51"/>
    <mergeCell ref="DR52:DW52"/>
    <mergeCell ref="DX52:DZ52"/>
    <mergeCell ref="DR53:DW53"/>
    <mergeCell ref="DX53:DZ53"/>
    <mergeCell ref="DR54:DW54"/>
    <mergeCell ref="DX54:DZ54"/>
    <mergeCell ref="DR55:DW55"/>
    <mergeCell ref="DX55:DZ55"/>
    <mergeCell ref="DP59:DQ59"/>
    <mergeCell ref="EA59:EC59"/>
    <mergeCell ref="ED59:EE59"/>
    <mergeCell ref="DP56:DQ56"/>
    <mergeCell ref="EA56:EC56"/>
    <mergeCell ref="ED56:EE56"/>
    <mergeCell ref="DP57:DQ57"/>
    <mergeCell ref="EA57:EC57"/>
    <mergeCell ref="ED57:EE57"/>
    <mergeCell ref="DP48:DQ48"/>
    <mergeCell ref="EA48:EC48"/>
    <mergeCell ref="ED48:EE48"/>
    <mergeCell ref="DP49:DQ49"/>
    <mergeCell ref="EA49:EC49"/>
    <mergeCell ref="ED49:EE49"/>
    <mergeCell ref="DP46:DQ46"/>
    <mergeCell ref="EA46:EC46"/>
    <mergeCell ref="ED46:EE46"/>
    <mergeCell ref="DP47:DQ47"/>
    <mergeCell ref="EA47:EC47"/>
    <mergeCell ref="ED47:EE47"/>
    <mergeCell ref="DP52:DQ52"/>
    <mergeCell ref="EA52:EC52"/>
    <mergeCell ref="ED52:EE52"/>
    <mergeCell ref="DP53:DQ53"/>
    <mergeCell ref="EA53:EC53"/>
    <mergeCell ref="ED53:EE53"/>
    <mergeCell ref="DP50:DQ50"/>
    <mergeCell ref="EA50:EC50"/>
    <mergeCell ref="ED50:EE50"/>
    <mergeCell ref="DP51:DQ51"/>
    <mergeCell ref="EA51:EC51"/>
    <mergeCell ref="DP64:DQ64"/>
    <mergeCell ref="EA64:EC64"/>
    <mergeCell ref="ED64:EE64"/>
    <mergeCell ref="DP65:DQ65"/>
    <mergeCell ref="EA65:EC65"/>
    <mergeCell ref="ED65:EE65"/>
    <mergeCell ref="DP62:DQ62"/>
    <mergeCell ref="EA62:EC62"/>
    <mergeCell ref="ED62:EE62"/>
    <mergeCell ref="DP63:DQ63"/>
    <mergeCell ref="EA63:EC63"/>
    <mergeCell ref="ED63:EE63"/>
    <mergeCell ref="DP66:DQ66"/>
    <mergeCell ref="DP54:DQ54"/>
    <mergeCell ref="EA54:EC54"/>
    <mergeCell ref="ED54:EE54"/>
    <mergeCell ref="DP55:DQ55"/>
    <mergeCell ref="EA55:EC55"/>
    <mergeCell ref="ED55:EE55"/>
    <mergeCell ref="DR65:DW65"/>
    <mergeCell ref="DX65:DZ65"/>
    <mergeCell ref="DR66:DW66"/>
    <mergeCell ref="DX66:DZ66"/>
    <mergeCell ref="DP60:DQ60"/>
    <mergeCell ref="EA60:EC60"/>
    <mergeCell ref="ED60:EE60"/>
    <mergeCell ref="DP61:DQ61"/>
    <mergeCell ref="EA61:EC61"/>
    <mergeCell ref="ED61:EE61"/>
    <mergeCell ref="DP58:DQ58"/>
    <mergeCell ref="EA58:EC58"/>
    <mergeCell ref="ED58:EE58"/>
    <mergeCell ref="EJ3:EN3"/>
    <mergeCell ref="ES3:EV3"/>
    <mergeCell ref="EG5:EV6"/>
    <mergeCell ref="EG7:EN8"/>
    <mergeCell ref="EO7:EV8"/>
    <mergeCell ref="EG18:EH18"/>
    <mergeCell ref="ER18:ET18"/>
    <mergeCell ref="EU18:EV18"/>
    <mergeCell ref="EG19:EH19"/>
    <mergeCell ref="ER19:ET19"/>
    <mergeCell ref="EU19:EV19"/>
    <mergeCell ref="EG15:EH16"/>
    <mergeCell ref="ER15:ET16"/>
    <mergeCell ref="EU15:EV16"/>
    <mergeCell ref="EG17:EH17"/>
    <mergeCell ref="EA66:EC66"/>
    <mergeCell ref="ED66:EE66"/>
    <mergeCell ref="EA40:EC40"/>
    <mergeCell ref="ED40:EE40"/>
    <mergeCell ref="EA41:EC41"/>
    <mergeCell ref="ED41:EE41"/>
    <mergeCell ref="EA38:EC38"/>
    <mergeCell ref="ED38:EE38"/>
    <mergeCell ref="EA39:EC39"/>
    <mergeCell ref="ED39:EE39"/>
    <mergeCell ref="EA32:EC32"/>
    <mergeCell ref="ED32:EE32"/>
    <mergeCell ref="EG9:EN10"/>
    <mergeCell ref="EG11:EN12"/>
    <mergeCell ref="EO11:EV12"/>
    <mergeCell ref="EG13:EN14"/>
    <mergeCell ref="EO13:ER14"/>
    <mergeCell ref="ES13:EV14"/>
    <mergeCell ref="EG24:EH24"/>
    <mergeCell ref="ER24:ET24"/>
    <mergeCell ref="EU24:EV24"/>
    <mergeCell ref="EG25:EH25"/>
    <mergeCell ref="ER25:ET25"/>
    <mergeCell ref="EU25:EV25"/>
    <mergeCell ref="EG22:EH22"/>
    <mergeCell ref="ER22:ET22"/>
    <mergeCell ref="EU22:EV22"/>
    <mergeCell ref="EG23:EH23"/>
    <mergeCell ref="ER23:ET23"/>
    <mergeCell ref="EU23:EV23"/>
    <mergeCell ref="EG20:EH20"/>
    <mergeCell ref="ER20:ET20"/>
    <mergeCell ref="EU20:EV20"/>
    <mergeCell ref="EG21:EH21"/>
    <mergeCell ref="ER21:ET21"/>
    <mergeCell ref="EU21:EV21"/>
    <mergeCell ref="EI15:EN16"/>
    <mergeCell ref="EO15:EQ16"/>
    <mergeCell ref="EI17:EN17"/>
    <mergeCell ref="EO17:EQ17"/>
    <mergeCell ref="EI18:EN18"/>
    <mergeCell ref="EO18:EQ18"/>
    <mergeCell ref="EI19:EN19"/>
    <mergeCell ref="EO19:EQ19"/>
    <mergeCell ref="EI20:EN20"/>
    <mergeCell ref="EO20:EQ20"/>
    <mergeCell ref="EI21:EN21"/>
    <mergeCell ref="EO21:EQ21"/>
    <mergeCell ref="EI22:EN22"/>
    <mergeCell ref="ER37:ET37"/>
    <mergeCell ref="EU37:EV37"/>
    <mergeCell ref="EG34:EH34"/>
    <mergeCell ref="ER34:ET34"/>
    <mergeCell ref="EU34:EV34"/>
    <mergeCell ref="EG35:EH35"/>
    <mergeCell ref="ER35:ET35"/>
    <mergeCell ref="EU35:EV35"/>
    <mergeCell ref="EG32:EH32"/>
    <mergeCell ref="ER32:ET32"/>
    <mergeCell ref="EU32:EV32"/>
    <mergeCell ref="EG33:EH33"/>
    <mergeCell ref="ER33:ET33"/>
    <mergeCell ref="EU33:EV33"/>
    <mergeCell ref="ER17:ET17"/>
    <mergeCell ref="EU17:EV17"/>
    <mergeCell ref="EG30:EH30"/>
    <mergeCell ref="ER30:ET30"/>
    <mergeCell ref="EU30:EV30"/>
    <mergeCell ref="EG31:EH31"/>
    <mergeCell ref="ER31:ET31"/>
    <mergeCell ref="EU31:EV31"/>
    <mergeCell ref="EG28:EH28"/>
    <mergeCell ref="ER28:ET28"/>
    <mergeCell ref="EU28:EV28"/>
    <mergeCell ref="EG29:EH29"/>
    <mergeCell ref="ER29:ET29"/>
    <mergeCell ref="EU29:EV29"/>
    <mergeCell ref="EG26:EH26"/>
    <mergeCell ref="ER26:ET26"/>
    <mergeCell ref="EU26:EV26"/>
    <mergeCell ref="EG27:EH27"/>
    <mergeCell ref="ER27:ET27"/>
    <mergeCell ref="EU27:EV27"/>
    <mergeCell ref="EG36:EH36"/>
    <mergeCell ref="ER36:ET36"/>
    <mergeCell ref="EU36:EV36"/>
    <mergeCell ref="EG48:EH48"/>
    <mergeCell ref="ER48:ET48"/>
    <mergeCell ref="EU48:EV48"/>
    <mergeCell ref="EG49:EH49"/>
    <mergeCell ref="ER49:ET49"/>
    <mergeCell ref="EU49:EV49"/>
    <mergeCell ref="EG46:EH46"/>
    <mergeCell ref="ER46:ET46"/>
    <mergeCell ref="EU46:EV46"/>
    <mergeCell ref="EG47:EH47"/>
    <mergeCell ref="ER47:ET47"/>
    <mergeCell ref="EU47:EV47"/>
    <mergeCell ref="EG44:EH44"/>
    <mergeCell ref="ER44:ET44"/>
    <mergeCell ref="EU44:EV44"/>
    <mergeCell ref="EG45:EH45"/>
    <mergeCell ref="ER45:ET45"/>
    <mergeCell ref="EU45:EV45"/>
    <mergeCell ref="EI44:EN44"/>
    <mergeCell ref="EO44:EQ44"/>
    <mergeCell ref="EI45:EN45"/>
    <mergeCell ref="EO45:EQ45"/>
    <mergeCell ref="EI46:EN46"/>
    <mergeCell ref="EO46:EQ46"/>
    <mergeCell ref="EG42:EH42"/>
    <mergeCell ref="ER42:ET42"/>
    <mergeCell ref="EU42:EV42"/>
    <mergeCell ref="EG43:EH43"/>
    <mergeCell ref="ER43:ET43"/>
    <mergeCell ref="EU43:EV43"/>
    <mergeCell ref="EG40:EH40"/>
    <mergeCell ref="ER40:ET40"/>
    <mergeCell ref="EU40:EV40"/>
    <mergeCell ref="EG41:EH41"/>
    <mergeCell ref="ER41:ET41"/>
    <mergeCell ref="EU41:EV41"/>
    <mergeCell ref="EG38:EH38"/>
    <mergeCell ref="ER38:ET38"/>
    <mergeCell ref="EU38:EV38"/>
    <mergeCell ref="EG39:EH39"/>
    <mergeCell ref="ER39:ET39"/>
    <mergeCell ref="EU39:EV39"/>
    <mergeCell ref="EI39:EN39"/>
    <mergeCell ref="EO39:EQ39"/>
    <mergeCell ref="EI40:EN40"/>
    <mergeCell ref="EO40:EQ40"/>
    <mergeCell ref="EI41:EN41"/>
    <mergeCell ref="EO41:EQ41"/>
    <mergeCell ref="EI42:EN42"/>
    <mergeCell ref="EO42:EQ42"/>
    <mergeCell ref="EI43:EN43"/>
    <mergeCell ref="EO43:EQ43"/>
    <mergeCell ref="EO38:EQ38"/>
    <mergeCell ref="EI38:EN38"/>
    <mergeCell ref="ER50:ET50"/>
    <mergeCell ref="EU50:EV50"/>
    <mergeCell ref="EG51:EH51"/>
    <mergeCell ref="ER51:ET51"/>
    <mergeCell ref="EU51:EV51"/>
    <mergeCell ref="EG60:EH60"/>
    <mergeCell ref="ER60:ET60"/>
    <mergeCell ref="EU60:EV60"/>
    <mergeCell ref="EG61:EH61"/>
    <mergeCell ref="ER61:ET61"/>
    <mergeCell ref="EU61:EV61"/>
    <mergeCell ref="EG58:EH58"/>
    <mergeCell ref="ER58:ET58"/>
    <mergeCell ref="EU58:EV58"/>
    <mergeCell ref="EG59:EH59"/>
    <mergeCell ref="ER59:ET59"/>
    <mergeCell ref="EU59:EV59"/>
    <mergeCell ref="EG56:EH56"/>
    <mergeCell ref="ER56:ET56"/>
    <mergeCell ref="EU56:EV56"/>
    <mergeCell ref="EG57:EH57"/>
    <mergeCell ref="ER57:ET57"/>
    <mergeCell ref="EU57:EV57"/>
    <mergeCell ref="EI58:EN58"/>
    <mergeCell ref="EO58:EQ58"/>
    <mergeCell ref="EI59:EN59"/>
    <mergeCell ref="EO59:EQ59"/>
    <mergeCell ref="EI60:EN60"/>
    <mergeCell ref="EO60:EQ60"/>
    <mergeCell ref="EI61:EN61"/>
    <mergeCell ref="EO61:EQ61"/>
    <mergeCell ref="EX28:EY28"/>
    <mergeCell ref="FI28:FK28"/>
    <mergeCell ref="FL28:FM28"/>
    <mergeCell ref="EX29:EY29"/>
    <mergeCell ref="FI29:FK29"/>
    <mergeCell ref="FL29:FM29"/>
    <mergeCell ref="EX38:EY38"/>
    <mergeCell ref="FI38:FK38"/>
    <mergeCell ref="FL38:FM38"/>
    <mergeCell ref="EX39:EY39"/>
    <mergeCell ref="EG66:EH66"/>
    <mergeCell ref="ER66:ET66"/>
    <mergeCell ref="EU66:EV66"/>
    <mergeCell ref="EG64:EH64"/>
    <mergeCell ref="ER64:ET64"/>
    <mergeCell ref="EU64:EV64"/>
    <mergeCell ref="EG65:EH65"/>
    <mergeCell ref="ER65:ET65"/>
    <mergeCell ref="EU65:EV65"/>
    <mergeCell ref="EG62:EH62"/>
    <mergeCell ref="ER62:ET62"/>
    <mergeCell ref="EU62:EV62"/>
    <mergeCell ref="EG63:EH63"/>
    <mergeCell ref="ER63:ET63"/>
    <mergeCell ref="EU63:EV63"/>
    <mergeCell ref="EI64:EN64"/>
    <mergeCell ref="EO64:EQ64"/>
    <mergeCell ref="EI65:EN65"/>
    <mergeCell ref="EO65:EQ65"/>
    <mergeCell ref="EI66:EN66"/>
    <mergeCell ref="EO66:EQ66"/>
    <mergeCell ref="EG54:EH54"/>
    <mergeCell ref="EX9:FE10"/>
    <mergeCell ref="EX11:FE12"/>
    <mergeCell ref="FF11:FM12"/>
    <mergeCell ref="EX13:FE14"/>
    <mergeCell ref="FF13:FI14"/>
    <mergeCell ref="FJ13:FM14"/>
    <mergeCell ref="FA3:FE3"/>
    <mergeCell ref="FJ3:FM3"/>
    <mergeCell ref="EX5:FM6"/>
    <mergeCell ref="EX7:FE8"/>
    <mergeCell ref="FF7:FM8"/>
    <mergeCell ref="EX15:EY16"/>
    <mergeCell ref="FI15:FK16"/>
    <mergeCell ref="FL15:FM16"/>
    <mergeCell ref="EX17:EY17"/>
    <mergeCell ref="FI17:FK17"/>
    <mergeCell ref="FL17:FM17"/>
    <mergeCell ref="EZ15:FE16"/>
    <mergeCell ref="FF15:FH16"/>
    <mergeCell ref="EZ17:FE17"/>
    <mergeCell ref="FF17:FH17"/>
    <mergeCell ref="EX18:EY18"/>
    <mergeCell ref="FI18:FK18"/>
    <mergeCell ref="FL18:FM18"/>
    <mergeCell ref="EX19:EY19"/>
    <mergeCell ref="FI19:FK19"/>
    <mergeCell ref="FL19:FM19"/>
    <mergeCell ref="EX26:EY26"/>
    <mergeCell ref="FI26:FK26"/>
    <mergeCell ref="FL26:FM26"/>
    <mergeCell ref="EX27:EY27"/>
    <mergeCell ref="FI27:FK27"/>
    <mergeCell ref="FL27:FM27"/>
    <mergeCell ref="EX24:EY24"/>
    <mergeCell ref="FI24:FK24"/>
    <mergeCell ref="FL24:FM24"/>
    <mergeCell ref="EX25:EY25"/>
    <mergeCell ref="FI25:FK25"/>
    <mergeCell ref="FL25:FM25"/>
    <mergeCell ref="EX22:EY22"/>
    <mergeCell ref="FI22:FK22"/>
    <mergeCell ref="FL22:FM22"/>
    <mergeCell ref="EX23:EY23"/>
    <mergeCell ref="FI23:FK23"/>
    <mergeCell ref="FL23:FM23"/>
    <mergeCell ref="EZ24:FE24"/>
    <mergeCell ref="FF24:FH24"/>
    <mergeCell ref="EZ25:FE25"/>
    <mergeCell ref="FF25:FH25"/>
    <mergeCell ref="EZ26:FE26"/>
    <mergeCell ref="FF26:FH26"/>
    <mergeCell ref="EZ27:FE27"/>
    <mergeCell ref="FF27:FH27"/>
    <mergeCell ref="FI45:FK45"/>
    <mergeCell ref="FL45:FM45"/>
    <mergeCell ref="EX42:EY42"/>
    <mergeCell ref="FI42:FK42"/>
    <mergeCell ref="FL42:FM42"/>
    <mergeCell ref="EX43:EY43"/>
    <mergeCell ref="FI43:FK43"/>
    <mergeCell ref="FL43:FM43"/>
    <mergeCell ref="EX40:EY40"/>
    <mergeCell ref="FI40:FK40"/>
    <mergeCell ref="FL40:FM40"/>
    <mergeCell ref="EX41:EY41"/>
    <mergeCell ref="FI41:FK41"/>
    <mergeCell ref="FL41:FM41"/>
    <mergeCell ref="EX20:EY20"/>
    <mergeCell ref="FI20:FK20"/>
    <mergeCell ref="FL20:FM20"/>
    <mergeCell ref="EX21:EY21"/>
    <mergeCell ref="FI21:FK21"/>
    <mergeCell ref="FL21:FM21"/>
    <mergeCell ref="EX32:EY32"/>
    <mergeCell ref="FI32:FK32"/>
    <mergeCell ref="FL32:FM32"/>
    <mergeCell ref="EX33:EY33"/>
    <mergeCell ref="FI33:FK33"/>
    <mergeCell ref="FL33:FM33"/>
    <mergeCell ref="EX30:EY30"/>
    <mergeCell ref="FI30:FK30"/>
    <mergeCell ref="FL30:FM30"/>
    <mergeCell ref="EX31:EY31"/>
    <mergeCell ref="FI31:FK31"/>
    <mergeCell ref="FL31:FM31"/>
    <mergeCell ref="FI39:FK39"/>
    <mergeCell ref="FL39:FM39"/>
    <mergeCell ref="EX36:EY36"/>
    <mergeCell ref="FI36:FK36"/>
    <mergeCell ref="FL36:FM36"/>
    <mergeCell ref="EX37:EY37"/>
    <mergeCell ref="FI37:FK37"/>
    <mergeCell ref="FL37:FM37"/>
    <mergeCell ref="EX34:EY34"/>
    <mergeCell ref="FI34:FK34"/>
    <mergeCell ref="FL34:FM34"/>
    <mergeCell ref="EX35:EY35"/>
    <mergeCell ref="FI35:FK35"/>
    <mergeCell ref="FL35:FM35"/>
    <mergeCell ref="EX44:EY44"/>
    <mergeCell ref="FI44:FK44"/>
    <mergeCell ref="FL44:FM44"/>
    <mergeCell ref="EZ42:FE42"/>
    <mergeCell ref="FF42:FH42"/>
    <mergeCell ref="EZ43:FE43"/>
    <mergeCell ref="FF43:FH43"/>
    <mergeCell ref="EZ44:FE44"/>
    <mergeCell ref="FF44:FH44"/>
    <mergeCell ref="FI56:FK56"/>
    <mergeCell ref="FL56:FM56"/>
    <mergeCell ref="EX57:EY57"/>
    <mergeCell ref="FI57:FK57"/>
    <mergeCell ref="FL57:FM57"/>
    <mergeCell ref="EX54:EY54"/>
    <mergeCell ref="FI54:FK54"/>
    <mergeCell ref="FL54:FM54"/>
    <mergeCell ref="EX55:EY55"/>
    <mergeCell ref="FI55:FK55"/>
    <mergeCell ref="FL55:FM55"/>
    <mergeCell ref="EX52:EY52"/>
    <mergeCell ref="FI52:FK52"/>
    <mergeCell ref="FL52:FM52"/>
    <mergeCell ref="EX53:EY53"/>
    <mergeCell ref="FI53:FK53"/>
    <mergeCell ref="FL53:FM53"/>
    <mergeCell ref="EZ52:FE52"/>
    <mergeCell ref="FF52:FH52"/>
    <mergeCell ref="EZ53:FE53"/>
    <mergeCell ref="FF53:FH53"/>
    <mergeCell ref="EZ54:FE54"/>
    <mergeCell ref="FF54:FH54"/>
    <mergeCell ref="EZ55:FE55"/>
    <mergeCell ref="FF55:FH55"/>
    <mergeCell ref="EZ56:FE56"/>
    <mergeCell ref="FF56:FH56"/>
    <mergeCell ref="EZ57:FE57"/>
    <mergeCell ref="FF57:FH57"/>
    <mergeCell ref="FI50:FK50"/>
    <mergeCell ref="FL50:FM50"/>
    <mergeCell ref="EX51:EY51"/>
    <mergeCell ref="FI51:FK51"/>
    <mergeCell ref="FL51:FM51"/>
    <mergeCell ref="EX48:EY48"/>
    <mergeCell ref="FI48:FK48"/>
    <mergeCell ref="FL48:FM48"/>
    <mergeCell ref="EX49:EY49"/>
    <mergeCell ref="FI49:FK49"/>
    <mergeCell ref="FL49:FM49"/>
    <mergeCell ref="EX46:EY46"/>
    <mergeCell ref="FI46:FK46"/>
    <mergeCell ref="FL46:FM46"/>
    <mergeCell ref="EX47:EY47"/>
    <mergeCell ref="FI47:FK47"/>
    <mergeCell ref="FL47:FM47"/>
    <mergeCell ref="EZ50:FE50"/>
    <mergeCell ref="FF50:FH50"/>
    <mergeCell ref="EZ51:FE51"/>
    <mergeCell ref="FF51:FH51"/>
    <mergeCell ref="EZ46:FE46"/>
    <mergeCell ref="FF46:FH46"/>
    <mergeCell ref="EZ47:FE47"/>
    <mergeCell ref="FF47:FH47"/>
    <mergeCell ref="EZ48:FE48"/>
    <mergeCell ref="FF48:FH48"/>
    <mergeCell ref="EZ49:FE49"/>
    <mergeCell ref="FF49:FH49"/>
    <mergeCell ref="EX66:EY66"/>
    <mergeCell ref="FI66:FK66"/>
    <mergeCell ref="FL66:FM66"/>
    <mergeCell ref="EX64:EY64"/>
    <mergeCell ref="FI64:FK64"/>
    <mergeCell ref="FL64:FM64"/>
    <mergeCell ref="EX65:EY65"/>
    <mergeCell ref="FI65:FK65"/>
    <mergeCell ref="FL65:FM65"/>
    <mergeCell ref="EZ58:FE58"/>
    <mergeCell ref="FF58:FH58"/>
    <mergeCell ref="EZ59:FE59"/>
    <mergeCell ref="FF59:FH59"/>
    <mergeCell ref="EZ60:FE60"/>
    <mergeCell ref="FF60:FH60"/>
    <mergeCell ref="EZ61:FE61"/>
    <mergeCell ref="FF61:FH61"/>
    <mergeCell ref="EZ62:FE62"/>
    <mergeCell ref="FF62:FH62"/>
    <mergeCell ref="EZ63:FE63"/>
    <mergeCell ref="FF63:FH63"/>
    <mergeCell ref="EZ64:FE64"/>
    <mergeCell ref="FF64:FH64"/>
    <mergeCell ref="EZ65:FE65"/>
    <mergeCell ref="FF65:FH65"/>
    <mergeCell ref="EZ66:FE66"/>
    <mergeCell ref="FF66:FH66"/>
    <mergeCell ref="FI62:FK62"/>
    <mergeCell ref="FL62:FM62"/>
    <mergeCell ref="EX63:EY63"/>
    <mergeCell ref="FI63:FK63"/>
    <mergeCell ref="FL63:FM63"/>
    <mergeCell ref="EX60:EY60"/>
    <mergeCell ref="FI60:FK60"/>
    <mergeCell ref="FL60:FM60"/>
    <mergeCell ref="EX61:EY61"/>
    <mergeCell ref="FI61:FK61"/>
    <mergeCell ref="FL61:FM61"/>
    <mergeCell ref="EX58:EY58"/>
    <mergeCell ref="FI58:FK58"/>
    <mergeCell ref="FL58:FM58"/>
    <mergeCell ref="EX59:EY59"/>
    <mergeCell ref="FI59:FK59"/>
    <mergeCell ref="FL59:FM59"/>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T32:Y32"/>
    <mergeCell ref="Z32:AB32"/>
    <mergeCell ref="T57:Y57"/>
    <mergeCell ref="Z57:AB57"/>
    <mergeCell ref="EX62:EY62"/>
    <mergeCell ref="EX50:EY50"/>
    <mergeCell ref="EX56:EY56"/>
    <mergeCell ref="EX45:EY45"/>
    <mergeCell ref="ER54:ET54"/>
    <mergeCell ref="EU54:EV54"/>
    <mergeCell ref="EG55:EH55"/>
    <mergeCell ref="ER55:ET55"/>
    <mergeCell ref="EU55:EV55"/>
    <mergeCell ref="EG52:EH52"/>
    <mergeCell ref="ER52:ET52"/>
    <mergeCell ref="EU52:EV52"/>
    <mergeCell ref="EG53:EH53"/>
    <mergeCell ref="ER53:ET53"/>
    <mergeCell ref="EU53:EV53"/>
    <mergeCell ref="EG50:EH50"/>
    <mergeCell ref="I33:K33"/>
    <mergeCell ref="I34:K34"/>
    <mergeCell ref="I35:K35"/>
    <mergeCell ref="I36:K36"/>
    <mergeCell ref="I37:K37"/>
    <mergeCell ref="I38:K38"/>
    <mergeCell ref="I39:K39"/>
    <mergeCell ref="I40:K40"/>
    <mergeCell ref="I41:K41"/>
    <mergeCell ref="I42:K42"/>
    <mergeCell ref="I43:K43"/>
    <mergeCell ref="I44:K44"/>
    <mergeCell ref="I45:K45"/>
    <mergeCell ref="I46:K46"/>
    <mergeCell ref="I47:K47"/>
    <mergeCell ref="I48:K48"/>
    <mergeCell ref="I18:K18"/>
    <mergeCell ref="I19:K19"/>
    <mergeCell ref="I20:K20"/>
    <mergeCell ref="I21:K21"/>
    <mergeCell ref="I22:K22"/>
    <mergeCell ref="I23:K23"/>
    <mergeCell ref="I24:K24"/>
    <mergeCell ref="I25:K25"/>
    <mergeCell ref="I26:K26"/>
    <mergeCell ref="I27:K27"/>
    <mergeCell ref="I28:K28"/>
    <mergeCell ref="I29:K29"/>
    <mergeCell ref="I30:K30"/>
    <mergeCell ref="I31:K31"/>
    <mergeCell ref="I32:K32"/>
    <mergeCell ref="R29:S29"/>
    <mergeCell ref="O19:P19"/>
    <mergeCell ref="O18:P18"/>
    <mergeCell ref="R20:S20"/>
    <mergeCell ref="Z15:AB16"/>
    <mergeCell ref="T17:Y17"/>
    <mergeCell ref="Z17:AB17"/>
    <mergeCell ref="T18:Y18"/>
    <mergeCell ref="Z18:AB18"/>
    <mergeCell ref="T19:Y19"/>
    <mergeCell ref="Z19:AB19"/>
    <mergeCell ref="T20:Y20"/>
    <mergeCell ref="Z20:AB20"/>
    <mergeCell ref="T21:Y21"/>
    <mergeCell ref="Z21:AB21"/>
    <mergeCell ref="T22:Y22"/>
    <mergeCell ref="Z22:AB22"/>
    <mergeCell ref="T23:Y23"/>
    <mergeCell ref="Z23:AB23"/>
    <mergeCell ref="T24:Y24"/>
    <mergeCell ref="Z24:AB24"/>
    <mergeCell ref="Z26:AB26"/>
    <mergeCell ref="T48:Y48"/>
    <mergeCell ref="Z48:AB48"/>
    <mergeCell ref="T49:Y49"/>
    <mergeCell ref="Z49:AB49"/>
    <mergeCell ref="T50:Y50"/>
    <mergeCell ref="Z50:AB50"/>
    <mergeCell ref="T51:Y51"/>
    <mergeCell ref="Z51:AB51"/>
    <mergeCell ref="T52:Y52"/>
    <mergeCell ref="Z52:AB52"/>
    <mergeCell ref="T53:Y53"/>
    <mergeCell ref="Z53:AB53"/>
    <mergeCell ref="T54:Y54"/>
    <mergeCell ref="Z54:AB54"/>
    <mergeCell ref="T55:Y55"/>
    <mergeCell ref="Z55:AB55"/>
    <mergeCell ref="AK42:AP42"/>
    <mergeCell ref="AQ42:AS42"/>
    <mergeCell ref="AK43:AP43"/>
    <mergeCell ref="AQ43:AS43"/>
    <mergeCell ref="AK44:AP44"/>
    <mergeCell ref="AQ44:AS44"/>
    <mergeCell ref="AK45:AP45"/>
    <mergeCell ref="AQ45:AS45"/>
    <mergeCell ref="AK46:AP46"/>
    <mergeCell ref="AQ46:AS46"/>
    <mergeCell ref="AK47:AP47"/>
    <mergeCell ref="T45:Y45"/>
    <mergeCell ref="Z45:AB45"/>
    <mergeCell ref="T46:Y46"/>
    <mergeCell ref="Z46:AB46"/>
    <mergeCell ref="T47:Y47"/>
    <mergeCell ref="Z47:AB47"/>
    <mergeCell ref="AI44:AJ44"/>
    <mergeCell ref="AI42:AJ42"/>
    <mergeCell ref="AC47:AE47"/>
    <mergeCell ref="AF47:AG47"/>
    <mergeCell ref="AK38:AP38"/>
    <mergeCell ref="AQ38:AS38"/>
    <mergeCell ref="AK39:AP39"/>
    <mergeCell ref="AQ39:AS39"/>
    <mergeCell ref="AK40:AP40"/>
    <mergeCell ref="AQ40:AS40"/>
    <mergeCell ref="AK41:AP41"/>
    <mergeCell ref="AQ41:AS41"/>
    <mergeCell ref="Z66:AB66"/>
    <mergeCell ref="AK15:AP16"/>
    <mergeCell ref="AQ15:AS16"/>
    <mergeCell ref="AK17:AP17"/>
    <mergeCell ref="AQ17:AS17"/>
    <mergeCell ref="AK18:AP18"/>
    <mergeCell ref="AQ18:AS18"/>
    <mergeCell ref="AK19:AP19"/>
    <mergeCell ref="AQ19:AS19"/>
    <mergeCell ref="AK20:AP20"/>
    <mergeCell ref="AQ20:AS20"/>
    <mergeCell ref="AK21:AP21"/>
    <mergeCell ref="AQ21:AS21"/>
    <mergeCell ref="AK22:AP22"/>
    <mergeCell ref="AQ22:AS22"/>
    <mergeCell ref="AK23:AP23"/>
    <mergeCell ref="AQ23:AS23"/>
    <mergeCell ref="AK24:AP24"/>
    <mergeCell ref="AQ24:AS24"/>
    <mergeCell ref="AK25:AP25"/>
    <mergeCell ref="AQ25:AS25"/>
    <mergeCell ref="AK26:AP26"/>
    <mergeCell ref="AQ26:AS26"/>
    <mergeCell ref="AK27:AP27"/>
    <mergeCell ref="AK30:AP30"/>
    <mergeCell ref="AQ30:AS30"/>
    <mergeCell ref="AK31:AP31"/>
    <mergeCell ref="AK66:AP66"/>
    <mergeCell ref="AQ66:AS66"/>
    <mergeCell ref="BB15:BG16"/>
    <mergeCell ref="BH15:BJ16"/>
    <mergeCell ref="BB17:BG17"/>
    <mergeCell ref="BH17:BJ17"/>
    <mergeCell ref="BB18:BG18"/>
    <mergeCell ref="BH18:BJ18"/>
    <mergeCell ref="BB19:BG19"/>
    <mergeCell ref="BH19:BJ19"/>
    <mergeCell ref="BB20:BG20"/>
    <mergeCell ref="BH20:BJ20"/>
    <mergeCell ref="BB21:BG21"/>
    <mergeCell ref="BH21:BJ21"/>
    <mergeCell ref="BB22:BG22"/>
    <mergeCell ref="BH22:BJ22"/>
    <mergeCell ref="BB23:BG23"/>
    <mergeCell ref="BH23:BJ23"/>
    <mergeCell ref="BB24:BG24"/>
    <mergeCell ref="BH24:BJ24"/>
    <mergeCell ref="BB25:BG25"/>
    <mergeCell ref="BH25:BJ25"/>
    <mergeCell ref="BB26:BG26"/>
    <mergeCell ref="BH26:BJ26"/>
    <mergeCell ref="BB27:BG27"/>
    <mergeCell ref="BH27:BJ27"/>
    <mergeCell ref="BB28:BG28"/>
    <mergeCell ref="BH28:BJ28"/>
    <mergeCell ref="BB29:BG29"/>
    <mergeCell ref="AK61:AP61"/>
    <mergeCell ref="AQ61:AS61"/>
    <mergeCell ref="AK62:AP62"/>
    <mergeCell ref="AQ62:AS62"/>
    <mergeCell ref="AK63:AP63"/>
    <mergeCell ref="AQ63:AS63"/>
    <mergeCell ref="AK64:AP64"/>
    <mergeCell ref="AQ64:AS64"/>
    <mergeCell ref="AK65:AP65"/>
    <mergeCell ref="AQ65:AS65"/>
    <mergeCell ref="BY25:CA25"/>
    <mergeCell ref="BS26:BX26"/>
    <mergeCell ref="BY26:CA26"/>
    <mergeCell ref="BS27:BX27"/>
    <mergeCell ref="BY27:CA27"/>
    <mergeCell ref="BS28:BX28"/>
    <mergeCell ref="BY28:CA28"/>
    <mergeCell ref="BS29:BX29"/>
    <mergeCell ref="BY29:CA29"/>
    <mergeCell ref="BS30:BX30"/>
    <mergeCell ref="BY30:CA30"/>
    <mergeCell ref="BS31:BX31"/>
    <mergeCell ref="BY31:CA31"/>
    <mergeCell ref="BS32:BX32"/>
    <mergeCell ref="BY32:CA32"/>
    <mergeCell ref="AQ55:AS55"/>
    <mergeCell ref="AK56:AP56"/>
    <mergeCell ref="AQ56:AS56"/>
    <mergeCell ref="BB31:BG31"/>
    <mergeCell ref="BH31:BJ31"/>
    <mergeCell ref="BB32:BG32"/>
    <mergeCell ref="BH32:BJ32"/>
    <mergeCell ref="BY15:CA16"/>
    <mergeCell ref="BS17:BX17"/>
    <mergeCell ref="BY17:CA17"/>
    <mergeCell ref="BS18:BX18"/>
    <mergeCell ref="BY18:CA18"/>
    <mergeCell ref="BS19:BX19"/>
    <mergeCell ref="BY19:CA19"/>
    <mergeCell ref="BS20:BX20"/>
    <mergeCell ref="BY20:CA20"/>
    <mergeCell ref="BS21:BX21"/>
    <mergeCell ref="BY21:CA21"/>
    <mergeCell ref="BS22:BX22"/>
    <mergeCell ref="BY22:CA22"/>
    <mergeCell ref="BS23:BX23"/>
    <mergeCell ref="BY23:CA23"/>
    <mergeCell ref="BS24:BX24"/>
    <mergeCell ref="BY24:CA24"/>
    <mergeCell ref="BB59:BG59"/>
    <mergeCell ref="BH59:BJ59"/>
    <mergeCell ref="BB60:BG60"/>
    <mergeCell ref="BH60:BJ60"/>
    <mergeCell ref="BB61:BG61"/>
    <mergeCell ref="BH61:BJ61"/>
    <mergeCell ref="BB62:BG62"/>
    <mergeCell ref="BH62:BJ62"/>
    <mergeCell ref="BB63:BG63"/>
    <mergeCell ref="BH63:BJ63"/>
    <mergeCell ref="BB64:BG64"/>
    <mergeCell ref="BH64:BJ64"/>
    <mergeCell ref="BB65:BG65"/>
    <mergeCell ref="BH65:BJ65"/>
    <mergeCell ref="BB66:BG66"/>
    <mergeCell ref="BH66:BJ66"/>
    <mergeCell ref="BS15:BX16"/>
    <mergeCell ref="BS25:BX25"/>
    <mergeCell ref="BS54:BX54"/>
    <mergeCell ref="BS55:BX55"/>
    <mergeCell ref="BS56:BX56"/>
    <mergeCell ref="BS57:BX57"/>
    <mergeCell ref="BQ41:BR41"/>
    <mergeCell ref="BQ47:BR47"/>
    <mergeCell ref="BQ29:BR29"/>
    <mergeCell ref="BQ30:BR30"/>
    <mergeCell ref="BB45:BG45"/>
    <mergeCell ref="BH45:BJ45"/>
    <mergeCell ref="BB46:BG46"/>
    <mergeCell ref="BH46:BJ46"/>
    <mergeCell ref="BB47:BG47"/>
    <mergeCell ref="BH47:BJ47"/>
    <mergeCell ref="BB52:BG52"/>
    <mergeCell ref="BH52:BJ52"/>
    <mergeCell ref="BB53:BG53"/>
    <mergeCell ref="BH53:BJ53"/>
    <mergeCell ref="BB54:BG54"/>
    <mergeCell ref="BH54:BJ54"/>
    <mergeCell ref="BB55:BG55"/>
    <mergeCell ref="BH55:BJ55"/>
    <mergeCell ref="BB56:BG56"/>
    <mergeCell ref="BH56:BJ56"/>
    <mergeCell ref="BB57:BG57"/>
    <mergeCell ref="BH57:BJ57"/>
    <mergeCell ref="BB58:BG58"/>
    <mergeCell ref="BH58:BJ58"/>
    <mergeCell ref="BY53:CA53"/>
    <mergeCell ref="BY54:CA54"/>
    <mergeCell ref="BY55:CA55"/>
    <mergeCell ref="BY56:CA56"/>
    <mergeCell ref="BY57:CA57"/>
    <mergeCell ref="BY41:CA41"/>
    <mergeCell ref="BS42:BX42"/>
    <mergeCell ref="BY42:CA42"/>
    <mergeCell ref="BS43:BX43"/>
    <mergeCell ref="BY43:CA43"/>
    <mergeCell ref="BS44:BX44"/>
    <mergeCell ref="BY44:CA44"/>
    <mergeCell ref="BS45:BX45"/>
    <mergeCell ref="BY45:CA45"/>
    <mergeCell ref="BS46:BX46"/>
    <mergeCell ref="BY46:CA46"/>
    <mergeCell ref="BS47:BX47"/>
    <mergeCell ref="BY47:CA47"/>
    <mergeCell ref="BS48:BX48"/>
    <mergeCell ref="BY48:CA48"/>
    <mergeCell ref="BS49:BX49"/>
    <mergeCell ref="BY49:CA49"/>
    <mergeCell ref="BY35:CA35"/>
    <mergeCell ref="BS36:BX36"/>
    <mergeCell ref="BY36:CA36"/>
    <mergeCell ref="BS37:BX37"/>
    <mergeCell ref="BY37:CA37"/>
    <mergeCell ref="BS38:BX38"/>
    <mergeCell ref="BY38:CA38"/>
    <mergeCell ref="CH31:CI31"/>
    <mergeCell ref="BS66:BX66"/>
    <mergeCell ref="BY66:CA66"/>
    <mergeCell ref="CJ15:CO16"/>
    <mergeCell ref="CP15:CR16"/>
    <mergeCell ref="CJ17:CO17"/>
    <mergeCell ref="CP17:CR17"/>
    <mergeCell ref="CJ18:CO18"/>
    <mergeCell ref="CP18:CR18"/>
    <mergeCell ref="CJ19:CO19"/>
    <mergeCell ref="CP19:CR19"/>
    <mergeCell ref="CJ20:CO20"/>
    <mergeCell ref="CP20:CR20"/>
    <mergeCell ref="CJ21:CO21"/>
    <mergeCell ref="CP21:CR21"/>
    <mergeCell ref="CJ22:CO22"/>
    <mergeCell ref="CP22:CR22"/>
    <mergeCell ref="CJ23:CO23"/>
    <mergeCell ref="CP23:CR23"/>
    <mergeCell ref="CJ24:CO24"/>
    <mergeCell ref="BS39:BX39"/>
    <mergeCell ref="BY39:CA39"/>
    <mergeCell ref="BS40:BX40"/>
    <mergeCell ref="BY40:CA40"/>
    <mergeCell ref="BS41:BX41"/>
    <mergeCell ref="CP24:CR24"/>
    <mergeCell ref="CJ25:CO25"/>
    <mergeCell ref="CP25:CR25"/>
    <mergeCell ref="CJ26:CO26"/>
    <mergeCell ref="CP26:CR26"/>
    <mergeCell ref="CJ27:CO27"/>
    <mergeCell ref="CP27:CR27"/>
    <mergeCell ref="CJ28:CO28"/>
    <mergeCell ref="CP28:CR28"/>
    <mergeCell ref="CJ29:CO29"/>
    <mergeCell ref="CP29:CR29"/>
    <mergeCell ref="CJ30:CO30"/>
    <mergeCell ref="CP30:CR30"/>
    <mergeCell ref="CJ63:CO63"/>
    <mergeCell ref="CP63:CR63"/>
    <mergeCell ref="BS58:BX58"/>
    <mergeCell ref="BY58:CA58"/>
    <mergeCell ref="BS59:BX59"/>
    <mergeCell ref="BY59:CA59"/>
    <mergeCell ref="BS60:BX60"/>
    <mergeCell ref="BY60:CA60"/>
    <mergeCell ref="BS61:BX61"/>
    <mergeCell ref="BY61:CA61"/>
    <mergeCell ref="BS62:BX62"/>
    <mergeCell ref="BY62:CA62"/>
    <mergeCell ref="BS63:BX63"/>
    <mergeCell ref="BY63:CA63"/>
    <mergeCell ref="BS33:BX33"/>
    <mergeCell ref="BY33:CA33"/>
    <mergeCell ref="BS34:BX34"/>
    <mergeCell ref="BY34:CA34"/>
    <mergeCell ref="BS35:BX35"/>
    <mergeCell ref="BS64:BX64"/>
    <mergeCell ref="BY64:CA64"/>
    <mergeCell ref="BS65:BX65"/>
    <mergeCell ref="BY65:CA65"/>
    <mergeCell ref="CH60:CI60"/>
    <mergeCell ref="CJ54:CO54"/>
    <mergeCell ref="CP54:CR54"/>
    <mergeCell ref="CJ55:CO55"/>
    <mergeCell ref="CP55:CR55"/>
    <mergeCell ref="CJ56:CO56"/>
    <mergeCell ref="CP56:CR56"/>
    <mergeCell ref="CJ57:CO57"/>
    <mergeCell ref="CP57:CR57"/>
    <mergeCell ref="CJ58:CO58"/>
    <mergeCell ref="CP58:CR58"/>
    <mergeCell ref="CJ59:CO59"/>
    <mergeCell ref="CP59:CR59"/>
    <mergeCell ref="CJ60:CO60"/>
    <mergeCell ref="CP60:CR60"/>
    <mergeCell ref="CJ61:CO61"/>
    <mergeCell ref="CP61:CR61"/>
    <mergeCell ref="CJ62:CO62"/>
    <mergeCell ref="CP62:CR62"/>
    <mergeCell ref="CE54:CF54"/>
    <mergeCell ref="DA51:DF51"/>
    <mergeCell ref="DG51:DI51"/>
    <mergeCell ref="DA52:DF52"/>
    <mergeCell ref="DG52:DI52"/>
    <mergeCell ref="CJ47:CO47"/>
    <mergeCell ref="CP47:CR47"/>
    <mergeCell ref="CJ48:CO48"/>
    <mergeCell ref="CP48:CR48"/>
    <mergeCell ref="CJ49:CO49"/>
    <mergeCell ref="CP49:CR49"/>
    <mergeCell ref="CJ50:CO50"/>
    <mergeCell ref="CP50:CR50"/>
    <mergeCell ref="CJ51:CO51"/>
    <mergeCell ref="CP51:CR51"/>
    <mergeCell ref="CJ52:CO52"/>
    <mergeCell ref="CP52:CR52"/>
    <mergeCell ref="CJ53:CO53"/>
    <mergeCell ref="CP53:CR53"/>
    <mergeCell ref="CY52:CZ52"/>
    <mergeCell ref="CY53:CZ53"/>
    <mergeCell ref="CY50:CZ50"/>
    <mergeCell ref="CY51:CZ51"/>
    <mergeCell ref="DA42:DF42"/>
    <mergeCell ref="DG42:DI42"/>
    <mergeCell ref="DA43:DF43"/>
    <mergeCell ref="DG43:DI43"/>
    <mergeCell ref="DA44:DF44"/>
    <mergeCell ref="DG44:DI44"/>
    <mergeCell ref="DA45:DF45"/>
    <mergeCell ref="DG45:DI45"/>
    <mergeCell ref="DA46:DF46"/>
    <mergeCell ref="DG46:DI46"/>
    <mergeCell ref="DA47:DF47"/>
    <mergeCell ref="DG47:DI47"/>
    <mergeCell ref="DA48:DF48"/>
    <mergeCell ref="DG48:DI48"/>
    <mergeCell ref="DA49:DF49"/>
    <mergeCell ref="DG49:DI49"/>
    <mergeCell ref="DA50:DF50"/>
    <mergeCell ref="DG50:DI50"/>
    <mergeCell ref="EI29:EN29"/>
    <mergeCell ref="DX38:DZ38"/>
    <mergeCell ref="DR39:DW39"/>
    <mergeCell ref="DX39:DZ39"/>
    <mergeCell ref="DR40:DW40"/>
    <mergeCell ref="DX40:DZ40"/>
    <mergeCell ref="DR41:DW41"/>
    <mergeCell ref="DX41:DZ41"/>
    <mergeCell ref="DA36:DF36"/>
    <mergeCell ref="DG36:DI36"/>
    <mergeCell ref="DA37:DF37"/>
    <mergeCell ref="DG37:DI37"/>
    <mergeCell ref="DA38:DF38"/>
    <mergeCell ref="DG38:DI38"/>
    <mergeCell ref="DA39:DF39"/>
    <mergeCell ref="DG39:DI39"/>
    <mergeCell ref="DA40:DF40"/>
    <mergeCell ref="DG40:DI40"/>
    <mergeCell ref="DA41:DF41"/>
    <mergeCell ref="DG41:DI41"/>
    <mergeCell ref="DP40:DQ40"/>
    <mergeCell ref="DP41:DQ41"/>
    <mergeCell ref="DP38:DQ38"/>
    <mergeCell ref="DP39:DQ39"/>
    <mergeCell ref="EG37:EH37"/>
    <mergeCell ref="EA35:EC35"/>
    <mergeCell ref="ED35:EE35"/>
    <mergeCell ref="DP32:DQ32"/>
    <mergeCell ref="DR34:DW34"/>
    <mergeCell ref="DX34:DZ34"/>
    <mergeCell ref="DR35:DW35"/>
    <mergeCell ref="EI36:EN36"/>
    <mergeCell ref="DX64:DZ64"/>
    <mergeCell ref="DR26:DW26"/>
    <mergeCell ref="DX26:DZ26"/>
    <mergeCell ref="DR27:DW27"/>
    <mergeCell ref="DX27:DZ27"/>
    <mergeCell ref="DR28:DW28"/>
    <mergeCell ref="DX28:DZ28"/>
    <mergeCell ref="DR29:DW29"/>
    <mergeCell ref="DX29:DZ29"/>
    <mergeCell ref="DR30:DW30"/>
    <mergeCell ref="DX30:DZ30"/>
    <mergeCell ref="DR31:DW31"/>
    <mergeCell ref="DX31:DZ31"/>
    <mergeCell ref="DR32:DW32"/>
    <mergeCell ref="DX32:DZ32"/>
    <mergeCell ref="DR33:DW33"/>
    <mergeCell ref="DX33:DZ33"/>
    <mergeCell ref="DR56:DW56"/>
    <mergeCell ref="DX56:DZ56"/>
    <mergeCell ref="DR57:DW57"/>
    <mergeCell ref="DX57:DZ57"/>
    <mergeCell ref="DX35:DZ35"/>
    <mergeCell ref="DR36:DW36"/>
    <mergeCell ref="DX36:DZ36"/>
    <mergeCell ref="DR37:DW37"/>
    <mergeCell ref="DX37:DZ37"/>
    <mergeCell ref="DR38:DW38"/>
    <mergeCell ref="EI37:EN37"/>
    <mergeCell ref="EO37:EQ37"/>
    <mergeCell ref="DA61:DF61"/>
    <mergeCell ref="DG61:DI61"/>
    <mergeCell ref="DA62:DF62"/>
    <mergeCell ref="DG62:DI62"/>
    <mergeCell ref="DA63:DF63"/>
    <mergeCell ref="DG63:DI63"/>
    <mergeCell ref="DA64:DF64"/>
    <mergeCell ref="DG64:DI64"/>
    <mergeCell ref="DA65:DF65"/>
    <mergeCell ref="DG65:DI65"/>
    <mergeCell ref="DA66:DF66"/>
    <mergeCell ref="DG66:DI66"/>
    <mergeCell ref="DR15:DW16"/>
    <mergeCell ref="DX15:DZ16"/>
    <mergeCell ref="DR17:DW17"/>
    <mergeCell ref="DX17:DZ17"/>
    <mergeCell ref="DR18:DW18"/>
    <mergeCell ref="DX18:DZ18"/>
    <mergeCell ref="DR19:DW19"/>
    <mergeCell ref="DX19:DZ19"/>
    <mergeCell ref="DR20:DW20"/>
    <mergeCell ref="DX20:DZ20"/>
    <mergeCell ref="DR21:DW21"/>
    <mergeCell ref="DX21:DZ21"/>
    <mergeCell ref="DR22:DW22"/>
    <mergeCell ref="DX22:DZ22"/>
    <mergeCell ref="DR23:DW23"/>
    <mergeCell ref="DX23:DZ23"/>
    <mergeCell ref="EO22:EQ22"/>
    <mergeCell ref="DR64:DW64"/>
    <mergeCell ref="EI23:EN23"/>
    <mergeCell ref="EO23:EQ23"/>
    <mergeCell ref="EI24:EN24"/>
    <mergeCell ref="EO24:EQ24"/>
    <mergeCell ref="EI25:EN25"/>
    <mergeCell ref="EO25:EQ25"/>
    <mergeCell ref="EI26:EN26"/>
    <mergeCell ref="EO26:EQ26"/>
    <mergeCell ref="EI27:EN27"/>
    <mergeCell ref="EO27:EQ27"/>
    <mergeCell ref="EI28:EN28"/>
    <mergeCell ref="EO28:EQ28"/>
    <mergeCell ref="EI56:EN56"/>
    <mergeCell ref="EO56:EQ56"/>
    <mergeCell ref="EI57:EN57"/>
    <mergeCell ref="EO57:EQ57"/>
    <mergeCell ref="EI55:EN55"/>
    <mergeCell ref="EO55:EQ55"/>
    <mergeCell ref="EO29:EQ29"/>
    <mergeCell ref="EI30:EN30"/>
    <mergeCell ref="EO30:EQ30"/>
    <mergeCell ref="EI31:EN31"/>
    <mergeCell ref="EO31:EQ31"/>
    <mergeCell ref="EI32:EN32"/>
    <mergeCell ref="EO32:EQ32"/>
    <mergeCell ref="EI33:EN33"/>
    <mergeCell ref="EO33:EQ33"/>
    <mergeCell ref="EI34:EN34"/>
    <mergeCell ref="EO34:EQ34"/>
    <mergeCell ref="EI35:EN35"/>
    <mergeCell ref="EO35:EQ35"/>
    <mergeCell ref="EO36:EQ36"/>
    <mergeCell ref="EI62:EN62"/>
    <mergeCell ref="EO62:EQ62"/>
    <mergeCell ref="EI63:EN63"/>
    <mergeCell ref="EO63:EQ63"/>
    <mergeCell ref="DR58:DW58"/>
    <mergeCell ref="DX58:DZ58"/>
    <mergeCell ref="DR59:DW59"/>
    <mergeCell ref="DX59:DZ59"/>
    <mergeCell ref="DR60:DW60"/>
    <mergeCell ref="DX60:DZ60"/>
    <mergeCell ref="DR61:DW61"/>
    <mergeCell ref="DX61:DZ61"/>
    <mergeCell ref="DR62:DW62"/>
    <mergeCell ref="DX62:DZ62"/>
    <mergeCell ref="DR63:DW63"/>
    <mergeCell ref="DX63:DZ63"/>
    <mergeCell ref="EI47:EN47"/>
    <mergeCell ref="EO47:EQ47"/>
    <mergeCell ref="EI48:EN48"/>
    <mergeCell ref="EO48:EQ48"/>
    <mergeCell ref="EI49:EN49"/>
    <mergeCell ref="EO49:EQ49"/>
    <mergeCell ref="EI50:EN50"/>
    <mergeCell ref="EO50:EQ50"/>
    <mergeCell ref="EI51:EN51"/>
    <mergeCell ref="EO51:EQ51"/>
    <mergeCell ref="EI52:EN52"/>
    <mergeCell ref="EO52:EQ52"/>
    <mergeCell ref="EI53:EN53"/>
    <mergeCell ref="EO53:EQ53"/>
    <mergeCell ref="EI54:EN54"/>
    <mergeCell ref="EO54:EQ54"/>
    <mergeCell ref="EZ45:FE45"/>
    <mergeCell ref="FF45:FH45"/>
    <mergeCell ref="EZ36:FE36"/>
    <mergeCell ref="FF36:FH36"/>
    <mergeCell ref="EZ37:FE37"/>
    <mergeCell ref="FF37:FH37"/>
    <mergeCell ref="EZ38:FE38"/>
    <mergeCell ref="FF38:FH38"/>
    <mergeCell ref="EZ39:FE39"/>
    <mergeCell ref="FF39:FH39"/>
    <mergeCell ref="EZ40:FE40"/>
    <mergeCell ref="FF40:FH40"/>
    <mergeCell ref="EZ41:FE41"/>
    <mergeCell ref="FF41:FH41"/>
    <mergeCell ref="EZ18:FE18"/>
    <mergeCell ref="FF18:FH18"/>
    <mergeCell ref="EZ19:FE19"/>
    <mergeCell ref="FF19:FH19"/>
    <mergeCell ref="EZ20:FE20"/>
    <mergeCell ref="FF20:FH20"/>
    <mergeCell ref="EZ21:FE21"/>
    <mergeCell ref="FF21:FH21"/>
    <mergeCell ref="EZ22:FE22"/>
    <mergeCell ref="FF22:FH22"/>
    <mergeCell ref="EZ23:FE23"/>
    <mergeCell ref="FF23:FH23"/>
    <mergeCell ref="EZ33:FE33"/>
    <mergeCell ref="FF33:FH33"/>
    <mergeCell ref="EZ34:FE34"/>
    <mergeCell ref="FF34:FH34"/>
    <mergeCell ref="EZ35:FE35"/>
    <mergeCell ref="FF35:FH35"/>
    <mergeCell ref="EZ28:FE28"/>
    <mergeCell ref="FF28:FH28"/>
    <mergeCell ref="EZ29:FE29"/>
    <mergeCell ref="FF29:FH29"/>
    <mergeCell ref="EZ30:FE30"/>
    <mergeCell ref="FF30:FH30"/>
    <mergeCell ref="EZ31:FE31"/>
    <mergeCell ref="FF31:FH31"/>
    <mergeCell ref="EZ32:FE32"/>
    <mergeCell ref="FF32:FH32"/>
    <mergeCell ref="GH27:GM27"/>
    <mergeCell ref="GN27:GP27"/>
    <mergeCell ref="GH28:GM28"/>
    <mergeCell ref="GN28:GP28"/>
    <mergeCell ref="GH29:GM29"/>
    <mergeCell ref="GN29:GP29"/>
    <mergeCell ref="GH30:GM30"/>
    <mergeCell ref="GN30:GP30"/>
    <mergeCell ref="GH31:GM31"/>
    <mergeCell ref="GN31:GP31"/>
    <mergeCell ref="GH32:GM32"/>
    <mergeCell ref="GN32:GP32"/>
    <mergeCell ref="FZ28:GB28"/>
    <mergeCell ref="GC28:GD28"/>
    <mergeCell ref="GF32:GG32"/>
    <mergeCell ref="GY28:HD28"/>
    <mergeCell ref="HE28:HG28"/>
    <mergeCell ref="GY29:HD29"/>
    <mergeCell ref="HE29:HG29"/>
    <mergeCell ref="GY30:HD30"/>
    <mergeCell ref="HE30:HG30"/>
    <mergeCell ref="GY31:HD31"/>
    <mergeCell ref="HE31:HG31"/>
    <mergeCell ref="GY32:HD32"/>
    <mergeCell ref="HE32:HG32"/>
    <mergeCell ref="GN22:GP22"/>
    <mergeCell ref="GH23:GM23"/>
    <mergeCell ref="GN23:GP23"/>
    <mergeCell ref="GY15:HD16"/>
    <mergeCell ref="HE15:HG16"/>
    <mergeCell ref="GY17:HD17"/>
    <mergeCell ref="HE17:HG17"/>
    <mergeCell ref="GY18:HD18"/>
    <mergeCell ref="HE18:HG18"/>
    <mergeCell ref="GY19:HD19"/>
    <mergeCell ref="HE19:HG19"/>
    <mergeCell ref="GY20:HD20"/>
    <mergeCell ref="HE20:HG20"/>
    <mergeCell ref="GY21:HD21"/>
    <mergeCell ref="HE21:HG21"/>
    <mergeCell ref="GY22:HD22"/>
    <mergeCell ref="HE22:HG22"/>
    <mergeCell ref="GY23:HD23"/>
    <mergeCell ref="HE23:HG23"/>
    <mergeCell ref="GQ32:GS32"/>
    <mergeCell ref="GT32:GU32"/>
    <mergeCell ref="HP31:HU31"/>
    <mergeCell ref="HV31:HX31"/>
    <mergeCell ref="HP32:HU32"/>
    <mergeCell ref="HV32:HX32"/>
    <mergeCell ref="IG25:IL25"/>
    <mergeCell ref="IM25:IO25"/>
    <mergeCell ref="IG26:IL26"/>
    <mergeCell ref="IM26:IO26"/>
    <mergeCell ref="IG27:IL27"/>
    <mergeCell ref="IM27:IO27"/>
    <mergeCell ref="IG28:IL28"/>
    <mergeCell ref="IM28:IO28"/>
    <mergeCell ref="IG29:IL29"/>
    <mergeCell ref="IM29:IO29"/>
    <mergeCell ref="IG30:IL30"/>
    <mergeCell ref="IM30:IO30"/>
    <mergeCell ref="IG31:IL31"/>
    <mergeCell ref="IM31:IO31"/>
    <mergeCell ref="IG32:IL32"/>
    <mergeCell ref="IM32:IO32"/>
    <mergeCell ref="HP18:HU18"/>
    <mergeCell ref="HV18:HX18"/>
    <mergeCell ref="HP19:HU19"/>
    <mergeCell ref="HV19:HX19"/>
    <mergeCell ref="HP20:HU20"/>
    <mergeCell ref="HV20:HX20"/>
    <mergeCell ref="HP21:HU21"/>
    <mergeCell ref="HV21:HX21"/>
    <mergeCell ref="HP22:HU22"/>
    <mergeCell ref="HV22:HX22"/>
    <mergeCell ref="HP23:HU23"/>
    <mergeCell ref="HV23:HX23"/>
    <mergeCell ref="IG15:IL16"/>
    <mergeCell ref="IM15:IO16"/>
    <mergeCell ref="IG17:IL17"/>
    <mergeCell ref="IM17:IO17"/>
    <mergeCell ref="IG18:IL18"/>
    <mergeCell ref="IM18:IO18"/>
    <mergeCell ref="IG19:IL19"/>
    <mergeCell ref="IM19:IO19"/>
    <mergeCell ref="IG20:IL20"/>
    <mergeCell ref="IM20:IO20"/>
    <mergeCell ref="IG21:IL21"/>
    <mergeCell ref="IM21:IO21"/>
    <mergeCell ref="IG22:IL22"/>
    <mergeCell ref="IM22:IO22"/>
    <mergeCell ref="IG23:IL23"/>
    <mergeCell ref="IM23:IO23"/>
    <mergeCell ref="IE23:IF23"/>
  </mergeCells>
  <phoneticPr fontId="55" type="noConversion"/>
  <conditionalFormatting sqref="M13">
    <cfRule type="containsText" dxfId="442" priority="29" operator="containsText" text="PASS">
      <formula>NOT(ISERROR(SEARCH(("PASS"),(M13))))</formula>
    </cfRule>
    <cfRule type="containsText" dxfId="441" priority="30" operator="containsText" text="FAIL">
      <formula>NOT(ISERROR(SEARCH(("FAIL"),(M13))))</formula>
    </cfRule>
  </conditionalFormatting>
  <conditionalFormatting sqref="AD13">
    <cfRule type="containsText" dxfId="440" priority="27" operator="containsText" text="PASS">
      <formula>NOT(ISERROR(SEARCH(("PASS"),(AD13))))</formula>
    </cfRule>
    <cfRule type="containsText" dxfId="439" priority="28" operator="containsText" text="FAIL">
      <formula>NOT(ISERROR(SEARCH(("FAIL"),(AD13))))</formula>
    </cfRule>
  </conditionalFormatting>
  <conditionalFormatting sqref="AU13">
    <cfRule type="containsText" dxfId="438" priority="25" operator="containsText" text="PASS">
      <formula>NOT(ISERROR(SEARCH(("PASS"),(AU13))))</formula>
    </cfRule>
    <cfRule type="containsText" dxfId="437" priority="26" operator="containsText" text="FAIL">
      <formula>NOT(ISERROR(SEARCH(("FAIL"),(AU13))))</formula>
    </cfRule>
  </conditionalFormatting>
  <conditionalFormatting sqref="BL13">
    <cfRule type="containsText" dxfId="436" priority="23" operator="containsText" text="PASS">
      <formula>NOT(ISERROR(SEARCH(("PASS"),(BL13))))</formula>
    </cfRule>
    <cfRule type="containsText" dxfId="435" priority="24" operator="containsText" text="FAIL">
      <formula>NOT(ISERROR(SEARCH(("FAIL"),(BL13))))</formula>
    </cfRule>
  </conditionalFormatting>
  <conditionalFormatting sqref="CC13">
    <cfRule type="containsText" dxfId="434" priority="21" operator="containsText" text="PASS">
      <formula>NOT(ISERROR(SEARCH(("PASS"),(CC13))))</formula>
    </cfRule>
    <cfRule type="containsText" dxfId="433" priority="22" operator="containsText" text="FAIL">
      <formula>NOT(ISERROR(SEARCH(("FAIL"),(CC13))))</formula>
    </cfRule>
  </conditionalFormatting>
  <conditionalFormatting sqref="CT13">
    <cfRule type="containsText" dxfId="432" priority="19" operator="containsText" text="PASS">
      <formula>NOT(ISERROR(SEARCH(("PASS"),(CT13))))</formula>
    </cfRule>
    <cfRule type="containsText" dxfId="431" priority="20" operator="containsText" text="FAIL">
      <formula>NOT(ISERROR(SEARCH(("FAIL"),(CT13))))</formula>
    </cfRule>
  </conditionalFormatting>
  <conditionalFormatting sqref="DK13">
    <cfRule type="containsText" dxfId="430" priority="17" operator="containsText" text="PASS">
      <formula>NOT(ISERROR(SEARCH(("PASS"),(DK13))))</formula>
    </cfRule>
    <cfRule type="containsText" dxfId="429" priority="18" operator="containsText" text="FAIL">
      <formula>NOT(ISERROR(SEARCH(("FAIL"),(DK13))))</formula>
    </cfRule>
  </conditionalFormatting>
  <conditionalFormatting sqref="EB13">
    <cfRule type="containsText" dxfId="428" priority="15" operator="containsText" text="PASS">
      <formula>NOT(ISERROR(SEARCH(("PASS"),(EB13))))</formula>
    </cfRule>
    <cfRule type="containsText" dxfId="427" priority="16" operator="containsText" text="FAIL">
      <formula>NOT(ISERROR(SEARCH(("FAIL"),(EB13))))</formula>
    </cfRule>
  </conditionalFormatting>
  <conditionalFormatting sqref="ES13">
    <cfRule type="containsText" dxfId="426" priority="13" operator="containsText" text="PASS">
      <formula>NOT(ISERROR(SEARCH(("PASS"),(ES13))))</formula>
    </cfRule>
    <cfRule type="containsText" dxfId="425" priority="14" operator="containsText" text="FAIL">
      <formula>NOT(ISERROR(SEARCH(("FAIL"),(ES13))))</formula>
    </cfRule>
  </conditionalFormatting>
  <conditionalFormatting sqref="FJ13">
    <cfRule type="containsText" dxfId="424" priority="11" operator="containsText" text="PASS">
      <formula>NOT(ISERROR(SEARCH(("PASS"),(FJ13))))</formula>
    </cfRule>
    <cfRule type="containsText" dxfId="423" priority="12" operator="containsText" text="FAIL">
      <formula>NOT(ISERROR(SEARCH(("FAIL"),(FJ13))))</formula>
    </cfRule>
  </conditionalFormatting>
  <conditionalFormatting sqref="GA13">
    <cfRule type="containsText" dxfId="422" priority="9" operator="containsText" text="PASS">
      <formula>NOT(ISERROR(SEARCH(("PASS"),(GA13))))</formula>
    </cfRule>
    <cfRule type="containsText" dxfId="421" priority="10" operator="containsText" text="FAIL">
      <formula>NOT(ISERROR(SEARCH(("FAIL"),(GA13))))</formula>
    </cfRule>
  </conditionalFormatting>
  <conditionalFormatting sqref="GR13">
    <cfRule type="containsText" dxfId="420" priority="7" operator="containsText" text="PASS">
      <formula>NOT(ISERROR(SEARCH(("PASS"),(GR13))))</formula>
    </cfRule>
    <cfRule type="containsText" dxfId="419" priority="8" operator="containsText" text="FAIL">
      <formula>NOT(ISERROR(SEARCH(("FAIL"),(GR13))))</formula>
    </cfRule>
  </conditionalFormatting>
  <conditionalFormatting sqref="HI13">
    <cfRule type="containsText" dxfId="418" priority="5" operator="containsText" text="PASS">
      <formula>NOT(ISERROR(SEARCH(("PASS"),(HI13))))</formula>
    </cfRule>
    <cfRule type="containsText" dxfId="417" priority="6" operator="containsText" text="FAIL">
      <formula>NOT(ISERROR(SEARCH(("FAIL"),(HI13))))</formula>
    </cfRule>
  </conditionalFormatting>
  <conditionalFormatting sqref="HZ13">
    <cfRule type="containsText" dxfId="416" priority="3" operator="containsText" text="PASS">
      <formula>NOT(ISERROR(SEARCH(("PASS"),(HZ13))))</formula>
    </cfRule>
    <cfRule type="containsText" dxfId="415" priority="4" operator="containsText" text="FAIL">
      <formula>NOT(ISERROR(SEARCH(("FAIL"),(HZ13))))</formula>
    </cfRule>
  </conditionalFormatting>
  <conditionalFormatting sqref="IQ13">
    <cfRule type="containsText" dxfId="414" priority="1" operator="containsText" text="PASS">
      <formula>NOT(ISERROR(SEARCH(("PASS"),(IQ13))))</formula>
    </cfRule>
    <cfRule type="containsText" dxfId="413" priority="2" operator="containsText" text="FAIL">
      <formula>NOT(ISERROR(SEARCH(("FAIL"),(IQ13))))</formula>
    </cfRule>
  </conditionalFormatting>
  <dataValidations count="1">
    <dataValidation type="list" allowBlank="1" showErrorMessage="1" sqref="I9:P10 Z9:AG10 AQ9:AX10 BH9:BO10 DG9:DN10 CP9:CW10 EO9:EV10 FF9:FM10 DX9:EE10 BY9:CF10 FW9:GD10 GN9:GU10 HE9:HL10 HV9:IC10 IM9:IT10" xr:uid="{2C69673B-F35C-423F-BF8B-9AF1BAE20B4E}">
      <formula1>"Yes, No"</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ErrorMessage="1" xr:uid="{25825C45-9089-4639-B109-4A11B95199C7}">
          <x14:formula1>
            <xm:f>'Composite Datasheets'!$MC$6:$MC$25</xm:f>
          </x14:formula1>
          <xm:sqref>GH17:GH66 GY17:GY66 IG17:IG66 HP17:HP66 T17:T66 AK17:AK66 BB17:BB66 BS17:BS66 CJ17:CJ66 DA17:DA66 DR17:DR66 EI17:EI66 EZ17:EZ66 FQ17:FQ66 C17:C66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B30DE-39EF-45F6-BCC4-19B6C50EE3AC}">
  <sheetPr codeName="Tabelle11">
    <tabColor rgb="FF9999FF"/>
  </sheetPr>
  <dimension ref="A1:MF372"/>
  <sheetViews>
    <sheetView showGridLines="0" zoomScaleNormal="100" workbookViewId="0">
      <selection activeCell="A2" sqref="A2"/>
    </sheetView>
  </sheetViews>
  <sheetFormatPr defaultColWidth="14.42578125" defaultRowHeight="15" customHeight="1" x14ac:dyDescent="0.2"/>
  <cols>
    <col min="1" max="4" width="5" customWidth="1"/>
    <col min="5" max="12" width="5" style="422" customWidth="1"/>
    <col min="13" max="16" width="5" customWidth="1"/>
    <col min="17" max="17" width="5.7109375" customWidth="1"/>
    <col min="18" max="19" width="5" style="228" customWidth="1"/>
    <col min="20" max="20" width="3.7109375" style="228" customWidth="1"/>
    <col min="21" max="36" width="5" style="228" customWidth="1"/>
    <col min="37" max="37" width="5.7109375" style="228" customWidth="1"/>
    <col min="38" max="39" width="5" style="228" customWidth="1"/>
    <col min="40" max="40" width="1.7109375" style="228" customWidth="1"/>
    <col min="41" max="44" width="5" customWidth="1"/>
    <col min="45" max="47" width="5" style="422" customWidth="1"/>
    <col min="48" max="62" width="5" customWidth="1"/>
    <col min="63" max="63" width="3.7109375" style="228" customWidth="1"/>
    <col min="64" max="82" width="5" customWidth="1"/>
    <col min="83" max="83" width="3.7109375" style="228" customWidth="1"/>
    <col min="84" max="102" width="5" customWidth="1"/>
    <col min="103" max="103" width="3.7109375" style="228" customWidth="1"/>
    <col min="104" max="106" width="5" style="228" customWidth="1"/>
    <col min="107" max="122" width="5" customWidth="1"/>
    <col min="123" max="123" width="3.7109375" style="228" customWidth="1"/>
    <col min="124" max="126" width="5" style="228" customWidth="1"/>
    <col min="127" max="142" width="5" customWidth="1"/>
    <col min="143" max="143" width="3.7109375" style="228" customWidth="1"/>
    <col min="144" max="146" width="5" style="228" customWidth="1"/>
    <col min="147" max="162" width="5" customWidth="1"/>
    <col min="163" max="163" width="3.7109375" style="228" customWidth="1"/>
    <col min="164" max="166" width="5" style="228" customWidth="1"/>
    <col min="167" max="182" width="5" customWidth="1"/>
    <col min="183" max="183" width="3.7109375" style="228" customWidth="1"/>
    <col min="184" max="186" width="5" style="228" customWidth="1"/>
    <col min="187" max="202" width="5" customWidth="1"/>
    <col min="203" max="203" width="3.7109375" style="228" customWidth="1"/>
    <col min="204" max="206" width="5" style="228" customWidth="1"/>
    <col min="207" max="222" width="5" customWidth="1"/>
    <col min="223" max="223" width="3.7109375" style="228" customWidth="1"/>
    <col min="224" max="226" width="5" style="228" customWidth="1"/>
    <col min="227" max="242" width="5" customWidth="1"/>
    <col min="243" max="243" width="3.7109375" style="228" customWidth="1"/>
    <col min="244" max="246" width="5" style="228" customWidth="1"/>
    <col min="247" max="262" width="5" customWidth="1"/>
    <col min="263" max="263" width="3.7109375" style="228" customWidth="1"/>
    <col min="264" max="266" width="5" style="228" customWidth="1"/>
    <col min="267" max="282" width="5" customWidth="1"/>
    <col min="283" max="283" width="3.7109375" style="228" customWidth="1"/>
    <col min="284" max="286" width="5" style="228" customWidth="1"/>
    <col min="287" max="302" width="5" customWidth="1"/>
    <col min="303" max="303" width="3.7109375" style="228" customWidth="1"/>
    <col min="304" max="306" width="5" style="228" customWidth="1"/>
    <col min="307" max="322" width="5" customWidth="1"/>
    <col min="323" max="323" width="3.7109375" style="228" customWidth="1"/>
    <col min="324" max="326" width="5" style="228" customWidth="1"/>
    <col min="327" max="342" width="5" customWidth="1"/>
  </cols>
  <sheetData>
    <row r="1" spans="1:344" ht="12.75" x14ac:dyDescent="0.2">
      <c r="A1" s="1018" t="s">
        <v>332</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19"/>
      <c r="Z1" s="1019"/>
      <c r="AA1" s="1019"/>
      <c r="AB1" s="1019"/>
      <c r="AC1" s="1019"/>
      <c r="AD1" s="1019"/>
      <c r="AE1" s="1019"/>
      <c r="AF1" s="1019"/>
      <c r="AG1" s="1019"/>
      <c r="AH1" s="1019"/>
      <c r="AI1" s="1019"/>
      <c r="AJ1" s="1019"/>
      <c r="AK1" s="1019"/>
      <c r="AL1" s="1019"/>
      <c r="AM1" s="1020"/>
      <c r="AN1" s="417"/>
      <c r="AO1" s="990" t="s">
        <v>333</v>
      </c>
      <c r="AP1" s="991"/>
      <c r="AQ1" s="991"/>
      <c r="AR1" s="991"/>
      <c r="AS1" s="991"/>
      <c r="AT1" s="991"/>
      <c r="AU1" s="991"/>
      <c r="AV1" s="991"/>
      <c r="AW1" s="991"/>
      <c r="AX1" s="991"/>
      <c r="AY1" s="991"/>
      <c r="AZ1" s="991"/>
      <c r="BA1" s="991"/>
      <c r="BB1" s="991"/>
      <c r="BC1" s="991"/>
      <c r="BD1" s="991"/>
      <c r="BE1" s="991"/>
      <c r="BF1" s="991"/>
      <c r="BG1" s="991"/>
      <c r="BH1" s="991"/>
      <c r="BI1" s="991"/>
      <c r="BJ1" s="992"/>
      <c r="BK1" s="384"/>
      <c r="BL1" s="990" t="s">
        <v>333</v>
      </c>
      <c r="BM1" s="991"/>
      <c r="BN1" s="991"/>
      <c r="BO1" s="991"/>
      <c r="BP1" s="991"/>
      <c r="BQ1" s="991"/>
      <c r="BR1" s="991"/>
      <c r="BS1" s="991"/>
      <c r="BT1" s="991"/>
      <c r="BU1" s="991"/>
      <c r="BV1" s="991"/>
      <c r="BW1" s="991"/>
      <c r="BX1" s="991"/>
      <c r="BY1" s="991"/>
      <c r="BZ1" s="991"/>
      <c r="CA1" s="991"/>
      <c r="CB1" s="991"/>
      <c r="CC1" s="991"/>
      <c r="CD1" s="992"/>
      <c r="CE1" s="384"/>
      <c r="CF1" s="990" t="s">
        <v>333</v>
      </c>
      <c r="CG1" s="991"/>
      <c r="CH1" s="991"/>
      <c r="CI1" s="991"/>
      <c r="CJ1" s="991"/>
      <c r="CK1" s="991"/>
      <c r="CL1" s="991"/>
      <c r="CM1" s="991"/>
      <c r="CN1" s="991"/>
      <c r="CO1" s="991"/>
      <c r="CP1" s="991"/>
      <c r="CQ1" s="991"/>
      <c r="CR1" s="991"/>
      <c r="CS1" s="991"/>
      <c r="CT1" s="991"/>
      <c r="CU1" s="991"/>
      <c r="CV1" s="991"/>
      <c r="CW1" s="991"/>
      <c r="CX1" s="992"/>
      <c r="CY1" s="384"/>
      <c r="CZ1" s="990" t="s">
        <v>333</v>
      </c>
      <c r="DA1" s="991"/>
      <c r="DB1" s="991"/>
      <c r="DC1" s="991"/>
      <c r="DD1" s="991"/>
      <c r="DE1" s="991"/>
      <c r="DF1" s="991"/>
      <c r="DG1" s="991"/>
      <c r="DH1" s="991"/>
      <c r="DI1" s="991"/>
      <c r="DJ1" s="991"/>
      <c r="DK1" s="991"/>
      <c r="DL1" s="991"/>
      <c r="DM1" s="991"/>
      <c r="DN1" s="991"/>
      <c r="DO1" s="991"/>
      <c r="DP1" s="991"/>
      <c r="DQ1" s="991"/>
      <c r="DR1" s="992"/>
      <c r="DS1" s="384"/>
      <c r="DT1" s="990" t="s">
        <v>333</v>
      </c>
      <c r="DU1" s="991"/>
      <c r="DV1" s="991"/>
      <c r="DW1" s="991"/>
      <c r="DX1" s="991"/>
      <c r="DY1" s="991"/>
      <c r="DZ1" s="991"/>
      <c r="EA1" s="991"/>
      <c r="EB1" s="991"/>
      <c r="EC1" s="991"/>
      <c r="ED1" s="991"/>
      <c r="EE1" s="991"/>
      <c r="EF1" s="991"/>
      <c r="EG1" s="991"/>
      <c r="EH1" s="991"/>
      <c r="EI1" s="991"/>
      <c r="EJ1" s="991"/>
      <c r="EK1" s="991"/>
      <c r="EL1" s="992"/>
      <c r="EM1" s="384"/>
      <c r="EN1" s="990" t="s">
        <v>333</v>
      </c>
      <c r="EO1" s="991"/>
      <c r="EP1" s="991"/>
      <c r="EQ1" s="991"/>
      <c r="ER1" s="991"/>
      <c r="ES1" s="991"/>
      <c r="ET1" s="991"/>
      <c r="EU1" s="991"/>
      <c r="EV1" s="991"/>
      <c r="EW1" s="991"/>
      <c r="EX1" s="991"/>
      <c r="EY1" s="991"/>
      <c r="EZ1" s="991"/>
      <c r="FA1" s="991"/>
      <c r="FB1" s="991"/>
      <c r="FC1" s="991"/>
      <c r="FD1" s="991"/>
      <c r="FE1" s="991"/>
      <c r="FF1" s="992"/>
      <c r="FG1" s="384"/>
      <c r="FH1" s="990" t="s">
        <v>333</v>
      </c>
      <c r="FI1" s="991"/>
      <c r="FJ1" s="991"/>
      <c r="FK1" s="991"/>
      <c r="FL1" s="991"/>
      <c r="FM1" s="991"/>
      <c r="FN1" s="991"/>
      <c r="FO1" s="991"/>
      <c r="FP1" s="991"/>
      <c r="FQ1" s="991"/>
      <c r="FR1" s="991"/>
      <c r="FS1" s="991"/>
      <c r="FT1" s="991"/>
      <c r="FU1" s="991"/>
      <c r="FV1" s="991"/>
      <c r="FW1" s="991"/>
      <c r="FX1" s="991"/>
      <c r="FY1" s="991"/>
      <c r="FZ1" s="992"/>
      <c r="GA1" s="384"/>
      <c r="GB1" s="990" t="s">
        <v>333</v>
      </c>
      <c r="GC1" s="991"/>
      <c r="GD1" s="991"/>
      <c r="GE1" s="991"/>
      <c r="GF1" s="991"/>
      <c r="GG1" s="991"/>
      <c r="GH1" s="991"/>
      <c r="GI1" s="991"/>
      <c r="GJ1" s="991"/>
      <c r="GK1" s="991"/>
      <c r="GL1" s="991"/>
      <c r="GM1" s="991"/>
      <c r="GN1" s="991"/>
      <c r="GO1" s="991"/>
      <c r="GP1" s="991"/>
      <c r="GQ1" s="991"/>
      <c r="GR1" s="991"/>
      <c r="GS1" s="991"/>
      <c r="GT1" s="992"/>
      <c r="GU1" s="384"/>
      <c r="GV1" s="990" t="s">
        <v>333</v>
      </c>
      <c r="GW1" s="991"/>
      <c r="GX1" s="991"/>
      <c r="GY1" s="991"/>
      <c r="GZ1" s="991"/>
      <c r="HA1" s="991"/>
      <c r="HB1" s="991"/>
      <c r="HC1" s="991"/>
      <c r="HD1" s="991"/>
      <c r="HE1" s="991"/>
      <c r="HF1" s="991"/>
      <c r="HG1" s="991"/>
      <c r="HH1" s="991"/>
      <c r="HI1" s="991"/>
      <c r="HJ1" s="991"/>
      <c r="HK1" s="991"/>
      <c r="HL1" s="991"/>
      <c r="HM1" s="991"/>
      <c r="HN1" s="992"/>
      <c r="HO1" s="384"/>
      <c r="HP1" s="990" t="s">
        <v>333</v>
      </c>
      <c r="HQ1" s="991"/>
      <c r="HR1" s="991"/>
      <c r="HS1" s="991"/>
      <c r="HT1" s="991"/>
      <c r="HU1" s="991"/>
      <c r="HV1" s="991"/>
      <c r="HW1" s="991"/>
      <c r="HX1" s="991"/>
      <c r="HY1" s="991"/>
      <c r="HZ1" s="991"/>
      <c r="IA1" s="991"/>
      <c r="IB1" s="991"/>
      <c r="IC1" s="991"/>
      <c r="ID1" s="991"/>
      <c r="IE1" s="991"/>
      <c r="IF1" s="991"/>
      <c r="IG1" s="991"/>
      <c r="IH1" s="992"/>
      <c r="II1" s="384"/>
      <c r="IJ1" s="990" t="s">
        <v>333</v>
      </c>
      <c r="IK1" s="991"/>
      <c r="IL1" s="991"/>
      <c r="IM1" s="991"/>
      <c r="IN1" s="991"/>
      <c r="IO1" s="991"/>
      <c r="IP1" s="991"/>
      <c r="IQ1" s="991"/>
      <c r="IR1" s="991"/>
      <c r="IS1" s="991"/>
      <c r="IT1" s="991"/>
      <c r="IU1" s="991"/>
      <c r="IV1" s="991"/>
      <c r="IW1" s="991"/>
      <c r="IX1" s="991"/>
      <c r="IY1" s="991"/>
      <c r="IZ1" s="991"/>
      <c r="JA1" s="991"/>
      <c r="JB1" s="992"/>
      <c r="JC1" s="384"/>
      <c r="JD1" s="990" t="s">
        <v>333</v>
      </c>
      <c r="JE1" s="991"/>
      <c r="JF1" s="991"/>
      <c r="JG1" s="991"/>
      <c r="JH1" s="991"/>
      <c r="JI1" s="991"/>
      <c r="JJ1" s="991"/>
      <c r="JK1" s="991"/>
      <c r="JL1" s="991"/>
      <c r="JM1" s="991"/>
      <c r="JN1" s="991"/>
      <c r="JO1" s="991"/>
      <c r="JP1" s="991"/>
      <c r="JQ1" s="991"/>
      <c r="JR1" s="991"/>
      <c r="JS1" s="991"/>
      <c r="JT1" s="991"/>
      <c r="JU1" s="991"/>
      <c r="JV1" s="992"/>
      <c r="JW1" s="384"/>
      <c r="JX1" s="990" t="s">
        <v>333</v>
      </c>
      <c r="JY1" s="991"/>
      <c r="JZ1" s="991"/>
      <c r="KA1" s="991"/>
      <c r="KB1" s="991"/>
      <c r="KC1" s="991"/>
      <c r="KD1" s="991"/>
      <c r="KE1" s="991"/>
      <c r="KF1" s="991"/>
      <c r="KG1" s="991"/>
      <c r="KH1" s="991"/>
      <c r="KI1" s="991"/>
      <c r="KJ1" s="991"/>
      <c r="KK1" s="991"/>
      <c r="KL1" s="991"/>
      <c r="KM1" s="991"/>
      <c r="KN1" s="991"/>
      <c r="KO1" s="991"/>
      <c r="KP1" s="992"/>
      <c r="KQ1" s="384"/>
      <c r="KR1" s="990" t="s">
        <v>333</v>
      </c>
      <c r="KS1" s="991"/>
      <c r="KT1" s="991"/>
      <c r="KU1" s="991"/>
      <c r="KV1" s="991"/>
      <c r="KW1" s="991"/>
      <c r="KX1" s="991"/>
      <c r="KY1" s="991"/>
      <c r="KZ1" s="991"/>
      <c r="LA1" s="991"/>
      <c r="LB1" s="991"/>
      <c r="LC1" s="991"/>
      <c r="LD1" s="991"/>
      <c r="LE1" s="991"/>
      <c r="LF1" s="991"/>
      <c r="LG1" s="991"/>
      <c r="LH1" s="991"/>
      <c r="LI1" s="991"/>
      <c r="LJ1" s="992"/>
      <c r="LK1" s="384"/>
      <c r="LL1" s="990" t="s">
        <v>333</v>
      </c>
      <c r="LM1" s="991"/>
      <c r="LN1" s="991"/>
      <c r="LO1" s="991"/>
      <c r="LP1" s="991"/>
      <c r="LQ1" s="991"/>
      <c r="LR1" s="991"/>
      <c r="LS1" s="991"/>
      <c r="LT1" s="991"/>
      <c r="LU1" s="991"/>
      <c r="LV1" s="991"/>
      <c r="LW1" s="991"/>
      <c r="LX1" s="991"/>
      <c r="LY1" s="991"/>
      <c r="LZ1" s="991"/>
      <c r="MA1" s="991"/>
      <c r="MB1" s="991"/>
      <c r="MC1" s="991"/>
      <c r="MD1" s="992"/>
    </row>
    <row r="2" spans="1:344" ht="12.75" x14ac:dyDescent="0.2">
      <c r="E2"/>
      <c r="F2"/>
      <c r="G2"/>
      <c r="H2"/>
      <c r="I2"/>
      <c r="J2"/>
      <c r="K2"/>
      <c r="L2"/>
      <c r="AN2" s="418"/>
      <c r="AO2" s="298"/>
      <c r="AP2" s="232"/>
      <c r="AQ2" s="232"/>
      <c r="AR2" s="232"/>
      <c r="AS2" s="232"/>
      <c r="AT2" s="232"/>
      <c r="AU2" s="232"/>
      <c r="AV2" s="232"/>
      <c r="AW2" s="232"/>
      <c r="AX2" s="232"/>
      <c r="AY2" s="232"/>
      <c r="AZ2" s="232"/>
      <c r="BA2" s="232"/>
      <c r="BB2" s="232"/>
      <c r="BC2" s="232"/>
      <c r="BD2" s="232"/>
      <c r="BE2" s="232"/>
      <c r="BF2" s="232"/>
      <c r="BG2" s="232"/>
      <c r="BH2" s="232"/>
      <c r="BI2" s="232"/>
      <c r="BJ2" s="299"/>
      <c r="BK2" s="384"/>
      <c r="BL2" s="298"/>
      <c r="CD2" s="299"/>
      <c r="CE2" s="384"/>
      <c r="CF2" s="298"/>
      <c r="CX2" s="299"/>
      <c r="CY2" s="384"/>
      <c r="CZ2" s="298"/>
      <c r="DA2"/>
      <c r="DB2"/>
      <c r="DR2" s="299"/>
      <c r="DS2" s="384"/>
      <c r="DT2" s="298"/>
      <c r="DU2"/>
      <c r="DV2"/>
      <c r="EL2" s="299"/>
      <c r="EM2" s="384"/>
      <c r="EN2" s="298"/>
      <c r="EO2"/>
      <c r="EP2"/>
      <c r="FF2" s="299"/>
      <c r="FG2" s="384"/>
      <c r="FH2" s="298"/>
      <c r="FI2"/>
      <c r="FJ2"/>
      <c r="FZ2" s="299"/>
      <c r="GA2" s="384"/>
      <c r="GB2" s="298"/>
      <c r="GC2"/>
      <c r="GD2"/>
      <c r="GT2" s="299"/>
      <c r="GU2" s="384"/>
      <c r="GV2" s="298"/>
      <c r="GW2"/>
      <c r="GX2"/>
      <c r="HN2" s="299"/>
      <c r="HO2" s="384"/>
      <c r="HP2" s="298"/>
      <c r="HQ2" s="232"/>
      <c r="HR2" s="232"/>
      <c r="HS2" s="232"/>
      <c r="HT2" s="232"/>
      <c r="HU2" s="232"/>
      <c r="HV2" s="232"/>
      <c r="HW2" s="232"/>
      <c r="HX2" s="232"/>
      <c r="HY2" s="232"/>
      <c r="HZ2" s="232"/>
      <c r="IA2" s="232"/>
      <c r="IB2" s="232"/>
      <c r="IC2" s="232"/>
      <c r="ID2" s="232"/>
      <c r="IE2" s="232"/>
      <c r="IF2" s="232"/>
      <c r="IG2" s="232"/>
      <c r="IH2" s="299"/>
      <c r="II2" s="384"/>
      <c r="IJ2" s="298"/>
      <c r="IK2"/>
      <c r="IL2"/>
      <c r="JB2" s="299"/>
      <c r="JC2" s="384"/>
      <c r="JD2" s="298"/>
      <c r="JE2" s="232"/>
      <c r="JF2" s="232"/>
      <c r="JG2" s="232"/>
      <c r="JH2" s="232"/>
      <c r="JI2" s="232"/>
      <c r="JJ2" s="232"/>
      <c r="JK2" s="232"/>
      <c r="JL2" s="232"/>
      <c r="JM2" s="232"/>
      <c r="JN2" s="232"/>
      <c r="JO2" s="232"/>
      <c r="JP2" s="232"/>
      <c r="JQ2" s="232"/>
      <c r="JR2" s="232"/>
      <c r="JS2" s="232"/>
      <c r="JT2" s="232"/>
      <c r="JU2" s="232"/>
      <c r="JV2" s="299"/>
      <c r="JW2" s="384"/>
      <c r="JX2" s="298"/>
      <c r="JY2"/>
      <c r="JZ2"/>
      <c r="KP2" s="299"/>
      <c r="KQ2" s="384"/>
      <c r="KR2" s="298"/>
      <c r="KS2" s="232"/>
      <c r="KT2" s="232"/>
      <c r="KU2" s="232"/>
      <c r="KV2" s="232"/>
      <c r="KW2" s="232"/>
      <c r="KX2" s="232"/>
      <c r="KY2" s="232"/>
      <c r="KZ2" s="232"/>
      <c r="LA2" s="232"/>
      <c r="LB2" s="232"/>
      <c r="LC2" s="232"/>
      <c r="LD2" s="232"/>
      <c r="LE2" s="232"/>
      <c r="LF2" s="232"/>
      <c r="LG2" s="232"/>
      <c r="LH2" s="232"/>
      <c r="LI2" s="232"/>
      <c r="LJ2" s="299"/>
      <c r="LK2" s="384"/>
      <c r="LL2" s="298"/>
      <c r="LM2" s="232"/>
      <c r="LN2" s="232"/>
      <c r="LO2" s="232"/>
      <c r="LP2" s="232"/>
      <c r="LQ2" s="232"/>
      <c r="LR2" s="232"/>
      <c r="LS2" s="232"/>
      <c r="LT2" s="232"/>
      <c r="LU2" s="232"/>
      <c r="LV2" s="232"/>
      <c r="LW2" s="232"/>
      <c r="LX2" s="232"/>
      <c r="LY2" s="232"/>
      <c r="LZ2" s="232"/>
      <c r="MA2" s="232"/>
      <c r="MB2" s="232"/>
      <c r="MC2" s="232"/>
      <c r="MD2" s="299"/>
    </row>
    <row r="3" spans="1:344" ht="12.75" x14ac:dyDescent="0.2">
      <c r="A3" t="s">
        <v>47</v>
      </c>
      <c r="D3" s="845" t="str">
        <f>IF('Cover Sheet'!$D$14&gt;0,'Cover Sheet'!$D$14,"")</f>
        <v/>
      </c>
      <c r="E3" s="845"/>
      <c r="F3" s="845"/>
      <c r="G3" s="845"/>
      <c r="H3" s="845"/>
      <c r="I3" s="845"/>
      <c r="J3" s="845"/>
      <c r="K3" t="s">
        <v>48</v>
      </c>
      <c r="L3"/>
      <c r="O3" s="845" t="str">
        <f>IF('Cover Sheet'!$O$14&gt;0,'Cover Sheet'!$O$14,"")</f>
        <v/>
      </c>
      <c r="P3" s="845"/>
      <c r="Q3" s="845"/>
      <c r="R3" s="845"/>
      <c r="S3" s="845"/>
      <c r="AH3" s="288"/>
      <c r="AI3" s="288" t="s">
        <v>240</v>
      </c>
      <c r="AJ3" s="287"/>
      <c r="AK3" s="287"/>
      <c r="AL3" s="287"/>
      <c r="AM3" s="287"/>
      <c r="AN3" s="418"/>
      <c r="AO3" t="s">
        <v>47</v>
      </c>
      <c r="AR3" s="845" t="str">
        <f>IF('Cover Sheet'!$D$14&gt;0,'Cover Sheet'!$D$14,"")</f>
        <v/>
      </c>
      <c r="AS3" s="845"/>
      <c r="AT3" s="845"/>
      <c r="AU3" s="845"/>
      <c r="AV3" s="845"/>
      <c r="AW3" s="845"/>
      <c r="AX3" s="845"/>
      <c r="AY3" t="s">
        <v>48</v>
      </c>
      <c r="BC3" s="845" t="str">
        <f>IF('Cover Sheet'!$O$14&gt;0,'Cover Sheet'!$O$14,"")</f>
        <v/>
      </c>
      <c r="BD3" s="845"/>
      <c r="BE3" s="845"/>
      <c r="BF3" s="845"/>
      <c r="BG3" s="845"/>
      <c r="BH3" s="289"/>
      <c r="BI3" s="289"/>
      <c r="BJ3" s="304"/>
      <c r="BK3" s="384"/>
      <c r="BL3" t="s">
        <v>47</v>
      </c>
      <c r="BO3" s="845" t="str">
        <f>IF('Cover Sheet'!$D$14&gt;0,'Cover Sheet'!$D$14,"")</f>
        <v/>
      </c>
      <c r="BP3" s="845"/>
      <c r="BQ3" s="845"/>
      <c r="BR3" s="845"/>
      <c r="BS3" s="845"/>
      <c r="BT3" s="845"/>
      <c r="BU3" s="845"/>
      <c r="BV3" t="s">
        <v>48</v>
      </c>
      <c r="BZ3" s="845" t="str">
        <f>IF('Cover Sheet'!$O$14&gt;0,'Cover Sheet'!$O$14,"")</f>
        <v/>
      </c>
      <c r="CA3" s="845"/>
      <c r="CB3" s="845"/>
      <c r="CC3" s="845"/>
      <c r="CD3" s="845"/>
      <c r="CE3" s="384"/>
      <c r="CF3" t="s">
        <v>47</v>
      </c>
      <c r="CI3" s="845" t="str">
        <f>IF('Cover Sheet'!$D$14&gt;0,'Cover Sheet'!$D$14,"")</f>
        <v/>
      </c>
      <c r="CJ3" s="845"/>
      <c r="CK3" s="845"/>
      <c r="CL3" s="845"/>
      <c r="CM3" s="845"/>
      <c r="CN3" s="845"/>
      <c r="CO3" s="845"/>
      <c r="CP3" t="s">
        <v>48</v>
      </c>
      <c r="CT3" s="845" t="str">
        <f>IF('Cover Sheet'!$O$14&gt;0,'Cover Sheet'!$O$14,"")</f>
        <v/>
      </c>
      <c r="CU3" s="845"/>
      <c r="CV3" s="845"/>
      <c r="CW3" s="845"/>
      <c r="CX3" s="845"/>
      <c r="CY3" s="384"/>
      <c r="CZ3" t="s">
        <v>47</v>
      </c>
      <c r="DA3"/>
      <c r="DB3"/>
      <c r="DC3" s="845" t="str">
        <f>IF('Cover Sheet'!$D$14&gt;0,'Cover Sheet'!$D$14,"")</f>
        <v/>
      </c>
      <c r="DD3" s="845"/>
      <c r="DE3" s="845"/>
      <c r="DF3" s="845"/>
      <c r="DG3" s="845"/>
      <c r="DH3" s="845"/>
      <c r="DI3" s="845"/>
      <c r="DJ3" t="s">
        <v>48</v>
      </c>
      <c r="DN3" s="845" t="str">
        <f>IF('Cover Sheet'!$O$14&gt;0,'Cover Sheet'!$O$14,"")</f>
        <v/>
      </c>
      <c r="DO3" s="845"/>
      <c r="DP3" s="845"/>
      <c r="DQ3" s="845"/>
      <c r="DR3" s="845"/>
      <c r="DS3" s="384"/>
      <c r="DT3" t="s">
        <v>47</v>
      </c>
      <c r="DU3"/>
      <c r="DV3"/>
      <c r="DW3" s="845" t="str">
        <f>IF('Cover Sheet'!$D$14&gt;0,'Cover Sheet'!$D$14,"")</f>
        <v/>
      </c>
      <c r="DX3" s="845"/>
      <c r="DY3" s="845"/>
      <c r="DZ3" s="845"/>
      <c r="EA3" s="845"/>
      <c r="EB3" s="845"/>
      <c r="EC3" s="845"/>
      <c r="ED3" t="s">
        <v>48</v>
      </c>
      <c r="EH3" s="845" t="str">
        <f>IF('Cover Sheet'!$O$14&gt;0,'Cover Sheet'!$O$14,"")</f>
        <v/>
      </c>
      <c r="EI3" s="845"/>
      <c r="EJ3" s="845"/>
      <c r="EK3" s="845"/>
      <c r="EL3" s="845"/>
      <c r="EM3" s="384"/>
      <c r="EN3" t="s">
        <v>47</v>
      </c>
      <c r="EO3"/>
      <c r="EP3"/>
      <c r="EQ3" s="845" t="str">
        <f>IF('Cover Sheet'!$D$14&gt;0,'Cover Sheet'!$D$14,"")</f>
        <v/>
      </c>
      <c r="ER3" s="845"/>
      <c r="ES3" s="845"/>
      <c r="ET3" s="845"/>
      <c r="EU3" s="845"/>
      <c r="EV3" s="845"/>
      <c r="EW3" s="845"/>
      <c r="EX3" t="s">
        <v>48</v>
      </c>
      <c r="FB3" s="845" t="str">
        <f>IF('Cover Sheet'!$O$14&gt;0,'Cover Sheet'!$O$14,"")</f>
        <v/>
      </c>
      <c r="FC3" s="845"/>
      <c r="FD3" s="845"/>
      <c r="FE3" s="845"/>
      <c r="FF3" s="845"/>
      <c r="FG3" s="384"/>
      <c r="FH3" t="s">
        <v>47</v>
      </c>
      <c r="FI3"/>
      <c r="FJ3"/>
      <c r="FK3" s="845" t="str">
        <f>IF('Cover Sheet'!$D$14&gt;0,'Cover Sheet'!$D$14,"")</f>
        <v/>
      </c>
      <c r="FL3" s="845"/>
      <c r="FM3" s="845"/>
      <c r="FN3" s="845"/>
      <c r="FO3" s="845"/>
      <c r="FP3" s="845"/>
      <c r="FQ3" s="845"/>
      <c r="FR3" t="s">
        <v>48</v>
      </c>
      <c r="FV3" s="845" t="str">
        <f>IF('Cover Sheet'!$O$14&gt;0,'Cover Sheet'!$O$14,"")</f>
        <v/>
      </c>
      <c r="FW3" s="845"/>
      <c r="FX3" s="845"/>
      <c r="FY3" s="845"/>
      <c r="FZ3" s="845"/>
      <c r="GA3" s="384"/>
      <c r="GB3" t="s">
        <v>47</v>
      </c>
      <c r="GC3"/>
      <c r="GD3"/>
      <c r="GE3" s="845" t="str">
        <f>IF('Cover Sheet'!$D$14&gt;0,'Cover Sheet'!$D$14,"")</f>
        <v/>
      </c>
      <c r="GF3" s="845"/>
      <c r="GG3" s="845"/>
      <c r="GH3" s="845"/>
      <c r="GI3" s="845"/>
      <c r="GJ3" s="845"/>
      <c r="GK3" s="845"/>
      <c r="GL3" t="s">
        <v>48</v>
      </c>
      <c r="GP3" s="845" t="str">
        <f>IF('Cover Sheet'!$O$14&gt;0,'Cover Sheet'!$O$14,"")</f>
        <v/>
      </c>
      <c r="GQ3" s="845"/>
      <c r="GR3" s="845"/>
      <c r="GS3" s="845"/>
      <c r="GT3" s="845"/>
      <c r="GU3" s="384"/>
      <c r="GV3" t="s">
        <v>47</v>
      </c>
      <c r="GW3"/>
      <c r="GX3"/>
      <c r="GY3" s="845" t="str">
        <f>IF('Cover Sheet'!$D$14&gt;0,'Cover Sheet'!$D$14,"")</f>
        <v/>
      </c>
      <c r="GZ3" s="845"/>
      <c r="HA3" s="845"/>
      <c r="HB3" s="845"/>
      <c r="HC3" s="845"/>
      <c r="HD3" s="845"/>
      <c r="HE3" s="845"/>
      <c r="HF3" t="s">
        <v>48</v>
      </c>
      <c r="HJ3" s="845" t="str">
        <f>IF('Cover Sheet'!$O$14&gt;0,'Cover Sheet'!$O$14,"")</f>
        <v/>
      </c>
      <c r="HK3" s="845"/>
      <c r="HL3" s="845"/>
      <c r="HM3" s="845"/>
      <c r="HN3" s="845"/>
      <c r="HO3" s="384"/>
      <c r="HP3" s="247" t="s">
        <v>47</v>
      </c>
      <c r="HQ3" s="232"/>
      <c r="HR3" s="232"/>
      <c r="HS3" s="845" t="str">
        <f>IF('Cover Sheet'!$D$14&gt;0,'Cover Sheet'!$D$14,"")</f>
        <v/>
      </c>
      <c r="HT3" s="845"/>
      <c r="HU3" s="845"/>
      <c r="HV3" s="845"/>
      <c r="HW3" s="845"/>
      <c r="HX3" s="845"/>
      <c r="HY3" s="845"/>
      <c r="HZ3" s="232" t="s">
        <v>48</v>
      </c>
      <c r="IA3" s="232"/>
      <c r="IB3" s="232"/>
      <c r="IC3" s="232"/>
      <c r="ID3" s="845" t="str">
        <f>IF('Cover Sheet'!$O$14&gt;0,'Cover Sheet'!$O$14,"")</f>
        <v/>
      </c>
      <c r="IE3" s="845"/>
      <c r="IF3" s="845"/>
      <c r="IG3" s="845"/>
      <c r="IH3" s="993"/>
      <c r="II3" s="384"/>
      <c r="IJ3" t="s">
        <v>47</v>
      </c>
      <c r="IK3"/>
      <c r="IL3"/>
      <c r="IM3" s="845" t="str">
        <f>IF('Cover Sheet'!$D$14&gt;0,'Cover Sheet'!$D$14,"")</f>
        <v/>
      </c>
      <c r="IN3" s="845"/>
      <c r="IO3" s="845"/>
      <c r="IP3" s="845"/>
      <c r="IQ3" s="845"/>
      <c r="IR3" s="845"/>
      <c r="IS3" s="845"/>
      <c r="IT3" t="s">
        <v>48</v>
      </c>
      <c r="IX3" s="845" t="str">
        <f>IF('Cover Sheet'!$O$14&gt;0,'Cover Sheet'!$O$14,"")</f>
        <v/>
      </c>
      <c r="IY3" s="845"/>
      <c r="IZ3" s="845"/>
      <c r="JA3" s="845"/>
      <c r="JB3" s="845"/>
      <c r="JC3" s="384"/>
      <c r="JD3" s="247" t="s">
        <v>47</v>
      </c>
      <c r="JE3" s="232"/>
      <c r="JF3" s="232"/>
      <c r="JG3" s="845" t="str">
        <f>IF('Cover Sheet'!$D$14&gt;0,'Cover Sheet'!$D$14,"")</f>
        <v/>
      </c>
      <c r="JH3" s="845"/>
      <c r="JI3" s="845"/>
      <c r="JJ3" s="845"/>
      <c r="JK3" s="845"/>
      <c r="JL3" s="845"/>
      <c r="JM3" s="845"/>
      <c r="JN3" s="232" t="s">
        <v>48</v>
      </c>
      <c r="JO3" s="232"/>
      <c r="JP3" s="232"/>
      <c r="JQ3" s="232"/>
      <c r="JR3" s="845" t="str">
        <f>IF('Cover Sheet'!$O$14&gt;0,'Cover Sheet'!$O$14,"")</f>
        <v/>
      </c>
      <c r="JS3" s="845"/>
      <c r="JT3" s="845"/>
      <c r="JU3" s="845"/>
      <c r="JV3" s="993"/>
      <c r="JW3" s="384"/>
      <c r="JX3" t="s">
        <v>47</v>
      </c>
      <c r="JY3"/>
      <c r="JZ3"/>
      <c r="KA3" s="845" t="str">
        <f>IF('Cover Sheet'!$D$14&gt;0,'Cover Sheet'!$D$14,"")</f>
        <v/>
      </c>
      <c r="KB3" s="845"/>
      <c r="KC3" s="845"/>
      <c r="KD3" s="845"/>
      <c r="KE3" s="845"/>
      <c r="KF3" s="845"/>
      <c r="KG3" s="845"/>
      <c r="KH3" t="s">
        <v>48</v>
      </c>
      <c r="KL3" s="845" t="str">
        <f>IF('Cover Sheet'!$O$14&gt;0,'Cover Sheet'!$O$14,"")</f>
        <v/>
      </c>
      <c r="KM3" s="845"/>
      <c r="KN3" s="845"/>
      <c r="KO3" s="845"/>
      <c r="KP3" s="845"/>
      <c r="KQ3" s="384"/>
      <c r="KR3" s="247" t="s">
        <v>47</v>
      </c>
      <c r="KS3" s="232"/>
      <c r="KT3" s="232"/>
      <c r="KU3" s="845" t="str">
        <f>IF('Cover Sheet'!$D$14&gt;0,'Cover Sheet'!$D$14,"")</f>
        <v/>
      </c>
      <c r="KV3" s="845"/>
      <c r="KW3" s="845"/>
      <c r="KX3" s="845"/>
      <c r="KY3" s="845"/>
      <c r="KZ3" s="845"/>
      <c r="LA3" s="845"/>
      <c r="LB3" s="232" t="s">
        <v>48</v>
      </c>
      <c r="LC3" s="232"/>
      <c r="LD3" s="232"/>
      <c r="LE3" s="232"/>
      <c r="LF3" s="845" t="str">
        <f>IF('Cover Sheet'!$O$14&gt;0,'Cover Sheet'!$O$14,"")</f>
        <v/>
      </c>
      <c r="LG3" s="845"/>
      <c r="LH3" s="845"/>
      <c r="LI3" s="845"/>
      <c r="LJ3" s="993"/>
      <c r="LK3" s="384"/>
      <c r="LL3" s="247" t="s">
        <v>47</v>
      </c>
      <c r="LM3" s="232"/>
      <c r="LN3" s="232"/>
      <c r="LO3" s="845" t="str">
        <f>IF('Cover Sheet'!$D$14&gt;0,'Cover Sheet'!$D$14,"")</f>
        <v/>
      </c>
      <c r="LP3" s="845"/>
      <c r="LQ3" s="845"/>
      <c r="LR3" s="845"/>
      <c r="LS3" s="845"/>
      <c r="LT3" s="845"/>
      <c r="LU3" s="845"/>
      <c r="LV3" s="232" t="s">
        <v>48</v>
      </c>
      <c r="LW3" s="232"/>
      <c r="LX3" s="232"/>
      <c r="LY3" s="232"/>
      <c r="LZ3" s="845" t="str">
        <f>IF('Cover Sheet'!$O$14&gt;0,'Cover Sheet'!$O$14,"")</f>
        <v/>
      </c>
      <c r="MA3" s="845"/>
      <c r="MB3" s="845"/>
      <c r="MC3" s="845"/>
      <c r="MD3" s="993"/>
    </row>
    <row r="4" spans="1:344" ht="12.75" x14ac:dyDescent="0.2">
      <c r="A4" s="300"/>
      <c r="B4" s="301"/>
      <c r="C4" s="301"/>
      <c r="D4" s="301"/>
      <c r="E4" s="301"/>
      <c r="F4" s="301"/>
      <c r="G4" s="301"/>
      <c r="H4" s="301"/>
      <c r="I4" s="301"/>
      <c r="J4" s="301"/>
      <c r="K4" s="301"/>
      <c r="L4" s="301"/>
      <c r="M4" s="301"/>
      <c r="N4" s="301"/>
      <c r="O4" s="301"/>
      <c r="P4" s="301"/>
      <c r="Q4" s="301"/>
      <c r="R4" s="301"/>
      <c r="S4" s="301"/>
      <c r="AH4" s="288"/>
      <c r="AI4" s="288"/>
      <c r="AJ4" s="287"/>
      <c r="AK4" s="287"/>
      <c r="AL4" s="287"/>
      <c r="AM4" s="287"/>
      <c r="AN4" s="418"/>
      <c r="AO4" s="300"/>
      <c r="AP4" s="301"/>
      <c r="AQ4" s="301"/>
      <c r="AR4" s="301"/>
      <c r="AS4" s="301"/>
      <c r="AT4" s="301"/>
      <c r="AU4" s="301"/>
      <c r="AV4" s="301"/>
      <c r="AW4" s="301"/>
      <c r="AX4" s="301"/>
      <c r="AY4" s="301"/>
      <c r="AZ4" s="301"/>
      <c r="BA4" s="301"/>
      <c r="BB4" s="301"/>
      <c r="BC4" s="301"/>
      <c r="BD4" s="301"/>
      <c r="BE4" s="301"/>
      <c r="BF4" s="301"/>
      <c r="BG4" s="301"/>
      <c r="BH4" s="296"/>
      <c r="BI4" s="296"/>
      <c r="BJ4" s="297"/>
      <c r="BK4" s="384"/>
      <c r="BL4" s="247"/>
      <c r="CD4" s="299"/>
      <c r="CE4" s="384"/>
      <c r="CF4" s="247"/>
      <c r="CX4" s="299"/>
      <c r="CY4" s="384"/>
      <c r="CZ4" s="247"/>
      <c r="DA4"/>
      <c r="DB4"/>
      <c r="DR4" s="299"/>
      <c r="DS4" s="384"/>
      <c r="DT4" s="247"/>
      <c r="DU4"/>
      <c r="DV4"/>
      <c r="EL4" s="299"/>
      <c r="EM4" s="384"/>
      <c r="EN4" s="247"/>
      <c r="EO4"/>
      <c r="EP4"/>
      <c r="FF4" s="299"/>
      <c r="FG4" s="384"/>
      <c r="FH4" s="247"/>
      <c r="FI4"/>
      <c r="FJ4"/>
      <c r="FZ4" s="299"/>
      <c r="GA4" s="384"/>
      <c r="GB4" s="247"/>
      <c r="GC4"/>
      <c r="GD4"/>
      <c r="GT4" s="299"/>
      <c r="GU4" s="384"/>
      <c r="GV4" s="247"/>
      <c r="GW4"/>
      <c r="GX4"/>
      <c r="HN4" s="299"/>
      <c r="HO4" s="384"/>
      <c r="HP4" s="247"/>
      <c r="HQ4" s="232"/>
      <c r="HR4" s="232"/>
      <c r="HS4" s="232"/>
      <c r="HT4" s="232"/>
      <c r="HU4" s="232"/>
      <c r="HV4" s="232"/>
      <c r="HW4" s="232"/>
      <c r="HX4" s="232"/>
      <c r="HY4" s="232"/>
      <c r="HZ4" s="232"/>
      <c r="IA4" s="232"/>
      <c r="IB4" s="232"/>
      <c r="IC4" s="232"/>
      <c r="ID4" s="232"/>
      <c r="IE4" s="232"/>
      <c r="IF4" s="232"/>
      <c r="IG4" s="232"/>
      <c r="IH4" s="299"/>
      <c r="II4" s="384"/>
      <c r="IJ4" s="247"/>
      <c r="IK4"/>
      <c r="IL4"/>
      <c r="JB4" s="299"/>
      <c r="JC4" s="384"/>
      <c r="JD4" s="247"/>
      <c r="JE4" s="232"/>
      <c r="JF4" s="232"/>
      <c r="JG4" s="232"/>
      <c r="JH4" s="232"/>
      <c r="JI4" s="232"/>
      <c r="JJ4" s="232"/>
      <c r="JK4" s="232"/>
      <c r="JL4" s="232"/>
      <c r="JM4" s="232"/>
      <c r="JN4" s="232"/>
      <c r="JO4" s="232"/>
      <c r="JP4" s="232"/>
      <c r="JQ4" s="232"/>
      <c r="JR4" s="232"/>
      <c r="JS4" s="232"/>
      <c r="JT4" s="232"/>
      <c r="JU4" s="232"/>
      <c r="JV4" s="299"/>
      <c r="JW4" s="384"/>
      <c r="JX4" s="247"/>
      <c r="JY4"/>
      <c r="JZ4"/>
      <c r="KP4" s="299"/>
      <c r="KQ4" s="384"/>
      <c r="KR4" s="247"/>
      <c r="KS4" s="232"/>
      <c r="KT4" s="232"/>
      <c r="KU4" s="232"/>
      <c r="KV4" s="232"/>
      <c r="KW4" s="232"/>
      <c r="KX4" s="232"/>
      <c r="KY4" s="232"/>
      <c r="KZ4" s="232"/>
      <c r="LA4" s="232"/>
      <c r="LB4" s="232"/>
      <c r="LC4" s="232"/>
      <c r="LD4" s="232"/>
      <c r="LE4" s="232"/>
      <c r="LF4" s="232"/>
      <c r="LG4" s="232"/>
      <c r="LH4" s="232"/>
      <c r="LI4" s="232"/>
      <c r="LJ4" s="299"/>
      <c r="LK4" s="384"/>
      <c r="LL4" s="247"/>
      <c r="LM4" s="232"/>
      <c r="LN4" s="232"/>
      <c r="LO4" s="232"/>
      <c r="LP4" s="232"/>
      <c r="LQ4" s="232"/>
      <c r="LR4" s="232"/>
      <c r="LS4" s="232"/>
      <c r="LT4" s="232"/>
      <c r="LU4" s="232"/>
      <c r="LV4" s="232"/>
      <c r="LW4" s="232"/>
      <c r="LX4" s="232"/>
      <c r="LY4" s="232"/>
      <c r="LZ4" s="232"/>
      <c r="MA4" s="232"/>
      <c r="MB4" s="232"/>
      <c r="MC4" s="232"/>
      <c r="MD4" s="299"/>
      <c r="MF4" s="288" t="s">
        <v>240</v>
      </c>
    </row>
    <row r="5" spans="1:344" ht="12.75" customHeight="1" x14ac:dyDescent="0.2">
      <c r="A5" s="1028" t="s">
        <v>334</v>
      </c>
      <c r="B5" s="1029"/>
      <c r="C5" s="1029"/>
      <c r="D5" s="1029"/>
      <c r="E5" s="1029"/>
      <c r="F5" s="1029"/>
      <c r="G5" s="1029"/>
      <c r="H5" s="1029"/>
      <c r="I5" s="1029"/>
      <c r="J5" s="1029"/>
      <c r="K5" s="1029"/>
      <c r="L5" s="1029"/>
      <c r="M5" s="1029"/>
      <c r="N5" s="1029"/>
      <c r="O5" s="1029"/>
      <c r="P5" s="1029"/>
      <c r="Q5" s="1029"/>
      <c r="R5" s="1029"/>
      <c r="S5" s="1030"/>
      <c r="T5" s="412"/>
      <c r="U5" s="1028" t="s">
        <v>335</v>
      </c>
      <c r="V5" s="1029"/>
      <c r="W5" s="1029"/>
      <c r="X5" s="1029"/>
      <c r="Y5" s="1029"/>
      <c r="Z5" s="1029"/>
      <c r="AA5" s="1029"/>
      <c r="AB5" s="1029"/>
      <c r="AC5" s="1029"/>
      <c r="AD5" s="1029"/>
      <c r="AE5" s="1029"/>
      <c r="AF5" s="1029"/>
      <c r="AG5" s="1029"/>
      <c r="AH5" s="1029"/>
      <c r="AI5" s="1029"/>
      <c r="AJ5" s="1029"/>
      <c r="AK5" s="1029"/>
      <c r="AL5" s="1029"/>
      <c r="AM5" s="1029"/>
      <c r="AN5" s="417"/>
      <c r="AO5" s="1031" t="s">
        <v>336</v>
      </c>
      <c r="AP5" s="1032"/>
      <c r="AQ5" s="1032"/>
      <c r="AR5" s="1032"/>
      <c r="AS5" s="1032"/>
      <c r="AT5" s="1032"/>
      <c r="AU5" s="1032"/>
      <c r="AV5" s="1032"/>
      <c r="AW5" s="1032"/>
      <c r="AX5" s="1032"/>
      <c r="AY5" s="1032"/>
      <c r="AZ5" s="1032"/>
      <c r="BA5" s="1032"/>
      <c r="BB5" s="1032"/>
      <c r="BC5" s="1032"/>
      <c r="BD5" s="1032"/>
      <c r="BE5" s="1032"/>
      <c r="BF5" s="1032"/>
      <c r="BG5" s="1032"/>
      <c r="BH5" s="1032"/>
      <c r="BI5" s="1032"/>
      <c r="BJ5" s="1033"/>
      <c r="BK5" s="384"/>
      <c r="BL5" s="1037" t="s">
        <v>337</v>
      </c>
      <c r="BM5" s="1038"/>
      <c r="BN5" s="1038"/>
      <c r="BO5" s="1038"/>
      <c r="BP5" s="1038"/>
      <c r="BQ5" s="1038"/>
      <c r="BR5" s="1038"/>
      <c r="BS5" s="1038"/>
      <c r="BT5" s="1038"/>
      <c r="BU5" s="1038"/>
      <c r="BV5" s="1038"/>
      <c r="BW5" s="1038"/>
      <c r="BX5" s="1038"/>
      <c r="BY5" s="1038"/>
      <c r="BZ5" s="1038"/>
      <c r="CA5" s="1038"/>
      <c r="CB5" s="1038"/>
      <c r="CC5" s="1038"/>
      <c r="CD5" s="1039"/>
      <c r="CE5" s="384"/>
      <c r="CF5" s="1013" t="s">
        <v>338</v>
      </c>
      <c r="CG5" s="1014"/>
      <c r="CH5" s="1014"/>
      <c r="CI5" s="1014"/>
      <c r="CJ5" s="1014"/>
      <c r="CK5" s="1014"/>
      <c r="CL5" s="1014"/>
      <c r="CM5" s="1014"/>
      <c r="CN5" s="1014"/>
      <c r="CO5" s="1014"/>
      <c r="CP5" s="1014"/>
      <c r="CQ5" s="1014"/>
      <c r="CR5" s="1014"/>
      <c r="CS5" s="1014"/>
      <c r="CT5" s="1014"/>
      <c r="CU5" s="1014"/>
      <c r="CV5" s="1014"/>
      <c r="CW5" s="1014"/>
      <c r="CX5" s="1015"/>
      <c r="CY5" s="384"/>
      <c r="CZ5" s="1034" t="s">
        <v>339</v>
      </c>
      <c r="DA5" s="1035"/>
      <c r="DB5" s="1035"/>
      <c r="DC5" s="1035"/>
      <c r="DD5" s="1035"/>
      <c r="DE5" s="1035"/>
      <c r="DF5" s="1035"/>
      <c r="DG5" s="1035"/>
      <c r="DH5" s="1035"/>
      <c r="DI5" s="1035"/>
      <c r="DJ5" s="1035"/>
      <c r="DK5" s="1035"/>
      <c r="DL5" s="1035"/>
      <c r="DM5" s="1035"/>
      <c r="DN5" s="1035"/>
      <c r="DO5" s="1035"/>
      <c r="DP5" s="1035"/>
      <c r="DQ5" s="1035"/>
      <c r="DR5" s="1036"/>
      <c r="DS5" s="384"/>
      <c r="DT5" s="994" t="s">
        <v>340</v>
      </c>
      <c r="DU5" s="995"/>
      <c r="DV5" s="995"/>
      <c r="DW5" s="995"/>
      <c r="DX5" s="995"/>
      <c r="DY5" s="995"/>
      <c r="DZ5" s="995"/>
      <c r="EA5" s="995"/>
      <c r="EB5" s="995"/>
      <c r="EC5" s="995"/>
      <c r="ED5" s="995"/>
      <c r="EE5" s="995"/>
      <c r="EF5" s="995"/>
      <c r="EG5" s="995"/>
      <c r="EH5" s="995"/>
      <c r="EI5" s="995"/>
      <c r="EJ5" s="995"/>
      <c r="EK5" s="995"/>
      <c r="EL5" s="996"/>
      <c r="EM5" s="384"/>
      <c r="EN5" s="994" t="s">
        <v>341</v>
      </c>
      <c r="EO5" s="995"/>
      <c r="EP5" s="995"/>
      <c r="EQ5" s="995"/>
      <c r="ER5" s="995"/>
      <c r="ES5" s="995"/>
      <c r="ET5" s="995"/>
      <c r="EU5" s="995"/>
      <c r="EV5" s="995"/>
      <c r="EW5" s="995"/>
      <c r="EX5" s="995"/>
      <c r="EY5" s="995"/>
      <c r="EZ5" s="995"/>
      <c r="FA5" s="995"/>
      <c r="FB5" s="995"/>
      <c r="FC5" s="995"/>
      <c r="FD5" s="995"/>
      <c r="FE5" s="995"/>
      <c r="FF5" s="996"/>
      <c r="FG5" s="384"/>
      <c r="FH5" s="994" t="s">
        <v>342</v>
      </c>
      <c r="FI5" s="995"/>
      <c r="FJ5" s="995"/>
      <c r="FK5" s="995"/>
      <c r="FL5" s="995"/>
      <c r="FM5" s="995"/>
      <c r="FN5" s="995"/>
      <c r="FO5" s="995"/>
      <c r="FP5" s="995"/>
      <c r="FQ5" s="995"/>
      <c r="FR5" s="995"/>
      <c r="FS5" s="995"/>
      <c r="FT5" s="995"/>
      <c r="FU5" s="995"/>
      <c r="FV5" s="995"/>
      <c r="FW5" s="995"/>
      <c r="FX5" s="995"/>
      <c r="FY5" s="995"/>
      <c r="FZ5" s="996"/>
      <c r="GA5" s="384"/>
      <c r="GB5" s="994" t="s">
        <v>343</v>
      </c>
      <c r="GC5" s="995"/>
      <c r="GD5" s="995"/>
      <c r="GE5" s="995"/>
      <c r="GF5" s="995"/>
      <c r="GG5" s="995"/>
      <c r="GH5" s="995"/>
      <c r="GI5" s="995"/>
      <c r="GJ5" s="995"/>
      <c r="GK5" s="995"/>
      <c r="GL5" s="995"/>
      <c r="GM5" s="995"/>
      <c r="GN5" s="995"/>
      <c r="GO5" s="995"/>
      <c r="GP5" s="995"/>
      <c r="GQ5" s="995"/>
      <c r="GR5" s="995"/>
      <c r="GS5" s="995"/>
      <c r="GT5" s="996"/>
      <c r="GU5" s="384"/>
      <c r="GV5" s="994" t="s">
        <v>344</v>
      </c>
      <c r="GW5" s="995"/>
      <c r="GX5" s="995"/>
      <c r="GY5" s="995"/>
      <c r="GZ5" s="995"/>
      <c r="HA5" s="995"/>
      <c r="HB5" s="995"/>
      <c r="HC5" s="995"/>
      <c r="HD5" s="995"/>
      <c r="HE5" s="995"/>
      <c r="HF5" s="995"/>
      <c r="HG5" s="995"/>
      <c r="HH5" s="995"/>
      <c r="HI5" s="995"/>
      <c r="HJ5" s="995"/>
      <c r="HK5" s="995"/>
      <c r="HL5" s="995"/>
      <c r="HM5" s="995"/>
      <c r="HN5" s="996"/>
      <c r="HO5" s="384"/>
      <c r="HP5" s="994" t="s">
        <v>345</v>
      </c>
      <c r="HQ5" s="995"/>
      <c r="HR5" s="995"/>
      <c r="HS5" s="995"/>
      <c r="HT5" s="995"/>
      <c r="HU5" s="995"/>
      <c r="HV5" s="995"/>
      <c r="HW5" s="995"/>
      <c r="HX5" s="995"/>
      <c r="HY5" s="995"/>
      <c r="HZ5" s="995"/>
      <c r="IA5" s="995"/>
      <c r="IB5" s="995"/>
      <c r="IC5" s="995"/>
      <c r="ID5" s="995"/>
      <c r="IE5" s="995"/>
      <c r="IF5" s="995"/>
      <c r="IG5" s="995"/>
      <c r="IH5" s="996"/>
      <c r="II5" s="384"/>
      <c r="IJ5" s="994" t="s">
        <v>346</v>
      </c>
      <c r="IK5" s="995"/>
      <c r="IL5" s="995"/>
      <c r="IM5" s="995"/>
      <c r="IN5" s="995"/>
      <c r="IO5" s="995"/>
      <c r="IP5" s="995"/>
      <c r="IQ5" s="995"/>
      <c r="IR5" s="995"/>
      <c r="IS5" s="995"/>
      <c r="IT5" s="995"/>
      <c r="IU5" s="995"/>
      <c r="IV5" s="995"/>
      <c r="IW5" s="995"/>
      <c r="IX5" s="995"/>
      <c r="IY5" s="995"/>
      <c r="IZ5" s="995"/>
      <c r="JA5" s="995"/>
      <c r="JB5" s="996"/>
      <c r="JC5" s="384"/>
      <c r="JD5" s="994" t="s">
        <v>347</v>
      </c>
      <c r="JE5" s="995"/>
      <c r="JF5" s="995"/>
      <c r="JG5" s="995"/>
      <c r="JH5" s="995"/>
      <c r="JI5" s="995"/>
      <c r="JJ5" s="995"/>
      <c r="JK5" s="995"/>
      <c r="JL5" s="995"/>
      <c r="JM5" s="995"/>
      <c r="JN5" s="995"/>
      <c r="JO5" s="995"/>
      <c r="JP5" s="995"/>
      <c r="JQ5" s="995"/>
      <c r="JR5" s="995"/>
      <c r="JS5" s="995"/>
      <c r="JT5" s="995"/>
      <c r="JU5" s="995"/>
      <c r="JV5" s="996"/>
      <c r="JW5" s="384"/>
      <c r="JX5" s="994" t="s">
        <v>348</v>
      </c>
      <c r="JY5" s="995"/>
      <c r="JZ5" s="995"/>
      <c r="KA5" s="995"/>
      <c r="KB5" s="995"/>
      <c r="KC5" s="995"/>
      <c r="KD5" s="995"/>
      <c r="KE5" s="995"/>
      <c r="KF5" s="995"/>
      <c r="KG5" s="995"/>
      <c r="KH5" s="995"/>
      <c r="KI5" s="995"/>
      <c r="KJ5" s="995"/>
      <c r="KK5" s="995"/>
      <c r="KL5" s="995"/>
      <c r="KM5" s="995"/>
      <c r="KN5" s="995"/>
      <c r="KO5" s="995"/>
      <c r="KP5" s="996"/>
      <c r="KQ5" s="384"/>
      <c r="KR5" s="994" t="s">
        <v>349</v>
      </c>
      <c r="KS5" s="995"/>
      <c r="KT5" s="995"/>
      <c r="KU5" s="995"/>
      <c r="KV5" s="995"/>
      <c r="KW5" s="995"/>
      <c r="KX5" s="995"/>
      <c r="KY5" s="995"/>
      <c r="KZ5" s="995"/>
      <c r="LA5" s="995"/>
      <c r="LB5" s="995"/>
      <c r="LC5" s="995"/>
      <c r="LD5" s="995"/>
      <c r="LE5" s="995"/>
      <c r="LF5" s="995"/>
      <c r="LG5" s="995"/>
      <c r="LH5" s="995"/>
      <c r="LI5" s="995"/>
      <c r="LJ5" s="996"/>
      <c r="LK5" s="384"/>
      <c r="LL5" s="994" t="s">
        <v>350</v>
      </c>
      <c r="LM5" s="995"/>
      <c r="LN5" s="995"/>
      <c r="LO5" s="995"/>
      <c r="LP5" s="995"/>
      <c r="LQ5" s="995"/>
      <c r="LR5" s="995"/>
      <c r="LS5" s="995"/>
      <c r="LT5" s="995"/>
      <c r="LU5" s="995"/>
      <c r="LV5" s="995"/>
      <c r="LW5" s="995"/>
      <c r="LX5" s="995"/>
      <c r="LY5" s="995"/>
      <c r="LZ5" s="995"/>
      <c r="MA5" s="995"/>
      <c r="MB5" s="995"/>
      <c r="MC5" s="995"/>
      <c r="MD5" s="996"/>
    </row>
    <row r="6" spans="1:344" ht="12.75" x14ac:dyDescent="0.2">
      <c r="A6" s="242"/>
      <c r="B6" s="221"/>
      <c r="C6" s="221"/>
      <c r="D6" s="221"/>
      <c r="E6" s="221"/>
      <c r="F6" s="221"/>
      <c r="G6" s="221"/>
      <c r="H6" s="221"/>
      <c r="I6" s="221"/>
      <c r="J6" s="221"/>
      <c r="K6" s="221"/>
      <c r="L6" s="221"/>
      <c r="M6" s="221"/>
      <c r="N6" s="221"/>
      <c r="O6" s="221"/>
      <c r="P6" s="221"/>
      <c r="Q6" s="221"/>
      <c r="R6" s="221"/>
      <c r="S6" s="221"/>
      <c r="T6" s="384"/>
      <c r="U6" s="221"/>
      <c r="V6" s="221"/>
      <c r="W6" s="221"/>
      <c r="X6" s="221"/>
      <c r="Y6" s="221"/>
      <c r="Z6" s="221"/>
      <c r="AA6" s="221"/>
      <c r="AB6" s="221"/>
      <c r="AC6" s="221"/>
      <c r="AD6" s="221"/>
      <c r="AE6" s="221"/>
      <c r="AF6" s="221"/>
      <c r="AG6" s="221"/>
      <c r="AH6" s="221"/>
      <c r="AI6" s="221"/>
      <c r="AJ6" s="221"/>
      <c r="AK6" s="221"/>
      <c r="AL6" s="221"/>
      <c r="AM6" s="221"/>
      <c r="AN6" s="418"/>
      <c r="AO6" s="1027"/>
      <c r="AP6" s="772"/>
      <c r="AQ6" s="772"/>
      <c r="AR6" s="772"/>
      <c r="AS6" s="772"/>
      <c r="AT6" s="772"/>
      <c r="AU6" s="772"/>
      <c r="AV6" s="772"/>
      <c r="AW6" s="772"/>
      <c r="AX6" s="772"/>
      <c r="AY6" s="772"/>
      <c r="AZ6" s="772"/>
      <c r="BA6" s="772"/>
      <c r="BB6" s="772"/>
      <c r="BC6" s="772"/>
      <c r="BD6" s="772"/>
      <c r="BE6" s="772"/>
      <c r="BF6" s="772"/>
      <c r="BG6" s="772"/>
      <c r="BH6" s="772"/>
      <c r="BI6" s="772"/>
      <c r="BJ6" s="773"/>
      <c r="BK6" s="384"/>
      <c r="BL6" s="256"/>
      <c r="BM6" s="256"/>
      <c r="BN6" s="221"/>
      <c r="BO6" s="256"/>
      <c r="BP6" s="221"/>
      <c r="BQ6" s="221"/>
      <c r="BR6" s="221"/>
      <c r="BS6" s="221"/>
      <c r="BT6" s="221"/>
      <c r="BU6" s="221"/>
      <c r="BV6" s="221"/>
      <c r="BW6" s="221"/>
      <c r="BX6" s="221"/>
      <c r="BY6" s="221"/>
      <c r="BZ6" s="221"/>
      <c r="CA6" s="221"/>
      <c r="CB6" s="221"/>
      <c r="CC6" s="221"/>
      <c r="CD6" s="243"/>
      <c r="CE6" s="384"/>
      <c r="CF6" s="256"/>
      <c r="CG6" s="256"/>
      <c r="CH6" s="221"/>
      <c r="CI6" s="256"/>
      <c r="CJ6" s="221"/>
      <c r="CK6" s="221"/>
      <c r="CL6" s="221"/>
      <c r="CM6" s="221"/>
      <c r="CN6" s="221"/>
      <c r="CO6" s="221"/>
      <c r="CP6" s="221"/>
      <c r="CQ6" s="221"/>
      <c r="CR6" s="221"/>
      <c r="CS6" s="221"/>
      <c r="CT6" s="221"/>
      <c r="CU6" s="221"/>
      <c r="CV6" s="221"/>
      <c r="CW6" s="221"/>
      <c r="CX6" s="243"/>
      <c r="CY6" s="384"/>
      <c r="CZ6" s="256"/>
      <c r="DA6" s="256"/>
      <c r="DB6" s="221"/>
      <c r="DC6" s="256"/>
      <c r="DD6" s="221"/>
      <c r="DE6" s="221"/>
      <c r="DF6" s="221"/>
      <c r="DG6" s="221"/>
      <c r="DH6" s="221"/>
      <c r="DI6" s="221"/>
      <c r="DJ6" s="221"/>
      <c r="DK6" s="221"/>
      <c r="DL6" s="221"/>
      <c r="DM6" s="221"/>
      <c r="DN6" s="221"/>
      <c r="DO6" s="221"/>
      <c r="DP6" s="221"/>
      <c r="DQ6" s="221"/>
      <c r="DR6" s="243"/>
      <c r="DS6" s="384"/>
      <c r="DT6" s="256"/>
      <c r="DU6" s="256"/>
      <c r="DV6" s="221"/>
      <c r="DW6" s="256"/>
      <c r="DX6" s="221"/>
      <c r="DY6" s="221"/>
      <c r="DZ6" s="221"/>
      <c r="EA6" s="221"/>
      <c r="EB6" s="221"/>
      <c r="EC6" s="221"/>
      <c r="ED6" s="221"/>
      <c r="EE6" s="221"/>
      <c r="EF6" s="221"/>
      <c r="EG6" s="221"/>
      <c r="EH6" s="221"/>
      <c r="EI6" s="221"/>
      <c r="EJ6" s="221"/>
      <c r="EK6" s="221"/>
      <c r="EL6" s="243"/>
      <c r="EM6" s="384"/>
      <c r="EN6" s="256"/>
      <c r="EO6" s="256"/>
      <c r="EP6" s="221"/>
      <c r="EQ6" s="256"/>
      <c r="ER6" s="221"/>
      <c r="ES6" s="221"/>
      <c r="ET6" s="221"/>
      <c r="EU6" s="221"/>
      <c r="EV6" s="221"/>
      <c r="EW6" s="221"/>
      <c r="EX6" s="221"/>
      <c r="EY6" s="221"/>
      <c r="EZ6" s="221"/>
      <c r="FA6" s="221"/>
      <c r="FB6" s="221"/>
      <c r="FC6" s="221"/>
      <c r="FD6" s="221"/>
      <c r="FE6" s="221"/>
      <c r="FF6" s="243"/>
      <c r="FG6" s="384"/>
      <c r="FH6" s="256"/>
      <c r="FI6" s="256"/>
      <c r="FJ6" s="221"/>
      <c r="FK6" s="256"/>
      <c r="FL6" s="221"/>
      <c r="FM6" s="221"/>
      <c r="FN6" s="221"/>
      <c r="FO6" s="221"/>
      <c r="FP6" s="221"/>
      <c r="FQ6" s="221"/>
      <c r="FR6" s="221"/>
      <c r="FS6" s="221"/>
      <c r="FT6" s="221"/>
      <c r="FU6" s="221"/>
      <c r="FV6" s="221"/>
      <c r="FW6" s="221"/>
      <c r="FX6" s="221"/>
      <c r="FY6" s="221"/>
      <c r="FZ6" s="243"/>
      <c r="GA6" s="384"/>
      <c r="GB6" s="256"/>
      <c r="GC6" s="256"/>
      <c r="GD6" s="221"/>
      <c r="GE6" s="256"/>
      <c r="GF6" s="221"/>
      <c r="GG6" s="221"/>
      <c r="GH6" s="221"/>
      <c r="GI6" s="221"/>
      <c r="GJ6" s="221"/>
      <c r="GK6" s="221"/>
      <c r="GL6" s="221"/>
      <c r="GM6" s="221"/>
      <c r="GN6" s="221"/>
      <c r="GO6" s="221"/>
      <c r="GP6" s="221"/>
      <c r="GQ6" s="221"/>
      <c r="GR6" s="221"/>
      <c r="GS6" s="221"/>
      <c r="GT6" s="243"/>
      <c r="GU6" s="384"/>
      <c r="GV6" s="256"/>
      <c r="GW6" s="256"/>
      <c r="GX6" s="221"/>
      <c r="GY6" s="256"/>
      <c r="GZ6" s="221"/>
      <c r="HA6" s="221"/>
      <c r="HB6" s="221"/>
      <c r="HC6" s="221"/>
      <c r="HD6" s="221"/>
      <c r="HE6" s="221"/>
      <c r="HF6" s="221"/>
      <c r="HG6" s="221"/>
      <c r="HH6" s="221"/>
      <c r="HI6" s="221"/>
      <c r="HJ6" s="221"/>
      <c r="HK6" s="221"/>
      <c r="HL6" s="221"/>
      <c r="HM6" s="221"/>
      <c r="HN6" s="243"/>
      <c r="HO6" s="384"/>
      <c r="HP6" s="256"/>
      <c r="HQ6" s="256"/>
      <c r="HR6" s="221"/>
      <c r="HS6" s="256"/>
      <c r="HT6" s="221"/>
      <c r="HU6" s="221"/>
      <c r="HV6" s="221"/>
      <c r="HW6" s="221"/>
      <c r="HX6" s="221"/>
      <c r="HY6" s="221"/>
      <c r="HZ6" s="221"/>
      <c r="IA6" s="221"/>
      <c r="IB6" s="221"/>
      <c r="IC6" s="221"/>
      <c r="ID6" s="221"/>
      <c r="IE6" s="221"/>
      <c r="IF6" s="221"/>
      <c r="IG6" s="221"/>
      <c r="IH6" s="243"/>
      <c r="II6" s="384"/>
      <c r="IJ6" s="256"/>
      <c r="IK6" s="256"/>
      <c r="IL6" s="221"/>
      <c r="IM6" s="256"/>
      <c r="IN6" s="221"/>
      <c r="IO6" s="221"/>
      <c r="IP6" s="221"/>
      <c r="IQ6" s="221"/>
      <c r="IR6" s="221"/>
      <c r="IS6" s="221"/>
      <c r="IT6" s="221"/>
      <c r="IU6" s="221"/>
      <c r="IV6" s="221"/>
      <c r="IW6" s="221"/>
      <c r="IX6" s="221"/>
      <c r="IY6" s="221"/>
      <c r="IZ6" s="221"/>
      <c r="JA6" s="221"/>
      <c r="JB6" s="243"/>
      <c r="JC6" s="384"/>
      <c r="JD6" s="256"/>
      <c r="JE6" s="256"/>
      <c r="JF6" s="221"/>
      <c r="JG6" s="256"/>
      <c r="JH6" s="221"/>
      <c r="JI6" s="221"/>
      <c r="JJ6" s="221"/>
      <c r="JK6" s="221"/>
      <c r="JL6" s="221"/>
      <c r="JM6" s="221"/>
      <c r="JN6" s="221"/>
      <c r="JO6" s="221"/>
      <c r="JP6" s="221"/>
      <c r="JQ6" s="221"/>
      <c r="JR6" s="221"/>
      <c r="JS6" s="221"/>
      <c r="JT6" s="221"/>
      <c r="JU6" s="221"/>
      <c r="JV6" s="243"/>
      <c r="JW6" s="384"/>
      <c r="JX6" s="256"/>
      <c r="JY6" s="256"/>
      <c r="JZ6" s="221"/>
      <c r="KA6" s="256"/>
      <c r="KB6" s="221"/>
      <c r="KC6" s="221"/>
      <c r="KD6" s="221"/>
      <c r="KE6" s="221"/>
      <c r="KF6" s="221"/>
      <c r="KG6" s="221"/>
      <c r="KH6" s="221"/>
      <c r="KI6" s="221"/>
      <c r="KJ6" s="221"/>
      <c r="KK6" s="221"/>
      <c r="KL6" s="221"/>
      <c r="KM6" s="221"/>
      <c r="KN6" s="221"/>
      <c r="KO6" s="221"/>
      <c r="KP6" s="243"/>
      <c r="KQ6" s="384"/>
      <c r="KR6" s="256"/>
      <c r="KS6" s="256"/>
      <c r="KT6" s="221"/>
      <c r="KU6" s="256"/>
      <c r="KV6" s="221"/>
      <c r="KW6" s="221"/>
      <c r="KX6" s="221"/>
      <c r="KY6" s="221"/>
      <c r="KZ6" s="221"/>
      <c r="LA6" s="221"/>
      <c r="LB6" s="221"/>
      <c r="LC6" s="221"/>
      <c r="LD6" s="221"/>
      <c r="LE6" s="221"/>
      <c r="LF6" s="221"/>
      <c r="LG6" s="221"/>
      <c r="LH6" s="221"/>
      <c r="LI6" s="221"/>
      <c r="LJ6" s="243"/>
      <c r="LK6" s="384"/>
      <c r="LL6" s="256"/>
      <c r="LM6" s="256"/>
      <c r="LN6" s="221"/>
      <c r="LO6" s="256"/>
      <c r="LP6" s="221"/>
      <c r="LQ6" s="221"/>
      <c r="LR6" s="221"/>
      <c r="LS6" s="221"/>
      <c r="LT6" s="221"/>
      <c r="LU6" s="221"/>
      <c r="LV6" s="221"/>
      <c r="LW6" s="221"/>
      <c r="LX6" s="221"/>
      <c r="LY6" s="221"/>
      <c r="LZ6" s="221"/>
      <c r="MA6" s="221"/>
      <c r="MB6" s="221"/>
      <c r="MC6" s="221"/>
      <c r="MD6" s="243"/>
    </row>
    <row r="7" spans="1:344" ht="12.75" customHeight="1" x14ac:dyDescent="0.2">
      <c r="A7" s="242"/>
      <c r="B7" s="221"/>
      <c r="C7" s="221"/>
      <c r="D7" s="221"/>
      <c r="E7" s="221"/>
      <c r="F7" s="221"/>
      <c r="G7" s="221"/>
      <c r="H7" s="221"/>
      <c r="I7" s="221"/>
      <c r="J7" s="221"/>
      <c r="K7" s="221"/>
      <c r="L7" s="221"/>
      <c r="M7" s="221"/>
      <c r="N7" s="221"/>
      <c r="O7" s="221"/>
      <c r="P7" s="221"/>
      <c r="Q7" s="221"/>
      <c r="R7" s="221"/>
      <c r="S7" s="221"/>
      <c r="T7" s="384"/>
      <c r="U7" s="221"/>
      <c r="V7" s="221"/>
      <c r="W7" s="221"/>
      <c r="X7" s="221"/>
      <c r="Y7" s="221"/>
      <c r="Z7" s="221"/>
      <c r="AA7" s="221"/>
      <c r="AB7" s="221"/>
      <c r="AC7" s="221"/>
      <c r="AD7" s="221"/>
      <c r="AE7" s="221"/>
      <c r="AF7" s="221"/>
      <c r="AG7" s="221"/>
      <c r="AH7" s="221"/>
      <c r="AI7" s="221"/>
      <c r="AJ7" s="221"/>
      <c r="AK7" s="221"/>
      <c r="AL7" s="221"/>
      <c r="AM7" s="221"/>
      <c r="AN7" s="418"/>
      <c r="AO7" s="551"/>
      <c r="AP7" s="230"/>
      <c r="AQ7" s="230"/>
      <c r="AR7" s="230"/>
      <c r="AS7" s="230"/>
      <c r="AT7" s="230"/>
      <c r="AU7" s="230"/>
      <c r="AV7" s="230"/>
      <c r="AW7" s="230"/>
      <c r="AX7" s="230"/>
      <c r="AY7" s="230"/>
      <c r="AZ7" s="230"/>
      <c r="BA7" s="230"/>
      <c r="BB7" s="230"/>
      <c r="BC7" s="230"/>
      <c r="BD7" s="230"/>
      <c r="BE7" s="230"/>
      <c r="BF7" s="230"/>
      <c r="BG7" s="230"/>
      <c r="BH7" s="230"/>
      <c r="BI7" s="230"/>
      <c r="BJ7" s="552"/>
      <c r="BK7" s="384"/>
      <c r="BL7" s="256"/>
      <c r="BM7" s="256"/>
      <c r="BN7" s="221"/>
      <c r="BO7" s="256"/>
      <c r="BP7" s="221"/>
      <c r="BQ7" s="221"/>
      <c r="BR7" s="221"/>
      <c r="BS7" s="221"/>
      <c r="BT7" s="221"/>
      <c r="BU7" s="221"/>
      <c r="BV7" s="221"/>
      <c r="BW7" s="221"/>
      <c r="BX7" s="221"/>
      <c r="BY7" s="221"/>
      <c r="BZ7" s="221"/>
      <c r="CA7" s="221"/>
      <c r="CB7" s="221"/>
      <c r="CC7" s="221"/>
      <c r="CD7" s="243"/>
      <c r="CE7" s="384"/>
      <c r="CF7" s="256"/>
      <c r="CG7" s="256"/>
      <c r="CH7" s="221"/>
      <c r="CI7" s="256"/>
      <c r="CJ7" s="221"/>
      <c r="CK7" s="221"/>
      <c r="CL7" s="221"/>
      <c r="CM7" s="221"/>
      <c r="CN7" s="221"/>
      <c r="CO7" s="221"/>
      <c r="CP7" s="221"/>
      <c r="CQ7" s="221"/>
      <c r="CR7" s="221"/>
      <c r="CS7" s="221"/>
      <c r="CT7" s="221"/>
      <c r="CU7" s="221"/>
      <c r="CV7" s="221"/>
      <c r="CW7" s="221"/>
      <c r="CX7" s="243"/>
      <c r="CY7" s="384"/>
      <c r="CZ7" s="256"/>
      <c r="DA7" s="256"/>
      <c r="DB7" s="221"/>
      <c r="DC7" s="256"/>
      <c r="DD7" s="221"/>
      <c r="DE7" s="221"/>
      <c r="DF7" s="221"/>
      <c r="DG7" s="221"/>
      <c r="DH7" s="221"/>
      <c r="DI7" s="221"/>
      <c r="DJ7" s="221"/>
      <c r="DK7" s="221"/>
      <c r="DL7" s="221"/>
      <c r="DM7" s="221"/>
      <c r="DN7" s="221"/>
      <c r="DO7" s="221"/>
      <c r="DP7" s="221"/>
      <c r="DQ7" s="221"/>
      <c r="DR7" s="257"/>
      <c r="DS7" s="384"/>
      <c r="DT7" s="256"/>
      <c r="DU7" s="256"/>
      <c r="DV7" s="221"/>
      <c r="DW7" s="256"/>
      <c r="DX7" s="221"/>
      <c r="DY7" s="221"/>
      <c r="DZ7" s="221"/>
      <c r="EA7" s="221"/>
      <c r="EB7" s="221"/>
      <c r="EC7" s="221"/>
      <c r="ED7" s="221"/>
      <c r="EE7" s="221"/>
      <c r="EF7" s="221"/>
      <c r="EG7" s="221"/>
      <c r="EH7" s="221"/>
      <c r="EI7" s="221"/>
      <c r="EJ7" s="221"/>
      <c r="EK7" s="221"/>
      <c r="EL7" s="257"/>
      <c r="EM7" s="384"/>
      <c r="EN7" s="256"/>
      <c r="EO7" s="256"/>
      <c r="EP7" s="221"/>
      <c r="EQ7" s="256"/>
      <c r="ER7" s="221"/>
      <c r="ES7" s="221"/>
      <c r="ET7" s="221"/>
      <c r="EU7" s="221"/>
      <c r="EV7" s="221"/>
      <c r="EW7" s="221"/>
      <c r="EX7" s="221"/>
      <c r="EY7" s="221"/>
      <c r="EZ7" s="221"/>
      <c r="FA7" s="221"/>
      <c r="FB7" s="221"/>
      <c r="FC7" s="221"/>
      <c r="FD7" s="221"/>
      <c r="FE7" s="221"/>
      <c r="FF7" s="257"/>
      <c r="FG7" s="384"/>
      <c r="FH7" s="256"/>
      <c r="FI7" s="256"/>
      <c r="FJ7" s="221"/>
      <c r="FK7" s="256"/>
      <c r="FL7" s="221"/>
      <c r="FM7" s="221"/>
      <c r="FN7" s="221"/>
      <c r="FO7" s="221"/>
      <c r="FP7" s="221"/>
      <c r="FQ7" s="221"/>
      <c r="FR7" s="221"/>
      <c r="FS7" s="221"/>
      <c r="FT7" s="221"/>
      <c r="FU7" s="221"/>
      <c r="FV7" s="221"/>
      <c r="FW7" s="221"/>
      <c r="FX7" s="221"/>
      <c r="FY7" s="221"/>
      <c r="FZ7" s="257"/>
      <c r="GA7" s="384"/>
      <c r="GB7" s="256"/>
      <c r="GC7" s="256"/>
      <c r="GD7" s="221"/>
      <c r="GE7" s="256"/>
      <c r="GF7" s="221"/>
      <c r="GG7" s="221"/>
      <c r="GH7" s="221"/>
      <c r="GI7" s="221"/>
      <c r="GJ7" s="221"/>
      <c r="GK7" s="221"/>
      <c r="GL7" s="221"/>
      <c r="GM7" s="221"/>
      <c r="GN7" s="221"/>
      <c r="GO7" s="221"/>
      <c r="GP7" s="221"/>
      <c r="GQ7" s="221"/>
      <c r="GR7" s="221"/>
      <c r="GS7" s="221"/>
      <c r="GT7" s="257"/>
      <c r="GU7" s="384"/>
      <c r="GV7" s="256"/>
      <c r="GW7" s="256"/>
      <c r="GX7" s="221"/>
      <c r="GY7" s="256"/>
      <c r="GZ7" s="221"/>
      <c r="HA7" s="221"/>
      <c r="HB7" s="221"/>
      <c r="HC7" s="221"/>
      <c r="HD7" s="221"/>
      <c r="HE7" s="221"/>
      <c r="HF7" s="221"/>
      <c r="HG7" s="221"/>
      <c r="HH7" s="221"/>
      <c r="HI7" s="221"/>
      <c r="HJ7" s="221"/>
      <c r="HK7" s="221"/>
      <c r="HL7" s="221"/>
      <c r="HM7" s="221"/>
      <c r="HN7" s="257"/>
      <c r="HO7" s="384"/>
      <c r="HP7" s="256"/>
      <c r="HQ7" s="256"/>
      <c r="HR7" s="221"/>
      <c r="HS7" s="256"/>
      <c r="HT7" s="221"/>
      <c r="HU7" s="221"/>
      <c r="HV7" s="221"/>
      <c r="HW7" s="221"/>
      <c r="HX7" s="221"/>
      <c r="HY7" s="221"/>
      <c r="HZ7" s="221"/>
      <c r="IA7" s="221"/>
      <c r="IB7" s="221"/>
      <c r="IC7" s="221"/>
      <c r="ID7" s="221"/>
      <c r="IE7" s="221"/>
      <c r="IF7" s="221"/>
      <c r="IG7" s="221"/>
      <c r="IH7" s="257"/>
      <c r="II7" s="384"/>
      <c r="IJ7" s="256"/>
      <c r="IK7" s="256"/>
      <c r="IL7" s="221"/>
      <c r="IM7" s="256"/>
      <c r="IN7" s="221"/>
      <c r="IO7" s="221"/>
      <c r="IP7" s="221"/>
      <c r="IQ7" s="221"/>
      <c r="IR7" s="221"/>
      <c r="IS7" s="221"/>
      <c r="IT7" s="221"/>
      <c r="IU7" s="221"/>
      <c r="IV7" s="221"/>
      <c r="IW7" s="221"/>
      <c r="IX7" s="221"/>
      <c r="IY7" s="221"/>
      <c r="IZ7" s="221"/>
      <c r="JA7" s="221"/>
      <c r="JB7" s="257"/>
      <c r="JC7" s="384"/>
      <c r="JD7" s="256"/>
      <c r="JE7" s="256"/>
      <c r="JF7" s="221"/>
      <c r="JG7" s="256"/>
      <c r="JH7" s="221"/>
      <c r="JI7" s="221"/>
      <c r="JJ7" s="221"/>
      <c r="JK7" s="221"/>
      <c r="JL7" s="221"/>
      <c r="JM7" s="221"/>
      <c r="JN7" s="221"/>
      <c r="JO7" s="221"/>
      <c r="JP7" s="221"/>
      <c r="JQ7" s="221"/>
      <c r="JR7" s="221"/>
      <c r="JS7" s="221"/>
      <c r="JT7" s="221"/>
      <c r="JU7" s="221"/>
      <c r="JV7" s="257"/>
      <c r="JW7" s="384"/>
      <c r="JX7" s="256"/>
      <c r="JY7" s="256"/>
      <c r="JZ7" s="221"/>
      <c r="KA7" s="256"/>
      <c r="KB7" s="221"/>
      <c r="KC7" s="221"/>
      <c r="KD7" s="221"/>
      <c r="KE7" s="221"/>
      <c r="KF7" s="221"/>
      <c r="KG7" s="221"/>
      <c r="KH7" s="221"/>
      <c r="KI7" s="221"/>
      <c r="KJ7" s="221"/>
      <c r="KK7" s="221"/>
      <c r="KL7" s="221"/>
      <c r="KM7" s="221"/>
      <c r="KN7" s="221"/>
      <c r="KO7" s="221"/>
      <c r="KP7" s="257"/>
      <c r="KQ7" s="384"/>
      <c r="KR7" s="256"/>
      <c r="KS7" s="256"/>
      <c r="KT7" s="221"/>
      <c r="KU7" s="256"/>
      <c r="KV7" s="221"/>
      <c r="KW7" s="221"/>
      <c r="KX7" s="221"/>
      <c r="KY7" s="221"/>
      <c r="KZ7" s="221"/>
      <c r="LA7" s="221"/>
      <c r="LB7" s="221"/>
      <c r="LC7" s="221"/>
      <c r="LD7" s="221"/>
      <c r="LE7" s="221"/>
      <c r="LF7" s="221"/>
      <c r="LG7" s="221"/>
      <c r="LH7" s="221"/>
      <c r="LI7" s="221"/>
      <c r="LJ7" s="257"/>
      <c r="LK7" s="384"/>
      <c r="LL7" s="256"/>
      <c r="LM7" s="256"/>
      <c r="LN7" s="221"/>
      <c r="LO7" s="256"/>
      <c r="LP7" s="221"/>
      <c r="LQ7" s="221"/>
      <c r="LR7" s="221"/>
      <c r="LS7" s="221"/>
      <c r="LT7" s="221"/>
      <c r="LU7" s="221"/>
      <c r="LV7" s="221"/>
      <c r="LW7" s="221"/>
      <c r="LX7" s="221"/>
      <c r="LY7" s="221"/>
      <c r="LZ7" s="221"/>
      <c r="MA7" s="221"/>
      <c r="MB7" s="221"/>
      <c r="MC7" s="221"/>
      <c r="MD7" s="257"/>
    </row>
    <row r="8" spans="1:344" ht="12.75" customHeight="1" x14ac:dyDescent="0.2">
      <c r="A8" s="242"/>
      <c r="B8" s="256" t="s">
        <v>351</v>
      </c>
      <c r="C8" s="221"/>
      <c r="D8" s="221"/>
      <c r="E8" s="221"/>
      <c r="F8" s="221"/>
      <c r="G8" s="221"/>
      <c r="H8" s="221"/>
      <c r="I8" s="221"/>
      <c r="J8" s="221"/>
      <c r="K8" s="221"/>
      <c r="L8" s="221"/>
      <c r="M8" s="221"/>
      <c r="N8" s="221"/>
      <c r="O8" s="221"/>
      <c r="P8" s="221"/>
      <c r="Q8" s="221"/>
      <c r="R8" s="221"/>
      <c r="S8" s="221"/>
      <c r="T8" s="384"/>
      <c r="U8" s="221"/>
      <c r="V8" s="256" t="s">
        <v>351</v>
      </c>
      <c r="W8" s="221"/>
      <c r="X8" s="221"/>
      <c r="Y8" s="221"/>
      <c r="Z8" s="221"/>
      <c r="AA8" s="221"/>
      <c r="AB8" s="221"/>
      <c r="AC8" s="221"/>
      <c r="AD8" s="221"/>
      <c r="AE8" s="221"/>
      <c r="AF8" s="221"/>
      <c r="AG8" s="221"/>
      <c r="AH8" s="221"/>
      <c r="AI8" s="221"/>
      <c r="AJ8" s="221"/>
      <c r="AK8" s="221"/>
      <c r="AL8" s="221"/>
      <c r="AM8" s="221"/>
      <c r="AN8" s="418"/>
      <c r="AO8" s="551"/>
      <c r="AP8" s="256" t="s">
        <v>351</v>
      </c>
      <c r="AQ8" s="256"/>
      <c r="AR8" s="230"/>
      <c r="AS8" s="230"/>
      <c r="AT8" s="230"/>
      <c r="AU8" s="230"/>
      <c r="AV8" s="230"/>
      <c r="AW8" s="230"/>
      <c r="AX8" s="230"/>
      <c r="AY8" s="230"/>
      <c r="AZ8" s="230"/>
      <c r="BA8" s="230"/>
      <c r="BB8" s="230"/>
      <c r="BC8" s="230"/>
      <c r="BD8" s="230"/>
      <c r="BE8" s="230"/>
      <c r="BF8" s="230"/>
      <c r="BG8" s="230"/>
      <c r="BH8" s="230"/>
      <c r="BI8" s="230"/>
      <c r="BJ8" s="552"/>
      <c r="BK8" s="384"/>
      <c r="BL8" s="256"/>
      <c r="BM8" s="256" t="s">
        <v>351</v>
      </c>
      <c r="BN8" s="221"/>
      <c r="BO8" s="256"/>
      <c r="BP8" s="221"/>
      <c r="BQ8" s="221"/>
      <c r="BR8" s="221"/>
      <c r="BS8" s="221"/>
      <c r="BT8" s="221"/>
      <c r="BU8" s="221"/>
      <c r="BV8" s="221"/>
      <c r="BW8" s="221"/>
      <c r="BX8" s="221"/>
      <c r="BY8" s="221"/>
      <c r="BZ8" s="221"/>
      <c r="CA8" s="221"/>
      <c r="CB8" s="221"/>
      <c r="CC8" s="221"/>
      <c r="CD8" s="243"/>
      <c r="CE8" s="384"/>
      <c r="CF8" s="256"/>
      <c r="CG8" s="256" t="s">
        <v>351</v>
      </c>
      <c r="CH8" s="221"/>
      <c r="CI8" s="256"/>
      <c r="CJ8" s="221"/>
      <c r="CK8" s="221"/>
      <c r="CL8" s="221"/>
      <c r="CM8" s="221"/>
      <c r="CN8" s="221"/>
      <c r="CO8" s="221"/>
      <c r="CP8" s="221"/>
      <c r="CQ8" s="221"/>
      <c r="CR8" s="221"/>
      <c r="CS8" s="221"/>
      <c r="CT8" s="221"/>
      <c r="CU8" s="221"/>
      <c r="CV8" s="221"/>
      <c r="CW8" s="221"/>
      <c r="CX8" s="243"/>
      <c r="CY8" s="384"/>
      <c r="CZ8" s="256"/>
      <c r="DA8" s="256" t="s">
        <v>351</v>
      </c>
      <c r="DB8" s="221"/>
      <c r="DC8" s="256"/>
      <c r="DD8" s="221"/>
      <c r="DE8" s="221"/>
      <c r="DF8" s="221"/>
      <c r="DG8" s="221"/>
      <c r="DH8" s="221"/>
      <c r="DI8" s="221"/>
      <c r="DJ8" s="221"/>
      <c r="DK8" s="221"/>
      <c r="DL8" s="221"/>
      <c r="DM8" s="221"/>
      <c r="DN8" s="221"/>
      <c r="DO8" s="221"/>
      <c r="DP8" s="221"/>
      <c r="DQ8" s="221"/>
      <c r="DR8" s="257"/>
      <c r="DS8" s="384"/>
      <c r="DT8" s="256"/>
      <c r="DU8" s="256" t="s">
        <v>351</v>
      </c>
      <c r="DV8" s="221"/>
      <c r="DW8" s="256"/>
      <c r="DX8" s="221"/>
      <c r="DY8" s="221"/>
      <c r="DZ8" s="221"/>
      <c r="EA8" s="221"/>
      <c r="EB8" s="221"/>
      <c r="EC8" s="221"/>
      <c r="ED8" s="221"/>
      <c r="EE8" s="221"/>
      <c r="EF8" s="221"/>
      <c r="EG8" s="221"/>
      <c r="EH8" s="221"/>
      <c r="EI8" s="221"/>
      <c r="EJ8" s="221"/>
      <c r="EK8" s="221"/>
      <c r="EL8" s="257"/>
      <c r="EM8" s="384"/>
      <c r="EN8" s="256"/>
      <c r="EO8" s="256" t="s">
        <v>351</v>
      </c>
      <c r="EP8" s="221"/>
      <c r="EQ8" s="256"/>
      <c r="ER8" s="221"/>
      <c r="ES8" s="221"/>
      <c r="ET8" s="221"/>
      <c r="EU8" s="221"/>
      <c r="EV8" s="221"/>
      <c r="EW8" s="221"/>
      <c r="EX8" s="221"/>
      <c r="EY8" s="221"/>
      <c r="EZ8" s="221"/>
      <c r="FA8" s="221"/>
      <c r="FB8" s="221"/>
      <c r="FC8" s="221"/>
      <c r="FD8" s="221"/>
      <c r="FE8" s="221"/>
      <c r="FF8" s="257"/>
      <c r="FG8" s="384"/>
      <c r="FH8" s="256"/>
      <c r="FI8" s="256" t="s">
        <v>351</v>
      </c>
      <c r="FJ8" s="221"/>
      <c r="FK8" s="256"/>
      <c r="FL8" s="221"/>
      <c r="FM8" s="221"/>
      <c r="FN8" s="221"/>
      <c r="FO8" s="221"/>
      <c r="FP8" s="221"/>
      <c r="FQ8" s="221"/>
      <c r="FR8" s="221"/>
      <c r="FS8" s="221"/>
      <c r="FT8" s="221"/>
      <c r="FU8" s="221"/>
      <c r="FV8" s="221"/>
      <c r="FW8" s="221"/>
      <c r="FX8" s="221"/>
      <c r="FY8" s="221"/>
      <c r="FZ8" s="257"/>
      <c r="GA8" s="384"/>
      <c r="GB8" s="256"/>
      <c r="GC8" s="256" t="s">
        <v>351</v>
      </c>
      <c r="GD8" s="221"/>
      <c r="GE8" s="256"/>
      <c r="GF8" s="221"/>
      <c r="GG8" s="221"/>
      <c r="GH8" s="221"/>
      <c r="GI8" s="221"/>
      <c r="GJ8" s="221"/>
      <c r="GK8" s="221"/>
      <c r="GL8" s="221"/>
      <c r="GM8" s="221"/>
      <c r="GN8" s="221"/>
      <c r="GO8" s="221"/>
      <c r="GP8" s="221"/>
      <c r="GQ8" s="221"/>
      <c r="GR8" s="221"/>
      <c r="GS8" s="221"/>
      <c r="GT8" s="257"/>
      <c r="GU8" s="384"/>
      <c r="GV8" s="256"/>
      <c r="GW8" s="256" t="s">
        <v>351</v>
      </c>
      <c r="GX8" s="221"/>
      <c r="GY8" s="256"/>
      <c r="GZ8" s="221"/>
      <c r="HA8" s="221"/>
      <c r="HB8" s="221"/>
      <c r="HC8" s="221"/>
      <c r="HD8" s="221"/>
      <c r="HE8" s="221"/>
      <c r="HF8" s="221"/>
      <c r="HG8" s="221"/>
      <c r="HH8" s="221"/>
      <c r="HI8" s="221"/>
      <c r="HJ8" s="221"/>
      <c r="HK8" s="221"/>
      <c r="HL8" s="221"/>
      <c r="HM8" s="221"/>
      <c r="HN8" s="257"/>
      <c r="HO8" s="384"/>
      <c r="HP8" s="256"/>
      <c r="HQ8" s="256" t="s">
        <v>351</v>
      </c>
      <c r="HR8" s="221"/>
      <c r="HS8" s="256"/>
      <c r="HT8" s="221"/>
      <c r="HU8" s="221"/>
      <c r="HV8" s="221"/>
      <c r="HW8" s="221"/>
      <c r="HX8" s="221"/>
      <c r="HY8" s="221"/>
      <c r="HZ8" s="221"/>
      <c r="IA8" s="221"/>
      <c r="IB8" s="221"/>
      <c r="IC8" s="221"/>
      <c r="ID8" s="221"/>
      <c r="IE8" s="221"/>
      <c r="IF8" s="221"/>
      <c r="IG8" s="221"/>
      <c r="IH8" s="257"/>
      <c r="II8" s="384"/>
      <c r="IJ8" s="256"/>
      <c r="IK8" s="256" t="s">
        <v>351</v>
      </c>
      <c r="IL8" s="221"/>
      <c r="IM8" s="256"/>
      <c r="IN8" s="221"/>
      <c r="IO8" s="221"/>
      <c r="IP8" s="221"/>
      <c r="IQ8" s="221"/>
      <c r="IR8" s="221"/>
      <c r="IS8" s="221"/>
      <c r="IT8" s="221"/>
      <c r="IU8" s="221"/>
      <c r="IV8" s="221"/>
      <c r="IW8" s="221"/>
      <c r="IX8" s="221"/>
      <c r="IY8" s="221"/>
      <c r="IZ8" s="221"/>
      <c r="JA8" s="221"/>
      <c r="JB8" s="257"/>
      <c r="JC8" s="384"/>
      <c r="JD8" s="256"/>
      <c r="JE8" s="256" t="s">
        <v>351</v>
      </c>
      <c r="JF8" s="221"/>
      <c r="JG8" s="256"/>
      <c r="JH8" s="221"/>
      <c r="JI8" s="221"/>
      <c r="JJ8" s="221"/>
      <c r="JK8" s="221"/>
      <c r="JL8" s="221"/>
      <c r="JM8" s="221"/>
      <c r="JN8" s="221"/>
      <c r="JO8" s="221"/>
      <c r="JP8" s="221"/>
      <c r="JQ8" s="221"/>
      <c r="JR8" s="221"/>
      <c r="JS8" s="221"/>
      <c r="JT8" s="221"/>
      <c r="JU8" s="221"/>
      <c r="JV8" s="257"/>
      <c r="JW8" s="384"/>
      <c r="JX8" s="256"/>
      <c r="JY8" s="256" t="s">
        <v>351</v>
      </c>
      <c r="JZ8" s="221"/>
      <c r="KA8" s="256"/>
      <c r="KB8" s="221"/>
      <c r="KC8" s="221"/>
      <c r="KD8" s="221"/>
      <c r="KE8" s="221"/>
      <c r="KF8" s="221"/>
      <c r="KG8" s="221"/>
      <c r="KH8" s="221"/>
      <c r="KI8" s="221"/>
      <c r="KJ8" s="221"/>
      <c r="KK8" s="221"/>
      <c r="KL8" s="221"/>
      <c r="KM8" s="221"/>
      <c r="KN8" s="221"/>
      <c r="KO8" s="221"/>
      <c r="KP8" s="257"/>
      <c r="KQ8" s="384"/>
      <c r="KR8" s="256"/>
      <c r="KS8" s="256" t="s">
        <v>351</v>
      </c>
      <c r="KT8" s="221"/>
      <c r="KU8" s="256"/>
      <c r="KV8" s="221"/>
      <c r="KW8" s="221"/>
      <c r="KX8" s="221"/>
      <c r="KY8" s="221"/>
      <c r="KZ8" s="221"/>
      <c r="LA8" s="221"/>
      <c r="LB8" s="221"/>
      <c r="LC8" s="221"/>
      <c r="LD8" s="221"/>
      <c r="LE8" s="221"/>
      <c r="LF8" s="221"/>
      <c r="LG8" s="221"/>
      <c r="LH8" s="221"/>
      <c r="LI8" s="221"/>
      <c r="LJ8" s="257"/>
      <c r="LK8" s="384"/>
      <c r="LL8" s="256"/>
      <c r="LM8" s="256" t="s">
        <v>351</v>
      </c>
      <c r="LN8" s="221"/>
      <c r="LO8" s="256"/>
      <c r="LP8" s="221"/>
      <c r="LQ8" s="221"/>
      <c r="LR8" s="221"/>
      <c r="LS8" s="221"/>
      <c r="LT8" s="221"/>
      <c r="LU8" s="221"/>
      <c r="LV8" s="221"/>
      <c r="LW8" s="221"/>
      <c r="LX8" s="221"/>
      <c r="LY8" s="221"/>
      <c r="LZ8" s="221"/>
      <c r="MA8" s="221"/>
      <c r="MB8" s="221"/>
      <c r="MC8" s="221"/>
      <c r="MD8" s="257"/>
    </row>
    <row r="9" spans="1:344" ht="12.75" customHeight="1" x14ac:dyDescent="0.2">
      <c r="A9" s="242"/>
      <c r="B9" s="230"/>
      <c r="C9" s="221"/>
      <c r="D9" s="221"/>
      <c r="E9" s="221"/>
      <c r="F9" s="221"/>
      <c r="G9" s="221"/>
      <c r="H9" s="221"/>
      <c r="I9" s="221"/>
      <c r="J9" s="221"/>
      <c r="K9" s="221"/>
      <c r="L9" s="221"/>
      <c r="M9" s="221"/>
      <c r="N9" s="221"/>
      <c r="O9" s="221"/>
      <c r="P9" s="221"/>
      <c r="Q9" s="221"/>
      <c r="R9" s="221"/>
      <c r="S9" s="221"/>
      <c r="T9" s="384"/>
      <c r="U9" s="221"/>
      <c r="V9" s="230"/>
      <c r="W9" s="221"/>
      <c r="X9" s="221"/>
      <c r="Y9" s="221"/>
      <c r="Z9" s="221"/>
      <c r="AA9" s="221"/>
      <c r="AB9" s="221"/>
      <c r="AC9" s="221"/>
      <c r="AD9" s="221"/>
      <c r="AE9" s="221"/>
      <c r="AF9" s="221"/>
      <c r="AG9" s="221"/>
      <c r="AH9" s="221"/>
      <c r="AI9" s="221"/>
      <c r="AJ9" s="221"/>
      <c r="AK9" s="221"/>
      <c r="AL9" s="221"/>
      <c r="AM9" s="221"/>
      <c r="AN9" s="418"/>
      <c r="AO9" s="551"/>
      <c r="AP9" s="230"/>
      <c r="AQ9" s="230"/>
      <c r="AR9" s="230"/>
      <c r="AS9" s="230"/>
      <c r="AT9" s="230"/>
      <c r="AU9" s="230"/>
      <c r="AV9" s="230"/>
      <c r="AW9" s="230"/>
      <c r="AX9" s="230"/>
      <c r="AY9" s="230"/>
      <c r="AZ9" s="230"/>
      <c r="BA9" s="230"/>
      <c r="BB9" s="230"/>
      <c r="BC9" s="230"/>
      <c r="BD9" s="230"/>
      <c r="BE9" s="230"/>
      <c r="BF9" s="230"/>
      <c r="BG9" s="230"/>
      <c r="BH9" s="230"/>
      <c r="BI9" s="230"/>
      <c r="BJ9" s="552"/>
      <c r="BK9" s="384"/>
      <c r="BL9" s="256"/>
      <c r="BM9" s="230"/>
      <c r="BN9" s="221"/>
      <c r="BO9" s="256"/>
      <c r="BP9" s="221"/>
      <c r="BQ9" s="221"/>
      <c r="BR9" s="221"/>
      <c r="BS9" s="221"/>
      <c r="BT9" s="221"/>
      <c r="BU9" s="221"/>
      <c r="BV9" s="221"/>
      <c r="BW9" s="221"/>
      <c r="BX9" s="221"/>
      <c r="BY9" s="221"/>
      <c r="BZ9" s="221"/>
      <c r="CA9" s="221"/>
      <c r="CB9" s="221"/>
      <c r="CC9" s="221"/>
      <c r="CD9" s="243"/>
      <c r="CE9" s="384"/>
      <c r="CF9" s="256"/>
      <c r="CG9" s="230"/>
      <c r="CH9" s="221"/>
      <c r="CI9" s="256"/>
      <c r="CJ9" s="221"/>
      <c r="CK9" s="221"/>
      <c r="CL9" s="221"/>
      <c r="CM9" s="221"/>
      <c r="CN9" s="221"/>
      <c r="CO9" s="221"/>
      <c r="CP9" s="221"/>
      <c r="CQ9" s="221"/>
      <c r="CR9" s="221"/>
      <c r="CS9" s="221"/>
      <c r="CT9" s="221"/>
      <c r="CU9" s="221"/>
      <c r="CV9" s="221"/>
      <c r="CW9" s="221"/>
      <c r="CX9" s="243"/>
      <c r="CY9" s="384"/>
      <c r="CZ9" s="256"/>
      <c r="DA9" s="230"/>
      <c r="DB9" s="221"/>
      <c r="DC9" s="256"/>
      <c r="DD9" s="221"/>
      <c r="DE9" s="221"/>
      <c r="DF9" s="221"/>
      <c r="DG9" s="221"/>
      <c r="DH9" s="221"/>
      <c r="DI9" s="221"/>
      <c r="DJ9" s="221"/>
      <c r="DK9" s="221"/>
      <c r="DL9" s="221"/>
      <c r="DM9" s="221"/>
      <c r="DN9" s="221"/>
      <c r="DO9" s="221"/>
      <c r="DP9" s="221"/>
      <c r="DQ9" s="221"/>
      <c r="DR9" s="257"/>
      <c r="DS9" s="384"/>
      <c r="DT9" s="256"/>
      <c r="DU9" s="230"/>
      <c r="DV9" s="221"/>
      <c r="DW9" s="256"/>
      <c r="DX9" s="221"/>
      <c r="DY9" s="221"/>
      <c r="DZ9" s="221"/>
      <c r="EA9" s="221"/>
      <c r="EB9" s="221"/>
      <c r="EC9" s="221"/>
      <c r="ED9" s="221"/>
      <c r="EE9" s="221"/>
      <c r="EF9" s="221"/>
      <c r="EG9" s="221"/>
      <c r="EH9" s="221"/>
      <c r="EI9" s="221"/>
      <c r="EJ9" s="221"/>
      <c r="EK9" s="221"/>
      <c r="EL9" s="257"/>
      <c r="EM9" s="384"/>
      <c r="EN9" s="256"/>
      <c r="EO9" s="230"/>
      <c r="EP9" s="221"/>
      <c r="EQ9" s="256"/>
      <c r="ER9" s="221"/>
      <c r="ES9" s="221"/>
      <c r="ET9" s="221"/>
      <c r="EU9" s="221"/>
      <c r="EV9" s="221"/>
      <c r="EW9" s="221"/>
      <c r="EX9" s="221"/>
      <c r="EY9" s="221"/>
      <c r="EZ9" s="221"/>
      <c r="FA9" s="221"/>
      <c r="FB9" s="221"/>
      <c r="FC9" s="221"/>
      <c r="FD9" s="221"/>
      <c r="FE9" s="221"/>
      <c r="FF9" s="257"/>
      <c r="FG9" s="384"/>
      <c r="FH9" s="256"/>
      <c r="FI9" s="230"/>
      <c r="FJ9" s="221"/>
      <c r="FK9" s="256"/>
      <c r="FL9" s="221"/>
      <c r="FM9" s="221"/>
      <c r="FN9" s="221"/>
      <c r="FO9" s="221"/>
      <c r="FP9" s="221"/>
      <c r="FQ9" s="221"/>
      <c r="FR9" s="221"/>
      <c r="FS9" s="221"/>
      <c r="FT9" s="221"/>
      <c r="FU9" s="221"/>
      <c r="FV9" s="221"/>
      <c r="FW9" s="221"/>
      <c r="FX9" s="221"/>
      <c r="FY9" s="221"/>
      <c r="FZ9" s="257"/>
      <c r="GA9" s="384"/>
      <c r="GB9" s="256"/>
      <c r="GC9" s="230"/>
      <c r="GD9" s="221"/>
      <c r="GE9" s="256"/>
      <c r="GF9" s="221"/>
      <c r="GG9" s="221"/>
      <c r="GH9" s="221"/>
      <c r="GI9" s="221"/>
      <c r="GJ9" s="221"/>
      <c r="GK9" s="221"/>
      <c r="GL9" s="221"/>
      <c r="GM9" s="221"/>
      <c r="GN9" s="221"/>
      <c r="GO9" s="221"/>
      <c r="GP9" s="221"/>
      <c r="GQ9" s="221"/>
      <c r="GR9" s="221"/>
      <c r="GS9" s="221"/>
      <c r="GT9" s="257"/>
      <c r="GU9" s="384"/>
      <c r="GV9" s="256"/>
      <c r="GW9" s="230"/>
      <c r="GX9" s="221"/>
      <c r="GY9" s="256"/>
      <c r="GZ9" s="221"/>
      <c r="HA9" s="221"/>
      <c r="HB9" s="221"/>
      <c r="HC9" s="221"/>
      <c r="HD9" s="221"/>
      <c r="HE9" s="221"/>
      <c r="HF9" s="221"/>
      <c r="HG9" s="221"/>
      <c r="HH9" s="221"/>
      <c r="HI9" s="221"/>
      <c r="HJ9" s="221"/>
      <c r="HK9" s="221"/>
      <c r="HL9" s="221"/>
      <c r="HM9" s="221"/>
      <c r="HN9" s="257"/>
      <c r="HO9" s="384"/>
      <c r="HP9" s="256"/>
      <c r="HQ9" s="230"/>
      <c r="HR9" s="221"/>
      <c r="HS9" s="256"/>
      <c r="HT9" s="221"/>
      <c r="HU9" s="221"/>
      <c r="HV9" s="221"/>
      <c r="HW9" s="221"/>
      <c r="HX9" s="221"/>
      <c r="HY9" s="221"/>
      <c r="HZ9" s="221"/>
      <c r="IA9" s="221"/>
      <c r="IB9" s="221"/>
      <c r="IC9" s="221"/>
      <c r="ID9" s="221"/>
      <c r="IE9" s="221"/>
      <c r="IF9" s="221"/>
      <c r="IG9" s="221"/>
      <c r="IH9" s="257"/>
      <c r="II9" s="384"/>
      <c r="IJ9" s="256"/>
      <c r="IK9" s="230"/>
      <c r="IL9" s="221"/>
      <c r="IM9" s="256"/>
      <c r="IN9" s="221"/>
      <c r="IO9" s="221"/>
      <c r="IP9" s="221"/>
      <c r="IQ9" s="221"/>
      <c r="IR9" s="221"/>
      <c r="IS9" s="221"/>
      <c r="IT9" s="221"/>
      <c r="IU9" s="221"/>
      <c r="IV9" s="221"/>
      <c r="IW9" s="221"/>
      <c r="IX9" s="221"/>
      <c r="IY9" s="221"/>
      <c r="IZ9" s="221"/>
      <c r="JA9" s="221"/>
      <c r="JB9" s="257"/>
      <c r="JC9" s="384"/>
      <c r="JD9" s="256"/>
      <c r="JE9" s="230"/>
      <c r="JF9" s="221"/>
      <c r="JG9" s="256"/>
      <c r="JH9" s="221"/>
      <c r="JI9" s="221"/>
      <c r="JJ9" s="221"/>
      <c r="JK9" s="221"/>
      <c r="JL9" s="221"/>
      <c r="JM9" s="221"/>
      <c r="JN9" s="221"/>
      <c r="JO9" s="221"/>
      <c r="JP9" s="221"/>
      <c r="JQ9" s="221"/>
      <c r="JR9" s="221"/>
      <c r="JS9" s="221"/>
      <c r="JT9" s="221"/>
      <c r="JU9" s="221"/>
      <c r="JV9" s="257"/>
      <c r="JW9" s="384"/>
      <c r="JX9" s="256"/>
      <c r="JY9" s="230"/>
      <c r="JZ9" s="221"/>
      <c r="KA9" s="256"/>
      <c r="KB9" s="221"/>
      <c r="KC9" s="221"/>
      <c r="KD9" s="221"/>
      <c r="KE9" s="221"/>
      <c r="KF9" s="221"/>
      <c r="KG9" s="221"/>
      <c r="KH9" s="221"/>
      <c r="KI9" s="221"/>
      <c r="KJ9" s="221"/>
      <c r="KK9" s="221"/>
      <c r="KL9" s="221"/>
      <c r="KM9" s="221"/>
      <c r="KN9" s="221"/>
      <c r="KO9" s="221"/>
      <c r="KP9" s="257"/>
      <c r="KQ9" s="384"/>
      <c r="KR9" s="256"/>
      <c r="KS9" s="230"/>
      <c r="KT9" s="221"/>
      <c r="KU9" s="256"/>
      <c r="KV9" s="221"/>
      <c r="KW9" s="221"/>
      <c r="KX9" s="221"/>
      <c r="KY9" s="221"/>
      <c r="KZ9" s="221"/>
      <c r="LA9" s="221"/>
      <c r="LB9" s="221"/>
      <c r="LC9" s="221"/>
      <c r="LD9" s="221"/>
      <c r="LE9" s="221"/>
      <c r="LF9" s="221"/>
      <c r="LG9" s="221"/>
      <c r="LH9" s="221"/>
      <c r="LI9" s="221"/>
      <c r="LJ9" s="257"/>
      <c r="LK9" s="384"/>
      <c r="LL9" s="256"/>
      <c r="LM9" s="230"/>
      <c r="LN9" s="221"/>
      <c r="LO9" s="256"/>
      <c r="LP9" s="221"/>
      <c r="LQ9" s="221"/>
      <c r="LR9" s="221"/>
      <c r="LS9" s="221"/>
      <c r="LT9" s="221"/>
      <c r="LU9" s="221"/>
      <c r="LV9" s="221"/>
      <c r="LW9" s="221"/>
      <c r="LX9" s="221"/>
      <c r="LY9" s="221"/>
      <c r="LZ9" s="221"/>
      <c r="MA9" s="221"/>
      <c r="MB9" s="221"/>
      <c r="MC9" s="221"/>
      <c r="MD9" s="257"/>
    </row>
    <row r="10" spans="1:344" ht="12.75" customHeight="1" x14ac:dyDescent="0.2">
      <c r="A10" s="242"/>
      <c r="B10" s="256" t="s">
        <v>352</v>
      </c>
      <c r="C10" s="221"/>
      <c r="D10" s="221"/>
      <c r="E10" s="221"/>
      <c r="F10" s="221"/>
      <c r="G10" s="221"/>
      <c r="H10" s="221"/>
      <c r="I10" s="221"/>
      <c r="J10" s="221"/>
      <c r="K10" s="221"/>
      <c r="L10" s="221"/>
      <c r="M10" s="221"/>
      <c r="N10" s="221"/>
      <c r="O10" s="221"/>
      <c r="P10" s="221"/>
      <c r="Q10" s="221"/>
      <c r="R10" s="221"/>
      <c r="S10" s="221"/>
      <c r="T10" s="384"/>
      <c r="U10" s="221"/>
      <c r="V10" s="256" t="s">
        <v>352</v>
      </c>
      <c r="W10" s="221"/>
      <c r="X10" s="221"/>
      <c r="Y10" s="221"/>
      <c r="Z10" s="221"/>
      <c r="AA10" s="221"/>
      <c r="AB10" s="221"/>
      <c r="AC10" s="221"/>
      <c r="AD10" s="221"/>
      <c r="AE10" s="221"/>
      <c r="AF10" s="221"/>
      <c r="AG10" s="221"/>
      <c r="AH10" s="221"/>
      <c r="AI10" s="221"/>
      <c r="AJ10" s="221"/>
      <c r="AK10" s="221"/>
      <c r="AL10" s="221"/>
      <c r="AM10" s="221"/>
      <c r="AN10" s="418"/>
      <c r="AO10" s="551"/>
      <c r="AP10" s="256" t="s">
        <v>352</v>
      </c>
      <c r="AQ10" s="256"/>
      <c r="AR10" s="230"/>
      <c r="AS10" s="230"/>
      <c r="AT10" s="221"/>
      <c r="AU10" s="221"/>
      <c r="AV10" s="230"/>
      <c r="AW10" s="230"/>
      <c r="AX10" s="230"/>
      <c r="AY10" s="230"/>
      <c r="AZ10" s="230"/>
      <c r="BA10" s="230"/>
      <c r="BB10" s="230"/>
      <c r="BC10" s="230"/>
      <c r="BD10" s="230"/>
      <c r="BE10" s="230"/>
      <c r="BF10" s="230"/>
      <c r="BG10" s="230"/>
      <c r="BH10" s="230"/>
      <c r="BI10" s="230"/>
      <c r="BJ10" s="552"/>
      <c r="BK10" s="384"/>
      <c r="BL10" s="256"/>
      <c r="BM10" s="256" t="s">
        <v>352</v>
      </c>
      <c r="BN10" s="221"/>
      <c r="BO10" s="256"/>
      <c r="BP10" s="221"/>
      <c r="BQ10" s="221"/>
      <c r="BR10" s="221"/>
      <c r="BS10" s="221"/>
      <c r="BT10" s="221"/>
      <c r="BU10" s="221"/>
      <c r="BV10" s="221"/>
      <c r="BW10" s="221"/>
      <c r="BX10" s="221"/>
      <c r="BY10" s="221"/>
      <c r="BZ10" s="221"/>
      <c r="CA10" s="221"/>
      <c r="CB10" s="221"/>
      <c r="CC10" s="221"/>
      <c r="CD10" s="243"/>
      <c r="CE10" s="384"/>
      <c r="CF10" s="256"/>
      <c r="CG10" s="256" t="s">
        <v>352</v>
      </c>
      <c r="CH10" s="221"/>
      <c r="CI10" s="256"/>
      <c r="CJ10" s="221"/>
      <c r="CK10" s="221"/>
      <c r="CL10" s="221"/>
      <c r="CM10" s="221"/>
      <c r="CN10" s="221"/>
      <c r="CO10" s="221"/>
      <c r="CP10" s="221"/>
      <c r="CQ10" s="221"/>
      <c r="CR10" s="221"/>
      <c r="CS10" s="221"/>
      <c r="CT10" s="221"/>
      <c r="CU10" s="221"/>
      <c r="CV10" s="221"/>
      <c r="CW10" s="221"/>
      <c r="CX10" s="243"/>
      <c r="CY10" s="384"/>
      <c r="CZ10" s="256"/>
      <c r="DA10" s="256" t="s">
        <v>352</v>
      </c>
      <c r="DB10" s="221"/>
      <c r="DC10" s="256"/>
      <c r="DD10" s="221"/>
      <c r="DE10" s="221"/>
      <c r="DF10" s="221"/>
      <c r="DG10" s="221"/>
      <c r="DH10" s="221"/>
      <c r="DI10" s="221"/>
      <c r="DJ10" s="221"/>
      <c r="DK10" s="221"/>
      <c r="DL10" s="221"/>
      <c r="DM10" s="221"/>
      <c r="DN10" s="221"/>
      <c r="DO10" s="221"/>
      <c r="DP10" s="221"/>
      <c r="DQ10" s="221"/>
      <c r="DR10" s="257"/>
      <c r="DS10" s="384"/>
      <c r="DT10" s="256"/>
      <c r="DU10" s="256" t="s">
        <v>352</v>
      </c>
      <c r="DV10" s="221"/>
      <c r="DW10" s="256"/>
      <c r="DX10" s="221"/>
      <c r="DY10" s="221"/>
      <c r="DZ10" s="221"/>
      <c r="EA10" s="221"/>
      <c r="EB10" s="221"/>
      <c r="EC10" s="221"/>
      <c r="ED10" s="221"/>
      <c r="EE10" s="221"/>
      <c r="EF10" s="221"/>
      <c r="EG10" s="221"/>
      <c r="EH10" s="221"/>
      <c r="EI10" s="221"/>
      <c r="EJ10" s="221"/>
      <c r="EK10" s="221"/>
      <c r="EL10" s="257"/>
      <c r="EM10" s="384"/>
      <c r="EN10" s="256"/>
      <c r="EO10" s="256" t="s">
        <v>352</v>
      </c>
      <c r="EP10" s="221"/>
      <c r="EQ10" s="256"/>
      <c r="ER10" s="221"/>
      <c r="ES10" s="221"/>
      <c r="ET10" s="221"/>
      <c r="EU10" s="221"/>
      <c r="EV10" s="221"/>
      <c r="EW10" s="221"/>
      <c r="EX10" s="221"/>
      <c r="EY10" s="221"/>
      <c r="EZ10" s="221"/>
      <c r="FA10" s="221"/>
      <c r="FB10" s="221"/>
      <c r="FC10" s="221"/>
      <c r="FD10" s="221"/>
      <c r="FE10" s="221"/>
      <c r="FF10" s="257"/>
      <c r="FG10" s="384"/>
      <c r="FH10" s="256"/>
      <c r="FI10" s="256" t="s">
        <v>352</v>
      </c>
      <c r="FJ10" s="221"/>
      <c r="FK10" s="256"/>
      <c r="FL10" s="221"/>
      <c r="FM10" s="221"/>
      <c r="FN10" s="221"/>
      <c r="FO10" s="221"/>
      <c r="FP10" s="221"/>
      <c r="FQ10" s="221"/>
      <c r="FR10" s="221"/>
      <c r="FS10" s="221"/>
      <c r="FT10" s="221"/>
      <c r="FU10" s="221"/>
      <c r="FV10" s="221"/>
      <c r="FW10" s="221"/>
      <c r="FX10" s="221"/>
      <c r="FY10" s="221"/>
      <c r="FZ10" s="257"/>
      <c r="GA10" s="384"/>
      <c r="GB10" s="256"/>
      <c r="GC10" s="256" t="s">
        <v>352</v>
      </c>
      <c r="GD10" s="221"/>
      <c r="GE10" s="256"/>
      <c r="GF10" s="221"/>
      <c r="GG10" s="221"/>
      <c r="GH10" s="221"/>
      <c r="GI10" s="221"/>
      <c r="GJ10" s="221"/>
      <c r="GK10" s="221"/>
      <c r="GL10" s="221"/>
      <c r="GM10" s="221"/>
      <c r="GN10" s="221"/>
      <c r="GO10" s="221"/>
      <c r="GP10" s="221"/>
      <c r="GQ10" s="221"/>
      <c r="GR10" s="221"/>
      <c r="GS10" s="221"/>
      <c r="GT10" s="257"/>
      <c r="GU10" s="384"/>
      <c r="GV10" s="256"/>
      <c r="GW10" s="256" t="s">
        <v>352</v>
      </c>
      <c r="GX10" s="221"/>
      <c r="GY10" s="256"/>
      <c r="GZ10" s="221"/>
      <c r="HA10" s="221"/>
      <c r="HB10" s="221"/>
      <c r="HC10" s="221"/>
      <c r="HD10" s="221"/>
      <c r="HE10" s="221"/>
      <c r="HF10" s="221"/>
      <c r="HG10" s="221"/>
      <c r="HH10" s="221"/>
      <c r="HI10" s="221"/>
      <c r="HJ10" s="221"/>
      <c r="HK10" s="221"/>
      <c r="HL10" s="221"/>
      <c r="HM10" s="221"/>
      <c r="HN10" s="257"/>
      <c r="HO10" s="384"/>
      <c r="HP10" s="256"/>
      <c r="HQ10" s="256" t="s">
        <v>352</v>
      </c>
      <c r="HR10" s="221"/>
      <c r="HS10" s="256"/>
      <c r="HT10" s="221"/>
      <c r="HU10" s="221"/>
      <c r="HV10" s="221"/>
      <c r="HW10" s="221"/>
      <c r="HX10" s="221"/>
      <c r="HY10" s="221"/>
      <c r="HZ10" s="221"/>
      <c r="IA10" s="221"/>
      <c r="IB10" s="221"/>
      <c r="IC10" s="221"/>
      <c r="ID10" s="221"/>
      <c r="IE10" s="221"/>
      <c r="IF10" s="221"/>
      <c r="IG10" s="221"/>
      <c r="IH10" s="257"/>
      <c r="II10" s="384"/>
      <c r="IJ10" s="256"/>
      <c r="IK10" s="256" t="s">
        <v>352</v>
      </c>
      <c r="IL10" s="221"/>
      <c r="IM10" s="256"/>
      <c r="IN10" s="221"/>
      <c r="IO10" s="221"/>
      <c r="IP10" s="221"/>
      <c r="IQ10" s="221"/>
      <c r="IR10" s="221"/>
      <c r="IS10" s="221"/>
      <c r="IT10" s="221"/>
      <c r="IU10" s="221"/>
      <c r="IV10" s="221"/>
      <c r="IW10" s="221"/>
      <c r="IX10" s="221"/>
      <c r="IY10" s="221"/>
      <c r="IZ10" s="221"/>
      <c r="JA10" s="221"/>
      <c r="JB10" s="257"/>
      <c r="JC10" s="384"/>
      <c r="JD10" s="256"/>
      <c r="JE10" s="256" t="s">
        <v>352</v>
      </c>
      <c r="JF10" s="221"/>
      <c r="JG10" s="256"/>
      <c r="JH10" s="221"/>
      <c r="JI10" s="221"/>
      <c r="JJ10" s="221"/>
      <c r="JK10" s="221"/>
      <c r="JL10" s="221"/>
      <c r="JM10" s="221"/>
      <c r="JN10" s="221"/>
      <c r="JO10" s="221"/>
      <c r="JP10" s="221"/>
      <c r="JQ10" s="221"/>
      <c r="JR10" s="221"/>
      <c r="JS10" s="221"/>
      <c r="JT10" s="221"/>
      <c r="JU10" s="221"/>
      <c r="JV10" s="257"/>
      <c r="JW10" s="384"/>
      <c r="JX10" s="256"/>
      <c r="JY10" s="256" t="s">
        <v>352</v>
      </c>
      <c r="JZ10" s="221"/>
      <c r="KA10" s="256"/>
      <c r="KB10" s="221"/>
      <c r="KC10" s="221"/>
      <c r="KD10" s="221"/>
      <c r="KE10" s="221"/>
      <c r="KF10" s="221"/>
      <c r="KG10" s="221"/>
      <c r="KH10" s="221"/>
      <c r="KI10" s="221"/>
      <c r="KJ10" s="221"/>
      <c r="KK10" s="221"/>
      <c r="KL10" s="221"/>
      <c r="KM10" s="221"/>
      <c r="KN10" s="221"/>
      <c r="KO10" s="221"/>
      <c r="KP10" s="257"/>
      <c r="KQ10" s="384"/>
      <c r="KR10" s="256"/>
      <c r="KS10" s="256" t="s">
        <v>352</v>
      </c>
      <c r="KT10" s="221"/>
      <c r="KU10" s="256"/>
      <c r="KV10" s="221"/>
      <c r="KW10" s="221"/>
      <c r="KX10" s="221"/>
      <c r="KY10" s="221"/>
      <c r="KZ10" s="221"/>
      <c r="LA10" s="221"/>
      <c r="LB10" s="221"/>
      <c r="LC10" s="221"/>
      <c r="LD10" s="221"/>
      <c r="LE10" s="221"/>
      <c r="LF10" s="221"/>
      <c r="LG10" s="221"/>
      <c r="LH10" s="221"/>
      <c r="LI10" s="221"/>
      <c r="LJ10" s="257"/>
      <c r="LK10" s="384"/>
      <c r="LL10" s="256"/>
      <c r="LM10" s="256" t="s">
        <v>352</v>
      </c>
      <c r="LN10" s="221"/>
      <c r="LO10" s="256"/>
      <c r="LP10" s="221"/>
      <c r="LQ10" s="221"/>
      <c r="LR10" s="221"/>
      <c r="LS10" s="221"/>
      <c r="LT10" s="221"/>
      <c r="LU10" s="221"/>
      <c r="LV10" s="221"/>
      <c r="LW10" s="221"/>
      <c r="LX10" s="221"/>
      <c r="LY10" s="221"/>
      <c r="LZ10" s="221"/>
      <c r="MA10" s="221"/>
      <c r="MB10" s="221"/>
      <c r="MC10" s="221"/>
      <c r="MD10" s="257"/>
    </row>
    <row r="11" spans="1:344" ht="12.75" customHeight="1" x14ac:dyDescent="0.2">
      <c r="A11" s="242"/>
      <c r="B11" s="230"/>
      <c r="C11" s="221"/>
      <c r="D11" s="221"/>
      <c r="E11" s="221"/>
      <c r="F11" s="221"/>
      <c r="G11" s="221"/>
      <c r="H11" s="221"/>
      <c r="I11" s="221"/>
      <c r="J11" s="221"/>
      <c r="K11" s="221"/>
      <c r="L11" s="221"/>
      <c r="M11" s="221"/>
      <c r="N11" s="221"/>
      <c r="O11" s="221"/>
      <c r="P11" s="221"/>
      <c r="Q11" s="221"/>
      <c r="R11" s="221"/>
      <c r="S11" s="221"/>
      <c r="T11" s="384"/>
      <c r="U11" s="221"/>
      <c r="V11" s="230"/>
      <c r="W11" s="221"/>
      <c r="X11" s="221"/>
      <c r="Y11" s="221"/>
      <c r="Z11" s="221"/>
      <c r="AA11" s="221"/>
      <c r="AB11" s="221"/>
      <c r="AC11" s="221"/>
      <c r="AD11" s="221"/>
      <c r="AE11" s="221"/>
      <c r="AF11" s="221"/>
      <c r="AG11" s="221"/>
      <c r="AH11" s="221"/>
      <c r="AI11" s="221"/>
      <c r="AJ11" s="221"/>
      <c r="AK11" s="221"/>
      <c r="AL11" s="221"/>
      <c r="AM11" s="221"/>
      <c r="AN11" s="418"/>
      <c r="AO11" s="551"/>
      <c r="AP11" s="230"/>
      <c r="AQ11" s="230"/>
      <c r="AR11" s="230"/>
      <c r="AS11" s="230"/>
      <c r="AT11" s="230"/>
      <c r="AU11" s="230"/>
      <c r="AV11" s="230"/>
      <c r="AW11" s="230"/>
      <c r="AX11" s="230"/>
      <c r="AY11" s="230"/>
      <c r="AZ11" s="230"/>
      <c r="BA11" s="230"/>
      <c r="BB11" s="230"/>
      <c r="BC11" s="230"/>
      <c r="BD11" s="230"/>
      <c r="BE11" s="230"/>
      <c r="BF11" s="230"/>
      <c r="BG11" s="230"/>
      <c r="BH11" s="230"/>
      <c r="BI11" s="230"/>
      <c r="BJ11" s="552"/>
      <c r="BK11" s="384"/>
      <c r="BL11" s="256"/>
      <c r="BM11" s="230"/>
      <c r="BN11" s="221"/>
      <c r="BO11" s="221"/>
      <c r="BP11" s="221"/>
      <c r="BQ11" s="221"/>
      <c r="BR11" s="221"/>
      <c r="BS11" s="221"/>
      <c r="BT11" s="221"/>
      <c r="BU11" s="221"/>
      <c r="BV11" s="221"/>
      <c r="BW11" s="221"/>
      <c r="BX11" s="221"/>
      <c r="BY11" s="221"/>
      <c r="BZ11" s="221"/>
      <c r="CA11" s="221"/>
      <c r="CB11" s="221"/>
      <c r="CC11" s="221"/>
      <c r="CD11" s="243"/>
      <c r="CE11" s="384"/>
      <c r="CF11" s="256"/>
      <c r="CG11" s="230"/>
      <c r="CH11" s="221"/>
      <c r="CI11" s="221"/>
      <c r="CJ11" s="221"/>
      <c r="CK11" s="221"/>
      <c r="CL11" s="221"/>
      <c r="CM11" s="221"/>
      <c r="CN11" s="221"/>
      <c r="CO11" s="221"/>
      <c r="CP11" s="221"/>
      <c r="CQ11" s="221"/>
      <c r="CR11" s="221"/>
      <c r="CS11" s="221"/>
      <c r="CT11" s="221"/>
      <c r="CU11" s="221"/>
      <c r="CV11" s="221"/>
      <c r="CW11" s="221"/>
      <c r="CX11" s="243"/>
      <c r="CY11" s="384"/>
      <c r="CZ11" s="256"/>
      <c r="DA11" s="230"/>
      <c r="DB11" s="221"/>
      <c r="DC11" s="221"/>
      <c r="DD11" s="221"/>
      <c r="DE11" s="221"/>
      <c r="DF11" s="221"/>
      <c r="DG11" s="221"/>
      <c r="DH11" s="221"/>
      <c r="DI11" s="221"/>
      <c r="DJ11" s="221"/>
      <c r="DK11" s="221"/>
      <c r="DL11" s="221"/>
      <c r="DM11" s="221"/>
      <c r="DN11" s="221"/>
      <c r="DO11" s="221"/>
      <c r="DP11" s="221"/>
      <c r="DQ11" s="221"/>
      <c r="DR11" s="257"/>
      <c r="DS11" s="384"/>
      <c r="DT11" s="256"/>
      <c r="DU11" s="230"/>
      <c r="DV11" s="221"/>
      <c r="DW11" s="221"/>
      <c r="DX11" s="221"/>
      <c r="DY11" s="221"/>
      <c r="DZ11" s="221"/>
      <c r="EA11" s="221"/>
      <c r="EB11" s="221"/>
      <c r="EC11" s="221"/>
      <c r="ED11" s="221"/>
      <c r="EE11" s="221"/>
      <c r="EF11" s="221"/>
      <c r="EG11" s="221"/>
      <c r="EH11" s="221"/>
      <c r="EI11" s="221"/>
      <c r="EJ11" s="221"/>
      <c r="EK11" s="221"/>
      <c r="EL11" s="257"/>
      <c r="EM11" s="384"/>
      <c r="EN11" s="256"/>
      <c r="EO11" s="230"/>
      <c r="EP11" s="221"/>
      <c r="EQ11" s="221"/>
      <c r="ER11" s="221"/>
      <c r="ES11" s="221"/>
      <c r="ET11" s="221"/>
      <c r="EU11" s="221"/>
      <c r="EV11" s="221"/>
      <c r="EW11" s="221"/>
      <c r="EX11" s="221"/>
      <c r="EY11" s="221"/>
      <c r="EZ11" s="221"/>
      <c r="FA11" s="221"/>
      <c r="FB11" s="221"/>
      <c r="FC11" s="221"/>
      <c r="FD11" s="221"/>
      <c r="FE11" s="221"/>
      <c r="FF11" s="257"/>
      <c r="FG11" s="384"/>
      <c r="FH11" s="256"/>
      <c r="FI11" s="230"/>
      <c r="FJ11" s="221"/>
      <c r="FK11" s="221"/>
      <c r="FL11" s="221"/>
      <c r="FM11" s="221"/>
      <c r="FN11" s="221"/>
      <c r="FO11" s="221"/>
      <c r="FP11" s="221"/>
      <c r="FQ11" s="221"/>
      <c r="FR11" s="221"/>
      <c r="FS11" s="221"/>
      <c r="FT11" s="221"/>
      <c r="FU11" s="221"/>
      <c r="FV11" s="221"/>
      <c r="FW11" s="221"/>
      <c r="FX11" s="221"/>
      <c r="FY11" s="221"/>
      <c r="FZ11" s="257"/>
      <c r="GA11" s="384"/>
      <c r="GB11" s="256"/>
      <c r="GC11" s="230"/>
      <c r="GD11" s="221"/>
      <c r="GE11" s="221"/>
      <c r="GF11" s="221"/>
      <c r="GG11" s="221"/>
      <c r="GH11" s="221"/>
      <c r="GI11" s="221"/>
      <c r="GJ11" s="221"/>
      <c r="GK11" s="221"/>
      <c r="GL11" s="221"/>
      <c r="GM11" s="221"/>
      <c r="GN11" s="221"/>
      <c r="GO11" s="221"/>
      <c r="GP11" s="221"/>
      <c r="GQ11" s="221"/>
      <c r="GR11" s="221"/>
      <c r="GS11" s="221"/>
      <c r="GT11" s="257"/>
      <c r="GU11" s="384"/>
      <c r="GV11" s="256"/>
      <c r="GW11" s="230"/>
      <c r="GX11" s="221"/>
      <c r="GY11" s="221"/>
      <c r="GZ11" s="221"/>
      <c r="HA11" s="221"/>
      <c r="HB11" s="221"/>
      <c r="HC11" s="221"/>
      <c r="HD11" s="221"/>
      <c r="HE11" s="221"/>
      <c r="HF11" s="221"/>
      <c r="HG11" s="221"/>
      <c r="HH11" s="221"/>
      <c r="HI11" s="221"/>
      <c r="HJ11" s="221"/>
      <c r="HK11" s="221"/>
      <c r="HL11" s="221"/>
      <c r="HM11" s="221"/>
      <c r="HN11" s="257"/>
      <c r="HO11" s="384"/>
      <c r="HP11" s="256"/>
      <c r="HQ11" s="230"/>
      <c r="HR11" s="221"/>
      <c r="HS11" s="221"/>
      <c r="HT11" s="221"/>
      <c r="HU11" s="221"/>
      <c r="HV11" s="221"/>
      <c r="HW11" s="221"/>
      <c r="HX11" s="221"/>
      <c r="HY11" s="221"/>
      <c r="HZ11" s="221"/>
      <c r="IA11" s="221"/>
      <c r="IB11" s="221"/>
      <c r="IC11" s="221"/>
      <c r="ID11" s="221"/>
      <c r="IE11" s="221"/>
      <c r="IF11" s="221"/>
      <c r="IG11" s="221"/>
      <c r="IH11" s="257"/>
      <c r="II11" s="384"/>
      <c r="IJ11" s="256"/>
      <c r="IK11" s="230"/>
      <c r="IL11" s="221"/>
      <c r="IM11" s="221"/>
      <c r="IN11" s="221"/>
      <c r="IO11" s="221"/>
      <c r="IP11" s="221"/>
      <c r="IQ11" s="221"/>
      <c r="IR11" s="221"/>
      <c r="IS11" s="221"/>
      <c r="IT11" s="221"/>
      <c r="IU11" s="221"/>
      <c r="IV11" s="221"/>
      <c r="IW11" s="221"/>
      <c r="IX11" s="221"/>
      <c r="IY11" s="221"/>
      <c r="IZ11" s="221"/>
      <c r="JA11" s="221"/>
      <c r="JB11" s="257"/>
      <c r="JC11" s="384"/>
      <c r="JD11" s="256"/>
      <c r="JE11" s="230"/>
      <c r="JF11" s="221"/>
      <c r="JG11" s="221"/>
      <c r="JH11" s="221"/>
      <c r="JI11" s="221"/>
      <c r="JJ11" s="221"/>
      <c r="JK11" s="221"/>
      <c r="JL11" s="221"/>
      <c r="JM11" s="221"/>
      <c r="JN11" s="221"/>
      <c r="JO11" s="221"/>
      <c r="JP11" s="221"/>
      <c r="JQ11" s="221"/>
      <c r="JR11" s="221"/>
      <c r="JS11" s="221"/>
      <c r="JT11" s="221"/>
      <c r="JU11" s="221"/>
      <c r="JV11" s="257"/>
      <c r="JW11" s="384"/>
      <c r="JX11" s="256"/>
      <c r="JY11" s="230"/>
      <c r="JZ11" s="221"/>
      <c r="KA11" s="221"/>
      <c r="KB11" s="221"/>
      <c r="KC11" s="221"/>
      <c r="KD11" s="221"/>
      <c r="KE11" s="221"/>
      <c r="KF11" s="221"/>
      <c r="KG11" s="221"/>
      <c r="KH11" s="221"/>
      <c r="KI11" s="221"/>
      <c r="KJ11" s="221"/>
      <c r="KK11" s="221"/>
      <c r="KL11" s="221"/>
      <c r="KM11" s="221"/>
      <c r="KN11" s="221"/>
      <c r="KO11" s="221"/>
      <c r="KP11" s="257"/>
      <c r="KQ11" s="384"/>
      <c r="KR11" s="256"/>
      <c r="KS11" s="230"/>
      <c r="KT11" s="221"/>
      <c r="KU11" s="221"/>
      <c r="KV11" s="221"/>
      <c r="KW11" s="221"/>
      <c r="KX11" s="221"/>
      <c r="KY11" s="221"/>
      <c r="KZ11" s="221"/>
      <c r="LA11" s="221"/>
      <c r="LB11" s="221"/>
      <c r="LC11" s="221"/>
      <c r="LD11" s="221"/>
      <c r="LE11" s="221"/>
      <c r="LF11" s="221"/>
      <c r="LG11" s="221"/>
      <c r="LH11" s="221"/>
      <c r="LI11" s="221"/>
      <c r="LJ11" s="257"/>
      <c r="LK11" s="384"/>
      <c r="LL11" s="256"/>
      <c r="LM11" s="230"/>
      <c r="LN11" s="221"/>
      <c r="LO11" s="221"/>
      <c r="LP11" s="221"/>
      <c r="LQ11" s="221"/>
      <c r="LR11" s="221"/>
      <c r="LS11" s="221"/>
      <c r="LT11" s="221"/>
      <c r="LU11" s="221"/>
      <c r="LV11" s="221"/>
      <c r="LW11" s="221"/>
      <c r="LX11" s="221"/>
      <c r="LY11" s="221"/>
      <c r="LZ11" s="221"/>
      <c r="MA11" s="221"/>
      <c r="MB11" s="221"/>
      <c r="MC11" s="221"/>
      <c r="MD11" s="257"/>
    </row>
    <row r="12" spans="1:344" ht="12.75" customHeight="1" x14ac:dyDescent="0.2">
      <c r="A12" s="242"/>
      <c r="B12" s="256" t="s">
        <v>353</v>
      </c>
      <c r="C12" s="221"/>
      <c r="D12" s="221"/>
      <c r="E12" s="256"/>
      <c r="F12" s="221"/>
      <c r="G12" s="256"/>
      <c r="H12" s="221"/>
      <c r="I12" s="221"/>
      <c r="J12" s="221"/>
      <c r="K12" s="221"/>
      <c r="L12" s="221"/>
      <c r="M12" s="221"/>
      <c r="N12" s="221"/>
      <c r="O12" s="221"/>
      <c r="P12" s="221"/>
      <c r="Q12" s="221"/>
      <c r="R12" s="221"/>
      <c r="S12" s="221"/>
      <c r="T12" s="384"/>
      <c r="U12" s="221"/>
      <c r="V12" s="256" t="s">
        <v>353</v>
      </c>
      <c r="W12" s="221"/>
      <c r="X12" s="221"/>
      <c r="Y12" s="256"/>
      <c r="Z12" s="221"/>
      <c r="AA12" s="256"/>
      <c r="AB12" s="221"/>
      <c r="AC12" s="221"/>
      <c r="AD12" s="221"/>
      <c r="AE12" s="221"/>
      <c r="AF12" s="221"/>
      <c r="AG12" s="221"/>
      <c r="AH12" s="221"/>
      <c r="AI12" s="221"/>
      <c r="AJ12" s="221"/>
      <c r="AK12" s="221"/>
      <c r="AL12" s="221"/>
      <c r="AM12" s="221"/>
      <c r="AN12" s="418"/>
      <c r="AO12" s="551"/>
      <c r="AP12" s="256" t="s">
        <v>353</v>
      </c>
      <c r="AQ12" s="256"/>
      <c r="AR12" s="230"/>
      <c r="AS12" s="230"/>
      <c r="AT12" s="230"/>
      <c r="AU12" s="221"/>
      <c r="AV12" s="230"/>
      <c r="AW12" s="230"/>
      <c r="AX12" s="230"/>
      <c r="AY12" s="230"/>
      <c r="AZ12" s="230"/>
      <c r="BA12" s="230"/>
      <c r="BB12" s="230"/>
      <c r="BC12" s="230"/>
      <c r="BD12" s="230"/>
      <c r="BE12" s="230"/>
      <c r="BF12" s="230"/>
      <c r="BG12" s="230"/>
      <c r="BH12" s="230"/>
      <c r="BI12" s="230"/>
      <c r="BJ12" s="552"/>
      <c r="BK12" s="384"/>
      <c r="BL12" s="242"/>
      <c r="BM12" s="256" t="s">
        <v>353</v>
      </c>
      <c r="BN12" s="221"/>
      <c r="BO12" s="221"/>
      <c r="BP12" s="221"/>
      <c r="BQ12" s="221"/>
      <c r="BR12" s="221"/>
      <c r="BS12" s="221"/>
      <c r="BT12" s="221"/>
      <c r="BU12" s="221"/>
      <c r="BV12" s="221"/>
      <c r="BW12" s="221"/>
      <c r="BX12" s="221"/>
      <c r="BY12" s="221"/>
      <c r="BZ12" s="221"/>
      <c r="CA12" s="221"/>
      <c r="CB12" s="221"/>
      <c r="CC12" s="221"/>
      <c r="CD12" s="243"/>
      <c r="CE12" s="384"/>
      <c r="CF12" s="242"/>
      <c r="CG12" s="256" t="s">
        <v>353</v>
      </c>
      <c r="CH12" s="221"/>
      <c r="CI12" s="221"/>
      <c r="CJ12" s="221"/>
      <c r="CK12" s="221"/>
      <c r="CL12" s="221"/>
      <c r="CM12" s="221"/>
      <c r="CN12" s="221"/>
      <c r="CO12" s="221"/>
      <c r="CP12" s="221"/>
      <c r="CQ12" s="221"/>
      <c r="CR12" s="221"/>
      <c r="CS12" s="221"/>
      <c r="CT12" s="221"/>
      <c r="CU12" s="221"/>
      <c r="CV12" s="221"/>
      <c r="CW12" s="221"/>
      <c r="CX12" s="243"/>
      <c r="CY12" s="384"/>
      <c r="CZ12" s="221"/>
      <c r="DA12" s="256" t="s">
        <v>353</v>
      </c>
      <c r="DB12" s="221"/>
      <c r="DC12" s="221"/>
      <c r="DD12" s="221"/>
      <c r="DE12" s="221"/>
      <c r="DF12" s="221"/>
      <c r="DG12" s="221"/>
      <c r="DH12" s="221"/>
      <c r="DI12" s="221"/>
      <c r="DJ12" s="221"/>
      <c r="DK12" s="221"/>
      <c r="DL12" s="221"/>
      <c r="DM12" s="221"/>
      <c r="DN12" s="221"/>
      <c r="DO12" s="221"/>
      <c r="DP12" s="221"/>
      <c r="DQ12" s="221"/>
      <c r="DR12" s="257"/>
      <c r="DS12" s="384"/>
      <c r="DT12" s="221"/>
      <c r="DU12" s="256" t="s">
        <v>353</v>
      </c>
      <c r="DV12" s="221"/>
      <c r="DW12" s="221"/>
      <c r="DX12" s="221"/>
      <c r="DY12" s="221"/>
      <c r="DZ12" s="221"/>
      <c r="EA12" s="221"/>
      <c r="EB12" s="221"/>
      <c r="EC12" s="221"/>
      <c r="ED12" s="221"/>
      <c r="EE12" s="221"/>
      <c r="EF12" s="221"/>
      <c r="EG12" s="221"/>
      <c r="EH12" s="221"/>
      <c r="EI12" s="221"/>
      <c r="EJ12" s="221"/>
      <c r="EK12" s="221"/>
      <c r="EL12" s="257"/>
      <c r="EM12" s="384"/>
      <c r="EN12" s="221"/>
      <c r="EO12" s="256" t="s">
        <v>353</v>
      </c>
      <c r="EP12" s="221"/>
      <c r="EQ12" s="221"/>
      <c r="ER12" s="221"/>
      <c r="ES12" s="221"/>
      <c r="ET12" s="221"/>
      <c r="EU12" s="221"/>
      <c r="EV12" s="221"/>
      <c r="EW12" s="221"/>
      <c r="EX12" s="221"/>
      <c r="EY12" s="221"/>
      <c r="EZ12" s="221"/>
      <c r="FA12" s="221"/>
      <c r="FB12" s="221"/>
      <c r="FC12" s="221"/>
      <c r="FD12" s="221"/>
      <c r="FE12" s="221"/>
      <c r="FF12" s="257"/>
      <c r="FG12" s="384"/>
      <c r="FH12" s="221"/>
      <c r="FI12" s="256" t="s">
        <v>353</v>
      </c>
      <c r="FJ12" s="221"/>
      <c r="FK12" s="221"/>
      <c r="FL12" s="221"/>
      <c r="FM12" s="221"/>
      <c r="FN12" s="221"/>
      <c r="FO12" s="221"/>
      <c r="FP12" s="221"/>
      <c r="FQ12" s="221"/>
      <c r="FR12" s="221"/>
      <c r="FS12" s="221"/>
      <c r="FT12" s="221"/>
      <c r="FU12" s="221"/>
      <c r="FV12" s="221"/>
      <c r="FW12" s="221"/>
      <c r="FX12" s="221"/>
      <c r="FY12" s="221"/>
      <c r="FZ12" s="257"/>
      <c r="GA12" s="384"/>
      <c r="GB12" s="221"/>
      <c r="GC12" s="256" t="s">
        <v>353</v>
      </c>
      <c r="GD12" s="221"/>
      <c r="GE12" s="221"/>
      <c r="GF12" s="221"/>
      <c r="GG12" s="221"/>
      <c r="GH12" s="221"/>
      <c r="GI12" s="221"/>
      <c r="GJ12" s="221"/>
      <c r="GK12" s="221"/>
      <c r="GL12" s="221"/>
      <c r="GM12" s="221"/>
      <c r="GN12" s="221"/>
      <c r="GO12" s="221"/>
      <c r="GP12" s="221"/>
      <c r="GQ12" s="221"/>
      <c r="GR12" s="221"/>
      <c r="GS12" s="221"/>
      <c r="GT12" s="257"/>
      <c r="GU12" s="384"/>
      <c r="GV12" s="221"/>
      <c r="GW12" s="256" t="s">
        <v>353</v>
      </c>
      <c r="GX12" s="221"/>
      <c r="GY12" s="221"/>
      <c r="GZ12" s="221"/>
      <c r="HA12" s="221"/>
      <c r="HB12" s="221"/>
      <c r="HC12" s="221"/>
      <c r="HD12" s="221"/>
      <c r="HE12" s="221"/>
      <c r="HF12" s="221"/>
      <c r="HG12" s="221"/>
      <c r="HH12" s="221"/>
      <c r="HI12" s="221"/>
      <c r="HJ12" s="221"/>
      <c r="HK12" s="221"/>
      <c r="HL12" s="221"/>
      <c r="HM12" s="221"/>
      <c r="HN12" s="257"/>
      <c r="HO12" s="384"/>
      <c r="HP12" s="221"/>
      <c r="HQ12" s="256" t="s">
        <v>353</v>
      </c>
      <c r="HR12" s="221"/>
      <c r="HS12" s="221"/>
      <c r="HT12" s="221"/>
      <c r="HU12" s="221"/>
      <c r="HV12" s="221"/>
      <c r="HW12" s="221"/>
      <c r="HX12" s="221"/>
      <c r="HY12" s="221"/>
      <c r="HZ12" s="221"/>
      <c r="IA12" s="221"/>
      <c r="IB12" s="221"/>
      <c r="IC12" s="221"/>
      <c r="ID12" s="221"/>
      <c r="IE12" s="221"/>
      <c r="IF12" s="221"/>
      <c r="IG12" s="221"/>
      <c r="IH12" s="257"/>
      <c r="II12" s="384"/>
      <c r="IJ12" s="221"/>
      <c r="IK12" s="256" t="s">
        <v>353</v>
      </c>
      <c r="IL12" s="221"/>
      <c r="IM12" s="221"/>
      <c r="IN12" s="221"/>
      <c r="IO12" s="221"/>
      <c r="IP12" s="221"/>
      <c r="IQ12" s="221"/>
      <c r="IR12" s="221"/>
      <c r="IS12" s="221"/>
      <c r="IT12" s="221"/>
      <c r="IU12" s="221"/>
      <c r="IV12" s="221"/>
      <c r="IW12" s="221"/>
      <c r="IX12" s="221"/>
      <c r="IY12" s="221"/>
      <c r="IZ12" s="221"/>
      <c r="JA12" s="221"/>
      <c r="JB12" s="257"/>
      <c r="JC12" s="384"/>
      <c r="JD12" s="221"/>
      <c r="JE12" s="256" t="s">
        <v>353</v>
      </c>
      <c r="JF12" s="221"/>
      <c r="JG12" s="221"/>
      <c r="JH12" s="221"/>
      <c r="JI12" s="221"/>
      <c r="JJ12" s="221"/>
      <c r="JK12" s="221"/>
      <c r="JL12" s="221"/>
      <c r="JM12" s="221"/>
      <c r="JN12" s="221"/>
      <c r="JO12" s="221"/>
      <c r="JP12" s="221"/>
      <c r="JQ12" s="221"/>
      <c r="JR12" s="221"/>
      <c r="JS12" s="221"/>
      <c r="JT12" s="221"/>
      <c r="JU12" s="221"/>
      <c r="JV12" s="257"/>
      <c r="JW12" s="384"/>
      <c r="JX12" s="221"/>
      <c r="JY12" s="256" t="s">
        <v>353</v>
      </c>
      <c r="JZ12" s="221"/>
      <c r="KA12" s="221"/>
      <c r="KB12" s="221"/>
      <c r="KC12" s="221"/>
      <c r="KD12" s="221"/>
      <c r="KE12" s="221"/>
      <c r="KF12" s="221"/>
      <c r="KG12" s="221"/>
      <c r="KH12" s="221"/>
      <c r="KI12" s="221"/>
      <c r="KJ12" s="221"/>
      <c r="KK12" s="221"/>
      <c r="KL12" s="221"/>
      <c r="KM12" s="221"/>
      <c r="KN12" s="221"/>
      <c r="KO12" s="221"/>
      <c r="KP12" s="257"/>
      <c r="KQ12" s="384"/>
      <c r="KR12" s="221"/>
      <c r="KS12" s="256" t="s">
        <v>353</v>
      </c>
      <c r="KT12" s="221"/>
      <c r="KU12" s="221"/>
      <c r="KV12" s="221"/>
      <c r="KW12" s="221"/>
      <c r="KX12" s="221"/>
      <c r="KY12" s="221"/>
      <c r="KZ12" s="221"/>
      <c r="LA12" s="221"/>
      <c r="LB12" s="221"/>
      <c r="LC12" s="221"/>
      <c r="LD12" s="221"/>
      <c r="LE12" s="221"/>
      <c r="LF12" s="221"/>
      <c r="LG12" s="221"/>
      <c r="LH12" s="221"/>
      <c r="LI12" s="221"/>
      <c r="LJ12" s="257"/>
      <c r="LK12" s="384"/>
      <c r="LL12" s="221"/>
      <c r="LM12" s="256" t="s">
        <v>353</v>
      </c>
      <c r="LN12" s="221"/>
      <c r="LO12" s="221"/>
      <c r="LP12" s="221"/>
      <c r="LQ12" s="221"/>
      <c r="LR12" s="221"/>
      <c r="LS12" s="221"/>
      <c r="LT12" s="221"/>
      <c r="LU12" s="221"/>
      <c r="LV12" s="221"/>
      <c r="LW12" s="221"/>
      <c r="LX12" s="221"/>
      <c r="LY12" s="221"/>
      <c r="LZ12" s="221"/>
      <c r="MA12" s="221"/>
      <c r="MB12" s="221"/>
      <c r="MC12" s="221"/>
      <c r="MD12" s="257"/>
    </row>
    <row r="13" spans="1:344" ht="12.75" customHeight="1" x14ac:dyDescent="0.2">
      <c r="A13" s="242"/>
      <c r="B13" s="221"/>
      <c r="C13" s="221"/>
      <c r="D13" s="221"/>
      <c r="E13" s="221"/>
      <c r="F13" s="221"/>
      <c r="G13" s="221"/>
      <c r="H13" s="221"/>
      <c r="I13" s="221"/>
      <c r="J13" s="221"/>
      <c r="K13" s="221"/>
      <c r="L13" s="221"/>
      <c r="M13" s="221"/>
      <c r="N13" s="221"/>
      <c r="O13" s="221"/>
      <c r="P13" s="221"/>
      <c r="Q13" s="221"/>
      <c r="R13" s="221"/>
      <c r="S13" s="221"/>
      <c r="T13" s="384"/>
      <c r="U13" s="221"/>
      <c r="V13" s="221"/>
      <c r="W13" s="221"/>
      <c r="X13" s="221"/>
      <c r="Y13" s="221"/>
      <c r="Z13" s="221"/>
      <c r="AA13" s="221"/>
      <c r="AB13" s="221"/>
      <c r="AC13" s="221"/>
      <c r="AD13" s="221"/>
      <c r="AE13" s="221"/>
      <c r="AF13" s="221"/>
      <c r="AG13" s="221"/>
      <c r="AH13" s="221"/>
      <c r="AI13" s="221"/>
      <c r="AJ13" s="221"/>
      <c r="AK13" s="221"/>
      <c r="AL13" s="221"/>
      <c r="AM13" s="221"/>
      <c r="AN13" s="418"/>
      <c r="AO13" s="551"/>
      <c r="AP13" s="230"/>
      <c r="AQ13" s="230"/>
      <c r="AR13" s="230"/>
      <c r="AS13" s="230"/>
      <c r="AT13" s="230"/>
      <c r="AU13" s="221"/>
      <c r="AV13" s="230"/>
      <c r="AW13" s="230"/>
      <c r="AX13" s="230"/>
      <c r="AY13" s="230"/>
      <c r="AZ13" s="230"/>
      <c r="BA13" s="230"/>
      <c r="BB13" s="230"/>
      <c r="BC13" s="230"/>
      <c r="BD13" s="230"/>
      <c r="BE13" s="230"/>
      <c r="BF13" s="230"/>
      <c r="BG13" s="230"/>
      <c r="BH13" s="230"/>
      <c r="BI13" s="230"/>
      <c r="BJ13" s="552"/>
      <c r="BK13" s="384"/>
      <c r="BL13" s="242"/>
      <c r="BM13" s="221"/>
      <c r="BN13" s="221"/>
      <c r="BO13" s="221"/>
      <c r="BP13" s="221"/>
      <c r="BQ13" s="221"/>
      <c r="BR13" s="256"/>
      <c r="BS13" s="221"/>
      <c r="BT13" s="221"/>
      <c r="BU13" s="221"/>
      <c r="BV13" s="221"/>
      <c r="BW13" s="221"/>
      <c r="BX13" s="221"/>
      <c r="BY13" s="221"/>
      <c r="BZ13" s="221"/>
      <c r="CA13" s="221"/>
      <c r="CB13" s="221"/>
      <c r="CC13" s="221"/>
      <c r="CD13" s="243"/>
      <c r="CE13" s="384"/>
      <c r="CF13" s="242"/>
      <c r="CG13" s="221"/>
      <c r="CH13" s="221"/>
      <c r="CI13" s="221"/>
      <c r="CJ13" s="221"/>
      <c r="CK13" s="221"/>
      <c r="CL13" s="256"/>
      <c r="CM13" s="221"/>
      <c r="CN13" s="221"/>
      <c r="CO13" s="221"/>
      <c r="CP13" s="221"/>
      <c r="CQ13" s="221"/>
      <c r="CR13" s="221"/>
      <c r="CS13" s="221"/>
      <c r="CT13" s="221"/>
      <c r="CU13" s="221"/>
      <c r="CV13" s="221"/>
      <c r="CW13" s="221"/>
      <c r="CX13" s="243"/>
      <c r="CY13" s="384"/>
      <c r="CZ13" s="221"/>
      <c r="DA13" s="221"/>
      <c r="DB13" s="221"/>
      <c r="DC13" s="221"/>
      <c r="DD13" s="221"/>
      <c r="DE13" s="221"/>
      <c r="DF13" s="256"/>
      <c r="DG13" s="221"/>
      <c r="DH13" s="221"/>
      <c r="DI13" s="221"/>
      <c r="DJ13" s="221"/>
      <c r="DK13" s="221"/>
      <c r="DL13" s="221"/>
      <c r="DM13" s="221"/>
      <c r="DN13" s="221"/>
      <c r="DO13" s="221"/>
      <c r="DP13" s="221"/>
      <c r="DQ13" s="221"/>
      <c r="DR13" s="257"/>
      <c r="DS13" s="384"/>
      <c r="DT13" s="221"/>
      <c r="DU13" s="221"/>
      <c r="DV13" s="221"/>
      <c r="DW13" s="221"/>
      <c r="DX13" s="221"/>
      <c r="DY13" s="221"/>
      <c r="DZ13" s="256"/>
      <c r="EA13" s="221"/>
      <c r="EB13" s="221"/>
      <c r="EC13" s="221"/>
      <c r="ED13" s="221"/>
      <c r="EE13" s="221"/>
      <c r="EF13" s="221"/>
      <c r="EG13" s="221"/>
      <c r="EH13" s="221"/>
      <c r="EI13" s="221"/>
      <c r="EJ13" s="221"/>
      <c r="EK13" s="221"/>
      <c r="EL13" s="257"/>
      <c r="EM13" s="384"/>
      <c r="EN13" s="221"/>
      <c r="EO13" s="221"/>
      <c r="EP13" s="221"/>
      <c r="EQ13" s="221"/>
      <c r="ER13" s="221"/>
      <c r="ES13" s="221"/>
      <c r="ET13" s="256"/>
      <c r="EU13" s="221"/>
      <c r="EV13" s="221"/>
      <c r="EW13" s="221"/>
      <c r="EX13" s="221"/>
      <c r="EY13" s="221"/>
      <c r="EZ13" s="221"/>
      <c r="FA13" s="221"/>
      <c r="FB13" s="221"/>
      <c r="FC13" s="221"/>
      <c r="FD13" s="221"/>
      <c r="FE13" s="221"/>
      <c r="FF13" s="257"/>
      <c r="FG13" s="384"/>
      <c r="FH13" s="221"/>
      <c r="FI13" s="221"/>
      <c r="FJ13" s="221"/>
      <c r="FK13" s="221"/>
      <c r="FL13" s="221"/>
      <c r="FM13" s="221"/>
      <c r="FN13" s="256"/>
      <c r="FO13" s="221"/>
      <c r="FP13" s="221"/>
      <c r="FQ13" s="221"/>
      <c r="FR13" s="221"/>
      <c r="FS13" s="221"/>
      <c r="FT13" s="221"/>
      <c r="FU13" s="221"/>
      <c r="FV13" s="221"/>
      <c r="FW13" s="221"/>
      <c r="FX13" s="221"/>
      <c r="FY13" s="221"/>
      <c r="FZ13" s="257"/>
      <c r="GA13" s="384"/>
      <c r="GB13" s="221"/>
      <c r="GC13" s="221"/>
      <c r="GD13" s="221"/>
      <c r="GE13" s="221"/>
      <c r="GF13" s="221"/>
      <c r="GG13" s="221"/>
      <c r="GH13" s="256"/>
      <c r="GI13" s="221"/>
      <c r="GJ13" s="221"/>
      <c r="GK13" s="221"/>
      <c r="GL13" s="221"/>
      <c r="GM13" s="221"/>
      <c r="GN13" s="221"/>
      <c r="GO13" s="221"/>
      <c r="GP13" s="221"/>
      <c r="GQ13" s="221"/>
      <c r="GR13" s="221"/>
      <c r="GS13" s="221"/>
      <c r="GT13" s="257"/>
      <c r="GU13" s="384"/>
      <c r="GV13" s="221"/>
      <c r="GW13" s="221"/>
      <c r="GX13" s="221"/>
      <c r="GY13" s="221"/>
      <c r="GZ13" s="221"/>
      <c r="HA13" s="221"/>
      <c r="HB13" s="256"/>
      <c r="HC13" s="221"/>
      <c r="HD13" s="221"/>
      <c r="HE13" s="221"/>
      <c r="HF13" s="221"/>
      <c r="HG13" s="221"/>
      <c r="HH13" s="221"/>
      <c r="HI13" s="221"/>
      <c r="HJ13" s="221"/>
      <c r="HK13" s="221"/>
      <c r="HL13" s="221"/>
      <c r="HM13" s="221"/>
      <c r="HN13" s="257"/>
      <c r="HO13" s="384"/>
      <c r="HP13" s="221"/>
      <c r="HQ13" s="221"/>
      <c r="HR13" s="221"/>
      <c r="HS13" s="221"/>
      <c r="HT13" s="221"/>
      <c r="HU13" s="221"/>
      <c r="HV13" s="256"/>
      <c r="HW13" s="221"/>
      <c r="HX13" s="221"/>
      <c r="HY13" s="221"/>
      <c r="HZ13" s="221"/>
      <c r="IA13" s="221"/>
      <c r="IB13" s="221"/>
      <c r="IC13" s="221"/>
      <c r="ID13" s="221"/>
      <c r="IE13" s="221"/>
      <c r="IF13" s="221"/>
      <c r="IG13" s="221"/>
      <c r="IH13" s="257"/>
      <c r="II13" s="384"/>
      <c r="IJ13" s="221"/>
      <c r="IK13" s="221"/>
      <c r="IL13" s="221"/>
      <c r="IM13" s="221"/>
      <c r="IN13" s="221"/>
      <c r="IO13" s="221"/>
      <c r="IP13" s="256"/>
      <c r="IQ13" s="221"/>
      <c r="IR13" s="221"/>
      <c r="IS13" s="221"/>
      <c r="IT13" s="221"/>
      <c r="IU13" s="221"/>
      <c r="IV13" s="221"/>
      <c r="IW13" s="221"/>
      <c r="IX13" s="221"/>
      <c r="IY13" s="221"/>
      <c r="IZ13" s="221"/>
      <c r="JA13" s="221"/>
      <c r="JB13" s="257"/>
      <c r="JC13" s="384"/>
      <c r="JD13" s="221"/>
      <c r="JE13" s="221"/>
      <c r="JF13" s="221"/>
      <c r="JG13" s="221"/>
      <c r="JH13" s="221"/>
      <c r="JI13" s="221"/>
      <c r="JJ13" s="256"/>
      <c r="JK13" s="221"/>
      <c r="JL13" s="221"/>
      <c r="JM13" s="221"/>
      <c r="JN13" s="221"/>
      <c r="JO13" s="221"/>
      <c r="JP13" s="221"/>
      <c r="JQ13" s="221"/>
      <c r="JR13" s="221"/>
      <c r="JS13" s="221"/>
      <c r="JT13" s="221"/>
      <c r="JU13" s="221"/>
      <c r="JV13" s="257"/>
      <c r="JW13" s="384"/>
      <c r="JX13" s="221"/>
      <c r="JY13" s="221"/>
      <c r="JZ13" s="221"/>
      <c r="KA13" s="221"/>
      <c r="KB13" s="221"/>
      <c r="KC13" s="221"/>
      <c r="KD13" s="256"/>
      <c r="KE13" s="221"/>
      <c r="KF13" s="221"/>
      <c r="KG13" s="221"/>
      <c r="KH13" s="221"/>
      <c r="KI13" s="221"/>
      <c r="KJ13" s="221"/>
      <c r="KK13" s="221"/>
      <c r="KL13" s="221"/>
      <c r="KM13" s="221"/>
      <c r="KN13" s="221"/>
      <c r="KO13" s="221"/>
      <c r="KP13" s="257"/>
      <c r="KQ13" s="384"/>
      <c r="KR13" s="221"/>
      <c r="KS13" s="221"/>
      <c r="KT13" s="221"/>
      <c r="KU13" s="221"/>
      <c r="KV13" s="221"/>
      <c r="KW13" s="221"/>
      <c r="KX13" s="256"/>
      <c r="KY13" s="221"/>
      <c r="KZ13" s="221"/>
      <c r="LA13" s="221"/>
      <c r="LB13" s="221"/>
      <c r="LC13" s="221"/>
      <c r="LD13" s="221"/>
      <c r="LE13" s="221"/>
      <c r="LF13" s="221"/>
      <c r="LG13" s="221"/>
      <c r="LH13" s="221"/>
      <c r="LI13" s="221"/>
      <c r="LJ13" s="257"/>
      <c r="LK13" s="384"/>
      <c r="LL13" s="221"/>
      <c r="LM13" s="221"/>
      <c r="LN13" s="221"/>
      <c r="LO13" s="221"/>
      <c r="LP13" s="221"/>
      <c r="LQ13" s="221"/>
      <c r="LR13" s="256"/>
      <c r="LS13" s="221"/>
      <c r="LT13" s="221"/>
      <c r="LU13" s="221"/>
      <c r="LV13" s="221"/>
      <c r="LW13" s="221"/>
      <c r="LX13" s="221"/>
      <c r="LY13" s="221"/>
      <c r="LZ13" s="221"/>
      <c r="MA13" s="221"/>
      <c r="MB13" s="221"/>
      <c r="MC13" s="221"/>
      <c r="MD13" s="257"/>
    </row>
    <row r="14" spans="1:344" ht="12.75" customHeight="1" x14ac:dyDescent="0.2">
      <c r="A14" s="242"/>
      <c r="B14" s="221"/>
      <c r="C14" s="221"/>
      <c r="D14" s="221"/>
      <c r="E14" s="221"/>
      <c r="F14" s="221"/>
      <c r="G14" s="256"/>
      <c r="H14" s="221"/>
      <c r="I14" s="221"/>
      <c r="J14" s="221"/>
      <c r="K14" s="221"/>
      <c r="L14" s="221"/>
      <c r="M14" s="221"/>
      <c r="N14" s="221"/>
      <c r="O14" s="221"/>
      <c r="P14" s="221"/>
      <c r="Q14" s="221"/>
      <c r="R14" s="221"/>
      <c r="S14" s="221"/>
      <c r="T14" s="384"/>
      <c r="U14" s="221"/>
      <c r="V14" s="221"/>
      <c r="W14" s="221"/>
      <c r="X14" s="221"/>
      <c r="Y14" s="221"/>
      <c r="Z14" s="221"/>
      <c r="AA14" s="256"/>
      <c r="AB14" s="221"/>
      <c r="AC14" s="221"/>
      <c r="AD14" s="221"/>
      <c r="AE14" s="221"/>
      <c r="AF14" s="221"/>
      <c r="AG14" s="221"/>
      <c r="AH14" s="221"/>
      <c r="AI14" s="221"/>
      <c r="AJ14" s="221"/>
      <c r="AK14" s="221"/>
      <c r="AL14" s="221"/>
      <c r="AM14" s="221"/>
      <c r="AN14" s="418"/>
      <c r="AO14" s="551"/>
      <c r="AP14" s="230"/>
      <c r="AQ14" s="230"/>
      <c r="AR14" s="230"/>
      <c r="AS14" s="230"/>
      <c r="AT14" s="230"/>
      <c r="AU14" s="221"/>
      <c r="AV14" s="230"/>
      <c r="AW14" s="230"/>
      <c r="AX14" s="230"/>
      <c r="AY14" s="230"/>
      <c r="AZ14" s="230"/>
      <c r="BA14" s="230"/>
      <c r="BB14" s="230"/>
      <c r="BC14" s="230"/>
      <c r="BD14" s="230"/>
      <c r="BE14" s="230"/>
      <c r="BF14" s="230"/>
      <c r="BG14" s="230"/>
      <c r="BH14" s="230"/>
      <c r="BI14" s="230"/>
      <c r="BJ14" s="552"/>
      <c r="BK14" s="384"/>
      <c r="BL14" s="242"/>
      <c r="BM14" s="221"/>
      <c r="BN14" s="221"/>
      <c r="BO14" s="221"/>
      <c r="BP14" s="221"/>
      <c r="BQ14" s="221"/>
      <c r="BR14" s="221"/>
      <c r="BS14" s="221"/>
      <c r="BT14" s="221"/>
      <c r="BU14" s="221"/>
      <c r="BV14" s="221"/>
      <c r="BW14" s="221"/>
      <c r="BX14" s="221"/>
      <c r="BY14" s="221"/>
      <c r="BZ14" s="221"/>
      <c r="CA14" s="221"/>
      <c r="CB14" s="221"/>
      <c r="CC14" s="221"/>
      <c r="CD14" s="243"/>
      <c r="CE14" s="384"/>
      <c r="CF14" s="242"/>
      <c r="CG14" s="221"/>
      <c r="CH14" s="221"/>
      <c r="CI14" s="221"/>
      <c r="CJ14" s="221"/>
      <c r="CK14" s="221"/>
      <c r="CL14" s="221"/>
      <c r="CM14" s="221"/>
      <c r="CN14" s="221"/>
      <c r="CO14" s="221"/>
      <c r="CP14" s="221"/>
      <c r="CQ14" s="221"/>
      <c r="CR14" s="221"/>
      <c r="CS14" s="221"/>
      <c r="CT14" s="221"/>
      <c r="CU14" s="221"/>
      <c r="CV14" s="221"/>
      <c r="CW14" s="221"/>
      <c r="CX14" s="243"/>
      <c r="CY14" s="384"/>
      <c r="CZ14" s="221"/>
      <c r="DA14" s="221"/>
      <c r="DB14" s="221"/>
      <c r="DC14" s="221"/>
      <c r="DD14" s="221"/>
      <c r="DE14" s="221"/>
      <c r="DF14" s="221"/>
      <c r="DG14" s="221"/>
      <c r="DH14" s="221"/>
      <c r="DI14" s="221"/>
      <c r="DJ14" s="221"/>
      <c r="DK14" s="221"/>
      <c r="DL14" s="221"/>
      <c r="DM14" s="221"/>
      <c r="DN14" s="221"/>
      <c r="DO14" s="221"/>
      <c r="DP14" s="221"/>
      <c r="DQ14" s="221"/>
      <c r="DR14" s="257"/>
      <c r="DS14" s="384"/>
      <c r="DT14" s="221"/>
      <c r="DU14" s="221"/>
      <c r="DV14" s="221"/>
      <c r="DW14" s="221"/>
      <c r="DX14" s="221"/>
      <c r="DY14" s="221"/>
      <c r="DZ14" s="221"/>
      <c r="EA14" s="221"/>
      <c r="EB14" s="221"/>
      <c r="EC14" s="221"/>
      <c r="ED14" s="221"/>
      <c r="EE14" s="221"/>
      <c r="EF14" s="221"/>
      <c r="EG14" s="221"/>
      <c r="EH14" s="221"/>
      <c r="EI14" s="221"/>
      <c r="EJ14" s="221"/>
      <c r="EK14" s="221"/>
      <c r="EL14" s="257"/>
      <c r="EM14" s="384"/>
      <c r="EN14" s="221"/>
      <c r="EO14" s="221"/>
      <c r="EP14" s="221"/>
      <c r="EQ14" s="221"/>
      <c r="ER14" s="221"/>
      <c r="ES14" s="221"/>
      <c r="ET14" s="221"/>
      <c r="EU14" s="221"/>
      <c r="EV14" s="221"/>
      <c r="EW14" s="221"/>
      <c r="EX14" s="221"/>
      <c r="EY14" s="221"/>
      <c r="EZ14" s="221"/>
      <c r="FA14" s="221"/>
      <c r="FB14" s="221"/>
      <c r="FC14" s="221"/>
      <c r="FD14" s="221"/>
      <c r="FE14" s="221"/>
      <c r="FF14" s="257"/>
      <c r="FG14" s="384"/>
      <c r="FH14" s="221"/>
      <c r="FI14" s="221"/>
      <c r="FJ14" s="221"/>
      <c r="FK14" s="221"/>
      <c r="FL14" s="221"/>
      <c r="FM14" s="221"/>
      <c r="FN14" s="221"/>
      <c r="FO14" s="221"/>
      <c r="FP14" s="221"/>
      <c r="FQ14" s="221"/>
      <c r="FR14" s="221"/>
      <c r="FS14" s="221"/>
      <c r="FT14" s="221"/>
      <c r="FU14" s="221"/>
      <c r="FV14" s="221"/>
      <c r="FW14" s="221"/>
      <c r="FX14" s="221"/>
      <c r="FY14" s="221"/>
      <c r="FZ14" s="257"/>
      <c r="GA14" s="384"/>
      <c r="GB14" s="221"/>
      <c r="GC14" s="221"/>
      <c r="GD14" s="221"/>
      <c r="GE14" s="221"/>
      <c r="GF14" s="221"/>
      <c r="GG14" s="221"/>
      <c r="GH14" s="221"/>
      <c r="GI14" s="221"/>
      <c r="GJ14" s="221"/>
      <c r="GK14" s="221"/>
      <c r="GL14" s="221"/>
      <c r="GM14" s="221"/>
      <c r="GN14" s="221"/>
      <c r="GO14" s="221"/>
      <c r="GP14" s="221"/>
      <c r="GQ14" s="221"/>
      <c r="GR14" s="221"/>
      <c r="GS14" s="221"/>
      <c r="GT14" s="257"/>
      <c r="GU14" s="384"/>
      <c r="GV14" s="221"/>
      <c r="GW14" s="221"/>
      <c r="GX14" s="221"/>
      <c r="GY14" s="221"/>
      <c r="GZ14" s="221"/>
      <c r="HA14" s="221"/>
      <c r="HB14" s="221"/>
      <c r="HC14" s="221"/>
      <c r="HD14" s="221"/>
      <c r="HE14" s="221"/>
      <c r="HF14" s="221"/>
      <c r="HG14" s="221"/>
      <c r="HH14" s="221"/>
      <c r="HI14" s="221"/>
      <c r="HJ14" s="221"/>
      <c r="HK14" s="221"/>
      <c r="HL14" s="221"/>
      <c r="HM14" s="221"/>
      <c r="HN14" s="257"/>
      <c r="HO14" s="384"/>
      <c r="HP14" s="221"/>
      <c r="HQ14" s="221"/>
      <c r="HR14" s="221"/>
      <c r="HS14" s="221"/>
      <c r="HT14" s="221"/>
      <c r="HU14" s="221"/>
      <c r="HV14" s="221"/>
      <c r="HW14" s="221"/>
      <c r="HX14" s="221"/>
      <c r="HY14" s="221"/>
      <c r="HZ14" s="221"/>
      <c r="IA14" s="221"/>
      <c r="IB14" s="221"/>
      <c r="IC14" s="221"/>
      <c r="ID14" s="221"/>
      <c r="IE14" s="221"/>
      <c r="IF14" s="221"/>
      <c r="IG14" s="221"/>
      <c r="IH14" s="257"/>
      <c r="II14" s="384"/>
      <c r="IJ14" s="221"/>
      <c r="IK14" s="221"/>
      <c r="IL14" s="221"/>
      <c r="IM14" s="221"/>
      <c r="IN14" s="221"/>
      <c r="IO14" s="221"/>
      <c r="IP14" s="221"/>
      <c r="IQ14" s="221"/>
      <c r="IR14" s="221"/>
      <c r="IS14" s="221"/>
      <c r="IT14" s="221"/>
      <c r="IU14" s="221"/>
      <c r="IV14" s="221"/>
      <c r="IW14" s="221"/>
      <c r="IX14" s="221"/>
      <c r="IY14" s="221"/>
      <c r="IZ14" s="221"/>
      <c r="JA14" s="221"/>
      <c r="JB14" s="257"/>
      <c r="JC14" s="384"/>
      <c r="JD14" s="221"/>
      <c r="JE14" s="221"/>
      <c r="JF14" s="221"/>
      <c r="JG14" s="221"/>
      <c r="JH14" s="221"/>
      <c r="JI14" s="221"/>
      <c r="JJ14" s="221"/>
      <c r="JK14" s="221"/>
      <c r="JL14" s="221"/>
      <c r="JM14" s="221"/>
      <c r="JN14" s="221"/>
      <c r="JO14" s="221"/>
      <c r="JP14" s="221"/>
      <c r="JQ14" s="221"/>
      <c r="JR14" s="221"/>
      <c r="JS14" s="221"/>
      <c r="JT14" s="221"/>
      <c r="JU14" s="221"/>
      <c r="JV14" s="257"/>
      <c r="JW14" s="384"/>
      <c r="JX14" s="221"/>
      <c r="JY14" s="221"/>
      <c r="JZ14" s="221"/>
      <c r="KA14" s="221"/>
      <c r="KB14" s="221"/>
      <c r="KC14" s="221"/>
      <c r="KD14" s="221"/>
      <c r="KE14" s="221"/>
      <c r="KF14" s="221"/>
      <c r="KG14" s="221"/>
      <c r="KH14" s="221"/>
      <c r="KI14" s="221"/>
      <c r="KJ14" s="221"/>
      <c r="KK14" s="221"/>
      <c r="KL14" s="221"/>
      <c r="KM14" s="221"/>
      <c r="KN14" s="221"/>
      <c r="KO14" s="221"/>
      <c r="KP14" s="257"/>
      <c r="KQ14" s="384"/>
      <c r="KR14" s="221"/>
      <c r="KS14" s="221"/>
      <c r="KT14" s="221"/>
      <c r="KU14" s="221"/>
      <c r="KV14" s="221"/>
      <c r="KW14" s="221"/>
      <c r="KX14" s="221"/>
      <c r="KY14" s="221"/>
      <c r="KZ14" s="221"/>
      <c r="LA14" s="221"/>
      <c r="LB14" s="221"/>
      <c r="LC14" s="221"/>
      <c r="LD14" s="221"/>
      <c r="LE14" s="221"/>
      <c r="LF14" s="221"/>
      <c r="LG14" s="221"/>
      <c r="LH14" s="221"/>
      <c r="LI14" s="221"/>
      <c r="LJ14" s="257"/>
      <c r="LK14" s="384"/>
      <c r="LL14" s="221"/>
      <c r="LM14" s="221"/>
      <c r="LN14" s="221"/>
      <c r="LO14" s="221"/>
      <c r="LP14" s="221"/>
      <c r="LQ14" s="221"/>
      <c r="LR14" s="221"/>
      <c r="LS14" s="221"/>
      <c r="LT14" s="221"/>
      <c r="LU14" s="221"/>
      <c r="LV14" s="221"/>
      <c r="LW14" s="221"/>
      <c r="LX14" s="221"/>
      <c r="LY14" s="221"/>
      <c r="LZ14" s="221"/>
      <c r="MA14" s="221"/>
      <c r="MB14" s="221"/>
      <c r="MC14" s="221"/>
      <c r="MD14" s="257"/>
    </row>
    <row r="15" spans="1:344" ht="12.75" customHeight="1" x14ac:dyDescent="0.2">
      <c r="A15" s="242"/>
      <c r="B15" s="221"/>
      <c r="C15" s="221"/>
      <c r="D15" s="221"/>
      <c r="E15" s="221"/>
      <c r="F15" s="221"/>
      <c r="G15" s="221"/>
      <c r="H15" s="221"/>
      <c r="I15" s="221"/>
      <c r="J15" s="221"/>
      <c r="K15" s="221"/>
      <c r="L15" s="221"/>
      <c r="M15" s="221"/>
      <c r="N15" s="221"/>
      <c r="O15" s="221"/>
      <c r="P15" s="221"/>
      <c r="Q15" s="221"/>
      <c r="R15" s="221"/>
      <c r="S15" s="221"/>
      <c r="T15" s="384"/>
      <c r="U15" s="221"/>
      <c r="V15" s="221"/>
      <c r="W15" s="221"/>
      <c r="X15" s="221"/>
      <c r="Y15" s="221"/>
      <c r="Z15" s="221"/>
      <c r="AA15" s="221"/>
      <c r="AB15" s="221"/>
      <c r="AC15" s="221"/>
      <c r="AD15" s="221"/>
      <c r="AE15" s="221"/>
      <c r="AF15" s="221"/>
      <c r="AG15" s="221"/>
      <c r="AH15" s="221"/>
      <c r="AI15" s="221"/>
      <c r="AJ15" s="221"/>
      <c r="AK15" s="221"/>
      <c r="AL15" s="221"/>
      <c r="AM15" s="221"/>
      <c r="AN15" s="418"/>
      <c r="AO15" s="551"/>
      <c r="AP15" s="230"/>
      <c r="AQ15" s="230"/>
      <c r="AR15" s="230"/>
      <c r="AS15" s="230"/>
      <c r="AT15" s="230"/>
      <c r="AU15" s="230"/>
      <c r="AV15" s="230"/>
      <c r="AW15" s="230"/>
      <c r="AX15" s="230"/>
      <c r="AY15" s="230"/>
      <c r="AZ15" s="230"/>
      <c r="BA15" s="230"/>
      <c r="BB15" s="230"/>
      <c r="BC15" s="230"/>
      <c r="BD15" s="230"/>
      <c r="BE15" s="230"/>
      <c r="BF15" s="230"/>
      <c r="BG15" s="230"/>
      <c r="BH15" s="230"/>
      <c r="BI15" s="230"/>
      <c r="BJ15" s="552"/>
      <c r="BK15" s="384"/>
      <c r="BL15" s="242"/>
      <c r="BM15" s="221"/>
      <c r="BN15" s="221"/>
      <c r="BO15" s="221"/>
      <c r="BP15" s="221"/>
      <c r="BQ15" s="221"/>
      <c r="BR15" s="256"/>
      <c r="BS15" s="221"/>
      <c r="BT15" s="221"/>
      <c r="BU15" s="221"/>
      <c r="BV15" s="221"/>
      <c r="BW15" s="221"/>
      <c r="BX15" s="221"/>
      <c r="BY15" s="221"/>
      <c r="BZ15" s="221"/>
      <c r="CA15" s="221"/>
      <c r="CB15" s="221"/>
      <c r="CC15" s="221"/>
      <c r="CD15" s="243"/>
      <c r="CE15" s="384"/>
      <c r="CF15" s="242"/>
      <c r="CG15" s="221"/>
      <c r="CH15" s="221"/>
      <c r="CI15" s="221"/>
      <c r="CJ15" s="221"/>
      <c r="CK15" s="221"/>
      <c r="CL15" s="256"/>
      <c r="CM15" s="221"/>
      <c r="CN15" s="221"/>
      <c r="CO15" s="221"/>
      <c r="CP15" s="221"/>
      <c r="CQ15" s="221"/>
      <c r="CR15" s="221"/>
      <c r="CS15" s="221"/>
      <c r="CT15" s="221"/>
      <c r="CU15" s="221"/>
      <c r="CV15" s="221"/>
      <c r="CW15" s="221"/>
      <c r="CX15" s="243"/>
      <c r="CY15" s="384"/>
      <c r="CZ15" s="221"/>
      <c r="DA15" s="221"/>
      <c r="DB15" s="221"/>
      <c r="DC15" s="221"/>
      <c r="DD15" s="221"/>
      <c r="DE15" s="221"/>
      <c r="DF15" s="256"/>
      <c r="DG15" s="221"/>
      <c r="DH15" s="221"/>
      <c r="DI15" s="221"/>
      <c r="DJ15" s="221"/>
      <c r="DK15" s="221"/>
      <c r="DL15" s="221"/>
      <c r="DM15" s="221"/>
      <c r="DN15" s="221"/>
      <c r="DO15" s="221"/>
      <c r="DP15" s="221"/>
      <c r="DQ15" s="221"/>
      <c r="DR15" s="257"/>
      <c r="DS15" s="384"/>
      <c r="DT15" s="221"/>
      <c r="DU15" s="221"/>
      <c r="DV15" s="221"/>
      <c r="DW15" s="221"/>
      <c r="DX15" s="221"/>
      <c r="DY15" s="221"/>
      <c r="DZ15" s="256"/>
      <c r="EA15" s="221"/>
      <c r="EB15" s="221"/>
      <c r="EC15" s="221"/>
      <c r="ED15" s="221"/>
      <c r="EE15" s="221"/>
      <c r="EF15" s="221"/>
      <c r="EG15" s="221"/>
      <c r="EH15" s="221"/>
      <c r="EI15" s="221"/>
      <c r="EJ15" s="221"/>
      <c r="EK15" s="221"/>
      <c r="EL15" s="257"/>
      <c r="EM15" s="384"/>
      <c r="EN15" s="221"/>
      <c r="EO15" s="221"/>
      <c r="EP15" s="221"/>
      <c r="EQ15" s="221"/>
      <c r="ER15" s="221"/>
      <c r="ES15" s="221"/>
      <c r="ET15" s="256"/>
      <c r="EU15" s="221"/>
      <c r="EV15" s="221"/>
      <c r="EW15" s="221"/>
      <c r="EX15" s="221"/>
      <c r="EY15" s="221"/>
      <c r="EZ15" s="221"/>
      <c r="FA15" s="221"/>
      <c r="FB15" s="221"/>
      <c r="FC15" s="221"/>
      <c r="FD15" s="221"/>
      <c r="FE15" s="221"/>
      <c r="FF15" s="257"/>
      <c r="FG15" s="384"/>
      <c r="FH15" s="221"/>
      <c r="FI15" s="221"/>
      <c r="FJ15" s="221"/>
      <c r="FK15" s="221"/>
      <c r="FL15" s="221"/>
      <c r="FM15" s="221"/>
      <c r="FN15" s="256"/>
      <c r="FO15" s="221"/>
      <c r="FP15" s="221"/>
      <c r="FQ15" s="221"/>
      <c r="FR15" s="221"/>
      <c r="FS15" s="221"/>
      <c r="FT15" s="221"/>
      <c r="FU15" s="221"/>
      <c r="FV15" s="221"/>
      <c r="FW15" s="221"/>
      <c r="FX15" s="221"/>
      <c r="FY15" s="221"/>
      <c r="FZ15" s="257"/>
      <c r="GA15" s="384"/>
      <c r="GB15" s="221"/>
      <c r="GC15" s="221"/>
      <c r="GD15" s="221"/>
      <c r="GE15" s="221"/>
      <c r="GF15" s="221"/>
      <c r="GG15" s="221"/>
      <c r="GH15" s="256"/>
      <c r="GI15" s="221"/>
      <c r="GJ15" s="221"/>
      <c r="GK15" s="221"/>
      <c r="GL15" s="221"/>
      <c r="GM15" s="221"/>
      <c r="GN15" s="221"/>
      <c r="GO15" s="221"/>
      <c r="GP15" s="221"/>
      <c r="GQ15" s="221"/>
      <c r="GR15" s="221"/>
      <c r="GS15" s="221"/>
      <c r="GT15" s="257"/>
      <c r="GU15" s="384"/>
      <c r="GV15" s="221"/>
      <c r="GW15" s="221"/>
      <c r="GX15" s="221"/>
      <c r="GY15" s="221"/>
      <c r="GZ15" s="221"/>
      <c r="HA15" s="221"/>
      <c r="HB15" s="256"/>
      <c r="HC15" s="221"/>
      <c r="HD15" s="221"/>
      <c r="HE15" s="221"/>
      <c r="HF15" s="221"/>
      <c r="HG15" s="221"/>
      <c r="HH15" s="221"/>
      <c r="HI15" s="221"/>
      <c r="HJ15" s="221"/>
      <c r="HK15" s="221"/>
      <c r="HL15" s="221"/>
      <c r="HM15" s="221"/>
      <c r="HN15" s="257"/>
      <c r="HO15" s="384"/>
      <c r="HP15" s="221"/>
      <c r="HQ15" s="221"/>
      <c r="HR15" s="221"/>
      <c r="HS15" s="221"/>
      <c r="HT15" s="221"/>
      <c r="HU15" s="221"/>
      <c r="HV15" s="256"/>
      <c r="HW15" s="221"/>
      <c r="HX15" s="221"/>
      <c r="HY15" s="221"/>
      <c r="HZ15" s="221"/>
      <c r="IA15" s="221"/>
      <c r="IB15" s="221"/>
      <c r="IC15" s="221"/>
      <c r="ID15" s="221"/>
      <c r="IE15" s="221"/>
      <c r="IF15" s="221"/>
      <c r="IG15" s="221"/>
      <c r="IH15" s="257"/>
      <c r="II15" s="384"/>
      <c r="IJ15" s="221"/>
      <c r="IK15" s="221"/>
      <c r="IL15" s="221"/>
      <c r="IM15" s="221"/>
      <c r="IN15" s="221"/>
      <c r="IO15" s="221"/>
      <c r="IP15" s="256"/>
      <c r="IQ15" s="221"/>
      <c r="IR15" s="221"/>
      <c r="IS15" s="221"/>
      <c r="IT15" s="221"/>
      <c r="IU15" s="221"/>
      <c r="IV15" s="221"/>
      <c r="IW15" s="221"/>
      <c r="IX15" s="221"/>
      <c r="IY15" s="221"/>
      <c r="IZ15" s="221"/>
      <c r="JA15" s="221"/>
      <c r="JB15" s="257"/>
      <c r="JC15" s="384"/>
      <c r="JD15" s="221"/>
      <c r="JE15" s="221"/>
      <c r="JF15" s="221"/>
      <c r="JG15" s="221"/>
      <c r="JH15" s="221"/>
      <c r="JI15" s="221"/>
      <c r="JJ15" s="256"/>
      <c r="JK15" s="221"/>
      <c r="JL15" s="221"/>
      <c r="JM15" s="221"/>
      <c r="JN15" s="221"/>
      <c r="JO15" s="221"/>
      <c r="JP15" s="221"/>
      <c r="JQ15" s="221"/>
      <c r="JR15" s="221"/>
      <c r="JS15" s="221"/>
      <c r="JT15" s="221"/>
      <c r="JU15" s="221"/>
      <c r="JV15" s="257"/>
      <c r="JW15" s="384"/>
      <c r="JX15" s="221"/>
      <c r="JY15" s="221"/>
      <c r="JZ15" s="221"/>
      <c r="KA15" s="221"/>
      <c r="KB15" s="221"/>
      <c r="KC15" s="221"/>
      <c r="KD15" s="256"/>
      <c r="KE15" s="221"/>
      <c r="KF15" s="221"/>
      <c r="KG15" s="221"/>
      <c r="KH15" s="221"/>
      <c r="KI15" s="221"/>
      <c r="KJ15" s="221"/>
      <c r="KK15" s="221"/>
      <c r="KL15" s="221"/>
      <c r="KM15" s="221"/>
      <c r="KN15" s="221"/>
      <c r="KO15" s="221"/>
      <c r="KP15" s="257"/>
      <c r="KQ15" s="384"/>
      <c r="KR15" s="221"/>
      <c r="KS15" s="221"/>
      <c r="KT15" s="221"/>
      <c r="KU15" s="221"/>
      <c r="KV15" s="221"/>
      <c r="KW15" s="221"/>
      <c r="KX15" s="256"/>
      <c r="KY15" s="221"/>
      <c r="KZ15" s="221"/>
      <c r="LA15" s="221"/>
      <c r="LB15" s="221"/>
      <c r="LC15" s="221"/>
      <c r="LD15" s="221"/>
      <c r="LE15" s="221"/>
      <c r="LF15" s="221"/>
      <c r="LG15" s="221"/>
      <c r="LH15" s="221"/>
      <c r="LI15" s="221"/>
      <c r="LJ15" s="257"/>
      <c r="LK15" s="384"/>
      <c r="LL15" s="221"/>
      <c r="LM15" s="221"/>
      <c r="LN15" s="221"/>
      <c r="LO15" s="221"/>
      <c r="LP15" s="221"/>
      <c r="LQ15" s="221"/>
      <c r="LR15" s="256"/>
      <c r="LS15" s="221"/>
      <c r="LT15" s="221"/>
      <c r="LU15" s="221"/>
      <c r="LV15" s="221"/>
      <c r="LW15" s="221"/>
      <c r="LX15" s="221"/>
      <c r="LY15" s="221"/>
      <c r="LZ15" s="221"/>
      <c r="MA15" s="221"/>
      <c r="MB15" s="221"/>
      <c r="MC15" s="221"/>
      <c r="MD15" s="257"/>
    </row>
    <row r="16" spans="1:344" ht="12.75" customHeight="1" x14ac:dyDescent="0.2">
      <c r="A16" s="242"/>
      <c r="B16" s="221"/>
      <c r="C16" s="221"/>
      <c r="D16" s="221"/>
      <c r="E16" s="221"/>
      <c r="F16" s="221"/>
      <c r="G16" s="221"/>
      <c r="H16" s="221"/>
      <c r="I16" s="221"/>
      <c r="J16" s="221"/>
      <c r="K16" s="221"/>
      <c r="L16" s="221"/>
      <c r="M16" s="221"/>
      <c r="N16" s="221"/>
      <c r="O16" s="221"/>
      <c r="P16" s="221"/>
      <c r="Q16" s="221"/>
      <c r="R16" s="221"/>
      <c r="S16" s="221"/>
      <c r="T16" s="384"/>
      <c r="U16" s="221"/>
      <c r="V16" s="221"/>
      <c r="W16" s="221"/>
      <c r="X16" s="221"/>
      <c r="Y16" s="221"/>
      <c r="Z16" s="221"/>
      <c r="AA16" s="221"/>
      <c r="AB16" s="221"/>
      <c r="AC16" s="221"/>
      <c r="AD16" s="221"/>
      <c r="AE16" s="221"/>
      <c r="AF16" s="221"/>
      <c r="AG16" s="221"/>
      <c r="AH16" s="221"/>
      <c r="AI16" s="221"/>
      <c r="AJ16" s="221"/>
      <c r="AK16" s="221"/>
      <c r="AL16" s="221"/>
      <c r="AM16" s="221"/>
      <c r="AN16" s="418"/>
      <c r="AO16" s="551"/>
      <c r="AP16" s="230"/>
      <c r="AQ16" s="230"/>
      <c r="AR16" s="230"/>
      <c r="AS16" s="230"/>
      <c r="AT16" s="230"/>
      <c r="AU16" s="230"/>
      <c r="AV16" s="230"/>
      <c r="AW16" s="230"/>
      <c r="AX16" s="230"/>
      <c r="AY16" s="230"/>
      <c r="AZ16" s="230"/>
      <c r="BA16" s="230"/>
      <c r="BB16" s="230"/>
      <c r="BC16" s="230"/>
      <c r="BD16" s="230"/>
      <c r="BE16" s="230"/>
      <c r="BF16" s="230"/>
      <c r="BG16" s="230"/>
      <c r="BH16" s="230"/>
      <c r="BI16" s="230"/>
      <c r="BJ16" s="552"/>
      <c r="BK16" s="384"/>
      <c r="BL16" s="242"/>
      <c r="BM16" s="221"/>
      <c r="BN16" s="221"/>
      <c r="BO16" s="221"/>
      <c r="BP16" s="221"/>
      <c r="BQ16" s="221"/>
      <c r="BR16" s="221"/>
      <c r="BS16" s="221"/>
      <c r="BT16" s="221"/>
      <c r="BU16" s="221"/>
      <c r="BV16" s="221"/>
      <c r="BW16" s="221"/>
      <c r="BX16" s="221"/>
      <c r="BY16" s="221"/>
      <c r="BZ16" s="221"/>
      <c r="CA16" s="221"/>
      <c r="CB16" s="221"/>
      <c r="CC16" s="221"/>
      <c r="CD16" s="243"/>
      <c r="CE16" s="384"/>
      <c r="CF16" s="242"/>
      <c r="CG16" s="221"/>
      <c r="CH16" s="221"/>
      <c r="CI16" s="221"/>
      <c r="CJ16" s="221"/>
      <c r="CK16" s="221"/>
      <c r="CL16" s="221"/>
      <c r="CM16" s="221"/>
      <c r="CN16" s="221"/>
      <c r="CO16" s="221"/>
      <c r="CP16" s="221"/>
      <c r="CQ16" s="221"/>
      <c r="CR16" s="221"/>
      <c r="CS16" s="221"/>
      <c r="CT16" s="221"/>
      <c r="CU16" s="221"/>
      <c r="CV16" s="221"/>
      <c r="CW16" s="221"/>
      <c r="CX16" s="243"/>
      <c r="CY16" s="384"/>
      <c r="CZ16" s="221"/>
      <c r="DA16" s="221"/>
      <c r="DB16" s="221"/>
      <c r="DC16" s="221"/>
      <c r="DD16" s="221"/>
      <c r="DE16" s="221"/>
      <c r="DF16" s="221"/>
      <c r="DG16" s="221"/>
      <c r="DH16" s="221"/>
      <c r="DI16" s="221"/>
      <c r="DJ16" s="221"/>
      <c r="DK16" s="221"/>
      <c r="DL16" s="221"/>
      <c r="DM16" s="221"/>
      <c r="DN16" s="221"/>
      <c r="DO16" s="221"/>
      <c r="DP16" s="221"/>
      <c r="DQ16" s="221"/>
      <c r="DR16" s="257"/>
      <c r="DS16" s="384"/>
      <c r="DT16" s="221"/>
      <c r="DU16" s="221"/>
      <c r="DV16" s="221"/>
      <c r="DW16" s="221"/>
      <c r="DX16" s="221"/>
      <c r="DY16" s="221"/>
      <c r="DZ16" s="221"/>
      <c r="EA16" s="221"/>
      <c r="EB16" s="221"/>
      <c r="EC16" s="221"/>
      <c r="ED16" s="221"/>
      <c r="EE16" s="221"/>
      <c r="EF16" s="221"/>
      <c r="EG16" s="221"/>
      <c r="EH16" s="221"/>
      <c r="EI16" s="221"/>
      <c r="EJ16" s="221"/>
      <c r="EK16" s="221"/>
      <c r="EL16" s="257"/>
      <c r="EM16" s="384"/>
      <c r="EN16" s="221"/>
      <c r="EO16" s="221"/>
      <c r="EP16" s="221"/>
      <c r="EQ16" s="221"/>
      <c r="ER16" s="221"/>
      <c r="ES16" s="221"/>
      <c r="ET16" s="221"/>
      <c r="EU16" s="221"/>
      <c r="EV16" s="221"/>
      <c r="EW16" s="221"/>
      <c r="EX16" s="221"/>
      <c r="EY16" s="221"/>
      <c r="EZ16" s="221"/>
      <c r="FA16" s="221"/>
      <c r="FB16" s="221"/>
      <c r="FC16" s="221"/>
      <c r="FD16" s="221"/>
      <c r="FE16" s="221"/>
      <c r="FF16" s="257"/>
      <c r="FG16" s="384"/>
      <c r="FH16" s="221"/>
      <c r="FI16" s="221"/>
      <c r="FJ16" s="221"/>
      <c r="FK16" s="221"/>
      <c r="FL16" s="221"/>
      <c r="FM16" s="221"/>
      <c r="FN16" s="221"/>
      <c r="FO16" s="221"/>
      <c r="FP16" s="221"/>
      <c r="FQ16" s="221"/>
      <c r="FR16" s="221"/>
      <c r="FS16" s="221"/>
      <c r="FT16" s="221"/>
      <c r="FU16" s="221"/>
      <c r="FV16" s="221"/>
      <c r="FW16" s="221"/>
      <c r="FX16" s="221"/>
      <c r="FY16" s="221"/>
      <c r="FZ16" s="257"/>
      <c r="GA16" s="384"/>
      <c r="GB16" s="221"/>
      <c r="GC16" s="221"/>
      <c r="GD16" s="221"/>
      <c r="GE16" s="221"/>
      <c r="GF16" s="221"/>
      <c r="GG16" s="221"/>
      <c r="GH16" s="221"/>
      <c r="GI16" s="221"/>
      <c r="GJ16" s="221"/>
      <c r="GK16" s="221"/>
      <c r="GL16" s="221"/>
      <c r="GM16" s="221"/>
      <c r="GN16" s="221"/>
      <c r="GO16" s="221"/>
      <c r="GP16" s="221"/>
      <c r="GQ16" s="221"/>
      <c r="GR16" s="221"/>
      <c r="GS16" s="221"/>
      <c r="GT16" s="257"/>
      <c r="GU16" s="384"/>
      <c r="GV16" s="221"/>
      <c r="GW16" s="221"/>
      <c r="GX16" s="221"/>
      <c r="GY16" s="221"/>
      <c r="GZ16" s="221"/>
      <c r="HA16" s="221"/>
      <c r="HB16" s="221"/>
      <c r="HC16" s="221"/>
      <c r="HD16" s="221"/>
      <c r="HE16" s="221"/>
      <c r="HF16" s="221"/>
      <c r="HG16" s="221"/>
      <c r="HH16" s="221"/>
      <c r="HI16" s="221"/>
      <c r="HJ16" s="221"/>
      <c r="HK16" s="221"/>
      <c r="HL16" s="221"/>
      <c r="HM16" s="221"/>
      <c r="HN16" s="257"/>
      <c r="HO16" s="384"/>
      <c r="HP16" s="221"/>
      <c r="HQ16" s="221"/>
      <c r="HR16" s="221"/>
      <c r="HS16" s="221"/>
      <c r="HT16" s="221"/>
      <c r="HU16" s="221"/>
      <c r="HV16" s="221"/>
      <c r="HW16" s="221"/>
      <c r="HX16" s="221"/>
      <c r="HY16" s="221"/>
      <c r="HZ16" s="221"/>
      <c r="IA16" s="221"/>
      <c r="IB16" s="221"/>
      <c r="IC16" s="221"/>
      <c r="ID16" s="221"/>
      <c r="IE16" s="221"/>
      <c r="IF16" s="221"/>
      <c r="IG16" s="221"/>
      <c r="IH16" s="257"/>
      <c r="II16" s="384"/>
      <c r="IJ16" s="221"/>
      <c r="IK16" s="221"/>
      <c r="IL16" s="221"/>
      <c r="IM16" s="221"/>
      <c r="IN16" s="221"/>
      <c r="IO16" s="221"/>
      <c r="IP16" s="221"/>
      <c r="IQ16" s="221"/>
      <c r="IR16" s="221"/>
      <c r="IS16" s="221"/>
      <c r="IT16" s="221"/>
      <c r="IU16" s="221"/>
      <c r="IV16" s="221"/>
      <c r="IW16" s="221"/>
      <c r="IX16" s="221"/>
      <c r="IY16" s="221"/>
      <c r="IZ16" s="221"/>
      <c r="JA16" s="221"/>
      <c r="JB16" s="257"/>
      <c r="JC16" s="384"/>
      <c r="JD16" s="221"/>
      <c r="JE16" s="221"/>
      <c r="JF16" s="221"/>
      <c r="JG16" s="221"/>
      <c r="JH16" s="221"/>
      <c r="JI16" s="221"/>
      <c r="JJ16" s="221"/>
      <c r="JK16" s="221"/>
      <c r="JL16" s="221"/>
      <c r="JM16" s="221"/>
      <c r="JN16" s="221"/>
      <c r="JO16" s="221"/>
      <c r="JP16" s="221"/>
      <c r="JQ16" s="221"/>
      <c r="JR16" s="221"/>
      <c r="JS16" s="221"/>
      <c r="JT16" s="221"/>
      <c r="JU16" s="221"/>
      <c r="JV16" s="257"/>
      <c r="JW16" s="384"/>
      <c r="JX16" s="221"/>
      <c r="JY16" s="221"/>
      <c r="JZ16" s="221"/>
      <c r="KA16" s="221"/>
      <c r="KB16" s="221"/>
      <c r="KC16" s="221"/>
      <c r="KD16" s="221"/>
      <c r="KE16" s="221"/>
      <c r="KF16" s="221"/>
      <c r="KG16" s="221"/>
      <c r="KH16" s="221"/>
      <c r="KI16" s="221"/>
      <c r="KJ16" s="221"/>
      <c r="KK16" s="221"/>
      <c r="KL16" s="221"/>
      <c r="KM16" s="221"/>
      <c r="KN16" s="221"/>
      <c r="KO16" s="221"/>
      <c r="KP16" s="257"/>
      <c r="KQ16" s="384"/>
      <c r="KR16" s="221"/>
      <c r="KS16" s="221"/>
      <c r="KT16" s="221"/>
      <c r="KU16" s="221"/>
      <c r="KV16" s="221"/>
      <c r="KW16" s="221"/>
      <c r="KX16" s="221"/>
      <c r="KY16" s="221"/>
      <c r="KZ16" s="221"/>
      <c r="LA16" s="221"/>
      <c r="LB16" s="221"/>
      <c r="LC16" s="221"/>
      <c r="LD16" s="221"/>
      <c r="LE16" s="221"/>
      <c r="LF16" s="221"/>
      <c r="LG16" s="221"/>
      <c r="LH16" s="221"/>
      <c r="LI16" s="221"/>
      <c r="LJ16" s="257"/>
      <c r="LK16" s="384"/>
      <c r="LL16" s="221"/>
      <c r="LM16" s="221"/>
      <c r="LN16" s="221"/>
      <c r="LO16" s="221"/>
      <c r="LP16" s="221"/>
      <c r="LQ16" s="221"/>
      <c r="LR16" s="221"/>
      <c r="LS16" s="221"/>
      <c r="LT16" s="221"/>
      <c r="LU16" s="221"/>
      <c r="LV16" s="221"/>
      <c r="LW16" s="221"/>
      <c r="LX16" s="221"/>
      <c r="LY16" s="221"/>
      <c r="LZ16" s="221"/>
      <c r="MA16" s="221"/>
      <c r="MB16" s="221"/>
      <c r="MC16" s="221"/>
      <c r="MD16" s="257"/>
    </row>
    <row r="17" spans="1:342" ht="12.75" customHeight="1" x14ac:dyDescent="0.2">
      <c r="A17" s="242"/>
      <c r="B17" s="221"/>
      <c r="C17" s="221"/>
      <c r="D17" s="221"/>
      <c r="E17" s="221"/>
      <c r="F17" s="221"/>
      <c r="G17" s="221"/>
      <c r="H17" s="221"/>
      <c r="I17" s="221"/>
      <c r="J17" s="221"/>
      <c r="K17" s="221"/>
      <c r="L17" s="221"/>
      <c r="M17" s="221"/>
      <c r="N17" s="221"/>
      <c r="O17" s="221"/>
      <c r="P17" s="221"/>
      <c r="Q17" s="221"/>
      <c r="R17" s="221"/>
      <c r="S17" s="221"/>
      <c r="T17" s="384"/>
      <c r="U17" s="221"/>
      <c r="V17" s="221"/>
      <c r="W17" s="221"/>
      <c r="X17" s="221"/>
      <c r="Y17" s="221"/>
      <c r="Z17" s="221"/>
      <c r="AA17" s="221"/>
      <c r="AB17" s="221"/>
      <c r="AC17" s="221"/>
      <c r="AD17" s="221"/>
      <c r="AE17" s="221"/>
      <c r="AF17" s="221"/>
      <c r="AG17" s="221"/>
      <c r="AH17" s="221"/>
      <c r="AI17" s="221"/>
      <c r="AJ17" s="221"/>
      <c r="AK17" s="221"/>
      <c r="AL17" s="221"/>
      <c r="AM17" s="221"/>
      <c r="AN17" s="418"/>
      <c r="AO17" s="551"/>
      <c r="AP17" s="230"/>
      <c r="AQ17" s="230"/>
      <c r="AR17" s="230"/>
      <c r="AS17" s="230"/>
      <c r="AT17" s="230"/>
      <c r="AU17" s="230"/>
      <c r="AV17" s="230"/>
      <c r="AW17" s="230"/>
      <c r="AX17" s="230"/>
      <c r="AY17" s="230"/>
      <c r="AZ17" s="230"/>
      <c r="BA17" s="230"/>
      <c r="BB17" s="230"/>
      <c r="BC17" s="230"/>
      <c r="BD17" s="230"/>
      <c r="BE17" s="230"/>
      <c r="BF17" s="230"/>
      <c r="BG17" s="230"/>
      <c r="BH17" s="230"/>
      <c r="BI17" s="230"/>
      <c r="BJ17" s="552"/>
      <c r="BK17" s="384"/>
      <c r="BL17" s="242"/>
      <c r="BM17" s="221"/>
      <c r="BN17" s="221"/>
      <c r="BO17" s="221"/>
      <c r="BP17" s="221"/>
      <c r="BQ17" s="221"/>
      <c r="BR17" s="221"/>
      <c r="BS17" s="221"/>
      <c r="BT17" s="221"/>
      <c r="BU17" s="221"/>
      <c r="BV17" s="221"/>
      <c r="BW17" s="221"/>
      <c r="BX17" s="221"/>
      <c r="BY17" s="221"/>
      <c r="BZ17" s="221"/>
      <c r="CA17" s="221"/>
      <c r="CB17" s="221"/>
      <c r="CC17" s="221"/>
      <c r="CD17" s="243"/>
      <c r="CE17" s="384"/>
      <c r="CF17" s="242"/>
      <c r="CG17" s="221"/>
      <c r="CH17" s="221"/>
      <c r="CI17" s="221"/>
      <c r="CJ17" s="221"/>
      <c r="CK17" s="221"/>
      <c r="CL17" s="221"/>
      <c r="CM17" s="221"/>
      <c r="CN17" s="221"/>
      <c r="CO17" s="221"/>
      <c r="CP17" s="221"/>
      <c r="CQ17" s="221"/>
      <c r="CR17" s="221"/>
      <c r="CS17" s="221"/>
      <c r="CT17" s="221"/>
      <c r="CU17" s="221"/>
      <c r="CV17" s="221"/>
      <c r="CW17" s="221"/>
      <c r="CX17" s="243"/>
      <c r="CY17" s="384"/>
      <c r="CZ17" s="221"/>
      <c r="DA17" s="221"/>
      <c r="DB17" s="221"/>
      <c r="DC17" s="221"/>
      <c r="DD17" s="221"/>
      <c r="DE17" s="221"/>
      <c r="DF17" s="221"/>
      <c r="DG17" s="221"/>
      <c r="DH17" s="221"/>
      <c r="DI17" s="221"/>
      <c r="DJ17" s="221"/>
      <c r="DK17" s="221"/>
      <c r="DL17" s="221"/>
      <c r="DM17" s="221"/>
      <c r="DN17" s="221"/>
      <c r="DO17" s="221"/>
      <c r="DP17" s="221"/>
      <c r="DQ17" s="221"/>
      <c r="DR17" s="257"/>
      <c r="DS17" s="384"/>
      <c r="DT17" s="221"/>
      <c r="DU17" s="221"/>
      <c r="DV17" s="221"/>
      <c r="DW17" s="221"/>
      <c r="DX17" s="221"/>
      <c r="DY17" s="221"/>
      <c r="DZ17" s="221"/>
      <c r="EA17" s="221"/>
      <c r="EB17" s="221"/>
      <c r="EC17" s="221"/>
      <c r="ED17" s="221"/>
      <c r="EE17" s="221"/>
      <c r="EF17" s="221"/>
      <c r="EG17" s="221"/>
      <c r="EH17" s="221"/>
      <c r="EI17" s="221"/>
      <c r="EJ17" s="221"/>
      <c r="EK17" s="221"/>
      <c r="EL17" s="257"/>
      <c r="EM17" s="384"/>
      <c r="EN17" s="221"/>
      <c r="EO17" s="221"/>
      <c r="EP17" s="221"/>
      <c r="EQ17" s="221"/>
      <c r="ER17" s="221"/>
      <c r="ES17" s="221"/>
      <c r="ET17" s="221"/>
      <c r="EU17" s="221"/>
      <c r="EV17" s="221"/>
      <c r="EW17" s="221"/>
      <c r="EX17" s="221"/>
      <c r="EY17" s="221"/>
      <c r="EZ17" s="221"/>
      <c r="FA17" s="221"/>
      <c r="FB17" s="221"/>
      <c r="FC17" s="221"/>
      <c r="FD17" s="221"/>
      <c r="FE17" s="221"/>
      <c r="FF17" s="257"/>
      <c r="FG17" s="384"/>
      <c r="FH17" s="221"/>
      <c r="FI17" s="221"/>
      <c r="FJ17" s="221"/>
      <c r="FK17" s="221"/>
      <c r="FL17" s="221"/>
      <c r="FM17" s="221"/>
      <c r="FN17" s="221"/>
      <c r="FO17" s="221"/>
      <c r="FP17" s="221"/>
      <c r="FQ17" s="221"/>
      <c r="FR17" s="221"/>
      <c r="FS17" s="221"/>
      <c r="FT17" s="221"/>
      <c r="FU17" s="221"/>
      <c r="FV17" s="221"/>
      <c r="FW17" s="221"/>
      <c r="FX17" s="221"/>
      <c r="FY17" s="221"/>
      <c r="FZ17" s="257"/>
      <c r="GA17" s="384"/>
      <c r="GB17" s="221"/>
      <c r="GC17" s="221"/>
      <c r="GD17" s="221"/>
      <c r="GE17" s="221"/>
      <c r="GF17" s="221"/>
      <c r="GG17" s="221"/>
      <c r="GH17" s="221"/>
      <c r="GI17" s="221"/>
      <c r="GJ17" s="221"/>
      <c r="GK17" s="221"/>
      <c r="GL17" s="221"/>
      <c r="GM17" s="221"/>
      <c r="GN17" s="221"/>
      <c r="GO17" s="221"/>
      <c r="GP17" s="221"/>
      <c r="GQ17" s="221"/>
      <c r="GR17" s="221"/>
      <c r="GS17" s="221"/>
      <c r="GT17" s="257"/>
      <c r="GU17" s="384"/>
      <c r="GV17" s="221"/>
      <c r="GW17" s="221"/>
      <c r="GX17" s="221"/>
      <c r="GY17" s="221"/>
      <c r="GZ17" s="221"/>
      <c r="HA17" s="221"/>
      <c r="HB17" s="221"/>
      <c r="HC17" s="221"/>
      <c r="HD17" s="221"/>
      <c r="HE17" s="221"/>
      <c r="HF17" s="221"/>
      <c r="HG17" s="221"/>
      <c r="HH17" s="221"/>
      <c r="HI17" s="221"/>
      <c r="HJ17" s="221"/>
      <c r="HK17" s="221"/>
      <c r="HL17" s="221"/>
      <c r="HM17" s="221"/>
      <c r="HN17" s="257"/>
      <c r="HO17" s="384"/>
      <c r="HP17" s="221"/>
      <c r="HQ17" s="221"/>
      <c r="HR17" s="221"/>
      <c r="HS17" s="221"/>
      <c r="HT17" s="221"/>
      <c r="HU17" s="221"/>
      <c r="HV17" s="221"/>
      <c r="HW17" s="221"/>
      <c r="HX17" s="221"/>
      <c r="HY17" s="221"/>
      <c r="HZ17" s="221"/>
      <c r="IA17" s="221"/>
      <c r="IB17" s="221"/>
      <c r="IC17" s="221"/>
      <c r="ID17" s="221"/>
      <c r="IE17" s="221"/>
      <c r="IF17" s="221"/>
      <c r="IG17" s="221"/>
      <c r="IH17" s="257"/>
      <c r="II17" s="384"/>
      <c r="IJ17" s="221"/>
      <c r="IK17" s="221"/>
      <c r="IL17" s="221"/>
      <c r="IM17" s="221"/>
      <c r="IN17" s="221"/>
      <c r="IO17" s="221"/>
      <c r="IP17" s="221"/>
      <c r="IQ17" s="221"/>
      <c r="IR17" s="221"/>
      <c r="IS17" s="221"/>
      <c r="IT17" s="221"/>
      <c r="IU17" s="221"/>
      <c r="IV17" s="221"/>
      <c r="IW17" s="221"/>
      <c r="IX17" s="221"/>
      <c r="IY17" s="221"/>
      <c r="IZ17" s="221"/>
      <c r="JA17" s="221"/>
      <c r="JB17" s="257"/>
      <c r="JC17" s="384"/>
      <c r="JD17" s="221"/>
      <c r="JE17" s="221"/>
      <c r="JF17" s="221"/>
      <c r="JG17" s="221"/>
      <c r="JH17" s="221"/>
      <c r="JI17" s="221"/>
      <c r="JJ17" s="221"/>
      <c r="JK17" s="221"/>
      <c r="JL17" s="221"/>
      <c r="JM17" s="221"/>
      <c r="JN17" s="221"/>
      <c r="JO17" s="221"/>
      <c r="JP17" s="221"/>
      <c r="JQ17" s="221"/>
      <c r="JR17" s="221"/>
      <c r="JS17" s="221"/>
      <c r="JT17" s="221"/>
      <c r="JU17" s="221"/>
      <c r="JV17" s="257"/>
      <c r="JW17" s="384"/>
      <c r="JX17" s="221"/>
      <c r="JY17" s="221"/>
      <c r="JZ17" s="221"/>
      <c r="KA17" s="221"/>
      <c r="KB17" s="221"/>
      <c r="KC17" s="221"/>
      <c r="KD17" s="221"/>
      <c r="KE17" s="221"/>
      <c r="KF17" s="221"/>
      <c r="KG17" s="221"/>
      <c r="KH17" s="221"/>
      <c r="KI17" s="221"/>
      <c r="KJ17" s="221"/>
      <c r="KK17" s="221"/>
      <c r="KL17" s="221"/>
      <c r="KM17" s="221"/>
      <c r="KN17" s="221"/>
      <c r="KO17" s="221"/>
      <c r="KP17" s="257"/>
      <c r="KQ17" s="384"/>
      <c r="KR17" s="221"/>
      <c r="KS17" s="221"/>
      <c r="KT17" s="221"/>
      <c r="KU17" s="221"/>
      <c r="KV17" s="221"/>
      <c r="KW17" s="221"/>
      <c r="KX17" s="221"/>
      <c r="KY17" s="221"/>
      <c r="KZ17" s="221"/>
      <c r="LA17" s="221"/>
      <c r="LB17" s="221"/>
      <c r="LC17" s="221"/>
      <c r="LD17" s="221"/>
      <c r="LE17" s="221"/>
      <c r="LF17" s="221"/>
      <c r="LG17" s="221"/>
      <c r="LH17" s="221"/>
      <c r="LI17" s="221"/>
      <c r="LJ17" s="257"/>
      <c r="LK17" s="384"/>
      <c r="LL17" s="221"/>
      <c r="LM17" s="221"/>
      <c r="LN17" s="221"/>
      <c r="LO17" s="221"/>
      <c r="LP17" s="221"/>
      <c r="LQ17" s="221"/>
      <c r="LR17" s="221"/>
      <c r="LS17" s="221"/>
      <c r="LT17" s="221"/>
      <c r="LU17" s="221"/>
      <c r="LV17" s="221"/>
      <c r="LW17" s="221"/>
      <c r="LX17" s="221"/>
      <c r="LY17" s="221"/>
      <c r="LZ17" s="221"/>
      <c r="MA17" s="221"/>
      <c r="MB17" s="221"/>
      <c r="MC17" s="221"/>
      <c r="MD17" s="257"/>
    </row>
    <row r="18" spans="1:342" ht="12.75" customHeight="1" x14ac:dyDescent="0.2">
      <c r="A18" s="242"/>
      <c r="B18" s="221"/>
      <c r="C18" s="221"/>
      <c r="D18" s="221"/>
      <c r="E18" s="221"/>
      <c r="F18" s="221"/>
      <c r="G18" s="221"/>
      <c r="H18" s="221"/>
      <c r="I18" s="221"/>
      <c r="J18" s="221"/>
      <c r="K18" s="221"/>
      <c r="L18" s="221"/>
      <c r="M18" s="221"/>
      <c r="N18" s="221"/>
      <c r="O18" s="221"/>
      <c r="P18" s="221"/>
      <c r="Q18" s="221"/>
      <c r="R18" s="221"/>
      <c r="S18" s="221"/>
      <c r="T18" s="384"/>
      <c r="U18" s="221"/>
      <c r="V18" s="221"/>
      <c r="W18" s="221"/>
      <c r="X18" s="221"/>
      <c r="Y18" s="221"/>
      <c r="Z18" s="221"/>
      <c r="AA18" s="221"/>
      <c r="AB18" s="221"/>
      <c r="AC18" s="221"/>
      <c r="AD18" s="221"/>
      <c r="AE18" s="221"/>
      <c r="AF18" s="221"/>
      <c r="AG18" s="221"/>
      <c r="AH18" s="221"/>
      <c r="AI18" s="221"/>
      <c r="AJ18" s="221"/>
      <c r="AK18" s="221"/>
      <c r="AL18" s="221"/>
      <c r="AM18" s="221"/>
      <c r="AN18" s="418"/>
      <c r="AO18" s="551"/>
      <c r="AP18" s="230"/>
      <c r="AQ18" s="230"/>
      <c r="AR18" s="230"/>
      <c r="AS18" s="230"/>
      <c r="AT18" s="230"/>
      <c r="AU18" s="230"/>
      <c r="AV18" s="230"/>
      <c r="AW18" s="230"/>
      <c r="AX18" s="230"/>
      <c r="AY18" s="230"/>
      <c r="AZ18" s="230"/>
      <c r="BA18" s="230"/>
      <c r="BB18" s="230"/>
      <c r="BC18" s="230"/>
      <c r="BD18" s="230"/>
      <c r="BE18" s="230"/>
      <c r="BF18" s="230"/>
      <c r="BG18" s="230"/>
      <c r="BH18" s="230"/>
      <c r="BI18" s="230"/>
      <c r="BJ18" s="552"/>
      <c r="BK18" s="384"/>
      <c r="BL18" s="242"/>
      <c r="BM18" s="221"/>
      <c r="BN18" s="221"/>
      <c r="BO18" s="221"/>
      <c r="BP18" s="221"/>
      <c r="BQ18" s="221"/>
      <c r="BR18" s="221"/>
      <c r="BS18" s="221"/>
      <c r="BT18" s="221"/>
      <c r="BU18" s="221"/>
      <c r="BV18" s="221"/>
      <c r="BW18" s="221"/>
      <c r="BX18" s="221"/>
      <c r="BY18" s="221"/>
      <c r="BZ18" s="221"/>
      <c r="CA18" s="221"/>
      <c r="CB18" s="221"/>
      <c r="CC18" s="221"/>
      <c r="CD18" s="243"/>
      <c r="CE18" s="384"/>
      <c r="CF18" s="242"/>
      <c r="CG18" s="221"/>
      <c r="CH18" s="221"/>
      <c r="CI18" s="221"/>
      <c r="CJ18" s="221"/>
      <c r="CK18" s="221"/>
      <c r="CL18" s="221"/>
      <c r="CM18" s="221"/>
      <c r="CN18" s="221"/>
      <c r="CO18" s="221"/>
      <c r="CP18" s="221"/>
      <c r="CQ18" s="221"/>
      <c r="CR18" s="221"/>
      <c r="CS18" s="221"/>
      <c r="CT18" s="221"/>
      <c r="CU18" s="221"/>
      <c r="CV18" s="221"/>
      <c r="CW18" s="221"/>
      <c r="CX18" s="243"/>
      <c r="CY18" s="384"/>
      <c r="CZ18" s="221"/>
      <c r="DA18" s="221"/>
      <c r="DB18" s="221"/>
      <c r="DC18" s="221"/>
      <c r="DD18" s="221"/>
      <c r="DE18" s="221"/>
      <c r="DF18" s="221"/>
      <c r="DG18" s="221"/>
      <c r="DH18" s="221"/>
      <c r="DI18" s="221"/>
      <c r="DJ18" s="221"/>
      <c r="DK18" s="221"/>
      <c r="DL18" s="221"/>
      <c r="DM18" s="221"/>
      <c r="DN18" s="221"/>
      <c r="DO18" s="221"/>
      <c r="DP18" s="221"/>
      <c r="DQ18" s="221"/>
      <c r="DR18" s="257"/>
      <c r="DS18" s="384"/>
      <c r="DT18" s="221"/>
      <c r="DU18" s="221"/>
      <c r="DV18" s="221"/>
      <c r="DW18" s="221"/>
      <c r="DX18" s="221"/>
      <c r="DY18" s="221"/>
      <c r="DZ18" s="221"/>
      <c r="EA18" s="221"/>
      <c r="EB18" s="221"/>
      <c r="EC18" s="221"/>
      <c r="ED18" s="221"/>
      <c r="EE18" s="221"/>
      <c r="EF18" s="221"/>
      <c r="EG18" s="221"/>
      <c r="EH18" s="221"/>
      <c r="EI18" s="221"/>
      <c r="EJ18" s="221"/>
      <c r="EK18" s="221"/>
      <c r="EL18" s="257"/>
      <c r="EM18" s="384"/>
      <c r="EN18" s="221"/>
      <c r="EO18" s="221"/>
      <c r="EP18" s="221"/>
      <c r="EQ18" s="221"/>
      <c r="ER18" s="221"/>
      <c r="ES18" s="221"/>
      <c r="ET18" s="221"/>
      <c r="EU18" s="221"/>
      <c r="EV18" s="221"/>
      <c r="EW18" s="221"/>
      <c r="EX18" s="221"/>
      <c r="EY18" s="221"/>
      <c r="EZ18" s="221"/>
      <c r="FA18" s="221"/>
      <c r="FB18" s="221"/>
      <c r="FC18" s="221"/>
      <c r="FD18" s="221"/>
      <c r="FE18" s="221"/>
      <c r="FF18" s="257"/>
      <c r="FG18" s="384"/>
      <c r="FH18" s="221"/>
      <c r="FI18" s="221"/>
      <c r="FJ18" s="221"/>
      <c r="FK18" s="221"/>
      <c r="FL18" s="221"/>
      <c r="FM18" s="221"/>
      <c r="FN18" s="221"/>
      <c r="FO18" s="221"/>
      <c r="FP18" s="221"/>
      <c r="FQ18" s="221"/>
      <c r="FR18" s="221"/>
      <c r="FS18" s="221"/>
      <c r="FT18" s="221"/>
      <c r="FU18" s="221"/>
      <c r="FV18" s="221"/>
      <c r="FW18" s="221"/>
      <c r="FX18" s="221"/>
      <c r="FY18" s="221"/>
      <c r="FZ18" s="257"/>
      <c r="GA18" s="384"/>
      <c r="GB18" s="221"/>
      <c r="GC18" s="221"/>
      <c r="GD18" s="221"/>
      <c r="GE18" s="221"/>
      <c r="GF18" s="221"/>
      <c r="GG18" s="221"/>
      <c r="GH18" s="221"/>
      <c r="GI18" s="221"/>
      <c r="GJ18" s="221"/>
      <c r="GK18" s="221"/>
      <c r="GL18" s="221"/>
      <c r="GM18" s="221"/>
      <c r="GN18" s="221"/>
      <c r="GO18" s="221"/>
      <c r="GP18" s="221"/>
      <c r="GQ18" s="221"/>
      <c r="GR18" s="221"/>
      <c r="GS18" s="221"/>
      <c r="GT18" s="257"/>
      <c r="GU18" s="384"/>
      <c r="GV18" s="221"/>
      <c r="GW18" s="221"/>
      <c r="GX18" s="221"/>
      <c r="GY18" s="221"/>
      <c r="GZ18" s="221"/>
      <c r="HA18" s="221"/>
      <c r="HB18" s="221"/>
      <c r="HC18" s="221"/>
      <c r="HD18" s="221"/>
      <c r="HE18" s="221"/>
      <c r="HF18" s="221"/>
      <c r="HG18" s="221"/>
      <c r="HH18" s="221"/>
      <c r="HI18" s="221"/>
      <c r="HJ18" s="221"/>
      <c r="HK18" s="221"/>
      <c r="HL18" s="221"/>
      <c r="HM18" s="221"/>
      <c r="HN18" s="257"/>
      <c r="HO18" s="384"/>
      <c r="HP18" s="221"/>
      <c r="HQ18" s="221"/>
      <c r="HR18" s="221"/>
      <c r="HS18" s="221"/>
      <c r="HT18" s="221"/>
      <c r="HU18" s="221"/>
      <c r="HV18" s="221"/>
      <c r="HW18" s="221"/>
      <c r="HX18" s="221"/>
      <c r="HY18" s="221"/>
      <c r="HZ18" s="221"/>
      <c r="IA18" s="221"/>
      <c r="IB18" s="221"/>
      <c r="IC18" s="221"/>
      <c r="ID18" s="221"/>
      <c r="IE18" s="221"/>
      <c r="IF18" s="221"/>
      <c r="IG18" s="221"/>
      <c r="IH18" s="257"/>
      <c r="II18" s="384"/>
      <c r="IJ18" s="221"/>
      <c r="IK18" s="221"/>
      <c r="IL18" s="221"/>
      <c r="IM18" s="221"/>
      <c r="IN18" s="221"/>
      <c r="IO18" s="221"/>
      <c r="IP18" s="221"/>
      <c r="IQ18" s="221"/>
      <c r="IR18" s="221"/>
      <c r="IS18" s="221"/>
      <c r="IT18" s="221"/>
      <c r="IU18" s="221"/>
      <c r="IV18" s="221"/>
      <c r="IW18" s="221"/>
      <c r="IX18" s="221"/>
      <c r="IY18" s="221"/>
      <c r="IZ18" s="221"/>
      <c r="JA18" s="221"/>
      <c r="JB18" s="257"/>
      <c r="JC18" s="384"/>
      <c r="JD18" s="221"/>
      <c r="JE18" s="221"/>
      <c r="JF18" s="221"/>
      <c r="JG18" s="221"/>
      <c r="JH18" s="221"/>
      <c r="JI18" s="221"/>
      <c r="JJ18" s="221"/>
      <c r="JK18" s="221"/>
      <c r="JL18" s="221"/>
      <c r="JM18" s="221"/>
      <c r="JN18" s="221"/>
      <c r="JO18" s="221"/>
      <c r="JP18" s="221"/>
      <c r="JQ18" s="221"/>
      <c r="JR18" s="221"/>
      <c r="JS18" s="221"/>
      <c r="JT18" s="221"/>
      <c r="JU18" s="221"/>
      <c r="JV18" s="257"/>
      <c r="JW18" s="384"/>
      <c r="JX18" s="221"/>
      <c r="JY18" s="221"/>
      <c r="JZ18" s="221"/>
      <c r="KA18" s="221"/>
      <c r="KB18" s="221"/>
      <c r="KC18" s="221"/>
      <c r="KD18" s="221"/>
      <c r="KE18" s="221"/>
      <c r="KF18" s="221"/>
      <c r="KG18" s="221"/>
      <c r="KH18" s="221"/>
      <c r="KI18" s="221"/>
      <c r="KJ18" s="221"/>
      <c r="KK18" s="221"/>
      <c r="KL18" s="221"/>
      <c r="KM18" s="221"/>
      <c r="KN18" s="221"/>
      <c r="KO18" s="221"/>
      <c r="KP18" s="257"/>
      <c r="KQ18" s="384"/>
      <c r="KR18" s="221"/>
      <c r="KS18" s="221"/>
      <c r="KT18" s="221"/>
      <c r="KU18" s="221"/>
      <c r="KV18" s="221"/>
      <c r="KW18" s="221"/>
      <c r="KX18" s="221"/>
      <c r="KY18" s="221"/>
      <c r="KZ18" s="221"/>
      <c r="LA18" s="221"/>
      <c r="LB18" s="221"/>
      <c r="LC18" s="221"/>
      <c r="LD18" s="221"/>
      <c r="LE18" s="221"/>
      <c r="LF18" s="221"/>
      <c r="LG18" s="221"/>
      <c r="LH18" s="221"/>
      <c r="LI18" s="221"/>
      <c r="LJ18" s="257"/>
      <c r="LK18" s="384"/>
      <c r="LL18" s="221"/>
      <c r="LM18" s="221"/>
      <c r="LN18" s="221"/>
      <c r="LO18" s="221"/>
      <c r="LP18" s="221"/>
      <c r="LQ18" s="221"/>
      <c r="LR18" s="221"/>
      <c r="LS18" s="221"/>
      <c r="LT18" s="221"/>
      <c r="LU18" s="221"/>
      <c r="LV18" s="221"/>
      <c r="LW18" s="221"/>
      <c r="LX18" s="221"/>
      <c r="LY18" s="221"/>
      <c r="LZ18" s="221"/>
      <c r="MA18" s="221"/>
      <c r="MB18" s="221"/>
      <c r="MC18" s="221"/>
      <c r="MD18" s="257"/>
    </row>
    <row r="19" spans="1:342" ht="12.75" customHeight="1" x14ac:dyDescent="0.2">
      <c r="A19" s="544"/>
      <c r="B19" s="225"/>
      <c r="C19" s="225"/>
      <c r="D19" s="225"/>
      <c r="E19" s="225"/>
      <c r="F19" s="225"/>
      <c r="G19" s="225"/>
      <c r="H19" s="225"/>
      <c r="I19" s="225"/>
      <c r="J19" s="225"/>
      <c r="K19" s="225"/>
      <c r="L19" s="225"/>
      <c r="M19" s="225"/>
      <c r="N19" s="225"/>
      <c r="O19" s="225"/>
      <c r="P19" s="225"/>
      <c r="Q19" s="225"/>
      <c r="R19" s="225"/>
      <c r="S19" s="225"/>
      <c r="T19" s="384"/>
      <c r="U19" s="225"/>
      <c r="V19" s="225"/>
      <c r="W19" s="225"/>
      <c r="X19" s="225"/>
      <c r="Y19" s="225"/>
      <c r="Z19" s="225"/>
      <c r="AA19" s="225"/>
      <c r="AB19" s="225"/>
      <c r="AC19" s="225"/>
      <c r="AD19" s="225"/>
      <c r="AE19" s="225"/>
      <c r="AF19" s="225"/>
      <c r="AG19" s="225"/>
      <c r="AH19" s="225"/>
      <c r="AI19" s="225"/>
      <c r="AJ19" s="225"/>
      <c r="AK19" s="225"/>
      <c r="AL19" s="225"/>
      <c r="AM19" s="225"/>
      <c r="AN19" s="418"/>
      <c r="AO19" s="553"/>
      <c r="AP19" s="231"/>
      <c r="AQ19" s="231"/>
      <c r="AR19" s="231"/>
      <c r="AS19" s="225"/>
      <c r="AT19" s="225"/>
      <c r="AU19" s="231"/>
      <c r="AV19" s="225"/>
      <c r="AW19" s="231"/>
      <c r="AX19" s="231"/>
      <c r="AY19" s="231"/>
      <c r="AZ19" s="231"/>
      <c r="BA19" s="231"/>
      <c r="BB19" s="231"/>
      <c r="BC19" s="231"/>
      <c r="BD19" s="231"/>
      <c r="BE19" s="231"/>
      <c r="BF19" s="231"/>
      <c r="BG19" s="231"/>
      <c r="BH19" s="231"/>
      <c r="BI19" s="231"/>
      <c r="BJ19" s="554"/>
      <c r="BK19" s="384"/>
      <c r="BL19" s="544"/>
      <c r="BM19" s="225"/>
      <c r="BN19" s="225"/>
      <c r="BO19" s="225"/>
      <c r="BP19" s="225"/>
      <c r="BQ19" s="225"/>
      <c r="BR19" s="225"/>
      <c r="BS19" s="225"/>
      <c r="BT19" s="225"/>
      <c r="BU19" s="225"/>
      <c r="BV19" s="225"/>
      <c r="BW19" s="225"/>
      <c r="BX19" s="225"/>
      <c r="BY19" s="225"/>
      <c r="BZ19" s="225"/>
      <c r="CA19" s="225"/>
      <c r="CB19" s="225"/>
      <c r="CC19" s="225"/>
      <c r="CD19" s="555"/>
      <c r="CE19" s="384"/>
      <c r="CF19" s="544"/>
      <c r="CG19" s="225"/>
      <c r="CH19" s="225"/>
      <c r="CI19" s="225"/>
      <c r="CJ19" s="225"/>
      <c r="CK19" s="225"/>
      <c r="CL19" s="225"/>
      <c r="CM19" s="225"/>
      <c r="CN19" s="225"/>
      <c r="CO19" s="225"/>
      <c r="CP19" s="225"/>
      <c r="CQ19" s="225"/>
      <c r="CR19" s="225"/>
      <c r="CS19" s="225"/>
      <c r="CT19" s="225"/>
      <c r="CU19" s="225"/>
      <c r="CV19" s="225"/>
      <c r="CW19" s="225"/>
      <c r="CX19" s="555"/>
      <c r="CY19" s="384"/>
      <c r="CZ19" s="259"/>
      <c r="DA19" s="259"/>
      <c r="DB19" s="259"/>
      <c r="DC19" s="259"/>
      <c r="DD19" s="259"/>
      <c r="DE19" s="259"/>
      <c r="DF19" s="259"/>
      <c r="DG19" s="259"/>
      <c r="DH19" s="259"/>
      <c r="DI19" s="259"/>
      <c r="DJ19" s="259"/>
      <c r="DK19" s="259"/>
      <c r="DL19" s="259"/>
      <c r="DM19" s="259"/>
      <c r="DN19" s="259"/>
      <c r="DO19" s="259"/>
      <c r="DP19" s="259"/>
      <c r="DQ19" s="259"/>
      <c r="DR19" s="260"/>
      <c r="DS19" s="384"/>
      <c r="DT19" s="259"/>
      <c r="DU19" s="259"/>
      <c r="DV19" s="259"/>
      <c r="DW19" s="259"/>
      <c r="DX19" s="259"/>
      <c r="DY19" s="259"/>
      <c r="DZ19" s="259"/>
      <c r="EA19" s="259"/>
      <c r="EB19" s="259"/>
      <c r="EC19" s="259"/>
      <c r="ED19" s="259"/>
      <c r="EE19" s="259"/>
      <c r="EF19" s="259"/>
      <c r="EG19" s="259"/>
      <c r="EH19" s="259"/>
      <c r="EI19" s="259"/>
      <c r="EJ19" s="259"/>
      <c r="EK19" s="259"/>
      <c r="EL19" s="260"/>
      <c r="EM19" s="384"/>
      <c r="EN19" s="259"/>
      <c r="EO19" s="259"/>
      <c r="EP19" s="259"/>
      <c r="EQ19" s="259"/>
      <c r="ER19" s="259"/>
      <c r="ES19" s="259"/>
      <c r="ET19" s="259"/>
      <c r="EU19" s="259"/>
      <c r="EV19" s="259"/>
      <c r="EW19" s="259"/>
      <c r="EX19" s="259"/>
      <c r="EY19" s="259"/>
      <c r="EZ19" s="259"/>
      <c r="FA19" s="259"/>
      <c r="FB19" s="259"/>
      <c r="FC19" s="259"/>
      <c r="FD19" s="259"/>
      <c r="FE19" s="259"/>
      <c r="FF19" s="260"/>
      <c r="FG19" s="384"/>
      <c r="FH19" s="259"/>
      <c r="FI19" s="259"/>
      <c r="FJ19" s="259"/>
      <c r="FK19" s="259"/>
      <c r="FL19" s="259"/>
      <c r="FM19" s="259"/>
      <c r="FN19" s="259"/>
      <c r="FO19" s="259"/>
      <c r="FP19" s="259"/>
      <c r="FQ19" s="259"/>
      <c r="FR19" s="259"/>
      <c r="FS19" s="259"/>
      <c r="FT19" s="259"/>
      <c r="FU19" s="259"/>
      <c r="FV19" s="259"/>
      <c r="FW19" s="259"/>
      <c r="FX19" s="259"/>
      <c r="FY19" s="259"/>
      <c r="FZ19" s="260"/>
      <c r="GA19" s="384"/>
      <c r="GB19" s="259"/>
      <c r="GC19" s="259"/>
      <c r="GD19" s="259"/>
      <c r="GE19" s="259"/>
      <c r="GF19" s="259"/>
      <c r="GG19" s="259"/>
      <c r="GH19" s="259"/>
      <c r="GI19" s="259"/>
      <c r="GJ19" s="259"/>
      <c r="GK19" s="259"/>
      <c r="GL19" s="259"/>
      <c r="GM19" s="259"/>
      <c r="GN19" s="259"/>
      <c r="GO19" s="259"/>
      <c r="GP19" s="259"/>
      <c r="GQ19" s="259"/>
      <c r="GR19" s="259"/>
      <c r="GS19" s="259"/>
      <c r="GT19" s="260"/>
      <c r="GU19" s="384"/>
      <c r="GV19" s="259"/>
      <c r="GW19" s="259"/>
      <c r="GX19" s="259"/>
      <c r="GY19" s="259"/>
      <c r="GZ19" s="259"/>
      <c r="HA19" s="259"/>
      <c r="HB19" s="259"/>
      <c r="HC19" s="259"/>
      <c r="HD19" s="259"/>
      <c r="HE19" s="259"/>
      <c r="HF19" s="259"/>
      <c r="HG19" s="259"/>
      <c r="HH19" s="259"/>
      <c r="HI19" s="259"/>
      <c r="HJ19" s="259"/>
      <c r="HK19" s="259"/>
      <c r="HL19" s="259"/>
      <c r="HM19" s="259"/>
      <c r="HN19" s="260"/>
      <c r="HO19" s="384"/>
      <c r="HP19" s="259"/>
      <c r="HQ19" s="259"/>
      <c r="HR19" s="259"/>
      <c r="HS19" s="259"/>
      <c r="HT19" s="259"/>
      <c r="HU19" s="259"/>
      <c r="HV19" s="259"/>
      <c r="HW19" s="259"/>
      <c r="HX19" s="259"/>
      <c r="HY19" s="259"/>
      <c r="HZ19" s="259"/>
      <c r="IA19" s="259"/>
      <c r="IB19" s="259"/>
      <c r="IC19" s="259"/>
      <c r="ID19" s="259"/>
      <c r="IE19" s="259"/>
      <c r="IF19" s="259"/>
      <c r="IG19" s="259"/>
      <c r="IH19" s="260"/>
      <c r="II19" s="384"/>
      <c r="IJ19" s="259"/>
      <c r="IK19" s="259"/>
      <c r="IL19" s="259"/>
      <c r="IM19" s="259"/>
      <c r="IN19" s="259"/>
      <c r="IO19" s="259"/>
      <c r="IP19" s="259"/>
      <c r="IQ19" s="259"/>
      <c r="IR19" s="259"/>
      <c r="IS19" s="259"/>
      <c r="IT19" s="259"/>
      <c r="IU19" s="259"/>
      <c r="IV19" s="259"/>
      <c r="IW19" s="259"/>
      <c r="IX19" s="259"/>
      <c r="IY19" s="259"/>
      <c r="IZ19" s="259"/>
      <c r="JA19" s="259"/>
      <c r="JB19" s="260"/>
      <c r="JC19" s="384"/>
      <c r="JD19" s="259"/>
      <c r="JE19" s="259"/>
      <c r="JF19" s="259"/>
      <c r="JG19" s="259"/>
      <c r="JH19" s="259"/>
      <c r="JI19" s="259"/>
      <c r="JJ19" s="259"/>
      <c r="JK19" s="259"/>
      <c r="JL19" s="259"/>
      <c r="JM19" s="259"/>
      <c r="JN19" s="259"/>
      <c r="JO19" s="259"/>
      <c r="JP19" s="259"/>
      <c r="JQ19" s="259"/>
      <c r="JR19" s="259"/>
      <c r="JS19" s="259"/>
      <c r="JT19" s="259"/>
      <c r="JU19" s="259"/>
      <c r="JV19" s="260"/>
      <c r="JW19" s="384"/>
      <c r="JX19" s="259"/>
      <c r="JY19" s="259"/>
      <c r="JZ19" s="259"/>
      <c r="KA19" s="259"/>
      <c r="KB19" s="259"/>
      <c r="KC19" s="259"/>
      <c r="KD19" s="259"/>
      <c r="KE19" s="259"/>
      <c r="KF19" s="259"/>
      <c r="KG19" s="259"/>
      <c r="KH19" s="259"/>
      <c r="KI19" s="259"/>
      <c r="KJ19" s="259"/>
      <c r="KK19" s="259"/>
      <c r="KL19" s="259"/>
      <c r="KM19" s="259"/>
      <c r="KN19" s="259"/>
      <c r="KO19" s="259"/>
      <c r="KP19" s="260"/>
      <c r="KQ19" s="384"/>
      <c r="KR19" s="259"/>
      <c r="KS19" s="259"/>
      <c r="KT19" s="259"/>
      <c r="KU19" s="259"/>
      <c r="KV19" s="259"/>
      <c r="KW19" s="259"/>
      <c r="KX19" s="259"/>
      <c r="KY19" s="259"/>
      <c r="KZ19" s="259"/>
      <c r="LA19" s="259"/>
      <c r="LB19" s="259"/>
      <c r="LC19" s="259"/>
      <c r="LD19" s="259"/>
      <c r="LE19" s="259"/>
      <c r="LF19" s="259"/>
      <c r="LG19" s="259"/>
      <c r="LH19" s="259"/>
      <c r="LI19" s="259"/>
      <c r="LJ19" s="260"/>
      <c r="LK19" s="384"/>
      <c r="LL19" s="259"/>
      <c r="LM19" s="259"/>
      <c r="LN19" s="259"/>
      <c r="LO19" s="259"/>
      <c r="LP19" s="259"/>
      <c r="LQ19" s="259"/>
      <c r="LR19" s="259"/>
      <c r="LS19" s="259"/>
      <c r="LT19" s="259"/>
      <c r="LU19" s="259"/>
      <c r="LV19" s="259"/>
      <c r="LW19" s="259"/>
      <c r="LX19" s="259"/>
      <c r="LY19" s="259"/>
      <c r="LZ19" s="259"/>
      <c r="MA19" s="259"/>
      <c r="MB19" s="259"/>
      <c r="MC19" s="259"/>
      <c r="MD19" s="260"/>
    </row>
    <row r="20" spans="1:342" ht="12.75" customHeight="1" x14ac:dyDescent="0.2">
      <c r="A20" s="556" t="s">
        <v>354</v>
      </c>
      <c r="E20"/>
      <c r="F20"/>
      <c r="G20"/>
      <c r="H20"/>
      <c r="I20"/>
      <c r="J20"/>
      <c r="K20"/>
      <c r="L20"/>
      <c r="R20"/>
      <c r="S20" s="220"/>
      <c r="T20" s="385"/>
      <c r="U20" s="222" t="s">
        <v>355</v>
      </c>
      <c r="V20"/>
      <c r="W20"/>
      <c r="X20"/>
      <c r="Y20"/>
      <c r="Z20"/>
      <c r="AA20"/>
      <c r="AB20"/>
      <c r="AC20"/>
      <c r="AD20"/>
      <c r="AE20"/>
      <c r="AF20"/>
      <c r="AG20"/>
      <c r="AH20"/>
      <c r="AI20"/>
      <c r="AJ20"/>
      <c r="AK20"/>
      <c r="AL20"/>
      <c r="AM20" s="220"/>
      <c r="AN20" s="417"/>
      <c r="AO20" s="556" t="s">
        <v>356</v>
      </c>
      <c r="AP20" s="26"/>
      <c r="AQ20" s="26"/>
      <c r="AR20" s="26"/>
      <c r="AS20" s="26"/>
      <c r="AT20" s="26"/>
      <c r="AU20" s="26"/>
      <c r="AV20" s="26"/>
      <c r="AW20" s="26"/>
      <c r="AX20" s="26"/>
      <c r="AY20" s="26"/>
      <c r="AZ20" s="26"/>
      <c r="BA20" s="26"/>
      <c r="BB20" s="26"/>
      <c r="BC20" s="26"/>
      <c r="BD20" s="26"/>
      <c r="BE20" s="26"/>
      <c r="BF20" s="26"/>
      <c r="BG20" s="26"/>
      <c r="BH20" s="26"/>
      <c r="BI20" s="26"/>
      <c r="BJ20" s="557"/>
      <c r="BK20" s="385"/>
      <c r="BL20" s="556" t="s">
        <v>357</v>
      </c>
      <c r="BM20" s="26"/>
      <c r="BN20" s="26"/>
      <c r="BO20" s="26"/>
      <c r="BP20" s="26"/>
      <c r="BQ20" s="26"/>
      <c r="BR20" s="26"/>
      <c r="BS20" s="26"/>
      <c r="BT20" s="26"/>
      <c r="BU20" s="26"/>
      <c r="BV20" s="26"/>
      <c r="BW20" s="26"/>
      <c r="BX20" s="26"/>
      <c r="BY20" s="26"/>
      <c r="BZ20" s="26"/>
      <c r="CA20" s="26"/>
      <c r="CB20" s="26"/>
      <c r="CC20" s="26"/>
      <c r="CD20" s="557"/>
      <c r="CE20" s="385"/>
      <c r="CF20" s="556" t="s">
        <v>358</v>
      </c>
      <c r="CG20" s="26"/>
      <c r="CH20" s="26"/>
      <c r="CI20" s="26"/>
      <c r="CJ20" s="26"/>
      <c r="CK20" s="26"/>
      <c r="CL20" s="26"/>
      <c r="CM20" s="26"/>
      <c r="CN20" s="26"/>
      <c r="CO20" s="26"/>
      <c r="CP20" s="26"/>
      <c r="CQ20" s="26"/>
      <c r="CR20" s="26"/>
      <c r="CS20" s="26"/>
      <c r="CT20" s="26"/>
      <c r="CU20" s="26"/>
      <c r="CV20" s="26"/>
      <c r="CW20" s="26"/>
      <c r="CX20" s="557"/>
      <c r="CY20" s="385"/>
      <c r="CZ20" s="222" t="s">
        <v>359</v>
      </c>
      <c r="DA20" s="26"/>
      <c r="DB20" s="26"/>
      <c r="DC20" s="26"/>
      <c r="DD20" s="26"/>
      <c r="DE20" s="26"/>
      <c r="DF20" s="26"/>
      <c r="DG20" s="428"/>
      <c r="DH20" s="428"/>
      <c r="DI20" s="428"/>
      <c r="DJ20" s="428"/>
      <c r="DK20" s="428"/>
      <c r="DL20" s="428"/>
      <c r="DM20" s="428"/>
      <c r="DN20" s="428"/>
      <c r="DO20" s="428"/>
      <c r="DP20" s="428"/>
      <c r="DQ20" s="428"/>
      <c r="DR20" s="558"/>
      <c r="DS20" s="385"/>
      <c r="DT20" s="222" t="s">
        <v>359</v>
      </c>
      <c r="DU20" s="26"/>
      <c r="DV20" s="26"/>
      <c r="DW20" s="26"/>
      <c r="DX20" s="26"/>
      <c r="DY20" s="26"/>
      <c r="DZ20" s="26"/>
      <c r="EA20" s="428"/>
      <c r="EB20" s="428"/>
      <c r="EC20" s="428"/>
      <c r="ED20" s="428"/>
      <c r="EE20" s="428"/>
      <c r="EF20" s="428"/>
      <c r="EG20" s="428"/>
      <c r="EH20" s="428"/>
      <c r="EI20" s="428"/>
      <c r="EJ20" s="428"/>
      <c r="EK20" s="428"/>
      <c r="EL20" s="558"/>
      <c r="EM20" s="385"/>
      <c r="EN20" s="222" t="s">
        <v>359</v>
      </c>
      <c r="EO20" s="26"/>
      <c r="EP20" s="26"/>
      <c r="EQ20" s="26"/>
      <c r="ER20" s="26"/>
      <c r="ES20" s="26"/>
      <c r="ET20" s="26"/>
      <c r="EU20" s="428"/>
      <c r="EV20" s="428"/>
      <c r="EW20" s="428"/>
      <c r="EX20" s="428"/>
      <c r="EY20" s="428"/>
      <c r="EZ20" s="428"/>
      <c r="FA20" s="428"/>
      <c r="FB20" s="428"/>
      <c r="FC20" s="428"/>
      <c r="FD20" s="428"/>
      <c r="FE20" s="428"/>
      <c r="FF20" s="558"/>
      <c r="FG20" s="385"/>
      <c r="FH20" s="222" t="s">
        <v>359</v>
      </c>
      <c r="FI20" s="26"/>
      <c r="FJ20" s="26"/>
      <c r="FK20" s="26"/>
      <c r="FL20" s="26"/>
      <c r="FM20" s="26"/>
      <c r="FN20" s="26"/>
      <c r="FO20" s="428"/>
      <c r="FP20" s="428"/>
      <c r="FQ20" s="428"/>
      <c r="FR20" s="428"/>
      <c r="FS20" s="428"/>
      <c r="FT20" s="428"/>
      <c r="FU20" s="428"/>
      <c r="FV20" s="428"/>
      <c r="FW20" s="428"/>
      <c r="FX20" s="428"/>
      <c r="FY20" s="428"/>
      <c r="FZ20" s="558"/>
      <c r="GA20" s="385"/>
      <c r="GB20" s="222" t="s">
        <v>359</v>
      </c>
      <c r="GC20" s="26"/>
      <c r="GD20" s="26"/>
      <c r="GE20" s="26"/>
      <c r="GF20" s="26"/>
      <c r="GG20" s="26"/>
      <c r="GH20" s="26"/>
      <c r="GI20" s="428"/>
      <c r="GJ20" s="428"/>
      <c r="GK20" s="428"/>
      <c r="GL20" s="428"/>
      <c r="GM20" s="428"/>
      <c r="GN20" s="428"/>
      <c r="GO20" s="428"/>
      <c r="GP20" s="428"/>
      <c r="GQ20" s="428"/>
      <c r="GR20" s="428"/>
      <c r="GS20" s="428"/>
      <c r="GT20" s="558"/>
      <c r="GU20" s="385"/>
      <c r="GV20" s="222" t="s">
        <v>359</v>
      </c>
      <c r="GW20" s="26"/>
      <c r="GX20" s="26"/>
      <c r="GY20" s="26"/>
      <c r="GZ20" s="26"/>
      <c r="HA20" s="26"/>
      <c r="HB20" s="26"/>
      <c r="HC20" s="428"/>
      <c r="HD20" s="428"/>
      <c r="HE20" s="428"/>
      <c r="HF20" s="428"/>
      <c r="HG20" s="428"/>
      <c r="HH20" s="428"/>
      <c r="HI20" s="428"/>
      <c r="HJ20" s="428"/>
      <c r="HK20" s="428"/>
      <c r="HL20" s="428"/>
      <c r="HM20" s="428"/>
      <c r="HN20" s="558"/>
      <c r="HO20" s="385"/>
      <c r="HP20" s="222" t="s">
        <v>359</v>
      </c>
      <c r="HQ20" s="26"/>
      <c r="HR20" s="26"/>
      <c r="HS20" s="26"/>
      <c r="HT20" s="26"/>
      <c r="HU20" s="26"/>
      <c r="HV20" s="26"/>
      <c r="HW20" s="428"/>
      <c r="HX20" s="428"/>
      <c r="HY20" s="428"/>
      <c r="HZ20" s="428"/>
      <c r="IA20" s="428"/>
      <c r="IB20" s="428"/>
      <c r="IC20" s="428"/>
      <c r="ID20" s="428"/>
      <c r="IE20" s="428"/>
      <c r="IF20" s="428"/>
      <c r="IG20" s="428"/>
      <c r="IH20" s="558"/>
      <c r="II20" s="385"/>
      <c r="IJ20" s="222" t="s">
        <v>359</v>
      </c>
      <c r="IK20" s="26"/>
      <c r="IL20" s="26"/>
      <c r="IM20" s="26"/>
      <c r="IN20" s="26"/>
      <c r="IO20" s="26"/>
      <c r="IP20" s="26"/>
      <c r="IQ20" s="428"/>
      <c r="IR20" s="428"/>
      <c r="IS20" s="428"/>
      <c r="IT20" s="428"/>
      <c r="IU20" s="428"/>
      <c r="IV20" s="428"/>
      <c r="IW20" s="428"/>
      <c r="IX20" s="428"/>
      <c r="IY20" s="428"/>
      <c r="IZ20" s="428"/>
      <c r="JA20" s="428"/>
      <c r="JB20" s="558"/>
      <c r="JC20" s="385"/>
      <c r="JD20" s="222" t="s">
        <v>359</v>
      </c>
      <c r="JE20" s="26"/>
      <c r="JF20" s="26"/>
      <c r="JG20" s="26"/>
      <c r="JH20" s="26"/>
      <c r="JI20" s="26"/>
      <c r="JJ20" s="26"/>
      <c r="JK20" s="428"/>
      <c r="JL20" s="428"/>
      <c r="JM20" s="428"/>
      <c r="JN20" s="428"/>
      <c r="JO20" s="428"/>
      <c r="JP20" s="428"/>
      <c r="JQ20" s="428"/>
      <c r="JR20" s="428"/>
      <c r="JS20" s="428"/>
      <c r="JT20" s="428"/>
      <c r="JU20" s="428"/>
      <c r="JV20" s="558"/>
      <c r="JW20" s="385"/>
      <c r="JX20" s="222" t="s">
        <v>359</v>
      </c>
      <c r="JY20" s="26"/>
      <c r="JZ20" s="26"/>
      <c r="KA20" s="26"/>
      <c r="KB20" s="26"/>
      <c r="KC20" s="26"/>
      <c r="KD20" s="26"/>
      <c r="KE20" s="428"/>
      <c r="KF20" s="428"/>
      <c r="KG20" s="428"/>
      <c r="KH20" s="428"/>
      <c r="KI20" s="428"/>
      <c r="KJ20" s="428"/>
      <c r="KK20" s="428"/>
      <c r="KL20" s="428"/>
      <c r="KM20" s="428"/>
      <c r="KN20" s="428"/>
      <c r="KO20" s="428"/>
      <c r="KP20" s="558"/>
      <c r="KQ20" s="385"/>
      <c r="KR20" s="222" t="s">
        <v>359</v>
      </c>
      <c r="KS20" s="26"/>
      <c r="KT20" s="26"/>
      <c r="KU20" s="26"/>
      <c r="KV20" s="26"/>
      <c r="KW20" s="26"/>
      <c r="KX20" s="26"/>
      <c r="KY20" s="428"/>
      <c r="KZ20" s="428"/>
      <c r="LA20" s="428"/>
      <c r="LB20" s="428"/>
      <c r="LC20" s="428"/>
      <c r="LD20" s="428"/>
      <c r="LE20" s="428"/>
      <c r="LF20" s="428"/>
      <c r="LG20" s="428"/>
      <c r="LH20" s="428"/>
      <c r="LI20" s="428"/>
      <c r="LJ20" s="558"/>
      <c r="LK20" s="385"/>
      <c r="LL20" s="222" t="s">
        <v>359</v>
      </c>
      <c r="LM20" s="26"/>
      <c r="LN20" s="26"/>
      <c r="LO20" s="26"/>
      <c r="LP20" s="26"/>
      <c r="LQ20" s="26"/>
      <c r="LR20" s="26"/>
      <c r="LS20" s="428"/>
      <c r="LT20" s="428"/>
      <c r="LU20" s="428"/>
      <c r="LV20" s="428"/>
      <c r="LW20" s="428"/>
      <c r="LX20" s="428"/>
      <c r="LY20" s="428"/>
      <c r="LZ20" s="428"/>
      <c r="MA20" s="428"/>
      <c r="MB20" s="428"/>
      <c r="MC20" s="428"/>
      <c r="MD20" s="558"/>
    </row>
    <row r="21" spans="1:342" ht="12.75" customHeight="1" x14ac:dyDescent="0.2">
      <c r="A21" s="559"/>
      <c r="B21" s="224"/>
      <c r="C21" s="224"/>
      <c r="D21" s="224"/>
      <c r="E21" s="224"/>
      <c r="F21" s="224"/>
      <c r="G21" s="224"/>
      <c r="H21" s="224"/>
      <c r="I21" s="224"/>
      <c r="J21" s="224"/>
      <c r="K21" s="224"/>
      <c r="L21" s="224"/>
      <c r="M21" s="224"/>
      <c r="N21" s="224"/>
      <c r="O21" s="224"/>
      <c r="P21" s="224"/>
      <c r="Q21" s="224"/>
      <c r="R21" s="224"/>
      <c r="S21" s="224"/>
      <c r="T21" s="384"/>
      <c r="U21" s="224"/>
      <c r="V21" s="224"/>
      <c r="W21" s="224"/>
      <c r="X21" s="224"/>
      <c r="Y21" s="224"/>
      <c r="Z21" s="224"/>
      <c r="AA21" s="224"/>
      <c r="AB21" s="224"/>
      <c r="AC21" s="224"/>
      <c r="AD21" s="224"/>
      <c r="AE21" s="224"/>
      <c r="AF21" s="224"/>
      <c r="AG21" s="224"/>
      <c r="AH21" s="224"/>
      <c r="AI21" s="224"/>
      <c r="AJ21" s="224"/>
      <c r="AK21" s="224"/>
      <c r="AL21" s="224"/>
      <c r="AM21" s="224"/>
      <c r="AN21" s="418"/>
      <c r="AO21" s="559"/>
      <c r="AP21" s="224"/>
      <c r="AQ21" s="224"/>
      <c r="AR21" s="224"/>
      <c r="AS21" s="224"/>
      <c r="AT21" s="224"/>
      <c r="AU21" s="224"/>
      <c r="AV21" s="224"/>
      <c r="AW21" s="224"/>
      <c r="AX21" s="224"/>
      <c r="AY21" s="224"/>
      <c r="AZ21" s="224"/>
      <c r="BA21" s="224"/>
      <c r="BB21" s="224"/>
      <c r="BC21" s="224"/>
      <c r="BD21" s="224"/>
      <c r="BE21" s="224"/>
      <c r="BF21" s="224"/>
      <c r="BG21" s="224"/>
      <c r="BH21" s="224"/>
      <c r="BI21" s="224"/>
      <c r="BJ21" s="560"/>
      <c r="BK21" s="384"/>
      <c r="BL21" s="559"/>
      <c r="BM21" s="224"/>
      <c r="BN21" s="224"/>
      <c r="BO21" s="224"/>
      <c r="BP21" s="224"/>
      <c r="BQ21" s="224"/>
      <c r="BR21" s="224"/>
      <c r="BS21" s="224"/>
      <c r="BT21" s="224"/>
      <c r="BU21" s="224"/>
      <c r="BV21" s="224"/>
      <c r="BW21" s="224"/>
      <c r="BX21" s="224"/>
      <c r="BY21" s="224"/>
      <c r="BZ21" s="224"/>
      <c r="CA21" s="224"/>
      <c r="CB21" s="224"/>
      <c r="CC21" s="224"/>
      <c r="CD21" s="560"/>
      <c r="CE21" s="384"/>
      <c r="CF21" s="559"/>
      <c r="CG21" s="224"/>
      <c r="CH21" s="224"/>
      <c r="CI21" s="224"/>
      <c r="CJ21" s="224"/>
      <c r="CK21" s="224"/>
      <c r="CL21" s="224"/>
      <c r="CM21" s="224"/>
      <c r="CN21" s="224"/>
      <c r="CO21" s="224"/>
      <c r="CP21" s="224"/>
      <c r="CQ21" s="224"/>
      <c r="CR21" s="224"/>
      <c r="CS21" s="224"/>
      <c r="CT21" s="224"/>
      <c r="CU21" s="224"/>
      <c r="CV21" s="224"/>
      <c r="CW21" s="224"/>
      <c r="CX21" s="560"/>
      <c r="CY21" s="384"/>
      <c r="CZ21" s="224"/>
      <c r="DA21" s="224"/>
      <c r="DB21" s="224"/>
      <c r="DC21" s="224"/>
      <c r="DD21" s="224"/>
      <c r="DE21" s="224"/>
      <c r="DF21" s="224"/>
      <c r="DG21" s="224"/>
      <c r="DH21" s="224"/>
      <c r="DI21" s="224"/>
      <c r="DJ21" s="224"/>
      <c r="DK21" s="224"/>
      <c r="DL21" s="224"/>
      <c r="DM21" s="224"/>
      <c r="DN21" s="224"/>
      <c r="DO21" s="224"/>
      <c r="DP21" s="224"/>
      <c r="DQ21" s="224"/>
      <c r="DR21" s="560"/>
      <c r="DS21" s="384"/>
      <c r="DT21" s="224"/>
      <c r="DU21" s="224"/>
      <c r="DV21" s="224"/>
      <c r="DW21" s="224"/>
      <c r="DX21" s="224"/>
      <c r="DY21" s="224"/>
      <c r="DZ21" s="224"/>
      <c r="EA21" s="224"/>
      <c r="EB21" s="224"/>
      <c r="EC21" s="224"/>
      <c r="ED21" s="224"/>
      <c r="EE21" s="224"/>
      <c r="EF21" s="224"/>
      <c r="EG21" s="224"/>
      <c r="EH21" s="224"/>
      <c r="EI21" s="224"/>
      <c r="EJ21" s="224"/>
      <c r="EK21" s="224"/>
      <c r="EL21" s="560"/>
      <c r="EM21" s="384"/>
      <c r="EN21" s="224"/>
      <c r="EO21" s="224"/>
      <c r="EP21" s="224"/>
      <c r="EQ21" s="224"/>
      <c r="ER21" s="224"/>
      <c r="ES21" s="224"/>
      <c r="ET21" s="224"/>
      <c r="EU21" s="224"/>
      <c r="EV21" s="224"/>
      <c r="EW21" s="224"/>
      <c r="EX21" s="224"/>
      <c r="EY21" s="224"/>
      <c r="EZ21" s="224"/>
      <c r="FA21" s="224"/>
      <c r="FB21" s="224"/>
      <c r="FC21" s="224"/>
      <c r="FD21" s="224"/>
      <c r="FE21" s="224"/>
      <c r="FF21" s="560"/>
      <c r="FG21" s="384"/>
      <c r="FH21" s="224"/>
      <c r="FI21" s="224"/>
      <c r="FJ21" s="224"/>
      <c r="FK21" s="224"/>
      <c r="FL21" s="224"/>
      <c r="FM21" s="224"/>
      <c r="FN21" s="224"/>
      <c r="FO21" s="224"/>
      <c r="FP21" s="224"/>
      <c r="FQ21" s="224"/>
      <c r="FR21" s="224"/>
      <c r="FS21" s="224"/>
      <c r="FT21" s="224"/>
      <c r="FU21" s="224"/>
      <c r="FV21" s="224"/>
      <c r="FW21" s="224"/>
      <c r="FX21" s="224"/>
      <c r="FY21" s="224"/>
      <c r="FZ21" s="560"/>
      <c r="GA21" s="384"/>
      <c r="GB21" s="224"/>
      <c r="GC21" s="224"/>
      <c r="GD21" s="224"/>
      <c r="GE21" s="224"/>
      <c r="GF21" s="224"/>
      <c r="GG21" s="224"/>
      <c r="GH21" s="224"/>
      <c r="GI21" s="224"/>
      <c r="GJ21" s="224"/>
      <c r="GK21" s="224"/>
      <c r="GL21" s="224"/>
      <c r="GM21" s="224"/>
      <c r="GN21" s="224"/>
      <c r="GO21" s="224"/>
      <c r="GP21" s="224"/>
      <c r="GQ21" s="224"/>
      <c r="GR21" s="224"/>
      <c r="GS21" s="224"/>
      <c r="GT21" s="560"/>
      <c r="GU21" s="384"/>
      <c r="GV21" s="224"/>
      <c r="GW21" s="224"/>
      <c r="GX21" s="224"/>
      <c r="GY21" s="224"/>
      <c r="GZ21" s="224"/>
      <c r="HA21" s="224"/>
      <c r="HB21" s="224"/>
      <c r="HC21" s="224"/>
      <c r="HD21" s="224"/>
      <c r="HE21" s="224"/>
      <c r="HF21" s="224"/>
      <c r="HG21" s="224"/>
      <c r="HH21" s="224"/>
      <c r="HI21" s="224"/>
      <c r="HJ21" s="224"/>
      <c r="HK21" s="224"/>
      <c r="HL21" s="224"/>
      <c r="HM21" s="224"/>
      <c r="HN21" s="560"/>
      <c r="HO21" s="384"/>
      <c r="HP21" s="224"/>
      <c r="HQ21" s="224"/>
      <c r="HR21" s="224"/>
      <c r="HS21" s="224"/>
      <c r="HT21" s="224"/>
      <c r="HU21" s="224"/>
      <c r="HV21" s="224"/>
      <c r="HW21" s="224"/>
      <c r="HX21" s="224"/>
      <c r="HY21" s="224"/>
      <c r="HZ21" s="224"/>
      <c r="IA21" s="224"/>
      <c r="IB21" s="224"/>
      <c r="IC21" s="224"/>
      <c r="ID21" s="224"/>
      <c r="IE21" s="224"/>
      <c r="IF21" s="224"/>
      <c r="IG21" s="224"/>
      <c r="IH21" s="560"/>
      <c r="II21" s="384"/>
      <c r="IJ21" s="224"/>
      <c r="IK21" s="224"/>
      <c r="IL21" s="224"/>
      <c r="IM21" s="224"/>
      <c r="IN21" s="224"/>
      <c r="IO21" s="224"/>
      <c r="IP21" s="224"/>
      <c r="IQ21" s="224"/>
      <c r="IR21" s="224"/>
      <c r="IS21" s="224"/>
      <c r="IT21" s="224"/>
      <c r="IU21" s="224"/>
      <c r="IV21" s="224"/>
      <c r="IW21" s="224"/>
      <c r="IX21" s="224"/>
      <c r="IY21" s="224"/>
      <c r="IZ21" s="224"/>
      <c r="JA21" s="224"/>
      <c r="JB21" s="560"/>
      <c r="JC21" s="384"/>
      <c r="JD21" s="224"/>
      <c r="JE21" s="224"/>
      <c r="JF21" s="224"/>
      <c r="JG21" s="224"/>
      <c r="JH21" s="224"/>
      <c r="JI21" s="224"/>
      <c r="JJ21" s="224"/>
      <c r="JK21" s="224"/>
      <c r="JL21" s="224"/>
      <c r="JM21" s="224"/>
      <c r="JN21" s="224"/>
      <c r="JO21" s="224"/>
      <c r="JP21" s="224"/>
      <c r="JQ21" s="224"/>
      <c r="JR21" s="224"/>
      <c r="JS21" s="224"/>
      <c r="JT21" s="224"/>
      <c r="JU21" s="224"/>
      <c r="JV21" s="560"/>
      <c r="JW21" s="384"/>
      <c r="JX21" s="224"/>
      <c r="JY21" s="224"/>
      <c r="JZ21" s="224"/>
      <c r="KA21" s="224"/>
      <c r="KB21" s="224"/>
      <c r="KC21" s="224"/>
      <c r="KD21" s="224"/>
      <c r="KE21" s="224"/>
      <c r="KF21" s="224"/>
      <c r="KG21" s="224"/>
      <c r="KH21" s="224"/>
      <c r="KI21" s="224"/>
      <c r="KJ21" s="224"/>
      <c r="KK21" s="224"/>
      <c r="KL21" s="224"/>
      <c r="KM21" s="224"/>
      <c r="KN21" s="224"/>
      <c r="KO21" s="224"/>
      <c r="KP21" s="560"/>
      <c r="KQ21" s="384"/>
      <c r="KR21" s="224"/>
      <c r="KS21" s="224"/>
      <c r="KT21" s="224"/>
      <c r="KU21" s="224"/>
      <c r="KV21" s="224"/>
      <c r="KW21" s="224"/>
      <c r="KX21" s="224"/>
      <c r="KY21" s="224"/>
      <c r="KZ21" s="224"/>
      <c r="LA21" s="224"/>
      <c r="LB21" s="224"/>
      <c r="LC21" s="224"/>
      <c r="LD21" s="224"/>
      <c r="LE21" s="224"/>
      <c r="LF21" s="224"/>
      <c r="LG21" s="224"/>
      <c r="LH21" s="224"/>
      <c r="LI21" s="224"/>
      <c r="LJ21" s="560"/>
      <c r="LK21" s="384"/>
      <c r="LL21" s="224"/>
      <c r="LM21" s="224"/>
      <c r="LN21" s="224"/>
      <c r="LO21" s="224"/>
      <c r="LP21" s="224"/>
      <c r="LQ21" s="224"/>
      <c r="LR21" s="224"/>
      <c r="LS21" s="224"/>
      <c r="LT21" s="224"/>
      <c r="LU21" s="224"/>
      <c r="LV21" s="224"/>
      <c r="LW21" s="224"/>
      <c r="LX21" s="224"/>
      <c r="LY21" s="224"/>
      <c r="LZ21" s="224"/>
      <c r="MA21" s="224"/>
      <c r="MB21" s="224"/>
      <c r="MC21" s="224"/>
      <c r="MD21" s="560"/>
    </row>
    <row r="22" spans="1:342" ht="12.75" customHeight="1" x14ac:dyDescent="0.2">
      <c r="A22" s="242"/>
      <c r="B22" s="221"/>
      <c r="C22" s="221"/>
      <c r="D22" s="221"/>
      <c r="E22" s="221"/>
      <c r="F22" s="221"/>
      <c r="G22" s="221"/>
      <c r="H22" s="221"/>
      <c r="I22" s="221"/>
      <c r="J22" s="221"/>
      <c r="K22" s="221"/>
      <c r="L22" s="221"/>
      <c r="M22" s="221"/>
      <c r="N22" s="221"/>
      <c r="O22" s="221"/>
      <c r="P22" s="221"/>
      <c r="Q22" s="221"/>
      <c r="R22" s="221"/>
      <c r="S22" s="221"/>
      <c r="T22" s="384"/>
      <c r="U22" s="221"/>
      <c r="V22" s="221"/>
      <c r="W22" s="221"/>
      <c r="X22" s="221"/>
      <c r="Y22" s="221"/>
      <c r="Z22" s="221"/>
      <c r="AA22" s="221"/>
      <c r="AB22" s="221"/>
      <c r="AC22" s="221"/>
      <c r="AD22" s="221"/>
      <c r="AE22" s="221"/>
      <c r="AF22" s="221"/>
      <c r="AG22" s="221"/>
      <c r="AH22" s="221"/>
      <c r="AI22" s="221"/>
      <c r="AJ22" s="221"/>
      <c r="AK22" s="221"/>
      <c r="AL22" s="221"/>
      <c r="AM22" s="221"/>
      <c r="AN22" s="418"/>
      <c r="AO22" s="242"/>
      <c r="AP22" s="221"/>
      <c r="AQ22" s="221"/>
      <c r="AR22" s="221"/>
      <c r="AS22" s="221"/>
      <c r="AT22" s="221"/>
      <c r="AU22" s="221"/>
      <c r="AV22" s="221"/>
      <c r="AW22" s="221"/>
      <c r="AX22" s="221"/>
      <c r="AY22" s="221"/>
      <c r="AZ22" s="221"/>
      <c r="BA22" s="221"/>
      <c r="BB22" s="221"/>
      <c r="BC22" s="221"/>
      <c r="BD22" s="221"/>
      <c r="BE22" s="221"/>
      <c r="BF22" s="221"/>
      <c r="BG22" s="221"/>
      <c r="BH22" s="221"/>
      <c r="BI22" s="221"/>
      <c r="BJ22" s="243"/>
      <c r="BK22" s="384"/>
      <c r="BL22" s="242"/>
      <c r="BM22" s="221"/>
      <c r="BN22" s="221"/>
      <c r="BO22" s="221"/>
      <c r="BP22" s="221"/>
      <c r="BQ22" s="221"/>
      <c r="BR22" s="221"/>
      <c r="BS22" s="221"/>
      <c r="BT22" s="221"/>
      <c r="BU22" s="221"/>
      <c r="BV22" s="221"/>
      <c r="BW22" s="221"/>
      <c r="BX22" s="221"/>
      <c r="BY22" s="221"/>
      <c r="BZ22" s="221"/>
      <c r="CA22" s="221"/>
      <c r="CB22" s="221"/>
      <c r="CC22" s="221"/>
      <c r="CD22" s="243"/>
      <c r="CE22" s="384"/>
      <c r="CF22" s="242"/>
      <c r="CG22" s="221"/>
      <c r="CH22" s="221"/>
      <c r="CI22" s="221"/>
      <c r="CJ22" s="221"/>
      <c r="CK22" s="221"/>
      <c r="CL22" s="221"/>
      <c r="CM22" s="221"/>
      <c r="CN22" s="221"/>
      <c r="CO22" s="221"/>
      <c r="CP22" s="221"/>
      <c r="CQ22" s="221"/>
      <c r="CR22" s="221"/>
      <c r="CS22" s="221"/>
      <c r="CT22" s="221"/>
      <c r="CU22" s="221"/>
      <c r="CV22" s="221"/>
      <c r="CW22" s="221"/>
      <c r="CX22" s="243"/>
      <c r="CY22" s="384"/>
      <c r="CZ22" s="221"/>
      <c r="DA22" s="221"/>
      <c r="DB22" s="221"/>
      <c r="DC22" s="221"/>
      <c r="DD22" s="221"/>
      <c r="DE22" s="221"/>
      <c r="DF22" s="221"/>
      <c r="DG22" s="221"/>
      <c r="DH22" s="221"/>
      <c r="DI22" s="221"/>
      <c r="DJ22" s="221"/>
      <c r="DK22" s="221"/>
      <c r="DL22" s="221"/>
      <c r="DM22" s="221"/>
      <c r="DN22" s="221"/>
      <c r="DO22" s="221"/>
      <c r="DP22" s="221"/>
      <c r="DQ22" s="221"/>
      <c r="DR22" s="243"/>
      <c r="DS22" s="384"/>
      <c r="DT22" s="221"/>
      <c r="DU22" s="221"/>
      <c r="DV22" s="221"/>
      <c r="DW22" s="221"/>
      <c r="DX22" s="221"/>
      <c r="DY22" s="221"/>
      <c r="DZ22" s="221"/>
      <c r="EA22" s="221"/>
      <c r="EB22" s="221"/>
      <c r="EC22" s="221"/>
      <c r="ED22" s="221"/>
      <c r="EE22" s="221"/>
      <c r="EF22" s="221"/>
      <c r="EG22" s="221"/>
      <c r="EH22" s="221"/>
      <c r="EI22" s="221"/>
      <c r="EJ22" s="221"/>
      <c r="EK22" s="221"/>
      <c r="EL22" s="243"/>
      <c r="EM22" s="384"/>
      <c r="EN22" s="221"/>
      <c r="EO22" s="221"/>
      <c r="EP22" s="221"/>
      <c r="EQ22" s="221"/>
      <c r="ER22" s="221"/>
      <c r="ES22" s="221"/>
      <c r="ET22" s="221"/>
      <c r="EU22" s="221"/>
      <c r="EV22" s="221"/>
      <c r="EW22" s="221"/>
      <c r="EX22" s="221"/>
      <c r="EY22" s="221"/>
      <c r="EZ22" s="221"/>
      <c r="FA22" s="221"/>
      <c r="FB22" s="221"/>
      <c r="FC22" s="221"/>
      <c r="FD22" s="221"/>
      <c r="FE22" s="221"/>
      <c r="FF22" s="243"/>
      <c r="FG22" s="384"/>
      <c r="FH22" s="221"/>
      <c r="FI22" s="221"/>
      <c r="FJ22" s="221"/>
      <c r="FK22" s="221"/>
      <c r="FL22" s="221"/>
      <c r="FM22" s="221"/>
      <c r="FN22" s="221"/>
      <c r="FO22" s="221"/>
      <c r="FP22" s="221"/>
      <c r="FQ22" s="221"/>
      <c r="FR22" s="221"/>
      <c r="FS22" s="221"/>
      <c r="FT22" s="221"/>
      <c r="FU22" s="221"/>
      <c r="FV22" s="221"/>
      <c r="FW22" s="221"/>
      <c r="FX22" s="221"/>
      <c r="FY22" s="221"/>
      <c r="FZ22" s="243"/>
      <c r="GA22" s="384"/>
      <c r="GB22" s="221"/>
      <c r="GC22" s="221"/>
      <c r="GD22" s="221"/>
      <c r="GE22" s="221"/>
      <c r="GF22" s="221"/>
      <c r="GG22" s="221"/>
      <c r="GH22" s="221"/>
      <c r="GI22" s="221"/>
      <c r="GJ22" s="221"/>
      <c r="GK22" s="221"/>
      <c r="GL22" s="221"/>
      <c r="GM22" s="221"/>
      <c r="GN22" s="221"/>
      <c r="GO22" s="221"/>
      <c r="GP22" s="221"/>
      <c r="GQ22" s="221"/>
      <c r="GR22" s="221"/>
      <c r="GS22" s="221"/>
      <c r="GT22" s="243"/>
      <c r="GU22" s="384"/>
      <c r="GV22" s="221"/>
      <c r="GW22" s="221"/>
      <c r="GX22" s="221"/>
      <c r="GY22" s="221"/>
      <c r="GZ22" s="221"/>
      <c r="HA22" s="221"/>
      <c r="HB22" s="221"/>
      <c r="HC22" s="221"/>
      <c r="HD22" s="221"/>
      <c r="HE22" s="221"/>
      <c r="HF22" s="221"/>
      <c r="HG22" s="221"/>
      <c r="HH22" s="221"/>
      <c r="HI22" s="221"/>
      <c r="HJ22" s="221"/>
      <c r="HK22" s="221"/>
      <c r="HL22" s="221"/>
      <c r="HM22" s="221"/>
      <c r="HN22" s="243"/>
      <c r="HO22" s="384"/>
      <c r="HP22" s="221"/>
      <c r="HQ22" s="221"/>
      <c r="HR22" s="221"/>
      <c r="HS22" s="221"/>
      <c r="HT22" s="221"/>
      <c r="HU22" s="221"/>
      <c r="HV22" s="221"/>
      <c r="HW22" s="221"/>
      <c r="HX22" s="221"/>
      <c r="HY22" s="221"/>
      <c r="HZ22" s="221"/>
      <c r="IA22" s="221"/>
      <c r="IB22" s="221"/>
      <c r="IC22" s="221"/>
      <c r="ID22" s="221"/>
      <c r="IE22" s="221"/>
      <c r="IF22" s="221"/>
      <c r="IG22" s="221"/>
      <c r="IH22" s="243"/>
      <c r="II22" s="384"/>
      <c r="IJ22" s="221"/>
      <c r="IK22" s="221"/>
      <c r="IL22" s="221"/>
      <c r="IM22" s="221"/>
      <c r="IN22" s="221"/>
      <c r="IO22" s="221"/>
      <c r="IP22" s="221"/>
      <c r="IQ22" s="221"/>
      <c r="IR22" s="221"/>
      <c r="IS22" s="221"/>
      <c r="IT22" s="221"/>
      <c r="IU22" s="221"/>
      <c r="IV22" s="221"/>
      <c r="IW22" s="221"/>
      <c r="IX22" s="221"/>
      <c r="IY22" s="221"/>
      <c r="IZ22" s="221"/>
      <c r="JA22" s="221"/>
      <c r="JB22" s="243"/>
      <c r="JC22" s="384"/>
      <c r="JD22" s="221"/>
      <c r="JE22" s="221"/>
      <c r="JF22" s="221"/>
      <c r="JG22" s="221"/>
      <c r="JH22" s="221"/>
      <c r="JI22" s="221"/>
      <c r="JJ22" s="221"/>
      <c r="JK22" s="221"/>
      <c r="JL22" s="221"/>
      <c r="JM22" s="221"/>
      <c r="JN22" s="221"/>
      <c r="JO22" s="221"/>
      <c r="JP22" s="221"/>
      <c r="JQ22" s="221"/>
      <c r="JR22" s="221"/>
      <c r="JS22" s="221"/>
      <c r="JT22" s="221"/>
      <c r="JU22" s="221"/>
      <c r="JV22" s="243"/>
      <c r="JW22" s="384"/>
      <c r="JX22" s="221"/>
      <c r="JY22" s="221"/>
      <c r="JZ22" s="221"/>
      <c r="KA22" s="221"/>
      <c r="KB22" s="221"/>
      <c r="KC22" s="221"/>
      <c r="KD22" s="221"/>
      <c r="KE22" s="221"/>
      <c r="KF22" s="221"/>
      <c r="KG22" s="221"/>
      <c r="KH22" s="221"/>
      <c r="KI22" s="221"/>
      <c r="KJ22" s="221"/>
      <c r="KK22" s="221"/>
      <c r="KL22" s="221"/>
      <c r="KM22" s="221"/>
      <c r="KN22" s="221"/>
      <c r="KO22" s="221"/>
      <c r="KP22" s="243"/>
      <c r="KQ22" s="384"/>
      <c r="KR22" s="221"/>
      <c r="KS22" s="221"/>
      <c r="KT22" s="221"/>
      <c r="KU22" s="221"/>
      <c r="KV22" s="221"/>
      <c r="KW22" s="221"/>
      <c r="KX22" s="221"/>
      <c r="KY22" s="221"/>
      <c r="KZ22" s="221"/>
      <c r="LA22" s="221"/>
      <c r="LB22" s="221"/>
      <c r="LC22" s="221"/>
      <c r="LD22" s="221"/>
      <c r="LE22" s="221"/>
      <c r="LF22" s="221"/>
      <c r="LG22" s="221"/>
      <c r="LH22" s="221"/>
      <c r="LI22" s="221"/>
      <c r="LJ22" s="243"/>
      <c r="LK22" s="384"/>
      <c r="LL22" s="221"/>
      <c r="LM22" s="221"/>
      <c r="LN22" s="221"/>
      <c r="LO22" s="221"/>
      <c r="LP22" s="221"/>
      <c r="LQ22" s="221"/>
      <c r="LR22" s="221"/>
      <c r="LS22" s="221"/>
      <c r="LT22" s="221"/>
      <c r="LU22" s="221"/>
      <c r="LV22" s="221"/>
      <c r="LW22" s="221"/>
      <c r="LX22" s="221"/>
      <c r="LY22" s="221"/>
      <c r="LZ22" s="221"/>
      <c r="MA22" s="221"/>
      <c r="MB22" s="221"/>
      <c r="MC22" s="221"/>
      <c r="MD22" s="243"/>
    </row>
    <row r="23" spans="1:342" ht="12.75" customHeight="1" x14ac:dyDescent="0.2">
      <c r="A23" s="242"/>
      <c r="B23" s="256" t="s">
        <v>360</v>
      </c>
      <c r="C23" s="221"/>
      <c r="D23" s="221"/>
      <c r="E23" s="221"/>
      <c r="F23" s="221"/>
      <c r="G23" s="221"/>
      <c r="H23" s="221"/>
      <c r="I23" s="221"/>
      <c r="J23" s="221"/>
      <c r="K23" s="221"/>
      <c r="L23" s="221"/>
      <c r="M23" s="221"/>
      <c r="N23" s="221"/>
      <c r="O23" s="221"/>
      <c r="P23" s="221"/>
      <c r="Q23" s="221"/>
      <c r="R23" s="221"/>
      <c r="S23" s="221"/>
      <c r="T23" s="384"/>
      <c r="U23" s="221"/>
      <c r="V23" s="256" t="s">
        <v>360</v>
      </c>
      <c r="W23" s="221"/>
      <c r="X23" s="221"/>
      <c r="Y23" s="221"/>
      <c r="Z23" s="221"/>
      <c r="AA23" s="221"/>
      <c r="AB23" s="221"/>
      <c r="AC23" s="221"/>
      <c r="AD23" s="221"/>
      <c r="AE23" s="221"/>
      <c r="AF23" s="221"/>
      <c r="AG23" s="221"/>
      <c r="AH23" s="221"/>
      <c r="AI23" s="221"/>
      <c r="AJ23" s="221"/>
      <c r="AK23" s="221"/>
      <c r="AL23" s="221"/>
      <c r="AM23" s="221"/>
      <c r="AN23" s="418"/>
      <c r="AO23" s="242"/>
      <c r="AP23" s="256" t="s">
        <v>360</v>
      </c>
      <c r="AQ23" s="256"/>
      <c r="AR23" s="221"/>
      <c r="AS23" s="221"/>
      <c r="AT23" s="221"/>
      <c r="AU23" s="221"/>
      <c r="AV23" s="221"/>
      <c r="AW23" s="221"/>
      <c r="AX23" s="221"/>
      <c r="AY23" s="221"/>
      <c r="AZ23" s="221"/>
      <c r="BA23" s="221"/>
      <c r="BB23" s="221"/>
      <c r="BC23" s="221"/>
      <c r="BD23" s="221"/>
      <c r="BE23" s="221"/>
      <c r="BF23" s="221"/>
      <c r="BG23" s="221"/>
      <c r="BH23" s="221"/>
      <c r="BI23" s="221"/>
      <c r="BJ23" s="243"/>
      <c r="BK23" s="384"/>
      <c r="BL23" s="242"/>
      <c r="BM23" s="256" t="s">
        <v>360</v>
      </c>
      <c r="BN23" s="221"/>
      <c r="BO23" s="221"/>
      <c r="BP23" s="221"/>
      <c r="BQ23" s="221"/>
      <c r="BR23" s="221"/>
      <c r="BS23" s="221"/>
      <c r="BT23" s="221"/>
      <c r="BU23" s="221"/>
      <c r="BV23" s="221"/>
      <c r="BW23" s="221"/>
      <c r="BX23" s="221"/>
      <c r="BY23" s="221"/>
      <c r="BZ23" s="221"/>
      <c r="CA23" s="221"/>
      <c r="CB23" s="221"/>
      <c r="CC23" s="221"/>
      <c r="CD23" s="243"/>
      <c r="CE23" s="384"/>
      <c r="CF23" s="242"/>
      <c r="CG23" s="256" t="s">
        <v>360</v>
      </c>
      <c r="CH23" s="221"/>
      <c r="CI23" s="221"/>
      <c r="CJ23" s="221"/>
      <c r="CK23" s="221"/>
      <c r="CL23" s="221"/>
      <c r="CM23" s="221"/>
      <c r="CN23" s="221"/>
      <c r="CO23" s="221"/>
      <c r="CP23" s="221"/>
      <c r="CQ23" s="221"/>
      <c r="CR23" s="221"/>
      <c r="CS23" s="221"/>
      <c r="CT23" s="221"/>
      <c r="CU23" s="221"/>
      <c r="CV23" s="221"/>
      <c r="CW23" s="221"/>
      <c r="CX23" s="243"/>
      <c r="CY23" s="384"/>
      <c r="CZ23" s="221"/>
      <c r="DA23" s="256" t="s">
        <v>360</v>
      </c>
      <c r="DB23" s="221"/>
      <c r="DC23" s="221"/>
      <c r="DD23" s="221"/>
      <c r="DE23" s="221"/>
      <c r="DF23" s="221"/>
      <c r="DG23" s="221"/>
      <c r="DH23" s="221"/>
      <c r="DI23" s="221"/>
      <c r="DJ23" s="221"/>
      <c r="DK23" s="221"/>
      <c r="DL23" s="221"/>
      <c r="DM23" s="221"/>
      <c r="DN23" s="221"/>
      <c r="DO23" s="221"/>
      <c r="DP23" s="221"/>
      <c r="DQ23" s="221"/>
      <c r="DR23" s="243"/>
      <c r="DS23" s="384"/>
      <c r="DT23" s="221"/>
      <c r="DU23" s="256" t="s">
        <v>360</v>
      </c>
      <c r="DV23" s="221"/>
      <c r="DW23" s="221"/>
      <c r="DX23" s="221"/>
      <c r="DY23" s="221"/>
      <c r="DZ23" s="221"/>
      <c r="EA23" s="221"/>
      <c r="EB23" s="221"/>
      <c r="EC23" s="221"/>
      <c r="ED23" s="221"/>
      <c r="EE23" s="221"/>
      <c r="EF23" s="221"/>
      <c r="EG23" s="221"/>
      <c r="EH23" s="221"/>
      <c r="EI23" s="221"/>
      <c r="EJ23" s="221"/>
      <c r="EK23" s="221"/>
      <c r="EL23" s="243"/>
      <c r="EM23" s="384"/>
      <c r="EN23" s="221"/>
      <c r="EO23" s="256" t="s">
        <v>360</v>
      </c>
      <c r="EP23" s="221"/>
      <c r="EQ23" s="221"/>
      <c r="ER23" s="221"/>
      <c r="ES23" s="221"/>
      <c r="ET23" s="221"/>
      <c r="EU23" s="221"/>
      <c r="EV23" s="221"/>
      <c r="EW23" s="221"/>
      <c r="EX23" s="221"/>
      <c r="EY23" s="221"/>
      <c r="EZ23" s="221"/>
      <c r="FA23" s="221"/>
      <c r="FB23" s="221"/>
      <c r="FC23" s="221"/>
      <c r="FD23" s="221"/>
      <c r="FE23" s="221"/>
      <c r="FF23" s="243"/>
      <c r="FG23" s="384"/>
      <c r="FH23" s="221"/>
      <c r="FI23" s="256" t="s">
        <v>360</v>
      </c>
      <c r="FJ23" s="221"/>
      <c r="FK23" s="221"/>
      <c r="FL23" s="221"/>
      <c r="FM23" s="221"/>
      <c r="FN23" s="221"/>
      <c r="FO23" s="221"/>
      <c r="FP23" s="221"/>
      <c r="FQ23" s="221"/>
      <c r="FR23" s="221"/>
      <c r="FS23" s="221"/>
      <c r="FT23" s="221"/>
      <c r="FU23" s="221"/>
      <c r="FV23" s="221"/>
      <c r="FW23" s="221"/>
      <c r="FX23" s="221"/>
      <c r="FY23" s="221"/>
      <c r="FZ23" s="243"/>
      <c r="GA23" s="384"/>
      <c r="GB23" s="221"/>
      <c r="GC23" s="256" t="s">
        <v>360</v>
      </c>
      <c r="GD23" s="221"/>
      <c r="GE23" s="221"/>
      <c r="GF23" s="221"/>
      <c r="GG23" s="221"/>
      <c r="GH23" s="221"/>
      <c r="GI23" s="221"/>
      <c r="GJ23" s="221"/>
      <c r="GK23" s="221"/>
      <c r="GL23" s="221"/>
      <c r="GM23" s="221"/>
      <c r="GN23" s="221"/>
      <c r="GO23" s="221"/>
      <c r="GP23" s="221"/>
      <c r="GQ23" s="221"/>
      <c r="GR23" s="221"/>
      <c r="GS23" s="221"/>
      <c r="GT23" s="243"/>
      <c r="GU23" s="384"/>
      <c r="GV23" s="221"/>
      <c r="GW23" s="256" t="s">
        <v>360</v>
      </c>
      <c r="GX23" s="221"/>
      <c r="GY23" s="221"/>
      <c r="GZ23" s="221"/>
      <c r="HA23" s="221"/>
      <c r="HB23" s="221"/>
      <c r="HC23" s="221"/>
      <c r="HD23" s="221"/>
      <c r="HE23" s="221"/>
      <c r="HF23" s="221"/>
      <c r="HG23" s="221"/>
      <c r="HH23" s="221"/>
      <c r="HI23" s="221"/>
      <c r="HJ23" s="221"/>
      <c r="HK23" s="221"/>
      <c r="HL23" s="221"/>
      <c r="HM23" s="221"/>
      <c r="HN23" s="243"/>
      <c r="HO23" s="384"/>
      <c r="HP23" s="221"/>
      <c r="HQ23" s="256" t="s">
        <v>360</v>
      </c>
      <c r="HR23" s="221"/>
      <c r="HS23" s="221"/>
      <c r="HT23" s="221"/>
      <c r="HU23" s="221"/>
      <c r="HV23" s="221"/>
      <c r="HW23" s="221"/>
      <c r="HX23" s="221"/>
      <c r="HY23" s="221"/>
      <c r="HZ23" s="221"/>
      <c r="IA23" s="221"/>
      <c r="IB23" s="221"/>
      <c r="IC23" s="221"/>
      <c r="ID23" s="221"/>
      <c r="IE23" s="221"/>
      <c r="IF23" s="221"/>
      <c r="IG23" s="221"/>
      <c r="IH23" s="243"/>
      <c r="II23" s="384"/>
      <c r="IJ23" s="221"/>
      <c r="IK23" s="256" t="s">
        <v>360</v>
      </c>
      <c r="IL23" s="221"/>
      <c r="IM23" s="221"/>
      <c r="IN23" s="221"/>
      <c r="IO23" s="221"/>
      <c r="IP23" s="221"/>
      <c r="IQ23" s="221"/>
      <c r="IR23" s="221"/>
      <c r="IS23" s="221"/>
      <c r="IT23" s="221"/>
      <c r="IU23" s="221"/>
      <c r="IV23" s="221"/>
      <c r="IW23" s="221"/>
      <c r="IX23" s="221"/>
      <c r="IY23" s="221"/>
      <c r="IZ23" s="221"/>
      <c r="JA23" s="221"/>
      <c r="JB23" s="243"/>
      <c r="JC23" s="384"/>
      <c r="JD23" s="221"/>
      <c r="JE23" s="256" t="s">
        <v>360</v>
      </c>
      <c r="JF23" s="221"/>
      <c r="JG23" s="221"/>
      <c r="JH23" s="221"/>
      <c r="JI23" s="221"/>
      <c r="JJ23" s="221"/>
      <c r="JK23" s="221"/>
      <c r="JL23" s="221"/>
      <c r="JM23" s="221"/>
      <c r="JN23" s="221"/>
      <c r="JO23" s="221"/>
      <c r="JP23" s="221"/>
      <c r="JQ23" s="221"/>
      <c r="JR23" s="221"/>
      <c r="JS23" s="221"/>
      <c r="JT23" s="221"/>
      <c r="JU23" s="221"/>
      <c r="JV23" s="243"/>
      <c r="JW23" s="384"/>
      <c r="JX23" s="221"/>
      <c r="JY23" s="256" t="s">
        <v>360</v>
      </c>
      <c r="JZ23" s="221"/>
      <c r="KA23" s="221"/>
      <c r="KB23" s="221"/>
      <c r="KC23" s="221"/>
      <c r="KD23" s="221"/>
      <c r="KE23" s="221"/>
      <c r="KF23" s="221"/>
      <c r="KG23" s="221"/>
      <c r="KH23" s="221"/>
      <c r="KI23" s="221"/>
      <c r="KJ23" s="221"/>
      <c r="KK23" s="221"/>
      <c r="KL23" s="221"/>
      <c r="KM23" s="221"/>
      <c r="KN23" s="221"/>
      <c r="KO23" s="221"/>
      <c r="KP23" s="243"/>
      <c r="KQ23" s="384"/>
      <c r="KR23" s="221"/>
      <c r="KS23" s="256" t="s">
        <v>360</v>
      </c>
      <c r="KT23" s="221"/>
      <c r="KU23" s="221"/>
      <c r="KV23" s="221"/>
      <c r="KW23" s="221"/>
      <c r="KX23" s="221"/>
      <c r="KY23" s="221"/>
      <c r="KZ23" s="221"/>
      <c r="LA23" s="221"/>
      <c r="LB23" s="221"/>
      <c r="LC23" s="221"/>
      <c r="LD23" s="221"/>
      <c r="LE23" s="221"/>
      <c r="LF23" s="221"/>
      <c r="LG23" s="221"/>
      <c r="LH23" s="221"/>
      <c r="LI23" s="221"/>
      <c r="LJ23" s="243"/>
      <c r="LK23" s="384"/>
      <c r="LL23" s="221"/>
      <c r="LM23" s="256" t="s">
        <v>360</v>
      </c>
      <c r="LN23" s="221"/>
      <c r="LO23" s="221"/>
      <c r="LP23" s="221"/>
      <c r="LQ23" s="221"/>
      <c r="LR23" s="221"/>
      <c r="LS23" s="221"/>
      <c r="LT23" s="221"/>
      <c r="LU23" s="221"/>
      <c r="LV23" s="221"/>
      <c r="LW23" s="221"/>
      <c r="LX23" s="221"/>
      <c r="LY23" s="221"/>
      <c r="LZ23" s="221"/>
      <c r="MA23" s="221"/>
      <c r="MB23" s="221"/>
      <c r="MC23" s="221"/>
      <c r="MD23" s="243"/>
    </row>
    <row r="24" spans="1:342" ht="12.75" customHeight="1" x14ac:dyDescent="0.2">
      <c r="A24" s="242"/>
      <c r="B24" s="221"/>
      <c r="C24" s="221"/>
      <c r="D24" s="221"/>
      <c r="E24" s="221"/>
      <c r="F24" s="221"/>
      <c r="G24" s="221"/>
      <c r="H24" s="221"/>
      <c r="I24" s="221"/>
      <c r="J24" s="221"/>
      <c r="K24" s="221"/>
      <c r="L24" s="221"/>
      <c r="M24" s="221"/>
      <c r="N24" s="221"/>
      <c r="O24" s="221"/>
      <c r="P24" s="221"/>
      <c r="Q24" s="221"/>
      <c r="R24" s="221"/>
      <c r="S24" s="221"/>
      <c r="T24" s="384"/>
      <c r="U24" s="221"/>
      <c r="V24" s="221"/>
      <c r="W24" s="221"/>
      <c r="X24" s="221"/>
      <c r="Y24" s="221"/>
      <c r="Z24" s="221"/>
      <c r="AA24" s="221"/>
      <c r="AB24" s="221"/>
      <c r="AC24" s="221"/>
      <c r="AD24" s="221"/>
      <c r="AE24" s="221"/>
      <c r="AF24" s="221"/>
      <c r="AG24" s="221"/>
      <c r="AH24" s="221"/>
      <c r="AI24" s="221"/>
      <c r="AJ24" s="221"/>
      <c r="AK24" s="221"/>
      <c r="AL24" s="221"/>
      <c r="AM24" s="221"/>
      <c r="AN24" s="418"/>
      <c r="AO24" s="242"/>
      <c r="AP24" s="221"/>
      <c r="AQ24" s="221"/>
      <c r="AR24" s="221"/>
      <c r="AS24" s="221"/>
      <c r="AT24" s="221"/>
      <c r="AU24" s="221"/>
      <c r="AV24" s="221"/>
      <c r="AW24" s="221"/>
      <c r="AX24" s="221"/>
      <c r="AY24" s="221"/>
      <c r="AZ24" s="221"/>
      <c r="BA24" s="221"/>
      <c r="BB24" s="221"/>
      <c r="BC24" s="221"/>
      <c r="BD24" s="221"/>
      <c r="BE24" s="221"/>
      <c r="BF24" s="221"/>
      <c r="BG24" s="221"/>
      <c r="BH24" s="221"/>
      <c r="BI24" s="221"/>
      <c r="BJ24" s="243"/>
      <c r="BK24" s="384"/>
      <c r="BL24" s="242"/>
      <c r="BM24" s="221"/>
      <c r="BN24" s="221"/>
      <c r="BO24" s="221"/>
      <c r="BP24" s="221"/>
      <c r="BQ24" s="221"/>
      <c r="BR24" s="221"/>
      <c r="BS24" s="221"/>
      <c r="BT24" s="221"/>
      <c r="BU24" s="221"/>
      <c r="BV24" s="221"/>
      <c r="BW24" s="221"/>
      <c r="BX24" s="221"/>
      <c r="BY24" s="221"/>
      <c r="BZ24" s="221"/>
      <c r="CA24" s="221"/>
      <c r="CB24" s="221"/>
      <c r="CC24" s="221"/>
      <c r="CD24" s="243"/>
      <c r="CE24" s="384"/>
      <c r="CF24" s="242"/>
      <c r="CG24" s="221"/>
      <c r="CH24" s="221"/>
      <c r="CI24" s="221"/>
      <c r="CJ24" s="221"/>
      <c r="CK24" s="221"/>
      <c r="CL24" s="221"/>
      <c r="CM24" s="221"/>
      <c r="CN24" s="221"/>
      <c r="CO24" s="221"/>
      <c r="CP24" s="221"/>
      <c r="CQ24" s="221"/>
      <c r="CR24" s="221"/>
      <c r="CS24" s="221"/>
      <c r="CT24" s="221"/>
      <c r="CU24" s="221"/>
      <c r="CV24" s="221"/>
      <c r="CW24" s="221"/>
      <c r="CX24" s="243"/>
      <c r="CY24" s="384"/>
      <c r="CZ24" s="221"/>
      <c r="DA24" s="221"/>
      <c r="DB24" s="221"/>
      <c r="DC24" s="221"/>
      <c r="DD24" s="221"/>
      <c r="DE24" s="221"/>
      <c r="DF24" s="221"/>
      <c r="DG24" s="221"/>
      <c r="DH24" s="221"/>
      <c r="DI24" s="221"/>
      <c r="DJ24" s="221"/>
      <c r="DK24" s="221"/>
      <c r="DL24" s="221"/>
      <c r="DM24" s="221"/>
      <c r="DN24" s="221"/>
      <c r="DO24" s="221"/>
      <c r="DP24" s="221"/>
      <c r="DQ24" s="221"/>
      <c r="DR24" s="243"/>
      <c r="DS24" s="384"/>
      <c r="DT24" s="221"/>
      <c r="DU24" s="221"/>
      <c r="DV24" s="221"/>
      <c r="DW24" s="221"/>
      <c r="DX24" s="221"/>
      <c r="DY24" s="221"/>
      <c r="DZ24" s="221"/>
      <c r="EA24" s="221"/>
      <c r="EB24" s="221"/>
      <c r="EC24" s="221"/>
      <c r="ED24" s="221"/>
      <c r="EE24" s="221"/>
      <c r="EF24" s="221"/>
      <c r="EG24" s="221"/>
      <c r="EH24" s="221"/>
      <c r="EI24" s="221"/>
      <c r="EJ24" s="221"/>
      <c r="EK24" s="221"/>
      <c r="EL24" s="243"/>
      <c r="EM24" s="384"/>
      <c r="EN24" s="221"/>
      <c r="EO24" s="221"/>
      <c r="EP24" s="221"/>
      <c r="EQ24" s="221"/>
      <c r="ER24" s="221"/>
      <c r="ES24" s="221"/>
      <c r="ET24" s="221"/>
      <c r="EU24" s="221"/>
      <c r="EV24" s="221"/>
      <c r="EW24" s="221"/>
      <c r="EX24" s="221"/>
      <c r="EY24" s="221"/>
      <c r="EZ24" s="221"/>
      <c r="FA24" s="221"/>
      <c r="FB24" s="221"/>
      <c r="FC24" s="221"/>
      <c r="FD24" s="221"/>
      <c r="FE24" s="221"/>
      <c r="FF24" s="243"/>
      <c r="FG24" s="384"/>
      <c r="FH24" s="221"/>
      <c r="FI24" s="221"/>
      <c r="FJ24" s="221"/>
      <c r="FK24" s="221"/>
      <c r="FL24" s="221"/>
      <c r="FM24" s="221"/>
      <c r="FN24" s="221"/>
      <c r="FO24" s="221"/>
      <c r="FP24" s="221"/>
      <c r="FQ24" s="221"/>
      <c r="FR24" s="221"/>
      <c r="FS24" s="221"/>
      <c r="FT24" s="221"/>
      <c r="FU24" s="221"/>
      <c r="FV24" s="221"/>
      <c r="FW24" s="221"/>
      <c r="FX24" s="221"/>
      <c r="FY24" s="221"/>
      <c r="FZ24" s="243"/>
      <c r="GA24" s="384"/>
      <c r="GB24" s="221"/>
      <c r="GC24" s="221"/>
      <c r="GD24" s="221"/>
      <c r="GE24" s="221"/>
      <c r="GF24" s="221"/>
      <c r="GG24" s="221"/>
      <c r="GH24" s="221"/>
      <c r="GI24" s="221"/>
      <c r="GJ24" s="221"/>
      <c r="GK24" s="221"/>
      <c r="GL24" s="221"/>
      <c r="GM24" s="221"/>
      <c r="GN24" s="221"/>
      <c r="GO24" s="221"/>
      <c r="GP24" s="221"/>
      <c r="GQ24" s="221"/>
      <c r="GR24" s="221"/>
      <c r="GS24" s="221"/>
      <c r="GT24" s="243"/>
      <c r="GU24" s="384"/>
      <c r="GV24" s="221"/>
      <c r="GW24" s="221"/>
      <c r="GX24" s="221"/>
      <c r="GY24" s="221"/>
      <c r="GZ24" s="221"/>
      <c r="HA24" s="221"/>
      <c r="HB24" s="221"/>
      <c r="HC24" s="221"/>
      <c r="HD24" s="221"/>
      <c r="HE24" s="221"/>
      <c r="HF24" s="221"/>
      <c r="HG24" s="221"/>
      <c r="HH24" s="221"/>
      <c r="HI24" s="221"/>
      <c r="HJ24" s="221"/>
      <c r="HK24" s="221"/>
      <c r="HL24" s="221"/>
      <c r="HM24" s="221"/>
      <c r="HN24" s="243"/>
      <c r="HO24" s="384"/>
      <c r="HP24" s="221"/>
      <c r="HQ24" s="221"/>
      <c r="HR24" s="221"/>
      <c r="HS24" s="221"/>
      <c r="HT24" s="221"/>
      <c r="HU24" s="221"/>
      <c r="HV24" s="221"/>
      <c r="HW24" s="221"/>
      <c r="HX24" s="221"/>
      <c r="HY24" s="221"/>
      <c r="HZ24" s="221"/>
      <c r="IA24" s="221"/>
      <c r="IB24" s="221"/>
      <c r="IC24" s="221"/>
      <c r="ID24" s="221"/>
      <c r="IE24" s="221"/>
      <c r="IF24" s="221"/>
      <c r="IG24" s="221"/>
      <c r="IH24" s="243"/>
      <c r="II24" s="384"/>
      <c r="IJ24" s="221"/>
      <c r="IK24" s="221"/>
      <c r="IL24" s="221"/>
      <c r="IM24" s="221"/>
      <c r="IN24" s="221"/>
      <c r="IO24" s="221"/>
      <c r="IP24" s="221"/>
      <c r="IQ24" s="221"/>
      <c r="IR24" s="221"/>
      <c r="IS24" s="221"/>
      <c r="IT24" s="221"/>
      <c r="IU24" s="221"/>
      <c r="IV24" s="221"/>
      <c r="IW24" s="221"/>
      <c r="IX24" s="221"/>
      <c r="IY24" s="221"/>
      <c r="IZ24" s="221"/>
      <c r="JA24" s="221"/>
      <c r="JB24" s="243"/>
      <c r="JC24" s="384"/>
      <c r="JD24" s="221"/>
      <c r="JE24" s="221"/>
      <c r="JF24" s="221"/>
      <c r="JG24" s="221"/>
      <c r="JH24" s="221"/>
      <c r="JI24" s="221"/>
      <c r="JJ24" s="221"/>
      <c r="JK24" s="221"/>
      <c r="JL24" s="221"/>
      <c r="JM24" s="221"/>
      <c r="JN24" s="221"/>
      <c r="JO24" s="221"/>
      <c r="JP24" s="221"/>
      <c r="JQ24" s="221"/>
      <c r="JR24" s="221"/>
      <c r="JS24" s="221"/>
      <c r="JT24" s="221"/>
      <c r="JU24" s="221"/>
      <c r="JV24" s="243"/>
      <c r="JW24" s="384"/>
      <c r="JX24" s="221"/>
      <c r="JY24" s="221"/>
      <c r="JZ24" s="221"/>
      <c r="KA24" s="221"/>
      <c r="KB24" s="221"/>
      <c r="KC24" s="221"/>
      <c r="KD24" s="221"/>
      <c r="KE24" s="221"/>
      <c r="KF24" s="221"/>
      <c r="KG24" s="221"/>
      <c r="KH24" s="221"/>
      <c r="KI24" s="221"/>
      <c r="KJ24" s="221"/>
      <c r="KK24" s="221"/>
      <c r="KL24" s="221"/>
      <c r="KM24" s="221"/>
      <c r="KN24" s="221"/>
      <c r="KO24" s="221"/>
      <c r="KP24" s="243"/>
      <c r="KQ24" s="384"/>
      <c r="KR24" s="221"/>
      <c r="KS24" s="221"/>
      <c r="KT24" s="221"/>
      <c r="KU24" s="221"/>
      <c r="KV24" s="221"/>
      <c r="KW24" s="221"/>
      <c r="KX24" s="221"/>
      <c r="KY24" s="221"/>
      <c r="KZ24" s="221"/>
      <c r="LA24" s="221"/>
      <c r="LB24" s="221"/>
      <c r="LC24" s="221"/>
      <c r="LD24" s="221"/>
      <c r="LE24" s="221"/>
      <c r="LF24" s="221"/>
      <c r="LG24" s="221"/>
      <c r="LH24" s="221"/>
      <c r="LI24" s="221"/>
      <c r="LJ24" s="243"/>
      <c r="LK24" s="384"/>
      <c r="LL24" s="221"/>
      <c r="LM24" s="221"/>
      <c r="LN24" s="221"/>
      <c r="LO24" s="221"/>
      <c r="LP24" s="221"/>
      <c r="LQ24" s="221"/>
      <c r="LR24" s="221"/>
      <c r="LS24" s="221"/>
      <c r="LT24" s="221"/>
      <c r="LU24" s="221"/>
      <c r="LV24" s="221"/>
      <c r="LW24" s="221"/>
      <c r="LX24" s="221"/>
      <c r="LY24" s="221"/>
      <c r="LZ24" s="221"/>
      <c r="MA24" s="221"/>
      <c r="MB24" s="221"/>
      <c r="MC24" s="221"/>
      <c r="MD24" s="243"/>
    </row>
    <row r="25" spans="1:342" ht="12.75" customHeight="1" x14ac:dyDescent="0.2">
      <c r="A25" s="242"/>
      <c r="B25" s="256" t="s">
        <v>361</v>
      </c>
      <c r="C25" s="221"/>
      <c r="D25" s="221"/>
      <c r="E25" s="221"/>
      <c r="F25" s="221"/>
      <c r="G25" s="221"/>
      <c r="H25" s="221"/>
      <c r="I25" s="221"/>
      <c r="J25" s="221"/>
      <c r="K25" s="221"/>
      <c r="L25" s="221"/>
      <c r="M25" s="221"/>
      <c r="N25" s="221"/>
      <c r="O25" s="221"/>
      <c r="P25" s="221"/>
      <c r="Q25" s="221"/>
      <c r="R25" s="221"/>
      <c r="S25" s="221"/>
      <c r="T25" s="384"/>
      <c r="U25" s="221"/>
      <c r="V25" s="256" t="s">
        <v>361</v>
      </c>
      <c r="W25" s="221"/>
      <c r="X25" s="221"/>
      <c r="Y25" s="221"/>
      <c r="Z25" s="221"/>
      <c r="AA25" s="221"/>
      <c r="AB25" s="221"/>
      <c r="AC25" s="221"/>
      <c r="AD25" s="221"/>
      <c r="AE25" s="221"/>
      <c r="AF25" s="221"/>
      <c r="AG25" s="221"/>
      <c r="AH25" s="221"/>
      <c r="AI25" s="221"/>
      <c r="AJ25" s="221"/>
      <c r="AK25" s="221"/>
      <c r="AL25" s="221"/>
      <c r="AM25" s="221"/>
      <c r="AN25" s="418"/>
      <c r="AO25" s="242"/>
      <c r="AP25" s="256" t="s">
        <v>361</v>
      </c>
      <c r="AQ25" s="256"/>
      <c r="AR25" s="221"/>
      <c r="AS25" s="221"/>
      <c r="AT25" s="561"/>
      <c r="AU25" s="221"/>
      <c r="AV25" s="221"/>
      <c r="AW25" s="221"/>
      <c r="AX25" s="221" t="s">
        <v>362</v>
      </c>
      <c r="AY25" s="221"/>
      <c r="AZ25" s="221"/>
      <c r="BA25" s="221"/>
      <c r="BB25" s="221"/>
      <c r="BC25" s="221"/>
      <c r="BD25" s="221"/>
      <c r="BE25" s="221"/>
      <c r="BF25" s="221"/>
      <c r="BG25" s="221"/>
      <c r="BH25" s="221"/>
      <c r="BI25" s="221"/>
      <c r="BJ25" s="243"/>
      <c r="BK25" s="384"/>
      <c r="BL25" s="242"/>
      <c r="BM25" s="256" t="s">
        <v>361</v>
      </c>
      <c r="BN25" s="221"/>
      <c r="BO25" s="221"/>
      <c r="BP25" s="221"/>
      <c r="BQ25" s="221"/>
      <c r="BR25" s="221"/>
      <c r="BS25" s="221"/>
      <c r="BT25" s="221"/>
      <c r="BU25" s="221"/>
      <c r="BV25" s="221"/>
      <c r="BW25" s="221"/>
      <c r="BX25" s="221"/>
      <c r="BY25" s="221"/>
      <c r="BZ25" s="221"/>
      <c r="CA25" s="221"/>
      <c r="CB25" s="221"/>
      <c r="CC25" s="221"/>
      <c r="CD25" s="243"/>
      <c r="CE25" s="384"/>
      <c r="CF25" s="242"/>
      <c r="CG25" s="256" t="s">
        <v>361</v>
      </c>
      <c r="CH25" s="221"/>
      <c r="CI25" s="221"/>
      <c r="CJ25" s="221"/>
      <c r="CK25" s="221"/>
      <c r="CL25" s="221"/>
      <c r="CM25" s="221"/>
      <c r="CN25" s="221"/>
      <c r="CO25" s="221"/>
      <c r="CP25" s="221"/>
      <c r="CQ25" s="221"/>
      <c r="CR25" s="221"/>
      <c r="CS25" s="221"/>
      <c r="CT25" s="221"/>
      <c r="CU25" s="221"/>
      <c r="CV25" s="221"/>
      <c r="CW25" s="221"/>
      <c r="CX25" s="243"/>
      <c r="CY25" s="384"/>
      <c r="CZ25" s="221"/>
      <c r="DA25" s="256" t="s">
        <v>361</v>
      </c>
      <c r="DB25" s="221"/>
      <c r="DC25" s="221"/>
      <c r="DD25" s="221"/>
      <c r="DE25" s="221"/>
      <c r="DF25" s="221"/>
      <c r="DG25" s="221"/>
      <c r="DH25" s="221"/>
      <c r="DI25" s="221"/>
      <c r="DJ25" s="221"/>
      <c r="DK25" s="221"/>
      <c r="DL25" s="221"/>
      <c r="DM25" s="221"/>
      <c r="DN25" s="221"/>
      <c r="DO25" s="221"/>
      <c r="DP25" s="221"/>
      <c r="DQ25" s="221"/>
      <c r="DR25" s="243"/>
      <c r="DS25" s="384"/>
      <c r="DT25" s="221"/>
      <c r="DU25" s="256" t="s">
        <v>361</v>
      </c>
      <c r="DV25" s="221"/>
      <c r="DW25" s="221"/>
      <c r="DX25" s="221"/>
      <c r="DY25" s="221"/>
      <c r="DZ25" s="221"/>
      <c r="EA25" s="221"/>
      <c r="EB25" s="221"/>
      <c r="EC25" s="221"/>
      <c r="ED25" s="221"/>
      <c r="EE25" s="221"/>
      <c r="EF25" s="221"/>
      <c r="EG25" s="221"/>
      <c r="EH25" s="221"/>
      <c r="EI25" s="221"/>
      <c r="EJ25" s="221"/>
      <c r="EK25" s="221"/>
      <c r="EL25" s="243"/>
      <c r="EM25" s="384"/>
      <c r="EN25" s="221"/>
      <c r="EO25" s="256" t="s">
        <v>361</v>
      </c>
      <c r="EP25" s="221"/>
      <c r="EQ25" s="221"/>
      <c r="ER25" s="221"/>
      <c r="ES25" s="221"/>
      <c r="ET25" s="221"/>
      <c r="EU25" s="221"/>
      <c r="EV25" s="221"/>
      <c r="EW25" s="221"/>
      <c r="EX25" s="221"/>
      <c r="EY25" s="221"/>
      <c r="EZ25" s="221"/>
      <c r="FA25" s="221"/>
      <c r="FB25" s="221"/>
      <c r="FC25" s="221"/>
      <c r="FD25" s="221"/>
      <c r="FE25" s="221"/>
      <c r="FF25" s="243"/>
      <c r="FG25" s="384"/>
      <c r="FH25" s="221"/>
      <c r="FI25" s="256" t="s">
        <v>361</v>
      </c>
      <c r="FJ25" s="221"/>
      <c r="FK25" s="221"/>
      <c r="FL25" s="221"/>
      <c r="FM25" s="221"/>
      <c r="FN25" s="221"/>
      <c r="FO25" s="221"/>
      <c r="FP25" s="221"/>
      <c r="FQ25" s="221"/>
      <c r="FR25" s="221"/>
      <c r="FS25" s="221"/>
      <c r="FT25" s="221"/>
      <c r="FU25" s="221"/>
      <c r="FV25" s="221"/>
      <c r="FW25" s="221"/>
      <c r="FX25" s="221"/>
      <c r="FY25" s="221"/>
      <c r="FZ25" s="243"/>
      <c r="GA25" s="384"/>
      <c r="GB25" s="221"/>
      <c r="GC25" s="256" t="s">
        <v>361</v>
      </c>
      <c r="GD25" s="221"/>
      <c r="GE25" s="221"/>
      <c r="GF25" s="221"/>
      <c r="GG25" s="221"/>
      <c r="GH25" s="221"/>
      <c r="GI25" s="221"/>
      <c r="GJ25" s="221"/>
      <c r="GK25" s="221"/>
      <c r="GL25" s="221"/>
      <c r="GM25" s="221"/>
      <c r="GN25" s="221"/>
      <c r="GO25" s="221"/>
      <c r="GP25" s="221"/>
      <c r="GQ25" s="221"/>
      <c r="GR25" s="221"/>
      <c r="GS25" s="221"/>
      <c r="GT25" s="243"/>
      <c r="GU25" s="384"/>
      <c r="GV25" s="221"/>
      <c r="GW25" s="256" t="s">
        <v>361</v>
      </c>
      <c r="GX25" s="221"/>
      <c r="GY25" s="221"/>
      <c r="GZ25" s="221"/>
      <c r="HA25" s="221"/>
      <c r="HB25" s="221"/>
      <c r="HC25" s="221"/>
      <c r="HD25" s="221"/>
      <c r="HE25" s="221"/>
      <c r="HF25" s="221"/>
      <c r="HG25" s="221"/>
      <c r="HH25" s="221"/>
      <c r="HI25" s="221"/>
      <c r="HJ25" s="221"/>
      <c r="HK25" s="221"/>
      <c r="HL25" s="221"/>
      <c r="HM25" s="221"/>
      <c r="HN25" s="243"/>
      <c r="HO25" s="384"/>
      <c r="HP25" s="221"/>
      <c r="HQ25" s="256" t="s">
        <v>361</v>
      </c>
      <c r="HR25" s="221"/>
      <c r="HS25" s="221"/>
      <c r="HT25" s="221"/>
      <c r="HU25" s="221"/>
      <c r="HV25" s="221"/>
      <c r="HW25" s="221"/>
      <c r="HX25" s="221"/>
      <c r="HY25" s="221"/>
      <c r="HZ25" s="221"/>
      <c r="IA25" s="221"/>
      <c r="IB25" s="221"/>
      <c r="IC25" s="221"/>
      <c r="ID25" s="221"/>
      <c r="IE25" s="221"/>
      <c r="IF25" s="221"/>
      <c r="IG25" s="221"/>
      <c r="IH25" s="243"/>
      <c r="II25" s="384"/>
      <c r="IJ25" s="221"/>
      <c r="IK25" s="256" t="s">
        <v>361</v>
      </c>
      <c r="IL25" s="221"/>
      <c r="IM25" s="221"/>
      <c r="IN25" s="221"/>
      <c r="IO25" s="221"/>
      <c r="IP25" s="221"/>
      <c r="IQ25" s="221"/>
      <c r="IR25" s="221"/>
      <c r="IS25" s="221"/>
      <c r="IT25" s="221"/>
      <c r="IU25" s="221"/>
      <c r="IV25" s="221"/>
      <c r="IW25" s="221"/>
      <c r="IX25" s="221"/>
      <c r="IY25" s="221"/>
      <c r="IZ25" s="221"/>
      <c r="JA25" s="221"/>
      <c r="JB25" s="243"/>
      <c r="JC25" s="384"/>
      <c r="JD25" s="221"/>
      <c r="JE25" s="256" t="s">
        <v>361</v>
      </c>
      <c r="JF25" s="221"/>
      <c r="JG25" s="221"/>
      <c r="JH25" s="221"/>
      <c r="JI25" s="221"/>
      <c r="JJ25" s="221"/>
      <c r="JK25" s="221"/>
      <c r="JL25" s="221"/>
      <c r="JM25" s="221"/>
      <c r="JN25" s="221"/>
      <c r="JO25" s="221"/>
      <c r="JP25" s="221"/>
      <c r="JQ25" s="221"/>
      <c r="JR25" s="221"/>
      <c r="JS25" s="221"/>
      <c r="JT25" s="221"/>
      <c r="JU25" s="221"/>
      <c r="JV25" s="243"/>
      <c r="JW25" s="384"/>
      <c r="JX25" s="221"/>
      <c r="JY25" s="256" t="s">
        <v>361</v>
      </c>
      <c r="JZ25" s="221"/>
      <c r="KA25" s="221"/>
      <c r="KB25" s="221"/>
      <c r="KC25" s="221"/>
      <c r="KD25" s="221"/>
      <c r="KE25" s="221"/>
      <c r="KF25" s="221"/>
      <c r="KG25" s="221"/>
      <c r="KH25" s="221"/>
      <c r="KI25" s="221"/>
      <c r="KJ25" s="221"/>
      <c r="KK25" s="221"/>
      <c r="KL25" s="221"/>
      <c r="KM25" s="221"/>
      <c r="KN25" s="221"/>
      <c r="KO25" s="221"/>
      <c r="KP25" s="243"/>
      <c r="KQ25" s="384"/>
      <c r="KR25" s="221"/>
      <c r="KS25" s="256" t="s">
        <v>361</v>
      </c>
      <c r="KT25" s="221"/>
      <c r="KU25" s="221"/>
      <c r="KV25" s="221"/>
      <c r="KW25" s="221"/>
      <c r="KX25" s="221"/>
      <c r="KY25" s="221"/>
      <c r="KZ25" s="221"/>
      <c r="LA25" s="221"/>
      <c r="LB25" s="221"/>
      <c r="LC25" s="221"/>
      <c r="LD25" s="221"/>
      <c r="LE25" s="221"/>
      <c r="LF25" s="221"/>
      <c r="LG25" s="221"/>
      <c r="LH25" s="221"/>
      <c r="LI25" s="221"/>
      <c r="LJ25" s="243"/>
      <c r="LK25" s="384"/>
      <c r="LL25" s="221"/>
      <c r="LM25" s="256" t="s">
        <v>361</v>
      </c>
      <c r="LN25" s="221"/>
      <c r="LO25" s="221"/>
      <c r="LP25" s="221"/>
      <c r="LQ25" s="221"/>
      <c r="LR25" s="221"/>
      <c r="LS25" s="221"/>
      <c r="LT25" s="221"/>
      <c r="LU25" s="221"/>
      <c r="LV25" s="221"/>
      <c r="LW25" s="221"/>
      <c r="LX25" s="221"/>
      <c r="LY25" s="221"/>
      <c r="LZ25" s="221"/>
      <c r="MA25" s="221"/>
      <c r="MB25" s="221"/>
      <c r="MC25" s="221"/>
      <c r="MD25" s="243"/>
    </row>
    <row r="26" spans="1:342" ht="12.75" customHeight="1" x14ac:dyDescent="0.2">
      <c r="A26" s="242"/>
      <c r="B26" s="221"/>
      <c r="C26" s="221"/>
      <c r="D26" s="221"/>
      <c r="E26" s="221"/>
      <c r="F26" s="221"/>
      <c r="G26" s="221"/>
      <c r="H26" s="221"/>
      <c r="I26" s="221"/>
      <c r="J26" s="221"/>
      <c r="K26" s="221"/>
      <c r="L26" s="221"/>
      <c r="M26" s="221"/>
      <c r="N26" s="221"/>
      <c r="O26" s="221"/>
      <c r="P26" s="221"/>
      <c r="Q26" s="221"/>
      <c r="R26" s="221"/>
      <c r="S26" s="221"/>
      <c r="T26" s="384"/>
      <c r="U26" s="221"/>
      <c r="V26" s="221"/>
      <c r="W26" s="221"/>
      <c r="X26" s="221"/>
      <c r="Y26" s="221"/>
      <c r="Z26" s="221"/>
      <c r="AA26" s="221"/>
      <c r="AB26" s="221"/>
      <c r="AC26" s="221"/>
      <c r="AD26" s="221"/>
      <c r="AE26" s="221"/>
      <c r="AF26" s="221"/>
      <c r="AG26" s="221"/>
      <c r="AH26" s="221"/>
      <c r="AI26" s="221"/>
      <c r="AJ26" s="221"/>
      <c r="AK26" s="221"/>
      <c r="AL26" s="221"/>
      <c r="AM26" s="221"/>
      <c r="AN26" s="418"/>
      <c r="AO26" s="242"/>
      <c r="AP26" s="221"/>
      <c r="AQ26" s="221"/>
      <c r="AR26" s="221"/>
      <c r="AS26" s="221"/>
      <c r="AT26" s="221"/>
      <c r="AU26" s="221"/>
      <c r="AV26" s="221"/>
      <c r="AW26" s="221"/>
      <c r="AX26" s="221"/>
      <c r="AY26" s="221"/>
      <c r="AZ26" s="221"/>
      <c r="BA26" s="221"/>
      <c r="BB26" s="221"/>
      <c r="BC26" s="221"/>
      <c r="BD26" s="221"/>
      <c r="BE26" s="221"/>
      <c r="BF26" s="221"/>
      <c r="BG26" s="221"/>
      <c r="BH26" s="221"/>
      <c r="BI26" s="221"/>
      <c r="BJ26" s="243"/>
      <c r="BK26" s="384"/>
      <c r="BL26" s="242"/>
      <c r="BM26" s="221"/>
      <c r="BN26" s="221"/>
      <c r="BO26" s="221"/>
      <c r="BP26" s="221"/>
      <c r="BQ26" s="221"/>
      <c r="BR26" s="221"/>
      <c r="BS26" s="221"/>
      <c r="BT26" s="221"/>
      <c r="BU26" s="221"/>
      <c r="BV26" s="221"/>
      <c r="BW26" s="221"/>
      <c r="BX26" s="221"/>
      <c r="BY26" s="221"/>
      <c r="BZ26" s="221"/>
      <c r="CA26" s="221"/>
      <c r="CB26" s="221"/>
      <c r="CC26" s="221"/>
      <c r="CD26" s="243"/>
      <c r="CE26" s="384"/>
      <c r="CF26" s="242"/>
      <c r="CG26" s="221"/>
      <c r="CH26" s="221"/>
      <c r="CI26" s="221"/>
      <c r="CJ26" s="221"/>
      <c r="CK26" s="221"/>
      <c r="CL26" s="221"/>
      <c r="CM26" s="221"/>
      <c r="CN26" s="221"/>
      <c r="CO26" s="221"/>
      <c r="CP26" s="221"/>
      <c r="CQ26" s="221"/>
      <c r="CR26" s="221"/>
      <c r="CS26" s="221"/>
      <c r="CT26" s="221"/>
      <c r="CU26" s="221"/>
      <c r="CV26" s="221"/>
      <c r="CW26" s="221"/>
      <c r="CX26" s="243"/>
      <c r="CY26" s="384"/>
      <c r="CZ26" s="221"/>
      <c r="DA26" s="221"/>
      <c r="DB26" s="221"/>
      <c r="DC26" s="221"/>
      <c r="DD26" s="221"/>
      <c r="DE26" s="221"/>
      <c r="DF26" s="221"/>
      <c r="DG26" s="221"/>
      <c r="DH26" s="221"/>
      <c r="DI26" s="221"/>
      <c r="DJ26" s="221"/>
      <c r="DK26" s="221"/>
      <c r="DL26" s="221"/>
      <c r="DM26" s="221"/>
      <c r="DN26" s="221"/>
      <c r="DO26" s="221"/>
      <c r="DP26" s="221"/>
      <c r="DQ26" s="221"/>
      <c r="DR26" s="243"/>
      <c r="DS26" s="384"/>
      <c r="DT26" s="221"/>
      <c r="DU26" s="221"/>
      <c r="DV26" s="221"/>
      <c r="DW26" s="221"/>
      <c r="DX26" s="221"/>
      <c r="DY26" s="221"/>
      <c r="DZ26" s="221"/>
      <c r="EA26" s="221"/>
      <c r="EB26" s="221"/>
      <c r="EC26" s="221"/>
      <c r="ED26" s="221"/>
      <c r="EE26" s="221"/>
      <c r="EF26" s="221"/>
      <c r="EG26" s="221"/>
      <c r="EH26" s="221"/>
      <c r="EI26" s="221"/>
      <c r="EJ26" s="221"/>
      <c r="EK26" s="221"/>
      <c r="EL26" s="243"/>
      <c r="EM26" s="384"/>
      <c r="EN26" s="221"/>
      <c r="EO26" s="221"/>
      <c r="EP26" s="221"/>
      <c r="EQ26" s="221"/>
      <c r="ER26" s="221"/>
      <c r="ES26" s="221"/>
      <c r="ET26" s="221"/>
      <c r="EU26" s="221"/>
      <c r="EV26" s="221"/>
      <c r="EW26" s="221"/>
      <c r="EX26" s="221"/>
      <c r="EY26" s="221"/>
      <c r="EZ26" s="221"/>
      <c r="FA26" s="221"/>
      <c r="FB26" s="221"/>
      <c r="FC26" s="221"/>
      <c r="FD26" s="221"/>
      <c r="FE26" s="221"/>
      <c r="FF26" s="243"/>
      <c r="FG26" s="384"/>
      <c r="FH26" s="221"/>
      <c r="FI26" s="221"/>
      <c r="FJ26" s="221"/>
      <c r="FK26" s="221"/>
      <c r="FL26" s="221"/>
      <c r="FM26" s="221"/>
      <c r="FN26" s="221"/>
      <c r="FO26" s="221"/>
      <c r="FP26" s="221"/>
      <c r="FQ26" s="221"/>
      <c r="FR26" s="221"/>
      <c r="FS26" s="221"/>
      <c r="FT26" s="221"/>
      <c r="FU26" s="221"/>
      <c r="FV26" s="221"/>
      <c r="FW26" s="221"/>
      <c r="FX26" s="221"/>
      <c r="FY26" s="221"/>
      <c r="FZ26" s="243"/>
      <c r="GA26" s="384"/>
      <c r="GB26" s="221"/>
      <c r="GC26" s="221"/>
      <c r="GD26" s="221"/>
      <c r="GE26" s="221"/>
      <c r="GF26" s="221"/>
      <c r="GG26" s="221"/>
      <c r="GH26" s="221"/>
      <c r="GI26" s="221"/>
      <c r="GJ26" s="221"/>
      <c r="GK26" s="221"/>
      <c r="GL26" s="221"/>
      <c r="GM26" s="221"/>
      <c r="GN26" s="221"/>
      <c r="GO26" s="221"/>
      <c r="GP26" s="221"/>
      <c r="GQ26" s="221"/>
      <c r="GR26" s="221"/>
      <c r="GS26" s="221"/>
      <c r="GT26" s="243"/>
      <c r="GU26" s="384"/>
      <c r="GV26" s="221"/>
      <c r="GW26" s="221"/>
      <c r="GX26" s="221"/>
      <c r="GY26" s="221"/>
      <c r="GZ26" s="221"/>
      <c r="HA26" s="221"/>
      <c r="HB26" s="221"/>
      <c r="HC26" s="221"/>
      <c r="HD26" s="221"/>
      <c r="HE26" s="221"/>
      <c r="HF26" s="221"/>
      <c r="HG26" s="221"/>
      <c r="HH26" s="221"/>
      <c r="HI26" s="221"/>
      <c r="HJ26" s="221"/>
      <c r="HK26" s="221"/>
      <c r="HL26" s="221"/>
      <c r="HM26" s="221"/>
      <c r="HN26" s="243"/>
      <c r="HO26" s="384"/>
      <c r="HP26" s="221"/>
      <c r="HQ26" s="221"/>
      <c r="HR26" s="221"/>
      <c r="HS26" s="221"/>
      <c r="HT26" s="221"/>
      <c r="HU26" s="221"/>
      <c r="HV26" s="221"/>
      <c r="HW26" s="221"/>
      <c r="HX26" s="221"/>
      <c r="HY26" s="221"/>
      <c r="HZ26" s="221"/>
      <c r="IA26" s="221"/>
      <c r="IB26" s="221"/>
      <c r="IC26" s="221"/>
      <c r="ID26" s="221"/>
      <c r="IE26" s="221"/>
      <c r="IF26" s="221"/>
      <c r="IG26" s="221"/>
      <c r="IH26" s="243"/>
      <c r="II26" s="384"/>
      <c r="IJ26" s="221"/>
      <c r="IK26" s="221"/>
      <c r="IL26" s="221"/>
      <c r="IM26" s="221"/>
      <c r="IN26" s="221"/>
      <c r="IO26" s="221"/>
      <c r="IP26" s="221"/>
      <c r="IQ26" s="221"/>
      <c r="IR26" s="221"/>
      <c r="IS26" s="221"/>
      <c r="IT26" s="221"/>
      <c r="IU26" s="221"/>
      <c r="IV26" s="221"/>
      <c r="IW26" s="221"/>
      <c r="IX26" s="221"/>
      <c r="IY26" s="221"/>
      <c r="IZ26" s="221"/>
      <c r="JA26" s="221"/>
      <c r="JB26" s="243"/>
      <c r="JC26" s="384"/>
      <c r="JD26" s="221"/>
      <c r="JE26" s="221"/>
      <c r="JF26" s="221"/>
      <c r="JG26" s="221"/>
      <c r="JH26" s="221"/>
      <c r="JI26" s="221"/>
      <c r="JJ26" s="221"/>
      <c r="JK26" s="221"/>
      <c r="JL26" s="221"/>
      <c r="JM26" s="221"/>
      <c r="JN26" s="221"/>
      <c r="JO26" s="221"/>
      <c r="JP26" s="221"/>
      <c r="JQ26" s="221"/>
      <c r="JR26" s="221"/>
      <c r="JS26" s="221"/>
      <c r="JT26" s="221"/>
      <c r="JU26" s="221"/>
      <c r="JV26" s="243"/>
      <c r="JW26" s="384"/>
      <c r="JX26" s="221"/>
      <c r="JY26" s="221"/>
      <c r="JZ26" s="221"/>
      <c r="KA26" s="221"/>
      <c r="KB26" s="221"/>
      <c r="KC26" s="221"/>
      <c r="KD26" s="221"/>
      <c r="KE26" s="221"/>
      <c r="KF26" s="221"/>
      <c r="KG26" s="221"/>
      <c r="KH26" s="221"/>
      <c r="KI26" s="221"/>
      <c r="KJ26" s="221"/>
      <c r="KK26" s="221"/>
      <c r="KL26" s="221"/>
      <c r="KM26" s="221"/>
      <c r="KN26" s="221"/>
      <c r="KO26" s="221"/>
      <c r="KP26" s="243"/>
      <c r="KQ26" s="384"/>
      <c r="KR26" s="221"/>
      <c r="KS26" s="221"/>
      <c r="KT26" s="221"/>
      <c r="KU26" s="221"/>
      <c r="KV26" s="221"/>
      <c r="KW26" s="221"/>
      <c r="KX26" s="221"/>
      <c r="KY26" s="221"/>
      <c r="KZ26" s="221"/>
      <c r="LA26" s="221"/>
      <c r="LB26" s="221"/>
      <c r="LC26" s="221"/>
      <c r="LD26" s="221"/>
      <c r="LE26" s="221"/>
      <c r="LF26" s="221"/>
      <c r="LG26" s="221"/>
      <c r="LH26" s="221"/>
      <c r="LI26" s="221"/>
      <c r="LJ26" s="243"/>
      <c r="LK26" s="384"/>
      <c r="LL26" s="221"/>
      <c r="LM26" s="221"/>
      <c r="LN26" s="221"/>
      <c r="LO26" s="221"/>
      <c r="LP26" s="221"/>
      <c r="LQ26" s="221"/>
      <c r="LR26" s="221"/>
      <c r="LS26" s="221"/>
      <c r="LT26" s="221"/>
      <c r="LU26" s="221"/>
      <c r="LV26" s="221"/>
      <c r="LW26" s="221"/>
      <c r="LX26" s="221"/>
      <c r="LY26" s="221"/>
      <c r="LZ26" s="221"/>
      <c r="MA26" s="221"/>
      <c r="MB26" s="221"/>
      <c r="MC26" s="221"/>
      <c r="MD26" s="243"/>
    </row>
    <row r="27" spans="1:342" ht="12.75" customHeight="1" x14ac:dyDescent="0.2">
      <c r="A27" s="242"/>
      <c r="B27" s="256" t="s">
        <v>363</v>
      </c>
      <c r="C27" s="221"/>
      <c r="D27" s="221"/>
      <c r="E27" s="221"/>
      <c r="F27" s="221"/>
      <c r="G27" s="221"/>
      <c r="H27" s="221"/>
      <c r="I27" s="221"/>
      <c r="J27" s="221"/>
      <c r="K27" s="221"/>
      <c r="L27" s="221"/>
      <c r="M27" s="221"/>
      <c r="N27" s="221"/>
      <c r="O27" s="221"/>
      <c r="P27" s="221"/>
      <c r="Q27" s="221"/>
      <c r="R27" s="221"/>
      <c r="S27" s="221"/>
      <c r="T27" s="384"/>
      <c r="U27" s="221"/>
      <c r="V27" s="256" t="s">
        <v>363</v>
      </c>
      <c r="W27" s="221"/>
      <c r="X27" s="221"/>
      <c r="Y27" s="221"/>
      <c r="Z27" s="221"/>
      <c r="AA27" s="221"/>
      <c r="AB27" s="221"/>
      <c r="AC27" s="221"/>
      <c r="AD27" s="221"/>
      <c r="AE27" s="221"/>
      <c r="AF27" s="221"/>
      <c r="AG27" s="221"/>
      <c r="AH27" s="221"/>
      <c r="AI27" s="221"/>
      <c r="AJ27" s="221"/>
      <c r="AK27" s="221"/>
      <c r="AL27" s="221"/>
      <c r="AM27" s="221"/>
      <c r="AN27" s="418"/>
      <c r="AO27" s="242"/>
      <c r="AP27" s="256" t="s">
        <v>363</v>
      </c>
      <c r="AQ27" s="256"/>
      <c r="AR27" s="221"/>
      <c r="AS27" s="221"/>
      <c r="AT27" s="221"/>
      <c r="AU27" s="221"/>
      <c r="AV27" s="221"/>
      <c r="AW27" s="221"/>
      <c r="AX27" s="221"/>
      <c r="AY27" s="221"/>
      <c r="AZ27" s="221"/>
      <c r="BA27" s="221"/>
      <c r="BB27" s="221"/>
      <c r="BC27" s="221"/>
      <c r="BD27" s="221"/>
      <c r="BE27" s="221"/>
      <c r="BF27" s="221"/>
      <c r="BG27" s="221"/>
      <c r="BH27" s="221"/>
      <c r="BI27" s="221"/>
      <c r="BJ27" s="243"/>
      <c r="BK27" s="384"/>
      <c r="BL27" s="242"/>
      <c r="BM27" s="256" t="s">
        <v>363</v>
      </c>
      <c r="BN27" s="221"/>
      <c r="BO27" s="221"/>
      <c r="BP27" s="221"/>
      <c r="BQ27" s="221"/>
      <c r="BR27" s="221"/>
      <c r="BS27" s="221"/>
      <c r="BT27" s="221"/>
      <c r="BU27" s="221"/>
      <c r="BV27" s="221"/>
      <c r="BW27" s="221"/>
      <c r="BX27" s="221"/>
      <c r="BY27" s="221"/>
      <c r="BZ27" s="221"/>
      <c r="CA27" s="221"/>
      <c r="CB27" s="221"/>
      <c r="CC27" s="221"/>
      <c r="CD27" s="243"/>
      <c r="CE27" s="384"/>
      <c r="CF27" s="242"/>
      <c r="CG27" s="256" t="s">
        <v>363</v>
      </c>
      <c r="CH27" s="221"/>
      <c r="CI27" s="221"/>
      <c r="CJ27" s="221"/>
      <c r="CK27" s="221"/>
      <c r="CL27" s="221"/>
      <c r="CM27" s="221"/>
      <c r="CN27" s="221"/>
      <c r="CO27" s="221"/>
      <c r="CP27" s="221"/>
      <c r="CQ27" s="221"/>
      <c r="CR27" s="221"/>
      <c r="CS27" s="221"/>
      <c r="CT27" s="221"/>
      <c r="CU27" s="221"/>
      <c r="CV27" s="221"/>
      <c r="CW27" s="221"/>
      <c r="CX27" s="243"/>
      <c r="CY27" s="384"/>
      <c r="CZ27" s="221"/>
      <c r="DA27" s="256" t="s">
        <v>363</v>
      </c>
      <c r="DB27" s="221"/>
      <c r="DC27" s="221"/>
      <c r="DD27" s="221"/>
      <c r="DE27" s="221"/>
      <c r="DF27" s="221"/>
      <c r="DG27" s="221"/>
      <c r="DH27" s="221"/>
      <c r="DI27" s="221"/>
      <c r="DJ27" s="221"/>
      <c r="DK27" s="221"/>
      <c r="DL27" s="221"/>
      <c r="DM27" s="221"/>
      <c r="DN27" s="221"/>
      <c r="DO27" s="221"/>
      <c r="DP27" s="221"/>
      <c r="DQ27" s="221"/>
      <c r="DR27" s="243"/>
      <c r="DS27" s="384"/>
      <c r="DT27" s="221"/>
      <c r="DU27" s="256" t="s">
        <v>363</v>
      </c>
      <c r="DV27" s="221"/>
      <c r="DW27" s="221"/>
      <c r="DX27" s="221"/>
      <c r="DY27" s="221"/>
      <c r="DZ27" s="221"/>
      <c r="EA27" s="221"/>
      <c r="EB27" s="221"/>
      <c r="EC27" s="221"/>
      <c r="ED27" s="221"/>
      <c r="EE27" s="221"/>
      <c r="EF27" s="221"/>
      <c r="EG27" s="221"/>
      <c r="EH27" s="221"/>
      <c r="EI27" s="221"/>
      <c r="EJ27" s="221"/>
      <c r="EK27" s="221"/>
      <c r="EL27" s="243"/>
      <c r="EM27" s="384"/>
      <c r="EN27" s="221"/>
      <c r="EO27" s="256" t="s">
        <v>363</v>
      </c>
      <c r="EP27" s="221"/>
      <c r="EQ27" s="221"/>
      <c r="ER27" s="221"/>
      <c r="ES27" s="221"/>
      <c r="ET27" s="221"/>
      <c r="EU27" s="221"/>
      <c r="EV27" s="221"/>
      <c r="EW27" s="221"/>
      <c r="EX27" s="221"/>
      <c r="EY27" s="221"/>
      <c r="EZ27" s="221"/>
      <c r="FA27" s="221"/>
      <c r="FB27" s="221"/>
      <c r="FC27" s="221"/>
      <c r="FD27" s="221"/>
      <c r="FE27" s="221"/>
      <c r="FF27" s="243"/>
      <c r="FG27" s="384"/>
      <c r="FH27" s="221"/>
      <c r="FI27" s="256" t="s">
        <v>363</v>
      </c>
      <c r="FJ27" s="221"/>
      <c r="FK27" s="221"/>
      <c r="FL27" s="221"/>
      <c r="FM27" s="221"/>
      <c r="FN27" s="221"/>
      <c r="FO27" s="221"/>
      <c r="FP27" s="221"/>
      <c r="FQ27" s="221"/>
      <c r="FR27" s="221"/>
      <c r="FS27" s="221"/>
      <c r="FT27" s="221"/>
      <c r="FU27" s="221"/>
      <c r="FV27" s="221"/>
      <c r="FW27" s="221"/>
      <c r="FX27" s="221"/>
      <c r="FY27" s="221"/>
      <c r="FZ27" s="243"/>
      <c r="GA27" s="384"/>
      <c r="GB27" s="221"/>
      <c r="GC27" s="256" t="s">
        <v>363</v>
      </c>
      <c r="GD27" s="221"/>
      <c r="GE27" s="221"/>
      <c r="GF27" s="221"/>
      <c r="GG27" s="221"/>
      <c r="GH27" s="221"/>
      <c r="GI27" s="221"/>
      <c r="GJ27" s="221"/>
      <c r="GK27" s="221"/>
      <c r="GL27" s="221"/>
      <c r="GM27" s="221"/>
      <c r="GN27" s="221"/>
      <c r="GO27" s="221"/>
      <c r="GP27" s="221"/>
      <c r="GQ27" s="221"/>
      <c r="GR27" s="221"/>
      <c r="GS27" s="221"/>
      <c r="GT27" s="243"/>
      <c r="GU27" s="384"/>
      <c r="GV27" s="221"/>
      <c r="GW27" s="256" t="s">
        <v>363</v>
      </c>
      <c r="GX27" s="221"/>
      <c r="GY27" s="221"/>
      <c r="GZ27" s="221"/>
      <c r="HA27" s="221"/>
      <c r="HB27" s="221"/>
      <c r="HC27" s="221"/>
      <c r="HD27" s="221"/>
      <c r="HE27" s="221"/>
      <c r="HF27" s="221"/>
      <c r="HG27" s="221"/>
      <c r="HH27" s="221"/>
      <c r="HI27" s="221"/>
      <c r="HJ27" s="221"/>
      <c r="HK27" s="221"/>
      <c r="HL27" s="221"/>
      <c r="HM27" s="221"/>
      <c r="HN27" s="243"/>
      <c r="HO27" s="384"/>
      <c r="HP27" s="221"/>
      <c r="HQ27" s="256" t="s">
        <v>363</v>
      </c>
      <c r="HR27" s="221"/>
      <c r="HS27" s="221"/>
      <c r="HT27" s="221"/>
      <c r="HU27" s="221"/>
      <c r="HV27" s="221"/>
      <c r="HW27" s="221"/>
      <c r="HX27" s="221"/>
      <c r="HY27" s="221"/>
      <c r="HZ27" s="221"/>
      <c r="IA27" s="221"/>
      <c r="IB27" s="221"/>
      <c r="IC27" s="221"/>
      <c r="ID27" s="221"/>
      <c r="IE27" s="221"/>
      <c r="IF27" s="221"/>
      <c r="IG27" s="221"/>
      <c r="IH27" s="243"/>
      <c r="II27" s="384"/>
      <c r="IJ27" s="221"/>
      <c r="IK27" s="256" t="s">
        <v>363</v>
      </c>
      <c r="IL27" s="221"/>
      <c r="IM27" s="221"/>
      <c r="IN27" s="221"/>
      <c r="IO27" s="221"/>
      <c r="IP27" s="221"/>
      <c r="IQ27" s="221"/>
      <c r="IR27" s="221"/>
      <c r="IS27" s="221"/>
      <c r="IT27" s="221"/>
      <c r="IU27" s="221"/>
      <c r="IV27" s="221"/>
      <c r="IW27" s="221"/>
      <c r="IX27" s="221"/>
      <c r="IY27" s="221"/>
      <c r="IZ27" s="221"/>
      <c r="JA27" s="221"/>
      <c r="JB27" s="243"/>
      <c r="JC27" s="384"/>
      <c r="JD27" s="221"/>
      <c r="JE27" s="256" t="s">
        <v>363</v>
      </c>
      <c r="JF27" s="221"/>
      <c r="JG27" s="221"/>
      <c r="JH27" s="221"/>
      <c r="JI27" s="221"/>
      <c r="JJ27" s="221"/>
      <c r="JK27" s="221"/>
      <c r="JL27" s="221"/>
      <c r="JM27" s="221"/>
      <c r="JN27" s="221"/>
      <c r="JO27" s="221"/>
      <c r="JP27" s="221"/>
      <c r="JQ27" s="221"/>
      <c r="JR27" s="221"/>
      <c r="JS27" s="221"/>
      <c r="JT27" s="221"/>
      <c r="JU27" s="221"/>
      <c r="JV27" s="243"/>
      <c r="JW27" s="384"/>
      <c r="JX27" s="221"/>
      <c r="JY27" s="256" t="s">
        <v>363</v>
      </c>
      <c r="JZ27" s="221"/>
      <c r="KA27" s="221"/>
      <c r="KB27" s="221"/>
      <c r="KC27" s="221"/>
      <c r="KD27" s="221"/>
      <c r="KE27" s="221"/>
      <c r="KF27" s="221"/>
      <c r="KG27" s="221"/>
      <c r="KH27" s="221"/>
      <c r="KI27" s="221"/>
      <c r="KJ27" s="221"/>
      <c r="KK27" s="221"/>
      <c r="KL27" s="221"/>
      <c r="KM27" s="221"/>
      <c r="KN27" s="221"/>
      <c r="KO27" s="221"/>
      <c r="KP27" s="243"/>
      <c r="KQ27" s="384"/>
      <c r="KR27" s="221"/>
      <c r="KS27" s="256" t="s">
        <v>363</v>
      </c>
      <c r="KT27" s="221"/>
      <c r="KU27" s="221"/>
      <c r="KV27" s="221"/>
      <c r="KW27" s="221"/>
      <c r="KX27" s="221"/>
      <c r="KY27" s="221"/>
      <c r="KZ27" s="221"/>
      <c r="LA27" s="221"/>
      <c r="LB27" s="221"/>
      <c r="LC27" s="221"/>
      <c r="LD27" s="221"/>
      <c r="LE27" s="221"/>
      <c r="LF27" s="221"/>
      <c r="LG27" s="221"/>
      <c r="LH27" s="221"/>
      <c r="LI27" s="221"/>
      <c r="LJ27" s="243"/>
      <c r="LK27" s="384"/>
      <c r="LL27" s="221"/>
      <c r="LM27" s="256" t="s">
        <v>363</v>
      </c>
      <c r="LN27" s="221"/>
      <c r="LO27" s="221"/>
      <c r="LP27" s="221"/>
      <c r="LQ27" s="221"/>
      <c r="LR27" s="221"/>
      <c r="LS27" s="221"/>
      <c r="LT27" s="221"/>
      <c r="LU27" s="221"/>
      <c r="LV27" s="221"/>
      <c r="LW27" s="221"/>
      <c r="LX27" s="221"/>
      <c r="LY27" s="221"/>
      <c r="LZ27" s="221"/>
      <c r="MA27" s="221"/>
      <c r="MB27" s="221"/>
      <c r="MC27" s="221"/>
      <c r="MD27" s="243"/>
    </row>
    <row r="28" spans="1:342" ht="12.75" customHeight="1" x14ac:dyDescent="0.2">
      <c r="A28" s="242"/>
      <c r="B28" s="221"/>
      <c r="C28" s="221"/>
      <c r="D28" s="221"/>
      <c r="E28" s="221"/>
      <c r="F28" s="221"/>
      <c r="G28" s="221"/>
      <c r="H28" s="221"/>
      <c r="I28" s="221"/>
      <c r="J28" s="221"/>
      <c r="K28" s="221"/>
      <c r="L28" s="221"/>
      <c r="M28" s="221"/>
      <c r="N28" s="221"/>
      <c r="O28" s="221"/>
      <c r="P28" s="221"/>
      <c r="Q28" s="221"/>
      <c r="R28" s="221"/>
      <c r="S28" s="221"/>
      <c r="T28" s="384"/>
      <c r="U28" s="221"/>
      <c r="V28" s="221"/>
      <c r="W28" s="221"/>
      <c r="X28" s="221"/>
      <c r="Y28" s="221"/>
      <c r="Z28" s="221"/>
      <c r="AA28" s="221"/>
      <c r="AB28" s="221"/>
      <c r="AC28" s="221"/>
      <c r="AD28" s="221"/>
      <c r="AE28" s="221"/>
      <c r="AF28" s="221"/>
      <c r="AG28" s="221"/>
      <c r="AH28" s="221"/>
      <c r="AI28" s="221"/>
      <c r="AJ28" s="221"/>
      <c r="AK28" s="221"/>
      <c r="AL28" s="221"/>
      <c r="AM28" s="221"/>
      <c r="AN28" s="418"/>
      <c r="AO28" s="242"/>
      <c r="AP28" s="221"/>
      <c r="AQ28" s="221"/>
      <c r="AR28" s="221"/>
      <c r="AS28" s="221"/>
      <c r="AT28" s="221"/>
      <c r="AU28" s="221"/>
      <c r="AV28" s="221"/>
      <c r="AW28" s="221"/>
      <c r="AX28" s="221"/>
      <c r="AY28" s="221"/>
      <c r="AZ28" s="221"/>
      <c r="BA28" s="221"/>
      <c r="BB28" s="221"/>
      <c r="BC28" s="221"/>
      <c r="BD28" s="221"/>
      <c r="BE28" s="221"/>
      <c r="BF28" s="221"/>
      <c r="BG28" s="221"/>
      <c r="BH28" s="221"/>
      <c r="BI28" s="221"/>
      <c r="BJ28" s="243"/>
      <c r="BK28" s="384"/>
      <c r="BL28" s="242"/>
      <c r="BM28" s="221"/>
      <c r="BN28" s="221"/>
      <c r="BO28" s="221"/>
      <c r="BP28" s="221"/>
      <c r="BQ28" s="221"/>
      <c r="BR28" s="221"/>
      <c r="BS28" s="221"/>
      <c r="BT28" s="221"/>
      <c r="BU28" s="221"/>
      <c r="BV28" s="221"/>
      <c r="BW28" s="221"/>
      <c r="BX28" s="221"/>
      <c r="BY28" s="221"/>
      <c r="BZ28" s="221"/>
      <c r="CA28" s="221"/>
      <c r="CB28" s="221"/>
      <c r="CC28" s="221"/>
      <c r="CD28" s="243"/>
      <c r="CE28" s="384"/>
      <c r="CF28" s="242"/>
      <c r="CG28" s="221"/>
      <c r="CH28" s="221"/>
      <c r="CI28" s="221"/>
      <c r="CJ28" s="221"/>
      <c r="CK28" s="221"/>
      <c r="CL28" s="221"/>
      <c r="CM28" s="221"/>
      <c r="CN28" s="221"/>
      <c r="CO28" s="221"/>
      <c r="CP28" s="221"/>
      <c r="CQ28" s="221"/>
      <c r="CR28" s="221"/>
      <c r="CS28" s="221"/>
      <c r="CT28" s="221"/>
      <c r="CU28" s="221"/>
      <c r="CV28" s="221"/>
      <c r="CW28" s="221"/>
      <c r="CX28" s="243"/>
      <c r="CY28" s="384"/>
      <c r="CZ28" s="221"/>
      <c r="DA28" s="221"/>
      <c r="DB28" s="221"/>
      <c r="DC28" s="221"/>
      <c r="DD28" s="221"/>
      <c r="DE28" s="221"/>
      <c r="DF28" s="221"/>
      <c r="DG28" s="221"/>
      <c r="DH28" s="221"/>
      <c r="DI28" s="221"/>
      <c r="DJ28" s="221"/>
      <c r="DK28" s="221"/>
      <c r="DL28" s="221"/>
      <c r="DM28" s="221"/>
      <c r="DN28" s="221"/>
      <c r="DO28" s="221"/>
      <c r="DP28" s="221"/>
      <c r="DQ28" s="221"/>
      <c r="DR28" s="243"/>
      <c r="DS28" s="384"/>
      <c r="DT28" s="221"/>
      <c r="DU28" s="221"/>
      <c r="DV28" s="221"/>
      <c r="DW28" s="221"/>
      <c r="DX28" s="221"/>
      <c r="DY28" s="221"/>
      <c r="DZ28" s="221"/>
      <c r="EA28" s="221"/>
      <c r="EB28" s="221"/>
      <c r="EC28" s="221"/>
      <c r="ED28" s="221"/>
      <c r="EE28" s="221"/>
      <c r="EF28" s="221"/>
      <c r="EG28" s="221"/>
      <c r="EH28" s="221"/>
      <c r="EI28" s="221"/>
      <c r="EJ28" s="221"/>
      <c r="EK28" s="221"/>
      <c r="EL28" s="243"/>
      <c r="EM28" s="384"/>
      <c r="EN28" s="221"/>
      <c r="EO28" s="221"/>
      <c r="EP28" s="221"/>
      <c r="EQ28" s="221"/>
      <c r="ER28" s="221"/>
      <c r="ES28" s="221"/>
      <c r="ET28" s="221"/>
      <c r="EU28" s="221"/>
      <c r="EV28" s="221"/>
      <c r="EW28" s="221"/>
      <c r="EX28" s="221"/>
      <c r="EY28" s="221"/>
      <c r="EZ28" s="221"/>
      <c r="FA28" s="221"/>
      <c r="FB28" s="221"/>
      <c r="FC28" s="221"/>
      <c r="FD28" s="221"/>
      <c r="FE28" s="221"/>
      <c r="FF28" s="243"/>
      <c r="FG28" s="384"/>
      <c r="FH28" s="221"/>
      <c r="FI28" s="221"/>
      <c r="FJ28" s="221"/>
      <c r="FK28" s="221"/>
      <c r="FL28" s="221"/>
      <c r="FM28" s="221"/>
      <c r="FN28" s="221"/>
      <c r="FO28" s="221"/>
      <c r="FP28" s="221"/>
      <c r="FQ28" s="221"/>
      <c r="FR28" s="221"/>
      <c r="FS28" s="221"/>
      <c r="FT28" s="221"/>
      <c r="FU28" s="221"/>
      <c r="FV28" s="221"/>
      <c r="FW28" s="221"/>
      <c r="FX28" s="221"/>
      <c r="FY28" s="221"/>
      <c r="FZ28" s="243"/>
      <c r="GA28" s="384"/>
      <c r="GB28" s="221"/>
      <c r="GC28" s="221"/>
      <c r="GD28" s="221"/>
      <c r="GE28" s="221"/>
      <c r="GF28" s="221"/>
      <c r="GG28" s="221"/>
      <c r="GH28" s="221"/>
      <c r="GI28" s="221"/>
      <c r="GJ28" s="221"/>
      <c r="GK28" s="221"/>
      <c r="GL28" s="221"/>
      <c r="GM28" s="221"/>
      <c r="GN28" s="221"/>
      <c r="GO28" s="221"/>
      <c r="GP28" s="221"/>
      <c r="GQ28" s="221"/>
      <c r="GR28" s="221"/>
      <c r="GS28" s="221"/>
      <c r="GT28" s="243"/>
      <c r="GU28" s="384"/>
      <c r="GV28" s="221"/>
      <c r="GW28" s="221"/>
      <c r="GX28" s="221"/>
      <c r="GY28" s="221"/>
      <c r="GZ28" s="221"/>
      <c r="HA28" s="221"/>
      <c r="HB28" s="221"/>
      <c r="HC28" s="221"/>
      <c r="HD28" s="221"/>
      <c r="HE28" s="221"/>
      <c r="HF28" s="221"/>
      <c r="HG28" s="221"/>
      <c r="HH28" s="221"/>
      <c r="HI28" s="221"/>
      <c r="HJ28" s="221"/>
      <c r="HK28" s="221"/>
      <c r="HL28" s="221"/>
      <c r="HM28" s="221"/>
      <c r="HN28" s="243"/>
      <c r="HO28" s="384"/>
      <c r="HP28" s="221"/>
      <c r="HQ28" s="221"/>
      <c r="HR28" s="221"/>
      <c r="HS28" s="221"/>
      <c r="HT28" s="221"/>
      <c r="HU28" s="221"/>
      <c r="HV28" s="221"/>
      <c r="HW28" s="221"/>
      <c r="HX28" s="221"/>
      <c r="HY28" s="221"/>
      <c r="HZ28" s="221"/>
      <c r="IA28" s="221"/>
      <c r="IB28" s="221"/>
      <c r="IC28" s="221"/>
      <c r="ID28" s="221"/>
      <c r="IE28" s="221"/>
      <c r="IF28" s="221"/>
      <c r="IG28" s="221"/>
      <c r="IH28" s="243"/>
      <c r="II28" s="384"/>
      <c r="IJ28" s="221"/>
      <c r="IK28" s="221"/>
      <c r="IL28" s="221"/>
      <c r="IM28" s="221"/>
      <c r="IN28" s="221"/>
      <c r="IO28" s="221"/>
      <c r="IP28" s="221"/>
      <c r="IQ28" s="221"/>
      <c r="IR28" s="221"/>
      <c r="IS28" s="221"/>
      <c r="IT28" s="221"/>
      <c r="IU28" s="221"/>
      <c r="IV28" s="221"/>
      <c r="IW28" s="221"/>
      <c r="IX28" s="221"/>
      <c r="IY28" s="221"/>
      <c r="IZ28" s="221"/>
      <c r="JA28" s="221"/>
      <c r="JB28" s="243"/>
      <c r="JC28" s="384"/>
      <c r="JD28" s="221"/>
      <c r="JE28" s="221"/>
      <c r="JF28" s="221"/>
      <c r="JG28" s="221"/>
      <c r="JH28" s="221"/>
      <c r="JI28" s="221"/>
      <c r="JJ28" s="221"/>
      <c r="JK28" s="221"/>
      <c r="JL28" s="221"/>
      <c r="JM28" s="221"/>
      <c r="JN28" s="221"/>
      <c r="JO28" s="221"/>
      <c r="JP28" s="221"/>
      <c r="JQ28" s="221"/>
      <c r="JR28" s="221"/>
      <c r="JS28" s="221"/>
      <c r="JT28" s="221"/>
      <c r="JU28" s="221"/>
      <c r="JV28" s="243"/>
      <c r="JW28" s="384"/>
      <c r="JX28" s="221"/>
      <c r="JY28" s="221"/>
      <c r="JZ28" s="221"/>
      <c r="KA28" s="221"/>
      <c r="KB28" s="221"/>
      <c r="KC28" s="221"/>
      <c r="KD28" s="221"/>
      <c r="KE28" s="221"/>
      <c r="KF28" s="221"/>
      <c r="KG28" s="221"/>
      <c r="KH28" s="221"/>
      <c r="KI28" s="221"/>
      <c r="KJ28" s="221"/>
      <c r="KK28" s="221"/>
      <c r="KL28" s="221"/>
      <c r="KM28" s="221"/>
      <c r="KN28" s="221"/>
      <c r="KO28" s="221"/>
      <c r="KP28" s="243"/>
      <c r="KQ28" s="384"/>
      <c r="KR28" s="221"/>
      <c r="KS28" s="221"/>
      <c r="KT28" s="221"/>
      <c r="KU28" s="221"/>
      <c r="KV28" s="221"/>
      <c r="KW28" s="221"/>
      <c r="KX28" s="221"/>
      <c r="KY28" s="221"/>
      <c r="KZ28" s="221"/>
      <c r="LA28" s="221"/>
      <c r="LB28" s="221"/>
      <c r="LC28" s="221"/>
      <c r="LD28" s="221"/>
      <c r="LE28" s="221"/>
      <c r="LF28" s="221"/>
      <c r="LG28" s="221"/>
      <c r="LH28" s="221"/>
      <c r="LI28" s="221"/>
      <c r="LJ28" s="243"/>
      <c r="LK28" s="384"/>
      <c r="LL28" s="221"/>
      <c r="LM28" s="221"/>
      <c r="LN28" s="221"/>
      <c r="LO28" s="221"/>
      <c r="LP28" s="221"/>
      <c r="LQ28" s="221"/>
      <c r="LR28" s="221"/>
      <c r="LS28" s="221"/>
      <c r="LT28" s="221"/>
      <c r="LU28" s="221"/>
      <c r="LV28" s="221"/>
      <c r="LW28" s="221"/>
      <c r="LX28" s="221"/>
      <c r="LY28" s="221"/>
      <c r="LZ28" s="221"/>
      <c r="MA28" s="221"/>
      <c r="MB28" s="221"/>
      <c r="MC28" s="221"/>
      <c r="MD28" s="243"/>
    </row>
    <row r="29" spans="1:342" ht="12.75" customHeight="1" x14ac:dyDescent="0.2">
      <c r="A29" s="242"/>
      <c r="B29" s="256" t="s">
        <v>364</v>
      </c>
      <c r="C29" s="221"/>
      <c r="D29" s="221"/>
      <c r="E29" s="221"/>
      <c r="F29" s="221"/>
      <c r="G29" s="221"/>
      <c r="H29" s="221"/>
      <c r="I29" s="221"/>
      <c r="J29" s="221"/>
      <c r="K29" s="221"/>
      <c r="L29" s="221"/>
      <c r="M29" s="221"/>
      <c r="N29" s="221"/>
      <c r="O29" s="221"/>
      <c r="P29" s="221"/>
      <c r="Q29" s="221"/>
      <c r="R29" s="221"/>
      <c r="S29" s="221"/>
      <c r="T29" s="384"/>
      <c r="U29" s="221"/>
      <c r="V29" s="256" t="s">
        <v>364</v>
      </c>
      <c r="W29" s="221"/>
      <c r="X29" s="221"/>
      <c r="Y29" s="221"/>
      <c r="Z29" s="221"/>
      <c r="AA29" s="221"/>
      <c r="AB29" s="221"/>
      <c r="AC29" s="221"/>
      <c r="AD29" s="221"/>
      <c r="AE29" s="221"/>
      <c r="AF29" s="221"/>
      <c r="AG29" s="221"/>
      <c r="AH29" s="221"/>
      <c r="AI29" s="221"/>
      <c r="AJ29" s="221"/>
      <c r="AK29" s="221"/>
      <c r="AL29" s="221"/>
      <c r="AM29" s="221"/>
      <c r="AN29" s="418"/>
      <c r="AO29" s="242"/>
      <c r="AP29" s="256" t="s">
        <v>364</v>
      </c>
      <c r="AQ29" s="221"/>
      <c r="AR29" s="221"/>
      <c r="AS29" s="221"/>
      <c r="AT29" s="221"/>
      <c r="AU29" s="221"/>
      <c r="AV29" s="221"/>
      <c r="AW29" s="221"/>
      <c r="AX29" s="221"/>
      <c r="AY29" s="221"/>
      <c r="AZ29" s="221"/>
      <c r="BA29" s="221"/>
      <c r="BB29" s="221"/>
      <c r="BC29" s="221"/>
      <c r="BD29" s="221"/>
      <c r="BE29" s="221"/>
      <c r="BF29" s="221"/>
      <c r="BG29" s="221"/>
      <c r="BH29" s="221"/>
      <c r="BI29" s="221"/>
      <c r="BJ29" s="243"/>
      <c r="BK29" s="384"/>
      <c r="BL29" s="242"/>
      <c r="BM29" s="256" t="s">
        <v>364</v>
      </c>
      <c r="BN29" s="221"/>
      <c r="BO29" s="221"/>
      <c r="BP29" s="221"/>
      <c r="BQ29" s="221"/>
      <c r="BR29" s="221"/>
      <c r="BS29" s="221"/>
      <c r="BT29" s="221"/>
      <c r="BU29" s="221"/>
      <c r="BV29" s="221"/>
      <c r="BW29" s="221"/>
      <c r="BX29" s="221"/>
      <c r="BY29" s="221"/>
      <c r="BZ29" s="221"/>
      <c r="CA29" s="221"/>
      <c r="CB29" s="221"/>
      <c r="CC29" s="221"/>
      <c r="CD29" s="243"/>
      <c r="CE29" s="384"/>
      <c r="CF29" s="242"/>
      <c r="CG29" s="256" t="s">
        <v>364</v>
      </c>
      <c r="CH29" s="221"/>
      <c r="CI29" s="221"/>
      <c r="CJ29" s="221"/>
      <c r="CK29" s="221"/>
      <c r="CL29" s="221"/>
      <c r="CM29" s="221"/>
      <c r="CN29" s="221"/>
      <c r="CO29" s="221"/>
      <c r="CP29" s="221"/>
      <c r="CQ29" s="221"/>
      <c r="CR29" s="221"/>
      <c r="CS29" s="221"/>
      <c r="CT29" s="221"/>
      <c r="CU29" s="221"/>
      <c r="CV29" s="221"/>
      <c r="CW29" s="221"/>
      <c r="CX29" s="243"/>
      <c r="CY29" s="384"/>
      <c r="CZ29" s="221"/>
      <c r="DA29" s="256" t="s">
        <v>364</v>
      </c>
      <c r="DB29" s="221"/>
      <c r="DC29" s="221"/>
      <c r="DD29" s="221"/>
      <c r="DE29" s="221"/>
      <c r="DF29" s="221"/>
      <c r="DG29" s="221"/>
      <c r="DH29" s="221"/>
      <c r="DI29" s="221"/>
      <c r="DJ29" s="221"/>
      <c r="DK29" s="221"/>
      <c r="DL29" s="221"/>
      <c r="DM29" s="221"/>
      <c r="DN29" s="221"/>
      <c r="DO29" s="221"/>
      <c r="DP29" s="221"/>
      <c r="DQ29" s="221"/>
      <c r="DR29" s="243"/>
      <c r="DS29" s="384"/>
      <c r="DT29" s="221"/>
      <c r="DU29" s="256" t="s">
        <v>364</v>
      </c>
      <c r="DV29" s="221"/>
      <c r="DW29" s="221"/>
      <c r="DX29" s="221"/>
      <c r="DY29" s="221"/>
      <c r="DZ29" s="221"/>
      <c r="EA29" s="221"/>
      <c r="EB29" s="221"/>
      <c r="EC29" s="221"/>
      <c r="ED29" s="221"/>
      <c r="EE29" s="221"/>
      <c r="EF29" s="221"/>
      <c r="EG29" s="221"/>
      <c r="EH29" s="221"/>
      <c r="EI29" s="221"/>
      <c r="EJ29" s="221"/>
      <c r="EK29" s="221"/>
      <c r="EL29" s="243"/>
      <c r="EM29" s="384"/>
      <c r="EN29" s="221"/>
      <c r="EO29" s="256" t="s">
        <v>364</v>
      </c>
      <c r="EP29" s="221"/>
      <c r="EQ29" s="221"/>
      <c r="ER29" s="221"/>
      <c r="ES29" s="221"/>
      <c r="ET29" s="221"/>
      <c r="EU29" s="221"/>
      <c r="EV29" s="221"/>
      <c r="EW29" s="221"/>
      <c r="EX29" s="221"/>
      <c r="EY29" s="221"/>
      <c r="EZ29" s="221"/>
      <c r="FA29" s="221"/>
      <c r="FB29" s="221"/>
      <c r="FC29" s="221"/>
      <c r="FD29" s="221"/>
      <c r="FE29" s="221"/>
      <c r="FF29" s="243"/>
      <c r="FG29" s="384"/>
      <c r="FH29" s="221"/>
      <c r="FI29" s="256" t="s">
        <v>364</v>
      </c>
      <c r="FJ29" s="221"/>
      <c r="FK29" s="221"/>
      <c r="FL29" s="221"/>
      <c r="FM29" s="221"/>
      <c r="FN29" s="221"/>
      <c r="FO29" s="221"/>
      <c r="FP29" s="221"/>
      <c r="FQ29" s="221"/>
      <c r="FR29" s="221"/>
      <c r="FS29" s="221"/>
      <c r="FT29" s="221"/>
      <c r="FU29" s="221"/>
      <c r="FV29" s="221"/>
      <c r="FW29" s="221"/>
      <c r="FX29" s="221"/>
      <c r="FY29" s="221"/>
      <c r="FZ29" s="243"/>
      <c r="GA29" s="384"/>
      <c r="GB29" s="221"/>
      <c r="GC29" s="256" t="s">
        <v>364</v>
      </c>
      <c r="GD29" s="221"/>
      <c r="GE29" s="221"/>
      <c r="GF29" s="221"/>
      <c r="GG29" s="221"/>
      <c r="GH29" s="221"/>
      <c r="GI29" s="221"/>
      <c r="GJ29" s="221"/>
      <c r="GK29" s="221"/>
      <c r="GL29" s="221"/>
      <c r="GM29" s="221"/>
      <c r="GN29" s="221"/>
      <c r="GO29" s="221"/>
      <c r="GP29" s="221"/>
      <c r="GQ29" s="221"/>
      <c r="GR29" s="221"/>
      <c r="GS29" s="221"/>
      <c r="GT29" s="243"/>
      <c r="GU29" s="384"/>
      <c r="GV29" s="221"/>
      <c r="GW29" s="256" t="s">
        <v>364</v>
      </c>
      <c r="GX29" s="221"/>
      <c r="GY29" s="221"/>
      <c r="GZ29" s="221"/>
      <c r="HA29" s="221"/>
      <c r="HB29" s="221"/>
      <c r="HC29" s="221"/>
      <c r="HD29" s="221"/>
      <c r="HE29" s="221"/>
      <c r="HF29" s="221"/>
      <c r="HG29" s="221"/>
      <c r="HH29" s="221"/>
      <c r="HI29" s="221"/>
      <c r="HJ29" s="221"/>
      <c r="HK29" s="221"/>
      <c r="HL29" s="221"/>
      <c r="HM29" s="221"/>
      <c r="HN29" s="243"/>
      <c r="HO29" s="384"/>
      <c r="HP29" s="221"/>
      <c r="HQ29" s="256" t="s">
        <v>364</v>
      </c>
      <c r="HR29" s="221"/>
      <c r="HS29" s="221"/>
      <c r="HT29" s="221"/>
      <c r="HU29" s="221"/>
      <c r="HV29" s="221"/>
      <c r="HW29" s="221"/>
      <c r="HX29" s="221"/>
      <c r="HY29" s="221"/>
      <c r="HZ29" s="221"/>
      <c r="IA29" s="221"/>
      <c r="IB29" s="221"/>
      <c r="IC29" s="221"/>
      <c r="ID29" s="221"/>
      <c r="IE29" s="221"/>
      <c r="IF29" s="221"/>
      <c r="IG29" s="221"/>
      <c r="IH29" s="243"/>
      <c r="II29" s="384"/>
      <c r="IJ29" s="221"/>
      <c r="IK29" s="256" t="s">
        <v>364</v>
      </c>
      <c r="IL29" s="221"/>
      <c r="IM29" s="221"/>
      <c r="IN29" s="221"/>
      <c r="IO29" s="221"/>
      <c r="IP29" s="221"/>
      <c r="IQ29" s="221"/>
      <c r="IR29" s="221"/>
      <c r="IS29" s="221"/>
      <c r="IT29" s="221"/>
      <c r="IU29" s="221"/>
      <c r="IV29" s="221"/>
      <c r="IW29" s="221"/>
      <c r="IX29" s="221"/>
      <c r="IY29" s="221"/>
      <c r="IZ29" s="221"/>
      <c r="JA29" s="221"/>
      <c r="JB29" s="243"/>
      <c r="JC29" s="384"/>
      <c r="JD29" s="221"/>
      <c r="JE29" s="256" t="s">
        <v>364</v>
      </c>
      <c r="JF29" s="221"/>
      <c r="JG29" s="221"/>
      <c r="JH29" s="221"/>
      <c r="JI29" s="221"/>
      <c r="JJ29" s="221"/>
      <c r="JK29" s="221"/>
      <c r="JL29" s="221"/>
      <c r="JM29" s="221"/>
      <c r="JN29" s="221"/>
      <c r="JO29" s="221"/>
      <c r="JP29" s="221"/>
      <c r="JQ29" s="221"/>
      <c r="JR29" s="221"/>
      <c r="JS29" s="221"/>
      <c r="JT29" s="221"/>
      <c r="JU29" s="221"/>
      <c r="JV29" s="243"/>
      <c r="JW29" s="384"/>
      <c r="JX29" s="221"/>
      <c r="JY29" s="256" t="s">
        <v>364</v>
      </c>
      <c r="JZ29" s="221"/>
      <c r="KA29" s="221"/>
      <c r="KB29" s="221"/>
      <c r="KC29" s="221"/>
      <c r="KD29" s="221"/>
      <c r="KE29" s="221"/>
      <c r="KF29" s="221"/>
      <c r="KG29" s="221"/>
      <c r="KH29" s="221"/>
      <c r="KI29" s="221"/>
      <c r="KJ29" s="221"/>
      <c r="KK29" s="221"/>
      <c r="KL29" s="221"/>
      <c r="KM29" s="221"/>
      <c r="KN29" s="221"/>
      <c r="KO29" s="221"/>
      <c r="KP29" s="243"/>
      <c r="KQ29" s="384"/>
      <c r="KR29" s="221"/>
      <c r="KS29" s="256" t="s">
        <v>364</v>
      </c>
      <c r="KT29" s="221"/>
      <c r="KU29" s="221"/>
      <c r="KV29" s="221"/>
      <c r="KW29" s="221"/>
      <c r="KX29" s="221"/>
      <c r="KY29" s="221"/>
      <c r="KZ29" s="221"/>
      <c r="LA29" s="221"/>
      <c r="LB29" s="221"/>
      <c r="LC29" s="221"/>
      <c r="LD29" s="221"/>
      <c r="LE29" s="221"/>
      <c r="LF29" s="221"/>
      <c r="LG29" s="221"/>
      <c r="LH29" s="221"/>
      <c r="LI29" s="221"/>
      <c r="LJ29" s="243"/>
      <c r="LK29" s="384"/>
      <c r="LL29" s="221"/>
      <c r="LM29" s="256" t="s">
        <v>364</v>
      </c>
      <c r="LN29" s="221"/>
      <c r="LO29" s="221"/>
      <c r="LP29" s="221"/>
      <c r="LQ29" s="221"/>
      <c r="LR29" s="221"/>
      <c r="LS29" s="221"/>
      <c r="LT29" s="221"/>
      <c r="LU29" s="221"/>
      <c r="LV29" s="221"/>
      <c r="LW29" s="221"/>
      <c r="LX29" s="221"/>
      <c r="LY29" s="221"/>
      <c r="LZ29" s="221"/>
      <c r="MA29" s="221"/>
      <c r="MB29" s="221"/>
      <c r="MC29" s="221"/>
      <c r="MD29" s="243"/>
    </row>
    <row r="30" spans="1:342" ht="12.75" customHeight="1" x14ac:dyDescent="0.2">
      <c r="A30" s="242"/>
      <c r="B30" s="256" t="s">
        <v>365</v>
      </c>
      <c r="C30" s="221"/>
      <c r="D30" s="221"/>
      <c r="E30" s="221"/>
      <c r="F30" s="221"/>
      <c r="G30" s="221"/>
      <c r="H30" s="221"/>
      <c r="I30" s="221"/>
      <c r="J30" s="221"/>
      <c r="K30" s="221"/>
      <c r="L30" s="221"/>
      <c r="M30" s="221"/>
      <c r="N30" s="221"/>
      <c r="O30" s="221"/>
      <c r="P30" s="221"/>
      <c r="Q30" s="221"/>
      <c r="R30" s="221"/>
      <c r="S30" s="221"/>
      <c r="T30" s="384"/>
      <c r="U30" s="221"/>
      <c r="V30" s="256" t="s">
        <v>365</v>
      </c>
      <c r="W30" s="221"/>
      <c r="X30" s="221"/>
      <c r="Y30" s="221"/>
      <c r="Z30" s="221"/>
      <c r="AA30" s="221"/>
      <c r="AB30" s="221"/>
      <c r="AC30" s="221"/>
      <c r="AD30" s="221"/>
      <c r="AE30" s="221"/>
      <c r="AF30" s="221"/>
      <c r="AG30" s="221"/>
      <c r="AH30" s="221"/>
      <c r="AI30" s="221"/>
      <c r="AJ30" s="221"/>
      <c r="AK30" s="221"/>
      <c r="AL30" s="221"/>
      <c r="AM30" s="221"/>
      <c r="AN30" s="418"/>
      <c r="AO30" s="242"/>
      <c r="AP30" s="256" t="s">
        <v>365</v>
      </c>
      <c r="AQ30" s="221"/>
      <c r="AR30" s="221"/>
      <c r="AS30" s="221"/>
      <c r="AT30" s="221"/>
      <c r="AU30" s="221"/>
      <c r="AV30" s="221"/>
      <c r="AW30" s="221"/>
      <c r="AX30" s="221"/>
      <c r="AY30" s="221"/>
      <c r="AZ30" s="221"/>
      <c r="BA30" s="221"/>
      <c r="BB30" s="221"/>
      <c r="BC30" s="221"/>
      <c r="BD30" s="221"/>
      <c r="BE30" s="221"/>
      <c r="BF30" s="221"/>
      <c r="BG30" s="221"/>
      <c r="BH30" s="221"/>
      <c r="BI30" s="221"/>
      <c r="BJ30" s="243"/>
      <c r="BK30" s="384"/>
      <c r="BL30" s="242"/>
      <c r="BM30" s="256" t="s">
        <v>365</v>
      </c>
      <c r="BN30" s="221"/>
      <c r="BO30" s="221"/>
      <c r="BP30" s="221"/>
      <c r="BQ30" s="221"/>
      <c r="BR30" s="221"/>
      <c r="BS30" s="221"/>
      <c r="BT30" s="221"/>
      <c r="BU30" s="221"/>
      <c r="BV30" s="221"/>
      <c r="BW30" s="221"/>
      <c r="BX30" s="221"/>
      <c r="BY30" s="221"/>
      <c r="BZ30" s="221"/>
      <c r="CA30" s="221"/>
      <c r="CB30" s="221"/>
      <c r="CC30" s="221"/>
      <c r="CD30" s="243"/>
      <c r="CE30" s="384"/>
      <c r="CF30" s="242"/>
      <c r="CG30" s="256" t="s">
        <v>365</v>
      </c>
      <c r="CH30" s="221"/>
      <c r="CI30" s="221"/>
      <c r="CJ30" s="221"/>
      <c r="CK30" s="221"/>
      <c r="CL30" s="221"/>
      <c r="CM30" s="221"/>
      <c r="CN30" s="221"/>
      <c r="CO30" s="221"/>
      <c r="CP30" s="221"/>
      <c r="CQ30" s="221"/>
      <c r="CR30" s="221"/>
      <c r="CS30" s="221"/>
      <c r="CT30" s="221"/>
      <c r="CU30" s="221"/>
      <c r="CV30" s="221"/>
      <c r="CW30" s="221"/>
      <c r="CX30" s="243"/>
      <c r="CY30" s="384"/>
      <c r="CZ30" s="221"/>
      <c r="DA30" s="256" t="s">
        <v>365</v>
      </c>
      <c r="DB30" s="221"/>
      <c r="DC30" s="221"/>
      <c r="DD30" s="221"/>
      <c r="DE30" s="221"/>
      <c r="DF30" s="221"/>
      <c r="DG30" s="221"/>
      <c r="DH30" s="221"/>
      <c r="DI30" s="221"/>
      <c r="DJ30" s="221"/>
      <c r="DK30" s="221"/>
      <c r="DL30" s="221"/>
      <c r="DM30" s="221"/>
      <c r="DN30" s="221"/>
      <c r="DO30" s="221"/>
      <c r="DP30" s="221"/>
      <c r="DQ30" s="221"/>
      <c r="DR30" s="243"/>
      <c r="DS30" s="384"/>
      <c r="DT30" s="221"/>
      <c r="DU30" s="256" t="s">
        <v>365</v>
      </c>
      <c r="DV30" s="221"/>
      <c r="DW30" s="221"/>
      <c r="DX30" s="221"/>
      <c r="DY30" s="221"/>
      <c r="DZ30" s="221"/>
      <c r="EA30" s="221"/>
      <c r="EB30" s="221"/>
      <c r="EC30" s="221"/>
      <c r="ED30" s="221"/>
      <c r="EE30" s="221"/>
      <c r="EF30" s="221"/>
      <c r="EG30" s="221"/>
      <c r="EH30" s="221"/>
      <c r="EI30" s="221"/>
      <c r="EJ30" s="221"/>
      <c r="EK30" s="221"/>
      <c r="EL30" s="243"/>
      <c r="EM30" s="384"/>
      <c r="EN30" s="221"/>
      <c r="EO30" s="256" t="s">
        <v>365</v>
      </c>
      <c r="EP30" s="221"/>
      <c r="EQ30" s="221"/>
      <c r="ER30" s="221"/>
      <c r="ES30" s="221"/>
      <c r="ET30" s="221"/>
      <c r="EU30" s="221"/>
      <c r="EV30" s="221"/>
      <c r="EW30" s="221"/>
      <c r="EX30" s="221"/>
      <c r="EY30" s="221"/>
      <c r="EZ30" s="221"/>
      <c r="FA30" s="221"/>
      <c r="FB30" s="221"/>
      <c r="FC30" s="221"/>
      <c r="FD30" s="221"/>
      <c r="FE30" s="221"/>
      <c r="FF30" s="243"/>
      <c r="FG30" s="384"/>
      <c r="FH30" s="221"/>
      <c r="FI30" s="256" t="s">
        <v>365</v>
      </c>
      <c r="FJ30" s="221"/>
      <c r="FK30" s="221"/>
      <c r="FL30" s="221"/>
      <c r="FM30" s="221"/>
      <c r="FN30" s="221"/>
      <c r="FO30" s="221"/>
      <c r="FP30" s="221"/>
      <c r="FQ30" s="221"/>
      <c r="FR30" s="221"/>
      <c r="FS30" s="221"/>
      <c r="FT30" s="221"/>
      <c r="FU30" s="221"/>
      <c r="FV30" s="221"/>
      <c r="FW30" s="221"/>
      <c r="FX30" s="221"/>
      <c r="FY30" s="221"/>
      <c r="FZ30" s="243"/>
      <c r="GA30" s="384"/>
      <c r="GB30" s="221"/>
      <c r="GC30" s="256" t="s">
        <v>365</v>
      </c>
      <c r="GD30" s="221"/>
      <c r="GE30" s="221"/>
      <c r="GF30" s="221"/>
      <c r="GG30" s="221"/>
      <c r="GH30" s="221"/>
      <c r="GI30" s="221"/>
      <c r="GJ30" s="221"/>
      <c r="GK30" s="221"/>
      <c r="GL30" s="221"/>
      <c r="GM30" s="221"/>
      <c r="GN30" s="221"/>
      <c r="GO30" s="221"/>
      <c r="GP30" s="221"/>
      <c r="GQ30" s="221"/>
      <c r="GR30" s="221"/>
      <c r="GS30" s="221"/>
      <c r="GT30" s="243"/>
      <c r="GU30" s="384"/>
      <c r="GV30" s="221"/>
      <c r="GW30" s="256" t="s">
        <v>365</v>
      </c>
      <c r="GX30" s="221"/>
      <c r="GY30" s="221"/>
      <c r="GZ30" s="221"/>
      <c r="HA30" s="221"/>
      <c r="HB30" s="221"/>
      <c r="HC30" s="221"/>
      <c r="HD30" s="221"/>
      <c r="HE30" s="221"/>
      <c r="HF30" s="221"/>
      <c r="HG30" s="221"/>
      <c r="HH30" s="221"/>
      <c r="HI30" s="221"/>
      <c r="HJ30" s="221"/>
      <c r="HK30" s="221"/>
      <c r="HL30" s="221"/>
      <c r="HM30" s="221"/>
      <c r="HN30" s="243"/>
      <c r="HO30" s="384"/>
      <c r="HP30" s="221"/>
      <c r="HQ30" s="256" t="s">
        <v>365</v>
      </c>
      <c r="HR30" s="221"/>
      <c r="HS30" s="221"/>
      <c r="HT30" s="221"/>
      <c r="HU30" s="221"/>
      <c r="HV30" s="221"/>
      <c r="HW30" s="221"/>
      <c r="HX30" s="221"/>
      <c r="HY30" s="221"/>
      <c r="HZ30" s="221"/>
      <c r="IA30" s="221"/>
      <c r="IB30" s="221"/>
      <c r="IC30" s="221"/>
      <c r="ID30" s="221"/>
      <c r="IE30" s="221"/>
      <c r="IF30" s="221"/>
      <c r="IG30" s="221"/>
      <c r="IH30" s="243"/>
      <c r="II30" s="384"/>
      <c r="IJ30" s="221"/>
      <c r="IK30" s="256" t="s">
        <v>365</v>
      </c>
      <c r="IL30" s="221"/>
      <c r="IM30" s="221"/>
      <c r="IN30" s="221"/>
      <c r="IO30" s="221"/>
      <c r="IP30" s="221"/>
      <c r="IQ30" s="221"/>
      <c r="IR30" s="221"/>
      <c r="IS30" s="221"/>
      <c r="IT30" s="221"/>
      <c r="IU30" s="221"/>
      <c r="IV30" s="221"/>
      <c r="IW30" s="221"/>
      <c r="IX30" s="221"/>
      <c r="IY30" s="221"/>
      <c r="IZ30" s="221"/>
      <c r="JA30" s="221"/>
      <c r="JB30" s="243"/>
      <c r="JC30" s="384"/>
      <c r="JD30" s="221"/>
      <c r="JE30" s="256" t="s">
        <v>365</v>
      </c>
      <c r="JF30" s="221"/>
      <c r="JG30" s="221"/>
      <c r="JH30" s="221"/>
      <c r="JI30" s="221"/>
      <c r="JJ30" s="221"/>
      <c r="JK30" s="221"/>
      <c r="JL30" s="221"/>
      <c r="JM30" s="221"/>
      <c r="JN30" s="221"/>
      <c r="JO30" s="221"/>
      <c r="JP30" s="221"/>
      <c r="JQ30" s="221"/>
      <c r="JR30" s="221"/>
      <c r="JS30" s="221"/>
      <c r="JT30" s="221"/>
      <c r="JU30" s="221"/>
      <c r="JV30" s="243"/>
      <c r="JW30" s="384"/>
      <c r="JX30" s="221"/>
      <c r="JY30" s="256" t="s">
        <v>365</v>
      </c>
      <c r="JZ30" s="221"/>
      <c r="KA30" s="221"/>
      <c r="KB30" s="221"/>
      <c r="KC30" s="221"/>
      <c r="KD30" s="221"/>
      <c r="KE30" s="221"/>
      <c r="KF30" s="221"/>
      <c r="KG30" s="221"/>
      <c r="KH30" s="221"/>
      <c r="KI30" s="221"/>
      <c r="KJ30" s="221"/>
      <c r="KK30" s="221"/>
      <c r="KL30" s="221"/>
      <c r="KM30" s="221"/>
      <c r="KN30" s="221"/>
      <c r="KO30" s="221"/>
      <c r="KP30" s="243"/>
      <c r="KQ30" s="384"/>
      <c r="KR30" s="221"/>
      <c r="KS30" s="256" t="s">
        <v>365</v>
      </c>
      <c r="KT30" s="221"/>
      <c r="KU30" s="221"/>
      <c r="KV30" s="221"/>
      <c r="KW30" s="221"/>
      <c r="KX30" s="221"/>
      <c r="KY30" s="221"/>
      <c r="KZ30" s="221"/>
      <c r="LA30" s="221"/>
      <c r="LB30" s="221"/>
      <c r="LC30" s="221"/>
      <c r="LD30" s="221"/>
      <c r="LE30" s="221"/>
      <c r="LF30" s="221"/>
      <c r="LG30" s="221"/>
      <c r="LH30" s="221"/>
      <c r="LI30" s="221"/>
      <c r="LJ30" s="243"/>
      <c r="LK30" s="384"/>
      <c r="LL30" s="221"/>
      <c r="LM30" s="256" t="s">
        <v>365</v>
      </c>
      <c r="LN30" s="221"/>
      <c r="LO30" s="221"/>
      <c r="LP30" s="221"/>
      <c r="LQ30" s="221"/>
      <c r="LR30" s="221"/>
      <c r="LS30" s="221"/>
      <c r="LT30" s="221"/>
      <c r="LU30" s="221"/>
      <c r="LV30" s="221"/>
      <c r="LW30" s="221"/>
      <c r="LX30" s="221"/>
      <c r="LY30" s="221"/>
      <c r="LZ30" s="221"/>
      <c r="MA30" s="221"/>
      <c r="MB30" s="221"/>
      <c r="MC30" s="221"/>
      <c r="MD30" s="243"/>
    </row>
    <row r="31" spans="1:342" ht="12.75" customHeight="1" x14ac:dyDescent="0.2">
      <c r="A31" s="242"/>
      <c r="B31" s="221"/>
      <c r="C31" s="221"/>
      <c r="D31" s="221"/>
      <c r="E31" s="221"/>
      <c r="F31" s="221"/>
      <c r="G31" s="221"/>
      <c r="H31" s="221"/>
      <c r="I31" s="221"/>
      <c r="J31" s="221"/>
      <c r="K31" s="221"/>
      <c r="L31" s="221"/>
      <c r="M31" s="221"/>
      <c r="N31" s="221"/>
      <c r="O31" s="221"/>
      <c r="P31" s="221"/>
      <c r="Q31" s="221"/>
      <c r="R31" s="221"/>
      <c r="S31" s="221"/>
      <c r="T31" s="384"/>
      <c r="U31" s="221"/>
      <c r="V31" s="221"/>
      <c r="W31" s="221"/>
      <c r="X31" s="221"/>
      <c r="Y31" s="221"/>
      <c r="Z31" s="221"/>
      <c r="AA31" s="221"/>
      <c r="AB31" s="221"/>
      <c r="AC31" s="221"/>
      <c r="AD31" s="221"/>
      <c r="AE31" s="221"/>
      <c r="AF31" s="221"/>
      <c r="AG31" s="221"/>
      <c r="AH31" s="221"/>
      <c r="AI31" s="221"/>
      <c r="AJ31" s="221"/>
      <c r="AK31" s="221"/>
      <c r="AL31" s="221"/>
      <c r="AM31" s="221"/>
      <c r="AN31" s="418"/>
      <c r="AO31" s="242"/>
      <c r="AP31" s="221"/>
      <c r="AQ31" s="221"/>
      <c r="AR31" s="221"/>
      <c r="AS31" s="221"/>
      <c r="AT31" s="221"/>
      <c r="AU31" s="221"/>
      <c r="AV31" s="221"/>
      <c r="AW31" s="221"/>
      <c r="AX31" s="221"/>
      <c r="AY31" s="221"/>
      <c r="AZ31" s="221"/>
      <c r="BA31" s="221"/>
      <c r="BB31" s="221"/>
      <c r="BC31" s="221"/>
      <c r="BD31" s="221"/>
      <c r="BE31" s="221"/>
      <c r="BF31" s="221"/>
      <c r="BG31" s="221"/>
      <c r="BH31" s="221"/>
      <c r="BI31" s="221"/>
      <c r="BJ31" s="243"/>
      <c r="BK31" s="384"/>
      <c r="BL31" s="242"/>
      <c r="BM31" s="221"/>
      <c r="BN31" s="221"/>
      <c r="BO31" s="221"/>
      <c r="BP31" s="221"/>
      <c r="BQ31" s="221"/>
      <c r="BR31" s="221"/>
      <c r="BS31" s="221"/>
      <c r="BT31" s="221"/>
      <c r="BU31" s="221"/>
      <c r="BV31" s="221"/>
      <c r="BW31" s="221"/>
      <c r="BX31" s="221"/>
      <c r="BY31" s="221"/>
      <c r="BZ31" s="221"/>
      <c r="CA31" s="221"/>
      <c r="CB31" s="221"/>
      <c r="CC31" s="221"/>
      <c r="CD31" s="243"/>
      <c r="CE31" s="384"/>
      <c r="CF31" s="242"/>
      <c r="CG31" s="221"/>
      <c r="CH31" s="221"/>
      <c r="CI31" s="221"/>
      <c r="CJ31" s="221"/>
      <c r="CK31" s="221"/>
      <c r="CL31" s="221"/>
      <c r="CM31" s="221"/>
      <c r="CN31" s="221"/>
      <c r="CO31" s="221"/>
      <c r="CP31" s="221"/>
      <c r="CQ31" s="221"/>
      <c r="CR31" s="221"/>
      <c r="CS31" s="221"/>
      <c r="CT31" s="221"/>
      <c r="CU31" s="221"/>
      <c r="CV31" s="221"/>
      <c r="CW31" s="221"/>
      <c r="CX31" s="243"/>
      <c r="CY31" s="384"/>
      <c r="CZ31" s="221"/>
      <c r="DA31" s="221"/>
      <c r="DB31" s="221"/>
      <c r="DC31" s="221"/>
      <c r="DD31" s="221"/>
      <c r="DE31" s="221"/>
      <c r="DF31" s="221"/>
      <c r="DG31" s="221"/>
      <c r="DH31" s="221"/>
      <c r="DI31" s="221"/>
      <c r="DJ31" s="221"/>
      <c r="DK31" s="221"/>
      <c r="DL31" s="221"/>
      <c r="DM31" s="221"/>
      <c r="DN31" s="221"/>
      <c r="DO31" s="221"/>
      <c r="DP31" s="221"/>
      <c r="DQ31" s="221"/>
      <c r="DR31" s="243"/>
      <c r="DS31" s="384"/>
      <c r="DT31" s="221"/>
      <c r="DU31" s="221"/>
      <c r="DV31" s="221"/>
      <c r="DW31" s="221"/>
      <c r="DX31" s="221"/>
      <c r="DY31" s="221"/>
      <c r="DZ31" s="221"/>
      <c r="EA31" s="221"/>
      <c r="EB31" s="221"/>
      <c r="EC31" s="221"/>
      <c r="ED31" s="221"/>
      <c r="EE31" s="221"/>
      <c r="EF31" s="221"/>
      <c r="EG31" s="221"/>
      <c r="EH31" s="221"/>
      <c r="EI31" s="221"/>
      <c r="EJ31" s="221"/>
      <c r="EK31" s="221"/>
      <c r="EL31" s="243"/>
      <c r="EM31" s="384"/>
      <c r="EN31" s="221"/>
      <c r="EO31" s="221"/>
      <c r="EP31" s="221"/>
      <c r="EQ31" s="221"/>
      <c r="ER31" s="221"/>
      <c r="ES31" s="221"/>
      <c r="ET31" s="221"/>
      <c r="EU31" s="221"/>
      <c r="EV31" s="221"/>
      <c r="EW31" s="221"/>
      <c r="EX31" s="221"/>
      <c r="EY31" s="221"/>
      <c r="EZ31" s="221"/>
      <c r="FA31" s="221"/>
      <c r="FB31" s="221"/>
      <c r="FC31" s="221"/>
      <c r="FD31" s="221"/>
      <c r="FE31" s="221"/>
      <c r="FF31" s="243"/>
      <c r="FG31" s="384"/>
      <c r="FH31" s="221"/>
      <c r="FI31" s="221"/>
      <c r="FJ31" s="221"/>
      <c r="FK31" s="221"/>
      <c r="FL31" s="221"/>
      <c r="FM31" s="221"/>
      <c r="FN31" s="221"/>
      <c r="FO31" s="221"/>
      <c r="FP31" s="221"/>
      <c r="FQ31" s="221"/>
      <c r="FR31" s="221"/>
      <c r="FS31" s="221"/>
      <c r="FT31" s="221"/>
      <c r="FU31" s="221"/>
      <c r="FV31" s="221"/>
      <c r="FW31" s="221"/>
      <c r="FX31" s="221"/>
      <c r="FY31" s="221"/>
      <c r="FZ31" s="243"/>
      <c r="GA31" s="384"/>
      <c r="GB31" s="221"/>
      <c r="GC31" s="221"/>
      <c r="GD31" s="221"/>
      <c r="GE31" s="221"/>
      <c r="GF31" s="221"/>
      <c r="GG31" s="221"/>
      <c r="GH31" s="221"/>
      <c r="GI31" s="221"/>
      <c r="GJ31" s="221"/>
      <c r="GK31" s="221"/>
      <c r="GL31" s="221"/>
      <c r="GM31" s="221"/>
      <c r="GN31" s="221"/>
      <c r="GO31" s="221"/>
      <c r="GP31" s="221"/>
      <c r="GQ31" s="221"/>
      <c r="GR31" s="221"/>
      <c r="GS31" s="221"/>
      <c r="GT31" s="243"/>
      <c r="GU31" s="384"/>
      <c r="GV31" s="221"/>
      <c r="GW31" s="221"/>
      <c r="GX31" s="221"/>
      <c r="GY31" s="221"/>
      <c r="GZ31" s="221"/>
      <c r="HA31" s="221"/>
      <c r="HB31" s="221"/>
      <c r="HC31" s="221"/>
      <c r="HD31" s="221"/>
      <c r="HE31" s="221"/>
      <c r="HF31" s="221"/>
      <c r="HG31" s="221"/>
      <c r="HH31" s="221"/>
      <c r="HI31" s="221"/>
      <c r="HJ31" s="221"/>
      <c r="HK31" s="221"/>
      <c r="HL31" s="221"/>
      <c r="HM31" s="221"/>
      <c r="HN31" s="243"/>
      <c r="HO31" s="384"/>
      <c r="HP31" s="221"/>
      <c r="HQ31" s="221"/>
      <c r="HR31" s="221"/>
      <c r="HS31" s="221"/>
      <c r="HT31" s="221"/>
      <c r="HU31" s="221"/>
      <c r="HV31" s="221"/>
      <c r="HW31" s="221"/>
      <c r="HX31" s="221"/>
      <c r="HY31" s="221"/>
      <c r="HZ31" s="221"/>
      <c r="IA31" s="221"/>
      <c r="IB31" s="221"/>
      <c r="IC31" s="221"/>
      <c r="ID31" s="221"/>
      <c r="IE31" s="221"/>
      <c r="IF31" s="221"/>
      <c r="IG31" s="221"/>
      <c r="IH31" s="243"/>
      <c r="II31" s="384"/>
      <c r="IJ31" s="221"/>
      <c r="IK31" s="221"/>
      <c r="IL31" s="221"/>
      <c r="IM31" s="221"/>
      <c r="IN31" s="221"/>
      <c r="IO31" s="221"/>
      <c r="IP31" s="221"/>
      <c r="IQ31" s="221"/>
      <c r="IR31" s="221"/>
      <c r="IS31" s="221"/>
      <c r="IT31" s="221"/>
      <c r="IU31" s="221"/>
      <c r="IV31" s="221"/>
      <c r="IW31" s="221"/>
      <c r="IX31" s="221"/>
      <c r="IY31" s="221"/>
      <c r="IZ31" s="221"/>
      <c r="JA31" s="221"/>
      <c r="JB31" s="243"/>
      <c r="JC31" s="384"/>
      <c r="JD31" s="221"/>
      <c r="JE31" s="221"/>
      <c r="JF31" s="221"/>
      <c r="JG31" s="221"/>
      <c r="JH31" s="221"/>
      <c r="JI31" s="221"/>
      <c r="JJ31" s="221"/>
      <c r="JK31" s="221"/>
      <c r="JL31" s="221"/>
      <c r="JM31" s="221"/>
      <c r="JN31" s="221"/>
      <c r="JO31" s="221"/>
      <c r="JP31" s="221"/>
      <c r="JQ31" s="221"/>
      <c r="JR31" s="221"/>
      <c r="JS31" s="221"/>
      <c r="JT31" s="221"/>
      <c r="JU31" s="221"/>
      <c r="JV31" s="243"/>
      <c r="JW31" s="384"/>
      <c r="JX31" s="221"/>
      <c r="JY31" s="221"/>
      <c r="JZ31" s="221"/>
      <c r="KA31" s="221"/>
      <c r="KB31" s="221"/>
      <c r="KC31" s="221"/>
      <c r="KD31" s="221"/>
      <c r="KE31" s="221"/>
      <c r="KF31" s="221"/>
      <c r="KG31" s="221"/>
      <c r="KH31" s="221"/>
      <c r="KI31" s="221"/>
      <c r="KJ31" s="221"/>
      <c r="KK31" s="221"/>
      <c r="KL31" s="221"/>
      <c r="KM31" s="221"/>
      <c r="KN31" s="221"/>
      <c r="KO31" s="221"/>
      <c r="KP31" s="243"/>
      <c r="KQ31" s="384"/>
      <c r="KR31" s="221"/>
      <c r="KS31" s="221"/>
      <c r="KT31" s="221"/>
      <c r="KU31" s="221"/>
      <c r="KV31" s="221"/>
      <c r="KW31" s="221"/>
      <c r="KX31" s="221"/>
      <c r="KY31" s="221"/>
      <c r="KZ31" s="221"/>
      <c r="LA31" s="221"/>
      <c r="LB31" s="221"/>
      <c r="LC31" s="221"/>
      <c r="LD31" s="221"/>
      <c r="LE31" s="221"/>
      <c r="LF31" s="221"/>
      <c r="LG31" s="221"/>
      <c r="LH31" s="221"/>
      <c r="LI31" s="221"/>
      <c r="LJ31" s="243"/>
      <c r="LK31" s="384"/>
      <c r="LL31" s="221"/>
      <c r="LM31" s="221"/>
      <c r="LN31" s="221"/>
      <c r="LO31" s="221"/>
      <c r="LP31" s="221"/>
      <c r="LQ31" s="221"/>
      <c r="LR31" s="221"/>
      <c r="LS31" s="221"/>
      <c r="LT31" s="221"/>
      <c r="LU31" s="221"/>
      <c r="LV31" s="221"/>
      <c r="LW31" s="221"/>
      <c r="LX31" s="221"/>
      <c r="LY31" s="221"/>
      <c r="LZ31" s="221"/>
      <c r="MA31" s="221"/>
      <c r="MB31" s="221"/>
      <c r="MC31" s="221"/>
      <c r="MD31" s="243"/>
    </row>
    <row r="32" spans="1:342" ht="12.75" customHeight="1" x14ac:dyDescent="0.2">
      <c r="A32" s="242"/>
      <c r="B32" s="221"/>
      <c r="C32" s="221"/>
      <c r="D32" s="221"/>
      <c r="E32" s="221"/>
      <c r="F32" s="221"/>
      <c r="G32" s="256"/>
      <c r="H32" s="221"/>
      <c r="I32" s="221"/>
      <c r="J32" s="221"/>
      <c r="K32" s="221"/>
      <c r="L32" s="221"/>
      <c r="M32" s="221"/>
      <c r="N32" s="221"/>
      <c r="O32" s="221"/>
      <c r="P32" s="221"/>
      <c r="Q32" s="221"/>
      <c r="R32" s="221"/>
      <c r="S32" s="221"/>
      <c r="T32" s="384"/>
      <c r="U32" s="221"/>
      <c r="V32" s="221"/>
      <c r="W32" s="221"/>
      <c r="X32" s="221"/>
      <c r="Y32" s="221"/>
      <c r="Z32" s="221"/>
      <c r="AA32" s="256"/>
      <c r="AB32" s="221"/>
      <c r="AC32" s="221"/>
      <c r="AD32" s="221"/>
      <c r="AE32" s="221"/>
      <c r="AF32" s="221"/>
      <c r="AG32" s="221"/>
      <c r="AH32" s="221"/>
      <c r="AI32" s="221"/>
      <c r="AJ32" s="221"/>
      <c r="AK32" s="221"/>
      <c r="AL32" s="221"/>
      <c r="AM32" s="221"/>
      <c r="AN32" s="418"/>
      <c r="AO32" s="242"/>
      <c r="AP32" s="221"/>
      <c r="AQ32" s="221"/>
      <c r="AR32" s="221"/>
      <c r="AS32" s="221"/>
      <c r="AT32" s="221"/>
      <c r="AU32" s="221"/>
      <c r="AV32" s="221"/>
      <c r="AW32" s="221"/>
      <c r="AX32" s="221"/>
      <c r="AY32" s="221"/>
      <c r="AZ32" s="221"/>
      <c r="BA32" s="221"/>
      <c r="BB32" s="221"/>
      <c r="BC32" s="221"/>
      <c r="BD32" s="221"/>
      <c r="BE32" s="221"/>
      <c r="BF32" s="221"/>
      <c r="BG32" s="221"/>
      <c r="BH32" s="221"/>
      <c r="BI32" s="221"/>
      <c r="BJ32" s="243"/>
      <c r="BK32" s="384"/>
      <c r="BL32" s="242"/>
      <c r="BM32" s="221"/>
      <c r="BN32" s="221"/>
      <c r="BO32" s="221"/>
      <c r="BP32" s="221"/>
      <c r="BQ32" s="221"/>
      <c r="BR32" s="256"/>
      <c r="BS32" s="221"/>
      <c r="BT32" s="221"/>
      <c r="BU32" s="221"/>
      <c r="BV32" s="221"/>
      <c r="BW32" s="221"/>
      <c r="BX32" s="221"/>
      <c r="BY32" s="221"/>
      <c r="BZ32" s="221"/>
      <c r="CA32" s="221"/>
      <c r="CB32" s="221"/>
      <c r="CC32" s="221"/>
      <c r="CD32" s="243"/>
      <c r="CE32" s="384"/>
      <c r="CF32" s="242"/>
      <c r="CG32" s="221"/>
      <c r="CH32" s="221"/>
      <c r="CI32" s="221"/>
      <c r="CJ32" s="221"/>
      <c r="CK32" s="221"/>
      <c r="CL32" s="256"/>
      <c r="CM32" s="221"/>
      <c r="CN32" s="221"/>
      <c r="CO32" s="221"/>
      <c r="CP32" s="221"/>
      <c r="CQ32" s="221"/>
      <c r="CR32" s="221"/>
      <c r="CS32" s="221"/>
      <c r="CT32" s="221"/>
      <c r="CU32" s="221"/>
      <c r="CV32" s="221"/>
      <c r="CW32" s="221"/>
      <c r="CX32" s="243"/>
      <c r="CY32" s="384"/>
      <c r="CZ32" s="221"/>
      <c r="DA32" s="221"/>
      <c r="DB32" s="221"/>
      <c r="DC32" s="221"/>
      <c r="DD32" s="221"/>
      <c r="DE32" s="221"/>
      <c r="DF32" s="256"/>
      <c r="DG32" s="221"/>
      <c r="DH32" s="221"/>
      <c r="DI32" s="221"/>
      <c r="DJ32" s="221"/>
      <c r="DK32" s="221"/>
      <c r="DL32" s="221"/>
      <c r="DM32" s="221"/>
      <c r="DN32" s="221"/>
      <c r="DO32" s="221"/>
      <c r="DP32" s="221"/>
      <c r="DQ32" s="221"/>
      <c r="DR32" s="243"/>
      <c r="DS32" s="384"/>
      <c r="DT32" s="221"/>
      <c r="DU32" s="221"/>
      <c r="DV32" s="221"/>
      <c r="DW32" s="221"/>
      <c r="DX32" s="221"/>
      <c r="DY32" s="221"/>
      <c r="DZ32" s="256"/>
      <c r="EA32" s="221"/>
      <c r="EB32" s="221"/>
      <c r="EC32" s="221"/>
      <c r="ED32" s="221"/>
      <c r="EE32" s="221"/>
      <c r="EF32" s="221"/>
      <c r="EG32" s="221"/>
      <c r="EH32" s="221"/>
      <c r="EI32" s="221"/>
      <c r="EJ32" s="221"/>
      <c r="EK32" s="221"/>
      <c r="EL32" s="243"/>
      <c r="EM32" s="384"/>
      <c r="EN32" s="221"/>
      <c r="EO32" s="221"/>
      <c r="EP32" s="221"/>
      <c r="EQ32" s="221"/>
      <c r="ER32" s="221"/>
      <c r="ES32" s="221"/>
      <c r="ET32" s="256"/>
      <c r="EU32" s="221"/>
      <c r="EV32" s="221"/>
      <c r="EW32" s="221"/>
      <c r="EX32" s="221"/>
      <c r="EY32" s="221"/>
      <c r="EZ32" s="221"/>
      <c r="FA32" s="221"/>
      <c r="FB32" s="221"/>
      <c r="FC32" s="221"/>
      <c r="FD32" s="221"/>
      <c r="FE32" s="221"/>
      <c r="FF32" s="243"/>
      <c r="FG32" s="384"/>
      <c r="FH32" s="221"/>
      <c r="FI32" s="221"/>
      <c r="FJ32" s="221"/>
      <c r="FK32" s="221"/>
      <c r="FL32" s="221"/>
      <c r="FM32" s="221"/>
      <c r="FN32" s="256"/>
      <c r="FO32" s="221"/>
      <c r="FP32" s="221"/>
      <c r="FQ32" s="221"/>
      <c r="FR32" s="221"/>
      <c r="FS32" s="221"/>
      <c r="FT32" s="221"/>
      <c r="FU32" s="221"/>
      <c r="FV32" s="221"/>
      <c r="FW32" s="221"/>
      <c r="FX32" s="221"/>
      <c r="FY32" s="221"/>
      <c r="FZ32" s="243"/>
      <c r="GA32" s="384"/>
      <c r="GB32" s="221"/>
      <c r="GC32" s="221"/>
      <c r="GD32" s="221"/>
      <c r="GE32" s="221"/>
      <c r="GF32" s="221"/>
      <c r="GG32" s="221"/>
      <c r="GH32" s="256"/>
      <c r="GI32" s="221"/>
      <c r="GJ32" s="221"/>
      <c r="GK32" s="221"/>
      <c r="GL32" s="221"/>
      <c r="GM32" s="221"/>
      <c r="GN32" s="221"/>
      <c r="GO32" s="221"/>
      <c r="GP32" s="221"/>
      <c r="GQ32" s="221"/>
      <c r="GR32" s="221"/>
      <c r="GS32" s="221"/>
      <c r="GT32" s="243"/>
      <c r="GU32" s="384"/>
      <c r="GV32" s="221"/>
      <c r="GW32" s="221"/>
      <c r="GX32" s="221"/>
      <c r="GY32" s="221"/>
      <c r="GZ32" s="221"/>
      <c r="HA32" s="221"/>
      <c r="HB32" s="256"/>
      <c r="HC32" s="221"/>
      <c r="HD32" s="221"/>
      <c r="HE32" s="221"/>
      <c r="HF32" s="221"/>
      <c r="HG32" s="221"/>
      <c r="HH32" s="221"/>
      <c r="HI32" s="221"/>
      <c r="HJ32" s="221"/>
      <c r="HK32" s="221"/>
      <c r="HL32" s="221"/>
      <c r="HM32" s="221"/>
      <c r="HN32" s="243"/>
      <c r="HO32" s="384"/>
      <c r="HP32" s="221"/>
      <c r="HQ32" s="221"/>
      <c r="HR32" s="221"/>
      <c r="HS32" s="221"/>
      <c r="HT32" s="221"/>
      <c r="HU32" s="221"/>
      <c r="HV32" s="256"/>
      <c r="HW32" s="221"/>
      <c r="HX32" s="221"/>
      <c r="HY32" s="221"/>
      <c r="HZ32" s="221"/>
      <c r="IA32" s="221"/>
      <c r="IB32" s="221"/>
      <c r="IC32" s="221"/>
      <c r="ID32" s="221"/>
      <c r="IE32" s="221"/>
      <c r="IF32" s="221"/>
      <c r="IG32" s="221"/>
      <c r="IH32" s="243"/>
      <c r="II32" s="384"/>
      <c r="IJ32" s="221"/>
      <c r="IK32" s="221"/>
      <c r="IL32" s="221"/>
      <c r="IM32" s="221"/>
      <c r="IN32" s="221"/>
      <c r="IO32" s="221"/>
      <c r="IP32" s="256"/>
      <c r="IQ32" s="221"/>
      <c r="IR32" s="221"/>
      <c r="IS32" s="221"/>
      <c r="IT32" s="221"/>
      <c r="IU32" s="221"/>
      <c r="IV32" s="221"/>
      <c r="IW32" s="221"/>
      <c r="IX32" s="221"/>
      <c r="IY32" s="221"/>
      <c r="IZ32" s="221"/>
      <c r="JA32" s="221"/>
      <c r="JB32" s="243"/>
      <c r="JC32" s="384"/>
      <c r="JD32" s="221"/>
      <c r="JE32" s="221"/>
      <c r="JF32" s="221"/>
      <c r="JG32" s="221"/>
      <c r="JH32" s="221"/>
      <c r="JI32" s="221"/>
      <c r="JJ32" s="256"/>
      <c r="JK32" s="221"/>
      <c r="JL32" s="221"/>
      <c r="JM32" s="221"/>
      <c r="JN32" s="221"/>
      <c r="JO32" s="221"/>
      <c r="JP32" s="221"/>
      <c r="JQ32" s="221"/>
      <c r="JR32" s="221"/>
      <c r="JS32" s="221"/>
      <c r="JT32" s="221"/>
      <c r="JU32" s="221"/>
      <c r="JV32" s="243"/>
      <c r="JW32" s="384"/>
      <c r="JX32" s="221"/>
      <c r="JY32" s="221"/>
      <c r="JZ32" s="221"/>
      <c r="KA32" s="221"/>
      <c r="KB32" s="221"/>
      <c r="KC32" s="221"/>
      <c r="KD32" s="256"/>
      <c r="KE32" s="221"/>
      <c r="KF32" s="221"/>
      <c r="KG32" s="221"/>
      <c r="KH32" s="221"/>
      <c r="KI32" s="221"/>
      <c r="KJ32" s="221"/>
      <c r="KK32" s="221"/>
      <c r="KL32" s="221"/>
      <c r="KM32" s="221"/>
      <c r="KN32" s="221"/>
      <c r="KO32" s="221"/>
      <c r="KP32" s="243"/>
      <c r="KQ32" s="384"/>
      <c r="KR32" s="221"/>
      <c r="KS32" s="221"/>
      <c r="KT32" s="221"/>
      <c r="KU32" s="221"/>
      <c r="KV32" s="221"/>
      <c r="KW32" s="221"/>
      <c r="KX32" s="256"/>
      <c r="KY32" s="221"/>
      <c r="KZ32" s="221"/>
      <c r="LA32" s="221"/>
      <c r="LB32" s="221"/>
      <c r="LC32" s="221"/>
      <c r="LD32" s="221"/>
      <c r="LE32" s="221"/>
      <c r="LF32" s="221"/>
      <c r="LG32" s="221"/>
      <c r="LH32" s="221"/>
      <c r="LI32" s="221"/>
      <c r="LJ32" s="243"/>
      <c r="LK32" s="384"/>
      <c r="LL32" s="221"/>
      <c r="LM32" s="221"/>
      <c r="LN32" s="221"/>
      <c r="LO32" s="221"/>
      <c r="LP32" s="221"/>
      <c r="LQ32" s="221"/>
      <c r="LR32" s="256"/>
      <c r="LS32" s="221"/>
      <c r="LT32" s="221"/>
      <c r="LU32" s="221"/>
      <c r="LV32" s="221"/>
      <c r="LW32" s="221"/>
      <c r="LX32" s="221"/>
      <c r="LY32" s="221"/>
      <c r="LZ32" s="221"/>
      <c r="MA32" s="221"/>
      <c r="MB32" s="221"/>
      <c r="MC32" s="221"/>
      <c r="MD32" s="243"/>
    </row>
    <row r="33" spans="1:342" ht="12.75" customHeight="1" x14ac:dyDescent="0.2">
      <c r="A33" s="242"/>
      <c r="B33" s="221"/>
      <c r="C33" s="221"/>
      <c r="D33" s="221"/>
      <c r="E33" s="221"/>
      <c r="F33" s="221"/>
      <c r="G33" s="221"/>
      <c r="H33" s="221"/>
      <c r="I33" s="221"/>
      <c r="J33" s="221"/>
      <c r="K33" s="221"/>
      <c r="L33" s="221"/>
      <c r="M33" s="221"/>
      <c r="N33" s="221"/>
      <c r="O33" s="221"/>
      <c r="P33" s="221"/>
      <c r="Q33" s="221"/>
      <c r="R33" s="221"/>
      <c r="S33" s="221"/>
      <c r="T33" s="384"/>
      <c r="U33" s="221"/>
      <c r="V33" s="221"/>
      <c r="W33" s="221"/>
      <c r="X33" s="221"/>
      <c r="Y33" s="221"/>
      <c r="Z33" s="221"/>
      <c r="AA33" s="221"/>
      <c r="AB33" s="221"/>
      <c r="AC33" s="221"/>
      <c r="AD33" s="221"/>
      <c r="AE33" s="221"/>
      <c r="AF33" s="221"/>
      <c r="AG33" s="221"/>
      <c r="AH33" s="221"/>
      <c r="AI33" s="221"/>
      <c r="AJ33" s="221"/>
      <c r="AK33" s="221"/>
      <c r="AL33" s="221"/>
      <c r="AM33" s="221"/>
      <c r="AN33" s="418"/>
      <c r="AO33" s="242"/>
      <c r="AP33" s="221"/>
      <c r="AQ33" s="221"/>
      <c r="AR33" s="256"/>
      <c r="AS33" s="221"/>
      <c r="AT33" s="221"/>
      <c r="AU33" s="221"/>
      <c r="AV33" s="221"/>
      <c r="AW33" s="221"/>
      <c r="AX33" s="221"/>
      <c r="AY33" s="221"/>
      <c r="AZ33" s="221"/>
      <c r="BA33" s="221"/>
      <c r="BB33" s="221"/>
      <c r="BC33" s="221"/>
      <c r="BD33" s="221"/>
      <c r="BE33" s="221"/>
      <c r="BF33" s="221"/>
      <c r="BG33" s="221"/>
      <c r="BH33" s="221"/>
      <c r="BI33" s="221"/>
      <c r="BJ33" s="243"/>
      <c r="BK33" s="384"/>
      <c r="BL33" s="242"/>
      <c r="BM33" s="221"/>
      <c r="BN33" s="221"/>
      <c r="BO33" s="256"/>
      <c r="BP33" s="221"/>
      <c r="BQ33" s="221"/>
      <c r="BR33" s="221"/>
      <c r="BS33" s="221"/>
      <c r="BT33" s="221"/>
      <c r="BU33" s="221"/>
      <c r="BV33" s="221"/>
      <c r="BW33" s="221"/>
      <c r="BX33" s="221"/>
      <c r="BY33" s="221"/>
      <c r="BZ33" s="221"/>
      <c r="CA33" s="221"/>
      <c r="CB33" s="221"/>
      <c r="CC33" s="221"/>
      <c r="CD33" s="243"/>
      <c r="CE33" s="384"/>
      <c r="CF33" s="242"/>
      <c r="CG33" s="221"/>
      <c r="CH33" s="221"/>
      <c r="CI33" s="256"/>
      <c r="CJ33" s="221"/>
      <c r="CK33" s="221"/>
      <c r="CL33" s="221"/>
      <c r="CM33" s="221"/>
      <c r="CN33" s="221"/>
      <c r="CO33" s="221"/>
      <c r="CP33" s="221"/>
      <c r="CQ33" s="221"/>
      <c r="CR33" s="221"/>
      <c r="CS33" s="221"/>
      <c r="CT33" s="221"/>
      <c r="CU33" s="221"/>
      <c r="CV33" s="221"/>
      <c r="CW33" s="221"/>
      <c r="CX33" s="243"/>
      <c r="CY33" s="384"/>
      <c r="CZ33" s="221"/>
      <c r="DA33" s="221"/>
      <c r="DB33" s="221"/>
      <c r="DC33" s="256"/>
      <c r="DD33" s="221"/>
      <c r="DE33" s="221"/>
      <c r="DF33" s="221"/>
      <c r="DG33" s="221"/>
      <c r="DH33" s="221"/>
      <c r="DI33" s="221"/>
      <c r="DJ33" s="221"/>
      <c r="DK33" s="221"/>
      <c r="DL33" s="221"/>
      <c r="DM33" s="221"/>
      <c r="DN33" s="221"/>
      <c r="DO33" s="221"/>
      <c r="DP33" s="221"/>
      <c r="DQ33" s="221"/>
      <c r="DR33" s="243"/>
      <c r="DS33" s="384"/>
      <c r="DT33" s="221"/>
      <c r="DU33" s="221"/>
      <c r="DV33" s="221"/>
      <c r="DW33" s="256"/>
      <c r="DX33" s="221"/>
      <c r="DY33" s="221"/>
      <c r="DZ33" s="221"/>
      <c r="EA33" s="221"/>
      <c r="EB33" s="221"/>
      <c r="EC33" s="221"/>
      <c r="ED33" s="221"/>
      <c r="EE33" s="221"/>
      <c r="EF33" s="221"/>
      <c r="EG33" s="221"/>
      <c r="EH33" s="221"/>
      <c r="EI33" s="221"/>
      <c r="EJ33" s="221"/>
      <c r="EK33" s="221"/>
      <c r="EL33" s="243"/>
      <c r="EM33" s="384"/>
      <c r="EN33" s="221"/>
      <c r="EO33" s="221"/>
      <c r="EP33" s="221"/>
      <c r="EQ33" s="256"/>
      <c r="ER33" s="221"/>
      <c r="ES33" s="221"/>
      <c r="ET33" s="221"/>
      <c r="EU33" s="221"/>
      <c r="EV33" s="221"/>
      <c r="EW33" s="221"/>
      <c r="EX33" s="221"/>
      <c r="EY33" s="221"/>
      <c r="EZ33" s="221"/>
      <c r="FA33" s="221"/>
      <c r="FB33" s="221"/>
      <c r="FC33" s="221"/>
      <c r="FD33" s="221"/>
      <c r="FE33" s="221"/>
      <c r="FF33" s="243"/>
      <c r="FG33" s="384"/>
      <c r="FH33" s="221"/>
      <c r="FI33" s="221"/>
      <c r="FJ33" s="221"/>
      <c r="FK33" s="256"/>
      <c r="FL33" s="221"/>
      <c r="FM33" s="221"/>
      <c r="FN33" s="221"/>
      <c r="FO33" s="221"/>
      <c r="FP33" s="221"/>
      <c r="FQ33" s="221"/>
      <c r="FR33" s="221"/>
      <c r="FS33" s="221"/>
      <c r="FT33" s="221"/>
      <c r="FU33" s="221"/>
      <c r="FV33" s="221"/>
      <c r="FW33" s="221"/>
      <c r="FX33" s="221"/>
      <c r="FY33" s="221"/>
      <c r="FZ33" s="243"/>
      <c r="GA33" s="384"/>
      <c r="GB33" s="221"/>
      <c r="GC33" s="221"/>
      <c r="GD33" s="221"/>
      <c r="GE33" s="256"/>
      <c r="GF33" s="221"/>
      <c r="GG33" s="221"/>
      <c r="GH33" s="221"/>
      <c r="GI33" s="221"/>
      <c r="GJ33" s="221"/>
      <c r="GK33" s="221"/>
      <c r="GL33" s="221"/>
      <c r="GM33" s="221"/>
      <c r="GN33" s="221"/>
      <c r="GO33" s="221"/>
      <c r="GP33" s="221"/>
      <c r="GQ33" s="221"/>
      <c r="GR33" s="221"/>
      <c r="GS33" s="221"/>
      <c r="GT33" s="243"/>
      <c r="GU33" s="384"/>
      <c r="GV33" s="221"/>
      <c r="GW33" s="221"/>
      <c r="GX33" s="221"/>
      <c r="GY33" s="256"/>
      <c r="GZ33" s="221"/>
      <c r="HA33" s="221"/>
      <c r="HB33" s="221"/>
      <c r="HC33" s="221"/>
      <c r="HD33" s="221"/>
      <c r="HE33" s="221"/>
      <c r="HF33" s="221"/>
      <c r="HG33" s="221"/>
      <c r="HH33" s="221"/>
      <c r="HI33" s="221"/>
      <c r="HJ33" s="221"/>
      <c r="HK33" s="221"/>
      <c r="HL33" s="221"/>
      <c r="HM33" s="221"/>
      <c r="HN33" s="243"/>
      <c r="HO33" s="384"/>
      <c r="HP33" s="221"/>
      <c r="HQ33" s="221"/>
      <c r="HR33" s="221"/>
      <c r="HS33" s="256"/>
      <c r="HT33" s="221"/>
      <c r="HU33" s="221"/>
      <c r="HV33" s="221"/>
      <c r="HW33" s="221"/>
      <c r="HX33" s="221"/>
      <c r="HY33" s="221"/>
      <c r="HZ33" s="221"/>
      <c r="IA33" s="221"/>
      <c r="IB33" s="221"/>
      <c r="IC33" s="221"/>
      <c r="ID33" s="221"/>
      <c r="IE33" s="221"/>
      <c r="IF33" s="221"/>
      <c r="IG33" s="221"/>
      <c r="IH33" s="243"/>
      <c r="II33" s="384"/>
      <c r="IJ33" s="221"/>
      <c r="IK33" s="221"/>
      <c r="IL33" s="221"/>
      <c r="IM33" s="256"/>
      <c r="IN33" s="221"/>
      <c r="IO33" s="221"/>
      <c r="IP33" s="221"/>
      <c r="IQ33" s="221"/>
      <c r="IR33" s="221"/>
      <c r="IS33" s="221"/>
      <c r="IT33" s="221"/>
      <c r="IU33" s="221"/>
      <c r="IV33" s="221"/>
      <c r="IW33" s="221"/>
      <c r="IX33" s="221"/>
      <c r="IY33" s="221"/>
      <c r="IZ33" s="221"/>
      <c r="JA33" s="221"/>
      <c r="JB33" s="243"/>
      <c r="JC33" s="384"/>
      <c r="JD33" s="221"/>
      <c r="JE33" s="221"/>
      <c r="JF33" s="221"/>
      <c r="JG33" s="256"/>
      <c r="JH33" s="221"/>
      <c r="JI33" s="221"/>
      <c r="JJ33" s="221"/>
      <c r="JK33" s="221"/>
      <c r="JL33" s="221"/>
      <c r="JM33" s="221"/>
      <c r="JN33" s="221"/>
      <c r="JO33" s="221"/>
      <c r="JP33" s="221"/>
      <c r="JQ33" s="221"/>
      <c r="JR33" s="221"/>
      <c r="JS33" s="221"/>
      <c r="JT33" s="221"/>
      <c r="JU33" s="221"/>
      <c r="JV33" s="243"/>
      <c r="JW33" s="384"/>
      <c r="JX33" s="221"/>
      <c r="JY33" s="221"/>
      <c r="JZ33" s="221"/>
      <c r="KA33" s="256"/>
      <c r="KB33" s="221"/>
      <c r="KC33" s="221"/>
      <c r="KD33" s="221"/>
      <c r="KE33" s="221"/>
      <c r="KF33" s="221"/>
      <c r="KG33" s="221"/>
      <c r="KH33" s="221"/>
      <c r="KI33" s="221"/>
      <c r="KJ33" s="221"/>
      <c r="KK33" s="221"/>
      <c r="KL33" s="221"/>
      <c r="KM33" s="221"/>
      <c r="KN33" s="221"/>
      <c r="KO33" s="221"/>
      <c r="KP33" s="243"/>
      <c r="KQ33" s="384"/>
      <c r="KR33" s="221"/>
      <c r="KS33" s="221"/>
      <c r="KT33" s="221"/>
      <c r="KU33" s="256"/>
      <c r="KV33" s="221"/>
      <c r="KW33" s="221"/>
      <c r="KX33" s="221"/>
      <c r="KY33" s="221"/>
      <c r="KZ33" s="221"/>
      <c r="LA33" s="221"/>
      <c r="LB33" s="221"/>
      <c r="LC33" s="221"/>
      <c r="LD33" s="221"/>
      <c r="LE33" s="221"/>
      <c r="LF33" s="221"/>
      <c r="LG33" s="221"/>
      <c r="LH33" s="221"/>
      <c r="LI33" s="221"/>
      <c r="LJ33" s="243"/>
      <c r="LK33" s="384"/>
      <c r="LL33" s="221"/>
      <c r="LM33" s="221"/>
      <c r="LN33" s="221"/>
      <c r="LO33" s="256"/>
      <c r="LP33" s="221"/>
      <c r="LQ33" s="221"/>
      <c r="LR33" s="221"/>
      <c r="LS33" s="221"/>
      <c r="LT33" s="221"/>
      <c r="LU33" s="221"/>
      <c r="LV33" s="221"/>
      <c r="LW33" s="221"/>
      <c r="LX33" s="221"/>
      <c r="LY33" s="221"/>
      <c r="LZ33" s="221"/>
      <c r="MA33" s="221"/>
      <c r="MB33" s="221"/>
      <c r="MC33" s="221"/>
      <c r="MD33" s="243"/>
    </row>
    <row r="34" spans="1:342" ht="12.75" customHeight="1" x14ac:dyDescent="0.2">
      <c r="A34" s="242"/>
      <c r="B34" s="221"/>
      <c r="C34" s="221"/>
      <c r="D34" s="221"/>
      <c r="E34" s="221"/>
      <c r="F34" s="221"/>
      <c r="G34" s="256"/>
      <c r="H34" s="221"/>
      <c r="I34" s="221"/>
      <c r="J34" s="221"/>
      <c r="K34" s="221"/>
      <c r="L34" s="221"/>
      <c r="M34" s="221"/>
      <c r="N34" s="221"/>
      <c r="O34" s="221"/>
      <c r="P34" s="221"/>
      <c r="Q34" s="221"/>
      <c r="R34" s="221"/>
      <c r="S34" s="221"/>
      <c r="T34" s="384"/>
      <c r="U34" s="221"/>
      <c r="V34" s="221"/>
      <c r="W34" s="221"/>
      <c r="X34" s="221"/>
      <c r="Y34" s="221"/>
      <c r="Z34" s="221"/>
      <c r="AA34" s="256"/>
      <c r="AB34" s="221"/>
      <c r="AC34" s="221"/>
      <c r="AD34" s="221"/>
      <c r="AE34" s="221"/>
      <c r="AF34" s="221"/>
      <c r="AG34" s="221"/>
      <c r="AH34" s="221"/>
      <c r="AI34" s="221"/>
      <c r="AJ34" s="221"/>
      <c r="AK34" s="221"/>
      <c r="AL34" s="221"/>
      <c r="AM34" s="221"/>
      <c r="AN34" s="418"/>
      <c r="AO34" s="242"/>
      <c r="AP34" s="221"/>
      <c r="AQ34" s="221"/>
      <c r="AR34" s="221"/>
      <c r="AS34" s="221"/>
      <c r="AT34" s="221"/>
      <c r="AU34" s="221"/>
      <c r="AV34" s="221"/>
      <c r="AW34" s="221"/>
      <c r="AX34" s="221"/>
      <c r="AY34" s="221"/>
      <c r="AZ34" s="221"/>
      <c r="BA34" s="221"/>
      <c r="BB34" s="221"/>
      <c r="BC34" s="221"/>
      <c r="BD34" s="221"/>
      <c r="BE34" s="221"/>
      <c r="BF34" s="221"/>
      <c r="BG34" s="221"/>
      <c r="BH34" s="221"/>
      <c r="BI34" s="221"/>
      <c r="BJ34" s="243"/>
      <c r="BK34" s="384"/>
      <c r="BL34" s="242"/>
      <c r="BM34" s="221"/>
      <c r="BN34" s="221"/>
      <c r="BO34" s="221"/>
      <c r="BP34" s="221"/>
      <c r="BQ34" s="221"/>
      <c r="BR34" s="256"/>
      <c r="BS34" s="256"/>
      <c r="BT34" s="221"/>
      <c r="BU34" s="221"/>
      <c r="BV34" s="221"/>
      <c r="BW34" s="221"/>
      <c r="BX34" s="221"/>
      <c r="BY34" s="221"/>
      <c r="BZ34" s="221"/>
      <c r="CA34" s="221"/>
      <c r="CB34" s="221"/>
      <c r="CC34" s="221"/>
      <c r="CD34" s="243"/>
      <c r="CE34" s="384"/>
      <c r="CF34" s="242"/>
      <c r="CG34" s="221"/>
      <c r="CH34" s="221"/>
      <c r="CI34" s="221"/>
      <c r="CJ34" s="221"/>
      <c r="CK34" s="221"/>
      <c r="CL34" s="256"/>
      <c r="CM34" s="256"/>
      <c r="CN34" s="221"/>
      <c r="CO34" s="221"/>
      <c r="CP34" s="221"/>
      <c r="CQ34" s="221"/>
      <c r="CR34" s="221"/>
      <c r="CS34" s="221"/>
      <c r="CT34" s="221"/>
      <c r="CU34" s="221"/>
      <c r="CV34" s="221"/>
      <c r="CW34" s="221"/>
      <c r="CX34" s="243"/>
      <c r="CY34" s="384"/>
      <c r="CZ34" s="221"/>
      <c r="DA34" s="221"/>
      <c r="DB34" s="221"/>
      <c r="DC34" s="221"/>
      <c r="DD34" s="221"/>
      <c r="DE34" s="221"/>
      <c r="DF34" s="256"/>
      <c r="DG34" s="256"/>
      <c r="DH34" s="221"/>
      <c r="DI34" s="221"/>
      <c r="DJ34" s="221"/>
      <c r="DK34" s="221"/>
      <c r="DL34" s="221"/>
      <c r="DM34" s="221"/>
      <c r="DN34" s="221"/>
      <c r="DO34" s="221"/>
      <c r="DP34" s="221"/>
      <c r="DQ34" s="221"/>
      <c r="DR34" s="243"/>
      <c r="DS34" s="384"/>
      <c r="DT34" s="221"/>
      <c r="DU34" s="221"/>
      <c r="DV34" s="221"/>
      <c r="DW34" s="221"/>
      <c r="DX34" s="221"/>
      <c r="DY34" s="221"/>
      <c r="DZ34" s="256"/>
      <c r="EA34" s="256"/>
      <c r="EB34" s="221"/>
      <c r="EC34" s="221"/>
      <c r="ED34" s="221"/>
      <c r="EE34" s="221"/>
      <c r="EF34" s="221"/>
      <c r="EG34" s="221"/>
      <c r="EH34" s="221"/>
      <c r="EI34" s="221"/>
      <c r="EJ34" s="221"/>
      <c r="EK34" s="221"/>
      <c r="EL34" s="243"/>
      <c r="EM34" s="384"/>
      <c r="EN34" s="221"/>
      <c r="EO34" s="221"/>
      <c r="EP34" s="221"/>
      <c r="EQ34" s="221"/>
      <c r="ER34" s="221"/>
      <c r="ES34" s="221"/>
      <c r="ET34" s="256"/>
      <c r="EU34" s="256"/>
      <c r="EV34" s="221"/>
      <c r="EW34" s="221"/>
      <c r="EX34" s="221"/>
      <c r="EY34" s="221"/>
      <c r="EZ34" s="221"/>
      <c r="FA34" s="221"/>
      <c r="FB34" s="221"/>
      <c r="FC34" s="221"/>
      <c r="FD34" s="221"/>
      <c r="FE34" s="221"/>
      <c r="FF34" s="243"/>
      <c r="FG34" s="384"/>
      <c r="FH34" s="221"/>
      <c r="FI34" s="221"/>
      <c r="FJ34" s="221"/>
      <c r="FK34" s="221"/>
      <c r="FL34" s="221"/>
      <c r="FM34" s="221"/>
      <c r="FN34" s="256"/>
      <c r="FO34" s="256"/>
      <c r="FP34" s="221"/>
      <c r="FQ34" s="221"/>
      <c r="FR34" s="221"/>
      <c r="FS34" s="221"/>
      <c r="FT34" s="221"/>
      <c r="FU34" s="221"/>
      <c r="FV34" s="221"/>
      <c r="FW34" s="221"/>
      <c r="FX34" s="221"/>
      <c r="FY34" s="221"/>
      <c r="FZ34" s="243"/>
      <c r="GA34" s="384"/>
      <c r="GB34" s="221"/>
      <c r="GC34" s="221"/>
      <c r="GD34" s="221"/>
      <c r="GE34" s="221"/>
      <c r="GF34" s="221"/>
      <c r="GG34" s="221"/>
      <c r="GH34" s="256"/>
      <c r="GI34" s="256"/>
      <c r="GJ34" s="221"/>
      <c r="GK34" s="221"/>
      <c r="GL34" s="221"/>
      <c r="GM34" s="221"/>
      <c r="GN34" s="221"/>
      <c r="GO34" s="221"/>
      <c r="GP34" s="221"/>
      <c r="GQ34" s="221"/>
      <c r="GR34" s="221"/>
      <c r="GS34" s="221"/>
      <c r="GT34" s="243"/>
      <c r="GU34" s="384"/>
      <c r="GV34" s="221"/>
      <c r="GW34" s="221"/>
      <c r="GX34" s="221"/>
      <c r="GY34" s="221"/>
      <c r="GZ34" s="221"/>
      <c r="HA34" s="221"/>
      <c r="HB34" s="256"/>
      <c r="HC34" s="256"/>
      <c r="HD34" s="221"/>
      <c r="HE34" s="221"/>
      <c r="HF34" s="221"/>
      <c r="HG34" s="221"/>
      <c r="HH34" s="221"/>
      <c r="HI34" s="221"/>
      <c r="HJ34" s="221"/>
      <c r="HK34" s="221"/>
      <c r="HL34" s="221"/>
      <c r="HM34" s="221"/>
      <c r="HN34" s="243"/>
      <c r="HO34" s="384"/>
      <c r="HP34" s="221"/>
      <c r="HQ34" s="221"/>
      <c r="HR34" s="221"/>
      <c r="HS34" s="221"/>
      <c r="HT34" s="221"/>
      <c r="HU34" s="221"/>
      <c r="HV34" s="256"/>
      <c r="HW34" s="256"/>
      <c r="HX34" s="221"/>
      <c r="HY34" s="221"/>
      <c r="HZ34" s="221"/>
      <c r="IA34" s="221"/>
      <c r="IB34" s="221"/>
      <c r="IC34" s="221"/>
      <c r="ID34" s="221"/>
      <c r="IE34" s="221"/>
      <c r="IF34" s="221"/>
      <c r="IG34" s="221"/>
      <c r="IH34" s="243"/>
      <c r="II34" s="384"/>
      <c r="IJ34" s="221"/>
      <c r="IK34" s="221"/>
      <c r="IL34" s="221"/>
      <c r="IM34" s="221"/>
      <c r="IN34" s="221"/>
      <c r="IO34" s="221"/>
      <c r="IP34" s="256"/>
      <c r="IQ34" s="256"/>
      <c r="IR34" s="221"/>
      <c r="IS34" s="221"/>
      <c r="IT34" s="221"/>
      <c r="IU34" s="221"/>
      <c r="IV34" s="221"/>
      <c r="IW34" s="221"/>
      <c r="IX34" s="221"/>
      <c r="IY34" s="221"/>
      <c r="IZ34" s="221"/>
      <c r="JA34" s="221"/>
      <c r="JB34" s="243"/>
      <c r="JC34" s="384"/>
      <c r="JD34" s="221"/>
      <c r="JE34" s="221"/>
      <c r="JF34" s="221"/>
      <c r="JG34" s="221"/>
      <c r="JH34" s="221"/>
      <c r="JI34" s="221"/>
      <c r="JJ34" s="256"/>
      <c r="JK34" s="256"/>
      <c r="JL34" s="221"/>
      <c r="JM34" s="221"/>
      <c r="JN34" s="221"/>
      <c r="JO34" s="221"/>
      <c r="JP34" s="221"/>
      <c r="JQ34" s="221"/>
      <c r="JR34" s="221"/>
      <c r="JS34" s="221"/>
      <c r="JT34" s="221"/>
      <c r="JU34" s="221"/>
      <c r="JV34" s="243"/>
      <c r="JW34" s="384"/>
      <c r="JX34" s="221"/>
      <c r="JY34" s="221"/>
      <c r="JZ34" s="221"/>
      <c r="KA34" s="221"/>
      <c r="KB34" s="221"/>
      <c r="KC34" s="221"/>
      <c r="KD34" s="256"/>
      <c r="KE34" s="256"/>
      <c r="KF34" s="221"/>
      <c r="KG34" s="221"/>
      <c r="KH34" s="221"/>
      <c r="KI34" s="221"/>
      <c r="KJ34" s="221"/>
      <c r="KK34" s="221"/>
      <c r="KL34" s="221"/>
      <c r="KM34" s="221"/>
      <c r="KN34" s="221"/>
      <c r="KO34" s="221"/>
      <c r="KP34" s="243"/>
      <c r="KQ34" s="384"/>
      <c r="KR34" s="221"/>
      <c r="KS34" s="221"/>
      <c r="KT34" s="221"/>
      <c r="KU34" s="221"/>
      <c r="KV34" s="221"/>
      <c r="KW34" s="221"/>
      <c r="KX34" s="256"/>
      <c r="KY34" s="256"/>
      <c r="KZ34" s="221"/>
      <c r="LA34" s="221"/>
      <c r="LB34" s="221"/>
      <c r="LC34" s="221"/>
      <c r="LD34" s="221"/>
      <c r="LE34" s="221"/>
      <c r="LF34" s="221"/>
      <c r="LG34" s="221"/>
      <c r="LH34" s="221"/>
      <c r="LI34" s="221"/>
      <c r="LJ34" s="243"/>
      <c r="LK34" s="384"/>
      <c r="LL34" s="221"/>
      <c r="LM34" s="221"/>
      <c r="LN34" s="221"/>
      <c r="LO34" s="221"/>
      <c r="LP34" s="221"/>
      <c r="LQ34" s="221"/>
      <c r="LR34" s="256"/>
      <c r="LS34" s="256"/>
      <c r="LT34" s="221"/>
      <c r="LU34" s="221"/>
      <c r="LV34" s="221"/>
      <c r="LW34" s="221"/>
      <c r="LX34" s="221"/>
      <c r="LY34" s="221"/>
      <c r="LZ34" s="221"/>
      <c r="MA34" s="221"/>
      <c r="MB34" s="221"/>
      <c r="MC34" s="221"/>
      <c r="MD34" s="243"/>
    </row>
    <row r="35" spans="1:342" ht="12.75" customHeight="1" x14ac:dyDescent="0.2">
      <c r="A35" s="242"/>
      <c r="B35" s="221"/>
      <c r="C35" s="221"/>
      <c r="D35" s="221"/>
      <c r="E35" s="221"/>
      <c r="F35" s="221"/>
      <c r="G35" s="221"/>
      <c r="H35" s="221"/>
      <c r="I35" s="221"/>
      <c r="J35" s="221"/>
      <c r="K35" s="221"/>
      <c r="L35" s="221"/>
      <c r="M35" s="221"/>
      <c r="N35" s="221"/>
      <c r="O35" s="221"/>
      <c r="P35" s="221"/>
      <c r="Q35" s="221"/>
      <c r="R35" s="221"/>
      <c r="S35" s="221"/>
      <c r="T35" s="384"/>
      <c r="U35" s="221"/>
      <c r="V35" s="221"/>
      <c r="W35" s="221"/>
      <c r="X35" s="221"/>
      <c r="Y35" s="221"/>
      <c r="Z35" s="221"/>
      <c r="AA35" s="221"/>
      <c r="AB35" s="221"/>
      <c r="AC35" s="221"/>
      <c r="AD35" s="221"/>
      <c r="AE35" s="221"/>
      <c r="AF35" s="221"/>
      <c r="AG35" s="221"/>
      <c r="AH35" s="221"/>
      <c r="AI35" s="221"/>
      <c r="AJ35" s="221"/>
      <c r="AK35" s="221"/>
      <c r="AL35" s="221"/>
      <c r="AM35" s="221"/>
      <c r="AN35" s="418"/>
      <c r="AO35" s="242"/>
      <c r="AP35" s="221"/>
      <c r="AQ35" s="221"/>
      <c r="AR35" s="221"/>
      <c r="AS35" s="221"/>
      <c r="AT35" s="221"/>
      <c r="AU35" s="221"/>
      <c r="AV35" s="221"/>
      <c r="AW35" s="221"/>
      <c r="AX35" s="221"/>
      <c r="AY35" s="221"/>
      <c r="AZ35" s="221"/>
      <c r="BA35" s="221"/>
      <c r="BB35" s="221"/>
      <c r="BC35" s="221"/>
      <c r="BD35" s="221"/>
      <c r="BE35" s="221"/>
      <c r="BF35" s="221"/>
      <c r="BG35" s="221"/>
      <c r="BH35" s="221"/>
      <c r="BI35" s="221"/>
      <c r="BJ35" s="243"/>
      <c r="BK35" s="384"/>
      <c r="BL35" s="242"/>
      <c r="BM35" s="221"/>
      <c r="BN35" s="221"/>
      <c r="BO35" s="221"/>
      <c r="BP35" s="221"/>
      <c r="BQ35" s="221"/>
      <c r="BR35" s="221"/>
      <c r="BS35" s="221"/>
      <c r="BT35" s="221"/>
      <c r="BU35" s="221"/>
      <c r="BV35" s="221"/>
      <c r="BW35" s="221"/>
      <c r="BX35" s="221"/>
      <c r="BY35" s="221"/>
      <c r="BZ35" s="221"/>
      <c r="CA35" s="221"/>
      <c r="CB35" s="221"/>
      <c r="CC35" s="221"/>
      <c r="CD35" s="243"/>
      <c r="CE35" s="384"/>
      <c r="CF35" s="242"/>
      <c r="CG35" s="221"/>
      <c r="CH35" s="221"/>
      <c r="CI35" s="221"/>
      <c r="CJ35" s="221"/>
      <c r="CK35" s="221"/>
      <c r="CL35" s="221"/>
      <c r="CM35" s="221"/>
      <c r="CN35" s="221"/>
      <c r="CO35" s="221"/>
      <c r="CP35" s="221"/>
      <c r="CQ35" s="221"/>
      <c r="CR35" s="221"/>
      <c r="CS35" s="221"/>
      <c r="CT35" s="221"/>
      <c r="CU35" s="221"/>
      <c r="CV35" s="221"/>
      <c r="CW35" s="221"/>
      <c r="CX35" s="243"/>
      <c r="CY35" s="384"/>
      <c r="CZ35" s="221"/>
      <c r="DA35" s="221"/>
      <c r="DB35" s="221"/>
      <c r="DC35" s="221"/>
      <c r="DD35" s="221"/>
      <c r="DE35" s="221"/>
      <c r="DF35" s="221"/>
      <c r="DG35" s="221"/>
      <c r="DH35" s="221"/>
      <c r="DI35" s="221"/>
      <c r="DJ35" s="221"/>
      <c r="DK35" s="221"/>
      <c r="DL35" s="221"/>
      <c r="DM35" s="221"/>
      <c r="DN35" s="221"/>
      <c r="DO35" s="221"/>
      <c r="DP35" s="221"/>
      <c r="DQ35" s="221"/>
      <c r="DR35" s="243"/>
      <c r="DS35" s="384"/>
      <c r="DT35" s="221"/>
      <c r="DU35" s="221"/>
      <c r="DV35" s="221"/>
      <c r="DW35" s="221"/>
      <c r="DX35" s="221"/>
      <c r="DY35" s="221"/>
      <c r="DZ35" s="221"/>
      <c r="EA35" s="221"/>
      <c r="EB35" s="221"/>
      <c r="EC35" s="221"/>
      <c r="ED35" s="221"/>
      <c r="EE35" s="221"/>
      <c r="EF35" s="221"/>
      <c r="EG35" s="221"/>
      <c r="EH35" s="221"/>
      <c r="EI35" s="221"/>
      <c r="EJ35" s="221"/>
      <c r="EK35" s="221"/>
      <c r="EL35" s="243"/>
      <c r="EM35" s="384"/>
      <c r="EN35" s="221"/>
      <c r="EO35" s="221"/>
      <c r="EP35" s="221"/>
      <c r="EQ35" s="221"/>
      <c r="ER35" s="221"/>
      <c r="ES35" s="221"/>
      <c r="ET35" s="221"/>
      <c r="EU35" s="221"/>
      <c r="EV35" s="221"/>
      <c r="EW35" s="221"/>
      <c r="EX35" s="221"/>
      <c r="EY35" s="221"/>
      <c r="EZ35" s="221"/>
      <c r="FA35" s="221"/>
      <c r="FB35" s="221"/>
      <c r="FC35" s="221"/>
      <c r="FD35" s="221"/>
      <c r="FE35" s="221"/>
      <c r="FF35" s="243"/>
      <c r="FG35" s="384"/>
      <c r="FH35" s="221"/>
      <c r="FI35" s="221"/>
      <c r="FJ35" s="221"/>
      <c r="FK35" s="221"/>
      <c r="FL35" s="221"/>
      <c r="FM35" s="221"/>
      <c r="FN35" s="221"/>
      <c r="FO35" s="221"/>
      <c r="FP35" s="221"/>
      <c r="FQ35" s="221"/>
      <c r="FR35" s="221"/>
      <c r="FS35" s="221"/>
      <c r="FT35" s="221"/>
      <c r="FU35" s="221"/>
      <c r="FV35" s="221"/>
      <c r="FW35" s="221"/>
      <c r="FX35" s="221"/>
      <c r="FY35" s="221"/>
      <c r="FZ35" s="243"/>
      <c r="GA35" s="384"/>
      <c r="GB35" s="221"/>
      <c r="GC35" s="221"/>
      <c r="GD35" s="221"/>
      <c r="GE35" s="221"/>
      <c r="GF35" s="221"/>
      <c r="GG35" s="221"/>
      <c r="GH35" s="221"/>
      <c r="GI35" s="221"/>
      <c r="GJ35" s="221"/>
      <c r="GK35" s="221"/>
      <c r="GL35" s="221"/>
      <c r="GM35" s="221"/>
      <c r="GN35" s="221"/>
      <c r="GO35" s="221"/>
      <c r="GP35" s="221"/>
      <c r="GQ35" s="221"/>
      <c r="GR35" s="221"/>
      <c r="GS35" s="221"/>
      <c r="GT35" s="243"/>
      <c r="GU35" s="384"/>
      <c r="GV35" s="221"/>
      <c r="GW35" s="221"/>
      <c r="GX35" s="221"/>
      <c r="GY35" s="221"/>
      <c r="GZ35" s="221"/>
      <c r="HA35" s="221"/>
      <c r="HB35" s="221"/>
      <c r="HC35" s="221"/>
      <c r="HD35" s="221"/>
      <c r="HE35" s="221"/>
      <c r="HF35" s="221"/>
      <c r="HG35" s="221"/>
      <c r="HH35" s="221"/>
      <c r="HI35" s="221"/>
      <c r="HJ35" s="221"/>
      <c r="HK35" s="221"/>
      <c r="HL35" s="221"/>
      <c r="HM35" s="221"/>
      <c r="HN35" s="243"/>
      <c r="HO35" s="384"/>
      <c r="HP35" s="221"/>
      <c r="HQ35" s="221"/>
      <c r="HR35" s="221"/>
      <c r="HS35" s="221"/>
      <c r="HT35" s="221"/>
      <c r="HU35" s="221"/>
      <c r="HV35" s="221"/>
      <c r="HW35" s="221"/>
      <c r="HX35" s="221"/>
      <c r="HY35" s="221"/>
      <c r="HZ35" s="221"/>
      <c r="IA35" s="221"/>
      <c r="IB35" s="221"/>
      <c r="IC35" s="221"/>
      <c r="ID35" s="221"/>
      <c r="IE35" s="221"/>
      <c r="IF35" s="221"/>
      <c r="IG35" s="221"/>
      <c r="IH35" s="243"/>
      <c r="II35" s="384"/>
      <c r="IJ35" s="221"/>
      <c r="IK35" s="221"/>
      <c r="IL35" s="221"/>
      <c r="IM35" s="221"/>
      <c r="IN35" s="221"/>
      <c r="IO35" s="221"/>
      <c r="IP35" s="221"/>
      <c r="IQ35" s="221"/>
      <c r="IR35" s="221"/>
      <c r="IS35" s="221"/>
      <c r="IT35" s="221"/>
      <c r="IU35" s="221"/>
      <c r="IV35" s="221"/>
      <c r="IW35" s="221"/>
      <c r="IX35" s="221"/>
      <c r="IY35" s="221"/>
      <c r="IZ35" s="221"/>
      <c r="JA35" s="221"/>
      <c r="JB35" s="243"/>
      <c r="JC35" s="384"/>
      <c r="JD35" s="221"/>
      <c r="JE35" s="221"/>
      <c r="JF35" s="221"/>
      <c r="JG35" s="221"/>
      <c r="JH35" s="221"/>
      <c r="JI35" s="221"/>
      <c r="JJ35" s="221"/>
      <c r="JK35" s="221"/>
      <c r="JL35" s="221"/>
      <c r="JM35" s="221"/>
      <c r="JN35" s="221"/>
      <c r="JO35" s="221"/>
      <c r="JP35" s="221"/>
      <c r="JQ35" s="221"/>
      <c r="JR35" s="221"/>
      <c r="JS35" s="221"/>
      <c r="JT35" s="221"/>
      <c r="JU35" s="221"/>
      <c r="JV35" s="243"/>
      <c r="JW35" s="384"/>
      <c r="JX35" s="221"/>
      <c r="JY35" s="221"/>
      <c r="JZ35" s="221"/>
      <c r="KA35" s="221"/>
      <c r="KB35" s="221"/>
      <c r="KC35" s="221"/>
      <c r="KD35" s="221"/>
      <c r="KE35" s="221"/>
      <c r="KF35" s="221"/>
      <c r="KG35" s="221"/>
      <c r="KH35" s="221"/>
      <c r="KI35" s="221"/>
      <c r="KJ35" s="221"/>
      <c r="KK35" s="221"/>
      <c r="KL35" s="221"/>
      <c r="KM35" s="221"/>
      <c r="KN35" s="221"/>
      <c r="KO35" s="221"/>
      <c r="KP35" s="243"/>
      <c r="KQ35" s="384"/>
      <c r="KR35" s="221"/>
      <c r="KS35" s="221"/>
      <c r="KT35" s="221"/>
      <c r="KU35" s="221"/>
      <c r="KV35" s="221"/>
      <c r="KW35" s="221"/>
      <c r="KX35" s="221"/>
      <c r="KY35" s="221"/>
      <c r="KZ35" s="221"/>
      <c r="LA35" s="221"/>
      <c r="LB35" s="221"/>
      <c r="LC35" s="221"/>
      <c r="LD35" s="221"/>
      <c r="LE35" s="221"/>
      <c r="LF35" s="221"/>
      <c r="LG35" s="221"/>
      <c r="LH35" s="221"/>
      <c r="LI35" s="221"/>
      <c r="LJ35" s="243"/>
      <c r="LK35" s="384"/>
      <c r="LL35" s="221"/>
      <c r="LM35" s="221"/>
      <c r="LN35" s="221"/>
      <c r="LO35" s="221"/>
      <c r="LP35" s="221"/>
      <c r="LQ35" s="221"/>
      <c r="LR35" s="221"/>
      <c r="LS35" s="221"/>
      <c r="LT35" s="221"/>
      <c r="LU35" s="221"/>
      <c r="LV35" s="221"/>
      <c r="LW35" s="221"/>
      <c r="LX35" s="221"/>
      <c r="LY35" s="221"/>
      <c r="LZ35" s="221"/>
      <c r="MA35" s="221"/>
      <c r="MB35" s="221"/>
      <c r="MC35" s="221"/>
      <c r="MD35" s="243"/>
    </row>
    <row r="36" spans="1:342" ht="12.75" customHeight="1" x14ac:dyDescent="0.2">
      <c r="A36" s="242"/>
      <c r="B36" s="221"/>
      <c r="C36" s="221"/>
      <c r="D36" s="221"/>
      <c r="E36" s="221"/>
      <c r="F36" s="221"/>
      <c r="G36" s="221"/>
      <c r="H36" s="221"/>
      <c r="I36" s="221"/>
      <c r="J36" s="221"/>
      <c r="K36" s="221"/>
      <c r="L36" s="221"/>
      <c r="M36" s="221"/>
      <c r="N36" s="221"/>
      <c r="O36" s="221"/>
      <c r="P36" s="221"/>
      <c r="Q36" s="221"/>
      <c r="R36" s="221"/>
      <c r="S36" s="221"/>
      <c r="T36" s="384"/>
      <c r="U36" s="221"/>
      <c r="V36" s="221"/>
      <c r="W36" s="221"/>
      <c r="X36" s="221"/>
      <c r="Y36" s="221"/>
      <c r="Z36" s="221"/>
      <c r="AA36" s="221"/>
      <c r="AB36" s="221"/>
      <c r="AC36" s="221"/>
      <c r="AD36" s="221"/>
      <c r="AE36" s="221"/>
      <c r="AF36" s="221"/>
      <c r="AG36" s="221"/>
      <c r="AH36" s="221"/>
      <c r="AI36" s="221"/>
      <c r="AJ36" s="221"/>
      <c r="AK36" s="221"/>
      <c r="AL36" s="221"/>
      <c r="AM36" s="221"/>
      <c r="AN36" s="418"/>
      <c r="AO36" s="242"/>
      <c r="AP36" s="221"/>
      <c r="AQ36" s="221"/>
      <c r="AR36" s="221"/>
      <c r="AS36" s="221"/>
      <c r="AT36" s="221"/>
      <c r="AU36" s="221"/>
      <c r="AV36" s="221"/>
      <c r="AW36" s="221"/>
      <c r="AX36" s="221"/>
      <c r="AY36" s="221"/>
      <c r="AZ36" s="221"/>
      <c r="BA36" s="221"/>
      <c r="BB36" s="221"/>
      <c r="BC36" s="221"/>
      <c r="BD36" s="221"/>
      <c r="BE36" s="221"/>
      <c r="BF36" s="221"/>
      <c r="BG36" s="221"/>
      <c r="BH36" s="221"/>
      <c r="BI36" s="221"/>
      <c r="BJ36" s="243"/>
      <c r="BK36" s="384"/>
      <c r="BL36" s="242"/>
      <c r="BM36" s="221"/>
      <c r="BN36" s="221"/>
      <c r="BO36" s="221"/>
      <c r="BP36" s="221"/>
      <c r="BQ36" s="221"/>
      <c r="BR36" s="221"/>
      <c r="BS36" s="221"/>
      <c r="BT36" s="221"/>
      <c r="BU36" s="221"/>
      <c r="BV36" s="221"/>
      <c r="BW36" s="221"/>
      <c r="BX36" s="221"/>
      <c r="BY36" s="221"/>
      <c r="BZ36" s="221"/>
      <c r="CA36" s="221"/>
      <c r="CB36" s="221"/>
      <c r="CC36" s="221"/>
      <c r="CD36" s="243"/>
      <c r="CE36" s="384"/>
      <c r="CF36" s="242"/>
      <c r="CG36" s="221"/>
      <c r="CH36" s="221"/>
      <c r="CI36" s="221"/>
      <c r="CJ36" s="221"/>
      <c r="CK36" s="221"/>
      <c r="CL36" s="221"/>
      <c r="CM36" s="221"/>
      <c r="CN36" s="221"/>
      <c r="CO36" s="221"/>
      <c r="CP36" s="221"/>
      <c r="CQ36" s="221"/>
      <c r="CR36" s="221"/>
      <c r="CS36" s="221"/>
      <c r="CT36" s="221"/>
      <c r="CU36" s="221"/>
      <c r="CV36" s="221"/>
      <c r="CW36" s="221"/>
      <c r="CX36" s="243"/>
      <c r="CY36" s="384"/>
      <c r="CZ36" s="221"/>
      <c r="DA36" s="221"/>
      <c r="DB36" s="221"/>
      <c r="DC36" s="221"/>
      <c r="DD36" s="221"/>
      <c r="DE36" s="221"/>
      <c r="DF36" s="221"/>
      <c r="DG36" s="221"/>
      <c r="DH36" s="221"/>
      <c r="DI36" s="221"/>
      <c r="DJ36" s="221"/>
      <c r="DK36" s="221"/>
      <c r="DL36" s="221"/>
      <c r="DM36" s="221"/>
      <c r="DN36" s="221"/>
      <c r="DO36" s="221"/>
      <c r="DP36" s="221"/>
      <c r="DQ36" s="221"/>
      <c r="DR36" s="243"/>
      <c r="DS36" s="384"/>
      <c r="DT36" s="221"/>
      <c r="DU36" s="221"/>
      <c r="DV36" s="221"/>
      <c r="DW36" s="221"/>
      <c r="DX36" s="221"/>
      <c r="DY36" s="221"/>
      <c r="DZ36" s="221"/>
      <c r="EA36" s="221"/>
      <c r="EB36" s="221"/>
      <c r="EC36" s="221"/>
      <c r="ED36" s="221"/>
      <c r="EE36" s="221"/>
      <c r="EF36" s="221"/>
      <c r="EG36" s="221"/>
      <c r="EH36" s="221"/>
      <c r="EI36" s="221"/>
      <c r="EJ36" s="221"/>
      <c r="EK36" s="221"/>
      <c r="EL36" s="243"/>
      <c r="EM36" s="384"/>
      <c r="EN36" s="221"/>
      <c r="EO36" s="221"/>
      <c r="EP36" s="221"/>
      <c r="EQ36" s="221"/>
      <c r="ER36" s="221"/>
      <c r="ES36" s="221"/>
      <c r="ET36" s="221"/>
      <c r="EU36" s="221"/>
      <c r="EV36" s="221"/>
      <c r="EW36" s="221"/>
      <c r="EX36" s="221"/>
      <c r="EY36" s="221"/>
      <c r="EZ36" s="221"/>
      <c r="FA36" s="221"/>
      <c r="FB36" s="221"/>
      <c r="FC36" s="221"/>
      <c r="FD36" s="221"/>
      <c r="FE36" s="221"/>
      <c r="FF36" s="243"/>
      <c r="FG36" s="384"/>
      <c r="FH36" s="221"/>
      <c r="FI36" s="221"/>
      <c r="FJ36" s="221"/>
      <c r="FK36" s="221"/>
      <c r="FL36" s="221"/>
      <c r="FM36" s="221"/>
      <c r="FN36" s="221"/>
      <c r="FO36" s="221"/>
      <c r="FP36" s="221"/>
      <c r="FQ36" s="221"/>
      <c r="FR36" s="221"/>
      <c r="FS36" s="221"/>
      <c r="FT36" s="221"/>
      <c r="FU36" s="221"/>
      <c r="FV36" s="221"/>
      <c r="FW36" s="221"/>
      <c r="FX36" s="221"/>
      <c r="FY36" s="221"/>
      <c r="FZ36" s="243"/>
      <c r="GA36" s="384"/>
      <c r="GB36" s="221"/>
      <c r="GC36" s="221"/>
      <c r="GD36" s="221"/>
      <c r="GE36" s="221"/>
      <c r="GF36" s="221"/>
      <c r="GG36" s="221"/>
      <c r="GH36" s="221"/>
      <c r="GI36" s="221"/>
      <c r="GJ36" s="221"/>
      <c r="GK36" s="221"/>
      <c r="GL36" s="221"/>
      <c r="GM36" s="221"/>
      <c r="GN36" s="221"/>
      <c r="GO36" s="221"/>
      <c r="GP36" s="221"/>
      <c r="GQ36" s="221"/>
      <c r="GR36" s="221"/>
      <c r="GS36" s="221"/>
      <c r="GT36" s="243"/>
      <c r="GU36" s="384"/>
      <c r="GV36" s="221"/>
      <c r="GW36" s="221"/>
      <c r="GX36" s="221"/>
      <c r="GY36" s="221"/>
      <c r="GZ36" s="221"/>
      <c r="HA36" s="221"/>
      <c r="HB36" s="221"/>
      <c r="HC36" s="221"/>
      <c r="HD36" s="221"/>
      <c r="HE36" s="221"/>
      <c r="HF36" s="221"/>
      <c r="HG36" s="221"/>
      <c r="HH36" s="221"/>
      <c r="HI36" s="221"/>
      <c r="HJ36" s="221"/>
      <c r="HK36" s="221"/>
      <c r="HL36" s="221"/>
      <c r="HM36" s="221"/>
      <c r="HN36" s="243"/>
      <c r="HO36" s="384"/>
      <c r="HP36" s="221"/>
      <c r="HQ36" s="221"/>
      <c r="HR36" s="221"/>
      <c r="HS36" s="221"/>
      <c r="HT36" s="221"/>
      <c r="HU36" s="221"/>
      <c r="HV36" s="221"/>
      <c r="HW36" s="221"/>
      <c r="HX36" s="221"/>
      <c r="HY36" s="221"/>
      <c r="HZ36" s="221"/>
      <c r="IA36" s="221"/>
      <c r="IB36" s="221"/>
      <c r="IC36" s="221"/>
      <c r="ID36" s="221"/>
      <c r="IE36" s="221"/>
      <c r="IF36" s="221"/>
      <c r="IG36" s="221"/>
      <c r="IH36" s="243"/>
      <c r="II36" s="384"/>
      <c r="IJ36" s="221"/>
      <c r="IK36" s="221"/>
      <c r="IL36" s="221"/>
      <c r="IM36" s="221"/>
      <c r="IN36" s="221"/>
      <c r="IO36" s="221"/>
      <c r="IP36" s="221"/>
      <c r="IQ36" s="221"/>
      <c r="IR36" s="221"/>
      <c r="IS36" s="221"/>
      <c r="IT36" s="221"/>
      <c r="IU36" s="221"/>
      <c r="IV36" s="221"/>
      <c r="IW36" s="221"/>
      <c r="IX36" s="221"/>
      <c r="IY36" s="221"/>
      <c r="IZ36" s="221"/>
      <c r="JA36" s="221"/>
      <c r="JB36" s="243"/>
      <c r="JC36" s="384"/>
      <c r="JD36" s="221"/>
      <c r="JE36" s="221"/>
      <c r="JF36" s="221"/>
      <c r="JG36" s="221"/>
      <c r="JH36" s="221"/>
      <c r="JI36" s="221"/>
      <c r="JJ36" s="221"/>
      <c r="JK36" s="221"/>
      <c r="JL36" s="221"/>
      <c r="JM36" s="221"/>
      <c r="JN36" s="221"/>
      <c r="JO36" s="221"/>
      <c r="JP36" s="221"/>
      <c r="JQ36" s="221"/>
      <c r="JR36" s="221"/>
      <c r="JS36" s="221"/>
      <c r="JT36" s="221"/>
      <c r="JU36" s="221"/>
      <c r="JV36" s="243"/>
      <c r="JW36" s="384"/>
      <c r="JX36" s="221"/>
      <c r="JY36" s="221"/>
      <c r="JZ36" s="221"/>
      <c r="KA36" s="221"/>
      <c r="KB36" s="221"/>
      <c r="KC36" s="221"/>
      <c r="KD36" s="221"/>
      <c r="KE36" s="221"/>
      <c r="KF36" s="221"/>
      <c r="KG36" s="221"/>
      <c r="KH36" s="221"/>
      <c r="KI36" s="221"/>
      <c r="KJ36" s="221"/>
      <c r="KK36" s="221"/>
      <c r="KL36" s="221"/>
      <c r="KM36" s="221"/>
      <c r="KN36" s="221"/>
      <c r="KO36" s="221"/>
      <c r="KP36" s="243"/>
      <c r="KQ36" s="384"/>
      <c r="KR36" s="221"/>
      <c r="KS36" s="221"/>
      <c r="KT36" s="221"/>
      <c r="KU36" s="221"/>
      <c r="KV36" s="221"/>
      <c r="KW36" s="221"/>
      <c r="KX36" s="221"/>
      <c r="KY36" s="221"/>
      <c r="KZ36" s="221"/>
      <c r="LA36" s="221"/>
      <c r="LB36" s="221"/>
      <c r="LC36" s="221"/>
      <c r="LD36" s="221"/>
      <c r="LE36" s="221"/>
      <c r="LF36" s="221"/>
      <c r="LG36" s="221"/>
      <c r="LH36" s="221"/>
      <c r="LI36" s="221"/>
      <c r="LJ36" s="243"/>
      <c r="LK36" s="384"/>
      <c r="LL36" s="221"/>
      <c r="LM36" s="221"/>
      <c r="LN36" s="221"/>
      <c r="LO36" s="221"/>
      <c r="LP36" s="221"/>
      <c r="LQ36" s="221"/>
      <c r="LR36" s="221"/>
      <c r="LS36" s="221"/>
      <c r="LT36" s="221"/>
      <c r="LU36" s="221"/>
      <c r="LV36" s="221"/>
      <c r="LW36" s="221"/>
      <c r="LX36" s="221"/>
      <c r="LY36" s="221"/>
      <c r="LZ36" s="221"/>
      <c r="MA36" s="221"/>
      <c r="MB36" s="221"/>
      <c r="MC36" s="221"/>
      <c r="MD36" s="243"/>
    </row>
    <row r="37" spans="1:342" ht="12.75" customHeight="1" x14ac:dyDescent="0.2">
      <c r="A37" s="242"/>
      <c r="B37" s="221"/>
      <c r="C37" s="221"/>
      <c r="D37" s="221"/>
      <c r="E37" s="221"/>
      <c r="F37" s="221"/>
      <c r="G37" s="221"/>
      <c r="H37" s="221"/>
      <c r="I37" s="221"/>
      <c r="J37" s="221"/>
      <c r="K37" s="221"/>
      <c r="L37" s="221"/>
      <c r="M37" s="221"/>
      <c r="N37" s="221"/>
      <c r="O37" s="221"/>
      <c r="P37" s="221"/>
      <c r="Q37" s="221"/>
      <c r="R37" s="221"/>
      <c r="S37" s="221"/>
      <c r="T37" s="384"/>
      <c r="U37" s="221"/>
      <c r="V37" s="221"/>
      <c r="W37" s="221"/>
      <c r="X37" s="221"/>
      <c r="Y37" s="221"/>
      <c r="Z37" s="221"/>
      <c r="AA37" s="221"/>
      <c r="AB37" s="221"/>
      <c r="AC37" s="221"/>
      <c r="AD37" s="221"/>
      <c r="AE37" s="221"/>
      <c r="AF37" s="221"/>
      <c r="AG37" s="221"/>
      <c r="AH37" s="221"/>
      <c r="AI37" s="221"/>
      <c r="AJ37" s="221"/>
      <c r="AK37" s="221"/>
      <c r="AL37" s="221"/>
      <c r="AM37" s="221"/>
      <c r="AN37" s="418"/>
      <c r="AO37" s="242"/>
      <c r="AP37" s="221"/>
      <c r="AQ37" s="221"/>
      <c r="AR37" s="221"/>
      <c r="AS37" s="221"/>
      <c r="AT37" s="221"/>
      <c r="AU37" s="221"/>
      <c r="AV37" s="221"/>
      <c r="AW37" s="221"/>
      <c r="AX37" s="221"/>
      <c r="AY37" s="221"/>
      <c r="AZ37" s="221"/>
      <c r="BA37" s="221"/>
      <c r="BB37" s="221"/>
      <c r="BC37" s="221"/>
      <c r="BD37" s="221"/>
      <c r="BE37" s="221"/>
      <c r="BF37" s="221"/>
      <c r="BG37" s="221"/>
      <c r="BH37" s="221"/>
      <c r="BI37" s="221"/>
      <c r="BJ37" s="243"/>
      <c r="BK37" s="384"/>
      <c r="BL37" s="242"/>
      <c r="BM37" s="221"/>
      <c r="BN37" s="221"/>
      <c r="BO37" s="221"/>
      <c r="BP37" s="221"/>
      <c r="BQ37" s="221"/>
      <c r="BR37" s="221"/>
      <c r="BS37" s="221"/>
      <c r="BT37" s="221"/>
      <c r="BU37" s="221"/>
      <c r="BV37" s="221"/>
      <c r="BW37" s="221"/>
      <c r="BX37" s="221"/>
      <c r="BY37" s="221"/>
      <c r="BZ37" s="221"/>
      <c r="CA37" s="221"/>
      <c r="CB37" s="221"/>
      <c r="CC37" s="221"/>
      <c r="CD37" s="243"/>
      <c r="CE37" s="384"/>
      <c r="CF37" s="242"/>
      <c r="CG37" s="221"/>
      <c r="CH37" s="221"/>
      <c r="CI37" s="221"/>
      <c r="CJ37" s="221"/>
      <c r="CK37" s="221"/>
      <c r="CL37" s="221"/>
      <c r="CM37" s="221"/>
      <c r="CN37" s="221"/>
      <c r="CO37" s="221"/>
      <c r="CP37" s="221"/>
      <c r="CQ37" s="221"/>
      <c r="CR37" s="221"/>
      <c r="CS37" s="221"/>
      <c r="CT37" s="221"/>
      <c r="CU37" s="221"/>
      <c r="CV37" s="221"/>
      <c r="CW37" s="221"/>
      <c r="CX37" s="243"/>
      <c r="CY37" s="384"/>
      <c r="CZ37" s="221"/>
      <c r="DA37" s="221"/>
      <c r="DB37" s="221"/>
      <c r="DC37" s="221"/>
      <c r="DD37" s="221"/>
      <c r="DE37" s="221"/>
      <c r="DF37" s="221"/>
      <c r="DG37" s="221"/>
      <c r="DH37" s="221"/>
      <c r="DI37" s="221"/>
      <c r="DJ37" s="221"/>
      <c r="DK37" s="221"/>
      <c r="DL37" s="221"/>
      <c r="DM37" s="221"/>
      <c r="DN37" s="221"/>
      <c r="DO37" s="221"/>
      <c r="DP37" s="221"/>
      <c r="DQ37" s="221"/>
      <c r="DR37" s="243"/>
      <c r="DS37" s="384"/>
      <c r="DT37" s="221"/>
      <c r="DU37" s="221"/>
      <c r="DV37" s="221"/>
      <c r="DW37" s="221"/>
      <c r="DX37" s="221"/>
      <c r="DY37" s="221"/>
      <c r="DZ37" s="221"/>
      <c r="EA37" s="221"/>
      <c r="EB37" s="221"/>
      <c r="EC37" s="221"/>
      <c r="ED37" s="221"/>
      <c r="EE37" s="221"/>
      <c r="EF37" s="221"/>
      <c r="EG37" s="221"/>
      <c r="EH37" s="221"/>
      <c r="EI37" s="221"/>
      <c r="EJ37" s="221"/>
      <c r="EK37" s="221"/>
      <c r="EL37" s="243"/>
      <c r="EM37" s="384"/>
      <c r="EN37" s="221"/>
      <c r="EO37" s="221"/>
      <c r="EP37" s="221"/>
      <c r="EQ37" s="221"/>
      <c r="ER37" s="221"/>
      <c r="ES37" s="221"/>
      <c r="ET37" s="221"/>
      <c r="EU37" s="221"/>
      <c r="EV37" s="221"/>
      <c r="EW37" s="221"/>
      <c r="EX37" s="221"/>
      <c r="EY37" s="221"/>
      <c r="EZ37" s="221"/>
      <c r="FA37" s="221"/>
      <c r="FB37" s="221"/>
      <c r="FC37" s="221"/>
      <c r="FD37" s="221"/>
      <c r="FE37" s="221"/>
      <c r="FF37" s="243"/>
      <c r="FG37" s="384"/>
      <c r="FH37" s="221"/>
      <c r="FI37" s="221"/>
      <c r="FJ37" s="221"/>
      <c r="FK37" s="221"/>
      <c r="FL37" s="221"/>
      <c r="FM37" s="221"/>
      <c r="FN37" s="221"/>
      <c r="FO37" s="221"/>
      <c r="FP37" s="221"/>
      <c r="FQ37" s="221"/>
      <c r="FR37" s="221"/>
      <c r="FS37" s="221"/>
      <c r="FT37" s="221"/>
      <c r="FU37" s="221"/>
      <c r="FV37" s="221"/>
      <c r="FW37" s="221"/>
      <c r="FX37" s="221"/>
      <c r="FY37" s="221"/>
      <c r="FZ37" s="243"/>
      <c r="GA37" s="384"/>
      <c r="GB37" s="221"/>
      <c r="GC37" s="221"/>
      <c r="GD37" s="221"/>
      <c r="GE37" s="221"/>
      <c r="GF37" s="221"/>
      <c r="GG37" s="221"/>
      <c r="GH37" s="221"/>
      <c r="GI37" s="221"/>
      <c r="GJ37" s="221"/>
      <c r="GK37" s="221"/>
      <c r="GL37" s="221"/>
      <c r="GM37" s="221"/>
      <c r="GN37" s="221"/>
      <c r="GO37" s="221"/>
      <c r="GP37" s="221"/>
      <c r="GQ37" s="221"/>
      <c r="GR37" s="221"/>
      <c r="GS37" s="221"/>
      <c r="GT37" s="243"/>
      <c r="GU37" s="384"/>
      <c r="GV37" s="221"/>
      <c r="GW37" s="221"/>
      <c r="GX37" s="221"/>
      <c r="GY37" s="221"/>
      <c r="GZ37" s="221"/>
      <c r="HA37" s="221"/>
      <c r="HB37" s="221"/>
      <c r="HC37" s="221"/>
      <c r="HD37" s="221"/>
      <c r="HE37" s="221"/>
      <c r="HF37" s="221"/>
      <c r="HG37" s="221"/>
      <c r="HH37" s="221"/>
      <c r="HI37" s="221"/>
      <c r="HJ37" s="221"/>
      <c r="HK37" s="221"/>
      <c r="HL37" s="221"/>
      <c r="HM37" s="221"/>
      <c r="HN37" s="243"/>
      <c r="HO37" s="384"/>
      <c r="HP37" s="221"/>
      <c r="HQ37" s="221"/>
      <c r="HR37" s="221"/>
      <c r="HS37" s="221"/>
      <c r="HT37" s="221"/>
      <c r="HU37" s="221"/>
      <c r="HV37" s="221"/>
      <c r="HW37" s="221"/>
      <c r="HX37" s="221"/>
      <c r="HY37" s="221"/>
      <c r="HZ37" s="221"/>
      <c r="IA37" s="221"/>
      <c r="IB37" s="221"/>
      <c r="IC37" s="221"/>
      <c r="ID37" s="221"/>
      <c r="IE37" s="221"/>
      <c r="IF37" s="221"/>
      <c r="IG37" s="221"/>
      <c r="IH37" s="243"/>
      <c r="II37" s="384"/>
      <c r="IJ37" s="221"/>
      <c r="IK37" s="221"/>
      <c r="IL37" s="221"/>
      <c r="IM37" s="221"/>
      <c r="IN37" s="221"/>
      <c r="IO37" s="221"/>
      <c r="IP37" s="221"/>
      <c r="IQ37" s="221"/>
      <c r="IR37" s="221"/>
      <c r="IS37" s="221"/>
      <c r="IT37" s="221"/>
      <c r="IU37" s="221"/>
      <c r="IV37" s="221"/>
      <c r="IW37" s="221"/>
      <c r="IX37" s="221"/>
      <c r="IY37" s="221"/>
      <c r="IZ37" s="221"/>
      <c r="JA37" s="221"/>
      <c r="JB37" s="243"/>
      <c r="JC37" s="384"/>
      <c r="JD37" s="221"/>
      <c r="JE37" s="221"/>
      <c r="JF37" s="221"/>
      <c r="JG37" s="221"/>
      <c r="JH37" s="221"/>
      <c r="JI37" s="221"/>
      <c r="JJ37" s="221"/>
      <c r="JK37" s="221"/>
      <c r="JL37" s="221"/>
      <c r="JM37" s="221"/>
      <c r="JN37" s="221"/>
      <c r="JO37" s="221"/>
      <c r="JP37" s="221"/>
      <c r="JQ37" s="221"/>
      <c r="JR37" s="221"/>
      <c r="JS37" s="221"/>
      <c r="JT37" s="221"/>
      <c r="JU37" s="221"/>
      <c r="JV37" s="243"/>
      <c r="JW37" s="384"/>
      <c r="JX37" s="221"/>
      <c r="JY37" s="221"/>
      <c r="JZ37" s="221"/>
      <c r="KA37" s="221"/>
      <c r="KB37" s="221"/>
      <c r="KC37" s="221"/>
      <c r="KD37" s="221"/>
      <c r="KE37" s="221"/>
      <c r="KF37" s="221"/>
      <c r="KG37" s="221"/>
      <c r="KH37" s="221"/>
      <c r="KI37" s="221"/>
      <c r="KJ37" s="221"/>
      <c r="KK37" s="221"/>
      <c r="KL37" s="221"/>
      <c r="KM37" s="221"/>
      <c r="KN37" s="221"/>
      <c r="KO37" s="221"/>
      <c r="KP37" s="243"/>
      <c r="KQ37" s="384"/>
      <c r="KR37" s="221"/>
      <c r="KS37" s="221"/>
      <c r="KT37" s="221"/>
      <c r="KU37" s="221"/>
      <c r="KV37" s="221"/>
      <c r="KW37" s="221"/>
      <c r="KX37" s="221"/>
      <c r="KY37" s="221"/>
      <c r="KZ37" s="221"/>
      <c r="LA37" s="221"/>
      <c r="LB37" s="221"/>
      <c r="LC37" s="221"/>
      <c r="LD37" s="221"/>
      <c r="LE37" s="221"/>
      <c r="LF37" s="221"/>
      <c r="LG37" s="221"/>
      <c r="LH37" s="221"/>
      <c r="LI37" s="221"/>
      <c r="LJ37" s="243"/>
      <c r="LK37" s="384"/>
      <c r="LL37" s="221"/>
      <c r="LM37" s="221"/>
      <c r="LN37" s="221"/>
      <c r="LO37" s="221"/>
      <c r="LP37" s="221"/>
      <c r="LQ37" s="221"/>
      <c r="LR37" s="221"/>
      <c r="LS37" s="221"/>
      <c r="LT37" s="221"/>
      <c r="LU37" s="221"/>
      <c r="LV37" s="221"/>
      <c r="LW37" s="221"/>
      <c r="LX37" s="221"/>
      <c r="LY37" s="221"/>
      <c r="LZ37" s="221"/>
      <c r="MA37" s="221"/>
      <c r="MB37" s="221"/>
      <c r="MC37" s="221"/>
      <c r="MD37" s="243"/>
    </row>
    <row r="38" spans="1:342" ht="12.75" customHeight="1" x14ac:dyDescent="0.2">
      <c r="A38" s="242"/>
      <c r="B38" s="221"/>
      <c r="C38" s="221"/>
      <c r="D38" s="221"/>
      <c r="E38" s="221"/>
      <c r="F38" s="221"/>
      <c r="G38" s="221"/>
      <c r="H38" s="221"/>
      <c r="I38" s="221"/>
      <c r="J38" s="221"/>
      <c r="K38" s="221"/>
      <c r="L38" s="221"/>
      <c r="M38" s="221"/>
      <c r="N38" s="221"/>
      <c r="O38" s="221"/>
      <c r="P38" s="221"/>
      <c r="Q38" s="221"/>
      <c r="R38" s="221"/>
      <c r="S38" s="221"/>
      <c r="T38" s="384"/>
      <c r="U38" s="221"/>
      <c r="V38" s="221"/>
      <c r="W38" s="221"/>
      <c r="X38" s="221"/>
      <c r="Y38" s="221"/>
      <c r="Z38" s="221"/>
      <c r="AA38" s="221"/>
      <c r="AB38" s="221"/>
      <c r="AC38" s="221"/>
      <c r="AD38" s="221"/>
      <c r="AE38" s="221"/>
      <c r="AF38" s="221"/>
      <c r="AG38" s="221"/>
      <c r="AH38" s="221"/>
      <c r="AI38" s="221"/>
      <c r="AJ38" s="221"/>
      <c r="AK38" s="221"/>
      <c r="AL38" s="221"/>
      <c r="AM38" s="221"/>
      <c r="AN38" s="418"/>
      <c r="AO38" s="242"/>
      <c r="AP38" s="221"/>
      <c r="AQ38" s="221"/>
      <c r="AR38" s="221"/>
      <c r="AS38" s="221"/>
      <c r="AT38" s="221"/>
      <c r="AU38" s="221"/>
      <c r="AV38" s="221"/>
      <c r="AW38" s="221"/>
      <c r="AX38" s="221"/>
      <c r="AY38" s="221"/>
      <c r="AZ38" s="221"/>
      <c r="BA38" s="221"/>
      <c r="BB38" s="221"/>
      <c r="BC38" s="221"/>
      <c r="BD38" s="221"/>
      <c r="BE38" s="221"/>
      <c r="BF38" s="221"/>
      <c r="BG38" s="221"/>
      <c r="BH38" s="221"/>
      <c r="BI38" s="221"/>
      <c r="BJ38" s="243"/>
      <c r="BK38" s="384"/>
      <c r="BL38" s="242"/>
      <c r="BM38" s="221"/>
      <c r="BN38" s="221"/>
      <c r="BO38" s="221"/>
      <c r="BP38" s="221"/>
      <c r="BQ38" s="221"/>
      <c r="BR38" s="221"/>
      <c r="BS38" s="221"/>
      <c r="BT38" s="221"/>
      <c r="BU38" s="221"/>
      <c r="BV38" s="221"/>
      <c r="BW38" s="221"/>
      <c r="BX38" s="221"/>
      <c r="BY38" s="221"/>
      <c r="BZ38" s="221"/>
      <c r="CA38" s="221"/>
      <c r="CB38" s="221"/>
      <c r="CC38" s="221"/>
      <c r="CD38" s="243"/>
      <c r="CE38" s="384"/>
      <c r="CF38" s="242"/>
      <c r="CG38" s="221"/>
      <c r="CH38" s="221"/>
      <c r="CI38" s="221"/>
      <c r="CJ38" s="221"/>
      <c r="CK38" s="221"/>
      <c r="CL38" s="221"/>
      <c r="CM38" s="221"/>
      <c r="CN38" s="221"/>
      <c r="CO38" s="221"/>
      <c r="CP38" s="221"/>
      <c r="CQ38" s="221"/>
      <c r="CR38" s="221"/>
      <c r="CS38" s="221"/>
      <c r="CT38" s="221"/>
      <c r="CU38" s="221"/>
      <c r="CV38" s="221"/>
      <c r="CW38" s="221"/>
      <c r="CX38" s="243"/>
      <c r="CY38" s="384"/>
      <c r="CZ38" s="221"/>
      <c r="DA38" s="221"/>
      <c r="DB38" s="221"/>
      <c r="DC38" s="221"/>
      <c r="DD38" s="221"/>
      <c r="DE38" s="221"/>
      <c r="DF38" s="221"/>
      <c r="DG38" s="221"/>
      <c r="DH38" s="221"/>
      <c r="DI38" s="221"/>
      <c r="DJ38" s="221"/>
      <c r="DK38" s="221"/>
      <c r="DL38" s="221"/>
      <c r="DM38" s="221"/>
      <c r="DN38" s="221"/>
      <c r="DO38" s="221"/>
      <c r="DP38" s="221"/>
      <c r="DQ38" s="221"/>
      <c r="DR38" s="243"/>
      <c r="DS38" s="384"/>
      <c r="DT38" s="221"/>
      <c r="DU38" s="221"/>
      <c r="DV38" s="221"/>
      <c r="DW38" s="221"/>
      <c r="DX38" s="221"/>
      <c r="DY38" s="221"/>
      <c r="DZ38" s="221"/>
      <c r="EA38" s="221"/>
      <c r="EB38" s="221"/>
      <c r="EC38" s="221"/>
      <c r="ED38" s="221"/>
      <c r="EE38" s="221"/>
      <c r="EF38" s="221"/>
      <c r="EG38" s="221"/>
      <c r="EH38" s="221"/>
      <c r="EI38" s="221"/>
      <c r="EJ38" s="221"/>
      <c r="EK38" s="221"/>
      <c r="EL38" s="243"/>
      <c r="EM38" s="384"/>
      <c r="EN38" s="221"/>
      <c r="EO38" s="221"/>
      <c r="EP38" s="221"/>
      <c r="EQ38" s="221"/>
      <c r="ER38" s="221"/>
      <c r="ES38" s="221"/>
      <c r="ET38" s="221"/>
      <c r="EU38" s="221"/>
      <c r="EV38" s="221"/>
      <c r="EW38" s="221"/>
      <c r="EX38" s="221"/>
      <c r="EY38" s="221"/>
      <c r="EZ38" s="221"/>
      <c r="FA38" s="221"/>
      <c r="FB38" s="221"/>
      <c r="FC38" s="221"/>
      <c r="FD38" s="221"/>
      <c r="FE38" s="221"/>
      <c r="FF38" s="243"/>
      <c r="FG38" s="384"/>
      <c r="FH38" s="221"/>
      <c r="FI38" s="221"/>
      <c r="FJ38" s="221"/>
      <c r="FK38" s="221"/>
      <c r="FL38" s="221"/>
      <c r="FM38" s="221"/>
      <c r="FN38" s="221"/>
      <c r="FO38" s="221"/>
      <c r="FP38" s="221"/>
      <c r="FQ38" s="221"/>
      <c r="FR38" s="221"/>
      <c r="FS38" s="221"/>
      <c r="FT38" s="221"/>
      <c r="FU38" s="221"/>
      <c r="FV38" s="221"/>
      <c r="FW38" s="221"/>
      <c r="FX38" s="221"/>
      <c r="FY38" s="221"/>
      <c r="FZ38" s="243"/>
      <c r="GA38" s="384"/>
      <c r="GB38" s="221"/>
      <c r="GC38" s="221"/>
      <c r="GD38" s="221"/>
      <c r="GE38" s="221"/>
      <c r="GF38" s="221"/>
      <c r="GG38" s="221"/>
      <c r="GH38" s="221"/>
      <c r="GI38" s="221"/>
      <c r="GJ38" s="221"/>
      <c r="GK38" s="221"/>
      <c r="GL38" s="221"/>
      <c r="GM38" s="221"/>
      <c r="GN38" s="221"/>
      <c r="GO38" s="221"/>
      <c r="GP38" s="221"/>
      <c r="GQ38" s="221"/>
      <c r="GR38" s="221"/>
      <c r="GS38" s="221"/>
      <c r="GT38" s="243"/>
      <c r="GU38" s="384"/>
      <c r="GV38" s="221"/>
      <c r="GW38" s="221"/>
      <c r="GX38" s="221"/>
      <c r="GY38" s="221"/>
      <c r="GZ38" s="221"/>
      <c r="HA38" s="221"/>
      <c r="HB38" s="221"/>
      <c r="HC38" s="221"/>
      <c r="HD38" s="221"/>
      <c r="HE38" s="221"/>
      <c r="HF38" s="221"/>
      <c r="HG38" s="221"/>
      <c r="HH38" s="221"/>
      <c r="HI38" s="221"/>
      <c r="HJ38" s="221"/>
      <c r="HK38" s="221"/>
      <c r="HL38" s="221"/>
      <c r="HM38" s="221"/>
      <c r="HN38" s="243"/>
      <c r="HO38" s="384"/>
      <c r="HP38" s="221"/>
      <c r="HQ38" s="221"/>
      <c r="HR38" s="221"/>
      <c r="HS38" s="221"/>
      <c r="HT38" s="221"/>
      <c r="HU38" s="221"/>
      <c r="HV38" s="221"/>
      <c r="HW38" s="221"/>
      <c r="HX38" s="221"/>
      <c r="HY38" s="221"/>
      <c r="HZ38" s="221"/>
      <c r="IA38" s="221"/>
      <c r="IB38" s="221"/>
      <c r="IC38" s="221"/>
      <c r="ID38" s="221"/>
      <c r="IE38" s="221"/>
      <c r="IF38" s="221"/>
      <c r="IG38" s="221"/>
      <c r="IH38" s="243"/>
      <c r="II38" s="384"/>
      <c r="IJ38" s="221"/>
      <c r="IK38" s="221"/>
      <c r="IL38" s="221"/>
      <c r="IM38" s="221"/>
      <c r="IN38" s="221"/>
      <c r="IO38" s="221"/>
      <c r="IP38" s="221"/>
      <c r="IQ38" s="221"/>
      <c r="IR38" s="221"/>
      <c r="IS38" s="221"/>
      <c r="IT38" s="221"/>
      <c r="IU38" s="221"/>
      <c r="IV38" s="221"/>
      <c r="IW38" s="221"/>
      <c r="IX38" s="221"/>
      <c r="IY38" s="221"/>
      <c r="IZ38" s="221"/>
      <c r="JA38" s="221"/>
      <c r="JB38" s="243"/>
      <c r="JC38" s="384"/>
      <c r="JD38" s="221"/>
      <c r="JE38" s="221"/>
      <c r="JF38" s="221"/>
      <c r="JG38" s="221"/>
      <c r="JH38" s="221"/>
      <c r="JI38" s="221"/>
      <c r="JJ38" s="221"/>
      <c r="JK38" s="221"/>
      <c r="JL38" s="221"/>
      <c r="JM38" s="221"/>
      <c r="JN38" s="221"/>
      <c r="JO38" s="221"/>
      <c r="JP38" s="221"/>
      <c r="JQ38" s="221"/>
      <c r="JR38" s="221"/>
      <c r="JS38" s="221"/>
      <c r="JT38" s="221"/>
      <c r="JU38" s="221"/>
      <c r="JV38" s="243"/>
      <c r="JW38" s="384"/>
      <c r="JX38" s="221"/>
      <c r="JY38" s="221"/>
      <c r="JZ38" s="221"/>
      <c r="KA38" s="221"/>
      <c r="KB38" s="221"/>
      <c r="KC38" s="221"/>
      <c r="KD38" s="221"/>
      <c r="KE38" s="221"/>
      <c r="KF38" s="221"/>
      <c r="KG38" s="221"/>
      <c r="KH38" s="221"/>
      <c r="KI38" s="221"/>
      <c r="KJ38" s="221"/>
      <c r="KK38" s="221"/>
      <c r="KL38" s="221"/>
      <c r="KM38" s="221"/>
      <c r="KN38" s="221"/>
      <c r="KO38" s="221"/>
      <c r="KP38" s="243"/>
      <c r="KQ38" s="384"/>
      <c r="KR38" s="221"/>
      <c r="KS38" s="221"/>
      <c r="KT38" s="221"/>
      <c r="KU38" s="221"/>
      <c r="KV38" s="221"/>
      <c r="KW38" s="221"/>
      <c r="KX38" s="221"/>
      <c r="KY38" s="221"/>
      <c r="KZ38" s="221"/>
      <c r="LA38" s="221"/>
      <c r="LB38" s="221"/>
      <c r="LC38" s="221"/>
      <c r="LD38" s="221"/>
      <c r="LE38" s="221"/>
      <c r="LF38" s="221"/>
      <c r="LG38" s="221"/>
      <c r="LH38" s="221"/>
      <c r="LI38" s="221"/>
      <c r="LJ38" s="243"/>
      <c r="LK38" s="384"/>
      <c r="LL38" s="221"/>
      <c r="LM38" s="221"/>
      <c r="LN38" s="221"/>
      <c r="LO38" s="221"/>
      <c r="LP38" s="221"/>
      <c r="LQ38" s="221"/>
      <c r="LR38" s="221"/>
      <c r="LS38" s="221"/>
      <c r="LT38" s="221"/>
      <c r="LU38" s="221"/>
      <c r="LV38" s="221"/>
      <c r="LW38" s="221"/>
      <c r="LX38" s="221"/>
      <c r="LY38" s="221"/>
      <c r="LZ38" s="221"/>
      <c r="MA38" s="221"/>
      <c r="MB38" s="221"/>
      <c r="MC38" s="221"/>
      <c r="MD38" s="243"/>
    </row>
    <row r="39" spans="1:342" ht="12.75" customHeight="1" x14ac:dyDescent="0.2">
      <c r="A39" s="242"/>
      <c r="B39" s="221"/>
      <c r="C39" s="221"/>
      <c r="D39" s="221"/>
      <c r="E39" s="221"/>
      <c r="F39" s="221"/>
      <c r="G39" s="221"/>
      <c r="H39" s="221"/>
      <c r="I39" s="221"/>
      <c r="J39" s="221"/>
      <c r="K39" s="221"/>
      <c r="L39" s="221"/>
      <c r="M39" s="221"/>
      <c r="N39" s="221"/>
      <c r="O39" s="221"/>
      <c r="P39" s="221"/>
      <c r="Q39" s="221"/>
      <c r="R39" s="221"/>
      <c r="S39" s="221"/>
      <c r="T39" s="384"/>
      <c r="U39" s="221"/>
      <c r="V39" s="221"/>
      <c r="W39" s="221"/>
      <c r="X39" s="221"/>
      <c r="Y39" s="221"/>
      <c r="Z39" s="221"/>
      <c r="AA39" s="221"/>
      <c r="AB39" s="221"/>
      <c r="AC39" s="221"/>
      <c r="AD39" s="221"/>
      <c r="AE39" s="221"/>
      <c r="AF39" s="221"/>
      <c r="AG39" s="221"/>
      <c r="AH39" s="221"/>
      <c r="AI39" s="221"/>
      <c r="AJ39" s="221"/>
      <c r="AK39" s="221"/>
      <c r="AL39" s="221"/>
      <c r="AM39" s="221"/>
      <c r="AN39" s="418"/>
      <c r="AO39" s="242"/>
      <c r="AP39" s="221"/>
      <c r="AQ39" s="221"/>
      <c r="AR39" s="221"/>
      <c r="AS39" s="221"/>
      <c r="AT39" s="221"/>
      <c r="AU39" s="221"/>
      <c r="AV39" s="221"/>
      <c r="AW39" s="221"/>
      <c r="AX39" s="221"/>
      <c r="AY39" s="221"/>
      <c r="AZ39" s="221"/>
      <c r="BA39" s="221"/>
      <c r="BB39" s="221"/>
      <c r="BC39" s="221"/>
      <c r="BD39" s="221"/>
      <c r="BE39" s="221"/>
      <c r="BF39" s="221"/>
      <c r="BG39" s="221"/>
      <c r="BH39" s="221"/>
      <c r="BI39" s="221"/>
      <c r="BJ39" s="243"/>
      <c r="BK39" s="384"/>
      <c r="BL39" s="242"/>
      <c r="BM39" s="221"/>
      <c r="BN39" s="221"/>
      <c r="BO39" s="221"/>
      <c r="BP39" s="221"/>
      <c r="BQ39" s="221"/>
      <c r="BR39" s="221"/>
      <c r="BS39" s="221"/>
      <c r="BT39" s="221"/>
      <c r="BU39" s="221"/>
      <c r="BV39" s="221"/>
      <c r="BW39" s="221"/>
      <c r="BX39" s="221"/>
      <c r="BY39" s="221"/>
      <c r="BZ39" s="221"/>
      <c r="CA39" s="221"/>
      <c r="CB39" s="221"/>
      <c r="CC39" s="221"/>
      <c r="CD39" s="243"/>
      <c r="CE39" s="384"/>
      <c r="CF39" s="242"/>
      <c r="CG39" s="221"/>
      <c r="CH39" s="221"/>
      <c r="CI39" s="221"/>
      <c r="CJ39" s="221"/>
      <c r="CK39" s="221"/>
      <c r="CL39" s="221"/>
      <c r="CM39" s="221"/>
      <c r="CN39" s="221"/>
      <c r="CO39" s="221"/>
      <c r="CP39" s="221"/>
      <c r="CQ39" s="221"/>
      <c r="CR39" s="221"/>
      <c r="CS39" s="221"/>
      <c r="CT39" s="221"/>
      <c r="CU39" s="221"/>
      <c r="CV39" s="221"/>
      <c r="CW39" s="221"/>
      <c r="CX39" s="243"/>
      <c r="CY39" s="384"/>
      <c r="CZ39" s="221"/>
      <c r="DA39" s="221"/>
      <c r="DB39" s="221"/>
      <c r="DC39" s="221"/>
      <c r="DD39" s="221"/>
      <c r="DE39" s="221"/>
      <c r="DF39" s="221"/>
      <c r="DG39" s="221"/>
      <c r="DH39" s="221"/>
      <c r="DI39" s="221"/>
      <c r="DJ39" s="221"/>
      <c r="DK39" s="221"/>
      <c r="DL39" s="221"/>
      <c r="DM39" s="221"/>
      <c r="DN39" s="221"/>
      <c r="DO39" s="221"/>
      <c r="DP39" s="221"/>
      <c r="DQ39" s="221"/>
      <c r="DR39" s="243"/>
      <c r="DS39" s="384"/>
      <c r="DT39" s="221"/>
      <c r="DU39" s="221"/>
      <c r="DV39" s="221"/>
      <c r="DW39" s="221"/>
      <c r="DX39" s="221"/>
      <c r="DY39" s="221"/>
      <c r="DZ39" s="221"/>
      <c r="EA39" s="221"/>
      <c r="EB39" s="221"/>
      <c r="EC39" s="221"/>
      <c r="ED39" s="221"/>
      <c r="EE39" s="221"/>
      <c r="EF39" s="221"/>
      <c r="EG39" s="221"/>
      <c r="EH39" s="221"/>
      <c r="EI39" s="221"/>
      <c r="EJ39" s="221"/>
      <c r="EK39" s="221"/>
      <c r="EL39" s="243"/>
      <c r="EM39" s="384"/>
      <c r="EN39" s="221"/>
      <c r="EO39" s="221"/>
      <c r="EP39" s="221"/>
      <c r="EQ39" s="221"/>
      <c r="ER39" s="221"/>
      <c r="ES39" s="221"/>
      <c r="ET39" s="221"/>
      <c r="EU39" s="221"/>
      <c r="EV39" s="221"/>
      <c r="EW39" s="221"/>
      <c r="EX39" s="221"/>
      <c r="EY39" s="221"/>
      <c r="EZ39" s="221"/>
      <c r="FA39" s="221"/>
      <c r="FB39" s="221"/>
      <c r="FC39" s="221"/>
      <c r="FD39" s="221"/>
      <c r="FE39" s="221"/>
      <c r="FF39" s="243"/>
      <c r="FG39" s="384"/>
      <c r="FH39" s="221"/>
      <c r="FI39" s="221"/>
      <c r="FJ39" s="221"/>
      <c r="FK39" s="221"/>
      <c r="FL39" s="221"/>
      <c r="FM39" s="221"/>
      <c r="FN39" s="221"/>
      <c r="FO39" s="221"/>
      <c r="FP39" s="221"/>
      <c r="FQ39" s="221"/>
      <c r="FR39" s="221"/>
      <c r="FS39" s="221"/>
      <c r="FT39" s="221"/>
      <c r="FU39" s="221"/>
      <c r="FV39" s="221"/>
      <c r="FW39" s="221"/>
      <c r="FX39" s="221"/>
      <c r="FY39" s="221"/>
      <c r="FZ39" s="243"/>
      <c r="GA39" s="384"/>
      <c r="GB39" s="221"/>
      <c r="GC39" s="221"/>
      <c r="GD39" s="221"/>
      <c r="GE39" s="221"/>
      <c r="GF39" s="221"/>
      <c r="GG39" s="221"/>
      <c r="GH39" s="221"/>
      <c r="GI39" s="221"/>
      <c r="GJ39" s="221"/>
      <c r="GK39" s="221"/>
      <c r="GL39" s="221"/>
      <c r="GM39" s="221"/>
      <c r="GN39" s="221"/>
      <c r="GO39" s="221"/>
      <c r="GP39" s="221"/>
      <c r="GQ39" s="221"/>
      <c r="GR39" s="221"/>
      <c r="GS39" s="221"/>
      <c r="GT39" s="243"/>
      <c r="GU39" s="384"/>
      <c r="GV39" s="221"/>
      <c r="GW39" s="221"/>
      <c r="GX39" s="221"/>
      <c r="GY39" s="221"/>
      <c r="GZ39" s="221"/>
      <c r="HA39" s="221"/>
      <c r="HB39" s="221"/>
      <c r="HC39" s="221"/>
      <c r="HD39" s="221"/>
      <c r="HE39" s="221"/>
      <c r="HF39" s="221"/>
      <c r="HG39" s="221"/>
      <c r="HH39" s="221"/>
      <c r="HI39" s="221"/>
      <c r="HJ39" s="221"/>
      <c r="HK39" s="221"/>
      <c r="HL39" s="221"/>
      <c r="HM39" s="221"/>
      <c r="HN39" s="243"/>
      <c r="HO39" s="384"/>
      <c r="HP39" s="221"/>
      <c r="HQ39" s="221"/>
      <c r="HR39" s="221"/>
      <c r="HS39" s="221"/>
      <c r="HT39" s="221"/>
      <c r="HU39" s="221"/>
      <c r="HV39" s="221"/>
      <c r="HW39" s="221"/>
      <c r="HX39" s="221"/>
      <c r="HY39" s="221"/>
      <c r="HZ39" s="221"/>
      <c r="IA39" s="221"/>
      <c r="IB39" s="221"/>
      <c r="IC39" s="221"/>
      <c r="ID39" s="221"/>
      <c r="IE39" s="221"/>
      <c r="IF39" s="221"/>
      <c r="IG39" s="221"/>
      <c r="IH39" s="243"/>
      <c r="II39" s="384"/>
      <c r="IJ39" s="221"/>
      <c r="IK39" s="221"/>
      <c r="IL39" s="221"/>
      <c r="IM39" s="221"/>
      <c r="IN39" s="221"/>
      <c r="IO39" s="221"/>
      <c r="IP39" s="221"/>
      <c r="IQ39" s="221"/>
      <c r="IR39" s="221"/>
      <c r="IS39" s="221"/>
      <c r="IT39" s="221"/>
      <c r="IU39" s="221"/>
      <c r="IV39" s="221"/>
      <c r="IW39" s="221"/>
      <c r="IX39" s="221"/>
      <c r="IY39" s="221"/>
      <c r="IZ39" s="221"/>
      <c r="JA39" s="221"/>
      <c r="JB39" s="243"/>
      <c r="JC39" s="384"/>
      <c r="JD39" s="221"/>
      <c r="JE39" s="221"/>
      <c r="JF39" s="221"/>
      <c r="JG39" s="221"/>
      <c r="JH39" s="221"/>
      <c r="JI39" s="221"/>
      <c r="JJ39" s="221"/>
      <c r="JK39" s="221"/>
      <c r="JL39" s="221"/>
      <c r="JM39" s="221"/>
      <c r="JN39" s="221"/>
      <c r="JO39" s="221"/>
      <c r="JP39" s="221"/>
      <c r="JQ39" s="221"/>
      <c r="JR39" s="221"/>
      <c r="JS39" s="221"/>
      <c r="JT39" s="221"/>
      <c r="JU39" s="221"/>
      <c r="JV39" s="243"/>
      <c r="JW39" s="384"/>
      <c r="JX39" s="221"/>
      <c r="JY39" s="221"/>
      <c r="JZ39" s="221"/>
      <c r="KA39" s="221"/>
      <c r="KB39" s="221"/>
      <c r="KC39" s="221"/>
      <c r="KD39" s="221"/>
      <c r="KE39" s="221"/>
      <c r="KF39" s="221"/>
      <c r="KG39" s="221"/>
      <c r="KH39" s="221"/>
      <c r="KI39" s="221"/>
      <c r="KJ39" s="221"/>
      <c r="KK39" s="221"/>
      <c r="KL39" s="221"/>
      <c r="KM39" s="221"/>
      <c r="KN39" s="221"/>
      <c r="KO39" s="221"/>
      <c r="KP39" s="243"/>
      <c r="KQ39" s="384"/>
      <c r="KR39" s="221"/>
      <c r="KS39" s="221"/>
      <c r="KT39" s="221"/>
      <c r="KU39" s="221"/>
      <c r="KV39" s="221"/>
      <c r="KW39" s="221"/>
      <c r="KX39" s="221"/>
      <c r="KY39" s="221"/>
      <c r="KZ39" s="221"/>
      <c r="LA39" s="221"/>
      <c r="LB39" s="221"/>
      <c r="LC39" s="221"/>
      <c r="LD39" s="221"/>
      <c r="LE39" s="221"/>
      <c r="LF39" s="221"/>
      <c r="LG39" s="221"/>
      <c r="LH39" s="221"/>
      <c r="LI39" s="221"/>
      <c r="LJ39" s="243"/>
      <c r="LK39" s="384"/>
      <c r="LL39" s="221"/>
      <c r="LM39" s="221"/>
      <c r="LN39" s="221"/>
      <c r="LO39" s="221"/>
      <c r="LP39" s="221"/>
      <c r="LQ39" s="221"/>
      <c r="LR39" s="221"/>
      <c r="LS39" s="221"/>
      <c r="LT39" s="221"/>
      <c r="LU39" s="221"/>
      <c r="LV39" s="221"/>
      <c r="LW39" s="221"/>
      <c r="LX39" s="221"/>
      <c r="LY39" s="221"/>
      <c r="LZ39" s="221"/>
      <c r="MA39" s="221"/>
      <c r="MB39" s="221"/>
      <c r="MC39" s="221"/>
      <c r="MD39" s="243"/>
    </row>
    <row r="40" spans="1:342" ht="12.75" customHeight="1" x14ac:dyDescent="0.2">
      <c r="A40" s="242"/>
      <c r="B40" s="221"/>
      <c r="C40" s="221"/>
      <c r="D40" s="221"/>
      <c r="E40" s="221"/>
      <c r="F40" s="221"/>
      <c r="G40" s="221"/>
      <c r="H40" s="221"/>
      <c r="I40" s="221"/>
      <c r="J40" s="221"/>
      <c r="K40" s="221"/>
      <c r="L40" s="221"/>
      <c r="M40" s="221"/>
      <c r="N40" s="221"/>
      <c r="O40" s="221"/>
      <c r="P40" s="221"/>
      <c r="Q40" s="221"/>
      <c r="R40" s="221"/>
      <c r="S40" s="221"/>
      <c r="T40" s="384"/>
      <c r="U40" s="221"/>
      <c r="V40" s="221"/>
      <c r="W40" s="221"/>
      <c r="X40" s="221"/>
      <c r="Y40" s="221"/>
      <c r="Z40" s="221"/>
      <c r="AA40" s="221"/>
      <c r="AB40" s="221"/>
      <c r="AC40" s="221"/>
      <c r="AD40" s="221"/>
      <c r="AE40" s="221"/>
      <c r="AF40" s="221"/>
      <c r="AG40" s="221"/>
      <c r="AH40" s="221"/>
      <c r="AI40" s="221"/>
      <c r="AJ40" s="221"/>
      <c r="AK40" s="221"/>
      <c r="AL40" s="221"/>
      <c r="AM40" s="221"/>
      <c r="AN40" s="418"/>
      <c r="AO40" s="242"/>
      <c r="AP40" s="221"/>
      <c r="AQ40" s="221"/>
      <c r="AR40" s="221"/>
      <c r="AS40" s="221"/>
      <c r="AT40" s="221"/>
      <c r="AU40" s="221"/>
      <c r="AV40" s="221"/>
      <c r="AW40" s="221"/>
      <c r="AX40" s="221"/>
      <c r="AY40" s="221"/>
      <c r="AZ40" s="221"/>
      <c r="BA40" s="221"/>
      <c r="BB40" s="221"/>
      <c r="BC40" s="221"/>
      <c r="BD40" s="221"/>
      <c r="BE40" s="221"/>
      <c r="BF40" s="221"/>
      <c r="BG40" s="221"/>
      <c r="BH40" s="221"/>
      <c r="BI40" s="221"/>
      <c r="BJ40" s="243"/>
      <c r="BK40" s="384"/>
      <c r="BL40" s="242"/>
      <c r="BM40" s="221"/>
      <c r="BN40" s="221"/>
      <c r="BO40" s="221"/>
      <c r="BP40" s="221"/>
      <c r="BQ40" s="221"/>
      <c r="BR40" s="221"/>
      <c r="BS40" s="221"/>
      <c r="BT40" s="221"/>
      <c r="BU40" s="221"/>
      <c r="BV40" s="221"/>
      <c r="BW40" s="221"/>
      <c r="BX40" s="221"/>
      <c r="BY40" s="221"/>
      <c r="BZ40" s="221"/>
      <c r="CA40" s="221"/>
      <c r="CB40" s="221"/>
      <c r="CC40" s="221"/>
      <c r="CD40" s="243"/>
      <c r="CE40" s="384"/>
      <c r="CF40" s="242"/>
      <c r="CG40" s="221"/>
      <c r="CH40" s="221"/>
      <c r="CI40" s="221"/>
      <c r="CJ40" s="221"/>
      <c r="CK40" s="221"/>
      <c r="CL40" s="221"/>
      <c r="CM40" s="221"/>
      <c r="CN40" s="221"/>
      <c r="CO40" s="221"/>
      <c r="CP40" s="221"/>
      <c r="CQ40" s="221"/>
      <c r="CR40" s="221"/>
      <c r="CS40" s="221"/>
      <c r="CT40" s="221"/>
      <c r="CU40" s="221"/>
      <c r="CV40" s="221"/>
      <c r="CW40" s="221"/>
      <c r="CX40" s="243"/>
      <c r="CY40" s="384"/>
      <c r="CZ40" s="221"/>
      <c r="DA40" s="221"/>
      <c r="DB40" s="221"/>
      <c r="DC40" s="221"/>
      <c r="DD40" s="221"/>
      <c r="DE40" s="221"/>
      <c r="DF40" s="221"/>
      <c r="DG40" s="221"/>
      <c r="DH40" s="221"/>
      <c r="DI40" s="221"/>
      <c r="DJ40" s="221"/>
      <c r="DK40" s="221"/>
      <c r="DL40" s="221"/>
      <c r="DM40" s="221"/>
      <c r="DN40" s="221"/>
      <c r="DO40" s="221"/>
      <c r="DP40" s="221"/>
      <c r="DQ40" s="221"/>
      <c r="DR40" s="243"/>
      <c r="DS40" s="384"/>
      <c r="DT40" s="221"/>
      <c r="DU40" s="221"/>
      <c r="DV40" s="221"/>
      <c r="DW40" s="221"/>
      <c r="DX40" s="221"/>
      <c r="DY40" s="221"/>
      <c r="DZ40" s="221"/>
      <c r="EA40" s="221"/>
      <c r="EB40" s="221"/>
      <c r="EC40" s="221"/>
      <c r="ED40" s="221"/>
      <c r="EE40" s="221"/>
      <c r="EF40" s="221"/>
      <c r="EG40" s="221"/>
      <c r="EH40" s="221"/>
      <c r="EI40" s="221"/>
      <c r="EJ40" s="221"/>
      <c r="EK40" s="221"/>
      <c r="EL40" s="243"/>
      <c r="EM40" s="384"/>
      <c r="EN40" s="221"/>
      <c r="EO40" s="221"/>
      <c r="EP40" s="221"/>
      <c r="EQ40" s="221"/>
      <c r="ER40" s="221"/>
      <c r="ES40" s="221"/>
      <c r="ET40" s="221"/>
      <c r="EU40" s="221"/>
      <c r="EV40" s="221"/>
      <c r="EW40" s="221"/>
      <c r="EX40" s="221"/>
      <c r="EY40" s="221"/>
      <c r="EZ40" s="221"/>
      <c r="FA40" s="221"/>
      <c r="FB40" s="221"/>
      <c r="FC40" s="221"/>
      <c r="FD40" s="221"/>
      <c r="FE40" s="221"/>
      <c r="FF40" s="243"/>
      <c r="FG40" s="384"/>
      <c r="FH40" s="221"/>
      <c r="FI40" s="221"/>
      <c r="FJ40" s="221"/>
      <c r="FK40" s="221"/>
      <c r="FL40" s="221"/>
      <c r="FM40" s="221"/>
      <c r="FN40" s="221"/>
      <c r="FO40" s="221"/>
      <c r="FP40" s="221"/>
      <c r="FQ40" s="221"/>
      <c r="FR40" s="221"/>
      <c r="FS40" s="221"/>
      <c r="FT40" s="221"/>
      <c r="FU40" s="221"/>
      <c r="FV40" s="221"/>
      <c r="FW40" s="221"/>
      <c r="FX40" s="221"/>
      <c r="FY40" s="221"/>
      <c r="FZ40" s="243"/>
      <c r="GA40" s="384"/>
      <c r="GB40" s="221"/>
      <c r="GC40" s="221"/>
      <c r="GD40" s="221"/>
      <c r="GE40" s="221"/>
      <c r="GF40" s="221"/>
      <c r="GG40" s="221"/>
      <c r="GH40" s="221"/>
      <c r="GI40" s="221"/>
      <c r="GJ40" s="221"/>
      <c r="GK40" s="221"/>
      <c r="GL40" s="221"/>
      <c r="GM40" s="221"/>
      <c r="GN40" s="221"/>
      <c r="GO40" s="221"/>
      <c r="GP40" s="221"/>
      <c r="GQ40" s="221"/>
      <c r="GR40" s="221"/>
      <c r="GS40" s="221"/>
      <c r="GT40" s="243"/>
      <c r="GU40" s="384"/>
      <c r="GV40" s="221"/>
      <c r="GW40" s="221"/>
      <c r="GX40" s="221"/>
      <c r="GY40" s="221"/>
      <c r="GZ40" s="221"/>
      <c r="HA40" s="221"/>
      <c r="HB40" s="221"/>
      <c r="HC40" s="221"/>
      <c r="HD40" s="221"/>
      <c r="HE40" s="221"/>
      <c r="HF40" s="221"/>
      <c r="HG40" s="221"/>
      <c r="HH40" s="221"/>
      <c r="HI40" s="221"/>
      <c r="HJ40" s="221"/>
      <c r="HK40" s="221"/>
      <c r="HL40" s="221"/>
      <c r="HM40" s="221"/>
      <c r="HN40" s="243"/>
      <c r="HO40" s="384"/>
      <c r="HP40" s="221"/>
      <c r="HQ40" s="221"/>
      <c r="HR40" s="221"/>
      <c r="HS40" s="221"/>
      <c r="HT40" s="221"/>
      <c r="HU40" s="221"/>
      <c r="HV40" s="221"/>
      <c r="HW40" s="221"/>
      <c r="HX40" s="221"/>
      <c r="HY40" s="221"/>
      <c r="HZ40" s="221"/>
      <c r="IA40" s="221"/>
      <c r="IB40" s="221"/>
      <c r="IC40" s="221"/>
      <c r="ID40" s="221"/>
      <c r="IE40" s="221"/>
      <c r="IF40" s="221"/>
      <c r="IG40" s="221"/>
      <c r="IH40" s="243"/>
      <c r="II40" s="384"/>
      <c r="IJ40" s="221"/>
      <c r="IK40" s="221"/>
      <c r="IL40" s="221"/>
      <c r="IM40" s="221"/>
      <c r="IN40" s="221"/>
      <c r="IO40" s="221"/>
      <c r="IP40" s="221"/>
      <c r="IQ40" s="221"/>
      <c r="IR40" s="221"/>
      <c r="IS40" s="221"/>
      <c r="IT40" s="221"/>
      <c r="IU40" s="221"/>
      <c r="IV40" s="221"/>
      <c r="IW40" s="221"/>
      <c r="IX40" s="221"/>
      <c r="IY40" s="221"/>
      <c r="IZ40" s="221"/>
      <c r="JA40" s="221"/>
      <c r="JB40" s="243"/>
      <c r="JC40" s="384"/>
      <c r="JD40" s="221"/>
      <c r="JE40" s="221"/>
      <c r="JF40" s="221"/>
      <c r="JG40" s="221"/>
      <c r="JH40" s="221"/>
      <c r="JI40" s="221"/>
      <c r="JJ40" s="221"/>
      <c r="JK40" s="221"/>
      <c r="JL40" s="221"/>
      <c r="JM40" s="221"/>
      <c r="JN40" s="221"/>
      <c r="JO40" s="221"/>
      <c r="JP40" s="221"/>
      <c r="JQ40" s="221"/>
      <c r="JR40" s="221"/>
      <c r="JS40" s="221"/>
      <c r="JT40" s="221"/>
      <c r="JU40" s="221"/>
      <c r="JV40" s="243"/>
      <c r="JW40" s="384"/>
      <c r="JX40" s="221"/>
      <c r="JY40" s="221"/>
      <c r="JZ40" s="221"/>
      <c r="KA40" s="221"/>
      <c r="KB40" s="221"/>
      <c r="KC40" s="221"/>
      <c r="KD40" s="221"/>
      <c r="KE40" s="221"/>
      <c r="KF40" s="221"/>
      <c r="KG40" s="221"/>
      <c r="KH40" s="221"/>
      <c r="KI40" s="221"/>
      <c r="KJ40" s="221"/>
      <c r="KK40" s="221"/>
      <c r="KL40" s="221"/>
      <c r="KM40" s="221"/>
      <c r="KN40" s="221"/>
      <c r="KO40" s="221"/>
      <c r="KP40" s="243"/>
      <c r="KQ40" s="384"/>
      <c r="KR40" s="221"/>
      <c r="KS40" s="221"/>
      <c r="KT40" s="221"/>
      <c r="KU40" s="221"/>
      <c r="KV40" s="221"/>
      <c r="KW40" s="221"/>
      <c r="KX40" s="221"/>
      <c r="KY40" s="221"/>
      <c r="KZ40" s="221"/>
      <c r="LA40" s="221"/>
      <c r="LB40" s="221"/>
      <c r="LC40" s="221"/>
      <c r="LD40" s="221"/>
      <c r="LE40" s="221"/>
      <c r="LF40" s="221"/>
      <c r="LG40" s="221"/>
      <c r="LH40" s="221"/>
      <c r="LI40" s="221"/>
      <c r="LJ40" s="243"/>
      <c r="LK40" s="384"/>
      <c r="LL40" s="221"/>
      <c r="LM40" s="221"/>
      <c r="LN40" s="221"/>
      <c r="LO40" s="221"/>
      <c r="LP40" s="221"/>
      <c r="LQ40" s="221"/>
      <c r="LR40" s="221"/>
      <c r="LS40" s="221"/>
      <c r="LT40" s="221"/>
      <c r="LU40" s="221"/>
      <c r="LV40" s="221"/>
      <c r="LW40" s="221"/>
      <c r="LX40" s="221"/>
      <c r="LY40" s="221"/>
      <c r="LZ40" s="221"/>
      <c r="MA40" s="221"/>
      <c r="MB40" s="221"/>
      <c r="MC40" s="221"/>
      <c r="MD40" s="243"/>
    </row>
    <row r="41" spans="1:342" ht="12.75" customHeight="1" x14ac:dyDescent="0.2">
      <c r="A41" s="242"/>
      <c r="B41" s="221"/>
      <c r="C41" s="221"/>
      <c r="D41" s="221"/>
      <c r="E41" s="221"/>
      <c r="F41" s="221"/>
      <c r="G41" s="221"/>
      <c r="H41" s="221"/>
      <c r="I41" s="221"/>
      <c r="J41" s="221"/>
      <c r="K41" s="221"/>
      <c r="L41" s="221"/>
      <c r="M41" s="221"/>
      <c r="N41" s="221"/>
      <c r="O41" s="221"/>
      <c r="P41" s="221"/>
      <c r="Q41" s="221"/>
      <c r="R41" s="221"/>
      <c r="S41" s="221"/>
      <c r="T41" s="384"/>
      <c r="U41" s="221"/>
      <c r="V41" s="221"/>
      <c r="W41" s="221"/>
      <c r="X41" s="221"/>
      <c r="Y41" s="221"/>
      <c r="Z41" s="221"/>
      <c r="AA41" s="221"/>
      <c r="AB41" s="221"/>
      <c r="AC41" s="221"/>
      <c r="AD41" s="221"/>
      <c r="AE41" s="221"/>
      <c r="AF41" s="221"/>
      <c r="AG41" s="221"/>
      <c r="AH41" s="221"/>
      <c r="AI41" s="221"/>
      <c r="AJ41" s="221"/>
      <c r="AK41" s="221"/>
      <c r="AL41" s="221"/>
      <c r="AM41" s="221"/>
      <c r="AN41" s="418"/>
      <c r="AO41" s="242"/>
      <c r="AP41" s="221"/>
      <c r="AQ41" s="221"/>
      <c r="AR41" s="221"/>
      <c r="AS41" s="221"/>
      <c r="AT41" s="221"/>
      <c r="AU41" s="221"/>
      <c r="AV41" s="221"/>
      <c r="AW41" s="221"/>
      <c r="AX41" s="221"/>
      <c r="AY41" s="221"/>
      <c r="AZ41" s="221"/>
      <c r="BA41" s="221"/>
      <c r="BB41" s="221"/>
      <c r="BC41" s="221"/>
      <c r="BD41" s="221"/>
      <c r="BE41" s="221"/>
      <c r="BF41" s="221"/>
      <c r="BG41" s="221"/>
      <c r="BH41" s="221"/>
      <c r="BI41" s="221"/>
      <c r="BJ41" s="243"/>
      <c r="BK41" s="384"/>
      <c r="BL41" s="242"/>
      <c r="BM41" s="221"/>
      <c r="BN41" s="221"/>
      <c r="BO41" s="221"/>
      <c r="BP41" s="221"/>
      <c r="BQ41" s="221"/>
      <c r="BR41" s="221"/>
      <c r="BS41" s="221"/>
      <c r="BT41" s="221"/>
      <c r="BU41" s="221"/>
      <c r="BV41" s="221"/>
      <c r="BW41" s="221"/>
      <c r="BX41" s="221"/>
      <c r="BY41" s="221"/>
      <c r="BZ41" s="221"/>
      <c r="CA41" s="221"/>
      <c r="CB41" s="221"/>
      <c r="CC41" s="221"/>
      <c r="CD41" s="243"/>
      <c r="CE41" s="384"/>
      <c r="CF41" s="242"/>
      <c r="CG41" s="221"/>
      <c r="CH41" s="221"/>
      <c r="CI41" s="221"/>
      <c r="CJ41" s="221"/>
      <c r="CK41" s="221"/>
      <c r="CL41" s="221"/>
      <c r="CM41" s="221"/>
      <c r="CN41" s="221"/>
      <c r="CO41" s="221"/>
      <c r="CP41" s="221"/>
      <c r="CQ41" s="221"/>
      <c r="CR41" s="221"/>
      <c r="CS41" s="221"/>
      <c r="CT41" s="221"/>
      <c r="CU41" s="221"/>
      <c r="CV41" s="221"/>
      <c r="CW41" s="221"/>
      <c r="CX41" s="243"/>
      <c r="CY41" s="384"/>
      <c r="CZ41" s="221"/>
      <c r="DA41" s="221"/>
      <c r="DB41" s="221"/>
      <c r="DC41" s="221"/>
      <c r="DD41" s="221"/>
      <c r="DE41" s="221"/>
      <c r="DF41" s="221"/>
      <c r="DG41" s="221"/>
      <c r="DH41" s="221"/>
      <c r="DI41" s="221"/>
      <c r="DJ41" s="221"/>
      <c r="DK41" s="221"/>
      <c r="DL41" s="221"/>
      <c r="DM41" s="221"/>
      <c r="DN41" s="221"/>
      <c r="DO41" s="221"/>
      <c r="DP41" s="221"/>
      <c r="DQ41" s="221"/>
      <c r="DR41" s="243"/>
      <c r="DS41" s="384"/>
      <c r="DT41" s="221"/>
      <c r="DU41" s="221"/>
      <c r="DV41" s="221"/>
      <c r="DW41" s="221"/>
      <c r="DX41" s="221"/>
      <c r="DY41" s="221"/>
      <c r="DZ41" s="221"/>
      <c r="EA41" s="221"/>
      <c r="EB41" s="221"/>
      <c r="EC41" s="221"/>
      <c r="ED41" s="221"/>
      <c r="EE41" s="221"/>
      <c r="EF41" s="221"/>
      <c r="EG41" s="221"/>
      <c r="EH41" s="221"/>
      <c r="EI41" s="221"/>
      <c r="EJ41" s="221"/>
      <c r="EK41" s="221"/>
      <c r="EL41" s="243"/>
      <c r="EM41" s="384"/>
      <c r="EN41" s="221"/>
      <c r="EO41" s="221"/>
      <c r="EP41" s="221"/>
      <c r="EQ41" s="221"/>
      <c r="ER41" s="221"/>
      <c r="ES41" s="221"/>
      <c r="ET41" s="221"/>
      <c r="EU41" s="221"/>
      <c r="EV41" s="221"/>
      <c r="EW41" s="221"/>
      <c r="EX41" s="221"/>
      <c r="EY41" s="221"/>
      <c r="EZ41" s="221"/>
      <c r="FA41" s="221"/>
      <c r="FB41" s="221"/>
      <c r="FC41" s="221"/>
      <c r="FD41" s="221"/>
      <c r="FE41" s="221"/>
      <c r="FF41" s="243"/>
      <c r="FG41" s="384"/>
      <c r="FH41" s="221"/>
      <c r="FI41" s="221"/>
      <c r="FJ41" s="221"/>
      <c r="FK41" s="221"/>
      <c r="FL41" s="221"/>
      <c r="FM41" s="221"/>
      <c r="FN41" s="221"/>
      <c r="FO41" s="221"/>
      <c r="FP41" s="221"/>
      <c r="FQ41" s="221"/>
      <c r="FR41" s="221"/>
      <c r="FS41" s="221"/>
      <c r="FT41" s="221"/>
      <c r="FU41" s="221"/>
      <c r="FV41" s="221"/>
      <c r="FW41" s="221"/>
      <c r="FX41" s="221"/>
      <c r="FY41" s="221"/>
      <c r="FZ41" s="243"/>
      <c r="GA41" s="384"/>
      <c r="GB41" s="221"/>
      <c r="GC41" s="221"/>
      <c r="GD41" s="221"/>
      <c r="GE41" s="221"/>
      <c r="GF41" s="221"/>
      <c r="GG41" s="221"/>
      <c r="GH41" s="221"/>
      <c r="GI41" s="221"/>
      <c r="GJ41" s="221"/>
      <c r="GK41" s="221"/>
      <c r="GL41" s="221"/>
      <c r="GM41" s="221"/>
      <c r="GN41" s="221"/>
      <c r="GO41" s="221"/>
      <c r="GP41" s="221"/>
      <c r="GQ41" s="221"/>
      <c r="GR41" s="221"/>
      <c r="GS41" s="221"/>
      <c r="GT41" s="243"/>
      <c r="GU41" s="384"/>
      <c r="GV41" s="221"/>
      <c r="GW41" s="221"/>
      <c r="GX41" s="221"/>
      <c r="GY41" s="221"/>
      <c r="GZ41" s="221"/>
      <c r="HA41" s="221"/>
      <c r="HB41" s="221"/>
      <c r="HC41" s="221"/>
      <c r="HD41" s="221"/>
      <c r="HE41" s="221"/>
      <c r="HF41" s="221"/>
      <c r="HG41" s="221"/>
      <c r="HH41" s="221"/>
      <c r="HI41" s="221"/>
      <c r="HJ41" s="221"/>
      <c r="HK41" s="221"/>
      <c r="HL41" s="221"/>
      <c r="HM41" s="221"/>
      <c r="HN41" s="243"/>
      <c r="HO41" s="384"/>
      <c r="HP41" s="221"/>
      <c r="HQ41" s="221"/>
      <c r="HR41" s="221"/>
      <c r="HS41" s="221"/>
      <c r="HT41" s="221"/>
      <c r="HU41" s="221"/>
      <c r="HV41" s="221"/>
      <c r="HW41" s="221"/>
      <c r="HX41" s="221"/>
      <c r="HY41" s="221"/>
      <c r="HZ41" s="221"/>
      <c r="IA41" s="221"/>
      <c r="IB41" s="221"/>
      <c r="IC41" s="221"/>
      <c r="ID41" s="221"/>
      <c r="IE41" s="221"/>
      <c r="IF41" s="221"/>
      <c r="IG41" s="221"/>
      <c r="IH41" s="243"/>
      <c r="II41" s="384"/>
      <c r="IJ41" s="221"/>
      <c r="IK41" s="221"/>
      <c r="IL41" s="221"/>
      <c r="IM41" s="221"/>
      <c r="IN41" s="221"/>
      <c r="IO41" s="221"/>
      <c r="IP41" s="221"/>
      <c r="IQ41" s="221"/>
      <c r="IR41" s="221"/>
      <c r="IS41" s="221"/>
      <c r="IT41" s="221"/>
      <c r="IU41" s="221"/>
      <c r="IV41" s="221"/>
      <c r="IW41" s="221"/>
      <c r="IX41" s="221"/>
      <c r="IY41" s="221"/>
      <c r="IZ41" s="221"/>
      <c r="JA41" s="221"/>
      <c r="JB41" s="243"/>
      <c r="JC41" s="384"/>
      <c r="JD41" s="221"/>
      <c r="JE41" s="221"/>
      <c r="JF41" s="221"/>
      <c r="JG41" s="221"/>
      <c r="JH41" s="221"/>
      <c r="JI41" s="221"/>
      <c r="JJ41" s="221"/>
      <c r="JK41" s="221"/>
      <c r="JL41" s="221"/>
      <c r="JM41" s="221"/>
      <c r="JN41" s="221"/>
      <c r="JO41" s="221"/>
      <c r="JP41" s="221"/>
      <c r="JQ41" s="221"/>
      <c r="JR41" s="221"/>
      <c r="JS41" s="221"/>
      <c r="JT41" s="221"/>
      <c r="JU41" s="221"/>
      <c r="JV41" s="243"/>
      <c r="JW41" s="384"/>
      <c r="JX41" s="221"/>
      <c r="JY41" s="221"/>
      <c r="JZ41" s="221"/>
      <c r="KA41" s="221"/>
      <c r="KB41" s="221"/>
      <c r="KC41" s="221"/>
      <c r="KD41" s="221"/>
      <c r="KE41" s="221"/>
      <c r="KF41" s="221"/>
      <c r="KG41" s="221"/>
      <c r="KH41" s="221"/>
      <c r="KI41" s="221"/>
      <c r="KJ41" s="221"/>
      <c r="KK41" s="221"/>
      <c r="KL41" s="221"/>
      <c r="KM41" s="221"/>
      <c r="KN41" s="221"/>
      <c r="KO41" s="221"/>
      <c r="KP41" s="243"/>
      <c r="KQ41" s="384"/>
      <c r="KR41" s="221"/>
      <c r="KS41" s="221"/>
      <c r="KT41" s="221"/>
      <c r="KU41" s="221"/>
      <c r="KV41" s="221"/>
      <c r="KW41" s="221"/>
      <c r="KX41" s="221"/>
      <c r="KY41" s="221"/>
      <c r="KZ41" s="221"/>
      <c r="LA41" s="221"/>
      <c r="LB41" s="221"/>
      <c r="LC41" s="221"/>
      <c r="LD41" s="221"/>
      <c r="LE41" s="221"/>
      <c r="LF41" s="221"/>
      <c r="LG41" s="221"/>
      <c r="LH41" s="221"/>
      <c r="LI41" s="221"/>
      <c r="LJ41" s="243"/>
      <c r="LK41" s="384"/>
      <c r="LL41" s="221"/>
      <c r="LM41" s="221"/>
      <c r="LN41" s="221"/>
      <c r="LO41" s="221"/>
      <c r="LP41" s="221"/>
      <c r="LQ41" s="221"/>
      <c r="LR41" s="221"/>
      <c r="LS41" s="221"/>
      <c r="LT41" s="221"/>
      <c r="LU41" s="221"/>
      <c r="LV41" s="221"/>
      <c r="LW41" s="221"/>
      <c r="LX41" s="221"/>
      <c r="LY41" s="221"/>
      <c r="LZ41" s="221"/>
      <c r="MA41" s="221"/>
      <c r="MB41" s="221"/>
      <c r="MC41" s="221"/>
      <c r="MD41" s="243"/>
    </row>
    <row r="42" spans="1:342" ht="12.75" customHeight="1" x14ac:dyDescent="0.2">
      <c r="A42" s="242"/>
      <c r="B42" s="221"/>
      <c r="C42" s="221"/>
      <c r="D42" s="221"/>
      <c r="E42" s="221"/>
      <c r="F42" s="221"/>
      <c r="G42" s="221"/>
      <c r="H42" s="221"/>
      <c r="I42" s="221"/>
      <c r="J42" s="221"/>
      <c r="K42" s="221"/>
      <c r="L42" s="221"/>
      <c r="M42" s="221"/>
      <c r="N42" s="221"/>
      <c r="O42" s="221"/>
      <c r="P42" s="221"/>
      <c r="Q42" s="221"/>
      <c r="R42" s="221"/>
      <c r="S42" s="221"/>
      <c r="T42" s="384"/>
      <c r="U42" s="221"/>
      <c r="V42" s="221"/>
      <c r="W42" s="221"/>
      <c r="X42" s="221"/>
      <c r="Y42" s="221"/>
      <c r="Z42" s="221"/>
      <c r="AA42" s="221"/>
      <c r="AB42" s="221"/>
      <c r="AC42" s="221"/>
      <c r="AD42" s="221"/>
      <c r="AE42" s="221"/>
      <c r="AF42" s="221"/>
      <c r="AG42" s="221"/>
      <c r="AH42" s="221"/>
      <c r="AI42" s="221"/>
      <c r="AJ42" s="221"/>
      <c r="AK42" s="221"/>
      <c r="AL42" s="221"/>
      <c r="AM42" s="221"/>
      <c r="AN42" s="418"/>
      <c r="AO42" s="242"/>
      <c r="AP42" s="221"/>
      <c r="AQ42" s="221"/>
      <c r="AR42" s="221"/>
      <c r="AS42" s="221"/>
      <c r="AT42" s="221"/>
      <c r="AU42" s="221"/>
      <c r="AV42" s="221"/>
      <c r="AW42" s="221"/>
      <c r="AX42" s="221"/>
      <c r="AY42" s="221"/>
      <c r="AZ42" s="221"/>
      <c r="BA42" s="221"/>
      <c r="BB42" s="221"/>
      <c r="BC42" s="221"/>
      <c r="BD42" s="221"/>
      <c r="BE42" s="221"/>
      <c r="BF42" s="221"/>
      <c r="BG42" s="221"/>
      <c r="BH42" s="221"/>
      <c r="BI42" s="221"/>
      <c r="BJ42" s="243"/>
      <c r="BK42" s="384"/>
      <c r="BL42" s="242"/>
      <c r="BM42" s="221"/>
      <c r="BN42" s="221"/>
      <c r="BO42" s="221"/>
      <c r="BP42" s="221"/>
      <c r="BQ42" s="221"/>
      <c r="BR42" s="221"/>
      <c r="BS42" s="221"/>
      <c r="BT42" s="221"/>
      <c r="BU42" s="221"/>
      <c r="BV42" s="221"/>
      <c r="BW42" s="221"/>
      <c r="BX42" s="221"/>
      <c r="BY42" s="221"/>
      <c r="BZ42" s="221"/>
      <c r="CA42" s="221"/>
      <c r="CB42" s="221"/>
      <c r="CC42" s="221"/>
      <c r="CD42" s="243"/>
      <c r="CE42" s="384"/>
      <c r="CF42" s="242"/>
      <c r="CG42" s="221"/>
      <c r="CH42" s="221"/>
      <c r="CI42" s="221"/>
      <c r="CJ42" s="221"/>
      <c r="CK42" s="221"/>
      <c r="CL42" s="221"/>
      <c r="CM42" s="221"/>
      <c r="CN42" s="221"/>
      <c r="CO42" s="221"/>
      <c r="CP42" s="221"/>
      <c r="CQ42" s="221"/>
      <c r="CR42" s="221"/>
      <c r="CS42" s="221"/>
      <c r="CT42" s="221"/>
      <c r="CU42" s="221"/>
      <c r="CV42" s="221"/>
      <c r="CW42" s="221"/>
      <c r="CX42" s="243"/>
      <c r="CY42" s="384"/>
      <c r="CZ42" s="221"/>
      <c r="DA42" s="221"/>
      <c r="DB42" s="221"/>
      <c r="DC42" s="221"/>
      <c r="DD42" s="221"/>
      <c r="DE42" s="221"/>
      <c r="DF42" s="221"/>
      <c r="DG42" s="221"/>
      <c r="DH42" s="221"/>
      <c r="DI42" s="221"/>
      <c r="DJ42" s="221"/>
      <c r="DK42" s="221"/>
      <c r="DL42" s="221"/>
      <c r="DM42" s="221"/>
      <c r="DN42" s="221"/>
      <c r="DO42" s="221"/>
      <c r="DP42" s="221"/>
      <c r="DQ42" s="221"/>
      <c r="DR42" s="243"/>
      <c r="DS42" s="384"/>
      <c r="DT42" s="221"/>
      <c r="DU42" s="221"/>
      <c r="DV42" s="221"/>
      <c r="DW42" s="221"/>
      <c r="DX42" s="221"/>
      <c r="DY42" s="221"/>
      <c r="DZ42" s="221"/>
      <c r="EA42" s="221"/>
      <c r="EB42" s="221"/>
      <c r="EC42" s="221"/>
      <c r="ED42" s="221"/>
      <c r="EE42" s="221"/>
      <c r="EF42" s="221"/>
      <c r="EG42" s="221"/>
      <c r="EH42" s="221"/>
      <c r="EI42" s="221"/>
      <c r="EJ42" s="221"/>
      <c r="EK42" s="221"/>
      <c r="EL42" s="243"/>
      <c r="EM42" s="384"/>
      <c r="EN42" s="221"/>
      <c r="EO42" s="221"/>
      <c r="EP42" s="221"/>
      <c r="EQ42" s="221"/>
      <c r="ER42" s="221"/>
      <c r="ES42" s="221"/>
      <c r="ET42" s="221"/>
      <c r="EU42" s="221"/>
      <c r="EV42" s="221"/>
      <c r="EW42" s="221"/>
      <c r="EX42" s="221"/>
      <c r="EY42" s="221"/>
      <c r="EZ42" s="221"/>
      <c r="FA42" s="221"/>
      <c r="FB42" s="221"/>
      <c r="FC42" s="221"/>
      <c r="FD42" s="221"/>
      <c r="FE42" s="221"/>
      <c r="FF42" s="243"/>
      <c r="FG42" s="384"/>
      <c r="FH42" s="221"/>
      <c r="FI42" s="221"/>
      <c r="FJ42" s="221"/>
      <c r="FK42" s="221"/>
      <c r="FL42" s="221"/>
      <c r="FM42" s="221"/>
      <c r="FN42" s="221"/>
      <c r="FO42" s="221"/>
      <c r="FP42" s="221"/>
      <c r="FQ42" s="221"/>
      <c r="FR42" s="221"/>
      <c r="FS42" s="221"/>
      <c r="FT42" s="221"/>
      <c r="FU42" s="221"/>
      <c r="FV42" s="221"/>
      <c r="FW42" s="221"/>
      <c r="FX42" s="221"/>
      <c r="FY42" s="221"/>
      <c r="FZ42" s="243"/>
      <c r="GA42" s="384"/>
      <c r="GB42" s="221"/>
      <c r="GC42" s="221"/>
      <c r="GD42" s="221"/>
      <c r="GE42" s="221"/>
      <c r="GF42" s="221"/>
      <c r="GG42" s="221"/>
      <c r="GH42" s="221"/>
      <c r="GI42" s="221"/>
      <c r="GJ42" s="221"/>
      <c r="GK42" s="221"/>
      <c r="GL42" s="221"/>
      <c r="GM42" s="221"/>
      <c r="GN42" s="221"/>
      <c r="GO42" s="221"/>
      <c r="GP42" s="221"/>
      <c r="GQ42" s="221"/>
      <c r="GR42" s="221"/>
      <c r="GS42" s="221"/>
      <c r="GT42" s="243"/>
      <c r="GU42" s="384"/>
      <c r="GV42" s="221"/>
      <c r="GW42" s="221"/>
      <c r="GX42" s="221"/>
      <c r="GY42" s="221"/>
      <c r="GZ42" s="221"/>
      <c r="HA42" s="221"/>
      <c r="HB42" s="221"/>
      <c r="HC42" s="221"/>
      <c r="HD42" s="221"/>
      <c r="HE42" s="221"/>
      <c r="HF42" s="221"/>
      <c r="HG42" s="221"/>
      <c r="HH42" s="221"/>
      <c r="HI42" s="221"/>
      <c r="HJ42" s="221"/>
      <c r="HK42" s="221"/>
      <c r="HL42" s="221"/>
      <c r="HM42" s="221"/>
      <c r="HN42" s="243"/>
      <c r="HO42" s="384"/>
      <c r="HP42" s="221"/>
      <c r="HQ42" s="221"/>
      <c r="HR42" s="221"/>
      <c r="HS42" s="221"/>
      <c r="HT42" s="221"/>
      <c r="HU42" s="221"/>
      <c r="HV42" s="221"/>
      <c r="HW42" s="221"/>
      <c r="HX42" s="221"/>
      <c r="HY42" s="221"/>
      <c r="HZ42" s="221"/>
      <c r="IA42" s="221"/>
      <c r="IB42" s="221"/>
      <c r="IC42" s="221"/>
      <c r="ID42" s="221"/>
      <c r="IE42" s="221"/>
      <c r="IF42" s="221"/>
      <c r="IG42" s="221"/>
      <c r="IH42" s="243"/>
      <c r="II42" s="384"/>
      <c r="IJ42" s="221"/>
      <c r="IK42" s="221"/>
      <c r="IL42" s="221"/>
      <c r="IM42" s="221"/>
      <c r="IN42" s="221"/>
      <c r="IO42" s="221"/>
      <c r="IP42" s="221"/>
      <c r="IQ42" s="221"/>
      <c r="IR42" s="221"/>
      <c r="IS42" s="221"/>
      <c r="IT42" s="221"/>
      <c r="IU42" s="221"/>
      <c r="IV42" s="221"/>
      <c r="IW42" s="221"/>
      <c r="IX42" s="221"/>
      <c r="IY42" s="221"/>
      <c r="IZ42" s="221"/>
      <c r="JA42" s="221"/>
      <c r="JB42" s="243"/>
      <c r="JC42" s="384"/>
      <c r="JD42" s="221"/>
      <c r="JE42" s="221"/>
      <c r="JF42" s="221"/>
      <c r="JG42" s="221"/>
      <c r="JH42" s="221"/>
      <c r="JI42" s="221"/>
      <c r="JJ42" s="221"/>
      <c r="JK42" s="221"/>
      <c r="JL42" s="221"/>
      <c r="JM42" s="221"/>
      <c r="JN42" s="221"/>
      <c r="JO42" s="221"/>
      <c r="JP42" s="221"/>
      <c r="JQ42" s="221"/>
      <c r="JR42" s="221"/>
      <c r="JS42" s="221"/>
      <c r="JT42" s="221"/>
      <c r="JU42" s="221"/>
      <c r="JV42" s="243"/>
      <c r="JW42" s="384"/>
      <c r="JX42" s="221"/>
      <c r="JY42" s="221"/>
      <c r="JZ42" s="221"/>
      <c r="KA42" s="221"/>
      <c r="KB42" s="221"/>
      <c r="KC42" s="221"/>
      <c r="KD42" s="221"/>
      <c r="KE42" s="221"/>
      <c r="KF42" s="221"/>
      <c r="KG42" s="221"/>
      <c r="KH42" s="221"/>
      <c r="KI42" s="221"/>
      <c r="KJ42" s="221"/>
      <c r="KK42" s="221"/>
      <c r="KL42" s="221"/>
      <c r="KM42" s="221"/>
      <c r="KN42" s="221"/>
      <c r="KO42" s="221"/>
      <c r="KP42" s="243"/>
      <c r="KQ42" s="384"/>
      <c r="KR42" s="221"/>
      <c r="KS42" s="221"/>
      <c r="KT42" s="221"/>
      <c r="KU42" s="221"/>
      <c r="KV42" s="221"/>
      <c r="KW42" s="221"/>
      <c r="KX42" s="221"/>
      <c r="KY42" s="221"/>
      <c r="KZ42" s="221"/>
      <c r="LA42" s="221"/>
      <c r="LB42" s="221"/>
      <c r="LC42" s="221"/>
      <c r="LD42" s="221"/>
      <c r="LE42" s="221"/>
      <c r="LF42" s="221"/>
      <c r="LG42" s="221"/>
      <c r="LH42" s="221"/>
      <c r="LI42" s="221"/>
      <c r="LJ42" s="243"/>
      <c r="LK42" s="384"/>
      <c r="LL42" s="221"/>
      <c r="LM42" s="221"/>
      <c r="LN42" s="221"/>
      <c r="LO42" s="221"/>
      <c r="LP42" s="221"/>
      <c r="LQ42" s="221"/>
      <c r="LR42" s="221"/>
      <c r="LS42" s="221"/>
      <c r="LT42" s="221"/>
      <c r="LU42" s="221"/>
      <c r="LV42" s="221"/>
      <c r="LW42" s="221"/>
      <c r="LX42" s="221"/>
      <c r="LY42" s="221"/>
      <c r="LZ42" s="221"/>
      <c r="MA42" s="221"/>
      <c r="MB42" s="221"/>
      <c r="MC42" s="221"/>
      <c r="MD42" s="243"/>
    </row>
    <row r="43" spans="1:342" ht="12.75" customHeight="1" x14ac:dyDescent="0.2">
      <c r="A43" s="274" t="s">
        <v>366</v>
      </c>
      <c r="B43" s="275"/>
      <c r="C43" s="275"/>
      <c r="D43" s="275"/>
      <c r="E43" s="275"/>
      <c r="F43" s="275"/>
      <c r="G43" s="275"/>
      <c r="H43" s="275"/>
      <c r="I43" s="275"/>
      <c r="J43" s="275"/>
      <c r="K43" s="275"/>
      <c r="L43" s="275"/>
      <c r="M43" s="275"/>
      <c r="N43" s="275"/>
      <c r="O43" s="275"/>
      <c r="P43" s="275"/>
      <c r="Q43" s="275"/>
      <c r="R43" s="275"/>
      <c r="S43" s="276"/>
      <c r="T43" s="386"/>
      <c r="U43" s="274" t="s">
        <v>367</v>
      </c>
      <c r="V43" s="275"/>
      <c r="W43" s="275"/>
      <c r="X43" s="275"/>
      <c r="Y43" s="275"/>
      <c r="Z43" s="275"/>
      <c r="AA43" s="275"/>
      <c r="AB43" s="275"/>
      <c r="AC43" s="275"/>
      <c r="AD43" s="275"/>
      <c r="AE43" s="275"/>
      <c r="AF43" s="275"/>
      <c r="AG43" s="275"/>
      <c r="AH43" s="275"/>
      <c r="AI43" s="275"/>
      <c r="AJ43" s="275"/>
      <c r="AK43" s="275"/>
      <c r="AL43" s="275"/>
      <c r="AM43" s="276"/>
      <c r="AN43" s="419"/>
      <c r="AO43" s="274" t="s">
        <v>368</v>
      </c>
      <c r="AP43" s="277"/>
      <c r="AQ43" s="277"/>
      <c r="AR43" s="277"/>
      <c r="AS43" s="277"/>
      <c r="AT43" s="277"/>
      <c r="AU43" s="277"/>
      <c r="AV43" s="277"/>
      <c r="AW43" s="277"/>
      <c r="AX43" s="277"/>
      <c r="AY43" s="277"/>
      <c r="AZ43" s="277"/>
      <c r="BA43" s="277"/>
      <c r="BB43" s="277"/>
      <c r="BC43" s="277"/>
      <c r="BD43" s="277"/>
      <c r="BE43" s="277"/>
      <c r="BF43" s="277"/>
      <c r="BG43" s="277"/>
      <c r="BH43" s="277"/>
      <c r="BI43" s="277"/>
      <c r="BJ43" s="278"/>
      <c r="BK43" s="386"/>
      <c r="BL43" s="274" t="s">
        <v>369</v>
      </c>
      <c r="BM43" s="277"/>
      <c r="BN43" s="277"/>
      <c r="BO43" s="277"/>
      <c r="BP43" s="277"/>
      <c r="BQ43" s="277"/>
      <c r="BR43" s="277"/>
      <c r="BS43" s="277"/>
      <c r="BT43" s="277"/>
      <c r="BU43" s="277"/>
      <c r="BV43" s="277"/>
      <c r="BW43" s="277"/>
      <c r="BX43" s="277"/>
      <c r="BY43" s="277"/>
      <c r="BZ43" s="277"/>
      <c r="CA43" s="277"/>
      <c r="CB43" s="277"/>
      <c r="CC43" s="277"/>
      <c r="CD43" s="278"/>
      <c r="CE43" s="386"/>
      <c r="CF43" s="274" t="s">
        <v>370</v>
      </c>
      <c r="CG43" s="277"/>
      <c r="CH43" s="277"/>
      <c r="CI43" s="277"/>
      <c r="CJ43" s="277"/>
      <c r="CK43" s="277"/>
      <c r="CL43" s="277"/>
      <c r="CM43" s="277"/>
      <c r="CN43" s="277"/>
      <c r="CO43" s="277"/>
      <c r="CP43" s="277"/>
      <c r="CQ43" s="277"/>
      <c r="CR43" s="277"/>
      <c r="CS43" s="277"/>
      <c r="CT43" s="277"/>
      <c r="CU43" s="277"/>
      <c r="CV43" s="277"/>
      <c r="CW43" s="277"/>
      <c r="CX43" s="278"/>
      <c r="CY43" s="386"/>
      <c r="CZ43" s="274" t="s">
        <v>371</v>
      </c>
      <c r="DA43" s="277"/>
      <c r="DB43" s="277"/>
      <c r="DC43" s="277"/>
      <c r="DD43" s="277"/>
      <c r="DE43" s="277"/>
      <c r="DF43" s="423"/>
      <c r="DG43" s="423"/>
      <c r="DH43" s="423"/>
      <c r="DI43" s="423"/>
      <c r="DJ43" s="423"/>
      <c r="DK43" s="423"/>
      <c r="DL43" s="423"/>
      <c r="DM43" s="423"/>
      <c r="DN43" s="423"/>
      <c r="DO43" s="423"/>
      <c r="DP43" s="423"/>
      <c r="DQ43" s="423"/>
      <c r="DR43" s="424"/>
      <c r="DS43" s="386"/>
      <c r="DT43" s="274" t="s">
        <v>371</v>
      </c>
      <c r="DU43" s="277"/>
      <c r="DV43" s="277"/>
      <c r="DW43" s="277"/>
      <c r="DX43" s="277"/>
      <c r="DY43" s="277"/>
      <c r="DZ43" s="423"/>
      <c r="EA43" s="423"/>
      <c r="EB43" s="423"/>
      <c r="EC43" s="423"/>
      <c r="ED43" s="423"/>
      <c r="EE43" s="423"/>
      <c r="EF43" s="423"/>
      <c r="EG43" s="423"/>
      <c r="EH43" s="423"/>
      <c r="EI43" s="423"/>
      <c r="EJ43" s="423"/>
      <c r="EK43" s="423"/>
      <c r="EL43" s="424"/>
      <c r="EM43" s="386"/>
      <c r="EN43" s="274" t="s">
        <v>371</v>
      </c>
      <c r="EO43" s="277"/>
      <c r="EP43" s="277"/>
      <c r="EQ43" s="277"/>
      <c r="ER43" s="277"/>
      <c r="ES43" s="277"/>
      <c r="ET43" s="423"/>
      <c r="EU43" s="423"/>
      <c r="EV43" s="423"/>
      <c r="EW43" s="423"/>
      <c r="EX43" s="423"/>
      <c r="EY43" s="423"/>
      <c r="EZ43" s="423"/>
      <c r="FA43" s="423"/>
      <c r="FB43" s="423"/>
      <c r="FC43" s="423"/>
      <c r="FD43" s="423"/>
      <c r="FE43" s="423"/>
      <c r="FF43" s="424"/>
      <c r="FG43" s="386"/>
      <c r="FH43" s="274" t="s">
        <v>371</v>
      </c>
      <c r="FI43" s="277"/>
      <c r="FJ43" s="277"/>
      <c r="FK43" s="277"/>
      <c r="FL43" s="277"/>
      <c r="FM43" s="277"/>
      <c r="FN43" s="423"/>
      <c r="FO43" s="423"/>
      <c r="FP43" s="423"/>
      <c r="FQ43" s="423"/>
      <c r="FR43" s="423"/>
      <c r="FS43" s="423"/>
      <c r="FT43" s="423"/>
      <c r="FU43" s="423"/>
      <c r="FV43" s="423"/>
      <c r="FW43" s="423"/>
      <c r="FX43" s="423"/>
      <c r="FY43" s="423"/>
      <c r="FZ43" s="424"/>
      <c r="GA43" s="386"/>
      <c r="GB43" s="274" t="s">
        <v>371</v>
      </c>
      <c r="GC43" s="277"/>
      <c r="GD43" s="277"/>
      <c r="GE43" s="277"/>
      <c r="GF43" s="277"/>
      <c r="GG43" s="277"/>
      <c r="GH43" s="423"/>
      <c r="GI43" s="423"/>
      <c r="GJ43" s="423"/>
      <c r="GK43" s="423"/>
      <c r="GL43" s="423"/>
      <c r="GM43" s="423"/>
      <c r="GN43" s="423"/>
      <c r="GO43" s="423"/>
      <c r="GP43" s="423"/>
      <c r="GQ43" s="423"/>
      <c r="GR43" s="423"/>
      <c r="GS43" s="423"/>
      <c r="GT43" s="424"/>
      <c r="GU43" s="386"/>
      <c r="GV43" s="274" t="s">
        <v>371</v>
      </c>
      <c r="GW43" s="277"/>
      <c r="GX43" s="277"/>
      <c r="GY43" s="277"/>
      <c r="GZ43" s="277"/>
      <c r="HA43" s="277"/>
      <c r="HB43" s="423"/>
      <c r="HC43" s="423"/>
      <c r="HD43" s="423"/>
      <c r="HE43" s="423"/>
      <c r="HF43" s="423"/>
      <c r="HG43" s="423"/>
      <c r="HH43" s="423"/>
      <c r="HI43" s="423"/>
      <c r="HJ43" s="423"/>
      <c r="HK43" s="423"/>
      <c r="HL43" s="423"/>
      <c r="HM43" s="423"/>
      <c r="HN43" s="424"/>
      <c r="HO43" s="386"/>
      <c r="HP43" s="274" t="s">
        <v>371</v>
      </c>
      <c r="HQ43" s="277"/>
      <c r="HR43" s="277"/>
      <c r="HS43" s="277"/>
      <c r="HT43" s="277"/>
      <c r="HU43" s="277"/>
      <c r="HV43" s="423"/>
      <c r="HW43" s="423"/>
      <c r="HX43" s="423"/>
      <c r="HY43" s="423"/>
      <c r="HZ43" s="423"/>
      <c r="IA43" s="423"/>
      <c r="IB43" s="423"/>
      <c r="IC43" s="423"/>
      <c r="ID43" s="423"/>
      <c r="IE43" s="423"/>
      <c r="IF43" s="423"/>
      <c r="IG43" s="423"/>
      <c r="IH43" s="424"/>
      <c r="II43" s="386"/>
      <c r="IJ43" s="274" t="s">
        <v>371</v>
      </c>
      <c r="IK43" s="277"/>
      <c r="IL43" s="277"/>
      <c r="IM43" s="277"/>
      <c r="IN43" s="277"/>
      <c r="IO43" s="277"/>
      <c r="IP43" s="423"/>
      <c r="IQ43" s="423"/>
      <c r="IR43" s="423"/>
      <c r="IS43" s="423"/>
      <c r="IT43" s="423"/>
      <c r="IU43" s="423"/>
      <c r="IV43" s="423"/>
      <c r="IW43" s="423"/>
      <c r="IX43" s="423"/>
      <c r="IY43" s="423"/>
      <c r="IZ43" s="423"/>
      <c r="JA43" s="423"/>
      <c r="JB43" s="424"/>
      <c r="JC43" s="386"/>
      <c r="JD43" s="274" t="s">
        <v>371</v>
      </c>
      <c r="JE43" s="277"/>
      <c r="JF43" s="277"/>
      <c r="JG43" s="277"/>
      <c r="JH43" s="277"/>
      <c r="JI43" s="277"/>
      <c r="JJ43" s="423"/>
      <c r="JK43" s="423"/>
      <c r="JL43" s="423"/>
      <c r="JM43" s="423"/>
      <c r="JN43" s="423"/>
      <c r="JO43" s="423"/>
      <c r="JP43" s="423"/>
      <c r="JQ43" s="423"/>
      <c r="JR43" s="423"/>
      <c r="JS43" s="423"/>
      <c r="JT43" s="423"/>
      <c r="JU43" s="423"/>
      <c r="JV43" s="424"/>
      <c r="JW43" s="386"/>
      <c r="JX43" s="274" t="s">
        <v>371</v>
      </c>
      <c r="JY43" s="277"/>
      <c r="JZ43" s="277"/>
      <c r="KA43" s="277"/>
      <c r="KB43" s="277"/>
      <c r="KC43" s="277"/>
      <c r="KD43" s="423"/>
      <c r="KE43" s="423"/>
      <c r="KF43" s="423"/>
      <c r="KG43" s="423"/>
      <c r="KH43" s="423"/>
      <c r="KI43" s="423"/>
      <c r="KJ43" s="423"/>
      <c r="KK43" s="423"/>
      <c r="KL43" s="423"/>
      <c r="KM43" s="423"/>
      <c r="KN43" s="423"/>
      <c r="KO43" s="423"/>
      <c r="KP43" s="424"/>
      <c r="KQ43" s="386"/>
      <c r="KR43" s="274" t="s">
        <v>371</v>
      </c>
      <c r="KS43" s="277"/>
      <c r="KT43" s="277"/>
      <c r="KU43" s="277"/>
      <c r="KV43" s="277"/>
      <c r="KW43" s="277"/>
      <c r="KX43" s="423"/>
      <c r="KY43" s="423"/>
      <c r="KZ43" s="423"/>
      <c r="LA43" s="423"/>
      <c r="LB43" s="423"/>
      <c r="LC43" s="423"/>
      <c r="LD43" s="423"/>
      <c r="LE43" s="423"/>
      <c r="LF43" s="423"/>
      <c r="LG43" s="423"/>
      <c r="LH43" s="423"/>
      <c r="LI43" s="423"/>
      <c r="LJ43" s="424"/>
      <c r="LK43" s="386"/>
      <c r="LL43" s="274" t="s">
        <v>371</v>
      </c>
      <c r="LM43" s="277"/>
      <c r="LN43" s="277"/>
      <c r="LO43" s="277"/>
      <c r="LP43" s="277"/>
      <c r="LQ43" s="277"/>
      <c r="LR43" s="423"/>
      <c r="LS43" s="423"/>
      <c r="LT43" s="423"/>
      <c r="LU43" s="423"/>
      <c r="LV43" s="423"/>
      <c r="LW43" s="423"/>
      <c r="LX43" s="423"/>
      <c r="LY43" s="423"/>
      <c r="LZ43" s="423"/>
      <c r="MA43" s="423"/>
      <c r="MB43" s="423"/>
      <c r="MC43" s="423"/>
      <c r="MD43" s="424"/>
    </row>
    <row r="44" spans="1:342" ht="12.75" customHeight="1" x14ac:dyDescent="0.2">
      <c r="A44" s="244"/>
      <c r="B44" s="222"/>
      <c r="C44" s="222"/>
      <c r="D44" s="222"/>
      <c r="E44" s="222"/>
      <c r="F44" s="222"/>
      <c r="G44" s="222"/>
      <c r="H44" s="222"/>
      <c r="I44" s="222"/>
      <c r="J44" s="222"/>
      <c r="K44" s="222"/>
      <c r="L44" s="222"/>
      <c r="M44" s="222"/>
      <c r="N44" s="222"/>
      <c r="O44" s="222"/>
      <c r="P44" s="222"/>
      <c r="Q44" s="222"/>
      <c r="R44" s="222"/>
      <c r="S44" s="222"/>
      <c r="T44" s="386"/>
      <c r="U44" s="222"/>
      <c r="V44" s="222"/>
      <c r="W44" s="222"/>
      <c r="X44" s="222"/>
      <c r="Y44" s="222"/>
      <c r="Z44" s="222"/>
      <c r="AA44" s="222"/>
      <c r="AB44" s="222"/>
      <c r="AC44" s="222"/>
      <c r="AD44" s="222"/>
      <c r="AE44" s="222"/>
      <c r="AF44" s="222"/>
      <c r="AG44" s="222"/>
      <c r="AH44" s="222"/>
      <c r="AI44" s="222"/>
      <c r="AJ44" s="222"/>
      <c r="AK44" s="222"/>
      <c r="AL44" s="222"/>
      <c r="AM44" s="222"/>
      <c r="AN44" s="419"/>
      <c r="AO44" s="556"/>
      <c r="AP44" s="26"/>
      <c r="AQ44" s="26"/>
      <c r="AR44" s="26"/>
      <c r="AS44" s="26"/>
      <c r="AT44" s="26"/>
      <c r="AU44" s="26"/>
      <c r="AV44" s="26"/>
      <c r="AW44" s="26"/>
      <c r="AX44" s="26"/>
      <c r="AY44" s="26"/>
      <c r="AZ44" s="26"/>
      <c r="BA44" s="26"/>
      <c r="BB44" s="26"/>
      <c r="BC44" s="26"/>
      <c r="BD44" s="26"/>
      <c r="BE44" s="26"/>
      <c r="BF44" s="26"/>
      <c r="BG44" s="26"/>
      <c r="BH44" s="26"/>
      <c r="BI44" s="26"/>
      <c r="BJ44" s="557"/>
      <c r="BK44" s="386"/>
      <c r="BL44" s="556"/>
      <c r="BM44" s="26"/>
      <c r="BN44" s="26"/>
      <c r="BO44" s="26"/>
      <c r="BP44" s="26"/>
      <c r="BQ44" s="26"/>
      <c r="BR44" s="26"/>
      <c r="BS44" s="26"/>
      <c r="BT44" s="26"/>
      <c r="BU44" s="26"/>
      <c r="BV44" s="26"/>
      <c r="BW44" s="26"/>
      <c r="BX44" s="26"/>
      <c r="BY44" s="26"/>
      <c r="BZ44" s="26"/>
      <c r="CA44" s="26"/>
      <c r="CB44" s="26"/>
      <c r="CC44" s="26"/>
      <c r="CD44" s="557"/>
      <c r="CE44" s="414"/>
      <c r="CF44" s="556"/>
      <c r="CG44" s="26"/>
      <c r="CH44" s="26"/>
      <c r="CI44" s="26"/>
      <c r="CJ44" s="26"/>
      <c r="CK44" s="26"/>
      <c r="CL44" s="26"/>
      <c r="CM44" s="26"/>
      <c r="CN44" s="26"/>
      <c r="CO44" s="26"/>
      <c r="CP44" s="26"/>
      <c r="CQ44" s="26"/>
      <c r="CR44" s="26"/>
      <c r="CS44" s="26"/>
      <c r="CT44" s="26"/>
      <c r="CU44" s="26"/>
      <c r="CV44" s="26"/>
      <c r="CW44" s="26"/>
      <c r="CX44" s="265"/>
      <c r="CY44" s="414"/>
      <c r="CZ44" s="222"/>
      <c r="DA44" s="229"/>
      <c r="DB44" s="229"/>
      <c r="DC44" s="229"/>
      <c r="DD44" s="229"/>
      <c r="DE44" s="229"/>
      <c r="DF44" s="229"/>
      <c r="DG44" s="229"/>
      <c r="DH44" s="229"/>
      <c r="DI44" s="229"/>
      <c r="DJ44" s="229"/>
      <c r="DK44" s="229"/>
      <c r="DL44" s="229"/>
      <c r="DM44" s="229"/>
      <c r="DN44" s="229"/>
      <c r="DO44" s="229"/>
      <c r="DP44" s="229"/>
      <c r="DQ44" s="229"/>
      <c r="DR44" s="266"/>
      <c r="DS44" s="414"/>
      <c r="DT44" s="222"/>
      <c r="DU44" s="229"/>
      <c r="DV44" s="229"/>
      <c r="DW44" s="229"/>
      <c r="DX44" s="229"/>
      <c r="DY44" s="229"/>
      <c r="DZ44" s="229"/>
      <c r="EA44" s="229"/>
      <c r="EB44" s="229"/>
      <c r="EC44" s="229"/>
      <c r="ED44" s="229"/>
      <c r="EE44" s="229"/>
      <c r="EF44" s="229"/>
      <c r="EG44" s="229"/>
      <c r="EH44" s="229"/>
      <c r="EI44" s="229"/>
      <c r="EJ44" s="229"/>
      <c r="EK44" s="229"/>
      <c r="EL44" s="266"/>
      <c r="EM44" s="414"/>
      <c r="EN44" s="222"/>
      <c r="EO44" s="229"/>
      <c r="EP44" s="229"/>
      <c r="EQ44" s="229"/>
      <c r="ER44" s="229"/>
      <c r="ES44" s="229"/>
      <c r="ET44" s="229"/>
      <c r="EU44" s="229"/>
      <c r="EV44" s="229"/>
      <c r="EW44" s="229"/>
      <c r="EX44" s="229"/>
      <c r="EY44" s="229"/>
      <c r="EZ44" s="229"/>
      <c r="FA44" s="229"/>
      <c r="FB44" s="229"/>
      <c r="FC44" s="229"/>
      <c r="FD44" s="229"/>
      <c r="FE44" s="229"/>
      <c r="FF44" s="266"/>
      <c r="FG44" s="414"/>
      <c r="FH44" s="222"/>
      <c r="FI44" s="229"/>
      <c r="FJ44" s="229"/>
      <c r="FK44" s="229"/>
      <c r="FL44" s="229"/>
      <c r="FM44" s="229"/>
      <c r="FN44" s="229"/>
      <c r="FO44" s="229"/>
      <c r="FP44" s="229"/>
      <c r="FQ44" s="229"/>
      <c r="FR44" s="229"/>
      <c r="FS44" s="229"/>
      <c r="FT44" s="229"/>
      <c r="FU44" s="229"/>
      <c r="FV44" s="229"/>
      <c r="FW44" s="229"/>
      <c r="FX44" s="229"/>
      <c r="FY44" s="229"/>
      <c r="FZ44" s="266"/>
      <c r="GA44" s="414"/>
      <c r="GB44" s="222"/>
      <c r="GC44" s="229"/>
      <c r="GD44" s="229"/>
      <c r="GE44" s="229"/>
      <c r="GF44" s="229"/>
      <c r="GG44" s="229"/>
      <c r="GH44" s="229"/>
      <c r="GI44" s="229"/>
      <c r="GJ44" s="229"/>
      <c r="GK44" s="229"/>
      <c r="GL44" s="229"/>
      <c r="GM44" s="229"/>
      <c r="GN44" s="229"/>
      <c r="GO44" s="229"/>
      <c r="GP44" s="229"/>
      <c r="GQ44" s="229"/>
      <c r="GR44" s="229"/>
      <c r="GS44" s="229"/>
      <c r="GT44" s="266"/>
      <c r="GU44" s="414"/>
      <c r="GV44" s="222"/>
      <c r="GW44" s="229"/>
      <c r="GX44" s="229"/>
      <c r="GY44" s="229"/>
      <c r="GZ44" s="229"/>
      <c r="HA44" s="229"/>
      <c r="HB44" s="229"/>
      <c r="HC44" s="229"/>
      <c r="HD44" s="229"/>
      <c r="HE44" s="229"/>
      <c r="HF44" s="229"/>
      <c r="HG44" s="229"/>
      <c r="HH44" s="229"/>
      <c r="HI44" s="229"/>
      <c r="HJ44" s="229"/>
      <c r="HK44" s="229"/>
      <c r="HL44" s="229"/>
      <c r="HM44" s="229"/>
      <c r="HN44" s="266"/>
      <c r="HO44" s="414"/>
      <c r="HP44" s="222"/>
      <c r="HQ44" s="229"/>
      <c r="HR44" s="229"/>
      <c r="HS44" s="229"/>
      <c r="HT44" s="229"/>
      <c r="HU44" s="229"/>
      <c r="HV44" s="229"/>
      <c r="HW44" s="229"/>
      <c r="HX44" s="229"/>
      <c r="HY44" s="229"/>
      <c r="HZ44" s="229"/>
      <c r="IA44" s="229"/>
      <c r="IB44" s="229"/>
      <c r="IC44" s="229"/>
      <c r="ID44" s="229"/>
      <c r="IE44" s="229"/>
      <c r="IF44" s="229"/>
      <c r="IG44" s="229"/>
      <c r="IH44" s="266"/>
      <c r="II44" s="414"/>
      <c r="IJ44" s="222"/>
      <c r="IK44" s="229"/>
      <c r="IL44" s="229"/>
      <c r="IM44" s="229"/>
      <c r="IN44" s="229"/>
      <c r="IO44" s="229"/>
      <c r="IP44" s="229"/>
      <c r="IQ44" s="229"/>
      <c r="IR44" s="229"/>
      <c r="IS44" s="229"/>
      <c r="IT44" s="229"/>
      <c r="IU44" s="229"/>
      <c r="IV44" s="229"/>
      <c r="IW44" s="229"/>
      <c r="IX44" s="229"/>
      <c r="IY44" s="229"/>
      <c r="IZ44" s="229"/>
      <c r="JA44" s="229"/>
      <c r="JB44" s="266"/>
      <c r="JC44" s="414"/>
      <c r="JD44" s="222"/>
      <c r="JE44" s="229"/>
      <c r="JF44" s="229"/>
      <c r="JG44" s="229"/>
      <c r="JH44" s="229"/>
      <c r="JI44" s="229"/>
      <c r="JJ44" s="229"/>
      <c r="JK44" s="229"/>
      <c r="JL44" s="229"/>
      <c r="JM44" s="229"/>
      <c r="JN44" s="229"/>
      <c r="JO44" s="229"/>
      <c r="JP44" s="229"/>
      <c r="JQ44" s="229"/>
      <c r="JR44" s="229"/>
      <c r="JS44" s="229"/>
      <c r="JT44" s="229"/>
      <c r="JU44" s="229"/>
      <c r="JV44" s="266"/>
      <c r="JW44" s="414"/>
      <c r="JX44" s="222"/>
      <c r="JY44" s="229"/>
      <c r="JZ44" s="229"/>
      <c r="KA44" s="229"/>
      <c r="KB44" s="229"/>
      <c r="KC44" s="229"/>
      <c r="KD44" s="229"/>
      <c r="KE44" s="229"/>
      <c r="KF44" s="229"/>
      <c r="KG44" s="229"/>
      <c r="KH44" s="229"/>
      <c r="KI44" s="229"/>
      <c r="KJ44" s="229"/>
      <c r="KK44" s="229"/>
      <c r="KL44" s="229"/>
      <c r="KM44" s="229"/>
      <c r="KN44" s="229"/>
      <c r="KO44" s="229"/>
      <c r="KP44" s="266"/>
      <c r="KQ44" s="414"/>
      <c r="KR44" s="222"/>
      <c r="KS44" s="229"/>
      <c r="KT44" s="229"/>
      <c r="KU44" s="229"/>
      <c r="KV44" s="229"/>
      <c r="KW44" s="229"/>
      <c r="KX44" s="229"/>
      <c r="KY44" s="229"/>
      <c r="KZ44" s="229"/>
      <c r="LA44" s="229"/>
      <c r="LB44" s="229"/>
      <c r="LC44" s="229"/>
      <c r="LD44" s="229"/>
      <c r="LE44" s="229"/>
      <c r="LF44" s="229"/>
      <c r="LG44" s="229"/>
      <c r="LH44" s="229"/>
      <c r="LI44" s="229"/>
      <c r="LJ44" s="266"/>
      <c r="LK44" s="414"/>
      <c r="LL44" s="222"/>
      <c r="LM44" s="229"/>
      <c r="LN44" s="229"/>
      <c r="LO44" s="229"/>
      <c r="LP44" s="229"/>
      <c r="LQ44" s="229"/>
      <c r="LR44" s="229"/>
      <c r="LS44" s="229"/>
      <c r="LT44" s="229"/>
      <c r="LU44" s="229"/>
      <c r="LV44" s="229"/>
      <c r="LW44" s="229"/>
      <c r="LX44" s="229"/>
      <c r="LY44" s="229"/>
      <c r="LZ44" s="229"/>
      <c r="MA44" s="229"/>
      <c r="MB44" s="229"/>
      <c r="MC44" s="229"/>
      <c r="MD44" s="266"/>
    </row>
    <row r="45" spans="1:342" ht="12.75" customHeight="1" x14ac:dyDescent="0.2">
      <c r="A45" s="246" t="s">
        <v>372</v>
      </c>
      <c r="B45" s="222"/>
      <c r="C45" s="222"/>
      <c r="D45" s="222"/>
      <c r="E45" s="222"/>
      <c r="F45" s="222"/>
      <c r="G45" s="222"/>
      <c r="H45" s="222"/>
      <c r="I45" s="222"/>
      <c r="J45" s="222"/>
      <c r="K45" s="222"/>
      <c r="L45" s="222"/>
      <c r="M45" s="222"/>
      <c r="N45" s="222"/>
      <c r="O45" s="222"/>
      <c r="P45" s="222"/>
      <c r="Q45" s="222"/>
      <c r="R45" s="222"/>
      <c r="S45" s="222"/>
      <c r="T45" s="386"/>
      <c r="U45" s="246" t="s">
        <v>372</v>
      </c>
      <c r="V45" s="223"/>
      <c r="W45" s="223"/>
      <c r="X45" s="223"/>
      <c r="Y45" s="223"/>
      <c r="Z45" s="223"/>
      <c r="AA45" s="223"/>
      <c r="AB45" s="223"/>
      <c r="AC45" s="223"/>
      <c r="AD45" s="223"/>
      <c r="AE45" s="223"/>
      <c r="AF45" s="223"/>
      <c r="AG45" s="223"/>
      <c r="AH45" s="223"/>
      <c r="AI45" s="223"/>
      <c r="AJ45" s="223"/>
      <c r="AK45" s="223"/>
      <c r="AL45" s="223"/>
      <c r="AM45" s="223"/>
      <c r="AN45" s="420"/>
      <c r="AO45" s="246" t="s">
        <v>373</v>
      </c>
      <c r="AP45" s="26"/>
      <c r="AQ45" s="26"/>
      <c r="AR45" s="26"/>
      <c r="AS45" s="26"/>
      <c r="AT45" s="26"/>
      <c r="AU45" s="26"/>
      <c r="AV45" s="26"/>
      <c r="AW45" s="26"/>
      <c r="AX45" s="26"/>
      <c r="AY45" s="26"/>
      <c r="AZ45" s="26"/>
      <c r="BA45" s="26"/>
      <c r="BB45" s="26"/>
      <c r="BC45" s="26"/>
      <c r="BD45" s="26"/>
      <c r="BE45" s="26"/>
      <c r="BF45" s="26"/>
      <c r="BG45" s="26"/>
      <c r="BH45" s="26"/>
      <c r="BI45" s="26"/>
      <c r="BJ45" s="557"/>
      <c r="BK45" s="386"/>
      <c r="BL45" s="562" t="s">
        <v>374</v>
      </c>
      <c r="BM45" s="58"/>
      <c r="BN45" s="58"/>
      <c r="BO45" s="58"/>
      <c r="BP45" s="58"/>
      <c r="BQ45" s="58"/>
      <c r="BR45" s="58"/>
      <c r="BS45" s="58"/>
      <c r="BT45" s="58"/>
      <c r="BU45" s="58"/>
      <c r="BV45" s="58"/>
      <c r="BW45" s="58"/>
      <c r="BX45" s="58"/>
      <c r="BY45" s="58"/>
      <c r="BZ45" s="58"/>
      <c r="CA45" s="58"/>
      <c r="CB45" s="58"/>
      <c r="CC45" s="58"/>
      <c r="CD45" s="233"/>
      <c r="CE45" s="414"/>
      <c r="CF45" s="562" t="s">
        <v>374</v>
      </c>
      <c r="CG45" s="58"/>
      <c r="CH45" s="58"/>
      <c r="CI45" s="58"/>
      <c r="CJ45" s="58"/>
      <c r="CK45" s="58"/>
      <c r="CL45" s="58"/>
      <c r="CM45" s="58"/>
      <c r="CN45" s="58"/>
      <c r="CO45" s="58"/>
      <c r="CP45" s="58"/>
      <c r="CQ45" s="58"/>
      <c r="CR45" s="58"/>
      <c r="CS45" s="58"/>
      <c r="CT45" s="58"/>
      <c r="CU45" s="223"/>
      <c r="CV45" s="223"/>
      <c r="CW45" s="58"/>
      <c r="CX45" s="248"/>
      <c r="CY45" s="414"/>
      <c r="CZ45" s="251" t="s">
        <v>374</v>
      </c>
      <c r="DA45" s="223"/>
      <c r="DB45" s="223"/>
      <c r="DC45" s="223"/>
      <c r="DD45" s="223"/>
      <c r="DE45" s="223"/>
      <c r="DF45" s="223"/>
      <c r="DG45" s="223"/>
      <c r="DH45" s="223"/>
      <c r="DI45" s="223"/>
      <c r="DJ45" s="223"/>
      <c r="DK45" s="223"/>
      <c r="DL45" s="223"/>
      <c r="DM45" s="223"/>
      <c r="DN45" s="223"/>
      <c r="DO45" s="223"/>
      <c r="DP45" s="223"/>
      <c r="DQ45" s="223"/>
      <c r="DR45" s="248"/>
      <c r="DS45" s="414"/>
      <c r="DT45" s="251" t="s">
        <v>374</v>
      </c>
      <c r="DU45" s="223"/>
      <c r="DV45" s="223"/>
      <c r="DW45" s="223"/>
      <c r="DX45" s="223"/>
      <c r="DY45" s="223"/>
      <c r="DZ45" s="223"/>
      <c r="EA45" s="223"/>
      <c r="EB45" s="223"/>
      <c r="EC45" s="223"/>
      <c r="ED45" s="223"/>
      <c r="EE45" s="223"/>
      <c r="EF45" s="223"/>
      <c r="EG45" s="223"/>
      <c r="EH45" s="223"/>
      <c r="EI45" s="223"/>
      <c r="EJ45" s="223"/>
      <c r="EK45" s="223"/>
      <c r="EL45" s="248"/>
      <c r="EM45" s="414"/>
      <c r="EN45" s="251" t="s">
        <v>374</v>
      </c>
      <c r="EO45" s="223"/>
      <c r="EP45" s="223"/>
      <c r="EQ45" s="223"/>
      <c r="ER45" s="223"/>
      <c r="ES45" s="223"/>
      <c r="ET45" s="223"/>
      <c r="EU45" s="223"/>
      <c r="EV45" s="223"/>
      <c r="EW45" s="223"/>
      <c r="EX45" s="223"/>
      <c r="EY45" s="223"/>
      <c r="EZ45" s="223"/>
      <c r="FA45" s="223"/>
      <c r="FB45" s="223"/>
      <c r="FC45" s="223"/>
      <c r="FD45" s="223"/>
      <c r="FE45" s="223"/>
      <c r="FF45" s="248"/>
      <c r="FG45" s="414"/>
      <c r="FH45" s="251" t="s">
        <v>374</v>
      </c>
      <c r="FI45" s="223"/>
      <c r="FJ45" s="223"/>
      <c r="FK45" s="223"/>
      <c r="FL45" s="223"/>
      <c r="FM45" s="223"/>
      <c r="FN45" s="223"/>
      <c r="FO45" s="223"/>
      <c r="FP45" s="223"/>
      <c r="FQ45" s="223"/>
      <c r="FR45" s="223"/>
      <c r="FS45" s="223"/>
      <c r="FT45" s="223"/>
      <c r="FU45" s="223"/>
      <c r="FV45" s="223"/>
      <c r="FW45" s="223"/>
      <c r="FX45" s="223"/>
      <c r="FY45" s="223"/>
      <c r="FZ45" s="248"/>
      <c r="GA45" s="414"/>
      <c r="GB45" s="251" t="s">
        <v>374</v>
      </c>
      <c r="GC45" s="223"/>
      <c r="GD45" s="223"/>
      <c r="GE45" s="223"/>
      <c r="GF45" s="223"/>
      <c r="GG45" s="223"/>
      <c r="GH45" s="223"/>
      <c r="GI45" s="223"/>
      <c r="GJ45" s="223"/>
      <c r="GK45" s="223"/>
      <c r="GL45" s="223"/>
      <c r="GM45" s="223"/>
      <c r="GN45" s="223"/>
      <c r="GO45" s="223"/>
      <c r="GP45" s="223"/>
      <c r="GQ45" s="223"/>
      <c r="GR45" s="223"/>
      <c r="GS45" s="223"/>
      <c r="GT45" s="248"/>
      <c r="GU45" s="414"/>
      <c r="GV45" s="251" t="s">
        <v>374</v>
      </c>
      <c r="GW45" s="223"/>
      <c r="GX45" s="223"/>
      <c r="GY45" s="223"/>
      <c r="GZ45" s="223"/>
      <c r="HA45" s="223"/>
      <c r="HB45" s="223"/>
      <c r="HC45" s="223"/>
      <c r="HD45" s="223"/>
      <c r="HE45" s="223"/>
      <c r="HF45" s="223"/>
      <c r="HG45" s="223"/>
      <c r="HH45" s="223"/>
      <c r="HI45" s="223"/>
      <c r="HJ45" s="223"/>
      <c r="HK45" s="223"/>
      <c r="HL45" s="223"/>
      <c r="HM45" s="223"/>
      <c r="HN45" s="248"/>
      <c r="HO45" s="414"/>
      <c r="HP45" s="251" t="s">
        <v>374</v>
      </c>
      <c r="HQ45" s="223"/>
      <c r="HR45" s="223"/>
      <c r="HS45" s="223"/>
      <c r="HT45" s="223"/>
      <c r="HU45" s="223"/>
      <c r="HV45" s="223"/>
      <c r="HW45" s="223"/>
      <c r="HX45" s="223"/>
      <c r="HY45" s="223"/>
      <c r="HZ45" s="223"/>
      <c r="IA45" s="223"/>
      <c r="IB45" s="223"/>
      <c r="IC45" s="223"/>
      <c r="ID45" s="223"/>
      <c r="IE45" s="223"/>
      <c r="IF45" s="223"/>
      <c r="IG45" s="223"/>
      <c r="IH45" s="248"/>
      <c r="II45" s="414"/>
      <c r="IJ45" s="251" t="s">
        <v>374</v>
      </c>
      <c r="IK45" s="223"/>
      <c r="IL45" s="223"/>
      <c r="IM45" s="223"/>
      <c r="IN45" s="223"/>
      <c r="IO45" s="223"/>
      <c r="IP45" s="223"/>
      <c r="IQ45" s="223"/>
      <c r="IR45" s="223"/>
      <c r="IS45" s="223"/>
      <c r="IT45" s="223"/>
      <c r="IU45" s="223"/>
      <c r="IV45" s="223"/>
      <c r="IW45" s="223"/>
      <c r="IX45" s="223"/>
      <c r="IY45" s="223"/>
      <c r="IZ45" s="223"/>
      <c r="JA45" s="223"/>
      <c r="JB45" s="248"/>
      <c r="JC45" s="414"/>
      <c r="JD45" s="251" t="s">
        <v>374</v>
      </c>
      <c r="JE45" s="223"/>
      <c r="JF45" s="223"/>
      <c r="JG45" s="223"/>
      <c r="JH45" s="223"/>
      <c r="JI45" s="223"/>
      <c r="JJ45" s="223"/>
      <c r="JK45" s="223"/>
      <c r="JL45" s="223"/>
      <c r="JM45" s="223"/>
      <c r="JN45" s="223"/>
      <c r="JO45" s="223"/>
      <c r="JP45" s="223"/>
      <c r="JQ45" s="223"/>
      <c r="JR45" s="223"/>
      <c r="JS45" s="223"/>
      <c r="JT45" s="223"/>
      <c r="JU45" s="223"/>
      <c r="JV45" s="248"/>
      <c r="JW45" s="414"/>
      <c r="JX45" s="251" t="s">
        <v>374</v>
      </c>
      <c r="JY45" s="223"/>
      <c r="JZ45" s="223"/>
      <c r="KA45" s="223"/>
      <c r="KB45" s="223"/>
      <c r="KC45" s="223"/>
      <c r="KD45" s="223"/>
      <c r="KE45" s="223"/>
      <c r="KF45" s="223"/>
      <c r="KG45" s="223"/>
      <c r="KH45" s="223"/>
      <c r="KI45" s="223"/>
      <c r="KJ45" s="223"/>
      <c r="KK45" s="223"/>
      <c r="KL45" s="223"/>
      <c r="KM45" s="223"/>
      <c r="KN45" s="223"/>
      <c r="KO45" s="223"/>
      <c r="KP45" s="248"/>
      <c r="KQ45" s="414"/>
      <c r="KR45" s="251" t="s">
        <v>374</v>
      </c>
      <c r="KS45" s="223"/>
      <c r="KT45" s="223"/>
      <c r="KU45" s="223"/>
      <c r="KV45" s="223"/>
      <c r="KW45" s="223"/>
      <c r="KX45" s="223"/>
      <c r="KY45" s="223"/>
      <c r="KZ45" s="223"/>
      <c r="LA45" s="223"/>
      <c r="LB45" s="223"/>
      <c r="LC45" s="223"/>
      <c r="LD45" s="223"/>
      <c r="LE45" s="223"/>
      <c r="LF45" s="223"/>
      <c r="LG45" s="223"/>
      <c r="LH45" s="223"/>
      <c r="LI45" s="223"/>
      <c r="LJ45" s="248"/>
      <c r="LK45" s="414"/>
      <c r="LL45" s="251" t="s">
        <v>374</v>
      </c>
      <c r="LM45" s="223"/>
      <c r="LN45" s="223"/>
      <c r="LO45" s="223"/>
      <c r="LP45" s="223"/>
      <c r="LQ45" s="223"/>
      <c r="LR45" s="223"/>
      <c r="LS45" s="223"/>
      <c r="LT45" s="223"/>
      <c r="LU45" s="223"/>
      <c r="LV45" s="223"/>
      <c r="LW45" s="223"/>
      <c r="LX45" s="223"/>
      <c r="LY45" s="223"/>
      <c r="LZ45" s="223"/>
      <c r="MA45" s="223"/>
      <c r="MB45" s="223"/>
      <c r="MC45" s="223"/>
      <c r="MD45" s="248"/>
    </row>
    <row r="46" spans="1:342" ht="12.75" x14ac:dyDescent="0.2">
      <c r="A46" s="1021" t="s">
        <v>375</v>
      </c>
      <c r="B46" s="998"/>
      <c r="C46" s="1025"/>
      <c r="D46" s="765"/>
      <c r="E46" s="997" t="s">
        <v>376</v>
      </c>
      <c r="F46" s="998"/>
      <c r="G46" s="1023"/>
      <c r="H46" s="765"/>
      <c r="I46" s="222"/>
      <c r="J46" s="223"/>
      <c r="K46" s="223"/>
      <c r="L46" s="223"/>
      <c r="M46" s="235" t="s">
        <v>377</v>
      </c>
      <c r="N46" s="1026">
        <f>IF((C47-C46)&gt;0,(G47-G46)/(C47-C46),0)</f>
        <v>0</v>
      </c>
      <c r="O46" s="765"/>
      <c r="P46" s="223"/>
      <c r="Q46" s="223"/>
      <c r="R46" s="223"/>
      <c r="S46" s="223"/>
      <c r="T46" s="387"/>
      <c r="U46" s="997" t="s">
        <v>375</v>
      </c>
      <c r="V46" s="998"/>
      <c r="W46" s="1025"/>
      <c r="X46" s="765"/>
      <c r="Y46" s="997" t="s">
        <v>376</v>
      </c>
      <c r="Z46" s="998"/>
      <c r="AA46" s="1023"/>
      <c r="AB46" s="765"/>
      <c r="AC46" s="222"/>
      <c r="AD46" s="223"/>
      <c r="AE46" s="223"/>
      <c r="AF46" s="223"/>
      <c r="AG46" s="235" t="s">
        <v>377</v>
      </c>
      <c r="AH46" s="1026">
        <f>IF((W47-W46)&gt;0,(AA47-AA46)/(W47-W46),0)</f>
        <v>0</v>
      </c>
      <c r="AI46" s="765"/>
      <c r="AJ46" s="223"/>
      <c r="AK46" s="223"/>
      <c r="AL46" s="223"/>
      <c r="AM46" s="223"/>
      <c r="AN46" s="420"/>
      <c r="AO46" s="1022" t="s">
        <v>375</v>
      </c>
      <c r="AP46" s="775"/>
      <c r="AQ46" s="1023"/>
      <c r="AR46" s="765"/>
      <c r="AS46" s="1024" t="s">
        <v>376</v>
      </c>
      <c r="AT46" s="775"/>
      <c r="AU46" s="1023"/>
      <c r="AV46" s="765"/>
      <c r="AW46" s="57"/>
      <c r="AX46" s="58"/>
      <c r="BA46" s="58"/>
      <c r="BB46" s="58"/>
      <c r="BC46" s="60" t="s">
        <v>377</v>
      </c>
      <c r="BD46" s="1061">
        <f>IF(AQ47&gt;0,(((AU47-AU46)/(AQ47-AQ46))^-1)^-1,0)</f>
        <v>0</v>
      </c>
      <c r="BE46" s="1062"/>
      <c r="BF46" s="1016">
        <f>2/3*((48*'T3.15 T3.6 SIS'!C27/0.000013)/(AQ57^3))</f>
        <v>196.3827341538462</v>
      </c>
      <c r="BG46" s="1017"/>
      <c r="BH46" s="1017"/>
      <c r="BI46" s="1017"/>
      <c r="BJ46" s="233"/>
      <c r="BK46" s="387"/>
      <c r="BL46" s="1022" t="s">
        <v>375</v>
      </c>
      <c r="BM46" s="775"/>
      <c r="BN46" s="1023"/>
      <c r="BO46" s="765"/>
      <c r="BP46" s="1024" t="s">
        <v>376</v>
      </c>
      <c r="BQ46" s="775"/>
      <c r="BR46" s="1023"/>
      <c r="BS46" s="765"/>
      <c r="BT46" s="57"/>
      <c r="BU46" s="58"/>
      <c r="BX46" s="58"/>
      <c r="BY46" s="58"/>
      <c r="BZ46" s="60" t="s">
        <v>377</v>
      </c>
      <c r="CA46" s="1061">
        <f>IF(BN47&gt;0,(((BR47-BR46)/(BN47-BN46))^-1)^-1,0)</f>
        <v>0</v>
      </c>
      <c r="CB46" s="1062"/>
      <c r="CC46" s="563"/>
      <c r="CD46" s="233"/>
      <c r="CE46" s="415"/>
      <c r="CF46" s="1022" t="s">
        <v>375</v>
      </c>
      <c r="CG46" s="775"/>
      <c r="CH46" s="1023"/>
      <c r="CI46" s="765"/>
      <c r="CJ46" s="1024" t="s">
        <v>376</v>
      </c>
      <c r="CK46" s="775"/>
      <c r="CL46" s="1023"/>
      <c r="CM46" s="765"/>
      <c r="CN46" s="57"/>
      <c r="CO46" s="58"/>
      <c r="CP46" s="58"/>
      <c r="CR46" s="232"/>
      <c r="CS46" s="223"/>
      <c r="CT46" s="235" t="s">
        <v>377</v>
      </c>
      <c r="CU46" s="1001">
        <f>IF(CH47&gt;0,(((CL47-CL46)/(CH47-CH46))^-1)^-1,0)</f>
        <v>0</v>
      </c>
      <c r="CV46" s="1002"/>
      <c r="CX46" s="248"/>
      <c r="CY46" s="415"/>
      <c r="CZ46" s="997" t="s">
        <v>375</v>
      </c>
      <c r="DA46" s="998"/>
      <c r="DB46" s="999"/>
      <c r="DC46" s="1000"/>
      <c r="DD46" s="997" t="s">
        <v>376</v>
      </c>
      <c r="DE46" s="998"/>
      <c r="DF46" s="999"/>
      <c r="DG46" s="1000"/>
      <c r="DH46" s="222"/>
      <c r="DI46" s="223"/>
      <c r="DJ46" s="223"/>
      <c r="DM46" s="223"/>
      <c r="DN46" s="235" t="s">
        <v>377</v>
      </c>
      <c r="DO46" s="1001">
        <f>IF(DB47&gt;0,(((DF47-DF46)/(DB47-DB46))^-1)^-1,0)</f>
        <v>0</v>
      </c>
      <c r="DP46" s="1002"/>
      <c r="DQ46" s="232"/>
      <c r="DR46" s="248"/>
      <c r="DS46" s="415"/>
      <c r="DT46" s="997" t="s">
        <v>375</v>
      </c>
      <c r="DU46" s="998"/>
      <c r="DV46" s="999"/>
      <c r="DW46" s="1000"/>
      <c r="DX46" s="997" t="s">
        <v>376</v>
      </c>
      <c r="DY46" s="998"/>
      <c r="DZ46" s="999"/>
      <c r="EA46" s="1000"/>
      <c r="EB46" s="222"/>
      <c r="EC46" s="223"/>
      <c r="ED46" s="223"/>
      <c r="EG46" s="223"/>
      <c r="EH46" s="235" t="s">
        <v>377</v>
      </c>
      <c r="EI46" s="1001">
        <f>IF(DV47&gt;0,(((DZ47-DZ46)/(DV47-DV46))^-1)^-1,0)</f>
        <v>0</v>
      </c>
      <c r="EJ46" s="1002"/>
      <c r="EK46" s="232"/>
      <c r="EL46" s="248"/>
      <c r="EM46" s="415"/>
      <c r="EN46" s="997" t="s">
        <v>375</v>
      </c>
      <c r="EO46" s="998"/>
      <c r="EP46" s="999"/>
      <c r="EQ46" s="1000"/>
      <c r="ER46" s="997" t="s">
        <v>376</v>
      </c>
      <c r="ES46" s="998"/>
      <c r="ET46" s="999"/>
      <c r="EU46" s="1000"/>
      <c r="EV46" s="222"/>
      <c r="EW46" s="223"/>
      <c r="EX46" s="223"/>
      <c r="FA46" s="223"/>
      <c r="FB46" s="235" t="s">
        <v>377</v>
      </c>
      <c r="FC46" s="1001">
        <f>IF(EP47&gt;0,(((ET47-ET46)/(EP47-EP46))^-1)^-1,0)</f>
        <v>0</v>
      </c>
      <c r="FD46" s="1002"/>
      <c r="FE46" s="232"/>
      <c r="FF46" s="248"/>
      <c r="FG46" s="415"/>
      <c r="FH46" s="997" t="s">
        <v>375</v>
      </c>
      <c r="FI46" s="998"/>
      <c r="FJ46" s="999"/>
      <c r="FK46" s="1000"/>
      <c r="FL46" s="997" t="s">
        <v>376</v>
      </c>
      <c r="FM46" s="998"/>
      <c r="FN46" s="999"/>
      <c r="FO46" s="1000"/>
      <c r="FP46" s="222"/>
      <c r="FQ46" s="223"/>
      <c r="FR46" s="223"/>
      <c r="FU46" s="223"/>
      <c r="FV46" s="235" t="s">
        <v>377</v>
      </c>
      <c r="FW46" s="1001">
        <f>IF(FJ47&gt;0,(((FN47-FN46)/(FJ47-FJ46))^-1)^-1,0)</f>
        <v>0</v>
      </c>
      <c r="FX46" s="1002"/>
      <c r="FY46" s="232"/>
      <c r="FZ46" s="248"/>
      <c r="GA46" s="415"/>
      <c r="GB46" s="997" t="s">
        <v>375</v>
      </c>
      <c r="GC46" s="998"/>
      <c r="GD46" s="999"/>
      <c r="GE46" s="1000"/>
      <c r="GF46" s="997" t="s">
        <v>376</v>
      </c>
      <c r="GG46" s="998"/>
      <c r="GH46" s="999"/>
      <c r="GI46" s="1000"/>
      <c r="GJ46" s="222"/>
      <c r="GK46" s="223"/>
      <c r="GL46" s="223"/>
      <c r="GO46" s="223"/>
      <c r="GP46" s="235" t="s">
        <v>377</v>
      </c>
      <c r="GQ46" s="1001">
        <f>IF(GD47&gt;0,(((GH47-GH46)/(GD47-GD46))^-1)^-1,0)</f>
        <v>0</v>
      </c>
      <c r="GR46" s="1002"/>
      <c r="GS46" s="232"/>
      <c r="GT46" s="248"/>
      <c r="GU46" s="415"/>
      <c r="GV46" s="997" t="s">
        <v>375</v>
      </c>
      <c r="GW46" s="998"/>
      <c r="GX46" s="999"/>
      <c r="GY46" s="1000"/>
      <c r="GZ46" s="997" t="s">
        <v>376</v>
      </c>
      <c r="HA46" s="998"/>
      <c r="HB46" s="999"/>
      <c r="HC46" s="1000"/>
      <c r="HD46" s="222"/>
      <c r="HE46" s="223"/>
      <c r="HF46" s="223"/>
      <c r="HI46" s="223"/>
      <c r="HJ46" s="235" t="s">
        <v>377</v>
      </c>
      <c r="HK46" s="1001">
        <f>IF(GX47&gt;0,(((HB47-HB46)/(GX47-GX46))^-1)^-1,0)</f>
        <v>0</v>
      </c>
      <c r="HL46" s="1002"/>
      <c r="HM46" s="232"/>
      <c r="HN46" s="248"/>
      <c r="HO46" s="415"/>
      <c r="HP46" s="997" t="s">
        <v>375</v>
      </c>
      <c r="HQ46" s="998"/>
      <c r="HR46" s="999"/>
      <c r="HS46" s="1000"/>
      <c r="HT46" s="997" t="s">
        <v>376</v>
      </c>
      <c r="HU46" s="998"/>
      <c r="HV46" s="999"/>
      <c r="HW46" s="1000"/>
      <c r="HX46" s="222"/>
      <c r="HY46" s="223"/>
      <c r="HZ46" s="223"/>
      <c r="IC46" s="223"/>
      <c r="ID46" s="235" t="s">
        <v>377</v>
      </c>
      <c r="IE46" s="1001">
        <f>IF(HR47&gt;0,(((HV47-HV46)/(HR47-HR46))^-1)^-1,0)</f>
        <v>0</v>
      </c>
      <c r="IF46" s="1002"/>
      <c r="IG46" s="232"/>
      <c r="IH46" s="248"/>
      <c r="II46" s="415"/>
      <c r="IJ46" s="997" t="s">
        <v>375</v>
      </c>
      <c r="IK46" s="998"/>
      <c r="IL46" s="999"/>
      <c r="IM46" s="1000"/>
      <c r="IN46" s="997" t="s">
        <v>376</v>
      </c>
      <c r="IO46" s="998"/>
      <c r="IP46" s="999"/>
      <c r="IQ46" s="1000"/>
      <c r="IR46" s="222"/>
      <c r="IS46" s="223"/>
      <c r="IT46" s="223"/>
      <c r="IW46" s="223"/>
      <c r="IX46" s="235" t="s">
        <v>377</v>
      </c>
      <c r="IY46" s="1001">
        <f>IF(IL47&gt;0,(((IP47-IP46)/(IL47-IL46))^-1)^-1,0)</f>
        <v>0</v>
      </c>
      <c r="IZ46" s="1002"/>
      <c r="JA46" s="232"/>
      <c r="JB46" s="248"/>
      <c r="JC46" s="415"/>
      <c r="JD46" s="997" t="s">
        <v>375</v>
      </c>
      <c r="JE46" s="998"/>
      <c r="JF46" s="999"/>
      <c r="JG46" s="1000"/>
      <c r="JH46" s="997" t="s">
        <v>376</v>
      </c>
      <c r="JI46" s="998"/>
      <c r="JJ46" s="999"/>
      <c r="JK46" s="1000"/>
      <c r="JL46" s="222"/>
      <c r="JM46" s="223"/>
      <c r="JN46" s="223"/>
      <c r="JQ46" s="223"/>
      <c r="JR46" s="235" t="s">
        <v>377</v>
      </c>
      <c r="JS46" s="1001">
        <f>IF(JF47&gt;0,(((JJ47-JJ46)/(JF47-JF46))^-1)^-1,0)</f>
        <v>0</v>
      </c>
      <c r="JT46" s="1002"/>
      <c r="JU46" s="232"/>
      <c r="JV46" s="248"/>
      <c r="JW46" s="415"/>
      <c r="JX46" s="997" t="s">
        <v>375</v>
      </c>
      <c r="JY46" s="998"/>
      <c r="JZ46" s="999"/>
      <c r="KA46" s="1000"/>
      <c r="KB46" s="997" t="s">
        <v>376</v>
      </c>
      <c r="KC46" s="998"/>
      <c r="KD46" s="999"/>
      <c r="KE46" s="1000"/>
      <c r="KF46" s="222"/>
      <c r="KG46" s="223"/>
      <c r="KH46" s="223"/>
      <c r="KK46" s="223"/>
      <c r="KL46" s="235" t="s">
        <v>377</v>
      </c>
      <c r="KM46" s="1001">
        <f>IF(JZ47&gt;0,(((KD47-KD46)/(JZ47-JZ46))^-1)^-1,0)</f>
        <v>0</v>
      </c>
      <c r="KN46" s="1002"/>
      <c r="KO46" s="232"/>
      <c r="KP46" s="248"/>
      <c r="KQ46" s="415"/>
      <c r="KR46" s="997" t="s">
        <v>375</v>
      </c>
      <c r="KS46" s="998"/>
      <c r="KT46" s="999"/>
      <c r="KU46" s="1000"/>
      <c r="KV46" s="997" t="s">
        <v>376</v>
      </c>
      <c r="KW46" s="998"/>
      <c r="KX46" s="999"/>
      <c r="KY46" s="1000"/>
      <c r="KZ46" s="222"/>
      <c r="LA46" s="223"/>
      <c r="LB46" s="223"/>
      <c r="LE46" s="223"/>
      <c r="LF46" s="235" t="s">
        <v>377</v>
      </c>
      <c r="LG46" s="1001">
        <f>IF(KT47&gt;0,(((KX47-KX46)/(KT47-KT46))^-1)^-1,0)</f>
        <v>0</v>
      </c>
      <c r="LH46" s="1002"/>
      <c r="LI46" s="232"/>
      <c r="LJ46" s="248"/>
      <c r="LK46" s="415"/>
      <c r="LL46" s="997" t="s">
        <v>375</v>
      </c>
      <c r="LM46" s="998"/>
      <c r="LN46" s="999"/>
      <c r="LO46" s="1000"/>
      <c r="LP46" s="997" t="s">
        <v>376</v>
      </c>
      <c r="LQ46" s="998"/>
      <c r="LR46" s="999"/>
      <c r="LS46" s="1000"/>
      <c r="LT46" s="222"/>
      <c r="LU46" s="223"/>
      <c r="LV46" s="223"/>
      <c r="LY46" s="223"/>
      <c r="LZ46" s="235" t="s">
        <v>377</v>
      </c>
      <c r="MA46" s="1001">
        <f>IF(LN47&gt;0,(((LR47-LR46)/(LN47-LN46))^-1)^-1,0)</f>
        <v>0</v>
      </c>
      <c r="MB46" s="1002"/>
      <c r="MC46" s="232"/>
      <c r="MD46" s="248"/>
    </row>
    <row r="47" spans="1:342" ht="12.75" x14ac:dyDescent="0.2">
      <c r="A47" s="1021" t="s">
        <v>378</v>
      </c>
      <c r="B47" s="998"/>
      <c r="C47" s="1025"/>
      <c r="D47" s="765"/>
      <c r="E47" s="997" t="s">
        <v>379</v>
      </c>
      <c r="F47" s="998"/>
      <c r="G47" s="1023"/>
      <c r="H47" s="765"/>
      <c r="I47" s="236"/>
      <c r="J47" s="232"/>
      <c r="K47" s="232"/>
      <c r="L47" s="232"/>
      <c r="M47" s="232"/>
      <c r="N47" s="232"/>
      <c r="O47" s="232"/>
      <c r="P47" s="223"/>
      <c r="Q47" s="223"/>
      <c r="R47" s="223"/>
      <c r="S47" s="223"/>
      <c r="T47" s="387"/>
      <c r="U47" s="997" t="s">
        <v>378</v>
      </c>
      <c r="V47" s="1049"/>
      <c r="W47" s="1025"/>
      <c r="X47" s="1047"/>
      <c r="Y47" s="1022" t="s">
        <v>379</v>
      </c>
      <c r="Z47" s="1049"/>
      <c r="AA47" s="1023"/>
      <c r="AB47" s="1048"/>
      <c r="AC47" s="222"/>
      <c r="AD47" s="222"/>
      <c r="AE47" s="222"/>
      <c r="AF47" s="222"/>
      <c r="AG47" s="222"/>
      <c r="AH47" s="222"/>
      <c r="AI47" s="222"/>
      <c r="AJ47" s="222"/>
      <c r="AK47" s="222"/>
      <c r="AL47" s="222"/>
      <c r="AM47" s="222"/>
      <c r="AN47" s="420"/>
      <c r="AO47" s="1022" t="s">
        <v>378</v>
      </c>
      <c r="AP47" s="775"/>
      <c r="AQ47" s="1023"/>
      <c r="AR47" s="765"/>
      <c r="AS47" s="1024" t="s">
        <v>379</v>
      </c>
      <c r="AT47" s="775"/>
      <c r="AU47" s="1023"/>
      <c r="AV47" s="765"/>
      <c r="AW47" s="8" t="str">
        <f>IFERROR(IF(AND(BD46&lt;0,AU47&gt;AU46),"Congrats! You've found an Easter egg!",""),"")</f>
        <v/>
      </c>
      <c r="BD47" s="58"/>
      <c r="BE47" s="58"/>
      <c r="BF47" s="58"/>
      <c r="BG47" s="58"/>
      <c r="BH47" s="58"/>
      <c r="BI47" s="58"/>
      <c r="BJ47" s="233"/>
      <c r="BK47" s="387"/>
      <c r="BL47" s="1022" t="s">
        <v>378</v>
      </c>
      <c r="BM47" s="775"/>
      <c r="BN47" s="1023"/>
      <c r="BO47" s="765"/>
      <c r="BP47" s="1024" t="s">
        <v>379</v>
      </c>
      <c r="BQ47" s="775"/>
      <c r="BR47" s="1023"/>
      <c r="BS47" s="765"/>
      <c r="BT47" s="8" t="str">
        <f>IFERROR(IF(AND(CA46&lt;0,BR47&gt;BR46),"Congrats! You've found an Easter egg!",""),"")</f>
        <v/>
      </c>
      <c r="CA47" s="58"/>
      <c r="CB47" s="58"/>
      <c r="CC47" s="58"/>
      <c r="CD47" s="233"/>
      <c r="CE47" s="415"/>
      <c r="CF47" s="1022" t="s">
        <v>378</v>
      </c>
      <c r="CG47" s="775"/>
      <c r="CH47" s="1023"/>
      <c r="CI47" s="765"/>
      <c r="CJ47" s="1024" t="s">
        <v>379</v>
      </c>
      <c r="CK47" s="775"/>
      <c r="CL47" s="1023"/>
      <c r="CM47" s="765"/>
      <c r="CN47" s="8" t="str">
        <f>IFERROR(IF(AND(CU46&lt;0,CL47&gt;CL46),"Congrats! You've found an Easter egg!",""),"")</f>
        <v/>
      </c>
      <c r="CR47" s="232"/>
      <c r="CS47" s="1050"/>
      <c r="CT47" s="760"/>
      <c r="CU47" s="223"/>
      <c r="CV47" s="223"/>
      <c r="CW47" s="58"/>
      <c r="CX47" s="248"/>
      <c r="CY47" s="415"/>
      <c r="CZ47" s="997" t="s">
        <v>378</v>
      </c>
      <c r="DA47" s="998"/>
      <c r="DB47" s="999"/>
      <c r="DC47" s="1000"/>
      <c r="DD47" s="997" t="s">
        <v>379</v>
      </c>
      <c r="DE47" s="998"/>
      <c r="DF47" s="999"/>
      <c r="DG47" s="1000"/>
      <c r="DH47" s="220" t="str">
        <f>IFERROR(IF(AND(DO46&lt;0,DF47&gt;DF46),"Congrats! You've found an Easter egg!",""),"")</f>
        <v/>
      </c>
      <c r="DI47" s="232"/>
      <c r="DJ47" s="232"/>
      <c r="DK47" s="232"/>
      <c r="DL47" s="232"/>
      <c r="DM47" s="232"/>
      <c r="DN47" s="232"/>
      <c r="DO47" s="223"/>
      <c r="DP47" s="223"/>
      <c r="DQ47" s="223"/>
      <c r="DR47" s="248"/>
      <c r="DS47" s="415"/>
      <c r="DT47" s="997" t="s">
        <v>378</v>
      </c>
      <c r="DU47" s="998"/>
      <c r="DV47" s="999"/>
      <c r="DW47" s="1000"/>
      <c r="DX47" s="997" t="s">
        <v>379</v>
      </c>
      <c r="DY47" s="998"/>
      <c r="DZ47" s="999"/>
      <c r="EA47" s="1000"/>
      <c r="EB47" s="220" t="str">
        <f>IFERROR(IF(AND(EI46&lt;0,DZ47&gt;DZ46),"Congrats! You've found an Easter egg!",""),"")</f>
        <v/>
      </c>
      <c r="EC47" s="232"/>
      <c r="ED47" s="232"/>
      <c r="EE47" s="232"/>
      <c r="EF47" s="232"/>
      <c r="EG47" s="232"/>
      <c r="EH47" s="232"/>
      <c r="EI47" s="223"/>
      <c r="EJ47" s="223"/>
      <c r="EK47" s="223"/>
      <c r="EL47" s="248"/>
      <c r="EM47" s="415"/>
      <c r="EN47" s="997" t="s">
        <v>378</v>
      </c>
      <c r="EO47" s="998"/>
      <c r="EP47" s="999"/>
      <c r="EQ47" s="1000"/>
      <c r="ER47" s="997" t="s">
        <v>379</v>
      </c>
      <c r="ES47" s="998"/>
      <c r="ET47" s="999"/>
      <c r="EU47" s="1000"/>
      <c r="EV47" s="220" t="str">
        <f>IFERROR(IF(AND(FC46&lt;0,ET47&gt;ET46),"Congrats! You've found an Easter egg!",""),"")</f>
        <v/>
      </c>
      <c r="EW47" s="232"/>
      <c r="EX47" s="232"/>
      <c r="EY47" s="232"/>
      <c r="EZ47" s="232"/>
      <c r="FA47" s="232"/>
      <c r="FB47" s="232"/>
      <c r="FC47" s="223"/>
      <c r="FD47" s="223"/>
      <c r="FE47" s="223"/>
      <c r="FF47" s="248"/>
      <c r="FG47" s="415"/>
      <c r="FH47" s="997" t="s">
        <v>378</v>
      </c>
      <c r="FI47" s="998"/>
      <c r="FJ47" s="999"/>
      <c r="FK47" s="1000"/>
      <c r="FL47" s="997" t="s">
        <v>379</v>
      </c>
      <c r="FM47" s="998"/>
      <c r="FN47" s="999"/>
      <c r="FO47" s="1000"/>
      <c r="FP47" s="220" t="str">
        <f>IFERROR(IF(AND(FW46&lt;0,FN47&gt;FN46),"Congrats! You've found an Easter egg!",""),"")</f>
        <v/>
      </c>
      <c r="FQ47" s="232"/>
      <c r="FR47" s="232"/>
      <c r="FS47" s="232"/>
      <c r="FT47" s="232"/>
      <c r="FU47" s="232"/>
      <c r="FV47" s="232"/>
      <c r="FW47" s="223"/>
      <c r="FX47" s="223"/>
      <c r="FY47" s="223"/>
      <c r="FZ47" s="248"/>
      <c r="GA47" s="415"/>
      <c r="GB47" s="997" t="s">
        <v>378</v>
      </c>
      <c r="GC47" s="998"/>
      <c r="GD47" s="999"/>
      <c r="GE47" s="1000"/>
      <c r="GF47" s="997" t="s">
        <v>379</v>
      </c>
      <c r="GG47" s="998"/>
      <c r="GH47" s="999"/>
      <c r="GI47" s="1000"/>
      <c r="GJ47" s="220" t="str">
        <f>IFERROR(IF(AND(GQ46&lt;0,GH47&gt;GH46),"Congrats! You've found an Easter egg!",""),"")</f>
        <v/>
      </c>
      <c r="GK47" s="232"/>
      <c r="GL47" s="232"/>
      <c r="GM47" s="232"/>
      <c r="GN47" s="232"/>
      <c r="GO47" s="232"/>
      <c r="GP47" s="232"/>
      <c r="GQ47" s="223"/>
      <c r="GR47" s="223"/>
      <c r="GS47" s="223"/>
      <c r="GT47" s="248"/>
      <c r="GU47" s="415"/>
      <c r="GV47" s="997" t="s">
        <v>378</v>
      </c>
      <c r="GW47" s="998"/>
      <c r="GX47" s="999"/>
      <c r="GY47" s="1000"/>
      <c r="GZ47" s="997" t="s">
        <v>379</v>
      </c>
      <c r="HA47" s="998"/>
      <c r="HB47" s="999"/>
      <c r="HC47" s="1000"/>
      <c r="HD47" s="220" t="str">
        <f>IFERROR(IF(AND(HK46&lt;0,HB47&gt;HB46),"Congrats! You've found an Easter egg!",""),"")</f>
        <v/>
      </c>
      <c r="HE47" s="232"/>
      <c r="HF47" s="232"/>
      <c r="HG47" s="232"/>
      <c r="HH47" s="232"/>
      <c r="HI47" s="232"/>
      <c r="HJ47" s="232"/>
      <c r="HK47" s="223"/>
      <c r="HL47" s="223"/>
      <c r="HM47" s="223"/>
      <c r="HN47" s="248"/>
      <c r="HO47" s="415"/>
      <c r="HP47" s="997" t="s">
        <v>378</v>
      </c>
      <c r="HQ47" s="998"/>
      <c r="HR47" s="999"/>
      <c r="HS47" s="1000"/>
      <c r="HT47" s="997" t="s">
        <v>379</v>
      </c>
      <c r="HU47" s="998"/>
      <c r="HV47" s="999"/>
      <c r="HW47" s="1000"/>
      <c r="HX47" s="220" t="str">
        <f>IFERROR(IF(AND(IE46&lt;0,HV47&gt;HV46),"Congrats! You've found an Easter egg!",""),"")</f>
        <v/>
      </c>
      <c r="HY47" s="232"/>
      <c r="HZ47" s="232"/>
      <c r="IA47" s="232"/>
      <c r="IB47" s="232"/>
      <c r="IC47" s="232"/>
      <c r="ID47" s="232"/>
      <c r="IE47" s="223"/>
      <c r="IF47" s="223"/>
      <c r="IG47" s="223"/>
      <c r="IH47" s="248"/>
      <c r="II47" s="415"/>
      <c r="IJ47" s="997" t="s">
        <v>378</v>
      </c>
      <c r="IK47" s="998"/>
      <c r="IL47" s="999"/>
      <c r="IM47" s="1000"/>
      <c r="IN47" s="997" t="s">
        <v>379</v>
      </c>
      <c r="IO47" s="998"/>
      <c r="IP47" s="999"/>
      <c r="IQ47" s="1000"/>
      <c r="IR47" s="220" t="str">
        <f>IFERROR(IF(AND(IY46&lt;0,IP47&gt;IP46),"Congrats! You've found an Easter egg!",""),"")</f>
        <v/>
      </c>
      <c r="IS47" s="232"/>
      <c r="IT47" s="232"/>
      <c r="IU47" s="232"/>
      <c r="IV47" s="232"/>
      <c r="IW47" s="232"/>
      <c r="IX47" s="232"/>
      <c r="IY47" s="223"/>
      <c r="IZ47" s="223"/>
      <c r="JA47" s="223"/>
      <c r="JB47" s="248"/>
      <c r="JC47" s="415"/>
      <c r="JD47" s="997" t="s">
        <v>378</v>
      </c>
      <c r="JE47" s="998"/>
      <c r="JF47" s="999"/>
      <c r="JG47" s="1000"/>
      <c r="JH47" s="997" t="s">
        <v>379</v>
      </c>
      <c r="JI47" s="998"/>
      <c r="JJ47" s="999"/>
      <c r="JK47" s="1000"/>
      <c r="JL47" s="220" t="str">
        <f>IFERROR(IF(AND(JS46&lt;0,JJ47&gt;JJ46),"Congrats! You've found an Easter egg!",""),"")</f>
        <v/>
      </c>
      <c r="JM47" s="232"/>
      <c r="JN47" s="232"/>
      <c r="JO47" s="232"/>
      <c r="JP47" s="232"/>
      <c r="JQ47" s="232"/>
      <c r="JR47" s="232"/>
      <c r="JS47" s="223"/>
      <c r="JT47" s="223"/>
      <c r="JU47" s="223"/>
      <c r="JV47" s="248"/>
      <c r="JW47" s="415"/>
      <c r="JX47" s="997" t="s">
        <v>378</v>
      </c>
      <c r="JY47" s="998"/>
      <c r="JZ47" s="999"/>
      <c r="KA47" s="1000"/>
      <c r="KB47" s="997" t="s">
        <v>379</v>
      </c>
      <c r="KC47" s="998"/>
      <c r="KD47" s="999"/>
      <c r="KE47" s="1000"/>
      <c r="KF47" s="220" t="str">
        <f>IFERROR(IF(AND(KM46&lt;0,KD47&gt;KD46),"Congrats! You've found an Easter egg!",""),"")</f>
        <v/>
      </c>
      <c r="KG47" s="232"/>
      <c r="KH47" s="232"/>
      <c r="KI47" s="232"/>
      <c r="KJ47" s="232"/>
      <c r="KK47" s="232"/>
      <c r="KL47" s="232"/>
      <c r="KM47" s="223"/>
      <c r="KN47" s="223"/>
      <c r="KO47" s="223"/>
      <c r="KP47" s="248"/>
      <c r="KQ47" s="415"/>
      <c r="KR47" s="997" t="s">
        <v>378</v>
      </c>
      <c r="KS47" s="998"/>
      <c r="KT47" s="999"/>
      <c r="KU47" s="1000"/>
      <c r="KV47" s="997" t="s">
        <v>379</v>
      </c>
      <c r="KW47" s="998"/>
      <c r="KX47" s="999"/>
      <c r="KY47" s="1000"/>
      <c r="KZ47" s="220" t="str">
        <f>IFERROR(IF(AND(LG46&lt;0,KX47&gt;KX46),"Congrats! You've found an Easter egg!",""),"")</f>
        <v/>
      </c>
      <c r="LA47" s="232"/>
      <c r="LB47" s="232"/>
      <c r="LC47" s="232"/>
      <c r="LD47" s="232"/>
      <c r="LE47" s="232"/>
      <c r="LF47" s="232"/>
      <c r="LG47" s="223"/>
      <c r="LH47" s="223"/>
      <c r="LI47" s="223"/>
      <c r="LJ47" s="248"/>
      <c r="LK47" s="415"/>
      <c r="LL47" s="997" t="s">
        <v>378</v>
      </c>
      <c r="LM47" s="998"/>
      <c r="LN47" s="999"/>
      <c r="LO47" s="1000"/>
      <c r="LP47" s="997" t="s">
        <v>379</v>
      </c>
      <c r="LQ47" s="998"/>
      <c r="LR47" s="999"/>
      <c r="LS47" s="1000"/>
      <c r="LT47" s="220" t="str">
        <f>IFERROR(IF(AND(MA46&lt;0,LR47&gt;LR46),"Congrats! You've found an Easter egg!",""),"")</f>
        <v/>
      </c>
      <c r="LU47" s="232"/>
      <c r="LV47" s="232"/>
      <c r="LW47" s="232"/>
      <c r="LX47" s="232"/>
      <c r="LY47" s="232"/>
      <c r="LZ47" s="232"/>
      <c r="MA47" s="223"/>
      <c r="MB47" s="223"/>
      <c r="MC47" s="223"/>
      <c r="MD47" s="248"/>
    </row>
    <row r="48" spans="1:342" ht="14.25" customHeight="1" x14ac:dyDescent="0.2">
      <c r="A48" s="249"/>
      <c r="B48" s="234"/>
      <c r="C48" s="236" t="str">
        <f>IF(ABS(C47-C46)&lt;1,"Supporting points shall be at least 1 mm apart!","")</f>
        <v>Supporting points shall be at least 1 mm apart!</v>
      </c>
      <c r="D48" s="237"/>
      <c r="E48" s="234"/>
      <c r="F48" s="234"/>
      <c r="G48" s="237"/>
      <c r="H48" s="237"/>
      <c r="I48" s="222"/>
      <c r="J48" s="232"/>
      <c r="K48" s="232"/>
      <c r="L48" s="232"/>
      <c r="M48" s="232"/>
      <c r="N48" s="232"/>
      <c r="O48" s="232"/>
      <c r="P48" s="223"/>
      <c r="Q48" s="223"/>
      <c r="R48" s="223"/>
      <c r="S48" s="223"/>
      <c r="T48" s="387"/>
      <c r="U48" s="222"/>
      <c r="V48" s="222"/>
      <c r="W48" s="236" t="str">
        <f>IF(ABS(W47-W46)&lt;1,"Supporting points shall be at least 1 mm apart!","")</f>
        <v>Supporting points shall be at least 1 mm apart!</v>
      </c>
      <c r="X48" s="222"/>
      <c r="Y48" s="222"/>
      <c r="Z48" s="222"/>
      <c r="AA48" s="222"/>
      <c r="AB48" s="222"/>
      <c r="AC48" s="222"/>
      <c r="AD48" s="222"/>
      <c r="AE48" s="222"/>
      <c r="AF48" s="222"/>
      <c r="AG48" s="222"/>
      <c r="AH48" s="222"/>
      <c r="AI48" s="222"/>
      <c r="AJ48" s="232"/>
      <c r="AK48" s="232"/>
      <c r="AL48" s="232"/>
      <c r="AM48" s="222"/>
      <c r="AN48" s="419"/>
      <c r="AO48" s="518"/>
      <c r="AP48" s="59"/>
      <c r="AQ48" s="61" t="str">
        <f>IF(ABS($AQ$47-$AQ$46)&lt;1,"Supporting points shall be at least 1 mm apart!","")</f>
        <v>Supporting points shall be at least 1 mm apart!</v>
      </c>
      <c r="AR48" s="62"/>
      <c r="AS48" s="59"/>
      <c r="AT48" s="59"/>
      <c r="AU48" s="62"/>
      <c r="AV48" s="62"/>
      <c r="AW48" s="57"/>
      <c r="BA48" s="60"/>
      <c r="BB48" s="6"/>
      <c r="BC48" s="6"/>
      <c r="BD48" s="58"/>
      <c r="BE48" s="58"/>
      <c r="BF48" s="58"/>
      <c r="BG48" s="58"/>
      <c r="BH48" s="58"/>
      <c r="BI48" s="58"/>
      <c r="BJ48" s="233"/>
      <c r="BK48" s="387"/>
      <c r="BL48" s="564"/>
      <c r="BM48" s="58"/>
      <c r="BN48" s="61" t="str">
        <f>IF(ABS($BN$46-$BN$47)&lt;1,"Supporting points shall be at least 1 mm apart!","")</f>
        <v>Supporting points shall be at least 1 mm apart!</v>
      </c>
      <c r="BO48" s="58"/>
      <c r="BP48" s="58"/>
      <c r="BQ48" s="58"/>
      <c r="BR48" s="58"/>
      <c r="BS48" s="58"/>
      <c r="BT48" s="58"/>
      <c r="BU48" s="58"/>
      <c r="BV48" s="58"/>
      <c r="BW48" s="58"/>
      <c r="BX48" s="58"/>
      <c r="BY48" s="58"/>
      <c r="BZ48" s="58"/>
      <c r="CA48" s="58"/>
      <c r="CB48" s="58"/>
      <c r="CC48" s="58"/>
      <c r="CD48" s="233"/>
      <c r="CE48" s="415"/>
      <c r="CF48" s="564"/>
      <c r="CG48" s="58"/>
      <c r="CH48" s="61" t="str">
        <f>IF(ABS(CH47-CH46)&lt;1,"Supporting points shall be at least 1 mm apart!","")</f>
        <v>Supporting points shall be at least 1 mm apart!</v>
      </c>
      <c r="CI48" s="58"/>
      <c r="CJ48" s="58"/>
      <c r="CK48" s="58"/>
      <c r="CL48" s="58"/>
      <c r="CM48" s="58"/>
      <c r="CN48" s="58"/>
      <c r="CO48" s="58"/>
      <c r="CP48" s="58"/>
      <c r="CQ48" s="58"/>
      <c r="CR48" s="58"/>
      <c r="CS48" s="58"/>
      <c r="CT48" s="58"/>
      <c r="CU48" s="58"/>
      <c r="CV48" s="58"/>
      <c r="CW48" s="58"/>
      <c r="CX48" s="248"/>
      <c r="CY48" s="415"/>
      <c r="CZ48" s="223"/>
      <c r="DA48" s="223"/>
      <c r="DB48" s="236" t="str">
        <f>IF(ABS(DB47-DB46)&lt;1,"Supporting points shall be at least 1 mm apart!","")</f>
        <v>Supporting points shall be at least 1 mm apart!</v>
      </c>
      <c r="DC48" s="223"/>
      <c r="DD48" s="223"/>
      <c r="DE48" s="223"/>
      <c r="DF48" s="223"/>
      <c r="DG48" s="223"/>
      <c r="DH48" s="223"/>
      <c r="DI48" s="223"/>
      <c r="DJ48" s="223"/>
      <c r="DK48" s="223"/>
      <c r="DL48" s="223"/>
      <c r="DM48" s="223"/>
      <c r="DN48" s="223"/>
      <c r="DO48" s="223"/>
      <c r="DP48" s="223"/>
      <c r="DQ48" s="223"/>
      <c r="DR48" s="248"/>
      <c r="DS48" s="415"/>
      <c r="DT48" s="223"/>
      <c r="DU48" s="223"/>
      <c r="DV48" s="236" t="str">
        <f>IF(ABS(DV47-DV46)&lt;1,"Supporting points shall be at least 1 mm apart!","")</f>
        <v>Supporting points shall be at least 1 mm apart!</v>
      </c>
      <c r="DW48" s="223"/>
      <c r="DX48" s="223"/>
      <c r="DY48" s="223"/>
      <c r="DZ48" s="223"/>
      <c r="EA48" s="223"/>
      <c r="EB48" s="223"/>
      <c r="EC48" s="223"/>
      <c r="ED48" s="223"/>
      <c r="EE48" s="223"/>
      <c r="EF48" s="223"/>
      <c r="EG48" s="223"/>
      <c r="EH48" s="223"/>
      <c r="EI48" s="223"/>
      <c r="EJ48" s="223"/>
      <c r="EK48" s="223"/>
      <c r="EL48" s="248"/>
      <c r="EM48" s="415"/>
      <c r="EN48" s="223"/>
      <c r="EO48" s="223"/>
      <c r="EP48" s="236" t="str">
        <f>IF(ABS(EP47-EP46)&lt;1,"Supporting points shall be at least 1 mm apart!","")</f>
        <v>Supporting points shall be at least 1 mm apart!</v>
      </c>
      <c r="EQ48" s="223"/>
      <c r="ER48" s="223"/>
      <c r="ES48" s="223"/>
      <c r="ET48" s="223"/>
      <c r="EU48" s="223"/>
      <c r="EV48" s="223"/>
      <c r="EW48" s="223"/>
      <c r="EX48" s="223"/>
      <c r="EY48" s="223"/>
      <c r="EZ48" s="223"/>
      <c r="FA48" s="223"/>
      <c r="FB48" s="223"/>
      <c r="FC48" s="223"/>
      <c r="FD48" s="223"/>
      <c r="FE48" s="223"/>
      <c r="FF48" s="248"/>
      <c r="FG48" s="415"/>
      <c r="FH48" s="223"/>
      <c r="FI48" s="223"/>
      <c r="FJ48" s="236" t="str">
        <f>IF(ABS(FJ47-FJ46)&lt;1,"Supporting points shall be at least 1 mm apart!","")</f>
        <v>Supporting points shall be at least 1 mm apart!</v>
      </c>
      <c r="FK48" s="223"/>
      <c r="FL48" s="223"/>
      <c r="FM48" s="223"/>
      <c r="FN48" s="223"/>
      <c r="FO48" s="223"/>
      <c r="FP48" s="223"/>
      <c r="FQ48" s="223"/>
      <c r="FR48" s="223"/>
      <c r="FS48" s="223"/>
      <c r="FT48" s="223"/>
      <c r="FU48" s="223"/>
      <c r="FV48" s="223"/>
      <c r="FW48" s="223"/>
      <c r="FX48" s="223"/>
      <c r="FY48" s="223"/>
      <c r="FZ48" s="248"/>
      <c r="GA48" s="415"/>
      <c r="GB48" s="223"/>
      <c r="GC48" s="223"/>
      <c r="GD48" s="236" t="str">
        <f>IF(ABS(GD47-GD46)&lt;1,"Supporting points shall be at least 1 mm apart!","")</f>
        <v>Supporting points shall be at least 1 mm apart!</v>
      </c>
      <c r="GE48" s="223"/>
      <c r="GF48" s="223"/>
      <c r="GG48" s="223"/>
      <c r="GH48" s="223"/>
      <c r="GI48" s="223"/>
      <c r="GJ48" s="223"/>
      <c r="GK48" s="223"/>
      <c r="GL48" s="223"/>
      <c r="GM48" s="223"/>
      <c r="GN48" s="223"/>
      <c r="GO48" s="223"/>
      <c r="GP48" s="223"/>
      <c r="GQ48" s="223"/>
      <c r="GR48" s="223"/>
      <c r="GS48" s="223"/>
      <c r="GT48" s="248"/>
      <c r="GU48" s="415"/>
      <c r="GV48" s="223"/>
      <c r="GW48" s="223"/>
      <c r="GX48" s="236" t="str">
        <f>IF(ABS(GX47-GX46)&lt;1,"Supporting points shall be at least 1 mm apart!","")</f>
        <v>Supporting points shall be at least 1 mm apart!</v>
      </c>
      <c r="GY48" s="223"/>
      <c r="GZ48" s="223"/>
      <c r="HA48" s="223"/>
      <c r="HB48" s="223"/>
      <c r="HC48" s="223"/>
      <c r="HD48" s="223"/>
      <c r="HE48" s="223"/>
      <c r="HF48" s="223"/>
      <c r="HG48" s="223"/>
      <c r="HH48" s="223"/>
      <c r="HI48" s="223"/>
      <c r="HJ48" s="223"/>
      <c r="HK48" s="223"/>
      <c r="HL48" s="223"/>
      <c r="HM48" s="223"/>
      <c r="HN48" s="248"/>
      <c r="HO48" s="415"/>
      <c r="HP48" s="223"/>
      <c r="HQ48" s="223"/>
      <c r="HR48" s="236" t="str">
        <f>IF(ABS(HR47-HR46)&lt;1,"Supporting points shall be at least 1 mm apart!","")</f>
        <v>Supporting points shall be at least 1 mm apart!</v>
      </c>
      <c r="HS48" s="223"/>
      <c r="HT48" s="223"/>
      <c r="HU48" s="223"/>
      <c r="HV48" s="223"/>
      <c r="HW48" s="223"/>
      <c r="HX48" s="223"/>
      <c r="HY48" s="223"/>
      <c r="HZ48" s="223"/>
      <c r="IA48" s="223"/>
      <c r="IB48" s="223"/>
      <c r="IC48" s="223"/>
      <c r="ID48" s="223"/>
      <c r="IE48" s="223"/>
      <c r="IF48" s="223"/>
      <c r="IG48" s="223"/>
      <c r="IH48" s="248"/>
      <c r="II48" s="415"/>
      <c r="IJ48" s="223"/>
      <c r="IK48" s="223"/>
      <c r="IL48" s="236" t="str">
        <f>IF(ABS(IL47-IL46)&lt;1,"Supporting points shall be at least 1 mm apart!","")</f>
        <v>Supporting points shall be at least 1 mm apart!</v>
      </c>
      <c r="IM48" s="223"/>
      <c r="IN48" s="223"/>
      <c r="IO48" s="223"/>
      <c r="IP48" s="223"/>
      <c r="IQ48" s="223"/>
      <c r="IR48" s="223"/>
      <c r="IS48" s="223"/>
      <c r="IT48" s="223"/>
      <c r="IU48" s="223"/>
      <c r="IV48" s="223"/>
      <c r="IW48" s="223"/>
      <c r="IX48" s="223"/>
      <c r="IY48" s="223"/>
      <c r="IZ48" s="223"/>
      <c r="JA48" s="223"/>
      <c r="JB48" s="248"/>
      <c r="JC48" s="415"/>
      <c r="JD48" s="223"/>
      <c r="JE48" s="223"/>
      <c r="JF48" s="236" t="str">
        <f>IF(ABS(JF47-JF46)&lt;1,"Supporting points shall be at least 1 mm apart!","")</f>
        <v>Supporting points shall be at least 1 mm apart!</v>
      </c>
      <c r="JG48" s="223"/>
      <c r="JH48" s="223"/>
      <c r="JI48" s="223"/>
      <c r="JJ48" s="223"/>
      <c r="JK48" s="223"/>
      <c r="JL48" s="223"/>
      <c r="JM48" s="223"/>
      <c r="JN48" s="223"/>
      <c r="JO48" s="223"/>
      <c r="JP48" s="223"/>
      <c r="JQ48" s="223"/>
      <c r="JR48" s="223"/>
      <c r="JS48" s="223"/>
      <c r="JT48" s="223"/>
      <c r="JU48" s="223"/>
      <c r="JV48" s="248"/>
      <c r="JW48" s="415"/>
      <c r="JX48" s="223"/>
      <c r="JY48" s="223"/>
      <c r="JZ48" s="236" t="str">
        <f>IF(ABS(JZ47-JZ46)&lt;1,"Supporting points shall be at least 1 mm apart!","")</f>
        <v>Supporting points shall be at least 1 mm apart!</v>
      </c>
      <c r="KA48" s="223"/>
      <c r="KB48" s="223"/>
      <c r="KC48" s="223"/>
      <c r="KD48" s="223"/>
      <c r="KE48" s="223"/>
      <c r="KF48" s="223"/>
      <c r="KG48" s="223"/>
      <c r="KH48" s="223"/>
      <c r="KI48" s="223"/>
      <c r="KJ48" s="223"/>
      <c r="KK48" s="223"/>
      <c r="KL48" s="223"/>
      <c r="KM48" s="223"/>
      <c r="KN48" s="223"/>
      <c r="KO48" s="223"/>
      <c r="KP48" s="248"/>
      <c r="KQ48" s="415"/>
      <c r="KR48" s="223"/>
      <c r="KS48" s="223"/>
      <c r="KT48" s="236" t="str">
        <f>IF(ABS(KT47-KT46)&lt;1,"Supporting points shall be at least 1 mm apart!","")</f>
        <v>Supporting points shall be at least 1 mm apart!</v>
      </c>
      <c r="KU48" s="223"/>
      <c r="KV48" s="223"/>
      <c r="KW48" s="223"/>
      <c r="KX48" s="223"/>
      <c r="KY48" s="223"/>
      <c r="KZ48" s="223"/>
      <c r="LA48" s="223"/>
      <c r="LB48" s="223"/>
      <c r="LC48" s="223"/>
      <c r="LD48" s="223"/>
      <c r="LE48" s="223"/>
      <c r="LF48" s="223"/>
      <c r="LG48" s="223"/>
      <c r="LH48" s="223"/>
      <c r="LI48" s="223"/>
      <c r="LJ48" s="248"/>
      <c r="LK48" s="415"/>
      <c r="LL48" s="223"/>
      <c r="LM48" s="223"/>
      <c r="LN48" s="236" t="str">
        <f>IF(ABS(LN47-LN46)&lt;1,"Supporting points shall be at least 1 mm apart!","")</f>
        <v>Supporting points shall be at least 1 mm apart!</v>
      </c>
      <c r="LO48" s="223"/>
      <c r="LP48" s="223"/>
      <c r="LQ48" s="223"/>
      <c r="LR48" s="223"/>
      <c r="LS48" s="223"/>
      <c r="LT48" s="223"/>
      <c r="LU48" s="223"/>
      <c r="LV48" s="223"/>
      <c r="LW48" s="223"/>
      <c r="LX48" s="223"/>
      <c r="LY48" s="223"/>
      <c r="LZ48" s="223"/>
      <c r="MA48" s="223"/>
      <c r="MB48" s="223"/>
      <c r="MC48" s="223"/>
      <c r="MD48" s="248"/>
    </row>
    <row r="49" spans="1:342" ht="14.25" customHeight="1" x14ac:dyDescent="0.2">
      <c r="A49" s="246" t="s">
        <v>380</v>
      </c>
      <c r="B49" s="234"/>
      <c r="C49" s="237"/>
      <c r="D49" s="237"/>
      <c r="E49" s="234"/>
      <c r="F49" s="234"/>
      <c r="G49" s="237"/>
      <c r="H49" s="237"/>
      <c r="I49" s="222"/>
      <c r="J49" s="232"/>
      <c r="K49" s="232"/>
      <c r="L49" s="232"/>
      <c r="M49" s="232"/>
      <c r="N49" s="232"/>
      <c r="O49" s="232"/>
      <c r="P49" s="223"/>
      <c r="Q49" s="223"/>
      <c r="R49" s="223"/>
      <c r="S49" s="223"/>
      <c r="T49" s="387"/>
      <c r="U49" s="222"/>
      <c r="V49" s="232"/>
      <c r="W49" s="232"/>
      <c r="X49" s="232"/>
      <c r="Y49" s="232"/>
      <c r="Z49" s="232"/>
      <c r="AA49" s="232"/>
      <c r="AB49" s="232"/>
      <c r="AC49" s="232"/>
      <c r="AD49" s="232"/>
      <c r="AE49" s="232"/>
      <c r="AF49" s="232"/>
      <c r="AG49" s="232"/>
      <c r="AH49" s="232"/>
      <c r="AI49" s="232"/>
      <c r="AJ49" s="232"/>
      <c r="AK49" s="232"/>
      <c r="AL49" s="232"/>
      <c r="AM49" s="222"/>
      <c r="AN49" s="419"/>
      <c r="AO49" s="556" t="s">
        <v>381</v>
      </c>
      <c r="AP49" s="58"/>
      <c r="AQ49" s="58"/>
      <c r="AR49" s="58"/>
      <c r="AS49" s="58"/>
      <c r="AT49" s="58"/>
      <c r="AU49" s="58"/>
      <c r="AV49" s="58"/>
      <c r="AW49" s="58"/>
      <c r="AX49" s="58"/>
      <c r="AY49" s="58"/>
      <c r="AZ49" s="58"/>
      <c r="BA49" s="58"/>
      <c r="BB49" s="58"/>
      <c r="BC49" s="58"/>
      <c r="BD49" s="58"/>
      <c r="BE49" s="58"/>
      <c r="BF49" s="58"/>
      <c r="BG49" s="58"/>
      <c r="BH49" s="58"/>
      <c r="BI49" s="58"/>
      <c r="BJ49" s="233"/>
      <c r="BK49" s="387"/>
      <c r="BL49" s="556" t="s">
        <v>381</v>
      </c>
      <c r="BM49" s="58"/>
      <c r="BN49" s="58"/>
      <c r="BO49" s="58"/>
      <c r="BP49" s="58"/>
      <c r="BQ49" s="58"/>
      <c r="BR49" s="58"/>
      <c r="BS49" s="58"/>
      <c r="BT49" s="58"/>
      <c r="BU49" s="58"/>
      <c r="BV49" s="58"/>
      <c r="BW49" s="58"/>
      <c r="BX49" s="58"/>
      <c r="BY49" s="58"/>
      <c r="BZ49" s="58"/>
      <c r="CA49" s="58"/>
      <c r="CB49" s="58"/>
      <c r="CC49" s="58"/>
      <c r="CD49" s="233"/>
      <c r="CE49" s="415"/>
      <c r="CF49" s="556" t="s">
        <v>381</v>
      </c>
      <c r="CG49" s="58"/>
      <c r="CH49" s="58"/>
      <c r="CI49" s="58"/>
      <c r="CJ49" s="58"/>
      <c r="CK49" s="58"/>
      <c r="CL49" s="58"/>
      <c r="CM49" s="58"/>
      <c r="CN49" s="58"/>
      <c r="CO49" s="58"/>
      <c r="CP49" s="58"/>
      <c r="CQ49" s="58"/>
      <c r="CR49" s="58"/>
      <c r="CS49" s="58"/>
      <c r="CT49" s="58"/>
      <c r="CU49" s="58"/>
      <c r="CV49" s="58"/>
      <c r="CW49" s="58"/>
      <c r="CX49" s="248"/>
      <c r="CY49" s="415"/>
      <c r="CZ49" s="222" t="s">
        <v>381</v>
      </c>
      <c r="DA49" s="223"/>
      <c r="DB49" s="223"/>
      <c r="DC49" s="223"/>
      <c r="DD49" s="223"/>
      <c r="DE49" s="223"/>
      <c r="DF49" s="223"/>
      <c r="DG49" s="223"/>
      <c r="DH49" s="223"/>
      <c r="DI49" s="223"/>
      <c r="DJ49" s="223"/>
      <c r="DK49" s="223"/>
      <c r="DL49" s="223"/>
      <c r="DM49" s="223"/>
      <c r="DN49" s="223"/>
      <c r="DO49" s="223"/>
      <c r="DP49" s="223"/>
      <c r="DQ49" s="223"/>
      <c r="DR49" s="248"/>
      <c r="DS49" s="415"/>
      <c r="DT49" s="222" t="s">
        <v>381</v>
      </c>
      <c r="DU49" s="223"/>
      <c r="DV49" s="223"/>
      <c r="DW49" s="223"/>
      <c r="DX49" s="223"/>
      <c r="DY49" s="223"/>
      <c r="DZ49" s="223"/>
      <c r="EA49" s="223"/>
      <c r="EB49" s="223"/>
      <c r="EC49" s="223"/>
      <c r="ED49" s="223"/>
      <c r="EE49" s="223"/>
      <c r="EF49" s="223"/>
      <c r="EG49" s="223"/>
      <c r="EH49" s="223"/>
      <c r="EI49" s="223"/>
      <c r="EJ49" s="223"/>
      <c r="EK49" s="223"/>
      <c r="EL49" s="248"/>
      <c r="EM49" s="415"/>
      <c r="EN49" s="222" t="s">
        <v>381</v>
      </c>
      <c r="EO49" s="223"/>
      <c r="EP49" s="223"/>
      <c r="EQ49" s="223"/>
      <c r="ER49" s="223"/>
      <c r="ES49" s="223"/>
      <c r="ET49" s="223"/>
      <c r="EU49" s="223"/>
      <c r="EV49" s="223"/>
      <c r="EW49" s="223"/>
      <c r="EX49" s="223"/>
      <c r="EY49" s="223"/>
      <c r="EZ49" s="223"/>
      <c r="FA49" s="223"/>
      <c r="FB49" s="223"/>
      <c r="FC49" s="223"/>
      <c r="FD49" s="223"/>
      <c r="FE49" s="223"/>
      <c r="FF49" s="248"/>
      <c r="FG49" s="415"/>
      <c r="FH49" s="222" t="s">
        <v>381</v>
      </c>
      <c r="FI49" s="223"/>
      <c r="FJ49" s="223"/>
      <c r="FK49" s="223"/>
      <c r="FL49" s="223"/>
      <c r="FM49" s="223"/>
      <c r="FN49" s="223"/>
      <c r="FO49" s="223"/>
      <c r="FP49" s="223"/>
      <c r="FQ49" s="223"/>
      <c r="FR49" s="223"/>
      <c r="FS49" s="223"/>
      <c r="FT49" s="223"/>
      <c r="FU49" s="223"/>
      <c r="FV49" s="223"/>
      <c r="FW49" s="223"/>
      <c r="FX49" s="223"/>
      <c r="FY49" s="223"/>
      <c r="FZ49" s="248"/>
      <c r="GA49" s="415"/>
      <c r="GB49" s="222" t="s">
        <v>381</v>
      </c>
      <c r="GC49" s="223"/>
      <c r="GD49" s="223"/>
      <c r="GE49" s="223"/>
      <c r="GF49" s="223"/>
      <c r="GG49" s="223"/>
      <c r="GH49" s="223"/>
      <c r="GI49" s="223"/>
      <c r="GJ49" s="223"/>
      <c r="GK49" s="223"/>
      <c r="GL49" s="223"/>
      <c r="GM49" s="223"/>
      <c r="GN49" s="223"/>
      <c r="GO49" s="223"/>
      <c r="GP49" s="223"/>
      <c r="GQ49" s="223"/>
      <c r="GR49" s="223"/>
      <c r="GS49" s="223"/>
      <c r="GT49" s="248"/>
      <c r="GU49" s="415"/>
      <c r="GV49" s="222" t="s">
        <v>381</v>
      </c>
      <c r="GW49" s="223"/>
      <c r="GX49" s="223"/>
      <c r="GY49" s="223"/>
      <c r="GZ49" s="223"/>
      <c r="HA49" s="223"/>
      <c r="HB49" s="223"/>
      <c r="HC49" s="223"/>
      <c r="HD49" s="223"/>
      <c r="HE49" s="223"/>
      <c r="HF49" s="223"/>
      <c r="HG49" s="223"/>
      <c r="HH49" s="223"/>
      <c r="HI49" s="223"/>
      <c r="HJ49" s="223"/>
      <c r="HK49" s="223"/>
      <c r="HL49" s="223"/>
      <c r="HM49" s="223"/>
      <c r="HN49" s="248"/>
      <c r="HO49" s="415"/>
      <c r="HP49" s="222" t="s">
        <v>381</v>
      </c>
      <c r="HQ49" s="223"/>
      <c r="HR49" s="223"/>
      <c r="HS49" s="223"/>
      <c r="HT49" s="223"/>
      <c r="HU49" s="223"/>
      <c r="HV49" s="223"/>
      <c r="HW49" s="223"/>
      <c r="HX49" s="223"/>
      <c r="HY49" s="223"/>
      <c r="HZ49" s="223"/>
      <c r="IA49" s="223"/>
      <c r="IB49" s="223"/>
      <c r="IC49" s="223"/>
      <c r="ID49" s="223"/>
      <c r="IE49" s="223"/>
      <c r="IF49" s="223"/>
      <c r="IG49" s="223"/>
      <c r="IH49" s="248"/>
      <c r="II49" s="415"/>
      <c r="IJ49" s="222" t="s">
        <v>381</v>
      </c>
      <c r="IK49" s="223"/>
      <c r="IL49" s="223"/>
      <c r="IM49" s="223"/>
      <c r="IN49" s="223"/>
      <c r="IO49" s="223"/>
      <c r="IP49" s="223"/>
      <c r="IQ49" s="223"/>
      <c r="IR49" s="223"/>
      <c r="IS49" s="223"/>
      <c r="IT49" s="223"/>
      <c r="IU49" s="223"/>
      <c r="IV49" s="223"/>
      <c r="IW49" s="223"/>
      <c r="IX49" s="223"/>
      <c r="IY49" s="223"/>
      <c r="IZ49" s="223"/>
      <c r="JA49" s="223"/>
      <c r="JB49" s="248"/>
      <c r="JC49" s="415"/>
      <c r="JD49" s="222" t="s">
        <v>381</v>
      </c>
      <c r="JE49" s="223"/>
      <c r="JF49" s="223"/>
      <c r="JG49" s="223"/>
      <c r="JH49" s="223"/>
      <c r="JI49" s="223"/>
      <c r="JJ49" s="223"/>
      <c r="JK49" s="223"/>
      <c r="JL49" s="223"/>
      <c r="JM49" s="223"/>
      <c r="JN49" s="223"/>
      <c r="JO49" s="223"/>
      <c r="JP49" s="223"/>
      <c r="JQ49" s="223"/>
      <c r="JR49" s="223"/>
      <c r="JS49" s="223"/>
      <c r="JT49" s="223"/>
      <c r="JU49" s="223"/>
      <c r="JV49" s="248"/>
      <c r="JW49" s="415"/>
      <c r="JX49" s="222" t="s">
        <v>381</v>
      </c>
      <c r="JY49" s="223"/>
      <c r="JZ49" s="223"/>
      <c r="KA49" s="223"/>
      <c r="KB49" s="223"/>
      <c r="KC49" s="223"/>
      <c r="KD49" s="223"/>
      <c r="KE49" s="223"/>
      <c r="KF49" s="223"/>
      <c r="KG49" s="223"/>
      <c r="KH49" s="223"/>
      <c r="KI49" s="223"/>
      <c r="KJ49" s="223"/>
      <c r="KK49" s="223"/>
      <c r="KL49" s="223"/>
      <c r="KM49" s="223"/>
      <c r="KN49" s="223"/>
      <c r="KO49" s="223"/>
      <c r="KP49" s="248"/>
      <c r="KQ49" s="415"/>
      <c r="KR49" s="222" t="s">
        <v>381</v>
      </c>
      <c r="KS49" s="223"/>
      <c r="KT49" s="223"/>
      <c r="KU49" s="223"/>
      <c r="KV49" s="223"/>
      <c r="KW49" s="223"/>
      <c r="KX49" s="223"/>
      <c r="KY49" s="223"/>
      <c r="KZ49" s="223"/>
      <c r="LA49" s="223"/>
      <c r="LB49" s="223"/>
      <c r="LC49" s="223"/>
      <c r="LD49" s="223"/>
      <c r="LE49" s="223"/>
      <c r="LF49" s="223"/>
      <c r="LG49" s="223"/>
      <c r="LH49" s="223"/>
      <c r="LI49" s="223"/>
      <c r="LJ49" s="248"/>
      <c r="LK49" s="415"/>
      <c r="LL49" s="222" t="s">
        <v>381</v>
      </c>
      <c r="LM49" s="223"/>
      <c r="LN49" s="223"/>
      <c r="LO49" s="223"/>
      <c r="LP49" s="223"/>
      <c r="LQ49" s="223"/>
      <c r="LR49" s="223"/>
      <c r="LS49" s="223"/>
      <c r="LT49" s="223"/>
      <c r="LU49" s="223"/>
      <c r="LV49" s="223"/>
      <c r="LW49" s="223"/>
      <c r="LX49" s="223"/>
      <c r="LY49" s="223"/>
      <c r="LZ49" s="223"/>
      <c r="MA49" s="223"/>
      <c r="MB49" s="223"/>
      <c r="MC49" s="223"/>
      <c r="MD49" s="248"/>
    </row>
    <row r="50" spans="1:342" ht="12.75" x14ac:dyDescent="0.2">
      <c r="A50" s="244"/>
      <c r="B50" s="235" t="s">
        <v>382</v>
      </c>
      <c r="C50" s="1046">
        <f ca="1">IFERROR(SUMPRODUCT(OFFSET(C69,0,0,K68-2,1),OFFSET(F69,0,0,K68-2,1)),"")</f>
        <v>66.172009999999986</v>
      </c>
      <c r="D50" s="765"/>
      <c r="E50" s="222"/>
      <c r="F50" s="236" t="str">
        <f ca="1">IF(C50&lt;65,"Energy absorbtion lower than required in T3.15.3.","")</f>
        <v/>
      </c>
      <c r="G50" s="222"/>
      <c r="H50" s="222"/>
      <c r="I50" s="222"/>
      <c r="J50" s="222"/>
      <c r="K50" s="232"/>
      <c r="L50" s="232"/>
      <c r="M50" s="232"/>
      <c r="N50" s="232"/>
      <c r="O50" s="232"/>
      <c r="P50" s="222"/>
      <c r="Q50" s="222"/>
      <c r="R50" s="222"/>
      <c r="S50" s="222"/>
      <c r="T50" s="387"/>
      <c r="U50" s="222"/>
      <c r="V50" s="232"/>
      <c r="W50" s="232"/>
      <c r="X50" s="232"/>
      <c r="Y50" s="232"/>
      <c r="Z50" s="232"/>
      <c r="AA50" s="232"/>
      <c r="AB50" s="232"/>
      <c r="AC50" s="232"/>
      <c r="AD50" s="232"/>
      <c r="AE50" s="232"/>
      <c r="AF50" s="232"/>
      <c r="AG50" s="232"/>
      <c r="AH50" s="232"/>
      <c r="AI50" s="232"/>
      <c r="AJ50" s="232"/>
      <c r="AK50" s="232"/>
      <c r="AL50" s="232"/>
      <c r="AM50" s="222"/>
      <c r="AN50" s="419"/>
      <c r="AO50" s="1022" t="s">
        <v>383</v>
      </c>
      <c r="AP50" s="775"/>
      <c r="AQ50" s="1045"/>
      <c r="AR50" s="765"/>
      <c r="AS50" s="57" t="s">
        <v>384</v>
      </c>
      <c r="AT50" s="58"/>
      <c r="AU50" s="58"/>
      <c r="AV50" s="58"/>
      <c r="AW50" s="58"/>
      <c r="AX50" s="58"/>
      <c r="AY50" s="58"/>
      <c r="AZ50" s="58"/>
      <c r="BA50" s="58"/>
      <c r="BB50" s="58"/>
      <c r="BC50" s="58"/>
      <c r="BD50" s="58"/>
      <c r="BE50" s="58"/>
      <c r="BF50" s="58"/>
      <c r="BG50" s="58"/>
      <c r="BH50" s="58"/>
      <c r="BI50" s="58"/>
      <c r="BJ50" s="233"/>
      <c r="BK50" s="387"/>
      <c r="BL50" s="1022" t="s">
        <v>383</v>
      </c>
      <c r="BM50" s="775"/>
      <c r="BN50" s="1045"/>
      <c r="BO50" s="765"/>
      <c r="BP50" s="57"/>
      <c r="BQ50" s="58"/>
      <c r="BR50" s="58"/>
      <c r="BS50" s="58"/>
      <c r="BT50" s="58"/>
      <c r="BU50" s="58"/>
      <c r="BV50" s="58"/>
      <c r="BW50" s="58"/>
      <c r="BX50" s="58"/>
      <c r="BY50" s="58"/>
      <c r="BZ50" s="58"/>
      <c r="CA50" s="58"/>
      <c r="CB50" s="58"/>
      <c r="CC50" s="58"/>
      <c r="CD50" s="233"/>
      <c r="CE50" s="415"/>
      <c r="CF50" s="1022" t="s">
        <v>383</v>
      </c>
      <c r="CG50" s="775"/>
      <c r="CH50" s="1045"/>
      <c r="CI50" s="765"/>
      <c r="CJ50" s="57"/>
      <c r="CK50" s="58"/>
      <c r="CL50" s="58"/>
      <c r="CM50" s="58"/>
      <c r="CN50" s="58"/>
      <c r="CO50" s="58"/>
      <c r="CP50" s="58"/>
      <c r="CQ50" s="58"/>
      <c r="CR50" s="58"/>
      <c r="CS50" s="58"/>
      <c r="CT50" s="58"/>
      <c r="CU50" s="58"/>
      <c r="CV50" s="58"/>
      <c r="CW50" s="58"/>
      <c r="CX50" s="248"/>
      <c r="CY50" s="415"/>
      <c r="CZ50" s="997" t="s">
        <v>383</v>
      </c>
      <c r="DA50" s="998"/>
      <c r="DB50" s="1003"/>
      <c r="DC50" s="1000"/>
      <c r="DD50" s="222"/>
      <c r="DE50" s="223"/>
      <c r="DF50" s="223"/>
      <c r="DG50" s="223"/>
      <c r="DH50" s="223"/>
      <c r="DI50" s="223"/>
      <c r="DJ50" s="223"/>
      <c r="DK50" s="223"/>
      <c r="DL50" s="223"/>
      <c r="DM50" s="223"/>
      <c r="DN50" s="223"/>
      <c r="DO50" s="223"/>
      <c r="DP50" s="223"/>
      <c r="DQ50" s="223"/>
      <c r="DR50" s="248"/>
      <c r="DS50" s="415"/>
      <c r="DT50" s="997" t="s">
        <v>383</v>
      </c>
      <c r="DU50" s="998"/>
      <c r="DV50" s="1003"/>
      <c r="DW50" s="1000"/>
      <c r="DX50" s="222"/>
      <c r="DY50" s="223"/>
      <c r="DZ50" s="223"/>
      <c r="EA50" s="223"/>
      <c r="EB50" s="223"/>
      <c r="EC50" s="223"/>
      <c r="ED50" s="223"/>
      <c r="EE50" s="223"/>
      <c r="EF50" s="223"/>
      <c r="EG50" s="223"/>
      <c r="EH50" s="223"/>
      <c r="EI50" s="223"/>
      <c r="EJ50" s="223"/>
      <c r="EK50" s="223"/>
      <c r="EL50" s="248"/>
      <c r="EM50" s="415"/>
      <c r="EN50" s="997" t="s">
        <v>383</v>
      </c>
      <c r="EO50" s="998"/>
      <c r="EP50" s="1003"/>
      <c r="EQ50" s="1000"/>
      <c r="ER50" s="222"/>
      <c r="ES50" s="223"/>
      <c r="ET50" s="223"/>
      <c r="EU50" s="223"/>
      <c r="EV50" s="223"/>
      <c r="EW50" s="223"/>
      <c r="EX50" s="223"/>
      <c r="EY50" s="223"/>
      <c r="EZ50" s="223"/>
      <c r="FA50" s="223"/>
      <c r="FB50" s="223"/>
      <c r="FC50" s="223"/>
      <c r="FD50" s="223"/>
      <c r="FE50" s="223"/>
      <c r="FF50" s="248"/>
      <c r="FG50" s="415"/>
      <c r="FH50" s="997" t="s">
        <v>383</v>
      </c>
      <c r="FI50" s="998"/>
      <c r="FJ50" s="1003">
        <v>17650</v>
      </c>
      <c r="FK50" s="1000"/>
      <c r="FL50" s="222"/>
      <c r="FM50" s="223"/>
      <c r="FN50" s="223"/>
      <c r="FO50" s="223"/>
      <c r="FP50" s="223"/>
      <c r="FQ50" s="223"/>
      <c r="FR50" s="223"/>
      <c r="FS50" s="223"/>
      <c r="FT50" s="223"/>
      <c r="FU50" s="223"/>
      <c r="FV50" s="223"/>
      <c r="FW50" s="223"/>
      <c r="FX50" s="223"/>
      <c r="FY50" s="223"/>
      <c r="FZ50" s="248"/>
      <c r="GA50" s="415"/>
      <c r="GB50" s="997" t="s">
        <v>383</v>
      </c>
      <c r="GC50" s="998"/>
      <c r="GD50" s="1003"/>
      <c r="GE50" s="1000"/>
      <c r="GF50" s="222"/>
      <c r="GG50" s="223"/>
      <c r="GH50" s="223"/>
      <c r="GI50" s="223"/>
      <c r="GJ50" s="223"/>
      <c r="GK50" s="223"/>
      <c r="GL50" s="223"/>
      <c r="GM50" s="223"/>
      <c r="GN50" s="223"/>
      <c r="GO50" s="223"/>
      <c r="GP50" s="223"/>
      <c r="GQ50" s="223"/>
      <c r="GR50" s="223"/>
      <c r="GS50" s="223"/>
      <c r="GT50" s="248"/>
      <c r="GU50" s="415"/>
      <c r="GV50" s="997" t="s">
        <v>383</v>
      </c>
      <c r="GW50" s="998"/>
      <c r="GX50" s="1003"/>
      <c r="GY50" s="1000"/>
      <c r="GZ50" s="222"/>
      <c r="HA50" s="223"/>
      <c r="HB50" s="223"/>
      <c r="HC50" s="223"/>
      <c r="HD50" s="223"/>
      <c r="HE50" s="223"/>
      <c r="HF50" s="223"/>
      <c r="HG50" s="223"/>
      <c r="HH50" s="223"/>
      <c r="HI50" s="223"/>
      <c r="HJ50" s="223"/>
      <c r="HK50" s="223"/>
      <c r="HL50" s="223"/>
      <c r="HM50" s="223"/>
      <c r="HN50" s="248"/>
      <c r="HO50" s="415"/>
      <c r="HP50" s="997" t="s">
        <v>383</v>
      </c>
      <c r="HQ50" s="998"/>
      <c r="HR50" s="1003"/>
      <c r="HS50" s="1000"/>
      <c r="HT50" s="222"/>
      <c r="HU50" s="223"/>
      <c r="HV50" s="223"/>
      <c r="HW50" s="223"/>
      <c r="HX50" s="223"/>
      <c r="HY50" s="223"/>
      <c r="HZ50" s="223"/>
      <c r="IA50" s="223"/>
      <c r="IB50" s="223"/>
      <c r="IC50" s="223"/>
      <c r="ID50" s="223"/>
      <c r="IE50" s="223"/>
      <c r="IF50" s="223"/>
      <c r="IG50" s="223"/>
      <c r="IH50" s="248"/>
      <c r="II50" s="415"/>
      <c r="IJ50" s="997" t="s">
        <v>383</v>
      </c>
      <c r="IK50" s="998"/>
      <c r="IL50" s="1003"/>
      <c r="IM50" s="1000"/>
      <c r="IN50" s="222"/>
      <c r="IO50" s="223"/>
      <c r="IP50" s="223"/>
      <c r="IQ50" s="223"/>
      <c r="IR50" s="223"/>
      <c r="IS50" s="223"/>
      <c r="IT50" s="223"/>
      <c r="IU50" s="223"/>
      <c r="IV50" s="223"/>
      <c r="IW50" s="223"/>
      <c r="IX50" s="223"/>
      <c r="IY50" s="223"/>
      <c r="IZ50" s="223"/>
      <c r="JA50" s="223"/>
      <c r="JB50" s="248"/>
      <c r="JC50" s="415"/>
      <c r="JD50" s="997" t="s">
        <v>383</v>
      </c>
      <c r="JE50" s="998"/>
      <c r="JF50" s="1003"/>
      <c r="JG50" s="1000"/>
      <c r="JH50" s="222"/>
      <c r="JI50" s="223"/>
      <c r="JJ50" s="223"/>
      <c r="JK50" s="223"/>
      <c r="JL50" s="223"/>
      <c r="JM50" s="223"/>
      <c r="JN50" s="223"/>
      <c r="JO50" s="223"/>
      <c r="JP50" s="223"/>
      <c r="JQ50" s="223"/>
      <c r="JR50" s="223"/>
      <c r="JS50" s="223"/>
      <c r="JT50" s="223"/>
      <c r="JU50" s="223"/>
      <c r="JV50" s="248"/>
      <c r="JW50" s="415"/>
      <c r="JX50" s="997" t="s">
        <v>383</v>
      </c>
      <c r="JY50" s="998"/>
      <c r="JZ50" s="1003"/>
      <c r="KA50" s="1000"/>
      <c r="KB50" s="222"/>
      <c r="KC50" s="223"/>
      <c r="KD50" s="223"/>
      <c r="KE50" s="223"/>
      <c r="KF50" s="223"/>
      <c r="KG50" s="223"/>
      <c r="KH50" s="223"/>
      <c r="KI50" s="223"/>
      <c r="KJ50" s="223"/>
      <c r="KK50" s="223"/>
      <c r="KL50" s="223"/>
      <c r="KM50" s="223"/>
      <c r="KN50" s="223"/>
      <c r="KO50" s="223"/>
      <c r="KP50" s="248"/>
      <c r="KQ50" s="415"/>
      <c r="KR50" s="997" t="s">
        <v>383</v>
      </c>
      <c r="KS50" s="998"/>
      <c r="KT50" s="1003"/>
      <c r="KU50" s="1000"/>
      <c r="KV50" s="222"/>
      <c r="KW50" s="223"/>
      <c r="KX50" s="223"/>
      <c r="KY50" s="223"/>
      <c r="KZ50" s="223"/>
      <c r="LA50" s="223"/>
      <c r="LB50" s="223"/>
      <c r="LC50" s="223"/>
      <c r="LD50" s="223"/>
      <c r="LE50" s="223"/>
      <c r="LF50" s="223"/>
      <c r="LG50" s="223"/>
      <c r="LH50" s="223"/>
      <c r="LI50" s="223"/>
      <c r="LJ50" s="248"/>
      <c r="LK50" s="415"/>
      <c r="LL50" s="997" t="s">
        <v>383</v>
      </c>
      <c r="LM50" s="998"/>
      <c r="LN50" s="1003"/>
      <c r="LO50" s="1000"/>
      <c r="LP50" s="222"/>
      <c r="LQ50" s="223"/>
      <c r="LR50" s="223"/>
      <c r="LS50" s="223"/>
      <c r="LT50" s="223"/>
      <c r="LU50" s="223"/>
      <c r="LV50" s="223"/>
      <c r="LW50" s="223"/>
      <c r="LX50" s="223"/>
      <c r="LY50" s="223"/>
      <c r="LZ50" s="223"/>
      <c r="MA50" s="223"/>
      <c r="MB50" s="223"/>
      <c r="MC50" s="223"/>
      <c r="MD50" s="248"/>
    </row>
    <row r="51" spans="1:342" ht="12.75" customHeight="1" x14ac:dyDescent="0.2">
      <c r="A51" s="247"/>
      <c r="B51" s="222"/>
      <c r="C51" s="232"/>
      <c r="D51" s="222"/>
      <c r="E51" s="222"/>
      <c r="F51" s="222"/>
      <c r="G51" s="222"/>
      <c r="H51" s="222"/>
      <c r="I51" s="222"/>
      <c r="J51" s="222"/>
      <c r="K51" s="222"/>
      <c r="L51" s="222"/>
      <c r="M51" s="222"/>
      <c r="N51" s="222"/>
      <c r="O51" s="222"/>
      <c r="P51" s="222"/>
      <c r="Q51" s="222"/>
      <c r="R51" s="222"/>
      <c r="S51" s="222"/>
      <c r="T51" s="386"/>
      <c r="U51" s="222"/>
      <c r="V51" s="232"/>
      <c r="W51" s="232"/>
      <c r="X51" s="232"/>
      <c r="Y51" s="232"/>
      <c r="Z51" s="232"/>
      <c r="AA51" s="232"/>
      <c r="AB51" s="232"/>
      <c r="AC51" s="232"/>
      <c r="AD51" s="232"/>
      <c r="AE51" s="232"/>
      <c r="AF51" s="232"/>
      <c r="AG51" s="232"/>
      <c r="AH51" s="232"/>
      <c r="AI51" s="232"/>
      <c r="AJ51" s="232"/>
      <c r="AK51" s="232"/>
      <c r="AL51" s="232"/>
      <c r="AM51" s="222"/>
      <c r="AN51" s="419"/>
      <c r="AO51" s="564"/>
      <c r="AP51" s="58"/>
      <c r="AQ51" s="1057">
        <f>2*PI()*(12.7^4-11.1^4)*365/(AQ57*12.7)</f>
        <v>4890.8937802226601</v>
      </c>
      <c r="AR51" s="775"/>
      <c r="AS51" s="61" t="str">
        <f>IF(AZ84&gt;12.7,"Force must be taken at max. 12.7 mm deflection!","")</f>
        <v/>
      </c>
      <c r="AT51" s="58"/>
      <c r="AU51" s="58"/>
      <c r="AV51" s="58"/>
      <c r="AW51" s="58"/>
      <c r="AX51" s="58"/>
      <c r="AY51" s="58"/>
      <c r="AZ51" s="58"/>
      <c r="BA51" s="58"/>
      <c r="BB51" s="58"/>
      <c r="BC51" s="58"/>
      <c r="BD51" s="58"/>
      <c r="BE51" s="58"/>
      <c r="BF51" s="58"/>
      <c r="BG51" s="58"/>
      <c r="BH51" s="58"/>
      <c r="BI51" s="58"/>
      <c r="BJ51" s="233"/>
      <c r="BK51" s="386"/>
      <c r="BL51" s="564"/>
      <c r="BM51" s="58"/>
      <c r="BN51" s="565" t="str">
        <f>IF(BW70&gt;12.7,"Force must be taken at max. 12.7 mm deflection!","")</f>
        <v/>
      </c>
      <c r="BO51" s="566"/>
      <c r="BP51" s="58"/>
      <c r="BQ51" s="58"/>
      <c r="BR51" s="58"/>
      <c r="BS51" s="58"/>
      <c r="BT51" s="58"/>
      <c r="BU51" s="58"/>
      <c r="BV51" s="58"/>
      <c r="BW51" s="58"/>
      <c r="BX51" s="58"/>
      <c r="BY51" s="58"/>
      <c r="BZ51" s="58"/>
      <c r="CA51" s="58"/>
      <c r="CB51" s="58"/>
      <c r="CC51" s="58"/>
      <c r="CD51" s="233"/>
      <c r="CE51" s="414"/>
      <c r="CF51" s="564"/>
      <c r="CG51" s="58"/>
      <c r="CH51" s="565" t="str">
        <f>IF(CQ70&gt;12.7,"Force must be taken at max. 12.7 mm deflection!","")</f>
        <v/>
      </c>
      <c r="CI51" s="567"/>
      <c r="CJ51" s="58"/>
      <c r="CK51" s="58"/>
      <c r="CL51" s="58"/>
      <c r="CM51" s="58"/>
      <c r="CN51" s="58"/>
      <c r="CO51" s="58"/>
      <c r="CP51" s="58"/>
      <c r="CQ51" s="58"/>
      <c r="CR51" s="58"/>
      <c r="CS51" s="58"/>
      <c r="CT51" s="58"/>
      <c r="CU51" s="58"/>
      <c r="CV51" s="58"/>
      <c r="CW51" s="58"/>
      <c r="CX51" s="248"/>
      <c r="CY51" s="414"/>
      <c r="CZ51" s="223"/>
      <c r="DA51" s="223"/>
      <c r="DB51" s="262" t="str">
        <f>IF(DK69&gt;12.7,"Force must be taken at max. 12.7 mm deflection!","")</f>
        <v/>
      </c>
      <c r="DC51" s="263"/>
      <c r="DD51" s="223"/>
      <c r="DE51" s="223"/>
      <c r="DF51" s="223"/>
      <c r="DG51" s="223"/>
      <c r="DH51" s="223"/>
      <c r="DI51" s="223"/>
      <c r="DJ51" s="223"/>
      <c r="DK51" s="223"/>
      <c r="DL51" s="223"/>
      <c r="DM51" s="223"/>
      <c r="DN51" s="223"/>
      <c r="DO51" s="223"/>
      <c r="DP51" s="223"/>
      <c r="DQ51" s="223"/>
      <c r="DR51" s="248"/>
      <c r="DS51" s="414"/>
      <c r="DT51" s="223"/>
      <c r="DU51" s="223"/>
      <c r="DV51" s="262" t="str">
        <f>IF(EE69&gt;12.7,"Force must be taken at max. 12.7 mm deflection!","")</f>
        <v/>
      </c>
      <c r="DW51" s="263"/>
      <c r="DX51" s="223"/>
      <c r="DY51" s="223"/>
      <c r="DZ51" s="223"/>
      <c r="EA51" s="223"/>
      <c r="EB51" s="223"/>
      <c r="EC51" s="223"/>
      <c r="ED51" s="223"/>
      <c r="EE51" s="223"/>
      <c r="EF51" s="223"/>
      <c r="EG51" s="223"/>
      <c r="EH51" s="223"/>
      <c r="EI51" s="223"/>
      <c r="EJ51" s="223"/>
      <c r="EK51" s="223"/>
      <c r="EL51" s="248"/>
      <c r="EM51" s="414"/>
      <c r="EN51" s="223"/>
      <c r="EO51" s="223"/>
      <c r="EP51" s="262" t="str">
        <f>IF(EY69&gt;12.7,"Force must be taken at max. 12.7 mm deflection!","")</f>
        <v/>
      </c>
      <c r="EQ51" s="263"/>
      <c r="ER51" s="223"/>
      <c r="ES51" s="223"/>
      <c r="ET51" s="223"/>
      <c r="EU51" s="223"/>
      <c r="EV51" s="223"/>
      <c r="EW51" s="223"/>
      <c r="EX51" s="223"/>
      <c r="EY51" s="223"/>
      <c r="EZ51" s="223"/>
      <c r="FA51" s="223"/>
      <c r="FB51" s="223"/>
      <c r="FC51" s="223"/>
      <c r="FD51" s="223"/>
      <c r="FE51" s="223"/>
      <c r="FF51" s="248"/>
      <c r="FG51" s="414"/>
      <c r="FH51" s="223"/>
      <c r="FI51" s="223"/>
      <c r="FJ51" s="262" t="str">
        <f>IF(FS69&gt;12.7,"Force must be taken at max. 12.7 mm deflection!","")</f>
        <v/>
      </c>
      <c r="FK51" s="263"/>
      <c r="FL51" s="223"/>
      <c r="FM51" s="223"/>
      <c r="FN51" s="223"/>
      <c r="FO51" s="223"/>
      <c r="FP51" s="223"/>
      <c r="FQ51" s="223"/>
      <c r="FR51" s="223"/>
      <c r="FS51" s="223"/>
      <c r="FT51" s="223"/>
      <c r="FU51" s="223"/>
      <c r="FV51" s="223"/>
      <c r="FW51" s="223"/>
      <c r="FX51" s="223"/>
      <c r="FY51" s="223"/>
      <c r="FZ51" s="248"/>
      <c r="GA51" s="414"/>
      <c r="GB51" s="223"/>
      <c r="GC51" s="223"/>
      <c r="GD51" s="262" t="str">
        <f>IF(GM69&gt;12.7,"Force must be taken at max. 12.7 mm deflection!","")</f>
        <v/>
      </c>
      <c r="GE51" s="263"/>
      <c r="GF51" s="223"/>
      <c r="GG51" s="223"/>
      <c r="GH51" s="223"/>
      <c r="GI51" s="223"/>
      <c r="GJ51" s="223"/>
      <c r="GK51" s="223"/>
      <c r="GL51" s="223"/>
      <c r="GM51" s="223"/>
      <c r="GN51" s="223"/>
      <c r="GO51" s="223"/>
      <c r="GP51" s="223"/>
      <c r="GQ51" s="223"/>
      <c r="GR51" s="223"/>
      <c r="GS51" s="223"/>
      <c r="GT51" s="248"/>
      <c r="GU51" s="414"/>
      <c r="GV51" s="223"/>
      <c r="GW51" s="223"/>
      <c r="GX51" s="262" t="str">
        <f>IF(HG69&gt;12.7,"Force must be taken at max. 12.7 mm deflection!","")</f>
        <v/>
      </c>
      <c r="GY51" s="263"/>
      <c r="GZ51" s="223"/>
      <c r="HA51" s="223"/>
      <c r="HB51" s="223"/>
      <c r="HC51" s="223"/>
      <c r="HD51" s="223"/>
      <c r="HE51" s="223"/>
      <c r="HF51" s="223"/>
      <c r="HG51" s="223"/>
      <c r="HH51" s="223"/>
      <c r="HI51" s="223"/>
      <c r="HJ51" s="223"/>
      <c r="HK51" s="223"/>
      <c r="HL51" s="223"/>
      <c r="HM51" s="223"/>
      <c r="HN51" s="248"/>
      <c r="HO51" s="414"/>
      <c r="HP51" s="223"/>
      <c r="HQ51" s="223"/>
      <c r="HR51" s="262" t="str">
        <f>IF(IA69&gt;12.7,"Force must be taken at max. 12.7 mm deflection!","")</f>
        <v/>
      </c>
      <c r="HS51" s="263"/>
      <c r="HT51" s="223"/>
      <c r="HU51" s="223"/>
      <c r="HV51" s="223"/>
      <c r="HW51" s="223"/>
      <c r="HX51" s="223"/>
      <c r="HY51" s="223"/>
      <c r="HZ51" s="223"/>
      <c r="IA51" s="223"/>
      <c r="IB51" s="223"/>
      <c r="IC51" s="223"/>
      <c r="ID51" s="223"/>
      <c r="IE51" s="223"/>
      <c r="IF51" s="223"/>
      <c r="IG51" s="223"/>
      <c r="IH51" s="248"/>
      <c r="II51" s="414"/>
      <c r="IJ51" s="223"/>
      <c r="IK51" s="223"/>
      <c r="IL51" s="262" t="str">
        <f>IF(IU69&gt;12.7,"Force must be taken at max. 12.7 mm deflection!","")</f>
        <v/>
      </c>
      <c r="IM51" s="263"/>
      <c r="IN51" s="223"/>
      <c r="IO51" s="223"/>
      <c r="IP51" s="223"/>
      <c r="IQ51" s="223"/>
      <c r="IR51" s="223"/>
      <c r="IS51" s="223"/>
      <c r="IT51" s="223"/>
      <c r="IU51" s="223"/>
      <c r="IV51" s="223"/>
      <c r="IW51" s="223"/>
      <c r="IX51" s="223"/>
      <c r="IY51" s="223"/>
      <c r="IZ51" s="223"/>
      <c r="JA51" s="223"/>
      <c r="JB51" s="248"/>
      <c r="JC51" s="414"/>
      <c r="JD51" s="223"/>
      <c r="JE51" s="223"/>
      <c r="JF51" s="262" t="str">
        <f>IF(JO69&gt;12.7,"Force must be taken at max. 12.7 mm deflection!","")</f>
        <v/>
      </c>
      <c r="JG51" s="263"/>
      <c r="JH51" s="223"/>
      <c r="JI51" s="223"/>
      <c r="JJ51" s="223"/>
      <c r="JK51" s="223"/>
      <c r="JL51" s="223"/>
      <c r="JM51" s="223"/>
      <c r="JN51" s="223"/>
      <c r="JO51" s="223"/>
      <c r="JP51" s="223"/>
      <c r="JQ51" s="223"/>
      <c r="JR51" s="223"/>
      <c r="JS51" s="223"/>
      <c r="JT51" s="223"/>
      <c r="JU51" s="223"/>
      <c r="JV51" s="248"/>
      <c r="JW51" s="414"/>
      <c r="JX51" s="223"/>
      <c r="JY51" s="223"/>
      <c r="JZ51" s="262" t="str">
        <f>IF(KI69&gt;12.7,"Force must be taken at max. 12.7 mm deflection!","")</f>
        <v/>
      </c>
      <c r="KA51" s="263"/>
      <c r="KB51" s="223"/>
      <c r="KC51" s="223"/>
      <c r="KD51" s="223"/>
      <c r="KE51" s="223"/>
      <c r="KF51" s="223"/>
      <c r="KG51" s="223"/>
      <c r="KH51" s="223"/>
      <c r="KI51" s="223"/>
      <c r="KJ51" s="223"/>
      <c r="KK51" s="223"/>
      <c r="KL51" s="223"/>
      <c r="KM51" s="223"/>
      <c r="KN51" s="223"/>
      <c r="KO51" s="223"/>
      <c r="KP51" s="248"/>
      <c r="KQ51" s="414"/>
      <c r="KR51" s="223"/>
      <c r="KS51" s="223"/>
      <c r="KT51" s="262" t="str">
        <f>IF(LC69&gt;12.7,"Force must be taken at max. 12.7 mm deflection!","")</f>
        <v/>
      </c>
      <c r="KU51" s="263"/>
      <c r="KV51" s="223"/>
      <c r="KW51" s="223"/>
      <c r="KX51" s="223"/>
      <c r="KY51" s="223"/>
      <c r="KZ51" s="223"/>
      <c r="LA51" s="223"/>
      <c r="LB51" s="223"/>
      <c r="LC51" s="223"/>
      <c r="LD51" s="223"/>
      <c r="LE51" s="223"/>
      <c r="LF51" s="223"/>
      <c r="LG51" s="223"/>
      <c r="LH51" s="223"/>
      <c r="LI51" s="223"/>
      <c r="LJ51" s="248"/>
      <c r="LK51" s="414"/>
      <c r="LL51" s="223"/>
      <c r="LM51" s="223"/>
      <c r="LN51" s="262" t="str">
        <f>IF(LW69&gt;12.7,"Force must be taken at max. 12.7 mm deflection!","")</f>
        <v/>
      </c>
      <c r="LO51" s="263"/>
      <c r="LP51" s="223"/>
      <c r="LQ51" s="223"/>
      <c r="LR51" s="223"/>
      <c r="LS51" s="223"/>
      <c r="LT51" s="223"/>
      <c r="LU51" s="223"/>
      <c r="LV51" s="223"/>
      <c r="LW51" s="223"/>
      <c r="LX51" s="223"/>
      <c r="LY51" s="223"/>
      <c r="LZ51" s="223"/>
      <c r="MA51" s="223"/>
      <c r="MB51" s="223"/>
      <c r="MC51" s="223"/>
      <c r="MD51" s="248"/>
    </row>
    <row r="52" spans="1:342" ht="12.75" customHeight="1" x14ac:dyDescent="0.2">
      <c r="A52" s="244" t="s">
        <v>385</v>
      </c>
      <c r="B52" s="232"/>
      <c r="C52" s="232"/>
      <c r="D52" s="232"/>
      <c r="E52" s="232"/>
      <c r="F52" s="232"/>
      <c r="G52" s="232"/>
      <c r="H52" s="232"/>
      <c r="I52" s="232"/>
      <c r="J52" s="232"/>
      <c r="K52" s="232"/>
      <c r="L52" s="232"/>
      <c r="M52" s="232"/>
      <c r="N52" s="232"/>
      <c r="O52" s="232"/>
      <c r="P52" s="222"/>
      <c r="Q52" s="222"/>
      <c r="R52" s="222"/>
      <c r="S52" s="222"/>
      <c r="T52" s="386"/>
      <c r="U52" s="222" t="s">
        <v>385</v>
      </c>
      <c r="V52" s="222"/>
      <c r="W52" s="222"/>
      <c r="X52" s="222"/>
      <c r="Y52" s="222"/>
      <c r="Z52" s="222"/>
      <c r="AA52" s="222"/>
      <c r="AB52" s="222"/>
      <c r="AC52" s="222"/>
      <c r="AD52" s="222"/>
      <c r="AE52" s="222"/>
      <c r="AF52" s="222"/>
      <c r="AG52" s="222"/>
      <c r="AH52" s="222"/>
      <c r="AI52" s="222"/>
      <c r="AJ52" s="222"/>
      <c r="AK52" s="222"/>
      <c r="AL52" s="222"/>
      <c r="AM52" s="222"/>
      <c r="AN52" s="419"/>
      <c r="AO52" s="57" t="s">
        <v>386</v>
      </c>
      <c r="AS52"/>
      <c r="AT52"/>
      <c r="AU52"/>
      <c r="BD52" s="288"/>
      <c r="BK52" s="386"/>
      <c r="BW52" s="58"/>
      <c r="BX52" s="58"/>
      <c r="BY52" s="58"/>
      <c r="BZ52" s="58"/>
      <c r="CA52" s="58"/>
      <c r="CB52" s="58"/>
      <c r="CC52" s="58"/>
      <c r="CD52" s="233"/>
      <c r="CE52" s="414"/>
      <c r="CP52" s="58"/>
      <c r="CQ52" s="58"/>
      <c r="CR52" s="58"/>
      <c r="CS52" s="58"/>
      <c r="CT52" s="58"/>
      <c r="CU52" s="58"/>
      <c r="CV52" s="58"/>
      <c r="CW52" s="58"/>
      <c r="CX52" s="248"/>
      <c r="CY52" s="414"/>
      <c r="DB52" s="288"/>
      <c r="DF52" s="223"/>
      <c r="DG52" s="223"/>
      <c r="DH52" s="223"/>
      <c r="DI52" s="223"/>
      <c r="DJ52" s="223"/>
      <c r="DK52" s="223"/>
      <c r="DL52" s="223"/>
      <c r="DM52" s="223"/>
      <c r="DN52" s="223"/>
      <c r="DO52" s="288"/>
      <c r="DP52" s="223"/>
      <c r="DQ52" s="223"/>
      <c r="DR52" s="248"/>
      <c r="DS52" s="414"/>
      <c r="DZ52" s="223"/>
      <c r="EA52" s="223"/>
      <c r="EB52" s="223"/>
      <c r="EC52" s="223"/>
      <c r="ED52" s="223"/>
      <c r="EE52" s="223"/>
      <c r="EF52" s="223"/>
      <c r="EG52" s="223"/>
      <c r="EH52" s="223"/>
      <c r="EI52" s="223"/>
      <c r="EJ52" s="223"/>
      <c r="EK52" s="223"/>
      <c r="EL52" s="248"/>
      <c r="EM52" s="414"/>
      <c r="ET52" s="223"/>
      <c r="EU52" s="223"/>
      <c r="EV52" s="223"/>
      <c r="EW52" s="223"/>
      <c r="EX52" s="223"/>
      <c r="EY52" s="223"/>
      <c r="EZ52" s="223"/>
      <c r="FA52" s="223"/>
      <c r="FB52" s="223"/>
      <c r="FC52" s="223"/>
      <c r="FD52" s="223"/>
      <c r="FE52" s="223"/>
      <c r="FF52" s="248"/>
      <c r="FG52" s="414"/>
      <c r="FJ52" s="288"/>
      <c r="FN52" s="223"/>
      <c r="FO52" s="223"/>
      <c r="FP52" s="223"/>
      <c r="FQ52" s="223"/>
      <c r="FR52" s="223"/>
      <c r="FS52" s="223"/>
      <c r="FT52" s="223"/>
      <c r="FU52" s="223"/>
      <c r="FV52" s="223"/>
      <c r="FW52" s="288"/>
      <c r="FX52" s="223"/>
      <c r="FY52" s="223"/>
      <c r="FZ52" s="248"/>
      <c r="GA52" s="414"/>
      <c r="GH52" s="223"/>
      <c r="GI52" s="223"/>
      <c r="GJ52" s="223"/>
      <c r="GK52" s="223"/>
      <c r="GL52" s="223"/>
      <c r="GM52" s="223"/>
      <c r="GN52" s="223"/>
      <c r="GO52" s="223"/>
      <c r="GP52" s="223"/>
      <c r="GQ52" s="223"/>
      <c r="GR52" s="223"/>
      <c r="GS52" s="223"/>
      <c r="GT52" s="248"/>
      <c r="GU52" s="414"/>
      <c r="HB52" s="223"/>
      <c r="HC52" s="223"/>
      <c r="HD52" s="223"/>
      <c r="HE52" s="223"/>
      <c r="HF52" s="223"/>
      <c r="HG52" s="223"/>
      <c r="HH52" s="223"/>
      <c r="HI52" s="223"/>
      <c r="HJ52" s="223"/>
      <c r="HK52" s="223"/>
      <c r="HL52" s="223"/>
      <c r="HM52" s="223"/>
      <c r="HN52" s="248"/>
      <c r="HO52" s="414"/>
      <c r="HV52" s="223"/>
      <c r="HW52" s="223"/>
      <c r="HX52" s="223"/>
      <c r="HY52" s="223"/>
      <c r="HZ52" s="223"/>
      <c r="IA52" s="223"/>
      <c r="IB52" s="223"/>
      <c r="IC52" s="223"/>
      <c r="ID52" s="223"/>
      <c r="IE52" s="288"/>
      <c r="IF52" s="223"/>
      <c r="IG52" s="223"/>
      <c r="IH52" s="248"/>
      <c r="II52" s="414"/>
      <c r="IP52" s="223"/>
      <c r="IQ52" s="223"/>
      <c r="IR52" s="223"/>
      <c r="IS52" s="223"/>
      <c r="IT52" s="223"/>
      <c r="IU52" s="223"/>
      <c r="IV52" s="223"/>
      <c r="IW52" s="223"/>
      <c r="IX52" s="223"/>
      <c r="IY52" s="223"/>
      <c r="IZ52" s="223"/>
      <c r="JA52" s="223"/>
      <c r="JB52" s="248"/>
      <c r="JC52" s="414"/>
      <c r="JJ52" s="223"/>
      <c r="JK52" s="223"/>
      <c r="JL52" s="223"/>
      <c r="JM52" s="223"/>
      <c r="JN52" s="223"/>
      <c r="JO52" s="223"/>
      <c r="JP52" s="223"/>
      <c r="JQ52" s="223"/>
      <c r="JR52" s="223"/>
      <c r="JS52" s="288"/>
      <c r="JT52" s="223"/>
      <c r="JU52" s="223"/>
      <c r="JV52" s="248"/>
      <c r="JW52" s="414"/>
      <c r="KD52" s="223"/>
      <c r="KE52" s="223"/>
      <c r="KF52" s="223"/>
      <c r="KG52" s="223"/>
      <c r="KH52" s="223"/>
      <c r="KI52" s="223"/>
      <c r="KJ52" s="223"/>
      <c r="KK52" s="223"/>
      <c r="KL52" s="223"/>
      <c r="KM52" s="223"/>
      <c r="KN52" s="223"/>
      <c r="KO52" s="223"/>
      <c r="KP52" s="248"/>
      <c r="KQ52" s="414"/>
      <c r="KX52" s="223"/>
      <c r="KY52" s="223"/>
      <c r="KZ52" s="223"/>
      <c r="LA52" s="223"/>
      <c r="LB52" s="223"/>
      <c r="LC52" s="223"/>
      <c r="LD52" s="223"/>
      <c r="LE52" s="223"/>
      <c r="LF52" s="223"/>
      <c r="LG52" s="288"/>
      <c r="LH52" s="223"/>
      <c r="LI52" s="223"/>
      <c r="LJ52" s="248"/>
      <c r="LK52" s="414"/>
      <c r="LR52" s="223"/>
      <c r="LS52" s="223"/>
      <c r="LT52" s="223"/>
      <c r="LU52" s="223"/>
      <c r="LV52" s="223"/>
      <c r="LW52" s="223"/>
      <c r="LX52" s="223"/>
      <c r="LY52" s="223"/>
      <c r="LZ52" s="223"/>
      <c r="MA52" s="288"/>
      <c r="MB52" s="223"/>
      <c r="MC52" s="223"/>
      <c r="MD52" s="248"/>
    </row>
    <row r="53" spans="1:342" x14ac:dyDescent="0.2">
      <c r="A53" s="244"/>
      <c r="B53" s="235" t="s">
        <v>387</v>
      </c>
      <c r="C53" s="1040">
        <f>AQ57</f>
        <v>400</v>
      </c>
      <c r="D53" s="765"/>
      <c r="E53" s="222" t="s">
        <v>388</v>
      </c>
      <c r="F53" s="222"/>
      <c r="G53" s="222"/>
      <c r="H53" s="222"/>
      <c r="I53" s="222"/>
      <c r="J53" s="222"/>
      <c r="K53" s="222"/>
      <c r="L53" s="222"/>
      <c r="M53" s="235" t="s">
        <v>389</v>
      </c>
      <c r="N53" s="1041">
        <f>C54*(1/64)*PI()*(C55^4-C56^4)*200000</f>
        <v>3403526082.6754951</v>
      </c>
      <c r="O53" s="1042"/>
      <c r="P53" s="238">
        <f>N53*48/C53^3</f>
        <v>2552.6445620066215</v>
      </c>
      <c r="Q53" s="222"/>
      <c r="R53" s="222"/>
      <c r="S53" s="222"/>
      <c r="T53" s="386"/>
      <c r="U53" s="222"/>
      <c r="V53" s="235" t="s">
        <v>387</v>
      </c>
      <c r="W53" s="1040">
        <f>BN57</f>
        <v>400</v>
      </c>
      <c r="X53" s="765"/>
      <c r="Y53" s="251" t="s">
        <v>388</v>
      </c>
      <c r="Z53" s="222"/>
      <c r="AA53" s="222"/>
      <c r="AB53" s="222"/>
      <c r="AC53" s="222"/>
      <c r="AD53" s="222"/>
      <c r="AE53" s="222"/>
      <c r="AF53" s="222"/>
      <c r="AG53" s="235" t="s">
        <v>389</v>
      </c>
      <c r="AH53" s="1041">
        <f>W54*(1/64)*PI()*(W55^4-W56^4)*200000</f>
        <v>1339009872.1404533</v>
      </c>
      <c r="AI53" s="1042"/>
      <c r="AJ53" s="238">
        <f>AH53*48/W53^3</f>
        <v>1004.25740410534</v>
      </c>
      <c r="AK53" s="222"/>
      <c r="AL53" s="222"/>
      <c r="AM53" s="222"/>
      <c r="AN53" s="419"/>
      <c r="AO53" s="57"/>
      <c r="AP53" s="60" t="s">
        <v>390</v>
      </c>
      <c r="AQ53" s="1046" t="str">
        <f ca="1">IFERROR(SUMPRODUCT(OFFSET(AQ70,0,0,AZ85-2,1),OFFSET(AT70,0,0,AZ85-2,1)),"")</f>
        <v/>
      </c>
      <c r="AR53" s="765"/>
      <c r="AS53" s="1058" t="s">
        <v>391</v>
      </c>
      <c r="AT53" s="775"/>
      <c r="AU53" s="1023"/>
      <c r="AV53" s="765"/>
      <c r="AW53" s="57" t="s">
        <v>392</v>
      </c>
      <c r="BK53" s="386"/>
      <c r="BW53" s="58"/>
      <c r="BX53" s="58"/>
      <c r="BY53" s="58"/>
      <c r="BZ53" s="58"/>
      <c r="CA53" s="58"/>
      <c r="CB53" s="58"/>
      <c r="CC53" s="58"/>
      <c r="CD53" s="233"/>
      <c r="CE53" s="414"/>
      <c r="CP53" s="58"/>
      <c r="CQ53" s="58"/>
      <c r="CR53" s="58"/>
      <c r="CS53" s="58"/>
      <c r="CT53" s="58"/>
      <c r="CU53" s="58"/>
      <c r="CV53" s="58"/>
      <c r="CW53" s="58"/>
      <c r="CX53" s="248"/>
      <c r="CY53" s="414"/>
      <c r="DF53" s="223"/>
      <c r="DG53" s="223"/>
      <c r="DH53" s="223"/>
      <c r="DI53" s="223"/>
      <c r="DJ53" s="223"/>
      <c r="DK53" s="223"/>
      <c r="DL53" s="223"/>
      <c r="DM53" s="223"/>
      <c r="DN53" s="223"/>
      <c r="DO53" s="223"/>
      <c r="DP53" s="223"/>
      <c r="DQ53" s="223"/>
      <c r="DR53" s="248"/>
      <c r="DS53" s="414"/>
      <c r="DZ53" s="223"/>
      <c r="EA53" s="223"/>
      <c r="EB53" s="223"/>
      <c r="EC53" s="223"/>
      <c r="ED53" s="223"/>
      <c r="EE53" s="223"/>
      <c r="EF53" s="223"/>
      <c r="EG53" s="223"/>
      <c r="EH53" s="223"/>
      <c r="EI53" s="223"/>
      <c r="EJ53" s="223"/>
      <c r="EK53" s="223"/>
      <c r="EL53" s="248"/>
      <c r="EM53" s="414"/>
      <c r="ET53" s="223"/>
      <c r="EU53" s="223"/>
      <c r="EV53" s="223"/>
      <c r="EW53" s="223"/>
      <c r="EX53" s="223"/>
      <c r="EY53" s="223"/>
      <c r="EZ53" s="223"/>
      <c r="FA53" s="223"/>
      <c r="FB53" s="223"/>
      <c r="FC53" s="223"/>
      <c r="FD53" s="223"/>
      <c r="FE53" s="223"/>
      <c r="FF53" s="248"/>
      <c r="FG53" s="414"/>
      <c r="FN53" s="223"/>
      <c r="FO53" s="223"/>
      <c r="FP53" s="223"/>
      <c r="FQ53" s="223"/>
      <c r="FR53" s="223"/>
      <c r="FS53" s="223"/>
      <c r="FT53" s="223"/>
      <c r="FU53" s="223"/>
      <c r="FV53" s="223"/>
      <c r="FW53" s="223"/>
      <c r="FX53" s="223"/>
      <c r="FY53" s="223"/>
      <c r="FZ53" s="248"/>
      <c r="GA53" s="414"/>
      <c r="GH53" s="223"/>
      <c r="GI53" s="223"/>
      <c r="GJ53" s="223"/>
      <c r="GK53" s="223"/>
      <c r="GL53" s="223"/>
      <c r="GM53" s="223"/>
      <c r="GN53" s="223"/>
      <c r="GO53" s="223"/>
      <c r="GP53" s="223"/>
      <c r="GQ53" s="223"/>
      <c r="GR53" s="223"/>
      <c r="GS53" s="223"/>
      <c r="GT53" s="248"/>
      <c r="GU53" s="414"/>
      <c r="HB53" s="223"/>
      <c r="HC53" s="223"/>
      <c r="HD53" s="223"/>
      <c r="HE53" s="223"/>
      <c r="HF53" s="223"/>
      <c r="HG53" s="223"/>
      <c r="HH53" s="223"/>
      <c r="HI53" s="223"/>
      <c r="HJ53" s="223"/>
      <c r="HK53" s="223"/>
      <c r="HL53" s="223"/>
      <c r="HM53" s="223"/>
      <c r="HN53" s="248"/>
      <c r="HO53" s="414"/>
      <c r="HV53" s="223"/>
      <c r="HW53" s="223"/>
      <c r="HX53" s="223"/>
      <c r="HY53" s="223"/>
      <c r="HZ53" s="223"/>
      <c r="IA53" s="223"/>
      <c r="IB53" s="223"/>
      <c r="IC53" s="223"/>
      <c r="ID53" s="223"/>
      <c r="IE53" s="223"/>
      <c r="IF53" s="223"/>
      <c r="IG53" s="223"/>
      <c r="IH53" s="248"/>
      <c r="II53" s="414"/>
      <c r="IP53" s="223"/>
      <c r="IQ53" s="223"/>
      <c r="IR53" s="223"/>
      <c r="IS53" s="223"/>
      <c r="IT53" s="223"/>
      <c r="IU53" s="223"/>
      <c r="IV53" s="223"/>
      <c r="IW53" s="223"/>
      <c r="IX53" s="223"/>
      <c r="IY53" s="223"/>
      <c r="IZ53" s="223"/>
      <c r="JA53" s="223"/>
      <c r="JB53" s="248"/>
      <c r="JC53" s="414"/>
      <c r="JJ53" s="223"/>
      <c r="JK53" s="223"/>
      <c r="JL53" s="223"/>
      <c r="JM53" s="223"/>
      <c r="JN53" s="223"/>
      <c r="JO53" s="223"/>
      <c r="JP53" s="223"/>
      <c r="JQ53" s="223"/>
      <c r="JR53" s="223"/>
      <c r="JS53" s="223"/>
      <c r="JT53" s="223"/>
      <c r="JU53" s="223"/>
      <c r="JV53" s="248"/>
      <c r="JW53" s="414"/>
      <c r="KD53" s="223"/>
      <c r="KE53" s="223"/>
      <c r="KF53" s="223"/>
      <c r="KG53" s="223"/>
      <c r="KH53" s="223"/>
      <c r="KI53" s="223"/>
      <c r="KJ53" s="223"/>
      <c r="KK53" s="223"/>
      <c r="KL53" s="223"/>
      <c r="KM53" s="223"/>
      <c r="KN53" s="223"/>
      <c r="KO53" s="223"/>
      <c r="KP53" s="248"/>
      <c r="KQ53" s="414"/>
      <c r="KX53" s="223"/>
      <c r="KY53" s="223"/>
      <c r="KZ53" s="223"/>
      <c r="LA53" s="223"/>
      <c r="LB53" s="223"/>
      <c r="LC53" s="223"/>
      <c r="LD53" s="223"/>
      <c r="LE53" s="223"/>
      <c r="LF53" s="223"/>
      <c r="LG53" s="223"/>
      <c r="LH53" s="223"/>
      <c r="LI53" s="223"/>
      <c r="LJ53" s="248"/>
      <c r="LK53" s="414"/>
      <c r="LR53" s="223"/>
      <c r="LS53" s="223"/>
      <c r="LT53" s="223"/>
      <c r="LU53" s="223"/>
      <c r="LV53" s="223"/>
      <c r="LW53" s="223"/>
      <c r="LX53" s="223"/>
      <c r="LY53" s="223"/>
      <c r="LZ53" s="223"/>
      <c r="MA53" s="223"/>
      <c r="MB53" s="223"/>
      <c r="MC53" s="223"/>
      <c r="MD53" s="248"/>
    </row>
    <row r="54" spans="1:342" x14ac:dyDescent="0.2">
      <c r="A54" s="244"/>
      <c r="B54" s="235" t="s">
        <v>393</v>
      </c>
      <c r="C54" s="1054">
        <v>2</v>
      </c>
      <c r="D54" s="1055"/>
      <c r="E54" s="222" t="s">
        <v>394</v>
      </c>
      <c r="F54" s="222"/>
      <c r="G54" s="222"/>
      <c r="H54" s="222"/>
      <c r="I54" s="222"/>
      <c r="J54" s="222"/>
      <c r="K54" s="222"/>
      <c r="L54" s="222"/>
      <c r="M54" s="235" t="s">
        <v>395</v>
      </c>
      <c r="N54" s="1041">
        <f>IF(N46&gt;0,(N46*C53^3)/48,N53)</f>
        <v>3403526082.6754951</v>
      </c>
      <c r="O54" s="1042"/>
      <c r="P54" s="238">
        <f>N54*48/C53^3</f>
        <v>2552.6445620066215</v>
      </c>
      <c r="Q54" s="478">
        <f>100*N54/N53</f>
        <v>100</v>
      </c>
      <c r="R54" s="222" t="s">
        <v>396</v>
      </c>
      <c r="S54" s="222"/>
      <c r="T54" s="386"/>
      <c r="U54" s="222"/>
      <c r="V54" s="235" t="s">
        <v>393</v>
      </c>
      <c r="W54" s="1043">
        <v>1</v>
      </c>
      <c r="X54" s="765"/>
      <c r="Y54" s="251" t="s">
        <v>394</v>
      </c>
      <c r="Z54" s="222"/>
      <c r="AA54" s="222"/>
      <c r="AB54" s="222"/>
      <c r="AC54" s="222"/>
      <c r="AD54" s="222"/>
      <c r="AE54" s="222"/>
      <c r="AF54" s="222"/>
      <c r="AG54" s="235" t="s">
        <v>395</v>
      </c>
      <c r="AH54" s="1041">
        <f>IF(AH46&gt;0,(AH46*W53^3)/48,AH53)</f>
        <v>1339009872.1404533</v>
      </c>
      <c r="AI54" s="1042"/>
      <c r="AJ54" s="238">
        <f>AH54*48/W53^3</f>
        <v>1004.25740410534</v>
      </c>
      <c r="AK54" s="478">
        <f>100*AH54/AH53</f>
        <v>100</v>
      </c>
      <c r="AL54" s="222" t="s">
        <v>396</v>
      </c>
      <c r="AM54" s="222"/>
      <c r="AN54" s="419"/>
      <c r="AS54"/>
      <c r="AT54"/>
      <c r="AU54" s="61" t="str">
        <f>IF(AU53&gt;12.7,"Deflection for energy calculation must be &lt;= 12.7 mm!","")</f>
        <v/>
      </c>
      <c r="BK54" s="386"/>
      <c r="BW54" s="58"/>
      <c r="BX54" s="58"/>
      <c r="BY54" s="58"/>
      <c r="BZ54" s="58"/>
      <c r="CA54" s="58"/>
      <c r="CB54" s="58"/>
      <c r="CC54" s="58"/>
      <c r="CD54" s="233"/>
      <c r="CE54" s="414"/>
      <c r="CP54" s="58"/>
      <c r="CX54" s="248"/>
      <c r="CY54" s="414"/>
      <c r="DF54" s="223"/>
      <c r="DG54" s="223"/>
      <c r="DH54" s="223"/>
      <c r="DI54" s="223"/>
      <c r="DJ54" s="223"/>
      <c r="DK54" s="223"/>
      <c r="DL54" s="223"/>
      <c r="DM54" s="223"/>
      <c r="DN54" s="223"/>
      <c r="DO54" s="223"/>
      <c r="DP54" s="223"/>
      <c r="DQ54" s="223"/>
      <c r="DR54" s="248"/>
      <c r="DS54" s="414"/>
      <c r="DZ54" s="223"/>
      <c r="EA54" s="223"/>
      <c r="EB54" s="223"/>
      <c r="EC54" s="223"/>
      <c r="ED54" s="223"/>
      <c r="EE54" s="223"/>
      <c r="EF54" s="223"/>
      <c r="EG54" s="223"/>
      <c r="EH54" s="223"/>
      <c r="EI54" s="223"/>
      <c r="EJ54" s="223"/>
      <c r="EK54" s="223"/>
      <c r="EL54" s="248"/>
      <c r="EM54" s="414"/>
      <c r="ET54" s="223"/>
      <c r="EU54" s="223"/>
      <c r="EV54" s="223"/>
      <c r="EW54" s="223"/>
      <c r="EX54" s="223"/>
      <c r="EY54" s="223"/>
      <c r="EZ54" s="223"/>
      <c r="FA54" s="223"/>
      <c r="FB54" s="223"/>
      <c r="FC54" s="223"/>
      <c r="FD54" s="223"/>
      <c r="FE54" s="223"/>
      <c r="FF54" s="248"/>
      <c r="FG54" s="414"/>
      <c r="FN54" s="223"/>
      <c r="FO54" s="223"/>
      <c r="FP54" s="223"/>
      <c r="FQ54" s="223"/>
      <c r="FR54" s="223"/>
      <c r="FS54" s="223"/>
      <c r="FT54" s="223"/>
      <c r="FU54" s="223"/>
      <c r="FV54" s="223"/>
      <c r="FW54" s="223"/>
      <c r="FX54" s="223"/>
      <c r="FY54" s="223"/>
      <c r="FZ54" s="248"/>
      <c r="GA54" s="414"/>
      <c r="GH54" s="223"/>
      <c r="GI54" s="223"/>
      <c r="GJ54" s="223"/>
      <c r="GK54" s="223"/>
      <c r="GL54" s="223"/>
      <c r="GM54" s="223"/>
      <c r="GN54" s="223"/>
      <c r="GO54" s="223"/>
      <c r="GP54" s="223"/>
      <c r="GQ54" s="223"/>
      <c r="GR54" s="223"/>
      <c r="GS54" s="223"/>
      <c r="GT54" s="248"/>
      <c r="GU54" s="414"/>
      <c r="HB54" s="223"/>
      <c r="HC54" s="223"/>
      <c r="HD54" s="223"/>
      <c r="HE54" s="223"/>
      <c r="HF54" s="223"/>
      <c r="HG54" s="223"/>
      <c r="HH54" s="223"/>
      <c r="HI54" s="223"/>
      <c r="HJ54" s="223"/>
      <c r="HK54" s="223"/>
      <c r="HL54" s="223"/>
      <c r="HM54" s="223"/>
      <c r="HN54" s="248"/>
      <c r="HO54" s="414"/>
      <c r="HV54" s="223"/>
      <c r="HW54" s="223"/>
      <c r="HX54" s="223"/>
      <c r="HY54" s="223"/>
      <c r="HZ54" s="223"/>
      <c r="IA54" s="223"/>
      <c r="IB54" s="223"/>
      <c r="IC54" s="223"/>
      <c r="ID54" s="223"/>
      <c r="IE54" s="223"/>
      <c r="IF54" s="223"/>
      <c r="IG54" s="223"/>
      <c r="IH54" s="248"/>
      <c r="II54" s="414"/>
      <c r="IP54" s="223"/>
      <c r="IQ54" s="223"/>
      <c r="IR54" s="223"/>
      <c r="IS54" s="223"/>
      <c r="IT54" s="223"/>
      <c r="IU54" s="223"/>
      <c r="IV54" s="223"/>
      <c r="IW54" s="223"/>
      <c r="IX54" s="223"/>
      <c r="IY54" s="223"/>
      <c r="IZ54" s="223"/>
      <c r="JA54" s="223"/>
      <c r="JB54" s="248"/>
      <c r="JC54" s="414"/>
      <c r="JJ54" s="223"/>
      <c r="JK54" s="223"/>
      <c r="JL54" s="223"/>
      <c r="JM54" s="223"/>
      <c r="JN54" s="223"/>
      <c r="JO54" s="223"/>
      <c r="JP54" s="223"/>
      <c r="JQ54" s="223"/>
      <c r="JR54" s="223"/>
      <c r="JS54" s="223"/>
      <c r="JT54" s="223"/>
      <c r="JU54" s="223"/>
      <c r="JV54" s="248"/>
      <c r="JW54" s="414"/>
      <c r="KD54" s="223"/>
      <c r="KE54" s="223"/>
      <c r="KF54" s="223"/>
      <c r="KG54" s="223"/>
      <c r="KH54" s="223"/>
      <c r="KI54" s="223"/>
      <c r="KJ54" s="223"/>
      <c r="KK54" s="223"/>
      <c r="KL54" s="223"/>
      <c r="KM54" s="223"/>
      <c r="KN54" s="223"/>
      <c r="KO54" s="223"/>
      <c r="KP54" s="248"/>
      <c r="KQ54" s="414"/>
      <c r="KX54" s="223"/>
      <c r="KY54" s="223"/>
      <c r="KZ54" s="223"/>
      <c r="LA54" s="223"/>
      <c r="LB54" s="223"/>
      <c r="LC54" s="223"/>
      <c r="LD54" s="223"/>
      <c r="LE54" s="223"/>
      <c r="LF54" s="223"/>
      <c r="LG54" s="223"/>
      <c r="LH54" s="223"/>
      <c r="LI54" s="223"/>
      <c r="LJ54" s="248"/>
      <c r="LK54" s="414"/>
      <c r="LR54" s="223"/>
      <c r="LS54" s="223"/>
      <c r="LT54" s="223"/>
      <c r="LU54" s="223"/>
      <c r="LV54" s="223"/>
      <c r="LW54" s="223"/>
      <c r="LX54" s="223"/>
      <c r="LY54" s="223"/>
      <c r="LZ54" s="223"/>
      <c r="MA54" s="223"/>
      <c r="MB54" s="223"/>
      <c r="MC54" s="223"/>
      <c r="MD54" s="248"/>
    </row>
    <row r="55" spans="1:342" ht="14.25" x14ac:dyDescent="0.25">
      <c r="A55" s="244"/>
      <c r="B55" s="235" t="s">
        <v>397</v>
      </c>
      <c r="C55" s="1043">
        <v>25.4</v>
      </c>
      <c r="D55" s="765"/>
      <c r="E55" s="222" t="s">
        <v>398</v>
      </c>
      <c r="F55" s="222"/>
      <c r="G55" s="222"/>
      <c r="H55" s="222"/>
      <c r="I55" s="222"/>
      <c r="J55" s="222"/>
      <c r="K55" s="222"/>
      <c r="L55" s="222"/>
      <c r="M55" s="235" t="s">
        <v>399</v>
      </c>
      <c r="N55" s="1044">
        <f>IF(Q54&lt;75,0,IF(N54&gt;=N53,0,(P54^-1-P53^-1)^-1))</f>
        <v>0</v>
      </c>
      <c r="O55" s="765"/>
      <c r="P55" s="222"/>
      <c r="Q55" s="222"/>
      <c r="R55" s="222"/>
      <c r="S55" s="222"/>
      <c r="T55" s="386"/>
      <c r="U55" s="222"/>
      <c r="V55" s="235" t="s">
        <v>397</v>
      </c>
      <c r="W55" s="1043">
        <v>25.4</v>
      </c>
      <c r="X55" s="765"/>
      <c r="Y55" s="251" t="s">
        <v>398</v>
      </c>
      <c r="Z55" s="222"/>
      <c r="AA55" s="222"/>
      <c r="AB55" s="222"/>
      <c r="AC55" s="222"/>
      <c r="AD55" s="222"/>
      <c r="AE55" s="222"/>
      <c r="AF55" s="222"/>
      <c r="AG55" s="235" t="s">
        <v>399</v>
      </c>
      <c r="AH55" s="1044">
        <f>IF(AK54&lt;75,0,IF(AH54&gt;=AH53,0,(AJ54^-1-AJ53^-1)^-1))</f>
        <v>0</v>
      </c>
      <c r="AI55" s="765"/>
      <c r="AJ55" s="222"/>
      <c r="AK55" s="222"/>
      <c r="AL55" s="222"/>
      <c r="AM55" s="222"/>
      <c r="AN55" s="419"/>
      <c r="AP55" s="58"/>
      <c r="AQ55" s="58"/>
      <c r="AR55" s="58"/>
      <c r="AS55" s="58"/>
      <c r="AT55" s="58"/>
      <c r="AU55" s="58"/>
      <c r="AV55" s="58"/>
      <c r="AW55" s="58"/>
      <c r="AX55" s="58"/>
      <c r="AY55" s="58"/>
      <c r="BH55" s="222"/>
      <c r="BI55" s="222"/>
      <c r="BJ55" s="233"/>
      <c r="BK55" s="386"/>
      <c r="BW55" s="57"/>
      <c r="BX55" s="57"/>
      <c r="BY55" s="57"/>
      <c r="BZ55" s="58"/>
      <c r="CA55" s="58"/>
      <c r="CB55" s="58"/>
      <c r="CC55" s="58"/>
      <c r="CD55" s="233"/>
      <c r="CE55" s="414"/>
      <c r="CP55" s="57"/>
      <c r="CU55" s="232"/>
      <c r="CV55" s="232"/>
      <c r="CX55" s="248"/>
      <c r="CY55" s="414"/>
      <c r="DF55" s="222"/>
      <c r="DG55" s="222"/>
      <c r="DH55" s="222"/>
      <c r="DI55" s="222"/>
      <c r="DJ55" s="222"/>
      <c r="DK55" s="222"/>
      <c r="DL55" s="222"/>
      <c r="DM55" s="222"/>
      <c r="DN55" s="223"/>
      <c r="DO55" s="223"/>
      <c r="DP55" s="223"/>
      <c r="DQ55" s="223"/>
      <c r="DR55" s="248"/>
      <c r="DS55" s="414"/>
      <c r="DZ55" s="222"/>
      <c r="EA55" s="222"/>
      <c r="EB55" s="222"/>
      <c r="EC55" s="222"/>
      <c r="ED55" s="222"/>
      <c r="EE55" s="222"/>
      <c r="EF55" s="222"/>
      <c r="EG55" s="222"/>
      <c r="EH55" s="223"/>
      <c r="EI55" s="223"/>
      <c r="EJ55" s="223"/>
      <c r="EK55" s="223"/>
      <c r="EL55" s="248"/>
      <c r="EM55" s="414"/>
      <c r="ET55" s="222"/>
      <c r="EU55" s="222"/>
      <c r="EV55" s="222"/>
      <c r="EW55" s="222"/>
      <c r="EX55" s="222"/>
      <c r="EY55" s="222"/>
      <c r="EZ55" s="222"/>
      <c r="FA55" s="222"/>
      <c r="FB55" s="223"/>
      <c r="FC55" s="223"/>
      <c r="FD55" s="223"/>
      <c r="FE55" s="223"/>
      <c r="FF55" s="248"/>
      <c r="FG55" s="414"/>
      <c r="FN55" s="222"/>
      <c r="FO55" s="222"/>
      <c r="FP55" s="222"/>
      <c r="FQ55" s="222"/>
      <c r="FR55" s="222"/>
      <c r="FS55" s="222"/>
      <c r="FT55" s="222"/>
      <c r="FU55" s="222"/>
      <c r="FV55" s="223"/>
      <c r="FW55" s="223"/>
      <c r="FX55" s="223"/>
      <c r="FY55" s="223"/>
      <c r="FZ55" s="248"/>
      <c r="GA55" s="414"/>
      <c r="GH55" s="222"/>
      <c r="GI55" s="222"/>
      <c r="GJ55" s="222"/>
      <c r="GK55" s="222"/>
      <c r="GL55" s="222"/>
      <c r="GM55" s="222"/>
      <c r="GN55" s="222"/>
      <c r="GO55" s="222"/>
      <c r="GP55" s="223"/>
      <c r="GQ55" s="223"/>
      <c r="GR55" s="223"/>
      <c r="GS55" s="223"/>
      <c r="GT55" s="248"/>
      <c r="GU55" s="414"/>
      <c r="HB55" s="222"/>
      <c r="HC55" s="222"/>
      <c r="HD55" s="222"/>
      <c r="HE55" s="222"/>
      <c r="HF55" s="222"/>
      <c r="HG55" s="222"/>
      <c r="HH55" s="222"/>
      <c r="HI55" s="222"/>
      <c r="HJ55" s="223"/>
      <c r="HK55" s="223"/>
      <c r="HL55" s="223"/>
      <c r="HM55" s="223"/>
      <c r="HN55" s="248"/>
      <c r="HO55" s="414"/>
      <c r="HV55" s="222"/>
      <c r="HW55" s="222"/>
      <c r="HX55" s="222"/>
      <c r="HY55" s="222"/>
      <c r="HZ55" s="222"/>
      <c r="IA55" s="222"/>
      <c r="IB55" s="222"/>
      <c r="IC55" s="222"/>
      <c r="ID55" s="223"/>
      <c r="IE55" s="223"/>
      <c r="IF55" s="223"/>
      <c r="IG55" s="223"/>
      <c r="IH55" s="248"/>
      <c r="II55" s="414"/>
      <c r="IP55" s="222"/>
      <c r="IQ55" s="222"/>
      <c r="IR55" s="222"/>
      <c r="IS55" s="222"/>
      <c r="IT55" s="222"/>
      <c r="IU55" s="222"/>
      <c r="IV55" s="222"/>
      <c r="IW55" s="222"/>
      <c r="IX55" s="223"/>
      <c r="IY55" s="223"/>
      <c r="IZ55" s="223"/>
      <c r="JA55" s="223"/>
      <c r="JB55" s="248"/>
      <c r="JC55" s="414"/>
      <c r="JJ55" s="222"/>
      <c r="JK55" s="222"/>
      <c r="JL55" s="222"/>
      <c r="JM55" s="222"/>
      <c r="JN55" s="222"/>
      <c r="JO55" s="222"/>
      <c r="JP55" s="222"/>
      <c r="JQ55" s="222"/>
      <c r="JR55" s="223"/>
      <c r="JS55" s="223"/>
      <c r="JT55" s="223"/>
      <c r="JU55" s="223"/>
      <c r="JV55" s="248"/>
      <c r="JW55" s="414"/>
      <c r="KD55" s="222"/>
      <c r="KE55" s="222"/>
      <c r="KF55" s="222"/>
      <c r="KG55" s="222"/>
      <c r="KH55" s="222"/>
      <c r="KI55" s="222"/>
      <c r="KJ55" s="222"/>
      <c r="KK55" s="222"/>
      <c r="KL55" s="223"/>
      <c r="KM55" s="223"/>
      <c r="KN55" s="223"/>
      <c r="KO55" s="223"/>
      <c r="KP55" s="248"/>
      <c r="KQ55" s="414"/>
      <c r="KX55" s="222"/>
      <c r="KY55" s="222"/>
      <c r="KZ55" s="222"/>
      <c r="LA55" s="222"/>
      <c r="LB55" s="222"/>
      <c r="LC55" s="222"/>
      <c r="LD55" s="222"/>
      <c r="LE55" s="222"/>
      <c r="LF55" s="223"/>
      <c r="LG55" s="223"/>
      <c r="LH55" s="223"/>
      <c r="LI55" s="223"/>
      <c r="LJ55" s="248"/>
      <c r="LK55" s="414"/>
      <c r="LR55" s="222"/>
      <c r="LS55" s="222"/>
      <c r="LT55" s="222"/>
      <c r="LU55" s="222"/>
      <c r="LV55" s="222"/>
      <c r="LW55" s="222"/>
      <c r="LX55" s="222"/>
      <c r="LY55" s="222"/>
      <c r="LZ55" s="223"/>
      <c r="MA55" s="223"/>
      <c r="MB55" s="223"/>
      <c r="MC55" s="223"/>
      <c r="MD55" s="248"/>
    </row>
    <row r="56" spans="1:342" ht="15.75" x14ac:dyDescent="0.25">
      <c r="A56" s="244"/>
      <c r="B56" s="235" t="s">
        <v>400</v>
      </c>
      <c r="C56" s="1043">
        <v>22.2</v>
      </c>
      <c r="D56" s="765"/>
      <c r="E56" s="222" t="s">
        <v>401</v>
      </c>
      <c r="F56" s="222"/>
      <c r="G56" s="222"/>
      <c r="H56" s="222"/>
      <c r="I56" s="222"/>
      <c r="J56" s="222"/>
      <c r="K56" s="222"/>
      <c r="L56" s="222"/>
      <c r="M56" s="222"/>
      <c r="N56" s="222"/>
      <c r="O56" s="222"/>
      <c r="P56" s="222"/>
      <c r="Q56" s="222"/>
      <c r="R56" s="222"/>
      <c r="S56" s="222"/>
      <c r="T56" s="386"/>
      <c r="U56" s="222"/>
      <c r="V56" s="235" t="s">
        <v>400</v>
      </c>
      <c r="W56" s="1043">
        <v>23</v>
      </c>
      <c r="X56" s="1053"/>
      <c r="Y56" s="251" t="s">
        <v>401</v>
      </c>
      <c r="Z56" s="222"/>
      <c r="AA56" s="222"/>
      <c r="AB56" s="222"/>
      <c r="AC56" s="222"/>
      <c r="AD56" s="222"/>
      <c r="AE56" s="222"/>
      <c r="AF56" s="222"/>
      <c r="AG56" s="222"/>
      <c r="AH56" s="222"/>
      <c r="AI56" s="222"/>
      <c r="AJ56" s="222"/>
      <c r="AK56" s="222"/>
      <c r="AL56" s="222"/>
      <c r="AM56" s="222"/>
      <c r="AN56" s="419"/>
      <c r="AO56" s="562" t="s">
        <v>402</v>
      </c>
      <c r="AS56"/>
      <c r="AT56"/>
      <c r="AU56"/>
      <c r="AY56" s="58"/>
      <c r="BB56" s="58"/>
      <c r="BC56" s="235" t="s">
        <v>403</v>
      </c>
      <c r="BD56" s="1004">
        <f>(AQ58*(((AQ59+AQ60+AQ61)^3)-(AQ59^3)))/12</f>
        <v>0</v>
      </c>
      <c r="BE56" s="1005"/>
      <c r="BF56" s="222" t="s">
        <v>404</v>
      </c>
      <c r="BG56" s="222"/>
      <c r="BH56" s="222"/>
      <c r="BI56" s="223"/>
      <c r="BJ56" s="233"/>
      <c r="BK56" s="386"/>
      <c r="BL56" s="562" t="s">
        <v>402</v>
      </c>
      <c r="BM56" s="58"/>
      <c r="BN56" s="58"/>
      <c r="BO56" s="58"/>
      <c r="BP56" s="58"/>
      <c r="BQ56" s="58"/>
      <c r="BR56" s="58"/>
      <c r="BS56" s="58"/>
      <c r="BT56" s="58"/>
      <c r="BU56" s="58"/>
      <c r="BV56" s="58"/>
      <c r="BZ56" s="60" t="s">
        <v>403</v>
      </c>
      <c r="CA56" s="1065">
        <f>(BN58*(((BN59+BN60+BN61)^3)-(BN59^3)))/12</f>
        <v>0</v>
      </c>
      <c r="CB56" s="1066"/>
      <c r="CC56" s="57"/>
      <c r="CD56" s="233"/>
      <c r="CE56" s="414"/>
      <c r="CF56" s="562" t="s">
        <v>402</v>
      </c>
      <c r="CG56" s="58"/>
      <c r="CH56" s="58"/>
      <c r="CI56" s="58"/>
      <c r="CJ56" s="58"/>
      <c r="CK56" s="58"/>
      <c r="CL56" s="58"/>
      <c r="CM56" s="58"/>
      <c r="CN56" s="58"/>
      <c r="CO56" s="58"/>
      <c r="CP56" s="57"/>
      <c r="CS56" s="58"/>
      <c r="CT56" s="60" t="s">
        <v>403</v>
      </c>
      <c r="CU56" s="1004">
        <f>(CH58*(((CH59+CH60+CH61)^3)-(CH59^3)))/12</f>
        <v>0</v>
      </c>
      <c r="CV56" s="1005"/>
      <c r="CW56" s="57"/>
      <c r="CX56" s="245"/>
      <c r="CY56" s="414"/>
      <c r="CZ56" s="251" t="s">
        <v>402</v>
      </c>
      <c r="DA56" s="223"/>
      <c r="DB56" s="223"/>
      <c r="DC56" s="223"/>
      <c r="DD56" s="223"/>
      <c r="DE56" s="223"/>
      <c r="DF56" s="222"/>
      <c r="DG56" s="222"/>
      <c r="DH56" s="222"/>
      <c r="DI56" s="264"/>
      <c r="DJ56" s="222"/>
      <c r="DK56" s="232"/>
      <c r="DL56" s="222"/>
      <c r="DN56" s="235" t="s">
        <v>403</v>
      </c>
      <c r="DO56" s="1004">
        <f>(DB58*(((DB59+DB60+DB61)^3)-(DB59^3)))/12</f>
        <v>0</v>
      </c>
      <c r="DP56" s="1005"/>
      <c r="DQ56" s="222"/>
      <c r="DR56" s="248"/>
      <c r="DS56" s="414"/>
      <c r="DT56" s="251" t="s">
        <v>402</v>
      </c>
      <c r="DU56" s="223"/>
      <c r="DV56" s="223"/>
      <c r="DW56" s="223"/>
      <c r="DX56" s="223"/>
      <c r="DY56" s="223"/>
      <c r="DZ56" s="222"/>
      <c r="EA56" s="222"/>
      <c r="EB56" s="222"/>
      <c r="EC56" s="264"/>
      <c r="ED56" s="222"/>
      <c r="EE56" s="232"/>
      <c r="EF56" s="222"/>
      <c r="EH56" s="235" t="s">
        <v>403</v>
      </c>
      <c r="EI56" s="1004">
        <f>(DV58*(((DV59+DV60+DV61)^3)-(DV59^3)))/12</f>
        <v>0</v>
      </c>
      <c r="EJ56" s="1005"/>
      <c r="EK56" s="222"/>
      <c r="EL56" s="248"/>
      <c r="EM56" s="414"/>
      <c r="EN56" s="251" t="s">
        <v>402</v>
      </c>
      <c r="EO56" s="223"/>
      <c r="EP56" s="223"/>
      <c r="EQ56" s="223"/>
      <c r="ER56" s="223"/>
      <c r="ES56" s="223"/>
      <c r="ET56" s="222"/>
      <c r="EU56" s="222"/>
      <c r="EV56" s="222"/>
      <c r="EW56" s="264"/>
      <c r="EX56" s="222"/>
      <c r="EY56" s="232"/>
      <c r="EZ56" s="222"/>
      <c r="FB56" s="235" t="s">
        <v>403</v>
      </c>
      <c r="FC56" s="1004">
        <f>(EP58*(((EP59+EP60+EP61)^3)-(EP59^3)))/12</f>
        <v>0</v>
      </c>
      <c r="FD56" s="1005"/>
      <c r="FE56" s="222"/>
      <c r="FF56" s="248"/>
      <c r="FG56" s="414"/>
      <c r="FH56" s="251" t="s">
        <v>402</v>
      </c>
      <c r="FI56" s="223"/>
      <c r="FJ56" s="223"/>
      <c r="FK56" s="223"/>
      <c r="FL56" s="223"/>
      <c r="FM56" s="223"/>
      <c r="FN56" s="222"/>
      <c r="FO56" s="222"/>
      <c r="FP56" s="222"/>
      <c r="FQ56" s="264"/>
      <c r="FR56" s="222"/>
      <c r="FS56" s="232"/>
      <c r="FT56" s="222"/>
      <c r="FV56" s="235" t="s">
        <v>403</v>
      </c>
      <c r="FW56" s="1004">
        <f>(FJ58*(((FJ59+FJ60+FJ61)^3)-(FJ59^3)))/12</f>
        <v>0</v>
      </c>
      <c r="FX56" s="1005"/>
      <c r="FY56" s="222"/>
      <c r="FZ56" s="248"/>
      <c r="GA56" s="414"/>
      <c r="GB56" s="251" t="s">
        <v>402</v>
      </c>
      <c r="GC56" s="223"/>
      <c r="GD56" s="223"/>
      <c r="GE56" s="223"/>
      <c r="GF56" s="223"/>
      <c r="GG56" s="223"/>
      <c r="GH56" s="222"/>
      <c r="GI56" s="222"/>
      <c r="GJ56" s="222"/>
      <c r="GK56" s="264"/>
      <c r="GL56" s="222"/>
      <c r="GM56" s="232"/>
      <c r="GN56" s="222"/>
      <c r="GP56" s="235" t="s">
        <v>403</v>
      </c>
      <c r="GQ56" s="1004">
        <f>(GD58*(((GD59+GD60+GD61)^3)-(GD59^3)))/12</f>
        <v>0</v>
      </c>
      <c r="GR56" s="1005"/>
      <c r="GS56" s="222"/>
      <c r="GT56" s="248"/>
      <c r="GU56" s="414"/>
      <c r="GV56" s="251" t="s">
        <v>402</v>
      </c>
      <c r="GW56" s="223"/>
      <c r="GX56" s="223"/>
      <c r="GY56" s="223"/>
      <c r="GZ56" s="223"/>
      <c r="HA56" s="223"/>
      <c r="HB56" s="222"/>
      <c r="HC56" s="222"/>
      <c r="HD56" s="222"/>
      <c r="HE56" s="264"/>
      <c r="HF56" s="222"/>
      <c r="HG56" s="232"/>
      <c r="HH56" s="222"/>
      <c r="HJ56" s="235" t="s">
        <v>403</v>
      </c>
      <c r="HK56" s="1004">
        <f>(GX58*(((GX59+GX60+GX61)^3)-(GX59^3)))/12</f>
        <v>0</v>
      </c>
      <c r="HL56" s="1005"/>
      <c r="HM56" s="222"/>
      <c r="HN56" s="248"/>
      <c r="HO56" s="414"/>
      <c r="HP56" s="251" t="s">
        <v>402</v>
      </c>
      <c r="HQ56" s="223"/>
      <c r="HR56" s="223"/>
      <c r="HS56" s="223"/>
      <c r="HT56" s="223"/>
      <c r="HU56" s="223"/>
      <c r="HV56" s="222"/>
      <c r="HW56" s="222"/>
      <c r="HX56" s="222"/>
      <c r="HY56" s="264"/>
      <c r="HZ56" s="222"/>
      <c r="IA56" s="232"/>
      <c r="IB56" s="222"/>
      <c r="ID56" s="235" t="s">
        <v>403</v>
      </c>
      <c r="IE56" s="1004">
        <f>(HR58*(((HR59+HR60+HR61)^3)-(HR59^3)))/12</f>
        <v>0</v>
      </c>
      <c r="IF56" s="1005"/>
      <c r="IG56" s="222"/>
      <c r="IH56" s="248"/>
      <c r="II56" s="414"/>
      <c r="IJ56" s="251" t="s">
        <v>402</v>
      </c>
      <c r="IK56" s="223"/>
      <c r="IL56" s="223"/>
      <c r="IM56" s="223"/>
      <c r="IN56" s="223"/>
      <c r="IO56" s="223"/>
      <c r="IP56" s="222"/>
      <c r="IQ56" s="222"/>
      <c r="IR56" s="222"/>
      <c r="IS56" s="264"/>
      <c r="IT56" s="222"/>
      <c r="IU56" s="232"/>
      <c r="IV56" s="222"/>
      <c r="IX56" s="235" t="s">
        <v>403</v>
      </c>
      <c r="IY56" s="1004">
        <f>(IL58*(((IL59+IL60+IL61)^3)-(IL59^3)))/12</f>
        <v>0</v>
      </c>
      <c r="IZ56" s="1005"/>
      <c r="JA56" s="222"/>
      <c r="JB56" s="248"/>
      <c r="JC56" s="414"/>
      <c r="JD56" s="251" t="s">
        <v>402</v>
      </c>
      <c r="JE56" s="223"/>
      <c r="JF56" s="223"/>
      <c r="JG56" s="223"/>
      <c r="JH56" s="223"/>
      <c r="JI56" s="223"/>
      <c r="JJ56" s="222"/>
      <c r="JK56" s="222"/>
      <c r="JL56" s="222"/>
      <c r="JM56" s="264"/>
      <c r="JN56" s="222"/>
      <c r="JO56" s="232"/>
      <c r="JP56" s="222"/>
      <c r="JR56" s="235" t="s">
        <v>403</v>
      </c>
      <c r="JS56" s="1004">
        <f>(JF58*(((JF59+JF60+JF61)^3)-(JF59^3)))/12</f>
        <v>0</v>
      </c>
      <c r="JT56" s="1005"/>
      <c r="JU56" s="222"/>
      <c r="JV56" s="248"/>
      <c r="JW56" s="414"/>
      <c r="JX56" s="251" t="s">
        <v>402</v>
      </c>
      <c r="JY56" s="223"/>
      <c r="JZ56" s="223"/>
      <c r="KA56" s="223"/>
      <c r="KB56" s="223"/>
      <c r="KC56" s="223"/>
      <c r="KD56" s="222"/>
      <c r="KE56" s="222"/>
      <c r="KF56" s="222"/>
      <c r="KG56" s="264"/>
      <c r="KH56" s="222"/>
      <c r="KI56" s="232"/>
      <c r="KJ56" s="222"/>
      <c r="KL56" s="235" t="s">
        <v>403</v>
      </c>
      <c r="KM56" s="1004">
        <f>(JZ58*(((JZ59+JZ60+JZ61)^3)-(JZ59^3)))/12</f>
        <v>0</v>
      </c>
      <c r="KN56" s="1005"/>
      <c r="KO56" s="222"/>
      <c r="KP56" s="248"/>
      <c r="KQ56" s="414"/>
      <c r="KR56" s="251" t="s">
        <v>402</v>
      </c>
      <c r="KS56" s="223"/>
      <c r="KT56" s="223"/>
      <c r="KU56" s="223"/>
      <c r="KV56" s="223"/>
      <c r="KW56" s="223"/>
      <c r="KX56" s="222"/>
      <c r="KY56" s="222"/>
      <c r="KZ56" s="222"/>
      <c r="LA56" s="264"/>
      <c r="LB56" s="222"/>
      <c r="LC56" s="232"/>
      <c r="LD56" s="222"/>
      <c r="LF56" s="235" t="s">
        <v>403</v>
      </c>
      <c r="LG56" s="1004">
        <f>(KT58*(((KT59+KT60+KT61)^3)-(KT59^3)))/12</f>
        <v>0</v>
      </c>
      <c r="LH56" s="1005"/>
      <c r="LI56" s="222"/>
      <c r="LJ56" s="248"/>
      <c r="LK56" s="414"/>
      <c r="LL56" s="251" t="s">
        <v>402</v>
      </c>
      <c r="LM56" s="223"/>
      <c r="LN56" s="223"/>
      <c r="LO56" s="223"/>
      <c r="LP56" s="223"/>
      <c r="LQ56" s="223"/>
      <c r="LR56" s="222"/>
      <c r="LS56" s="222"/>
      <c r="LT56" s="222"/>
      <c r="LU56" s="264"/>
      <c r="LV56" s="222"/>
      <c r="LW56" s="232"/>
      <c r="LX56" s="222"/>
      <c r="LZ56" s="235" t="s">
        <v>403</v>
      </c>
      <c r="MA56" s="1004">
        <f>(LN58*(((LN59+LN60+LN61)^3)-(LN59^3)))/12</f>
        <v>0</v>
      </c>
      <c r="MB56" s="1005"/>
      <c r="MC56" s="222"/>
      <c r="MD56" s="248"/>
    </row>
    <row r="57" spans="1:342" ht="12.75" x14ac:dyDescent="0.2">
      <c r="A57" s="244"/>
      <c r="B57" s="222"/>
      <c r="C57" s="222"/>
      <c r="D57" s="222"/>
      <c r="E57" s="222"/>
      <c r="F57" s="222"/>
      <c r="G57" s="222"/>
      <c r="H57" s="222"/>
      <c r="I57" s="222"/>
      <c r="J57" s="222"/>
      <c r="K57" s="222"/>
      <c r="L57" s="222"/>
      <c r="M57" s="222"/>
      <c r="N57" s="222"/>
      <c r="O57" s="222"/>
      <c r="P57" s="222"/>
      <c r="Q57" s="222"/>
      <c r="R57" s="222"/>
      <c r="S57" s="222"/>
      <c r="T57" s="386"/>
      <c r="U57" s="222"/>
      <c r="V57" s="222"/>
      <c r="W57" s="222"/>
      <c r="X57" s="222"/>
      <c r="Y57" s="222"/>
      <c r="Z57" s="222"/>
      <c r="AA57" s="222"/>
      <c r="AB57" s="222"/>
      <c r="AC57" s="222"/>
      <c r="AD57" s="222"/>
      <c r="AE57" s="222"/>
      <c r="AF57" s="252"/>
      <c r="AG57" s="222"/>
      <c r="AH57" s="222"/>
      <c r="AI57" s="222"/>
      <c r="AJ57" s="222"/>
      <c r="AK57" s="222"/>
      <c r="AL57" s="222"/>
      <c r="AM57" s="222"/>
      <c r="AN57" s="419"/>
      <c r="AO57" s="556"/>
      <c r="AP57" s="519" t="s">
        <v>387</v>
      </c>
      <c r="AQ57" s="1023">
        <v>400</v>
      </c>
      <c r="AR57" s="765"/>
      <c r="AS57" s="57" t="s">
        <v>405</v>
      </c>
      <c r="AT57" s="58"/>
      <c r="AU57" s="58"/>
      <c r="AV57" s="58"/>
      <c r="AW57" s="58"/>
      <c r="AX57" s="58"/>
      <c r="AY57" s="58"/>
      <c r="BC57" s="235" t="s">
        <v>406</v>
      </c>
      <c r="BD57" s="1006">
        <f>IF(AQ47&gt;0,0.001*((BD46*(AQ47-AQ46)*AQ57^3)/(48*BD56*(AQ47-AQ46))),0)</f>
        <v>0</v>
      </c>
      <c r="BE57" s="1007"/>
      <c r="BF57" s="222" t="s">
        <v>407</v>
      </c>
      <c r="BG57" s="223"/>
      <c r="BH57" s="223"/>
      <c r="BI57" s="223"/>
      <c r="BJ57" s="233"/>
      <c r="BK57" s="386"/>
      <c r="BL57" s="556"/>
      <c r="BM57" s="519" t="s">
        <v>387</v>
      </c>
      <c r="BN57" s="1023">
        <v>400</v>
      </c>
      <c r="BO57" s="765"/>
      <c r="BP57" s="57" t="s">
        <v>405</v>
      </c>
      <c r="BQ57" s="58"/>
      <c r="BR57" s="58"/>
      <c r="BS57" s="58"/>
      <c r="BT57" s="58"/>
      <c r="BU57" s="58"/>
      <c r="BV57" s="58"/>
      <c r="BZ57" s="60" t="s">
        <v>406</v>
      </c>
      <c r="CA57" s="1063">
        <f>IF(BN47&gt;0,0.001*((CA46*(BN47-BN46)*BN57^3)/(48*CA56*(BN47-BN46))),0)</f>
        <v>0</v>
      </c>
      <c r="CB57" s="1064"/>
      <c r="CC57" s="58"/>
      <c r="CD57" s="233"/>
      <c r="CE57" s="414"/>
      <c r="CF57" s="556"/>
      <c r="CG57" s="519" t="s">
        <v>387</v>
      </c>
      <c r="CH57" s="1023">
        <v>400</v>
      </c>
      <c r="CI57" s="765"/>
      <c r="CJ57" s="57" t="s">
        <v>405</v>
      </c>
      <c r="CK57" s="58"/>
      <c r="CL57" s="58"/>
      <c r="CM57" s="58"/>
      <c r="CN57" s="58"/>
      <c r="CO57" s="58"/>
      <c r="CP57" s="57"/>
      <c r="CS57" s="57"/>
      <c r="CT57" s="235" t="s">
        <v>406</v>
      </c>
      <c r="CU57" s="1006">
        <f>IF(CH47&gt;0,0.001*((CU46*(CH47-CH46)*CH57^3)/(48*CU56*(CH47-CH46))),0)</f>
        <v>0</v>
      </c>
      <c r="CV57" s="1007"/>
      <c r="CW57" s="222"/>
      <c r="CX57" s="248"/>
      <c r="CY57" s="414"/>
      <c r="CZ57" s="222"/>
      <c r="DA57" s="235" t="s">
        <v>387</v>
      </c>
      <c r="DB57" s="999">
        <v>400</v>
      </c>
      <c r="DC57" s="1000"/>
      <c r="DD57" s="222" t="s">
        <v>405</v>
      </c>
      <c r="DE57" s="223"/>
      <c r="DF57" s="222"/>
      <c r="DG57" s="222"/>
      <c r="DH57" s="222"/>
      <c r="DI57" s="264"/>
      <c r="DJ57" s="222"/>
      <c r="DK57" s="232"/>
      <c r="DL57" s="222"/>
      <c r="DN57" s="235" t="s">
        <v>406</v>
      </c>
      <c r="DO57" s="1006">
        <f>IF(DB47&gt;0,0.001*((DO46*(DB47-DB46)*DB57^3)/(48*DO56*(DB47-DB46))),0)</f>
        <v>0</v>
      </c>
      <c r="DP57" s="1007"/>
      <c r="DQ57" s="223"/>
      <c r="DR57" s="248"/>
      <c r="DS57" s="414"/>
      <c r="DT57" s="222"/>
      <c r="DU57" s="235" t="s">
        <v>387</v>
      </c>
      <c r="DV57" s="999">
        <v>400</v>
      </c>
      <c r="DW57" s="1000"/>
      <c r="DX57" s="222" t="s">
        <v>405</v>
      </c>
      <c r="DY57" s="223"/>
      <c r="DZ57" s="222"/>
      <c r="EA57" s="222"/>
      <c r="EB57" s="222"/>
      <c r="EC57" s="264"/>
      <c r="ED57" s="222"/>
      <c r="EE57" s="232"/>
      <c r="EF57" s="222"/>
      <c r="EH57" s="235" t="s">
        <v>406</v>
      </c>
      <c r="EI57" s="1006">
        <f>IF(DV47&gt;0,0.001*((EI46*(DV47-DV46)*DV57^3)/(48*EI56*(DV47-DV46))),0)</f>
        <v>0</v>
      </c>
      <c r="EJ57" s="1007"/>
      <c r="EK57" s="223"/>
      <c r="EL57" s="248"/>
      <c r="EM57" s="414"/>
      <c r="EN57" s="222"/>
      <c r="EO57" s="235" t="s">
        <v>387</v>
      </c>
      <c r="EP57" s="999">
        <v>400</v>
      </c>
      <c r="EQ57" s="1000"/>
      <c r="ER57" s="222" t="s">
        <v>405</v>
      </c>
      <c r="ES57" s="223"/>
      <c r="ET57" s="222"/>
      <c r="EU57" s="222"/>
      <c r="EV57" s="222"/>
      <c r="EW57" s="264"/>
      <c r="EX57" s="222"/>
      <c r="EY57" s="232"/>
      <c r="EZ57" s="222"/>
      <c r="FB57" s="235" t="s">
        <v>406</v>
      </c>
      <c r="FC57" s="1006">
        <f>IF(EP47&gt;0,0.001*((FC46*(EP47-EP46)*EP57^3)/(48*FC56*(EP47-EP46))),0)</f>
        <v>0</v>
      </c>
      <c r="FD57" s="1007"/>
      <c r="FE57" s="223"/>
      <c r="FF57" s="248"/>
      <c r="FG57" s="414"/>
      <c r="FH57" s="222"/>
      <c r="FI57" s="235" t="s">
        <v>387</v>
      </c>
      <c r="FJ57" s="999">
        <v>400</v>
      </c>
      <c r="FK57" s="1000"/>
      <c r="FL57" s="222" t="s">
        <v>405</v>
      </c>
      <c r="FM57" s="223"/>
      <c r="FN57" s="222"/>
      <c r="FO57" s="222"/>
      <c r="FP57" s="222"/>
      <c r="FQ57" s="264"/>
      <c r="FR57" s="222"/>
      <c r="FS57" s="232"/>
      <c r="FT57" s="222"/>
      <c r="FV57" s="235" t="s">
        <v>406</v>
      </c>
      <c r="FW57" s="1006">
        <f>IF(FJ47&gt;0,0.001*((FW46*(FJ47-FJ46)*FJ57^3)/(48*FW56*(FJ47-FJ46))),0)</f>
        <v>0</v>
      </c>
      <c r="FX57" s="1007"/>
      <c r="FY57" s="223"/>
      <c r="FZ57" s="248"/>
      <c r="GA57" s="414"/>
      <c r="GB57" s="222"/>
      <c r="GC57" s="235" t="s">
        <v>387</v>
      </c>
      <c r="GD57" s="999">
        <v>400</v>
      </c>
      <c r="GE57" s="1000"/>
      <c r="GF57" s="222" t="s">
        <v>405</v>
      </c>
      <c r="GG57" s="223"/>
      <c r="GH57" s="222"/>
      <c r="GI57" s="222"/>
      <c r="GJ57" s="222"/>
      <c r="GK57" s="264"/>
      <c r="GL57" s="222"/>
      <c r="GM57" s="232"/>
      <c r="GN57" s="222"/>
      <c r="GP57" s="235" t="s">
        <v>406</v>
      </c>
      <c r="GQ57" s="1006">
        <f>IF(GD47&gt;0,0.001*((GQ46*(GD47-GD46)*GD57^3)/(48*GQ56*(GD47-GD46))),0)</f>
        <v>0</v>
      </c>
      <c r="GR57" s="1007"/>
      <c r="GS57" s="223"/>
      <c r="GT57" s="248"/>
      <c r="GU57" s="414"/>
      <c r="GV57" s="222"/>
      <c r="GW57" s="235" t="s">
        <v>387</v>
      </c>
      <c r="GX57" s="999">
        <v>400</v>
      </c>
      <c r="GY57" s="1000"/>
      <c r="GZ57" s="222" t="s">
        <v>405</v>
      </c>
      <c r="HA57" s="223"/>
      <c r="HB57" s="222"/>
      <c r="HC57" s="222"/>
      <c r="HD57" s="222"/>
      <c r="HE57" s="264"/>
      <c r="HF57" s="222"/>
      <c r="HG57" s="232"/>
      <c r="HH57" s="222"/>
      <c r="HJ57" s="235" t="s">
        <v>406</v>
      </c>
      <c r="HK57" s="1006">
        <f>IF(GX47&gt;0,0.001*((HK46*(GX47-GX46)*GX57^3)/(48*HK56*(GX47-GX46))),0)</f>
        <v>0</v>
      </c>
      <c r="HL57" s="1007"/>
      <c r="HM57" s="223"/>
      <c r="HN57" s="248"/>
      <c r="HO57" s="414"/>
      <c r="HP57" s="222"/>
      <c r="HQ57" s="235" t="s">
        <v>387</v>
      </c>
      <c r="HR57" s="999">
        <v>400</v>
      </c>
      <c r="HS57" s="1000"/>
      <c r="HT57" s="222" t="s">
        <v>405</v>
      </c>
      <c r="HU57" s="223"/>
      <c r="HV57" s="222"/>
      <c r="HW57" s="222"/>
      <c r="HX57" s="222"/>
      <c r="HY57" s="264"/>
      <c r="HZ57" s="222"/>
      <c r="IA57" s="232"/>
      <c r="IB57" s="222"/>
      <c r="ID57" s="235" t="s">
        <v>406</v>
      </c>
      <c r="IE57" s="1006">
        <f>IF(HR47&gt;0,0.001*((IE46*(HR47-HR46)*HR57^3)/(48*IE56*(HR47-HR46))),0)</f>
        <v>0</v>
      </c>
      <c r="IF57" s="1007"/>
      <c r="IG57" s="223"/>
      <c r="IH57" s="248"/>
      <c r="II57" s="414"/>
      <c r="IJ57" s="222"/>
      <c r="IK57" s="235" t="s">
        <v>387</v>
      </c>
      <c r="IL57" s="999">
        <v>400</v>
      </c>
      <c r="IM57" s="1000"/>
      <c r="IN57" s="222" t="s">
        <v>405</v>
      </c>
      <c r="IO57" s="223"/>
      <c r="IP57" s="222"/>
      <c r="IQ57" s="222"/>
      <c r="IR57" s="222"/>
      <c r="IS57" s="264"/>
      <c r="IT57" s="222"/>
      <c r="IU57" s="232"/>
      <c r="IV57" s="222"/>
      <c r="IX57" s="235" t="s">
        <v>406</v>
      </c>
      <c r="IY57" s="1006">
        <f>IF(IL47&gt;0,0.001*((IY46*(IL47-IL46)*IL57^3)/(48*IY56*(IL47-IL46))),0)</f>
        <v>0</v>
      </c>
      <c r="IZ57" s="1007"/>
      <c r="JA57" s="223"/>
      <c r="JB57" s="248"/>
      <c r="JC57" s="414"/>
      <c r="JD57" s="222"/>
      <c r="JE57" s="235" t="s">
        <v>387</v>
      </c>
      <c r="JF57" s="999">
        <v>400</v>
      </c>
      <c r="JG57" s="1000"/>
      <c r="JH57" s="222" t="s">
        <v>405</v>
      </c>
      <c r="JI57" s="223"/>
      <c r="JJ57" s="222"/>
      <c r="JK57" s="222"/>
      <c r="JL57" s="222"/>
      <c r="JM57" s="264"/>
      <c r="JN57" s="222"/>
      <c r="JO57" s="232"/>
      <c r="JP57" s="222"/>
      <c r="JR57" s="235" t="s">
        <v>406</v>
      </c>
      <c r="JS57" s="1006">
        <f>IF(JF47&gt;0,0.001*((JS46*(JF47-JF46)*JF57^3)/(48*JS56*(JF47-JF46))),0)</f>
        <v>0</v>
      </c>
      <c r="JT57" s="1007"/>
      <c r="JU57" s="223"/>
      <c r="JV57" s="248"/>
      <c r="JW57" s="414"/>
      <c r="JX57" s="222"/>
      <c r="JY57" s="235" t="s">
        <v>387</v>
      </c>
      <c r="JZ57" s="999">
        <v>400</v>
      </c>
      <c r="KA57" s="1000"/>
      <c r="KB57" s="222" t="s">
        <v>405</v>
      </c>
      <c r="KC57" s="223"/>
      <c r="KD57" s="222"/>
      <c r="KE57" s="222"/>
      <c r="KF57" s="222"/>
      <c r="KG57" s="264"/>
      <c r="KH57" s="222"/>
      <c r="KI57" s="232"/>
      <c r="KJ57" s="222"/>
      <c r="KL57" s="235" t="s">
        <v>406</v>
      </c>
      <c r="KM57" s="1006">
        <f>IF(JZ47&gt;0,0.001*((KM46*(JZ47-JZ46)*JZ57^3)/(48*KM56*(JZ47-JZ46))),0)</f>
        <v>0</v>
      </c>
      <c r="KN57" s="1007"/>
      <c r="KO57" s="223"/>
      <c r="KP57" s="248"/>
      <c r="KQ57" s="414"/>
      <c r="KR57" s="222"/>
      <c r="KS57" s="235" t="s">
        <v>387</v>
      </c>
      <c r="KT57" s="999">
        <v>400</v>
      </c>
      <c r="KU57" s="1000"/>
      <c r="KV57" s="222" t="s">
        <v>405</v>
      </c>
      <c r="KW57" s="223"/>
      <c r="KX57" s="222"/>
      <c r="KY57" s="222"/>
      <c r="KZ57" s="222"/>
      <c r="LA57" s="264"/>
      <c r="LB57" s="222"/>
      <c r="LC57" s="232"/>
      <c r="LD57" s="222"/>
      <c r="LF57" s="235" t="s">
        <v>406</v>
      </c>
      <c r="LG57" s="1006">
        <f>IF(KT47&gt;0,0.001*((LG46*(KT47-KT46)*KT57^3)/(48*LG56*(KT47-KT46))),0)</f>
        <v>0</v>
      </c>
      <c r="LH57" s="1007"/>
      <c r="LI57" s="223"/>
      <c r="LJ57" s="248"/>
      <c r="LK57" s="414"/>
      <c r="LL57" s="222"/>
      <c r="LM57" s="235" t="s">
        <v>387</v>
      </c>
      <c r="LN57" s="999">
        <v>400</v>
      </c>
      <c r="LO57" s="1000"/>
      <c r="LP57" s="222" t="s">
        <v>405</v>
      </c>
      <c r="LQ57" s="223"/>
      <c r="LR57" s="222"/>
      <c r="LS57" s="222"/>
      <c r="LT57" s="222"/>
      <c r="LU57" s="264"/>
      <c r="LV57" s="222"/>
      <c r="LW57" s="232"/>
      <c r="LX57" s="222"/>
      <c r="LZ57" s="235" t="s">
        <v>406</v>
      </c>
      <c r="MA57" s="1006">
        <f>IF(LN47&gt;0,0.001*((MA46*(LN47-LN46)*LN57^3)/(48*MA56*(LN47-LN46))),0)</f>
        <v>0</v>
      </c>
      <c r="MB57" s="1007"/>
      <c r="MC57" s="223"/>
      <c r="MD57" s="248"/>
    </row>
    <row r="58" spans="1:342" ht="12.75" x14ac:dyDescent="0.2">
      <c r="A58" s="244"/>
      <c r="B58" s="1051" t="str">
        <f>IF(AND(0&lt;$Q$54,$Q$54&lt;85),"Rig compliance out of normal bounds, perform and document another rig compliance test!","")</f>
        <v/>
      </c>
      <c r="C58" s="998"/>
      <c r="D58" s="998"/>
      <c r="E58" s="998"/>
      <c r="F58" s="998"/>
      <c r="G58" s="998"/>
      <c r="H58" s="998"/>
      <c r="I58" s="998"/>
      <c r="J58" s="998"/>
      <c r="K58" s="998"/>
      <c r="L58" s="998"/>
      <c r="M58" s="998"/>
      <c r="N58" s="998"/>
      <c r="O58" s="998"/>
      <c r="P58" s="998"/>
      <c r="Q58" s="998"/>
      <c r="R58" s="998"/>
      <c r="S58" s="222"/>
      <c r="T58" s="386"/>
      <c r="U58" s="222"/>
      <c r="V58" s="1051" t="str">
        <f>IF(AND(0&lt;$AK$54,$AK$54&lt;85),"Rig compliance out of normal bounds, perform and document another rig compliance test!","")</f>
        <v/>
      </c>
      <c r="W58" s="1051"/>
      <c r="X58" s="1051"/>
      <c r="Y58" s="1051"/>
      <c r="Z58" s="1051"/>
      <c r="AA58" s="1051"/>
      <c r="AB58" s="1051"/>
      <c r="AC58" s="1051"/>
      <c r="AD58" s="1051"/>
      <c r="AE58" s="1051"/>
      <c r="AF58" s="1051"/>
      <c r="AG58" s="1051"/>
      <c r="AH58" s="1051"/>
      <c r="AI58" s="1051"/>
      <c r="AJ58" s="1051"/>
      <c r="AK58" s="1051"/>
      <c r="AL58" s="1051"/>
      <c r="AM58" s="222"/>
      <c r="AN58" s="419"/>
      <c r="AO58" s="985" t="s">
        <v>408</v>
      </c>
      <c r="AP58" s="1052"/>
      <c r="AQ58" s="1023">
        <v>275</v>
      </c>
      <c r="AR58" s="1048"/>
      <c r="AS58" s="57" t="s">
        <v>409</v>
      </c>
      <c r="AT58" s="58"/>
      <c r="AU58" s="58"/>
      <c r="AV58" s="58"/>
      <c r="AW58" s="58"/>
      <c r="AX58" s="58"/>
      <c r="AY58" s="57"/>
      <c r="AZ58" s="232"/>
      <c r="BC58" s="261" t="s">
        <v>410</v>
      </c>
      <c r="BD58" s="1009" t="e">
        <f>AQ50*AQ57*0.5*SUM(AQ59:AR61)/(4*BD56)</f>
        <v>#DIV/0!</v>
      </c>
      <c r="BE58" s="1010"/>
      <c r="BF58" s="222" t="s">
        <v>411</v>
      </c>
      <c r="BG58" s="223"/>
      <c r="BH58" s="223"/>
      <c r="BJ58" s="233"/>
      <c r="BK58" s="386"/>
      <c r="BL58" s="1059" t="s">
        <v>408</v>
      </c>
      <c r="BM58" s="1060"/>
      <c r="BN58" s="1023">
        <v>275</v>
      </c>
      <c r="BO58" s="765"/>
      <c r="BP58" s="57" t="s">
        <v>77</v>
      </c>
      <c r="BQ58" s="58"/>
      <c r="BR58" s="58"/>
      <c r="BS58" s="58"/>
      <c r="BT58" s="58"/>
      <c r="BU58" s="58"/>
      <c r="BV58" s="58"/>
      <c r="BY58" s="57"/>
      <c r="BZ58" s="261" t="s">
        <v>410</v>
      </c>
      <c r="CA58" s="1009" t="e">
        <f>BN50*BN57*0.5*SUM(BN59:BO61)/(4*CA56)</f>
        <v>#DIV/0!</v>
      </c>
      <c r="CB58" s="1010"/>
      <c r="CC58" s="223"/>
      <c r="CD58" s="233"/>
      <c r="CE58" s="414"/>
      <c r="CF58" s="1059" t="s">
        <v>408</v>
      </c>
      <c r="CG58" s="775"/>
      <c r="CH58" s="1023">
        <v>275</v>
      </c>
      <c r="CI58" s="765"/>
      <c r="CJ58" s="57" t="s">
        <v>77</v>
      </c>
      <c r="CK58" s="58"/>
      <c r="CL58" s="58"/>
      <c r="CM58" s="58"/>
      <c r="CN58" s="58"/>
      <c r="CO58" s="58"/>
      <c r="CP58" s="57"/>
      <c r="CQ58" s="57"/>
      <c r="CT58" s="261" t="s">
        <v>410</v>
      </c>
      <c r="CU58" s="1009" t="e">
        <f>CH50*CH57*0.5*SUM(CH59:CI61)/(4*CU56)</f>
        <v>#DIV/0!</v>
      </c>
      <c r="CV58" s="1010"/>
      <c r="CW58" s="222"/>
      <c r="CX58" s="248"/>
      <c r="CY58" s="414"/>
      <c r="CZ58" s="1008" t="s">
        <v>408</v>
      </c>
      <c r="DA58" s="998"/>
      <c r="DB58" s="999">
        <v>275</v>
      </c>
      <c r="DC58" s="1000"/>
      <c r="DD58" s="222" t="s">
        <v>77</v>
      </c>
      <c r="DE58" s="223"/>
      <c r="DF58" s="222"/>
      <c r="DG58" s="222"/>
      <c r="DH58" s="222"/>
      <c r="DI58" s="222"/>
      <c r="DJ58" s="222"/>
      <c r="DK58" s="222"/>
      <c r="DL58" s="222"/>
      <c r="DN58" s="261" t="s">
        <v>410</v>
      </c>
      <c r="DO58" s="1009" t="e">
        <f>DB50*DB57*0.5*SUM(DB59:DC61)/(4*DO56)</f>
        <v>#DIV/0!</v>
      </c>
      <c r="DP58" s="1010"/>
      <c r="DQ58" s="223"/>
      <c r="DR58" s="248"/>
      <c r="DS58" s="414"/>
      <c r="DT58" s="1008" t="s">
        <v>408</v>
      </c>
      <c r="DU58" s="998"/>
      <c r="DV58" s="999">
        <v>275</v>
      </c>
      <c r="DW58" s="1000"/>
      <c r="DX58" s="222" t="s">
        <v>77</v>
      </c>
      <c r="DY58" s="223"/>
      <c r="DZ58" s="222"/>
      <c r="EA58" s="222"/>
      <c r="EB58" s="222"/>
      <c r="EC58" s="222"/>
      <c r="ED58" s="222"/>
      <c r="EE58" s="222"/>
      <c r="EF58" s="222"/>
      <c r="EH58" s="261" t="s">
        <v>410</v>
      </c>
      <c r="EI58" s="1009" t="e">
        <f>DV50*DV57*0.5*SUM(DV59:DW61)/(4*EI56)</f>
        <v>#DIV/0!</v>
      </c>
      <c r="EJ58" s="1010"/>
      <c r="EK58" s="223"/>
      <c r="EL58" s="248"/>
      <c r="EM58" s="414"/>
      <c r="EN58" s="1008" t="s">
        <v>408</v>
      </c>
      <c r="EO58" s="998"/>
      <c r="EP58" s="999">
        <v>275</v>
      </c>
      <c r="EQ58" s="1000"/>
      <c r="ER58" s="222" t="s">
        <v>77</v>
      </c>
      <c r="ES58" s="223"/>
      <c r="ET58" s="222"/>
      <c r="EU58" s="222"/>
      <c r="EV58" s="222"/>
      <c r="EW58" s="222"/>
      <c r="EX58" s="222"/>
      <c r="EY58" s="222"/>
      <c r="EZ58" s="222"/>
      <c r="FB58" s="261" t="s">
        <v>410</v>
      </c>
      <c r="FC58" s="1009" t="e">
        <f>EP50*EP57*0.5*SUM(EP59:EQ61)/(4*FC56)</f>
        <v>#DIV/0!</v>
      </c>
      <c r="FD58" s="1010"/>
      <c r="FE58" s="223"/>
      <c r="FF58" s="248"/>
      <c r="FG58" s="414"/>
      <c r="FH58" s="1008" t="s">
        <v>408</v>
      </c>
      <c r="FI58" s="998"/>
      <c r="FJ58" s="999">
        <v>275</v>
      </c>
      <c r="FK58" s="1000"/>
      <c r="FL58" s="222" t="s">
        <v>77</v>
      </c>
      <c r="FM58" s="223"/>
      <c r="FN58" s="222"/>
      <c r="FO58" s="222"/>
      <c r="FP58" s="222"/>
      <c r="FQ58" s="222"/>
      <c r="FR58" s="222"/>
      <c r="FS58" s="222"/>
      <c r="FT58" s="222"/>
      <c r="FV58" s="261" t="s">
        <v>410</v>
      </c>
      <c r="FW58" s="1009" t="e">
        <f>FJ50*FJ57*0.5*SUM(FJ59:FK61)/(4*FW56)</f>
        <v>#DIV/0!</v>
      </c>
      <c r="FX58" s="1010"/>
      <c r="FY58" s="223"/>
      <c r="FZ58" s="248"/>
      <c r="GA58" s="414"/>
      <c r="GB58" s="1008" t="s">
        <v>408</v>
      </c>
      <c r="GC58" s="998"/>
      <c r="GD58" s="999">
        <v>275</v>
      </c>
      <c r="GE58" s="1000"/>
      <c r="GF58" s="222" t="s">
        <v>77</v>
      </c>
      <c r="GG58" s="223"/>
      <c r="GH58" s="222"/>
      <c r="GI58" s="222"/>
      <c r="GJ58" s="222"/>
      <c r="GK58" s="222"/>
      <c r="GL58" s="222"/>
      <c r="GM58" s="222"/>
      <c r="GN58" s="222"/>
      <c r="GP58" s="261" t="s">
        <v>410</v>
      </c>
      <c r="GQ58" s="1009" t="e">
        <f>GD50*GD57*0.5*SUM(GD59:GE61)/(4*GQ56)</f>
        <v>#DIV/0!</v>
      </c>
      <c r="GR58" s="1010"/>
      <c r="GS58" s="223"/>
      <c r="GT58" s="248"/>
      <c r="GU58" s="414"/>
      <c r="GV58" s="1008" t="s">
        <v>408</v>
      </c>
      <c r="GW58" s="998"/>
      <c r="GX58" s="999">
        <v>275</v>
      </c>
      <c r="GY58" s="1000"/>
      <c r="GZ58" s="222" t="s">
        <v>77</v>
      </c>
      <c r="HA58" s="223"/>
      <c r="HB58" s="222"/>
      <c r="HC58" s="222"/>
      <c r="HD58" s="222"/>
      <c r="HE58" s="222"/>
      <c r="HF58" s="222"/>
      <c r="HG58" s="222"/>
      <c r="HH58" s="222"/>
      <c r="HJ58" s="261" t="s">
        <v>410</v>
      </c>
      <c r="HK58" s="1009" t="e">
        <f>GX50*GX57*0.5*SUM(GX59:GY61)/(4*HK56)</f>
        <v>#DIV/0!</v>
      </c>
      <c r="HL58" s="1010"/>
      <c r="HM58" s="223"/>
      <c r="HN58" s="248"/>
      <c r="HO58" s="414"/>
      <c r="HP58" s="1008" t="s">
        <v>408</v>
      </c>
      <c r="HQ58" s="998"/>
      <c r="HR58" s="999">
        <v>275</v>
      </c>
      <c r="HS58" s="1000"/>
      <c r="HT58" s="222" t="s">
        <v>77</v>
      </c>
      <c r="HU58" s="223"/>
      <c r="HV58" s="222"/>
      <c r="HW58" s="222"/>
      <c r="HX58" s="222"/>
      <c r="HY58" s="222"/>
      <c r="HZ58" s="222"/>
      <c r="IA58" s="222"/>
      <c r="IB58" s="222"/>
      <c r="ID58" s="261" t="s">
        <v>410</v>
      </c>
      <c r="IE58" s="1009" t="e">
        <f>HR50*HR57*0.5*SUM(HR59:HS61)/(4*IE56)</f>
        <v>#DIV/0!</v>
      </c>
      <c r="IF58" s="1010"/>
      <c r="IG58" s="223"/>
      <c r="IH58" s="248"/>
      <c r="II58" s="414"/>
      <c r="IJ58" s="1008" t="s">
        <v>408</v>
      </c>
      <c r="IK58" s="998"/>
      <c r="IL58" s="999">
        <v>275</v>
      </c>
      <c r="IM58" s="1000"/>
      <c r="IN58" s="222" t="s">
        <v>77</v>
      </c>
      <c r="IO58" s="223"/>
      <c r="IP58" s="222"/>
      <c r="IQ58" s="222"/>
      <c r="IR58" s="222"/>
      <c r="IS58" s="222"/>
      <c r="IT58" s="222"/>
      <c r="IU58" s="222"/>
      <c r="IV58" s="222"/>
      <c r="IX58" s="261" t="s">
        <v>410</v>
      </c>
      <c r="IY58" s="1009" t="e">
        <f>IL50*IL57*0.5*SUM(IL59:IM61)/(4*IY56)</f>
        <v>#DIV/0!</v>
      </c>
      <c r="IZ58" s="1010"/>
      <c r="JA58" s="223"/>
      <c r="JB58" s="248"/>
      <c r="JC58" s="414"/>
      <c r="JD58" s="1008" t="s">
        <v>408</v>
      </c>
      <c r="JE58" s="998"/>
      <c r="JF58" s="999">
        <v>275</v>
      </c>
      <c r="JG58" s="1000"/>
      <c r="JH58" s="222" t="s">
        <v>77</v>
      </c>
      <c r="JI58" s="223"/>
      <c r="JJ58" s="222"/>
      <c r="JK58" s="222"/>
      <c r="JL58" s="222"/>
      <c r="JM58" s="222"/>
      <c r="JN58" s="222"/>
      <c r="JO58" s="222"/>
      <c r="JP58" s="222"/>
      <c r="JR58" s="261" t="s">
        <v>410</v>
      </c>
      <c r="JS58" s="1009" t="e">
        <f>JF50*JF57*0.5*SUM(JF59:JG61)/(4*JS56)</f>
        <v>#DIV/0!</v>
      </c>
      <c r="JT58" s="1010"/>
      <c r="JU58" s="223"/>
      <c r="JV58" s="248"/>
      <c r="JW58" s="414"/>
      <c r="JX58" s="1008" t="s">
        <v>408</v>
      </c>
      <c r="JY58" s="998"/>
      <c r="JZ58" s="999">
        <v>275</v>
      </c>
      <c r="KA58" s="1000"/>
      <c r="KB58" s="222" t="s">
        <v>77</v>
      </c>
      <c r="KC58" s="223"/>
      <c r="KD58" s="222"/>
      <c r="KE58" s="222"/>
      <c r="KF58" s="222"/>
      <c r="KG58" s="222"/>
      <c r="KH58" s="222"/>
      <c r="KI58" s="222"/>
      <c r="KJ58" s="222"/>
      <c r="KL58" s="261" t="s">
        <v>410</v>
      </c>
      <c r="KM58" s="1009" t="e">
        <f>JZ50*JZ57*0.5*SUM(JZ59:KA61)/(4*KM56)</f>
        <v>#DIV/0!</v>
      </c>
      <c r="KN58" s="1010"/>
      <c r="KO58" s="223"/>
      <c r="KP58" s="248"/>
      <c r="KQ58" s="414"/>
      <c r="KR58" s="1008" t="s">
        <v>408</v>
      </c>
      <c r="KS58" s="998"/>
      <c r="KT58" s="999">
        <v>275</v>
      </c>
      <c r="KU58" s="1000"/>
      <c r="KV58" s="222" t="s">
        <v>77</v>
      </c>
      <c r="KW58" s="223"/>
      <c r="KX58" s="222"/>
      <c r="KY58" s="222"/>
      <c r="KZ58" s="222"/>
      <c r="LA58" s="222"/>
      <c r="LB58" s="222"/>
      <c r="LC58" s="222"/>
      <c r="LD58" s="222"/>
      <c r="LF58" s="261" t="s">
        <v>410</v>
      </c>
      <c r="LG58" s="1009" t="e">
        <f>KT50*KT57*0.5*SUM(KT59:KU61)/(4*LG56)</f>
        <v>#DIV/0!</v>
      </c>
      <c r="LH58" s="1010"/>
      <c r="LI58" s="223"/>
      <c r="LJ58" s="248"/>
      <c r="LK58" s="414"/>
      <c r="LL58" s="1008" t="s">
        <v>408</v>
      </c>
      <c r="LM58" s="998"/>
      <c r="LN58" s="999">
        <v>275</v>
      </c>
      <c r="LO58" s="1000"/>
      <c r="LP58" s="222" t="s">
        <v>77</v>
      </c>
      <c r="LQ58" s="223"/>
      <c r="LR58" s="222"/>
      <c r="LS58" s="222"/>
      <c r="LT58" s="222"/>
      <c r="LU58" s="222"/>
      <c r="LV58" s="222"/>
      <c r="LW58" s="222"/>
      <c r="LX58" s="222"/>
      <c r="LZ58" s="261" t="s">
        <v>410</v>
      </c>
      <c r="MA58" s="1009" t="e">
        <f>LN50*LN57*0.5*SUM(LN59:LO61)/(4*MA56)</f>
        <v>#DIV/0!</v>
      </c>
      <c r="MB58" s="1010"/>
      <c r="MC58" s="223"/>
      <c r="MD58" s="248"/>
    </row>
    <row r="59" spans="1:342" ht="12.75" x14ac:dyDescent="0.2">
      <c r="A59" s="244"/>
      <c r="B59" s="998"/>
      <c r="C59" s="998"/>
      <c r="D59" s="998"/>
      <c r="E59" s="998"/>
      <c r="F59" s="998"/>
      <c r="G59" s="998"/>
      <c r="H59" s="998"/>
      <c r="I59" s="998"/>
      <c r="J59" s="998"/>
      <c r="K59" s="998"/>
      <c r="L59" s="998"/>
      <c r="M59" s="998"/>
      <c r="N59" s="998"/>
      <c r="O59" s="998"/>
      <c r="P59" s="998"/>
      <c r="Q59" s="998"/>
      <c r="R59" s="998"/>
      <c r="S59" s="222"/>
      <c r="T59" s="386"/>
      <c r="U59" s="222"/>
      <c r="V59" s="1051"/>
      <c r="W59" s="1051"/>
      <c r="X59" s="1051"/>
      <c r="Y59" s="1051"/>
      <c r="Z59" s="1051"/>
      <c r="AA59" s="1051"/>
      <c r="AB59" s="1051"/>
      <c r="AC59" s="1051"/>
      <c r="AD59" s="1051"/>
      <c r="AE59" s="1051"/>
      <c r="AF59" s="1051"/>
      <c r="AG59" s="1051"/>
      <c r="AH59" s="1051"/>
      <c r="AI59" s="1051"/>
      <c r="AJ59" s="1051"/>
      <c r="AK59" s="1051"/>
      <c r="AL59" s="1051"/>
      <c r="AM59" s="222"/>
      <c r="AN59" s="419"/>
      <c r="AO59" s="985" t="s">
        <v>412</v>
      </c>
      <c r="AP59" s="1052"/>
      <c r="AQ59" s="1043"/>
      <c r="AR59" s="1053"/>
      <c r="AS59" s="57" t="s">
        <v>413</v>
      </c>
      <c r="AT59" s="57"/>
      <c r="AU59" s="57"/>
      <c r="AV59" s="57"/>
      <c r="AW59" s="1" t="str" cm="1">
        <f t="array" ref="AW59">_xlfn.IFS(
    AQ59&lt;'Chassis Pics'!$X$12, "Test panel with the thicker core must be tested, see T3.6.4.",
    AQ59&gt;(0.66^(-1))*'Chassis Pics'!$X$12, "Test panel vs. used core thickness not in line with T3.6.4 (66%).",
    OR(AQ59&gt;='Chassis Pics'!$X$12, AQ59&lt;=(0.66^(-1))*'Chassis Pics'!$X$12,""), "","",""
)</f>
        <v/>
      </c>
      <c r="AY59" s="57"/>
      <c r="AZ59" s="232"/>
      <c r="BI59" s="58"/>
      <c r="BJ59" s="233"/>
      <c r="BK59" s="386"/>
      <c r="BL59" s="1059" t="s">
        <v>412</v>
      </c>
      <c r="BM59" s="1060"/>
      <c r="BN59" s="1043"/>
      <c r="BO59" s="765"/>
      <c r="BP59" s="57" t="s">
        <v>413</v>
      </c>
      <c r="BQ59" s="57"/>
      <c r="BR59" s="57"/>
      <c r="BS59" s="57"/>
      <c r="BT59" s="1" t="str" cm="1">
        <f t="array" ref="BT59">_xlfn.IFS(
    BN59&lt;'Chassis Pics'!$X$12, "Test panel with the thicker core must be tested, see T3.6.4.",
    BN59&gt;(0.66^(-1))*'Chassis Pics'!$X$12, "Test panel vs. used core thickness not in line with T3.6.4 (66%).",
    OR(BN59&gt;='Chassis Pics'!$X$12, BN59&lt;=(0.66^(-1))*'Chassis Pics'!$X$12,""), "","",""
)</f>
        <v/>
      </c>
      <c r="BV59" s="57"/>
      <c r="BY59" s="58"/>
      <c r="BZ59" s="58"/>
      <c r="CA59" s="58"/>
      <c r="CB59" s="58"/>
      <c r="CC59" s="58"/>
      <c r="CD59" s="233"/>
      <c r="CE59" s="414"/>
      <c r="CF59" s="1059" t="s">
        <v>412</v>
      </c>
      <c r="CG59" s="1060"/>
      <c r="CH59" s="1043"/>
      <c r="CI59" s="765"/>
      <c r="CJ59" s="57" t="s">
        <v>413</v>
      </c>
      <c r="CK59" s="57"/>
      <c r="CL59" s="57"/>
      <c r="CM59" s="57"/>
      <c r="CN59" s="1" t="str" cm="1">
        <f t="array" ref="CN59">_xlfn.IFS(
    CH59&lt;'Chassis Pics'!$X$12, "Test panel with the thicker core must be tested, see T3.6.4.",
    CH59&gt;(0.66^(-1))*'Chassis Pics'!$X$12, "Test panel vs. used core thickness not in line with T3.6.4 (66%).",
    OR(CH59&gt;='Chassis Pics'!$X$12, CH59&lt;=(0.66^(-1))*'Chassis Pics'!$X$12,""), "","",""
)</f>
        <v/>
      </c>
      <c r="CO59" s="1"/>
      <c r="CP59" s="223"/>
      <c r="CQ59" s="223"/>
      <c r="CR59" s="223"/>
      <c r="CS59" s="223"/>
      <c r="CT59" s="223"/>
      <c r="CU59" s="223"/>
      <c r="CV59" s="223"/>
      <c r="CW59" s="223"/>
      <c r="CX59" s="248"/>
      <c r="CY59" s="414"/>
      <c r="CZ59" s="1008" t="s">
        <v>412</v>
      </c>
      <c r="DA59" s="1011"/>
      <c r="DB59" s="1012"/>
      <c r="DC59" s="1000"/>
      <c r="DD59" s="222" t="s">
        <v>413</v>
      </c>
      <c r="DE59" s="222"/>
      <c r="DF59" s="223"/>
      <c r="DG59" s="223"/>
      <c r="DH59" s="1" t="str" cm="1">
        <f t="array" ref="DH59">_xlfn.IFS(
    DB59&lt;'Chassis Pics'!$X$12, "Test panel with the thicker core must be tested, see T3.6.4.",
    DB59&gt;(0.66^(-1))*'Chassis Pics'!$X$12, "Test panel vs. used core thickness not in line with T3.6.4 (66%).",
    OR(DB59&gt;='Chassis Pics'!$X$12, DB59&lt;=(0.66^(-1))*'Chassis Pics'!$X$12,""), "","",""
)</f>
        <v/>
      </c>
      <c r="DI59" s="223"/>
      <c r="DJ59" s="223"/>
      <c r="DK59" s="223"/>
      <c r="DL59" s="223"/>
      <c r="DM59" s="223"/>
      <c r="DN59" s="223"/>
      <c r="DO59" s="223"/>
      <c r="DP59" s="223"/>
      <c r="DQ59" s="223"/>
      <c r="DR59" s="248"/>
      <c r="DS59" s="414"/>
      <c r="DT59" s="1008" t="s">
        <v>412</v>
      </c>
      <c r="DU59" s="1011"/>
      <c r="DV59" s="1012"/>
      <c r="DW59" s="1000"/>
      <c r="DX59" s="222" t="s">
        <v>413</v>
      </c>
      <c r="DY59" s="222"/>
      <c r="DZ59" s="223"/>
      <c r="EA59" s="223"/>
      <c r="EB59" s="1" t="str" cm="1">
        <f t="array" ref="EB59">_xlfn.IFS(
    DV59&lt;'Chassis Pics'!$X$12, "Test panel with the thicker core must be tested, see T3.6.4.",
    DV59&gt;(0.66^(-1))*'Chassis Pics'!$X$12, "Test panel vs. used core thickness not in line with T3.6.4 (66%).",
    OR(DV59&gt;='Chassis Pics'!$X$12, DV59&lt;=(0.66^(-1))*'Chassis Pics'!$X$12,""), "","",""
)</f>
        <v/>
      </c>
      <c r="EC59" s="223"/>
      <c r="ED59" s="223"/>
      <c r="EE59" s="223"/>
      <c r="EF59" s="223"/>
      <c r="EG59" s="223"/>
      <c r="EH59" s="223"/>
      <c r="EI59" s="223"/>
      <c r="EJ59" s="223"/>
      <c r="EK59" s="223"/>
      <c r="EL59" s="248"/>
      <c r="EM59" s="414"/>
      <c r="EN59" s="1008" t="s">
        <v>412</v>
      </c>
      <c r="EO59" s="1011"/>
      <c r="EP59" s="1012"/>
      <c r="EQ59" s="1000"/>
      <c r="ER59" s="222" t="s">
        <v>413</v>
      </c>
      <c r="ES59" s="222"/>
      <c r="ET59" s="223"/>
      <c r="EU59" s="223"/>
      <c r="EV59" s="1" t="str" cm="1">
        <f t="array" ref="EV59">_xlfn.IFS(
    EP59&lt;'Chassis Pics'!$X$12, "Test panel with the thicker core must be tested, see T3.6.4.",
    EP59&gt;(0.66^(-1))*'Chassis Pics'!$X$12, "Test panel vs. used core thickness not in line with T3.6.4 (66%).",
    OR(EP59&gt;='Chassis Pics'!$X$12, EP59&lt;=(0.66^(-1))*'Chassis Pics'!$X$12,""), "","",""
)</f>
        <v/>
      </c>
      <c r="EW59" s="223"/>
      <c r="EX59" s="223"/>
      <c r="EY59" s="223"/>
      <c r="EZ59" s="223"/>
      <c r="FA59" s="223"/>
      <c r="FB59" s="223"/>
      <c r="FC59" s="223"/>
      <c r="FD59" s="223"/>
      <c r="FE59" s="223"/>
      <c r="FF59" s="248"/>
      <c r="FG59" s="414"/>
      <c r="FH59" s="1008" t="s">
        <v>412</v>
      </c>
      <c r="FI59" s="1011"/>
      <c r="FJ59" s="1012"/>
      <c r="FK59" s="1000"/>
      <c r="FL59" s="222" t="s">
        <v>413</v>
      </c>
      <c r="FM59" s="222"/>
      <c r="FN59" s="223"/>
      <c r="FO59" s="223"/>
      <c r="FP59" s="1" t="str" cm="1">
        <f t="array" ref="FP59">_xlfn.IFS(
    FJ59&lt;'Chassis Pics'!$X$12, "Test panel with the thicker core must be tested, see T3.6.4.",
    FJ59&gt;(0.66^(-1))*'Chassis Pics'!$X$12, "Test panel vs. used core thickness not in line with T3.6.4 (66%).",
    OR(FJ59&gt;='Chassis Pics'!$X$12, FJ59&lt;=(0.66^(-1))*'Chassis Pics'!$X$12,""), "","",""
)</f>
        <v/>
      </c>
      <c r="FQ59" s="223"/>
      <c r="FR59" s="223"/>
      <c r="FS59" s="223"/>
      <c r="FT59" s="223"/>
      <c r="FU59" s="223"/>
      <c r="FV59" s="223"/>
      <c r="FW59" s="223"/>
      <c r="FX59" s="223"/>
      <c r="FY59" s="223"/>
      <c r="FZ59" s="248"/>
      <c r="GA59" s="414"/>
      <c r="GB59" s="1008" t="s">
        <v>412</v>
      </c>
      <c r="GC59" s="1011"/>
      <c r="GD59" s="1012"/>
      <c r="GE59" s="1000"/>
      <c r="GF59" s="222" t="s">
        <v>413</v>
      </c>
      <c r="GG59" s="222"/>
      <c r="GH59" s="223"/>
      <c r="GI59" s="223"/>
      <c r="GJ59" s="1" t="str" cm="1">
        <f t="array" ref="GJ59">_xlfn.IFS(
    GD59&lt;'Chassis Pics'!$X$12, "Test panel with the thicker core must be tested, see T3.6.4.",
    GD59&gt;(0.66^(-1))*'Chassis Pics'!$X$12, "Test panel vs. used core thickness not in line with T3.6.4 (66%).",
    OR(GD59&gt;='Chassis Pics'!$X$12, GD59&lt;=(0.66^(-1))*'Chassis Pics'!$X$12,""), "","",""
)</f>
        <v/>
      </c>
      <c r="GK59" s="223"/>
      <c r="GL59" s="223"/>
      <c r="GM59" s="223"/>
      <c r="GN59" s="223"/>
      <c r="GO59" s="223"/>
      <c r="GP59" s="223"/>
      <c r="GQ59" s="223"/>
      <c r="GR59" s="223"/>
      <c r="GS59" s="223"/>
      <c r="GT59" s="248"/>
      <c r="GU59" s="414"/>
      <c r="GV59" s="1008" t="s">
        <v>412</v>
      </c>
      <c r="GW59" s="1011"/>
      <c r="GX59" s="1012"/>
      <c r="GY59" s="1000"/>
      <c r="GZ59" s="222" t="s">
        <v>413</v>
      </c>
      <c r="HA59" s="222"/>
      <c r="HB59" s="223"/>
      <c r="HC59" s="223"/>
      <c r="HD59" s="1" t="str" cm="1">
        <f t="array" ref="HD59">_xlfn.IFS(
    GX59&lt;'Chassis Pics'!$X$12, "Test panel with the thicker core must be tested, see T3.6.4.",
    GX59&gt;(0.66^(-1))*'Chassis Pics'!$X$12, "Test panel vs. used core thickness not in line with T3.6.4 (66%).",
    OR(GX59&gt;='Chassis Pics'!$X$12, GX59&lt;=(0.66^(-1))*'Chassis Pics'!$X$12,""), "","",""
)</f>
        <v/>
      </c>
      <c r="HE59" s="223"/>
      <c r="HF59" s="223"/>
      <c r="HG59" s="223"/>
      <c r="HH59" s="223"/>
      <c r="HI59" s="223"/>
      <c r="HJ59" s="223"/>
      <c r="HK59" s="223"/>
      <c r="HL59" s="223"/>
      <c r="HM59" s="223"/>
      <c r="HN59" s="248"/>
      <c r="HO59" s="414"/>
      <c r="HP59" s="1008" t="s">
        <v>412</v>
      </c>
      <c r="HQ59" s="1011"/>
      <c r="HR59" s="1012"/>
      <c r="HS59" s="1000"/>
      <c r="HT59" s="222" t="s">
        <v>413</v>
      </c>
      <c r="HU59" s="222"/>
      <c r="HV59" s="223"/>
      <c r="HW59" s="223"/>
      <c r="HX59" s="1" t="str" cm="1">
        <f t="array" ref="HX59">_xlfn.IFS(
    HR59&lt;'Chassis Pics'!$X$12, "Test panel with the thicker core must be tested, see T3.6.4.",
    HR59&gt;(0.66^(-1))*'Chassis Pics'!$X$12, "Test panel vs. used core thickness not in line with T3.6.4 (66%).",
    OR(HR59&gt;='Chassis Pics'!$X$12, HR59&lt;=(0.66^(-1))*'Chassis Pics'!$X$12,""), "","",""
)</f>
        <v/>
      </c>
      <c r="HY59" s="223"/>
      <c r="HZ59" s="223"/>
      <c r="IA59" s="223"/>
      <c r="IB59" s="223"/>
      <c r="IC59" s="223"/>
      <c r="ID59" s="223"/>
      <c r="IE59" s="223"/>
      <c r="IF59" s="223"/>
      <c r="IG59" s="223"/>
      <c r="IH59" s="248"/>
      <c r="II59" s="414"/>
      <c r="IJ59" s="1008" t="s">
        <v>412</v>
      </c>
      <c r="IK59" s="1011"/>
      <c r="IL59" s="1012"/>
      <c r="IM59" s="1000"/>
      <c r="IN59" s="222" t="s">
        <v>413</v>
      </c>
      <c r="IO59" s="222"/>
      <c r="IP59" s="223"/>
      <c r="IQ59" s="223"/>
      <c r="IR59" s="1" t="str" cm="1">
        <f t="array" ref="IR59">_xlfn.IFS(
    IL59&lt;'Chassis Pics'!$X$12, "Test panel with the thicker core must be tested, see T3.6.4.",
    IL59&gt;(0.66^(-1))*'Chassis Pics'!$X$12, "Test panel vs. used core thickness not in line with T3.6.4 (66%).",
    OR(IL59&gt;='Chassis Pics'!$X$12, IL59&lt;=(0.66^(-1))*'Chassis Pics'!$X$12,""), "","",""
)</f>
        <v/>
      </c>
      <c r="IS59" s="223"/>
      <c r="IT59" s="223"/>
      <c r="IU59" s="223"/>
      <c r="IV59" s="223"/>
      <c r="IW59" s="223"/>
      <c r="IX59" s="223"/>
      <c r="IY59" s="223"/>
      <c r="IZ59" s="223"/>
      <c r="JA59" s="223"/>
      <c r="JB59" s="248"/>
      <c r="JC59" s="414"/>
      <c r="JD59" s="1008" t="s">
        <v>412</v>
      </c>
      <c r="JE59" s="1011"/>
      <c r="JF59" s="1012"/>
      <c r="JG59" s="1000"/>
      <c r="JH59" s="222" t="s">
        <v>413</v>
      </c>
      <c r="JI59" s="222"/>
      <c r="JJ59" s="223"/>
      <c r="JK59" s="223"/>
      <c r="JL59" s="1" t="str" cm="1">
        <f t="array" ref="JL59">_xlfn.IFS(
    JF59&lt;'Chassis Pics'!$X$12, "Test panel with the thicker core must be tested, see T3.6.4.",
    JF59&gt;(0.66^(-1))*'Chassis Pics'!$X$12, "Test panel vs. used core thickness not in line with T3.6.4 (66%).",
    OR(JF59&gt;='Chassis Pics'!$X$12, JF59&lt;=(0.66^(-1))*'Chassis Pics'!$X$12,""), "","",""
)</f>
        <v/>
      </c>
      <c r="JM59" s="223"/>
      <c r="JN59" s="223"/>
      <c r="JO59" s="223"/>
      <c r="JP59" s="223"/>
      <c r="JQ59" s="223"/>
      <c r="JR59" s="223"/>
      <c r="JS59" s="223"/>
      <c r="JT59" s="223"/>
      <c r="JU59" s="223"/>
      <c r="JV59" s="248"/>
      <c r="JW59" s="414"/>
      <c r="JX59" s="1008" t="s">
        <v>412</v>
      </c>
      <c r="JY59" s="1011"/>
      <c r="JZ59" s="1012"/>
      <c r="KA59" s="1000"/>
      <c r="KB59" s="222" t="s">
        <v>413</v>
      </c>
      <c r="KC59" s="222"/>
      <c r="KD59" s="223"/>
      <c r="KE59" s="223"/>
      <c r="KF59" s="1" t="str" cm="1">
        <f t="array" ref="KF59">_xlfn.IFS(
    JZ59&lt;'Chassis Pics'!$X$12, "Test panel with the thicker core must be tested, see T3.6.4.",
    JZ59&gt;(0.66^(-1))*'Chassis Pics'!$X$12, "Test panel vs. used core thickness not in line with T3.6.4 (66%).",
    OR(JZ59&gt;='Chassis Pics'!$X$12, JZ59&lt;=(0.66^(-1))*'Chassis Pics'!$X$12,""), "","",""
)</f>
        <v/>
      </c>
      <c r="KG59" s="223"/>
      <c r="KH59" s="223"/>
      <c r="KI59" s="223"/>
      <c r="KJ59" s="223"/>
      <c r="KK59" s="223"/>
      <c r="KL59" s="223"/>
      <c r="KM59" s="223"/>
      <c r="KN59" s="223"/>
      <c r="KO59" s="223"/>
      <c r="KP59" s="248"/>
      <c r="KQ59" s="414"/>
      <c r="KR59" s="1008" t="s">
        <v>412</v>
      </c>
      <c r="KS59" s="1011"/>
      <c r="KT59" s="1012"/>
      <c r="KU59" s="1000"/>
      <c r="KV59" s="222" t="s">
        <v>413</v>
      </c>
      <c r="KW59" s="222"/>
      <c r="KX59" s="223"/>
      <c r="KY59" s="223"/>
      <c r="KZ59" s="1" t="str" cm="1">
        <f t="array" ref="KZ59">_xlfn.IFS(
    KT59&lt;'Chassis Pics'!$X$12, "Test panel with the thicker core must be tested, see T3.6.4.",
    KT59&gt;(0.66^(-1))*'Chassis Pics'!$X$12, "Test panel vs. used core thickness not in line with T3.6.4 (66%).",
    OR(KT59&gt;='Chassis Pics'!$X$12, KT59&lt;=(0.66^(-1))*'Chassis Pics'!$X$12,""), "","",""
)</f>
        <v/>
      </c>
      <c r="LA59" s="223"/>
      <c r="LB59" s="223"/>
      <c r="LC59" s="223"/>
      <c r="LD59" s="223"/>
      <c r="LE59" s="223"/>
      <c r="LF59" s="223"/>
      <c r="LG59" s="223"/>
      <c r="LH59" s="223"/>
      <c r="LI59" s="223"/>
      <c r="LJ59" s="248"/>
      <c r="LK59" s="414"/>
      <c r="LL59" s="1008" t="s">
        <v>412</v>
      </c>
      <c r="LM59" s="1011"/>
      <c r="LN59" s="1012"/>
      <c r="LO59" s="1000"/>
      <c r="LP59" s="222" t="s">
        <v>413</v>
      </c>
      <c r="LQ59" s="222"/>
      <c r="LR59" s="223"/>
      <c r="LS59" s="223"/>
      <c r="LT59" s="1" t="str" cm="1">
        <f t="array" ref="LT59">_xlfn.IFS(
    LN59&lt;'Chassis Pics'!$X$12, "Test panel with the thicker core must be tested, see T3.6.4.",
    LN59&gt;(0.66^(-1))*'Chassis Pics'!$X$12, "Test panel vs. used core thickness not in line with T3.6.4 (66%).",
    OR(LN59&gt;='Chassis Pics'!$X$12, LN59&lt;=(0.66^(-1))*'Chassis Pics'!$X$12,""), "","",""
)</f>
        <v/>
      </c>
      <c r="LU59" s="223"/>
      <c r="LV59" s="223"/>
      <c r="LW59" s="223"/>
      <c r="LX59" s="223"/>
      <c r="LY59" s="223"/>
      <c r="LZ59" s="223"/>
      <c r="MA59" s="223"/>
      <c r="MB59" s="223"/>
      <c r="MC59" s="223"/>
      <c r="MD59" s="248"/>
    </row>
    <row r="60" spans="1:342" ht="14.25" x14ac:dyDescent="0.25">
      <c r="A60" s="244"/>
      <c r="B60" s="232"/>
      <c r="C60" s="232"/>
      <c r="D60" s="232"/>
      <c r="E60" s="232"/>
      <c r="F60" s="232"/>
      <c r="G60" s="232"/>
      <c r="H60" s="232"/>
      <c r="I60" s="232"/>
      <c r="J60" s="232"/>
      <c r="K60" s="232"/>
      <c r="L60" s="232"/>
      <c r="M60" s="232"/>
      <c r="N60" s="232"/>
      <c r="O60" s="232"/>
      <c r="P60" s="232"/>
      <c r="Q60" s="232"/>
      <c r="R60" s="232"/>
      <c r="S60" s="222"/>
      <c r="T60" s="386"/>
      <c r="U60" s="222"/>
      <c r="V60" s="239"/>
      <c r="W60" s="239"/>
      <c r="X60" s="239"/>
      <c r="Y60" s="239"/>
      <c r="Z60" s="239"/>
      <c r="AA60" s="239"/>
      <c r="AB60" s="239"/>
      <c r="AC60" s="239"/>
      <c r="AD60" s="239"/>
      <c r="AE60" s="239"/>
      <c r="AF60" s="239"/>
      <c r="AG60" s="239"/>
      <c r="AH60" s="239"/>
      <c r="AI60" s="239"/>
      <c r="AJ60" s="239"/>
      <c r="AK60" s="239"/>
      <c r="AL60" s="239"/>
      <c r="AM60" s="222"/>
      <c r="AN60" s="419"/>
      <c r="AO60" s="985" t="s">
        <v>414</v>
      </c>
      <c r="AP60" s="1052"/>
      <c r="AQ60" s="1043"/>
      <c r="AR60" s="1053"/>
      <c r="AS60" s="57" t="s">
        <v>75</v>
      </c>
      <c r="AT60" s="57"/>
      <c r="AU60" s="57"/>
      <c r="AV60" s="57"/>
      <c r="AW60" s="1" t="str">
        <f>IF(AND(AQ60&lt;0.4*AQ61,AQ60&lt;1),"Asymmetrical lay-up: skin too thin in comparison, see T3.5.4.","")</f>
        <v/>
      </c>
      <c r="AY60" s="57"/>
      <c r="AZ60" s="232"/>
      <c r="BI60" s="58"/>
      <c r="BJ60" s="233"/>
      <c r="BK60" s="388"/>
      <c r="BL60" s="1059" t="s">
        <v>414</v>
      </c>
      <c r="BM60" s="1052"/>
      <c r="BN60" s="1043"/>
      <c r="BO60" s="1053"/>
      <c r="BP60" s="57" t="s">
        <v>75</v>
      </c>
      <c r="BQ60" s="57"/>
      <c r="BR60" s="57"/>
      <c r="BS60" s="57"/>
      <c r="BT60" s="1" t="str">
        <f>IF(AND(BN60&lt;0.4*BN61,BN60&lt;1),"Asymmetrical lay-up: skin too thin in comparison, see T3.5.4.","")</f>
        <v/>
      </c>
      <c r="BV60" s="57"/>
      <c r="BW60" s="223"/>
      <c r="BX60" s="223"/>
      <c r="BY60" s="223"/>
      <c r="BZ60" s="223"/>
      <c r="CA60" s="223"/>
      <c r="CB60" s="223"/>
      <c r="CC60" s="223"/>
      <c r="CD60" s="248"/>
      <c r="CE60" s="414"/>
      <c r="CF60" s="1059" t="s">
        <v>414</v>
      </c>
      <c r="CG60" s="1052"/>
      <c r="CH60" s="1043"/>
      <c r="CI60" s="1053"/>
      <c r="CJ60" s="57" t="s">
        <v>75</v>
      </c>
      <c r="CK60" s="57"/>
      <c r="CL60" s="57"/>
      <c r="CM60" s="57"/>
      <c r="CN60" s="1" t="str">
        <f>IF(AND(CH60&lt;0.4*CH61,CH60&lt;1),"Asymmetrical lay-up: skin too thin in comparison, see T3.5.4.","")</f>
        <v/>
      </c>
      <c r="CO60" s="1"/>
      <c r="CP60" s="223"/>
      <c r="CQ60" s="223"/>
      <c r="CR60" s="223"/>
      <c r="CS60" s="223"/>
      <c r="CT60" s="223"/>
      <c r="CU60" s="223"/>
      <c r="CV60" s="223"/>
      <c r="CW60" s="223"/>
      <c r="CX60" s="248"/>
      <c r="CY60" s="414"/>
      <c r="CZ60" s="985" t="s">
        <v>414</v>
      </c>
      <c r="DA60" s="986"/>
      <c r="DB60" s="987"/>
      <c r="DC60" s="988"/>
      <c r="DD60" s="222" t="s">
        <v>75</v>
      </c>
      <c r="DE60" s="222"/>
      <c r="DF60" s="223"/>
      <c r="DG60" s="223"/>
      <c r="DH60" s="1" t="str">
        <f>IF(AND(DB60&lt;0.4*DB61,DB60&lt;1),"Asymmetrical lay-up: skin too thin in comparison, see T3.5.4.","")</f>
        <v/>
      </c>
      <c r="DI60" s="223"/>
      <c r="DJ60" s="223"/>
      <c r="DK60" s="223"/>
      <c r="DL60" s="223"/>
      <c r="DM60" s="223"/>
      <c r="DN60" s="223"/>
      <c r="DO60" s="223"/>
      <c r="DP60" s="223"/>
      <c r="DQ60" s="223"/>
      <c r="DR60" s="248"/>
      <c r="DS60" s="414"/>
      <c r="DT60" s="985" t="s">
        <v>414</v>
      </c>
      <c r="DU60" s="986"/>
      <c r="DV60" s="987"/>
      <c r="DW60" s="988"/>
      <c r="DX60" s="222" t="s">
        <v>75</v>
      </c>
      <c r="DY60" s="222"/>
      <c r="DZ60" s="223"/>
      <c r="EA60" s="223"/>
      <c r="EB60" s="1" t="str">
        <f>IF(AND(DV60&lt;0.4*DV61,DV60&lt;1),"Asymmetrical lay-up: skin too thin in comparison, see T3.5.4.","")</f>
        <v/>
      </c>
      <c r="EC60" s="223"/>
      <c r="ED60" s="223"/>
      <c r="EE60" s="223"/>
      <c r="EF60" s="223"/>
      <c r="EG60" s="223"/>
      <c r="EH60" s="223"/>
      <c r="EI60" s="223"/>
      <c r="EJ60" s="223"/>
      <c r="EK60" s="223"/>
      <c r="EL60" s="248"/>
      <c r="EM60" s="414"/>
      <c r="EN60" s="985" t="s">
        <v>414</v>
      </c>
      <c r="EO60" s="986"/>
      <c r="EP60" s="987"/>
      <c r="EQ60" s="988"/>
      <c r="ER60" s="222" t="s">
        <v>75</v>
      </c>
      <c r="ES60" s="222"/>
      <c r="ET60" s="223"/>
      <c r="EU60" s="223"/>
      <c r="EV60" s="1" t="str">
        <f>IF(AND(EP60&lt;0.4*EP61,EP60&lt;1),"Asymmetrical lay-up: skin too thin in comparison, see T3.5.4.","")</f>
        <v/>
      </c>
      <c r="EW60" s="223"/>
      <c r="EX60" s="223"/>
      <c r="EY60" s="223"/>
      <c r="EZ60" s="223"/>
      <c r="FA60" s="223"/>
      <c r="FB60" s="223"/>
      <c r="FC60" s="223"/>
      <c r="FD60" s="223"/>
      <c r="FE60" s="223"/>
      <c r="FF60" s="248"/>
      <c r="FG60" s="414"/>
      <c r="FH60" s="985" t="s">
        <v>414</v>
      </c>
      <c r="FI60" s="986"/>
      <c r="FJ60" s="987"/>
      <c r="FK60" s="988"/>
      <c r="FL60" s="222" t="s">
        <v>75</v>
      </c>
      <c r="FM60" s="222"/>
      <c r="FN60" s="223"/>
      <c r="FO60" s="223"/>
      <c r="FP60" s="1" t="str">
        <f>IF(AND(FJ60&lt;0.4*FJ61,FJ60&lt;1),"Asymmetrical lay-up: skin too thin in comparison, see T3.5.4.","")</f>
        <v/>
      </c>
      <c r="FQ60" s="223"/>
      <c r="FR60" s="223"/>
      <c r="FS60" s="223"/>
      <c r="FT60" s="223"/>
      <c r="FU60" s="223"/>
      <c r="FV60" s="223"/>
      <c r="FW60" s="223"/>
      <c r="FX60" s="223"/>
      <c r="FY60" s="223"/>
      <c r="FZ60" s="248"/>
      <c r="GA60" s="414"/>
      <c r="GB60" s="985" t="s">
        <v>414</v>
      </c>
      <c r="GC60" s="986"/>
      <c r="GD60" s="987"/>
      <c r="GE60" s="988"/>
      <c r="GF60" s="222" t="s">
        <v>75</v>
      </c>
      <c r="GG60" s="222"/>
      <c r="GH60" s="223"/>
      <c r="GI60" s="223"/>
      <c r="GJ60" s="1" t="str">
        <f>IF(AND(GD60&lt;0.4*GD61,GD60&lt;1),"Asymmetrical lay-up: skin too thin in comparison, see T3.5.4.","")</f>
        <v/>
      </c>
      <c r="GK60" s="223"/>
      <c r="GL60" s="223"/>
      <c r="GM60" s="223"/>
      <c r="GN60" s="223"/>
      <c r="GO60" s="223"/>
      <c r="GP60" s="223"/>
      <c r="GQ60" s="223"/>
      <c r="GR60" s="223"/>
      <c r="GS60" s="223"/>
      <c r="GT60" s="248"/>
      <c r="GU60" s="414"/>
      <c r="GV60" s="985" t="s">
        <v>414</v>
      </c>
      <c r="GW60" s="986"/>
      <c r="GX60" s="987"/>
      <c r="GY60" s="988"/>
      <c r="GZ60" s="222" t="s">
        <v>75</v>
      </c>
      <c r="HA60" s="222"/>
      <c r="HB60" s="223"/>
      <c r="HC60" s="223"/>
      <c r="HD60" s="1" t="str">
        <f>IF(AND(GX60&lt;0.4*GX61,GX60&lt;1),"Asymmetrical lay-up: skin too thin in comparison, see T3.5.4.","")</f>
        <v/>
      </c>
      <c r="HE60" s="223"/>
      <c r="HF60" s="223"/>
      <c r="HG60" s="223"/>
      <c r="HH60" s="223"/>
      <c r="HI60" s="223"/>
      <c r="HJ60" s="223"/>
      <c r="HK60" s="223"/>
      <c r="HL60" s="223"/>
      <c r="HM60" s="223"/>
      <c r="HN60" s="248"/>
      <c r="HO60" s="414"/>
      <c r="HP60" s="985" t="s">
        <v>414</v>
      </c>
      <c r="HQ60" s="986"/>
      <c r="HR60" s="987"/>
      <c r="HS60" s="988"/>
      <c r="HT60" s="222" t="s">
        <v>75</v>
      </c>
      <c r="HU60" s="222"/>
      <c r="HV60" s="223"/>
      <c r="HW60" s="223"/>
      <c r="HX60" s="1" t="str">
        <f>IF(AND(HR60&lt;0.4*HR61,HR60&lt;1),"Asymmetrical lay-up: skin too thin in comparison, see T3.5.4.","")</f>
        <v/>
      </c>
      <c r="HY60" s="223"/>
      <c r="HZ60" s="223"/>
      <c r="IA60" s="223"/>
      <c r="IB60" s="223"/>
      <c r="IC60" s="223"/>
      <c r="ID60" s="223"/>
      <c r="IE60" s="223"/>
      <c r="IF60" s="223"/>
      <c r="IG60" s="223"/>
      <c r="IH60" s="248"/>
      <c r="II60" s="414"/>
      <c r="IJ60" s="985" t="s">
        <v>414</v>
      </c>
      <c r="IK60" s="986"/>
      <c r="IL60" s="987"/>
      <c r="IM60" s="988"/>
      <c r="IN60" s="222" t="s">
        <v>75</v>
      </c>
      <c r="IO60" s="222"/>
      <c r="IP60" s="223"/>
      <c r="IQ60" s="223"/>
      <c r="IR60" s="1" t="str">
        <f>IF(AND(IL60&lt;0.4*IL61,IL60&lt;1),"Asymmetrical lay-up: skin too thin in comparison, see T3.5.4.","")</f>
        <v/>
      </c>
      <c r="IS60" s="223"/>
      <c r="IT60" s="223"/>
      <c r="IU60" s="223"/>
      <c r="IV60" s="223"/>
      <c r="IW60" s="223"/>
      <c r="IX60" s="223"/>
      <c r="IY60" s="223"/>
      <c r="IZ60" s="223"/>
      <c r="JA60" s="223"/>
      <c r="JB60" s="248"/>
      <c r="JC60" s="414"/>
      <c r="JD60" s="985" t="s">
        <v>414</v>
      </c>
      <c r="JE60" s="986"/>
      <c r="JF60" s="987"/>
      <c r="JG60" s="988"/>
      <c r="JH60" s="222" t="s">
        <v>75</v>
      </c>
      <c r="JI60" s="222"/>
      <c r="JJ60" s="223"/>
      <c r="JK60" s="223"/>
      <c r="JL60" s="1" t="str">
        <f>IF(AND(JF60&lt;0.4*JF61,JF60&lt;1),"Asymmetrical lay-up: skin too thin in comparison, see T3.5.4.","")</f>
        <v/>
      </c>
      <c r="JM60" s="223"/>
      <c r="JN60" s="223"/>
      <c r="JO60" s="223"/>
      <c r="JP60" s="223"/>
      <c r="JQ60" s="223"/>
      <c r="JR60" s="223"/>
      <c r="JS60" s="223"/>
      <c r="JT60" s="223"/>
      <c r="JU60" s="223"/>
      <c r="JV60" s="248"/>
      <c r="JW60" s="414"/>
      <c r="JX60" s="985" t="s">
        <v>414</v>
      </c>
      <c r="JY60" s="986"/>
      <c r="JZ60" s="987"/>
      <c r="KA60" s="988"/>
      <c r="KB60" s="222" t="s">
        <v>75</v>
      </c>
      <c r="KC60" s="222"/>
      <c r="KD60" s="223"/>
      <c r="KE60" s="223"/>
      <c r="KF60" s="1" t="str">
        <f>IF(AND(JZ60&lt;0.4*JZ61,JZ60&lt;1),"Asymmetrical lay-up: skin too thin in comparison, see T3.5.4.","")</f>
        <v/>
      </c>
      <c r="KG60" s="223"/>
      <c r="KH60" s="223"/>
      <c r="KI60" s="223"/>
      <c r="KJ60" s="223"/>
      <c r="KK60" s="223"/>
      <c r="KL60" s="223"/>
      <c r="KM60" s="223"/>
      <c r="KN60" s="223"/>
      <c r="KO60" s="223"/>
      <c r="KP60" s="248"/>
      <c r="KQ60" s="414"/>
      <c r="KR60" s="985" t="s">
        <v>414</v>
      </c>
      <c r="KS60" s="986"/>
      <c r="KT60" s="987"/>
      <c r="KU60" s="988"/>
      <c r="KV60" s="222" t="s">
        <v>75</v>
      </c>
      <c r="KW60" s="222"/>
      <c r="KX60" s="223"/>
      <c r="KY60" s="223"/>
      <c r="KZ60" s="1" t="str">
        <f>IF(AND(KT60&lt;0.4*KT61,KT60&lt;1),"Asymmetrical lay-up: skin too thin in comparison, see T3.5.4.","")</f>
        <v/>
      </c>
      <c r="LA60" s="223"/>
      <c r="LB60" s="223"/>
      <c r="LC60" s="223"/>
      <c r="LD60" s="223"/>
      <c r="LE60" s="223"/>
      <c r="LF60" s="223"/>
      <c r="LG60" s="223"/>
      <c r="LH60" s="223"/>
      <c r="LI60" s="223"/>
      <c r="LJ60" s="248"/>
      <c r="LK60" s="414"/>
      <c r="LL60" s="985" t="s">
        <v>414</v>
      </c>
      <c r="LM60" s="986"/>
      <c r="LN60" s="987"/>
      <c r="LO60" s="988"/>
      <c r="LP60" s="222" t="s">
        <v>75</v>
      </c>
      <c r="LQ60" s="222"/>
      <c r="LR60" s="223"/>
      <c r="LS60" s="223"/>
      <c r="LT60" s="1" t="str">
        <f>IF(AND(LN60&lt;0.4*LN61,LN60&lt;1),"Asymmetrical lay-up: skin too thin in comparison, see T3.5.4.","")</f>
        <v/>
      </c>
      <c r="LU60" s="223"/>
      <c r="LV60" s="223"/>
      <c r="LW60" s="223"/>
      <c r="LX60" s="223"/>
      <c r="LY60" s="223"/>
      <c r="LZ60" s="223"/>
      <c r="MA60" s="223"/>
      <c r="MB60" s="223"/>
      <c r="MC60" s="223"/>
      <c r="MD60" s="248"/>
    </row>
    <row r="61" spans="1:342" ht="12.75" customHeight="1" x14ac:dyDescent="0.25">
      <c r="A61" s="244"/>
      <c r="B61" s="232"/>
      <c r="C61" s="232"/>
      <c r="D61" s="232"/>
      <c r="E61" s="232"/>
      <c r="F61" s="232"/>
      <c r="G61" s="232"/>
      <c r="H61" s="232"/>
      <c r="I61" s="232"/>
      <c r="J61" s="232"/>
      <c r="K61" s="232"/>
      <c r="L61" s="232"/>
      <c r="M61" s="232"/>
      <c r="N61" s="288" t="s">
        <v>240</v>
      </c>
      <c r="O61" s="232"/>
      <c r="P61" s="232"/>
      <c r="Q61" s="232"/>
      <c r="R61" s="232"/>
      <c r="S61" s="222"/>
      <c r="T61" s="386"/>
      <c r="U61" s="222"/>
      <c r="V61" s="239"/>
      <c r="W61" s="239"/>
      <c r="X61" s="239"/>
      <c r="Y61" s="239"/>
      <c r="Z61" s="239"/>
      <c r="AA61" s="239"/>
      <c r="AB61" s="239"/>
      <c r="AC61" s="239"/>
      <c r="AD61" s="239"/>
      <c r="AE61" s="239"/>
      <c r="AF61" s="239"/>
      <c r="AG61" s="239"/>
      <c r="AH61" s="239"/>
      <c r="AI61" s="239"/>
      <c r="AJ61" s="239"/>
      <c r="AK61" s="239"/>
      <c r="AL61" s="239"/>
      <c r="AM61" s="222"/>
      <c r="AN61" s="417"/>
      <c r="AO61" s="985" t="s">
        <v>415</v>
      </c>
      <c r="AP61" s="1052"/>
      <c r="AQ61" s="1043"/>
      <c r="AR61" s="1053"/>
      <c r="AS61" s="57" t="s">
        <v>76</v>
      </c>
      <c r="AT61" s="57"/>
      <c r="AU61" s="57"/>
      <c r="AV61" s="57"/>
      <c r="AW61" s="1" t="str">
        <f>IF(AND(AQ61&lt;0.4*AQ60,AQ61&lt;1),"Asymmetrical lay-up: skin too thin in comparison, see T3.5.4.","")</f>
        <v/>
      </c>
      <c r="AY61" s="57"/>
      <c r="AZ61" s="232"/>
      <c r="BD61" s="288" t="s">
        <v>240</v>
      </c>
      <c r="BI61" s="58"/>
      <c r="BJ61" s="233"/>
      <c r="BK61" s="388"/>
      <c r="BL61" s="1059" t="s">
        <v>415</v>
      </c>
      <c r="BM61" s="1052"/>
      <c r="BN61" s="1043"/>
      <c r="BO61" s="1053"/>
      <c r="BP61" s="57" t="s">
        <v>76</v>
      </c>
      <c r="BQ61" s="57"/>
      <c r="BR61" s="57"/>
      <c r="BS61" s="57"/>
      <c r="BT61" s="1" t="str">
        <f>IF(AND(BN61&lt;0.4*BN60,BN61&lt;1),"Asymmetrical lay-up: skin too thin in comparison, see T3.5.4.","")</f>
        <v/>
      </c>
      <c r="BV61" s="57"/>
      <c r="BW61" s="223"/>
      <c r="BX61" s="223"/>
      <c r="BY61" s="223"/>
      <c r="BZ61" s="223"/>
      <c r="CA61" s="223"/>
      <c r="CB61" s="223"/>
      <c r="CC61" s="223"/>
      <c r="CD61" s="248"/>
      <c r="CE61" s="416"/>
      <c r="CF61" s="1059" t="s">
        <v>415</v>
      </c>
      <c r="CG61" s="1052"/>
      <c r="CH61" s="1043"/>
      <c r="CI61" s="1053"/>
      <c r="CJ61" s="57" t="s">
        <v>76</v>
      </c>
      <c r="CK61" s="57"/>
      <c r="CL61" s="57"/>
      <c r="CM61" s="57"/>
      <c r="CN61" s="1" t="str">
        <f>IF(AND(CH61&lt;0.4*CH60,CH61&lt;1),"Asymmetrical lay-up: skin too thin in comparison, see T3.5.4.","")</f>
        <v/>
      </c>
      <c r="CO61" s="1"/>
      <c r="CP61" s="223"/>
      <c r="CQ61" s="223"/>
      <c r="CR61" s="223"/>
      <c r="CS61" s="223"/>
      <c r="CT61" s="223"/>
      <c r="CU61" s="223"/>
      <c r="CV61" s="223"/>
      <c r="CW61" s="223"/>
      <c r="CX61" s="248"/>
      <c r="CY61" s="416"/>
      <c r="CZ61" s="985" t="s">
        <v>415</v>
      </c>
      <c r="DA61" s="986"/>
      <c r="DB61" s="987"/>
      <c r="DC61" s="988"/>
      <c r="DD61" s="222" t="s">
        <v>76</v>
      </c>
      <c r="DE61" s="222"/>
      <c r="DF61" s="223"/>
      <c r="DG61" s="223"/>
      <c r="DH61" s="1" t="str">
        <f>IF(AND(DB61&lt;0.4*DB60,DB61&lt;1),"Asymmetrical lay-up: skin too thin in comparison, see T3.5.4.","")</f>
        <v/>
      </c>
      <c r="DI61" s="223"/>
      <c r="DJ61" s="223"/>
      <c r="DK61" s="223"/>
      <c r="DL61" s="223"/>
      <c r="DM61" s="223"/>
      <c r="DN61" s="223"/>
      <c r="DO61" s="288" t="s">
        <v>240</v>
      </c>
      <c r="DP61" s="223"/>
      <c r="DQ61" s="223"/>
      <c r="DR61" s="248"/>
      <c r="DS61" s="416"/>
      <c r="DT61" s="985" t="s">
        <v>415</v>
      </c>
      <c r="DU61" s="986"/>
      <c r="DV61" s="987"/>
      <c r="DW61" s="988"/>
      <c r="DX61" s="222" t="s">
        <v>76</v>
      </c>
      <c r="DY61" s="222"/>
      <c r="DZ61" s="223"/>
      <c r="EA61" s="223"/>
      <c r="EB61" s="1" t="str">
        <f>IF(AND(DV61&lt;0.4*DV60,DV61&lt;1),"Asymmetrical lay-up: skin too thin in comparison, see T3.5.4.","")</f>
        <v/>
      </c>
      <c r="EC61" s="223"/>
      <c r="ED61" s="223"/>
      <c r="EE61" s="223"/>
      <c r="EF61" s="223"/>
      <c r="EG61" s="223"/>
      <c r="EH61" s="223"/>
      <c r="EI61" s="223"/>
      <c r="EJ61" s="223"/>
      <c r="EK61" s="223"/>
      <c r="EL61" s="248"/>
      <c r="EM61" s="416"/>
      <c r="EN61" s="985" t="s">
        <v>415</v>
      </c>
      <c r="EO61" s="986"/>
      <c r="EP61" s="987"/>
      <c r="EQ61" s="988"/>
      <c r="ER61" s="222" t="s">
        <v>76</v>
      </c>
      <c r="ES61" s="222"/>
      <c r="ET61" s="223"/>
      <c r="EU61" s="223"/>
      <c r="EV61" s="1" t="str">
        <f>IF(AND(EP61&lt;0.4*EP60,EP61&lt;1),"Asymmetrical lay-up: skin too thin in comparison, see T3.5.4.","")</f>
        <v/>
      </c>
      <c r="EW61" s="223"/>
      <c r="EX61" s="223"/>
      <c r="EY61" s="223"/>
      <c r="EZ61" s="223"/>
      <c r="FA61" s="223"/>
      <c r="FB61" s="223"/>
      <c r="FC61" s="223"/>
      <c r="FD61" s="223"/>
      <c r="FE61" s="223"/>
      <c r="FF61" s="248"/>
      <c r="FG61" s="416"/>
      <c r="FH61" s="985" t="s">
        <v>415</v>
      </c>
      <c r="FI61" s="986"/>
      <c r="FJ61" s="987"/>
      <c r="FK61" s="988"/>
      <c r="FL61" s="222" t="s">
        <v>76</v>
      </c>
      <c r="FM61" s="222"/>
      <c r="FN61" s="223"/>
      <c r="FO61" s="223"/>
      <c r="FP61" s="1" t="str">
        <f>IF(AND(FJ61&lt;0.4*FJ60,FJ61&lt;1),"Asymmetrical lay-up: skin too thin in comparison, see T3.5.4.","")</f>
        <v/>
      </c>
      <c r="FQ61" s="223"/>
      <c r="FR61" s="223"/>
      <c r="FS61" s="223"/>
      <c r="FT61" s="223"/>
      <c r="FU61" s="223"/>
      <c r="FV61" s="223"/>
      <c r="FW61" s="288" t="s">
        <v>240</v>
      </c>
      <c r="FX61" s="223"/>
      <c r="FY61" s="223"/>
      <c r="FZ61" s="248"/>
      <c r="GA61" s="416"/>
      <c r="GB61" s="985" t="s">
        <v>415</v>
      </c>
      <c r="GC61" s="986"/>
      <c r="GD61" s="987"/>
      <c r="GE61" s="988"/>
      <c r="GF61" s="222" t="s">
        <v>76</v>
      </c>
      <c r="GG61" s="222"/>
      <c r="GH61" s="223"/>
      <c r="GI61" s="223"/>
      <c r="GJ61" s="1" t="str">
        <f>IF(AND(GD61&lt;0.4*GD60,GD61&lt;1),"Asymmetrical lay-up: skin too thin in comparison, see T3.5.4.","")</f>
        <v/>
      </c>
      <c r="GK61" s="223"/>
      <c r="GL61" s="223"/>
      <c r="GM61" s="223"/>
      <c r="GN61" s="223"/>
      <c r="GO61" s="223"/>
      <c r="GP61" s="223"/>
      <c r="GQ61" s="223"/>
      <c r="GR61" s="223"/>
      <c r="GS61" s="223"/>
      <c r="GT61" s="248"/>
      <c r="GU61" s="416"/>
      <c r="GV61" s="985" t="s">
        <v>415</v>
      </c>
      <c r="GW61" s="986"/>
      <c r="GX61" s="987"/>
      <c r="GY61" s="988"/>
      <c r="GZ61" s="222" t="s">
        <v>76</v>
      </c>
      <c r="HA61" s="222"/>
      <c r="HB61" s="223"/>
      <c r="HC61" s="223"/>
      <c r="HD61" s="1" t="str">
        <f>IF(AND(GX61&lt;0.4*GX60,GX61&lt;1),"Asymmetrical lay-up: skin too thin in comparison, see T3.5.4.","")</f>
        <v/>
      </c>
      <c r="HE61" s="223"/>
      <c r="HF61" s="223"/>
      <c r="HG61" s="223"/>
      <c r="HH61" s="223"/>
      <c r="HI61" s="223"/>
      <c r="HJ61" s="223"/>
      <c r="HK61" s="223"/>
      <c r="HL61" s="223"/>
      <c r="HM61" s="223"/>
      <c r="HN61" s="248"/>
      <c r="HO61" s="416"/>
      <c r="HP61" s="985" t="s">
        <v>415</v>
      </c>
      <c r="HQ61" s="986"/>
      <c r="HR61" s="987"/>
      <c r="HS61" s="988"/>
      <c r="HT61" s="222" t="s">
        <v>76</v>
      </c>
      <c r="HU61" s="222"/>
      <c r="HV61" s="223"/>
      <c r="HW61" s="223"/>
      <c r="HX61" s="1" t="str">
        <f>IF(AND(HR61&lt;0.4*HR60,HR61&lt;1),"Asymmetrical lay-up: skin too thin in comparison, see T3.5.4.","")</f>
        <v/>
      </c>
      <c r="HY61" s="223"/>
      <c r="HZ61" s="223"/>
      <c r="IA61" s="223"/>
      <c r="IB61" s="223"/>
      <c r="IC61" s="223"/>
      <c r="ID61" s="223"/>
      <c r="IE61" s="288" t="s">
        <v>240</v>
      </c>
      <c r="IF61" s="223"/>
      <c r="IG61" s="223"/>
      <c r="IH61" s="248"/>
      <c r="II61" s="416"/>
      <c r="IJ61" s="985" t="s">
        <v>415</v>
      </c>
      <c r="IK61" s="986"/>
      <c r="IL61" s="987"/>
      <c r="IM61" s="988"/>
      <c r="IN61" s="222" t="s">
        <v>76</v>
      </c>
      <c r="IO61" s="222"/>
      <c r="IP61" s="223"/>
      <c r="IQ61" s="223"/>
      <c r="IR61" s="1" t="str">
        <f>IF(AND(IL61&lt;0.4*IL60,IL61&lt;1),"Asymmetrical lay-up: skin too thin in comparison, see T3.5.4.","")</f>
        <v/>
      </c>
      <c r="IS61" s="223"/>
      <c r="IT61" s="223"/>
      <c r="IU61" s="223"/>
      <c r="IV61" s="223"/>
      <c r="IW61" s="223"/>
      <c r="IX61" s="223"/>
      <c r="IY61" s="223"/>
      <c r="IZ61" s="223"/>
      <c r="JA61" s="223"/>
      <c r="JB61" s="248"/>
      <c r="JC61" s="416"/>
      <c r="JD61" s="985" t="s">
        <v>415</v>
      </c>
      <c r="JE61" s="986"/>
      <c r="JF61" s="987"/>
      <c r="JG61" s="988"/>
      <c r="JH61" s="222" t="s">
        <v>76</v>
      </c>
      <c r="JI61" s="222"/>
      <c r="JJ61" s="223"/>
      <c r="JK61" s="223"/>
      <c r="JL61" s="1" t="str">
        <f>IF(AND(JF61&lt;0.4*JF60,JF61&lt;1),"Asymmetrical lay-up: skin too thin in comparison, see T3.5.4.","")</f>
        <v/>
      </c>
      <c r="JM61" s="223"/>
      <c r="JN61" s="223"/>
      <c r="JO61" s="223"/>
      <c r="JP61" s="223"/>
      <c r="JQ61" s="223"/>
      <c r="JR61" s="223"/>
      <c r="JS61" s="288" t="s">
        <v>240</v>
      </c>
      <c r="JT61" s="223"/>
      <c r="JU61" s="223"/>
      <c r="JV61" s="248"/>
      <c r="JW61" s="416"/>
      <c r="JX61" s="985" t="s">
        <v>415</v>
      </c>
      <c r="JY61" s="986"/>
      <c r="JZ61" s="987"/>
      <c r="KA61" s="988"/>
      <c r="KB61" s="222" t="s">
        <v>76</v>
      </c>
      <c r="KC61" s="222"/>
      <c r="KD61" s="223"/>
      <c r="KE61" s="223"/>
      <c r="KF61" s="1" t="str">
        <f>IF(AND(JZ61&lt;0.4*JZ60,JZ61&lt;1),"Asymmetrical lay-up: skin too thin in comparison, see T3.5.4.","")</f>
        <v/>
      </c>
      <c r="KG61" s="223"/>
      <c r="KH61" s="223"/>
      <c r="KI61" s="223"/>
      <c r="KJ61" s="223"/>
      <c r="KK61" s="223"/>
      <c r="KL61" s="223"/>
      <c r="KM61" s="223"/>
      <c r="KN61" s="223"/>
      <c r="KO61" s="223"/>
      <c r="KP61" s="248"/>
      <c r="KQ61" s="416"/>
      <c r="KR61" s="985" t="s">
        <v>415</v>
      </c>
      <c r="KS61" s="986"/>
      <c r="KT61" s="987"/>
      <c r="KU61" s="988"/>
      <c r="KV61" s="222" t="s">
        <v>76</v>
      </c>
      <c r="KW61" s="222"/>
      <c r="KX61" s="223"/>
      <c r="KY61" s="223"/>
      <c r="KZ61" s="1" t="str">
        <f>IF(AND(KT61&lt;0.4*KT60,KT61&lt;1),"Asymmetrical lay-up: skin too thin in comparison, see T3.5.4.","")</f>
        <v/>
      </c>
      <c r="LA61" s="223"/>
      <c r="LB61" s="223"/>
      <c r="LC61" s="223"/>
      <c r="LD61" s="223"/>
      <c r="LE61" s="223"/>
      <c r="LF61" s="223"/>
      <c r="LG61" s="288" t="s">
        <v>240</v>
      </c>
      <c r="LH61" s="223"/>
      <c r="LI61" s="223"/>
      <c r="LJ61" s="248"/>
      <c r="LK61" s="416"/>
      <c r="LL61" s="985" t="s">
        <v>415</v>
      </c>
      <c r="LM61" s="986"/>
      <c r="LN61" s="987"/>
      <c r="LO61" s="988"/>
      <c r="LP61" s="222" t="s">
        <v>76</v>
      </c>
      <c r="LQ61" s="222"/>
      <c r="LR61" s="223"/>
      <c r="LS61" s="223"/>
      <c r="LT61" s="1" t="str">
        <f>IF(AND(LN61&lt;0.4*LN60,LN61&lt;1),"Asymmetrical lay-up: skin too thin in comparison, see T3.5.4.","")</f>
        <v/>
      </c>
      <c r="LU61" s="223"/>
      <c r="LV61" s="223"/>
      <c r="LW61" s="223"/>
      <c r="LX61" s="223"/>
      <c r="LY61" s="223"/>
      <c r="LZ61" s="223"/>
      <c r="MA61" s="288" t="s">
        <v>240</v>
      </c>
      <c r="MB61" s="223"/>
      <c r="MC61" s="223"/>
      <c r="MD61" s="248"/>
    </row>
    <row r="62" spans="1:342" ht="12.75" customHeight="1" x14ac:dyDescent="0.2">
      <c r="A62" s="250"/>
      <c r="B62" s="240"/>
      <c r="C62" s="240"/>
      <c r="D62" s="240"/>
      <c r="E62" s="240"/>
      <c r="F62" s="240"/>
      <c r="G62" s="240"/>
      <c r="H62" s="240"/>
      <c r="I62" s="240"/>
      <c r="J62" s="240"/>
      <c r="K62" s="240"/>
      <c r="L62" s="241"/>
      <c r="M62" s="240"/>
      <c r="N62" s="240"/>
      <c r="O62" s="240"/>
      <c r="P62" s="240"/>
      <c r="Q62" s="240"/>
      <c r="R62" s="240"/>
      <c r="S62" s="240"/>
      <c r="T62" s="386"/>
      <c r="U62" s="240"/>
      <c r="V62" s="240"/>
      <c r="W62" s="240"/>
      <c r="X62" s="240"/>
      <c r="Y62" s="240"/>
      <c r="Z62" s="240"/>
      <c r="AA62" s="240"/>
      <c r="AB62" s="240"/>
      <c r="AC62" s="240"/>
      <c r="AD62" s="240"/>
      <c r="AE62" s="240"/>
      <c r="AF62" s="240"/>
      <c r="AG62" s="240"/>
      <c r="AH62" s="240"/>
      <c r="AI62" s="240"/>
      <c r="AJ62" s="240"/>
      <c r="AK62" s="240"/>
      <c r="AL62" s="240"/>
      <c r="AM62" s="240"/>
      <c r="AN62" s="417"/>
      <c r="AO62" s="568"/>
      <c r="AS62"/>
      <c r="AT62"/>
      <c r="AU62" s="57"/>
      <c r="AV62" s="57"/>
      <c r="AW62" s="57"/>
      <c r="AX62" s="57"/>
      <c r="AY62" s="57"/>
      <c r="AZ62" s="57"/>
      <c r="BA62" s="57"/>
      <c r="BB62" s="57"/>
      <c r="BC62" s="58"/>
      <c r="BD62" s="58"/>
      <c r="BE62" s="58"/>
      <c r="BF62" s="58"/>
      <c r="BG62" s="58"/>
      <c r="BH62" s="58"/>
      <c r="BI62" s="58"/>
      <c r="BJ62" s="233"/>
      <c r="BK62" s="388"/>
      <c r="BL62" s="267"/>
      <c r="BM62" s="222"/>
      <c r="BN62" s="222"/>
      <c r="BO62" s="222"/>
      <c r="BP62" s="222"/>
      <c r="BQ62" s="223"/>
      <c r="BR62" s="223"/>
      <c r="BS62" s="223"/>
      <c r="BT62" s="223"/>
      <c r="BU62" s="223"/>
      <c r="BV62" s="223"/>
      <c r="BW62" s="223"/>
      <c r="BX62" s="223"/>
      <c r="BY62" s="223"/>
      <c r="BZ62" s="223"/>
      <c r="CA62" s="223"/>
      <c r="CB62" s="223"/>
      <c r="CC62" s="223"/>
      <c r="CD62" s="268"/>
      <c r="CE62" s="414"/>
      <c r="CF62" s="222"/>
      <c r="CG62" s="222"/>
      <c r="CH62" s="222"/>
      <c r="CI62" s="222"/>
      <c r="CJ62" s="222"/>
      <c r="CK62" s="223"/>
      <c r="CL62" s="223"/>
      <c r="CM62" s="223"/>
      <c r="CN62" s="223"/>
      <c r="CO62" s="223"/>
      <c r="CP62" s="223"/>
      <c r="CQ62" s="223"/>
      <c r="CR62" s="223"/>
      <c r="CS62" s="223"/>
      <c r="CT62" s="223"/>
      <c r="CU62" s="223"/>
      <c r="CV62" s="223"/>
      <c r="CW62" s="223"/>
      <c r="CX62" s="268"/>
      <c r="CY62" s="414"/>
      <c r="CZ62" s="223"/>
      <c r="DA62" s="219"/>
      <c r="DB62" s="219"/>
      <c r="DC62" s="219"/>
      <c r="DD62" s="222"/>
      <c r="DE62" s="223"/>
      <c r="DF62" s="223"/>
      <c r="DG62" s="223"/>
      <c r="DH62" s="223"/>
      <c r="DI62" s="223"/>
      <c r="DJ62" s="223"/>
      <c r="DK62" s="223"/>
      <c r="DL62" s="223"/>
      <c r="DM62" s="223"/>
      <c r="DN62" s="223"/>
      <c r="DO62" s="223"/>
      <c r="DP62" s="223"/>
      <c r="DQ62" s="223"/>
      <c r="DR62" s="268"/>
      <c r="DS62" s="414"/>
      <c r="DT62" s="223"/>
      <c r="DU62" s="219"/>
      <c r="DV62" s="219"/>
      <c r="DW62" s="219"/>
      <c r="DX62" s="222"/>
      <c r="DY62" s="223"/>
      <c r="DZ62" s="223"/>
      <c r="EA62" s="223"/>
      <c r="EB62" s="223"/>
      <c r="EC62" s="223"/>
      <c r="ED62" s="223"/>
      <c r="EE62" s="223"/>
      <c r="EF62" s="223"/>
      <c r="EG62" s="223"/>
      <c r="EH62" s="223"/>
      <c r="EI62" s="223"/>
      <c r="EJ62" s="223"/>
      <c r="EK62" s="223"/>
      <c r="EL62" s="268"/>
      <c r="EM62" s="414"/>
      <c r="EN62" s="223"/>
      <c r="EO62" s="219"/>
      <c r="EP62" s="219"/>
      <c r="EQ62" s="219"/>
      <c r="ER62" s="222"/>
      <c r="ES62" s="223"/>
      <c r="ET62" s="223"/>
      <c r="EU62" s="223"/>
      <c r="EV62" s="223"/>
      <c r="EW62" s="223"/>
      <c r="EX62" s="223"/>
      <c r="EY62" s="223"/>
      <c r="EZ62" s="223"/>
      <c r="FA62" s="223"/>
      <c r="FB62" s="223"/>
      <c r="FC62" s="223"/>
      <c r="FD62" s="223"/>
      <c r="FE62" s="223"/>
      <c r="FF62" s="268"/>
      <c r="FG62" s="414"/>
      <c r="FH62" s="223"/>
      <c r="FI62" s="219"/>
      <c r="FJ62" s="219"/>
      <c r="FK62" s="219"/>
      <c r="FL62" s="222"/>
      <c r="FM62" s="223"/>
      <c r="FN62" s="223"/>
      <c r="FO62" s="223"/>
      <c r="FP62" s="223"/>
      <c r="FQ62" s="223"/>
      <c r="FR62" s="223"/>
      <c r="FS62" s="223"/>
      <c r="FT62" s="223"/>
      <c r="FU62" s="223"/>
      <c r="FV62" s="223"/>
      <c r="FW62" s="223"/>
      <c r="FX62" s="223"/>
      <c r="FY62" s="223"/>
      <c r="FZ62" s="268"/>
      <c r="GA62" s="414"/>
      <c r="GB62" s="223"/>
      <c r="GC62" s="219"/>
      <c r="GD62" s="219"/>
      <c r="GE62" s="219"/>
      <c r="GF62" s="222"/>
      <c r="GG62" s="223"/>
      <c r="GH62" s="223"/>
      <c r="GI62" s="223"/>
      <c r="GJ62" s="223"/>
      <c r="GK62" s="223"/>
      <c r="GL62" s="223"/>
      <c r="GM62" s="223"/>
      <c r="GN62" s="223"/>
      <c r="GO62" s="223"/>
      <c r="GP62" s="223"/>
      <c r="GQ62" s="223"/>
      <c r="GR62" s="223"/>
      <c r="GS62" s="223"/>
      <c r="GT62" s="268"/>
      <c r="GU62" s="414"/>
      <c r="GV62" s="223"/>
      <c r="GW62" s="219"/>
      <c r="GX62" s="219"/>
      <c r="GY62" s="219"/>
      <c r="GZ62" s="222"/>
      <c r="HA62" s="223"/>
      <c r="HB62" s="223"/>
      <c r="HC62" s="223"/>
      <c r="HD62" s="223"/>
      <c r="HE62" s="223"/>
      <c r="HF62" s="223"/>
      <c r="HG62" s="223"/>
      <c r="HH62" s="223"/>
      <c r="HI62" s="223"/>
      <c r="HJ62" s="223"/>
      <c r="HK62" s="223"/>
      <c r="HL62" s="223"/>
      <c r="HM62" s="223"/>
      <c r="HN62" s="268"/>
      <c r="HO62" s="414"/>
      <c r="HP62" s="223"/>
      <c r="HQ62" s="219"/>
      <c r="HR62" s="219"/>
      <c r="HS62" s="219"/>
      <c r="HT62" s="222"/>
      <c r="HU62" s="223"/>
      <c r="HV62" s="223"/>
      <c r="HW62" s="223"/>
      <c r="HX62" s="223"/>
      <c r="HY62" s="223"/>
      <c r="HZ62" s="223"/>
      <c r="IA62" s="223"/>
      <c r="IB62" s="223"/>
      <c r="IC62" s="223"/>
      <c r="ID62" s="223"/>
      <c r="IE62" s="223"/>
      <c r="IF62" s="223"/>
      <c r="IG62" s="223"/>
      <c r="IH62" s="268"/>
      <c r="II62" s="414"/>
      <c r="IJ62" s="223"/>
      <c r="IK62" s="219"/>
      <c r="IL62" s="219"/>
      <c r="IM62" s="219"/>
      <c r="IN62" s="222"/>
      <c r="IO62" s="223"/>
      <c r="IP62" s="223"/>
      <c r="IQ62" s="223"/>
      <c r="IR62" s="223"/>
      <c r="IS62" s="223"/>
      <c r="IT62" s="223"/>
      <c r="IU62" s="223"/>
      <c r="IV62" s="223"/>
      <c r="IW62" s="223"/>
      <c r="IX62" s="223"/>
      <c r="IY62" s="223"/>
      <c r="IZ62" s="223"/>
      <c r="JA62" s="223"/>
      <c r="JB62" s="268"/>
      <c r="JC62" s="414"/>
      <c r="JD62" s="223"/>
      <c r="JE62" s="219"/>
      <c r="JF62" s="219"/>
      <c r="JG62" s="219"/>
      <c r="JH62" s="222"/>
      <c r="JI62" s="223"/>
      <c r="JJ62" s="223"/>
      <c r="JK62" s="223"/>
      <c r="JL62" s="223"/>
      <c r="JM62" s="223"/>
      <c r="JN62" s="223"/>
      <c r="JO62" s="223"/>
      <c r="JP62" s="223"/>
      <c r="JQ62" s="223"/>
      <c r="JR62" s="223"/>
      <c r="JS62" s="223"/>
      <c r="JT62" s="223"/>
      <c r="JU62" s="223"/>
      <c r="JV62" s="268"/>
      <c r="JW62" s="414"/>
      <c r="JX62" s="223"/>
      <c r="JY62" s="219"/>
      <c r="JZ62" s="219"/>
      <c r="KA62" s="219"/>
      <c r="KB62" s="222"/>
      <c r="KC62" s="223"/>
      <c r="KD62" s="223"/>
      <c r="KE62" s="223"/>
      <c r="KF62" s="223"/>
      <c r="KG62" s="223"/>
      <c r="KH62" s="223"/>
      <c r="KI62" s="223"/>
      <c r="KJ62" s="223"/>
      <c r="KK62" s="223"/>
      <c r="KL62" s="223"/>
      <c r="KM62" s="223"/>
      <c r="KN62" s="223"/>
      <c r="KO62" s="223"/>
      <c r="KP62" s="268"/>
      <c r="KQ62" s="414"/>
      <c r="KR62" s="223"/>
      <c r="KS62" s="219"/>
      <c r="KT62" s="219"/>
      <c r="KU62" s="219"/>
      <c r="KV62" s="222"/>
      <c r="KW62" s="223"/>
      <c r="KX62" s="223"/>
      <c r="KY62" s="223"/>
      <c r="KZ62" s="223"/>
      <c r="LA62" s="223"/>
      <c r="LB62" s="223"/>
      <c r="LC62" s="223"/>
      <c r="LD62" s="223"/>
      <c r="LE62" s="223"/>
      <c r="LF62" s="223"/>
      <c r="LG62" s="223"/>
      <c r="LH62" s="223"/>
      <c r="LI62" s="223"/>
      <c r="LJ62" s="268"/>
      <c r="LK62" s="414"/>
      <c r="LL62" s="223"/>
      <c r="LM62" s="219"/>
      <c r="LN62" s="219"/>
      <c r="LO62" s="219"/>
      <c r="LP62" s="222"/>
      <c r="LQ62" s="223"/>
      <c r="LR62" s="223"/>
      <c r="LS62" s="223"/>
      <c r="LT62" s="223"/>
      <c r="LU62" s="223"/>
      <c r="LV62" s="223"/>
      <c r="LW62" s="223"/>
      <c r="LX62" s="223"/>
      <c r="LY62" s="223"/>
      <c r="LZ62" s="223"/>
      <c r="MA62" s="223"/>
      <c r="MB62" s="223"/>
      <c r="MC62" s="223"/>
      <c r="MD62" s="268"/>
    </row>
    <row r="63" spans="1:342" ht="12.75" customHeight="1" x14ac:dyDescent="0.2">
      <c r="A63" s="569" t="s">
        <v>416</v>
      </c>
      <c r="E63"/>
      <c r="F63"/>
      <c r="G63"/>
      <c r="H63"/>
      <c r="I63"/>
      <c r="J63"/>
      <c r="K63"/>
      <c r="L63"/>
      <c r="R63"/>
      <c r="S63" s="220"/>
      <c r="T63" s="386"/>
      <c r="U63" s="269" t="s">
        <v>416</v>
      </c>
      <c r="V63"/>
      <c r="W63"/>
      <c r="X63"/>
      <c r="Y63"/>
      <c r="Z63"/>
      <c r="AA63"/>
      <c r="AB63"/>
      <c r="AC63"/>
      <c r="AD63"/>
      <c r="AE63"/>
      <c r="AF63"/>
      <c r="AG63"/>
      <c r="AH63"/>
      <c r="AI63"/>
      <c r="AJ63"/>
      <c r="AK63"/>
      <c r="AL63"/>
      <c r="AM63" s="220"/>
      <c r="AN63" s="417"/>
      <c r="AO63" s="253" t="s">
        <v>416</v>
      </c>
      <c r="AP63" s="279"/>
      <c r="AQ63" s="279"/>
      <c r="AR63" s="279"/>
      <c r="AS63" s="279"/>
      <c r="AT63" s="279"/>
      <c r="AU63" s="279"/>
      <c r="AV63" s="279"/>
      <c r="AW63" s="279"/>
      <c r="AX63" s="279"/>
      <c r="AY63" s="279"/>
      <c r="AZ63" s="279"/>
      <c r="BA63" s="279"/>
      <c r="BB63" s="279"/>
      <c r="BC63" s="279"/>
      <c r="BD63" s="279"/>
      <c r="BE63" s="279"/>
      <c r="BF63" s="279"/>
      <c r="BG63" s="279"/>
      <c r="BH63" s="279"/>
      <c r="BI63" s="279"/>
      <c r="BJ63" s="280"/>
      <c r="BK63" s="386"/>
      <c r="BL63" s="253" t="s">
        <v>416</v>
      </c>
      <c r="BM63" s="279"/>
      <c r="BN63" s="279"/>
      <c r="BO63" s="279"/>
      <c r="BP63" s="279"/>
      <c r="BQ63" s="279"/>
      <c r="BR63" s="279"/>
      <c r="BS63" s="279"/>
      <c r="BT63" s="279"/>
      <c r="BU63" s="279"/>
      <c r="BV63" s="279"/>
      <c r="BW63" s="279"/>
      <c r="BX63" s="279"/>
      <c r="BY63" s="279"/>
      <c r="BZ63" s="279"/>
      <c r="CA63" s="279"/>
      <c r="CB63" s="279"/>
      <c r="CC63" s="279"/>
      <c r="CD63" s="280"/>
      <c r="CE63" s="386"/>
      <c r="CF63" s="253" t="s">
        <v>416</v>
      </c>
      <c r="CG63" s="279"/>
      <c r="CH63" s="279"/>
      <c r="CI63" s="279"/>
      <c r="CJ63" s="279"/>
      <c r="CK63" s="279"/>
      <c r="CL63" s="279"/>
      <c r="CM63" s="279"/>
      <c r="CN63" s="279"/>
      <c r="CO63" s="279"/>
      <c r="CP63" s="279"/>
      <c r="CQ63" s="279"/>
      <c r="CR63" s="279"/>
      <c r="CS63" s="279"/>
      <c r="CT63" s="279"/>
      <c r="CU63" s="279"/>
      <c r="CV63" s="279"/>
      <c r="CW63" s="279"/>
      <c r="CX63" s="280"/>
      <c r="CY63" s="386"/>
      <c r="CZ63" s="253" t="s">
        <v>416</v>
      </c>
      <c r="DA63" s="279"/>
      <c r="DB63" s="279"/>
      <c r="DC63" s="279"/>
      <c r="DD63" s="279"/>
      <c r="DE63" s="279"/>
      <c r="DF63" s="279"/>
      <c r="DG63" s="279"/>
      <c r="DH63" s="279"/>
      <c r="DI63" s="279"/>
      <c r="DJ63" s="279"/>
      <c r="DK63" s="279"/>
      <c r="DL63" s="279"/>
      <c r="DM63" s="279"/>
      <c r="DN63" s="279"/>
      <c r="DO63" s="279"/>
      <c r="DP63" s="279"/>
      <c r="DQ63" s="279"/>
      <c r="DR63" s="280"/>
      <c r="DS63" s="386"/>
      <c r="DT63" s="253" t="s">
        <v>416</v>
      </c>
      <c r="DU63" s="279"/>
      <c r="DV63" s="279"/>
      <c r="DW63" s="279"/>
      <c r="DX63" s="279"/>
      <c r="DY63" s="279"/>
      <c r="DZ63" s="279"/>
      <c r="EA63" s="279"/>
      <c r="EB63" s="279"/>
      <c r="EC63" s="279"/>
      <c r="ED63" s="279"/>
      <c r="EE63" s="279"/>
      <c r="EF63" s="279"/>
      <c r="EG63" s="279"/>
      <c r="EH63" s="279"/>
      <c r="EI63" s="279"/>
      <c r="EJ63" s="279"/>
      <c r="EK63" s="279"/>
      <c r="EL63" s="280"/>
      <c r="EM63" s="386"/>
      <c r="EN63" s="253" t="s">
        <v>416</v>
      </c>
      <c r="EO63" s="279"/>
      <c r="EP63" s="279"/>
      <c r="EQ63" s="279"/>
      <c r="ER63" s="279"/>
      <c r="ES63" s="279"/>
      <c r="ET63" s="279"/>
      <c r="EU63" s="279"/>
      <c r="EV63" s="279"/>
      <c r="EW63" s="279"/>
      <c r="EX63" s="279"/>
      <c r="EY63" s="279"/>
      <c r="EZ63" s="279"/>
      <c r="FA63" s="279"/>
      <c r="FB63" s="279"/>
      <c r="FC63" s="279"/>
      <c r="FD63" s="279"/>
      <c r="FE63" s="279"/>
      <c r="FF63" s="280"/>
      <c r="FG63" s="386"/>
      <c r="FH63" s="253" t="s">
        <v>416</v>
      </c>
      <c r="FI63" s="279"/>
      <c r="FJ63" s="279"/>
      <c r="FK63" s="279"/>
      <c r="FL63" s="279"/>
      <c r="FM63" s="279"/>
      <c r="FN63" s="279"/>
      <c r="FO63" s="279"/>
      <c r="FP63" s="279"/>
      <c r="FQ63" s="279"/>
      <c r="FR63" s="279"/>
      <c r="FS63" s="279"/>
      <c r="FT63" s="279"/>
      <c r="FU63" s="279"/>
      <c r="FV63" s="279"/>
      <c r="FW63" s="279"/>
      <c r="FX63" s="279"/>
      <c r="FY63" s="279"/>
      <c r="FZ63" s="280"/>
      <c r="GA63" s="386"/>
      <c r="GB63" s="253" t="s">
        <v>416</v>
      </c>
      <c r="GC63" s="279"/>
      <c r="GD63" s="279"/>
      <c r="GE63" s="279"/>
      <c r="GF63" s="279"/>
      <c r="GG63" s="279"/>
      <c r="GH63" s="279"/>
      <c r="GI63" s="279"/>
      <c r="GJ63" s="279"/>
      <c r="GK63" s="279"/>
      <c r="GL63" s="279"/>
      <c r="GM63" s="279"/>
      <c r="GN63" s="279"/>
      <c r="GO63" s="279"/>
      <c r="GP63" s="279"/>
      <c r="GQ63" s="279"/>
      <c r="GR63" s="279"/>
      <c r="GS63" s="279"/>
      <c r="GT63" s="280"/>
      <c r="GU63" s="386"/>
      <c r="GV63" s="253" t="s">
        <v>416</v>
      </c>
      <c r="GW63" s="279"/>
      <c r="GX63" s="279"/>
      <c r="GY63" s="279"/>
      <c r="GZ63" s="279"/>
      <c r="HA63" s="279"/>
      <c r="HB63" s="279"/>
      <c r="HC63" s="279"/>
      <c r="HD63" s="279"/>
      <c r="HE63" s="279"/>
      <c r="HF63" s="279"/>
      <c r="HG63" s="279"/>
      <c r="HH63" s="279"/>
      <c r="HI63" s="279"/>
      <c r="HJ63" s="279"/>
      <c r="HK63" s="279"/>
      <c r="HL63" s="279"/>
      <c r="HM63" s="279"/>
      <c r="HN63" s="280"/>
      <c r="HO63" s="386"/>
      <c r="HP63" s="253" t="s">
        <v>416</v>
      </c>
      <c r="HQ63" s="279"/>
      <c r="HR63" s="279"/>
      <c r="HS63" s="279"/>
      <c r="HT63" s="279"/>
      <c r="HU63" s="279"/>
      <c r="HV63" s="279"/>
      <c r="HW63" s="279"/>
      <c r="HX63" s="279"/>
      <c r="HY63" s="279"/>
      <c r="HZ63" s="279"/>
      <c r="IA63" s="279"/>
      <c r="IB63" s="279"/>
      <c r="IC63" s="279"/>
      <c r="ID63" s="279"/>
      <c r="IE63" s="279"/>
      <c r="IF63" s="279"/>
      <c r="IG63" s="279"/>
      <c r="IH63" s="280"/>
      <c r="II63" s="386"/>
      <c r="IJ63" s="253" t="s">
        <v>416</v>
      </c>
      <c r="IK63" s="279"/>
      <c r="IL63" s="279"/>
      <c r="IM63" s="279"/>
      <c r="IN63" s="279"/>
      <c r="IO63" s="279"/>
      <c r="IP63" s="279"/>
      <c r="IQ63" s="279"/>
      <c r="IR63" s="279"/>
      <c r="IS63" s="279"/>
      <c r="IT63" s="279"/>
      <c r="IU63" s="279"/>
      <c r="IV63" s="279"/>
      <c r="IW63" s="279"/>
      <c r="IX63" s="279"/>
      <c r="IY63" s="279"/>
      <c r="IZ63" s="279"/>
      <c r="JA63" s="279"/>
      <c r="JB63" s="280"/>
      <c r="JC63" s="386"/>
      <c r="JD63" s="253" t="s">
        <v>416</v>
      </c>
      <c r="JE63" s="279"/>
      <c r="JF63" s="279"/>
      <c r="JG63" s="279"/>
      <c r="JH63" s="279"/>
      <c r="JI63" s="279"/>
      <c r="JJ63" s="279"/>
      <c r="JK63" s="279"/>
      <c r="JL63" s="279"/>
      <c r="JM63" s="279"/>
      <c r="JN63" s="279"/>
      <c r="JO63" s="279"/>
      <c r="JP63" s="279"/>
      <c r="JQ63" s="279"/>
      <c r="JR63" s="279"/>
      <c r="JS63" s="279"/>
      <c r="JT63" s="279"/>
      <c r="JU63" s="279"/>
      <c r="JV63" s="280"/>
      <c r="JW63" s="386"/>
      <c r="JX63" s="253" t="s">
        <v>416</v>
      </c>
      <c r="JY63" s="279"/>
      <c r="JZ63" s="279"/>
      <c r="KA63" s="279"/>
      <c r="KB63" s="279"/>
      <c r="KC63" s="279"/>
      <c r="KD63" s="279"/>
      <c r="KE63" s="279"/>
      <c r="KF63" s="279"/>
      <c r="KG63" s="279"/>
      <c r="KH63" s="279"/>
      <c r="KI63" s="279"/>
      <c r="KJ63" s="279"/>
      <c r="KK63" s="279"/>
      <c r="KL63" s="279"/>
      <c r="KM63" s="279"/>
      <c r="KN63" s="279"/>
      <c r="KO63" s="279"/>
      <c r="KP63" s="280"/>
      <c r="KQ63" s="386"/>
      <c r="KR63" s="253" t="s">
        <v>416</v>
      </c>
      <c r="KS63" s="279"/>
      <c r="KT63" s="279"/>
      <c r="KU63" s="279"/>
      <c r="KV63" s="279"/>
      <c r="KW63" s="279"/>
      <c r="KX63" s="279"/>
      <c r="KY63" s="279"/>
      <c r="KZ63" s="279"/>
      <c r="LA63" s="279"/>
      <c r="LB63" s="279"/>
      <c r="LC63" s="279"/>
      <c r="LD63" s="279"/>
      <c r="LE63" s="279"/>
      <c r="LF63" s="279"/>
      <c r="LG63" s="279"/>
      <c r="LH63" s="279"/>
      <c r="LI63" s="279"/>
      <c r="LJ63" s="280"/>
      <c r="LK63" s="386"/>
      <c r="LL63" s="253" t="s">
        <v>416</v>
      </c>
      <c r="LM63" s="279"/>
      <c r="LN63" s="279"/>
      <c r="LO63" s="279"/>
      <c r="LP63" s="279"/>
      <c r="LQ63" s="279"/>
      <c r="LR63" s="279"/>
      <c r="LS63" s="279"/>
      <c r="LT63" s="279"/>
      <c r="LU63" s="279"/>
      <c r="LV63" s="279"/>
      <c r="LW63" s="279"/>
      <c r="LX63" s="279"/>
      <c r="LY63" s="279"/>
      <c r="LZ63" s="279"/>
      <c r="MA63" s="279"/>
      <c r="MB63" s="279"/>
      <c r="MC63" s="279"/>
      <c r="MD63" s="280"/>
    </row>
    <row r="64" spans="1:342" ht="12.75" customHeight="1" x14ac:dyDescent="0.2">
      <c r="A64" s="57" t="s">
        <v>417</v>
      </c>
      <c r="E64"/>
      <c r="F64"/>
      <c r="G64"/>
      <c r="H64"/>
      <c r="I64"/>
      <c r="J64"/>
      <c r="K64"/>
      <c r="L64"/>
      <c r="R64"/>
      <c r="S64" s="220"/>
      <c r="T64" s="386"/>
      <c r="U64" s="222" t="s">
        <v>417</v>
      </c>
      <c r="V64"/>
      <c r="W64"/>
      <c r="X64"/>
      <c r="Y64"/>
      <c r="Z64"/>
      <c r="AA64"/>
      <c r="AB64"/>
      <c r="AC64"/>
      <c r="AD64"/>
      <c r="AE64"/>
      <c r="AF64"/>
      <c r="AG64"/>
      <c r="AH64"/>
      <c r="AI64"/>
      <c r="AJ64"/>
      <c r="AK64"/>
      <c r="AL64"/>
      <c r="AM64" s="220"/>
      <c r="AN64" s="417"/>
      <c r="AO64" s="244" t="s">
        <v>417</v>
      </c>
      <c r="AP64" s="232"/>
      <c r="AQ64" s="232"/>
      <c r="AR64" s="232"/>
      <c r="AS64" s="232"/>
      <c r="AT64" s="232"/>
      <c r="AU64" s="232"/>
      <c r="AV64" s="232"/>
      <c r="AW64" s="232"/>
      <c r="AX64" s="232"/>
      <c r="AY64" s="232"/>
      <c r="AZ64" s="232"/>
      <c r="BA64" s="232"/>
      <c r="BB64" s="232"/>
      <c r="BC64" s="232"/>
      <c r="BD64" s="232"/>
      <c r="BE64" s="232"/>
      <c r="BF64" s="232"/>
      <c r="BG64" s="232"/>
      <c r="BH64" s="232"/>
      <c r="BI64" s="232"/>
      <c r="BJ64" s="254"/>
      <c r="BK64" s="386"/>
      <c r="BL64" s="244" t="s">
        <v>417</v>
      </c>
      <c r="BM64" s="232"/>
      <c r="BN64" s="232"/>
      <c r="BO64" s="232"/>
      <c r="BP64" s="232"/>
      <c r="BQ64" s="232"/>
      <c r="BR64" s="232"/>
      <c r="BS64" s="232"/>
      <c r="BT64" s="232"/>
      <c r="BU64" s="232"/>
      <c r="BV64" s="232"/>
      <c r="BW64" s="232"/>
      <c r="BX64" s="232"/>
      <c r="BY64" s="232"/>
      <c r="BZ64" s="232"/>
      <c r="CA64" s="232"/>
      <c r="CB64" s="232"/>
      <c r="CC64" s="232"/>
      <c r="CD64" s="254"/>
      <c r="CE64" s="386"/>
      <c r="CF64" s="244" t="s">
        <v>417</v>
      </c>
      <c r="CG64" s="232"/>
      <c r="CH64" s="232"/>
      <c r="CI64" s="232"/>
      <c r="CJ64" s="232"/>
      <c r="CK64" s="232"/>
      <c r="CL64" s="232"/>
      <c r="CM64" s="232"/>
      <c r="CN64" s="232"/>
      <c r="CO64" s="232"/>
      <c r="CP64" s="232"/>
      <c r="CQ64" s="232"/>
      <c r="CR64" s="232"/>
      <c r="CS64" s="232"/>
      <c r="CT64" s="232"/>
      <c r="CU64" s="232"/>
      <c r="CV64" s="232"/>
      <c r="CW64" s="232"/>
      <c r="CX64" s="254"/>
      <c r="CY64" s="386"/>
      <c r="CZ64" s="244" t="s">
        <v>417</v>
      </c>
      <c r="DA64" s="232"/>
      <c r="DB64" s="232"/>
      <c r="DC64" s="232"/>
      <c r="DD64" s="232"/>
      <c r="DE64" s="232"/>
      <c r="DF64" s="232"/>
      <c r="DG64" s="232"/>
      <c r="DH64" s="232"/>
      <c r="DI64" s="232"/>
      <c r="DJ64" s="232"/>
      <c r="DK64" s="232"/>
      <c r="DL64" s="232"/>
      <c r="DM64" s="232"/>
      <c r="DN64" s="232"/>
      <c r="DO64" s="232"/>
      <c r="DP64" s="232"/>
      <c r="DQ64" s="232"/>
      <c r="DR64" s="254"/>
      <c r="DS64" s="386"/>
      <c r="DT64" s="244" t="s">
        <v>417</v>
      </c>
      <c r="DU64" s="232"/>
      <c r="DV64" s="232"/>
      <c r="DW64" s="232"/>
      <c r="DX64" s="232"/>
      <c r="DY64" s="232"/>
      <c r="DZ64" s="232"/>
      <c r="EA64" s="232"/>
      <c r="EB64" s="232"/>
      <c r="EC64" s="232"/>
      <c r="ED64" s="232"/>
      <c r="EE64" s="232"/>
      <c r="EF64" s="232"/>
      <c r="EG64" s="232"/>
      <c r="EH64" s="232"/>
      <c r="EI64" s="232"/>
      <c r="EJ64" s="232"/>
      <c r="EK64" s="232"/>
      <c r="EL64" s="254"/>
      <c r="EM64" s="386"/>
      <c r="EN64" s="244" t="s">
        <v>417</v>
      </c>
      <c r="EO64" s="232"/>
      <c r="EP64" s="232"/>
      <c r="EQ64" s="232"/>
      <c r="ER64" s="232"/>
      <c r="ES64" s="232"/>
      <c r="ET64" s="232"/>
      <c r="EU64" s="232"/>
      <c r="EV64" s="232"/>
      <c r="EW64" s="232"/>
      <c r="EX64" s="232"/>
      <c r="EY64" s="232"/>
      <c r="EZ64" s="232"/>
      <c r="FA64" s="232"/>
      <c r="FB64" s="232"/>
      <c r="FC64" s="232"/>
      <c r="FD64" s="232"/>
      <c r="FE64" s="232"/>
      <c r="FF64" s="254"/>
      <c r="FG64" s="386"/>
      <c r="FH64" s="244" t="s">
        <v>417</v>
      </c>
      <c r="FI64" s="232"/>
      <c r="FJ64" s="232"/>
      <c r="FK64" s="232"/>
      <c r="FL64" s="232"/>
      <c r="FM64" s="232"/>
      <c r="FN64" s="232"/>
      <c r="FO64" s="232"/>
      <c r="FP64" s="232"/>
      <c r="FQ64" s="232"/>
      <c r="FR64" s="232"/>
      <c r="FS64" s="232"/>
      <c r="FT64" s="232"/>
      <c r="FU64" s="232"/>
      <c r="FV64" s="232"/>
      <c r="FW64" s="232"/>
      <c r="FX64" s="232"/>
      <c r="FY64" s="232"/>
      <c r="FZ64" s="254"/>
      <c r="GA64" s="386"/>
      <c r="GB64" s="244" t="s">
        <v>417</v>
      </c>
      <c r="GC64" s="232"/>
      <c r="GD64" s="232"/>
      <c r="GE64" s="232"/>
      <c r="GF64" s="232"/>
      <c r="GG64" s="232"/>
      <c r="GH64" s="232"/>
      <c r="GI64" s="232"/>
      <c r="GJ64" s="232"/>
      <c r="GK64" s="232"/>
      <c r="GL64" s="232"/>
      <c r="GM64" s="232"/>
      <c r="GN64" s="232"/>
      <c r="GO64" s="232"/>
      <c r="GP64" s="232"/>
      <c r="GQ64" s="232"/>
      <c r="GR64" s="232"/>
      <c r="GS64" s="232"/>
      <c r="GT64" s="254"/>
      <c r="GU64" s="386"/>
      <c r="GV64" s="244" t="s">
        <v>417</v>
      </c>
      <c r="GW64" s="232"/>
      <c r="GX64" s="232"/>
      <c r="GY64" s="232"/>
      <c r="GZ64" s="232"/>
      <c r="HA64" s="232"/>
      <c r="HB64" s="232"/>
      <c r="HC64" s="232"/>
      <c r="HD64" s="232"/>
      <c r="HE64" s="232"/>
      <c r="HF64" s="232"/>
      <c r="HG64" s="232"/>
      <c r="HH64" s="232"/>
      <c r="HI64" s="232"/>
      <c r="HJ64" s="232"/>
      <c r="HK64" s="232"/>
      <c r="HL64" s="232"/>
      <c r="HM64" s="232"/>
      <c r="HN64" s="254"/>
      <c r="HO64" s="386"/>
      <c r="HP64" s="244" t="s">
        <v>417</v>
      </c>
      <c r="HQ64" s="232"/>
      <c r="HR64" s="232"/>
      <c r="HS64" s="232"/>
      <c r="HT64" s="232"/>
      <c r="HU64" s="232"/>
      <c r="HV64" s="232"/>
      <c r="HW64" s="232"/>
      <c r="HX64" s="232"/>
      <c r="HY64" s="232"/>
      <c r="HZ64" s="232"/>
      <c r="IA64" s="232"/>
      <c r="IB64" s="232"/>
      <c r="IC64" s="232"/>
      <c r="ID64" s="232"/>
      <c r="IE64" s="232"/>
      <c r="IF64" s="232"/>
      <c r="IG64" s="232"/>
      <c r="IH64" s="254"/>
      <c r="II64" s="386"/>
      <c r="IJ64" s="244" t="s">
        <v>417</v>
      </c>
      <c r="IK64" s="232"/>
      <c r="IL64" s="232"/>
      <c r="IM64" s="232"/>
      <c r="IN64" s="232"/>
      <c r="IO64" s="232"/>
      <c r="IP64" s="232"/>
      <c r="IQ64" s="232"/>
      <c r="IR64" s="232"/>
      <c r="IS64" s="232"/>
      <c r="IT64" s="232"/>
      <c r="IU64" s="232"/>
      <c r="IV64" s="232"/>
      <c r="IW64" s="232"/>
      <c r="IX64" s="232"/>
      <c r="IY64" s="232"/>
      <c r="IZ64" s="232"/>
      <c r="JA64" s="232"/>
      <c r="JB64" s="254"/>
      <c r="JC64" s="386"/>
      <c r="JD64" s="244" t="s">
        <v>417</v>
      </c>
      <c r="JE64" s="232"/>
      <c r="JF64" s="232"/>
      <c r="JG64" s="232"/>
      <c r="JH64" s="232"/>
      <c r="JI64" s="232"/>
      <c r="JJ64" s="232"/>
      <c r="JK64" s="232"/>
      <c r="JL64" s="232"/>
      <c r="JM64" s="232"/>
      <c r="JN64" s="232"/>
      <c r="JO64" s="232"/>
      <c r="JP64" s="232"/>
      <c r="JQ64" s="232"/>
      <c r="JR64" s="232"/>
      <c r="JS64" s="232"/>
      <c r="JT64" s="232"/>
      <c r="JU64" s="232"/>
      <c r="JV64" s="254"/>
      <c r="JW64" s="386"/>
      <c r="JX64" s="244" t="s">
        <v>417</v>
      </c>
      <c r="JY64" s="232"/>
      <c r="JZ64" s="232"/>
      <c r="KA64" s="232"/>
      <c r="KB64" s="232"/>
      <c r="KC64" s="232"/>
      <c r="KD64" s="232"/>
      <c r="KE64" s="232"/>
      <c r="KF64" s="232"/>
      <c r="KG64" s="232"/>
      <c r="KH64" s="232"/>
      <c r="KI64" s="232"/>
      <c r="KJ64" s="232"/>
      <c r="KK64" s="232"/>
      <c r="KL64" s="232"/>
      <c r="KM64" s="232"/>
      <c r="KN64" s="232"/>
      <c r="KO64" s="232"/>
      <c r="KP64" s="254"/>
      <c r="KQ64" s="386"/>
      <c r="KR64" s="244" t="s">
        <v>417</v>
      </c>
      <c r="KS64" s="232"/>
      <c r="KT64" s="232"/>
      <c r="KU64" s="232"/>
      <c r="KV64" s="232"/>
      <c r="KW64" s="232"/>
      <c r="KX64" s="232"/>
      <c r="KY64" s="232"/>
      <c r="KZ64" s="232"/>
      <c r="LA64" s="232"/>
      <c r="LB64" s="232"/>
      <c r="LC64" s="232"/>
      <c r="LD64" s="232"/>
      <c r="LE64" s="232"/>
      <c r="LF64" s="232"/>
      <c r="LG64" s="232"/>
      <c r="LH64" s="232"/>
      <c r="LI64" s="232"/>
      <c r="LJ64" s="254"/>
      <c r="LK64" s="386"/>
      <c r="LL64" s="244" t="s">
        <v>417</v>
      </c>
      <c r="LM64" s="232"/>
      <c r="LN64" s="232"/>
      <c r="LO64" s="232"/>
      <c r="LP64" s="232"/>
      <c r="LQ64" s="232"/>
      <c r="LR64" s="232"/>
      <c r="LS64" s="232"/>
      <c r="LT64" s="232"/>
      <c r="LU64" s="232"/>
      <c r="LV64" s="232"/>
      <c r="LW64" s="232"/>
      <c r="LX64" s="232"/>
      <c r="LY64" s="232"/>
      <c r="LZ64" s="232"/>
      <c r="MA64" s="232"/>
      <c r="MB64" s="232"/>
      <c r="MC64" s="232"/>
      <c r="MD64" s="254"/>
    </row>
    <row r="65" spans="1:342" ht="12.75" customHeight="1" x14ac:dyDescent="0.2">
      <c r="A65" s="57" t="s">
        <v>418</v>
      </c>
      <c r="C65" s="8"/>
      <c r="D65" s="8"/>
      <c r="E65" s="8"/>
      <c r="F65" s="8"/>
      <c r="G65" s="8"/>
      <c r="H65" s="8"/>
      <c r="I65" s="8"/>
      <c r="J65" s="8"/>
      <c r="K65" s="8"/>
      <c r="L65" s="8"/>
      <c r="M65" s="8"/>
      <c r="N65" s="8"/>
      <c r="O65" s="8"/>
      <c r="P65" s="8"/>
      <c r="Q65" s="8"/>
      <c r="R65" s="8"/>
      <c r="S65" s="220"/>
      <c r="T65" s="386"/>
      <c r="U65" s="222" t="s">
        <v>418</v>
      </c>
      <c r="V65" s="8"/>
      <c r="W65" s="8"/>
      <c r="X65" s="8"/>
      <c r="Y65" s="8"/>
      <c r="Z65" s="8"/>
      <c r="AA65" s="8"/>
      <c r="AB65" s="8"/>
      <c r="AC65" s="8"/>
      <c r="AD65" s="8"/>
      <c r="AE65" s="8"/>
      <c r="AF65" s="8"/>
      <c r="AG65" s="8"/>
      <c r="AH65" s="8"/>
      <c r="AI65" s="8"/>
      <c r="AJ65" s="8"/>
      <c r="AK65" s="8"/>
      <c r="AL65" s="8"/>
      <c r="AM65" s="220"/>
      <c r="AN65" s="417"/>
      <c r="AO65" s="57" t="s">
        <v>418</v>
      </c>
      <c r="AS65"/>
      <c r="AT65"/>
      <c r="AU65"/>
      <c r="BJ65" s="273"/>
      <c r="BK65" s="386"/>
      <c r="BL65" s="57" t="s">
        <v>418</v>
      </c>
      <c r="BM65" s="232"/>
      <c r="BN65" s="232"/>
      <c r="BO65" s="232"/>
      <c r="BP65" s="232"/>
      <c r="BQ65" s="232"/>
      <c r="BR65" s="232"/>
      <c r="BS65" s="232"/>
      <c r="BT65" s="232"/>
      <c r="BU65" s="232"/>
      <c r="BV65" s="232"/>
      <c r="BW65" s="232"/>
      <c r="BX65" s="232"/>
      <c r="BY65" s="232"/>
      <c r="BZ65" s="232"/>
      <c r="CA65" s="232"/>
      <c r="CB65" s="232"/>
      <c r="CC65" s="232"/>
      <c r="CD65" s="254"/>
      <c r="CE65" s="386"/>
      <c r="CF65" s="57" t="s">
        <v>418</v>
      </c>
      <c r="CG65" s="232"/>
      <c r="CH65" s="232"/>
      <c r="CI65" s="232"/>
      <c r="CJ65" s="232"/>
      <c r="CK65" s="232"/>
      <c r="CL65" s="232"/>
      <c r="CM65" s="232"/>
      <c r="CN65" s="232"/>
      <c r="CO65" s="232"/>
      <c r="CP65" s="232"/>
      <c r="CQ65" s="232"/>
      <c r="CR65" s="232"/>
      <c r="CS65" s="232"/>
      <c r="CT65" s="232"/>
      <c r="CU65" s="232"/>
      <c r="CV65" s="232"/>
      <c r="CW65" s="232"/>
      <c r="CX65" s="254"/>
      <c r="CY65" s="386"/>
      <c r="CZ65" s="57" t="s">
        <v>418</v>
      </c>
      <c r="DA65" s="232"/>
      <c r="DB65" s="232"/>
      <c r="DC65" s="232"/>
      <c r="DD65" s="232"/>
      <c r="DE65" s="232"/>
      <c r="DF65" s="232"/>
      <c r="DG65" s="232"/>
      <c r="DH65" s="232"/>
      <c r="DI65" s="232"/>
      <c r="DJ65" s="232"/>
      <c r="DK65" s="232"/>
      <c r="DL65" s="232"/>
      <c r="DM65" s="232"/>
      <c r="DN65" s="232"/>
      <c r="DO65" s="232"/>
      <c r="DP65" s="232"/>
      <c r="DQ65" s="232"/>
      <c r="DR65" s="254"/>
      <c r="DS65" s="386"/>
      <c r="DT65" s="57" t="s">
        <v>418</v>
      </c>
      <c r="DU65" s="232"/>
      <c r="DV65" s="232"/>
      <c r="DW65" s="232"/>
      <c r="DX65" s="232"/>
      <c r="DY65" s="232"/>
      <c r="DZ65" s="232"/>
      <c r="EA65" s="232"/>
      <c r="EB65" s="232"/>
      <c r="EC65" s="232"/>
      <c r="ED65" s="232"/>
      <c r="EE65" s="232"/>
      <c r="EF65" s="232"/>
      <c r="EG65" s="232"/>
      <c r="EH65" s="232"/>
      <c r="EI65" s="232"/>
      <c r="EJ65" s="232"/>
      <c r="EK65" s="232"/>
      <c r="EL65" s="254"/>
      <c r="EM65" s="386"/>
      <c r="EN65" s="57" t="s">
        <v>418</v>
      </c>
      <c r="EO65" s="232"/>
      <c r="EP65" s="232"/>
      <c r="EQ65" s="232"/>
      <c r="ER65" s="232"/>
      <c r="ES65" s="232"/>
      <c r="ET65" s="232"/>
      <c r="EU65" s="232"/>
      <c r="EV65" s="232"/>
      <c r="EW65" s="232"/>
      <c r="EX65" s="232"/>
      <c r="EY65" s="232"/>
      <c r="EZ65" s="232"/>
      <c r="FA65" s="232"/>
      <c r="FB65" s="232"/>
      <c r="FC65" s="232"/>
      <c r="FD65" s="232"/>
      <c r="FE65" s="232"/>
      <c r="FF65" s="254"/>
      <c r="FG65" s="386"/>
      <c r="FH65" s="57" t="s">
        <v>418</v>
      </c>
      <c r="FI65" s="232"/>
      <c r="FJ65" s="232"/>
      <c r="FK65" s="232"/>
      <c r="FL65" s="232"/>
      <c r="FM65" s="232"/>
      <c r="FN65" s="232"/>
      <c r="FO65" s="232"/>
      <c r="FP65" s="232"/>
      <c r="FQ65" s="232"/>
      <c r="FR65" s="232"/>
      <c r="FS65" s="232"/>
      <c r="FT65" s="232"/>
      <c r="FU65" s="232"/>
      <c r="FV65" s="232"/>
      <c r="FW65" s="232"/>
      <c r="FX65" s="232"/>
      <c r="FY65" s="232"/>
      <c r="FZ65" s="254"/>
      <c r="GA65" s="386"/>
      <c r="GB65" s="57" t="s">
        <v>418</v>
      </c>
      <c r="GC65" s="232"/>
      <c r="GD65" s="232"/>
      <c r="GE65" s="232"/>
      <c r="GF65" s="232"/>
      <c r="GG65" s="232"/>
      <c r="GH65" s="232"/>
      <c r="GI65" s="232"/>
      <c r="GJ65" s="232"/>
      <c r="GK65" s="232"/>
      <c r="GL65" s="232"/>
      <c r="GM65" s="232"/>
      <c r="GN65" s="232"/>
      <c r="GO65" s="232"/>
      <c r="GP65" s="232"/>
      <c r="GQ65" s="232"/>
      <c r="GR65" s="232"/>
      <c r="GS65" s="232"/>
      <c r="GT65" s="254"/>
      <c r="GU65" s="386"/>
      <c r="GV65" s="57" t="s">
        <v>418</v>
      </c>
      <c r="GW65" s="232"/>
      <c r="GX65" s="232"/>
      <c r="GY65" s="232"/>
      <c r="GZ65" s="232"/>
      <c r="HA65" s="232"/>
      <c r="HB65" s="232"/>
      <c r="HC65" s="232"/>
      <c r="HD65" s="232"/>
      <c r="HE65" s="232"/>
      <c r="HF65" s="232"/>
      <c r="HG65" s="232"/>
      <c r="HH65" s="232"/>
      <c r="HI65" s="232"/>
      <c r="HJ65" s="232"/>
      <c r="HK65" s="232"/>
      <c r="HL65" s="232"/>
      <c r="HM65" s="232"/>
      <c r="HN65" s="254"/>
      <c r="HO65" s="386"/>
      <c r="HP65" s="57" t="s">
        <v>418</v>
      </c>
      <c r="HQ65" s="232"/>
      <c r="HR65" s="232"/>
      <c r="HS65" s="232"/>
      <c r="HT65" s="232"/>
      <c r="HU65" s="232"/>
      <c r="HV65" s="232"/>
      <c r="HW65" s="232"/>
      <c r="HX65" s="232"/>
      <c r="HY65" s="232"/>
      <c r="HZ65" s="232"/>
      <c r="IA65" s="232"/>
      <c r="IB65" s="232"/>
      <c r="IC65" s="232"/>
      <c r="ID65" s="232"/>
      <c r="IE65" s="232"/>
      <c r="IF65" s="232"/>
      <c r="IG65" s="232"/>
      <c r="IH65" s="254"/>
      <c r="II65" s="386"/>
      <c r="IJ65" s="57" t="s">
        <v>418</v>
      </c>
      <c r="IK65" s="232"/>
      <c r="IL65" s="232"/>
      <c r="IM65" s="232"/>
      <c r="IN65" s="232"/>
      <c r="IO65" s="232"/>
      <c r="IP65" s="232"/>
      <c r="IQ65" s="232"/>
      <c r="IR65" s="232"/>
      <c r="IS65" s="232"/>
      <c r="IT65" s="232"/>
      <c r="IU65" s="232"/>
      <c r="IV65" s="232"/>
      <c r="IW65" s="232"/>
      <c r="IX65" s="232"/>
      <c r="IY65" s="232"/>
      <c r="IZ65" s="232"/>
      <c r="JA65" s="232"/>
      <c r="JB65" s="254"/>
      <c r="JC65" s="386"/>
      <c r="JD65" s="57" t="s">
        <v>418</v>
      </c>
      <c r="JE65" s="232"/>
      <c r="JF65" s="232"/>
      <c r="JG65" s="232"/>
      <c r="JH65" s="232"/>
      <c r="JI65" s="232"/>
      <c r="JJ65" s="232"/>
      <c r="JK65" s="232"/>
      <c r="JL65" s="232"/>
      <c r="JM65" s="232"/>
      <c r="JN65" s="232"/>
      <c r="JO65" s="232"/>
      <c r="JP65" s="232"/>
      <c r="JQ65" s="232"/>
      <c r="JR65" s="232"/>
      <c r="JS65" s="232"/>
      <c r="JT65" s="232"/>
      <c r="JU65" s="232"/>
      <c r="JV65" s="254"/>
      <c r="JW65" s="386"/>
      <c r="JX65" s="57" t="s">
        <v>418</v>
      </c>
      <c r="JY65" s="232"/>
      <c r="JZ65" s="232"/>
      <c r="KA65" s="232"/>
      <c r="KB65" s="232"/>
      <c r="KC65" s="232"/>
      <c r="KD65" s="232"/>
      <c r="KE65" s="232"/>
      <c r="KF65" s="232"/>
      <c r="KG65" s="232"/>
      <c r="KH65" s="232"/>
      <c r="KI65" s="232"/>
      <c r="KJ65" s="232"/>
      <c r="KK65" s="232"/>
      <c r="KL65" s="232"/>
      <c r="KM65" s="232"/>
      <c r="KN65" s="232"/>
      <c r="KO65" s="232"/>
      <c r="KP65" s="254"/>
      <c r="KQ65" s="386"/>
      <c r="KR65" s="57" t="s">
        <v>418</v>
      </c>
      <c r="KS65" s="232"/>
      <c r="KT65" s="232"/>
      <c r="KU65" s="232"/>
      <c r="KV65" s="232"/>
      <c r="KW65" s="232"/>
      <c r="KX65" s="232"/>
      <c r="KY65" s="232"/>
      <c r="KZ65" s="232"/>
      <c r="LA65" s="232"/>
      <c r="LB65" s="232"/>
      <c r="LC65" s="232"/>
      <c r="LD65" s="232"/>
      <c r="LE65" s="232"/>
      <c r="LF65" s="232"/>
      <c r="LG65" s="232"/>
      <c r="LH65" s="232"/>
      <c r="LI65" s="232"/>
      <c r="LJ65" s="254"/>
      <c r="LK65" s="386"/>
      <c r="LL65" s="57" t="s">
        <v>418</v>
      </c>
      <c r="LM65" s="232"/>
      <c r="LN65" s="232"/>
      <c r="LO65" s="232"/>
      <c r="LP65" s="232"/>
      <c r="LQ65" s="232"/>
      <c r="LR65" s="232"/>
      <c r="LS65" s="232"/>
      <c r="LT65" s="232"/>
      <c r="LU65" s="232"/>
      <c r="LV65" s="232"/>
      <c r="LW65" s="232"/>
      <c r="LX65" s="232"/>
      <c r="LY65" s="232"/>
      <c r="LZ65" s="232"/>
      <c r="MA65" s="232"/>
      <c r="MB65" s="232"/>
      <c r="MC65" s="232"/>
      <c r="MD65" s="254"/>
    </row>
    <row r="66" spans="1:342" ht="12.75" customHeight="1" x14ac:dyDescent="0.2">
      <c r="A66" s="494"/>
      <c r="C66" s="8"/>
      <c r="D66" s="8"/>
      <c r="E66" s="8"/>
      <c r="F66" s="8"/>
      <c r="G66" s="8"/>
      <c r="H66" s="8"/>
      <c r="I66" s="8"/>
      <c r="J66" s="8"/>
      <c r="K66" s="8"/>
      <c r="L66" s="8"/>
      <c r="M66" s="8"/>
      <c r="N66" s="8"/>
      <c r="O66" s="8"/>
      <c r="P66" s="8"/>
      <c r="Q66" s="8"/>
      <c r="R66" s="8"/>
      <c r="S66" s="220"/>
      <c r="T66" s="385"/>
      <c r="U66" s="220"/>
      <c r="V66" s="8"/>
      <c r="W66" s="8"/>
      <c r="X66" s="8"/>
      <c r="Y66" s="8"/>
      <c r="Z66" s="8"/>
      <c r="AA66" s="8"/>
      <c r="AB66" s="8"/>
      <c r="AC66" s="8"/>
      <c r="AD66" s="8"/>
      <c r="AE66" s="8"/>
      <c r="AF66" s="8"/>
      <c r="AG66" s="8"/>
      <c r="AH66" s="8"/>
      <c r="AI66" s="8"/>
      <c r="AJ66" s="8"/>
      <c r="AK66" s="8"/>
      <c r="AL66" s="8"/>
      <c r="AM66" s="220"/>
      <c r="AN66" s="417"/>
      <c r="AO66" s="494"/>
      <c r="BJ66" s="273"/>
      <c r="BK66" s="385"/>
      <c r="BM66" s="8"/>
      <c r="BN66" s="8"/>
      <c r="BO66" s="8"/>
      <c r="BP66" s="8"/>
      <c r="BQ66" s="8"/>
      <c r="BR66" s="8"/>
      <c r="BS66" s="8"/>
      <c r="BT66" s="8"/>
      <c r="BU66" s="8"/>
      <c r="BV66" s="8"/>
      <c r="BW66" s="8"/>
      <c r="BX66" s="8"/>
      <c r="BY66" s="8"/>
      <c r="BZ66" s="8"/>
      <c r="CA66" s="8"/>
      <c r="CB66" s="8"/>
      <c r="CC66" s="8"/>
      <c r="CD66" s="273"/>
      <c r="CE66" s="385"/>
      <c r="CG66" s="8"/>
      <c r="CH66" s="8"/>
      <c r="CI66" s="8"/>
      <c r="CJ66" s="8"/>
      <c r="CK66" s="8"/>
      <c r="CL66" s="8"/>
      <c r="CM66" s="8"/>
      <c r="CN66" s="8"/>
      <c r="CO66" s="8"/>
      <c r="CP66" s="8"/>
      <c r="CQ66" s="8"/>
      <c r="CR66" s="8"/>
      <c r="CS66" s="8"/>
      <c r="CT66" s="8"/>
      <c r="CU66" s="8"/>
      <c r="CV66" s="8"/>
      <c r="CW66" s="8"/>
      <c r="CX66" s="273"/>
      <c r="CY66" s="385"/>
      <c r="DA66" s="8"/>
      <c r="DB66" s="8"/>
      <c r="DC66" s="8"/>
      <c r="DD66" s="8"/>
      <c r="DE66" s="8"/>
      <c r="DF66" s="8"/>
      <c r="DG66" s="8"/>
      <c r="DH66" s="8"/>
      <c r="DI66" s="8"/>
      <c r="DJ66" s="8"/>
      <c r="DK66" s="8"/>
      <c r="DL66" s="8"/>
      <c r="DM66" s="8"/>
      <c r="DN66" s="8"/>
      <c r="DO66" s="8"/>
      <c r="DP66" s="8"/>
      <c r="DQ66" s="8"/>
      <c r="DR66" s="273"/>
      <c r="DS66" s="385"/>
      <c r="DU66" s="8"/>
      <c r="DV66" s="8"/>
      <c r="DW66" s="8"/>
      <c r="DX66" s="8"/>
      <c r="DY66" s="8"/>
      <c r="DZ66" s="8"/>
      <c r="EA66" s="8"/>
      <c r="EB66" s="8"/>
      <c r="EC66" s="8"/>
      <c r="ED66" s="8"/>
      <c r="EE66" s="8"/>
      <c r="EF66" s="8"/>
      <c r="EG66" s="8"/>
      <c r="EH66" s="8"/>
      <c r="EI66" s="8"/>
      <c r="EJ66" s="8"/>
      <c r="EK66" s="8"/>
      <c r="EL66" s="273"/>
      <c r="EM66" s="385"/>
      <c r="EO66" s="8"/>
      <c r="EP66" s="8"/>
      <c r="EQ66" s="8"/>
      <c r="ER66" s="8"/>
      <c r="ES66" s="8"/>
      <c r="ET66" s="8"/>
      <c r="EU66" s="8"/>
      <c r="EV66" s="8"/>
      <c r="EW66" s="8"/>
      <c r="EX66" s="8"/>
      <c r="EY66" s="8"/>
      <c r="EZ66" s="8"/>
      <c r="FA66" s="8"/>
      <c r="FB66" s="8"/>
      <c r="FC66" s="8"/>
      <c r="FD66" s="8"/>
      <c r="FE66" s="8"/>
      <c r="FF66" s="273"/>
      <c r="FG66" s="385"/>
      <c r="FI66" s="8"/>
      <c r="FJ66" s="8"/>
      <c r="FK66" s="8"/>
      <c r="FL66" s="8"/>
      <c r="FM66" s="8"/>
      <c r="FN66" s="8"/>
      <c r="FO66" s="8"/>
      <c r="FP66" s="8"/>
      <c r="FQ66" s="8"/>
      <c r="FR66" s="8"/>
      <c r="FS66" s="8"/>
      <c r="FT66" s="8"/>
      <c r="FU66" s="8"/>
      <c r="FV66" s="8"/>
      <c r="FW66" s="8"/>
      <c r="FX66" s="8"/>
      <c r="FY66" s="8"/>
      <c r="FZ66" s="273"/>
      <c r="GA66" s="385"/>
      <c r="GC66" s="8"/>
      <c r="GD66" s="8"/>
      <c r="GE66" s="8"/>
      <c r="GF66" s="8"/>
      <c r="GG66" s="8"/>
      <c r="GH66" s="8"/>
      <c r="GI66" s="8"/>
      <c r="GJ66" s="8"/>
      <c r="GK66" s="8"/>
      <c r="GL66" s="8"/>
      <c r="GM66" s="8"/>
      <c r="GN66" s="8"/>
      <c r="GO66" s="8"/>
      <c r="GP66" s="8"/>
      <c r="GQ66" s="8"/>
      <c r="GR66" s="8"/>
      <c r="GS66" s="8"/>
      <c r="GT66" s="273"/>
      <c r="GU66" s="385"/>
      <c r="GW66" s="8"/>
      <c r="GX66" s="8"/>
      <c r="GY66" s="8"/>
      <c r="GZ66" s="8"/>
      <c r="HA66" s="8"/>
      <c r="HB66" s="8"/>
      <c r="HC66" s="8"/>
      <c r="HD66" s="8"/>
      <c r="HE66" s="8"/>
      <c r="HF66" s="8"/>
      <c r="HG66" s="8"/>
      <c r="HH66" s="8"/>
      <c r="HI66" s="8"/>
      <c r="HJ66" s="8"/>
      <c r="HK66" s="8"/>
      <c r="HL66" s="8"/>
      <c r="HM66" s="8"/>
      <c r="HN66" s="273"/>
      <c r="HO66" s="385"/>
      <c r="HQ66" s="8"/>
      <c r="HR66" s="8"/>
      <c r="HS66" s="8"/>
      <c r="HT66" s="8"/>
      <c r="HU66" s="8"/>
      <c r="HV66" s="8"/>
      <c r="HW66" s="8"/>
      <c r="HX66" s="8"/>
      <c r="HY66" s="8"/>
      <c r="HZ66" s="8"/>
      <c r="IA66" s="8"/>
      <c r="IB66" s="8"/>
      <c r="IC66" s="8"/>
      <c r="ID66" s="8"/>
      <c r="IE66" s="8"/>
      <c r="IF66" s="8"/>
      <c r="IG66" s="8"/>
      <c r="IH66" s="273"/>
      <c r="II66" s="385"/>
      <c r="IK66" s="8"/>
      <c r="IL66" s="8"/>
      <c r="IM66" s="8"/>
      <c r="IN66" s="8"/>
      <c r="IO66" s="8"/>
      <c r="IP66" s="8"/>
      <c r="IQ66" s="8"/>
      <c r="IR66" s="8"/>
      <c r="IS66" s="8"/>
      <c r="IT66" s="8"/>
      <c r="IU66" s="8"/>
      <c r="IV66" s="8"/>
      <c r="IW66" s="8"/>
      <c r="IX66" s="8"/>
      <c r="IY66" s="8"/>
      <c r="IZ66" s="8"/>
      <c r="JA66" s="8"/>
      <c r="JB66" s="273"/>
      <c r="JC66" s="385"/>
      <c r="JE66" s="8"/>
      <c r="JF66" s="8"/>
      <c r="JG66" s="8"/>
      <c r="JH66" s="8"/>
      <c r="JI66" s="8"/>
      <c r="JJ66" s="8"/>
      <c r="JK66" s="8"/>
      <c r="JL66" s="8"/>
      <c r="JM66" s="8"/>
      <c r="JN66" s="8"/>
      <c r="JO66" s="8"/>
      <c r="JP66" s="8"/>
      <c r="JQ66" s="8"/>
      <c r="JR66" s="8"/>
      <c r="JS66" s="8"/>
      <c r="JT66" s="8"/>
      <c r="JU66" s="8"/>
      <c r="JV66" s="273"/>
      <c r="JW66" s="385"/>
      <c r="JY66" s="8"/>
      <c r="JZ66" s="8"/>
      <c r="KA66" s="8"/>
      <c r="KB66" s="8"/>
      <c r="KC66" s="8"/>
      <c r="KD66" s="8"/>
      <c r="KE66" s="8"/>
      <c r="KF66" s="8"/>
      <c r="KG66" s="8"/>
      <c r="KH66" s="8"/>
      <c r="KI66" s="8"/>
      <c r="KJ66" s="8"/>
      <c r="KK66" s="8"/>
      <c r="KL66" s="8"/>
      <c r="KM66" s="8"/>
      <c r="KN66" s="8"/>
      <c r="KO66" s="8"/>
      <c r="KP66" s="273"/>
      <c r="KQ66" s="385"/>
      <c r="KS66" s="8"/>
      <c r="KT66" s="8"/>
      <c r="KU66" s="8"/>
      <c r="KV66" s="8"/>
      <c r="KW66" s="8"/>
      <c r="KX66" s="8"/>
      <c r="KY66" s="8"/>
      <c r="KZ66" s="8"/>
      <c r="LA66" s="8"/>
      <c r="LB66" s="8"/>
      <c r="LC66" s="8"/>
      <c r="LD66" s="8"/>
      <c r="LE66" s="8"/>
      <c r="LF66" s="8"/>
      <c r="LG66" s="8"/>
      <c r="LH66" s="8"/>
      <c r="LI66" s="8"/>
      <c r="LJ66" s="273"/>
      <c r="LK66" s="385"/>
      <c r="LM66" s="8"/>
      <c r="LN66" s="8"/>
      <c r="LO66" s="8"/>
      <c r="LP66" s="8"/>
      <c r="LQ66" s="8"/>
      <c r="LR66" s="8"/>
      <c r="LS66" s="8"/>
      <c r="LT66" s="8"/>
      <c r="LU66" s="8"/>
      <c r="LV66" s="8"/>
      <c r="LW66" s="8"/>
      <c r="LX66" s="8"/>
      <c r="LY66" s="8"/>
      <c r="LZ66" s="8"/>
      <c r="MA66" s="8"/>
      <c r="MB66" s="8"/>
      <c r="MC66" s="8"/>
      <c r="MD66" s="273"/>
    </row>
    <row r="67" spans="1:342" ht="24" customHeight="1" x14ac:dyDescent="0.25">
      <c r="A67" s="494"/>
      <c r="B67" s="64"/>
      <c r="C67" s="570" t="s">
        <v>419</v>
      </c>
      <c r="D67" s="65" t="s">
        <v>420</v>
      </c>
      <c r="E67" s="432"/>
      <c r="F67" s="67"/>
      <c r="G67" s="67"/>
      <c r="H67" s="68"/>
      <c r="I67" s="68"/>
      <c r="J67" s="67"/>
      <c r="K67" s="67"/>
      <c r="L67" s="67"/>
      <c r="M67" s="67"/>
      <c r="N67" s="67"/>
      <c r="O67" s="67"/>
      <c r="P67" s="67"/>
      <c r="Q67" s="67"/>
      <c r="R67" s="67"/>
      <c r="S67" s="220"/>
      <c r="T67" s="385"/>
      <c r="U67" s="220"/>
      <c r="V67" s="64"/>
      <c r="W67" s="570" t="s">
        <v>419</v>
      </c>
      <c r="X67" s="65" t="s">
        <v>420</v>
      </c>
      <c r="Y67"/>
      <c r="Z67"/>
      <c r="AA67"/>
      <c r="AB67" s="1056"/>
      <c r="AC67" s="775"/>
      <c r="AD67"/>
      <c r="AE67"/>
      <c r="AF67"/>
      <c r="AG67"/>
      <c r="AH67"/>
      <c r="AI67"/>
      <c r="AJ67"/>
      <c r="AK67"/>
      <c r="AL67"/>
      <c r="AM67" s="220"/>
      <c r="AN67" s="417"/>
      <c r="AO67" s="494"/>
      <c r="AP67" s="64"/>
      <c r="AQ67" s="570" t="s">
        <v>419</v>
      </c>
      <c r="AR67" s="65" t="s">
        <v>420</v>
      </c>
      <c r="AS67" s="432"/>
      <c r="AT67" s="67"/>
      <c r="AU67" s="67"/>
      <c r="AV67" s="66"/>
      <c r="AW67" s="66"/>
      <c r="AX67" s="26"/>
      <c r="AY67" s="26"/>
      <c r="AZ67" s="8"/>
      <c r="BA67" s="8"/>
      <c r="BB67" s="8"/>
      <c r="BC67" s="8"/>
      <c r="BD67" s="8"/>
      <c r="BE67" s="8"/>
      <c r="BF67" s="8"/>
      <c r="BG67" s="8"/>
      <c r="BH67" s="8"/>
      <c r="BJ67" s="273"/>
      <c r="BK67" s="385"/>
      <c r="BL67" s="494"/>
      <c r="BM67" s="64"/>
      <c r="BN67" s="570" t="s">
        <v>419</v>
      </c>
      <c r="BO67" s="65" t="s">
        <v>420</v>
      </c>
      <c r="BP67" s="8"/>
      <c r="BQ67" s="8"/>
      <c r="BR67" s="8"/>
      <c r="BS67" s="8"/>
      <c r="BT67" s="8"/>
      <c r="BU67" s="8"/>
      <c r="BV67" s="8"/>
      <c r="BW67" s="8"/>
      <c r="BX67" s="8"/>
      <c r="BY67" s="8"/>
      <c r="BZ67" s="8"/>
      <c r="CA67" s="8"/>
      <c r="CB67" s="8"/>
      <c r="CC67" s="8"/>
      <c r="CD67" s="273"/>
      <c r="CE67" s="385"/>
      <c r="CF67" s="494"/>
      <c r="CG67" s="64"/>
      <c r="CH67" s="570" t="s">
        <v>419</v>
      </c>
      <c r="CI67" s="65" t="s">
        <v>420</v>
      </c>
      <c r="CJ67" s="8"/>
      <c r="CK67" s="8"/>
      <c r="CL67" s="8"/>
      <c r="CM67" s="8"/>
      <c r="CN67" s="8"/>
      <c r="CO67" s="8"/>
      <c r="CP67" s="8"/>
      <c r="CQ67" s="8"/>
      <c r="CR67" s="8"/>
      <c r="CS67" s="8"/>
      <c r="CT67" s="8"/>
      <c r="CU67" s="8"/>
      <c r="CV67" s="8"/>
      <c r="CW67" s="8"/>
      <c r="CX67" s="273"/>
      <c r="CY67" s="385"/>
      <c r="CZ67" s="220"/>
      <c r="DA67" s="64"/>
      <c r="DB67" s="570" t="s">
        <v>419</v>
      </c>
      <c r="DC67" s="65" t="s">
        <v>420</v>
      </c>
      <c r="DG67" s="989"/>
      <c r="DH67" s="775"/>
      <c r="DI67" s="67"/>
      <c r="DJ67" s="67"/>
      <c r="DK67" s="67"/>
      <c r="DL67" s="67"/>
      <c r="DM67" s="67"/>
      <c r="DR67" s="273"/>
      <c r="DS67" s="385"/>
      <c r="DT67" s="220"/>
      <c r="DU67" s="64"/>
      <c r="DV67" s="570" t="s">
        <v>419</v>
      </c>
      <c r="DW67" s="65" t="s">
        <v>420</v>
      </c>
      <c r="EA67" s="989"/>
      <c r="EB67" s="775"/>
      <c r="EC67" s="67"/>
      <c r="ED67" s="67"/>
      <c r="EE67" s="67"/>
      <c r="EF67" s="67"/>
      <c r="EG67" s="67"/>
      <c r="EL67" s="273"/>
      <c r="EM67" s="385"/>
      <c r="EN67" s="220"/>
      <c r="EO67" s="64"/>
      <c r="EP67" s="570" t="s">
        <v>419</v>
      </c>
      <c r="EQ67" s="65" t="s">
        <v>420</v>
      </c>
      <c r="EU67" s="989"/>
      <c r="EV67" s="775"/>
      <c r="EW67" s="67"/>
      <c r="EX67" s="67"/>
      <c r="EY67" s="67"/>
      <c r="EZ67" s="67"/>
      <c r="FA67" s="67"/>
      <c r="FF67" s="273"/>
      <c r="FG67" s="385"/>
      <c r="FH67" s="220"/>
      <c r="FI67" s="64"/>
      <c r="FJ67" s="570" t="s">
        <v>419</v>
      </c>
      <c r="FK67" s="65" t="s">
        <v>420</v>
      </c>
      <c r="FO67" s="989"/>
      <c r="FP67" s="775"/>
      <c r="FQ67" s="67"/>
      <c r="FR67" s="67"/>
      <c r="FS67" s="67"/>
      <c r="FT67" s="67"/>
      <c r="FU67" s="67"/>
      <c r="FZ67" s="273"/>
      <c r="GA67" s="385"/>
      <c r="GB67" s="220"/>
      <c r="GC67" s="64"/>
      <c r="GD67" s="570" t="s">
        <v>419</v>
      </c>
      <c r="GE67" s="65" t="s">
        <v>420</v>
      </c>
      <c r="GI67" s="989"/>
      <c r="GJ67" s="775"/>
      <c r="GK67" s="67"/>
      <c r="GL67" s="67"/>
      <c r="GM67" s="67"/>
      <c r="GN67" s="67"/>
      <c r="GO67" s="67"/>
      <c r="GT67" s="273"/>
      <c r="GU67" s="385"/>
      <c r="GV67" s="220"/>
      <c r="GW67" s="64"/>
      <c r="GX67" s="570" t="s">
        <v>419</v>
      </c>
      <c r="GY67" s="65" t="s">
        <v>420</v>
      </c>
      <c r="HC67" s="989"/>
      <c r="HD67" s="775"/>
      <c r="HE67" s="67"/>
      <c r="HF67" s="67"/>
      <c r="HG67" s="67"/>
      <c r="HH67" s="67"/>
      <c r="HI67" s="67"/>
      <c r="HN67" s="273"/>
      <c r="HO67" s="385"/>
      <c r="HP67" s="220"/>
      <c r="HQ67" s="64"/>
      <c r="HR67" s="570" t="s">
        <v>419</v>
      </c>
      <c r="HS67" s="65" t="s">
        <v>420</v>
      </c>
      <c r="HW67" s="989"/>
      <c r="HX67" s="775"/>
      <c r="HY67" s="67"/>
      <c r="HZ67" s="67"/>
      <c r="IA67" s="67"/>
      <c r="IB67" s="67"/>
      <c r="IC67" s="67"/>
      <c r="IH67" s="273"/>
      <c r="II67" s="385"/>
      <c r="IJ67" s="220"/>
      <c r="IK67" s="64"/>
      <c r="IL67" s="570" t="s">
        <v>419</v>
      </c>
      <c r="IM67" s="65" t="s">
        <v>420</v>
      </c>
      <c r="IQ67" s="989"/>
      <c r="IR67" s="775"/>
      <c r="IS67" s="67"/>
      <c r="IT67" s="67"/>
      <c r="IU67" s="67"/>
      <c r="IV67" s="67"/>
      <c r="IW67" s="67"/>
      <c r="JB67" s="273"/>
      <c r="JC67" s="385"/>
      <c r="JD67" s="220"/>
      <c r="JE67" s="64"/>
      <c r="JF67" s="570" t="s">
        <v>419</v>
      </c>
      <c r="JG67" s="65" t="s">
        <v>420</v>
      </c>
      <c r="JK67" s="989"/>
      <c r="JL67" s="775"/>
      <c r="JM67" s="67"/>
      <c r="JN67" s="67"/>
      <c r="JO67" s="67"/>
      <c r="JP67" s="67"/>
      <c r="JQ67" s="67"/>
      <c r="JV67" s="273"/>
      <c r="JW67" s="385"/>
      <c r="JX67" s="220"/>
      <c r="JY67" s="64"/>
      <c r="JZ67" s="570" t="s">
        <v>419</v>
      </c>
      <c r="KA67" s="65" t="s">
        <v>420</v>
      </c>
      <c r="KE67" s="989"/>
      <c r="KF67" s="775"/>
      <c r="KG67" s="67"/>
      <c r="KH67" s="67"/>
      <c r="KI67" s="67"/>
      <c r="KJ67" s="67"/>
      <c r="KK67" s="67"/>
      <c r="KP67" s="273"/>
      <c r="KQ67" s="385"/>
      <c r="KR67" s="220"/>
      <c r="KS67" s="64"/>
      <c r="KT67" s="570" t="s">
        <v>419</v>
      </c>
      <c r="KU67" s="65" t="s">
        <v>420</v>
      </c>
      <c r="KY67" s="989"/>
      <c r="KZ67" s="775"/>
      <c r="LA67" s="67"/>
      <c r="LB67" s="67"/>
      <c r="LC67" s="67"/>
      <c r="LD67" s="67"/>
      <c r="LE67" s="67"/>
      <c r="LJ67" s="273"/>
      <c r="LK67" s="385"/>
      <c r="LL67" s="220"/>
      <c r="LM67" s="64"/>
      <c r="LN67" s="570" t="s">
        <v>419</v>
      </c>
      <c r="LO67" s="65" t="s">
        <v>420</v>
      </c>
      <c r="LS67" s="989"/>
      <c r="LT67" s="775"/>
      <c r="LU67" s="67"/>
      <c r="LV67" s="67"/>
      <c r="LW67" s="67"/>
      <c r="LX67" s="67"/>
      <c r="LY67" s="67"/>
      <c r="MD67" s="273"/>
    </row>
    <row r="68" spans="1:342" ht="12.75" customHeight="1" x14ac:dyDescent="0.25">
      <c r="A68" s="494"/>
      <c r="B68" s="12">
        <v>1</v>
      </c>
      <c r="C68" s="69">
        <v>0</v>
      </c>
      <c r="D68" s="70">
        <v>-2.3E-2</v>
      </c>
      <c r="E68" s="432"/>
      <c r="F68" s="67"/>
      <c r="G68" s="67"/>
      <c r="H68" s="74"/>
      <c r="I68" s="67" t="s">
        <v>421</v>
      </c>
      <c r="J68" s="67"/>
      <c r="K68" s="67">
        <f t="array" ref="K68">MATCH(MIN(ABS(D68:D396-12.7)),ABS(D68:D396-12.7),0)</f>
        <v>202</v>
      </c>
      <c r="L68" s="67"/>
      <c r="M68" s="67"/>
      <c r="N68" s="67"/>
      <c r="O68" s="67"/>
      <c r="P68" s="67"/>
      <c r="Q68" s="67"/>
      <c r="R68" s="67"/>
      <c r="S68" s="220"/>
      <c r="T68" s="385"/>
      <c r="U68" s="220"/>
      <c r="V68" s="12">
        <v>1</v>
      </c>
      <c r="W68" s="69"/>
      <c r="X68" s="70"/>
      <c r="Y68"/>
      <c r="Z68"/>
      <c r="AA68" s="8"/>
      <c r="AB68" s="75"/>
      <c r="AC68" s="75"/>
      <c r="AD68"/>
      <c r="AE68"/>
      <c r="AF68"/>
      <c r="AG68"/>
      <c r="AH68"/>
      <c r="AI68"/>
      <c r="AJ68"/>
      <c r="AK68"/>
      <c r="AL68"/>
      <c r="AM68" s="220"/>
      <c r="AN68" s="417"/>
      <c r="AO68" s="494"/>
      <c r="AP68" s="12">
        <v>1</v>
      </c>
      <c r="AQ68" s="69"/>
      <c r="AR68" s="70"/>
      <c r="AS68" s="432"/>
      <c r="AT68" s="571"/>
      <c r="AU68" s="67"/>
      <c r="AV68" s="572" t="s">
        <v>422</v>
      </c>
      <c r="AW68" s="224"/>
      <c r="AX68" s="224"/>
      <c r="AY68" s="224"/>
      <c r="AZ68" s="224"/>
      <c r="BA68" s="224"/>
      <c r="BB68" s="224"/>
      <c r="BC68" s="224"/>
      <c r="BD68" s="224"/>
      <c r="BE68" s="224"/>
      <c r="BF68" s="224"/>
      <c r="BG68" s="224"/>
      <c r="BH68" s="224"/>
      <c r="BI68" s="560"/>
      <c r="BJ68" s="273"/>
      <c r="BK68" s="385"/>
      <c r="BL68" s="494"/>
      <c r="BM68" s="12">
        <v>1</v>
      </c>
      <c r="BN68" s="69"/>
      <c r="BO68" s="70"/>
      <c r="BS68" s="989"/>
      <c r="BT68" s="775"/>
      <c r="BU68" s="67"/>
      <c r="BV68" s="67"/>
      <c r="BW68" s="67"/>
      <c r="BX68" s="67"/>
      <c r="BY68" s="67"/>
      <c r="CD68" s="273"/>
      <c r="CE68" s="385"/>
      <c r="CF68" s="494"/>
      <c r="CG68" s="12">
        <v>1</v>
      </c>
      <c r="CH68" s="69"/>
      <c r="CI68" s="70"/>
      <c r="CM68" s="989"/>
      <c r="CN68" s="775"/>
      <c r="CO68" s="67"/>
      <c r="CP68" s="67"/>
      <c r="CQ68" s="67"/>
      <c r="CR68" s="67"/>
      <c r="CS68" s="67"/>
      <c r="CT68" s="67"/>
      <c r="CX68" s="273"/>
      <c r="CY68" s="385"/>
      <c r="CZ68" s="220"/>
      <c r="DA68" s="12">
        <v>1</v>
      </c>
      <c r="DB68" s="69"/>
      <c r="DC68" s="70"/>
      <c r="DF68" s="8"/>
      <c r="DG68" s="74"/>
      <c r="DH68" s="74"/>
      <c r="DI68" s="67" t="s">
        <v>423</v>
      </c>
      <c r="DJ68" s="67"/>
      <c r="DK68" s="67">
        <f t="array" ref="DK68">MATCH(MIN(ABS(DB68:DB367-DB50)),ABS(DB68:DB367-DB50),0)</f>
        <v>1</v>
      </c>
      <c r="DL68" s="67"/>
      <c r="DM68" s="67"/>
      <c r="DR68" s="273"/>
      <c r="DS68" s="385"/>
      <c r="DT68" s="220"/>
      <c r="DU68" s="12">
        <v>1</v>
      </c>
      <c r="DV68" s="69"/>
      <c r="DW68" s="70"/>
      <c r="DZ68" s="8"/>
      <c r="EA68" s="74"/>
      <c r="EB68" s="74"/>
      <c r="EC68" s="67" t="s">
        <v>423</v>
      </c>
      <c r="ED68" s="67"/>
      <c r="EE68" s="67">
        <f t="array" ref="EE68">MATCH(MIN(ABS(DV68:DV367-DV50)),ABS(DV68:DV367-DV50),0)</f>
        <v>1</v>
      </c>
      <c r="EF68" s="67"/>
      <c r="EG68" s="67"/>
      <c r="EL68" s="273"/>
      <c r="EM68" s="385"/>
      <c r="EN68" s="220"/>
      <c r="EO68" s="12">
        <v>1</v>
      </c>
      <c r="EP68" s="69"/>
      <c r="EQ68" s="70"/>
      <c r="ET68" s="8"/>
      <c r="EU68" s="74"/>
      <c r="EV68" s="74"/>
      <c r="EW68" s="67" t="s">
        <v>423</v>
      </c>
      <c r="EX68" s="67"/>
      <c r="EY68" s="67">
        <f t="array" ref="EY68">MATCH(MIN(ABS(EP68:EP367-EP50)),ABS(EP68:EP367-EP50),0)</f>
        <v>1</v>
      </c>
      <c r="EZ68" s="67"/>
      <c r="FA68" s="67"/>
      <c r="FF68" s="273"/>
      <c r="FG68" s="385"/>
      <c r="FH68" s="220"/>
      <c r="FI68" s="12">
        <v>1</v>
      </c>
      <c r="FJ68" s="69"/>
      <c r="FK68" s="70"/>
      <c r="FN68" s="8"/>
      <c r="FO68" s="74"/>
      <c r="FP68" s="74"/>
      <c r="FQ68" s="67" t="s">
        <v>423</v>
      </c>
      <c r="FR68" s="67"/>
      <c r="FS68" s="67">
        <f t="array" ref="FS68">MATCH(MIN(ABS(FJ68:FJ367-FJ50)),ABS(FJ68:FJ367-FJ50),0)</f>
        <v>1</v>
      </c>
      <c r="FT68" s="67"/>
      <c r="FU68" s="67"/>
      <c r="FZ68" s="273"/>
      <c r="GA68" s="385"/>
      <c r="GB68" s="220"/>
      <c r="GC68" s="12">
        <v>1</v>
      </c>
      <c r="GD68" s="69"/>
      <c r="GE68" s="70"/>
      <c r="GH68" s="8"/>
      <c r="GI68" s="74"/>
      <c r="GJ68" s="74"/>
      <c r="GK68" s="67" t="s">
        <v>423</v>
      </c>
      <c r="GL68" s="67"/>
      <c r="GM68" s="67">
        <f t="array" ref="GM68">MATCH(MIN(ABS(GD68:GD367-GD50)),ABS(GD68:GD367-GD50),0)</f>
        <v>1</v>
      </c>
      <c r="GN68" s="67"/>
      <c r="GO68" s="67"/>
      <c r="GT68" s="273"/>
      <c r="GU68" s="385"/>
      <c r="GV68" s="220"/>
      <c r="GW68" s="12">
        <v>1</v>
      </c>
      <c r="GX68" s="69"/>
      <c r="GY68" s="70"/>
      <c r="HB68" s="8"/>
      <c r="HC68" s="74"/>
      <c r="HD68" s="74"/>
      <c r="HE68" s="67" t="s">
        <v>423</v>
      </c>
      <c r="HF68" s="67"/>
      <c r="HG68" s="67">
        <f t="array" ref="HG68">MATCH(MIN(ABS(GX68:GX367-GX50)),ABS(GX68:GX367-GX50),0)</f>
        <v>1</v>
      </c>
      <c r="HH68" s="67"/>
      <c r="HI68" s="67"/>
      <c r="HN68" s="273"/>
      <c r="HO68" s="385"/>
      <c r="HP68" s="220"/>
      <c r="HQ68" s="12">
        <v>1</v>
      </c>
      <c r="HR68" s="69"/>
      <c r="HS68" s="70"/>
      <c r="HV68" s="8"/>
      <c r="HW68" s="74"/>
      <c r="HX68" s="74"/>
      <c r="HY68" s="67" t="s">
        <v>423</v>
      </c>
      <c r="HZ68" s="67"/>
      <c r="IA68" s="67">
        <f t="array" ref="IA68">MATCH(MIN(ABS(HR68:HR367-HR50)),ABS(HR68:HR367-HR50),0)</f>
        <v>1</v>
      </c>
      <c r="IB68" s="67"/>
      <c r="IC68" s="67"/>
      <c r="IH68" s="273"/>
      <c r="II68" s="385"/>
      <c r="IJ68" s="220"/>
      <c r="IK68" s="12">
        <v>1</v>
      </c>
      <c r="IL68" s="69"/>
      <c r="IM68" s="70"/>
      <c r="IP68" s="8"/>
      <c r="IQ68" s="74"/>
      <c r="IR68" s="74"/>
      <c r="IS68" s="67" t="s">
        <v>423</v>
      </c>
      <c r="IT68" s="67"/>
      <c r="IU68" s="67">
        <f t="array" ref="IU68">MATCH(MIN(ABS(IL68:IL367-IL50)),ABS(IL68:IL367-IL50),0)</f>
        <v>1</v>
      </c>
      <c r="IV68" s="67"/>
      <c r="IW68" s="67"/>
      <c r="JB68" s="273"/>
      <c r="JC68" s="385"/>
      <c r="JD68" s="220"/>
      <c r="JE68" s="12">
        <v>1</v>
      </c>
      <c r="JF68" s="69"/>
      <c r="JG68" s="70"/>
      <c r="JJ68" s="8"/>
      <c r="JK68" s="74"/>
      <c r="JL68" s="74"/>
      <c r="JM68" s="67" t="s">
        <v>423</v>
      </c>
      <c r="JN68" s="67"/>
      <c r="JO68" s="67">
        <f t="array" ref="JO68">MATCH(MIN(ABS(JF68:JF367-JF50)),ABS(JF68:JF367-JF50),0)</f>
        <v>1</v>
      </c>
      <c r="JP68" s="67"/>
      <c r="JQ68" s="67"/>
      <c r="JV68" s="273"/>
      <c r="JW68" s="385"/>
      <c r="JX68" s="220"/>
      <c r="JY68" s="12">
        <v>1</v>
      </c>
      <c r="JZ68" s="69"/>
      <c r="KA68" s="70"/>
      <c r="KD68" s="8"/>
      <c r="KE68" s="74"/>
      <c r="KF68" s="74"/>
      <c r="KG68" s="67" t="s">
        <v>423</v>
      </c>
      <c r="KH68" s="67"/>
      <c r="KI68" s="67">
        <f t="array" ref="KI68">MATCH(MIN(ABS(JZ68:JZ367-JZ50)),ABS(JZ68:JZ367-JZ50),0)</f>
        <v>1</v>
      </c>
      <c r="KJ68" s="67"/>
      <c r="KK68" s="67"/>
      <c r="KP68" s="273"/>
      <c r="KQ68" s="385"/>
      <c r="KR68" s="220"/>
      <c r="KS68" s="12">
        <v>1</v>
      </c>
      <c r="KT68" s="69"/>
      <c r="KU68" s="70"/>
      <c r="KX68" s="8"/>
      <c r="KY68" s="74"/>
      <c r="KZ68" s="74"/>
      <c r="LA68" s="67" t="s">
        <v>423</v>
      </c>
      <c r="LB68" s="67"/>
      <c r="LC68" s="67">
        <f t="array" ref="LC68">MATCH(MIN(ABS(KT68:KT367-KT50)),ABS(KT68:KT367-KT50),0)</f>
        <v>1</v>
      </c>
      <c r="LD68" s="67"/>
      <c r="LE68" s="67"/>
      <c r="LJ68" s="273"/>
      <c r="LK68" s="385"/>
      <c r="LL68" s="220"/>
      <c r="LM68" s="12">
        <v>1</v>
      </c>
      <c r="LN68" s="69"/>
      <c r="LO68" s="70"/>
      <c r="LR68" s="8"/>
      <c r="LS68" s="74"/>
      <c r="LT68" s="74"/>
      <c r="LU68" s="67" t="s">
        <v>423</v>
      </c>
      <c r="LV68" s="67"/>
      <c r="LW68" s="67">
        <f t="array" ref="LW68">MATCH(MIN(ABS(LN68:LN367-LN50)),ABS(LN68:LN367-LN50),0)</f>
        <v>1</v>
      </c>
      <c r="LX68" s="67"/>
      <c r="LY68" s="67"/>
      <c r="MD68" s="273"/>
    </row>
    <row r="69" spans="1:342" ht="12.75" customHeight="1" x14ac:dyDescent="0.2">
      <c r="A69" s="494"/>
      <c r="B69" s="12">
        <v>2</v>
      </c>
      <c r="C69" s="69">
        <v>0.03</v>
      </c>
      <c r="D69" s="70">
        <v>3.4000000000000002E-2</v>
      </c>
      <c r="E69" s="432"/>
      <c r="F69" s="72">
        <f t="shared" ref="F69:F323" si="0">D69-D68</f>
        <v>5.7000000000000002E-2</v>
      </c>
      <c r="G69" s="67"/>
      <c r="H69" s="67"/>
      <c r="I69" s="67" t="s">
        <v>424</v>
      </c>
      <c r="J69" s="67"/>
      <c r="K69" s="73">
        <f t="array" ref="K69">INDEX(C68:E397,K68,2)</f>
        <v>12.698</v>
      </c>
      <c r="L69" s="67"/>
      <c r="M69" s="67"/>
      <c r="N69" s="67"/>
      <c r="O69" s="67"/>
      <c r="P69" s="67"/>
      <c r="Q69" s="67"/>
      <c r="R69" s="67"/>
      <c r="S69" s="220"/>
      <c r="T69" s="385"/>
      <c r="U69" s="220"/>
      <c r="V69" s="12">
        <v>2</v>
      </c>
      <c r="W69" s="573"/>
      <c r="X69" s="71"/>
      <c r="Y69"/>
      <c r="Z69"/>
      <c r="AA69" s="8"/>
      <c r="AB69"/>
      <c r="AC69"/>
      <c r="AD69"/>
      <c r="AE69"/>
      <c r="AF69"/>
      <c r="AG69"/>
      <c r="AH69"/>
      <c r="AI69"/>
      <c r="AJ69"/>
      <c r="AK69"/>
      <c r="AL69"/>
      <c r="AM69" s="220"/>
      <c r="AN69" s="417"/>
      <c r="AO69" s="494"/>
      <c r="AP69" s="12">
        <v>2</v>
      </c>
      <c r="AQ69" s="573"/>
      <c r="AR69" s="71"/>
      <c r="AS69" s="432"/>
      <c r="AT69" s="574">
        <f t="shared" ref="AT69:AT323" si="1">AR69-AR68</f>
        <v>0</v>
      </c>
      <c r="AU69" s="67"/>
      <c r="AV69" s="575" t="s">
        <v>425</v>
      </c>
      <c r="AW69" s="221"/>
      <c r="AX69" s="221"/>
      <c r="AY69" s="221"/>
      <c r="AZ69" s="221"/>
      <c r="BA69" s="221"/>
      <c r="BB69" s="221"/>
      <c r="BC69" s="221"/>
      <c r="BD69" s="221"/>
      <c r="BE69" s="221"/>
      <c r="BF69" s="221"/>
      <c r="BG69" s="221"/>
      <c r="BH69" s="221"/>
      <c r="BI69" s="243"/>
      <c r="BJ69" s="273"/>
      <c r="BK69" s="385"/>
      <c r="BL69" s="494"/>
      <c r="BM69" s="12">
        <v>2</v>
      </c>
      <c r="BN69" s="573"/>
      <c r="BO69" s="71"/>
      <c r="BR69" s="8"/>
      <c r="BS69" s="74"/>
      <c r="BT69" s="74"/>
      <c r="BU69" s="67" t="s">
        <v>423</v>
      </c>
      <c r="BV69" s="67"/>
      <c r="BW69" s="67">
        <f t="array" ref="BW69">MATCH(MIN(ABS(BN68:BN367-BN50)),ABS(BN68:BN367-BN50),0)</f>
        <v>1</v>
      </c>
      <c r="BX69" s="67"/>
      <c r="BY69" s="67"/>
      <c r="CD69" s="273"/>
      <c r="CE69" s="385"/>
      <c r="CF69" s="494"/>
      <c r="CG69" s="12">
        <v>2</v>
      </c>
      <c r="CH69" s="573"/>
      <c r="CI69" s="71"/>
      <c r="CL69" s="8"/>
      <c r="CM69" s="74"/>
      <c r="CN69" s="74"/>
      <c r="CO69" s="67" t="s">
        <v>423</v>
      </c>
      <c r="CP69" s="67"/>
      <c r="CQ69" s="67">
        <f t="array" ref="CQ69">MATCH(MIN(ABS(CH68:CH367-CH50)),ABS(CH68:CH367-CH50),0)</f>
        <v>1</v>
      </c>
      <c r="CR69" s="67"/>
      <c r="CS69" s="67"/>
      <c r="CT69" s="67"/>
      <c r="CX69" s="273"/>
      <c r="CY69" s="385"/>
      <c r="CZ69" s="220"/>
      <c r="DA69" s="12">
        <v>2</v>
      </c>
      <c r="DB69" s="573"/>
      <c r="DC69" s="71"/>
      <c r="DF69" s="8"/>
      <c r="DG69" s="67"/>
      <c r="DH69" s="67"/>
      <c r="DI69" s="67" t="s">
        <v>424</v>
      </c>
      <c r="DJ69" s="67"/>
      <c r="DK69" s="73">
        <f t="array" ref="DK69">INDEX(DB68:DD395,DK68,2)</f>
        <v>0</v>
      </c>
      <c r="DL69" s="67"/>
      <c r="DM69" s="67"/>
      <c r="DR69" s="273"/>
      <c r="DS69" s="385"/>
      <c r="DT69" s="220"/>
      <c r="DU69" s="12">
        <v>2</v>
      </c>
      <c r="DV69" s="573"/>
      <c r="DW69" s="71"/>
      <c r="DZ69" s="8"/>
      <c r="EA69" s="67"/>
      <c r="EB69" s="67"/>
      <c r="EC69" s="67" t="s">
        <v>424</v>
      </c>
      <c r="ED69" s="67"/>
      <c r="EE69" s="73">
        <f t="array" ref="EE69">INDEX(DV68:DX395,EE68,2)</f>
        <v>0</v>
      </c>
      <c r="EF69" s="67"/>
      <c r="EG69" s="67"/>
      <c r="EL69" s="273"/>
      <c r="EM69" s="385"/>
      <c r="EN69" s="220"/>
      <c r="EO69" s="12">
        <v>2</v>
      </c>
      <c r="EP69" s="573"/>
      <c r="EQ69" s="71"/>
      <c r="ET69" s="8"/>
      <c r="EU69" s="67"/>
      <c r="EV69" s="67"/>
      <c r="EW69" s="67" t="s">
        <v>424</v>
      </c>
      <c r="EX69" s="67"/>
      <c r="EY69" s="73">
        <f t="array" ref="EY69">INDEX(EP68:ER395,EY68,2)</f>
        <v>0</v>
      </c>
      <c r="EZ69" s="67"/>
      <c r="FA69" s="67"/>
      <c r="FF69" s="273"/>
      <c r="FG69" s="385"/>
      <c r="FH69" s="220"/>
      <c r="FI69" s="12">
        <v>2</v>
      </c>
      <c r="FJ69" s="573"/>
      <c r="FK69" s="71"/>
      <c r="FN69" s="8"/>
      <c r="FO69" s="67"/>
      <c r="FP69" s="67"/>
      <c r="FQ69" s="67" t="s">
        <v>424</v>
      </c>
      <c r="FR69" s="67"/>
      <c r="FS69" s="73">
        <f t="array" ref="FS69">INDEX(FJ68:FL395,FS68,2)</f>
        <v>0</v>
      </c>
      <c r="FT69" s="67"/>
      <c r="FU69" s="67"/>
      <c r="FZ69" s="273"/>
      <c r="GA69" s="385"/>
      <c r="GB69" s="220"/>
      <c r="GC69" s="12">
        <v>2</v>
      </c>
      <c r="GD69" s="573"/>
      <c r="GE69" s="71"/>
      <c r="GH69" s="8"/>
      <c r="GI69" s="67"/>
      <c r="GJ69" s="67"/>
      <c r="GK69" s="67" t="s">
        <v>424</v>
      </c>
      <c r="GL69" s="67"/>
      <c r="GM69" s="73">
        <f t="array" ref="GM69">INDEX(GD68:GF395,GM68,2)</f>
        <v>0</v>
      </c>
      <c r="GN69" s="67"/>
      <c r="GO69" s="67"/>
      <c r="GT69" s="273"/>
      <c r="GU69" s="385"/>
      <c r="GV69" s="220"/>
      <c r="GW69" s="12">
        <v>2</v>
      </c>
      <c r="GX69" s="573"/>
      <c r="GY69" s="71"/>
      <c r="HB69" s="8"/>
      <c r="HC69" s="67"/>
      <c r="HD69" s="67"/>
      <c r="HE69" s="67" t="s">
        <v>424</v>
      </c>
      <c r="HF69" s="67"/>
      <c r="HG69" s="73">
        <f t="array" ref="HG69">INDEX(GX68:GZ395,HG68,2)</f>
        <v>0</v>
      </c>
      <c r="HH69" s="67"/>
      <c r="HI69" s="67"/>
      <c r="HN69" s="273"/>
      <c r="HO69" s="385"/>
      <c r="HP69" s="220"/>
      <c r="HQ69" s="12">
        <v>2</v>
      </c>
      <c r="HR69" s="573"/>
      <c r="HS69" s="71"/>
      <c r="HV69" s="8"/>
      <c r="HW69" s="67"/>
      <c r="HX69" s="67"/>
      <c r="HY69" s="67" t="s">
        <v>424</v>
      </c>
      <c r="HZ69" s="67"/>
      <c r="IA69" s="73">
        <f t="array" ref="IA69">INDEX(HR68:HT395,IA68,2)</f>
        <v>0</v>
      </c>
      <c r="IB69" s="67"/>
      <c r="IC69" s="67"/>
      <c r="IH69" s="273"/>
      <c r="II69" s="385"/>
      <c r="IJ69" s="220"/>
      <c r="IK69" s="12">
        <v>2</v>
      </c>
      <c r="IL69" s="573"/>
      <c r="IM69" s="71"/>
      <c r="IP69" s="8"/>
      <c r="IQ69" s="67"/>
      <c r="IR69" s="67"/>
      <c r="IS69" s="67" t="s">
        <v>424</v>
      </c>
      <c r="IT69" s="67"/>
      <c r="IU69" s="73">
        <f t="array" ref="IU69">INDEX(IL68:IN395,IU68,2)</f>
        <v>0</v>
      </c>
      <c r="IV69" s="67"/>
      <c r="IW69" s="67"/>
      <c r="JB69" s="273"/>
      <c r="JC69" s="385"/>
      <c r="JD69" s="220"/>
      <c r="JE69" s="12">
        <v>2</v>
      </c>
      <c r="JF69" s="573"/>
      <c r="JG69" s="71"/>
      <c r="JJ69" s="8"/>
      <c r="JK69" s="67"/>
      <c r="JL69" s="67"/>
      <c r="JM69" s="67" t="s">
        <v>424</v>
      </c>
      <c r="JN69" s="67"/>
      <c r="JO69" s="73">
        <f t="array" ref="JO69">INDEX(JF68:JH395,JO68,2)</f>
        <v>0</v>
      </c>
      <c r="JP69" s="67"/>
      <c r="JQ69" s="67"/>
      <c r="JV69" s="273"/>
      <c r="JW69" s="385"/>
      <c r="JX69" s="220"/>
      <c r="JY69" s="12">
        <v>2</v>
      </c>
      <c r="JZ69" s="573"/>
      <c r="KA69" s="71"/>
      <c r="KD69" s="8"/>
      <c r="KE69" s="67"/>
      <c r="KF69" s="67"/>
      <c r="KG69" s="67" t="s">
        <v>424</v>
      </c>
      <c r="KH69" s="67"/>
      <c r="KI69" s="73">
        <f t="array" ref="KI69">INDEX(JZ68:KB395,KI68,2)</f>
        <v>0</v>
      </c>
      <c r="KJ69" s="67"/>
      <c r="KK69" s="67"/>
      <c r="KP69" s="273"/>
      <c r="KQ69" s="385"/>
      <c r="KR69" s="220"/>
      <c r="KS69" s="12">
        <v>2</v>
      </c>
      <c r="KT69" s="573"/>
      <c r="KU69" s="71"/>
      <c r="KX69" s="8"/>
      <c r="KY69" s="67"/>
      <c r="KZ69" s="67"/>
      <c r="LA69" s="67" t="s">
        <v>424</v>
      </c>
      <c r="LB69" s="67"/>
      <c r="LC69" s="73">
        <f t="array" ref="LC69">INDEX(KT68:KV395,LC68,2)</f>
        <v>0</v>
      </c>
      <c r="LD69" s="67"/>
      <c r="LE69" s="67"/>
      <c r="LJ69" s="273"/>
      <c r="LK69" s="385"/>
      <c r="LL69" s="220"/>
      <c r="LM69" s="12">
        <v>2</v>
      </c>
      <c r="LN69" s="573"/>
      <c r="LO69" s="71"/>
      <c r="LR69" s="8"/>
      <c r="LS69" s="67"/>
      <c r="LT69" s="67"/>
      <c r="LU69" s="67" t="s">
        <v>424</v>
      </c>
      <c r="LV69" s="67"/>
      <c r="LW69" s="73">
        <f t="array" ref="LW69">INDEX(LN68:LP395,LW68,2)</f>
        <v>0</v>
      </c>
      <c r="LX69" s="67"/>
      <c r="LY69" s="67"/>
      <c r="MD69" s="273"/>
    </row>
    <row r="70" spans="1:342" ht="12.75" customHeight="1" x14ac:dyDescent="0.2">
      <c r="A70" s="494"/>
      <c r="B70" s="12">
        <v>3</v>
      </c>
      <c r="C70" s="69">
        <v>0.12</v>
      </c>
      <c r="D70" s="70">
        <v>0.109</v>
      </c>
      <c r="E70" s="432"/>
      <c r="F70" s="72">
        <f t="shared" si="0"/>
        <v>7.4999999999999997E-2</v>
      </c>
      <c r="G70" s="67"/>
      <c r="H70" s="67"/>
      <c r="I70" s="67"/>
      <c r="J70" s="67"/>
      <c r="K70" s="67"/>
      <c r="L70" s="67"/>
      <c r="M70" s="67"/>
      <c r="N70" s="67"/>
      <c r="O70" s="67"/>
      <c r="P70" s="67"/>
      <c r="Q70" s="67"/>
      <c r="R70" s="67"/>
      <c r="S70" s="220"/>
      <c r="T70" s="385"/>
      <c r="U70" s="220"/>
      <c r="V70" s="12">
        <v>3</v>
      </c>
      <c r="W70" s="573"/>
      <c r="X70" s="71"/>
      <c r="Y70"/>
      <c r="Z70"/>
      <c r="AA70" s="8"/>
      <c r="AB70"/>
      <c r="AC70"/>
      <c r="AD70"/>
      <c r="AE70"/>
      <c r="AF70"/>
      <c r="AG70"/>
      <c r="AH70"/>
      <c r="AI70"/>
      <c r="AJ70"/>
      <c r="AK70"/>
      <c r="AL70"/>
      <c r="AM70" s="220"/>
      <c r="AN70" s="417"/>
      <c r="AO70" s="494"/>
      <c r="AP70" s="12">
        <v>3</v>
      </c>
      <c r="AQ70" s="573"/>
      <c r="AR70" s="71"/>
      <c r="AS70" s="432"/>
      <c r="AT70" s="574">
        <f t="shared" si="1"/>
        <v>0</v>
      </c>
      <c r="AU70" s="67"/>
      <c r="AV70" s="242"/>
      <c r="AW70" s="221"/>
      <c r="AX70" s="221"/>
      <c r="AY70" s="221"/>
      <c r="AZ70" s="221"/>
      <c r="BA70" s="221"/>
      <c r="BB70" s="221"/>
      <c r="BC70" s="221"/>
      <c r="BD70" s="221"/>
      <c r="BE70" s="221"/>
      <c r="BF70" s="221"/>
      <c r="BG70" s="221"/>
      <c r="BH70" s="221"/>
      <c r="BI70" s="243"/>
      <c r="BJ70" s="273"/>
      <c r="BK70" s="385"/>
      <c r="BL70" s="494"/>
      <c r="BM70" s="12">
        <v>3</v>
      </c>
      <c r="BN70" s="573"/>
      <c r="BO70" s="71"/>
      <c r="BR70" s="8"/>
      <c r="BS70" s="67"/>
      <c r="BT70" s="67"/>
      <c r="BU70" s="67" t="s">
        <v>424</v>
      </c>
      <c r="BV70" s="67"/>
      <c r="BW70" s="73">
        <f t="array" ref="BW70">INDEX(BN69:BP396,BW69,2)</f>
        <v>0</v>
      </c>
      <c r="BX70" s="67"/>
      <c r="BY70" s="67"/>
      <c r="CD70" s="273"/>
      <c r="CE70" s="385"/>
      <c r="CF70" s="494"/>
      <c r="CG70" s="12">
        <v>3</v>
      </c>
      <c r="CH70" s="573"/>
      <c r="CI70" s="71"/>
      <c r="CL70" s="8"/>
      <c r="CM70" s="67"/>
      <c r="CN70" s="67"/>
      <c r="CO70" s="67" t="s">
        <v>424</v>
      </c>
      <c r="CP70" s="67"/>
      <c r="CQ70" s="73">
        <f t="array" ref="CQ70">INDEX(CH69:CJ396,CQ69,2)</f>
        <v>0</v>
      </c>
      <c r="CR70" s="67"/>
      <c r="CS70" s="67"/>
      <c r="CT70" s="67"/>
      <c r="CX70" s="273"/>
      <c r="CY70" s="385"/>
      <c r="CZ70" s="220"/>
      <c r="DA70" s="12">
        <v>3</v>
      </c>
      <c r="DB70" s="573"/>
      <c r="DC70" s="71"/>
      <c r="DF70" s="8"/>
      <c r="DG70" s="67"/>
      <c r="DH70" s="67"/>
      <c r="DI70" s="67"/>
      <c r="DJ70" s="67"/>
      <c r="DK70" s="67"/>
      <c r="DL70" s="67"/>
      <c r="DM70" s="67"/>
      <c r="DR70" s="273"/>
      <c r="DS70" s="385"/>
      <c r="DT70" s="220"/>
      <c r="DU70" s="12">
        <v>3</v>
      </c>
      <c r="DV70" s="573"/>
      <c r="DW70" s="71"/>
      <c r="DZ70" s="8"/>
      <c r="EA70" s="67"/>
      <c r="EB70" s="67"/>
      <c r="EC70" s="67"/>
      <c r="ED70" s="67"/>
      <c r="EE70" s="67"/>
      <c r="EF70" s="67"/>
      <c r="EG70" s="67"/>
      <c r="EL70" s="273"/>
      <c r="EM70" s="385"/>
      <c r="EN70" s="220"/>
      <c r="EO70" s="12">
        <v>3</v>
      </c>
      <c r="EP70" s="573"/>
      <c r="EQ70" s="71"/>
      <c r="ET70" s="8"/>
      <c r="EU70" s="67"/>
      <c r="EV70" s="67"/>
      <c r="EW70" s="67"/>
      <c r="EX70" s="67"/>
      <c r="EY70" s="67"/>
      <c r="EZ70" s="67"/>
      <c r="FA70" s="67"/>
      <c r="FF70" s="273"/>
      <c r="FG70" s="385"/>
      <c r="FH70" s="220"/>
      <c r="FI70" s="12">
        <v>3</v>
      </c>
      <c r="FJ70" s="573"/>
      <c r="FK70" s="71"/>
      <c r="FN70" s="8"/>
      <c r="FO70" s="67"/>
      <c r="FP70" s="67"/>
      <c r="FQ70" s="67"/>
      <c r="FR70" s="67"/>
      <c r="FS70" s="67"/>
      <c r="FT70" s="67"/>
      <c r="FU70" s="67"/>
      <c r="FZ70" s="273"/>
      <c r="GA70" s="385"/>
      <c r="GB70" s="220"/>
      <c r="GC70" s="12">
        <v>3</v>
      </c>
      <c r="GD70" s="573"/>
      <c r="GE70" s="71"/>
      <c r="GH70" s="8"/>
      <c r="GI70" s="67"/>
      <c r="GJ70" s="67"/>
      <c r="GK70" s="67"/>
      <c r="GL70" s="67"/>
      <c r="GM70" s="67"/>
      <c r="GN70" s="67"/>
      <c r="GO70" s="67"/>
      <c r="GT70" s="273"/>
      <c r="GU70" s="385"/>
      <c r="GV70" s="220"/>
      <c r="GW70" s="12">
        <v>3</v>
      </c>
      <c r="GX70" s="573"/>
      <c r="GY70" s="71"/>
      <c r="HB70" s="8"/>
      <c r="HC70" s="67"/>
      <c r="HD70" s="67"/>
      <c r="HE70" s="67"/>
      <c r="HF70" s="67"/>
      <c r="HG70" s="67"/>
      <c r="HH70" s="67"/>
      <c r="HI70" s="67"/>
      <c r="HN70" s="273"/>
      <c r="HO70" s="385"/>
      <c r="HP70" s="220"/>
      <c r="HQ70" s="12">
        <v>3</v>
      </c>
      <c r="HR70" s="573"/>
      <c r="HS70" s="71"/>
      <c r="HV70" s="8"/>
      <c r="HW70" s="67"/>
      <c r="HX70" s="67"/>
      <c r="HY70" s="67"/>
      <c r="HZ70" s="67"/>
      <c r="IA70" s="67"/>
      <c r="IB70" s="67"/>
      <c r="IC70" s="67"/>
      <c r="IH70" s="273"/>
      <c r="II70" s="385"/>
      <c r="IJ70" s="220"/>
      <c r="IK70" s="12">
        <v>3</v>
      </c>
      <c r="IL70" s="573"/>
      <c r="IM70" s="71"/>
      <c r="IP70" s="8"/>
      <c r="IQ70" s="67"/>
      <c r="IR70" s="67"/>
      <c r="IS70" s="67"/>
      <c r="IT70" s="67"/>
      <c r="IU70" s="67"/>
      <c r="IV70" s="67"/>
      <c r="IW70" s="67"/>
      <c r="JB70" s="273"/>
      <c r="JC70" s="385"/>
      <c r="JD70" s="220"/>
      <c r="JE70" s="12">
        <v>3</v>
      </c>
      <c r="JF70" s="573"/>
      <c r="JG70" s="71"/>
      <c r="JJ70" s="8"/>
      <c r="JK70" s="67"/>
      <c r="JL70" s="67"/>
      <c r="JM70" s="67"/>
      <c r="JN70" s="67"/>
      <c r="JO70" s="67"/>
      <c r="JP70" s="67"/>
      <c r="JQ70" s="67"/>
      <c r="JV70" s="273"/>
      <c r="JW70" s="385"/>
      <c r="JX70" s="220"/>
      <c r="JY70" s="12">
        <v>3</v>
      </c>
      <c r="JZ70" s="573"/>
      <c r="KA70" s="71"/>
      <c r="KD70" s="8"/>
      <c r="KE70" s="67"/>
      <c r="KF70" s="67"/>
      <c r="KG70" s="67"/>
      <c r="KH70" s="67"/>
      <c r="KI70" s="67"/>
      <c r="KJ70" s="67"/>
      <c r="KK70" s="67"/>
      <c r="KP70" s="273"/>
      <c r="KQ70" s="385"/>
      <c r="KR70" s="220"/>
      <c r="KS70" s="12">
        <v>3</v>
      </c>
      <c r="KT70" s="573"/>
      <c r="KU70" s="71"/>
      <c r="KX70" s="8"/>
      <c r="KY70" s="67"/>
      <c r="KZ70" s="67"/>
      <c r="LA70" s="67"/>
      <c r="LB70" s="67"/>
      <c r="LC70" s="67"/>
      <c r="LD70" s="67"/>
      <c r="LE70" s="67"/>
      <c r="LJ70" s="273"/>
      <c r="LK70" s="385"/>
      <c r="LL70" s="220"/>
      <c r="LM70" s="12">
        <v>3</v>
      </c>
      <c r="LN70" s="573"/>
      <c r="LO70" s="71"/>
      <c r="LR70" s="8"/>
      <c r="LS70" s="67"/>
      <c r="LT70" s="67"/>
      <c r="LU70" s="67"/>
      <c r="LV70" s="67"/>
      <c r="LW70" s="67"/>
      <c r="LX70" s="67"/>
      <c r="LY70" s="67"/>
      <c r="MD70" s="273"/>
    </row>
    <row r="71" spans="1:342" ht="12.75" customHeight="1" x14ac:dyDescent="0.2">
      <c r="A71" s="494"/>
      <c r="B71" s="12">
        <v>4</v>
      </c>
      <c r="C71" s="69">
        <v>0.21</v>
      </c>
      <c r="D71" s="70">
        <v>0.159</v>
      </c>
      <c r="E71" s="432"/>
      <c r="F71" s="72">
        <f t="shared" si="0"/>
        <v>0.05</v>
      </c>
      <c r="G71" s="67"/>
      <c r="H71" s="67"/>
      <c r="I71" s="67"/>
      <c r="J71" s="67"/>
      <c r="K71" s="67"/>
      <c r="L71" s="67"/>
      <c r="M71" s="67"/>
      <c r="N71" s="67"/>
      <c r="O71" s="67"/>
      <c r="P71" s="67"/>
      <c r="Q71" s="67"/>
      <c r="R71" s="67"/>
      <c r="S71" s="220"/>
      <c r="T71" s="385"/>
      <c r="U71" s="220"/>
      <c r="V71" s="12">
        <v>4</v>
      </c>
      <c r="W71" s="573"/>
      <c r="X71" s="71"/>
      <c r="Y71"/>
      <c r="Z71"/>
      <c r="AA71"/>
      <c r="AB71"/>
      <c r="AC71"/>
      <c r="AD71"/>
      <c r="AE71"/>
      <c r="AF71"/>
      <c r="AG71"/>
      <c r="AH71"/>
      <c r="AI71"/>
      <c r="AJ71"/>
      <c r="AK71"/>
      <c r="AL71"/>
      <c r="AM71" s="220"/>
      <c r="AN71" s="417"/>
      <c r="AO71" s="494"/>
      <c r="AP71" s="12">
        <v>4</v>
      </c>
      <c r="AQ71" s="573"/>
      <c r="AR71" s="71"/>
      <c r="AS71" s="432"/>
      <c r="AT71" s="574">
        <f t="shared" si="1"/>
        <v>0</v>
      </c>
      <c r="AU71" s="67"/>
      <c r="AV71" s="242"/>
      <c r="AW71" s="221"/>
      <c r="AX71" s="221"/>
      <c r="AY71" s="221"/>
      <c r="AZ71" s="221"/>
      <c r="BA71" s="221"/>
      <c r="BB71" s="221"/>
      <c r="BC71" s="221"/>
      <c r="BD71" s="221"/>
      <c r="BE71" s="221"/>
      <c r="BF71" s="221"/>
      <c r="BG71" s="221"/>
      <c r="BH71" s="221"/>
      <c r="BI71" s="243"/>
      <c r="BJ71" s="273"/>
      <c r="BK71" s="385"/>
      <c r="BL71" s="494"/>
      <c r="BM71" s="12">
        <v>4</v>
      </c>
      <c r="BN71" s="573"/>
      <c r="BO71" s="71"/>
      <c r="BR71" s="8"/>
      <c r="BS71" s="67"/>
      <c r="BT71" s="67"/>
      <c r="BU71" s="67"/>
      <c r="BV71" s="67"/>
      <c r="BW71" s="67"/>
      <c r="BX71" s="67"/>
      <c r="BY71" s="67"/>
      <c r="CD71" s="273"/>
      <c r="CE71" s="385"/>
      <c r="CF71" s="494"/>
      <c r="CG71" s="12">
        <v>4</v>
      </c>
      <c r="CH71" s="573"/>
      <c r="CI71" s="71"/>
      <c r="CL71" s="8"/>
      <c r="CM71" s="67"/>
      <c r="CN71" s="67"/>
      <c r="CO71" s="67"/>
      <c r="CP71" s="67"/>
      <c r="CQ71" s="67"/>
      <c r="CR71" s="67"/>
      <c r="CS71" s="67"/>
      <c r="CT71" s="67"/>
      <c r="CX71" s="273"/>
      <c r="CY71" s="385"/>
      <c r="CZ71" s="220"/>
      <c r="DA71" s="12">
        <v>4</v>
      </c>
      <c r="DB71" s="573"/>
      <c r="DC71" s="71"/>
      <c r="DG71" s="67"/>
      <c r="DH71" s="67"/>
      <c r="DI71" s="67"/>
      <c r="DJ71" s="67"/>
      <c r="DK71" s="67"/>
      <c r="DL71" s="67"/>
      <c r="DM71" s="67"/>
      <c r="DR71" s="273"/>
      <c r="DS71" s="385"/>
      <c r="DT71" s="220"/>
      <c r="DU71" s="12">
        <v>4</v>
      </c>
      <c r="DV71" s="573"/>
      <c r="DW71" s="71"/>
      <c r="EA71" s="67"/>
      <c r="EB71" s="67"/>
      <c r="EC71" s="67"/>
      <c r="ED71" s="67"/>
      <c r="EE71" s="67"/>
      <c r="EF71" s="67"/>
      <c r="EG71" s="67"/>
      <c r="EL71" s="273"/>
      <c r="EM71" s="385"/>
      <c r="EN71" s="220"/>
      <c r="EO71" s="12">
        <v>4</v>
      </c>
      <c r="EP71" s="573"/>
      <c r="EQ71" s="71"/>
      <c r="EU71" s="67"/>
      <c r="EV71" s="67"/>
      <c r="EW71" s="67"/>
      <c r="EX71" s="67"/>
      <c r="EY71" s="67"/>
      <c r="EZ71" s="67"/>
      <c r="FA71" s="67"/>
      <c r="FF71" s="273"/>
      <c r="FG71" s="385"/>
      <c r="FH71" s="220"/>
      <c r="FI71" s="12">
        <v>4</v>
      </c>
      <c r="FJ71" s="573"/>
      <c r="FK71" s="71"/>
      <c r="FO71" s="67"/>
      <c r="FP71" s="67"/>
      <c r="FQ71" s="67"/>
      <c r="FR71" s="67"/>
      <c r="FS71" s="67"/>
      <c r="FT71" s="67"/>
      <c r="FU71" s="67"/>
      <c r="FZ71" s="273"/>
      <c r="GA71" s="385"/>
      <c r="GB71" s="220"/>
      <c r="GC71" s="12">
        <v>4</v>
      </c>
      <c r="GD71" s="573"/>
      <c r="GE71" s="71"/>
      <c r="GI71" s="67"/>
      <c r="GJ71" s="67"/>
      <c r="GK71" s="67"/>
      <c r="GL71" s="67"/>
      <c r="GM71" s="67"/>
      <c r="GN71" s="67"/>
      <c r="GO71" s="67"/>
      <c r="GT71" s="273"/>
      <c r="GU71" s="385"/>
      <c r="GV71" s="220"/>
      <c r="GW71" s="12">
        <v>4</v>
      </c>
      <c r="GX71" s="573"/>
      <c r="GY71" s="71"/>
      <c r="HC71" s="67"/>
      <c r="HD71" s="67"/>
      <c r="HE71" s="67"/>
      <c r="HF71" s="67"/>
      <c r="HG71" s="67"/>
      <c r="HH71" s="67"/>
      <c r="HI71" s="67"/>
      <c r="HN71" s="273"/>
      <c r="HO71" s="385"/>
      <c r="HP71" s="220"/>
      <c r="HQ71" s="12">
        <v>4</v>
      </c>
      <c r="HR71" s="573"/>
      <c r="HS71" s="71"/>
      <c r="HW71" s="67"/>
      <c r="HX71" s="67"/>
      <c r="HY71" s="67"/>
      <c r="HZ71" s="67"/>
      <c r="IA71" s="67"/>
      <c r="IB71" s="67"/>
      <c r="IC71" s="67"/>
      <c r="IH71" s="273"/>
      <c r="II71" s="385"/>
      <c r="IJ71" s="220"/>
      <c r="IK71" s="12">
        <v>4</v>
      </c>
      <c r="IL71" s="573"/>
      <c r="IM71" s="71"/>
      <c r="IQ71" s="67"/>
      <c r="IR71" s="67"/>
      <c r="IS71" s="67"/>
      <c r="IT71" s="67"/>
      <c r="IU71" s="67"/>
      <c r="IV71" s="67"/>
      <c r="IW71" s="67"/>
      <c r="JB71" s="273"/>
      <c r="JC71" s="385"/>
      <c r="JD71" s="220"/>
      <c r="JE71" s="12">
        <v>4</v>
      </c>
      <c r="JF71" s="573"/>
      <c r="JG71" s="71"/>
      <c r="JK71" s="67"/>
      <c r="JL71" s="67"/>
      <c r="JM71" s="67"/>
      <c r="JN71" s="67"/>
      <c r="JO71" s="67"/>
      <c r="JP71" s="67"/>
      <c r="JQ71" s="67"/>
      <c r="JV71" s="273"/>
      <c r="JW71" s="385"/>
      <c r="JX71" s="220"/>
      <c r="JY71" s="12">
        <v>4</v>
      </c>
      <c r="JZ71" s="573"/>
      <c r="KA71" s="71"/>
      <c r="KE71" s="67"/>
      <c r="KF71" s="67"/>
      <c r="KG71" s="67"/>
      <c r="KH71" s="67"/>
      <c r="KI71" s="67"/>
      <c r="KJ71" s="67"/>
      <c r="KK71" s="67"/>
      <c r="KP71" s="273"/>
      <c r="KQ71" s="385"/>
      <c r="KR71" s="220"/>
      <c r="KS71" s="12">
        <v>4</v>
      </c>
      <c r="KT71" s="573"/>
      <c r="KU71" s="71"/>
      <c r="KY71" s="67"/>
      <c r="KZ71" s="67"/>
      <c r="LA71" s="67"/>
      <c r="LB71" s="67"/>
      <c r="LC71" s="67"/>
      <c r="LD71" s="67"/>
      <c r="LE71" s="67"/>
      <c r="LJ71" s="273"/>
      <c r="LK71" s="385"/>
      <c r="LL71" s="220"/>
      <c r="LM71" s="12">
        <v>4</v>
      </c>
      <c r="LN71" s="573"/>
      <c r="LO71" s="71"/>
      <c r="LS71" s="67"/>
      <c r="LT71" s="67"/>
      <c r="LU71" s="67"/>
      <c r="LV71" s="67"/>
      <c r="LW71" s="67"/>
      <c r="LX71" s="67"/>
      <c r="LY71" s="67"/>
      <c r="MD71" s="273"/>
    </row>
    <row r="72" spans="1:342" ht="12.75" customHeight="1" x14ac:dyDescent="0.2">
      <c r="A72" s="494"/>
      <c r="B72" s="12">
        <v>5</v>
      </c>
      <c r="C72" s="69">
        <v>0.36</v>
      </c>
      <c r="D72" s="70">
        <v>0.23400000000000001</v>
      </c>
      <c r="E72" s="432"/>
      <c r="F72" s="72">
        <f t="shared" si="0"/>
        <v>7.5000000000000011E-2</v>
      </c>
      <c r="G72" s="67"/>
      <c r="H72" s="67"/>
      <c r="I72" s="67"/>
      <c r="J72" s="67"/>
      <c r="K72" s="67"/>
      <c r="L72" s="67"/>
      <c r="M72" s="67"/>
      <c r="N72" s="67"/>
      <c r="O72" s="67"/>
      <c r="P72" s="67"/>
      <c r="Q72" s="67"/>
      <c r="R72" s="67"/>
      <c r="S72" s="220"/>
      <c r="T72" s="385"/>
      <c r="U72" s="220"/>
      <c r="V72" s="12">
        <v>5</v>
      </c>
      <c r="W72" s="573"/>
      <c r="X72" s="71"/>
      <c r="Y72"/>
      <c r="Z72"/>
      <c r="AA72"/>
      <c r="AB72"/>
      <c r="AC72"/>
      <c r="AD72"/>
      <c r="AE72"/>
      <c r="AF72"/>
      <c r="AG72"/>
      <c r="AH72"/>
      <c r="AI72"/>
      <c r="AJ72"/>
      <c r="AK72"/>
      <c r="AL72"/>
      <c r="AM72" s="220"/>
      <c r="AN72" s="417"/>
      <c r="AO72" s="494"/>
      <c r="AP72" s="12">
        <v>5</v>
      </c>
      <c r="AQ72" s="573"/>
      <c r="AR72" s="71"/>
      <c r="AS72" s="432"/>
      <c r="AT72" s="574">
        <f t="shared" si="1"/>
        <v>0</v>
      </c>
      <c r="AU72" s="67"/>
      <c r="AV72" s="242"/>
      <c r="AW72" s="221"/>
      <c r="AX72" s="221"/>
      <c r="AY72" s="221"/>
      <c r="AZ72" s="221"/>
      <c r="BA72" s="221"/>
      <c r="BB72" s="221"/>
      <c r="BC72" s="221"/>
      <c r="BD72" s="221"/>
      <c r="BE72" s="221"/>
      <c r="BF72" s="221"/>
      <c r="BG72" s="221"/>
      <c r="BH72" s="221"/>
      <c r="BI72" s="243"/>
      <c r="BJ72" s="273"/>
      <c r="BK72" s="385"/>
      <c r="BL72" s="494"/>
      <c r="BM72" s="12">
        <v>5</v>
      </c>
      <c r="BN72" s="573"/>
      <c r="BO72" s="71"/>
      <c r="BS72" s="67"/>
      <c r="BT72" s="67"/>
      <c r="BU72" s="67"/>
      <c r="BV72" s="67"/>
      <c r="BW72" s="67"/>
      <c r="BX72" s="67"/>
      <c r="BY72" s="67"/>
      <c r="CD72" s="273"/>
      <c r="CE72" s="385"/>
      <c r="CF72" s="494"/>
      <c r="CG72" s="12">
        <v>5</v>
      </c>
      <c r="CH72" s="573"/>
      <c r="CI72" s="71"/>
      <c r="CM72" s="67"/>
      <c r="CN72" s="67"/>
      <c r="CO72" s="67"/>
      <c r="CP72" s="67"/>
      <c r="CQ72" s="67"/>
      <c r="CR72" s="67"/>
      <c r="CS72" s="67"/>
      <c r="CT72" s="67"/>
      <c r="CX72" s="273"/>
      <c r="CY72" s="385"/>
      <c r="CZ72" s="220"/>
      <c r="DA72" s="12">
        <v>5</v>
      </c>
      <c r="DB72" s="573"/>
      <c r="DC72" s="71"/>
      <c r="DG72" s="67"/>
      <c r="DH72" s="67"/>
      <c r="DI72" s="67"/>
      <c r="DJ72" s="67"/>
      <c r="DK72" s="67"/>
      <c r="DL72" s="67"/>
      <c r="DM72" s="67"/>
      <c r="DR72" s="273"/>
      <c r="DS72" s="385"/>
      <c r="DT72" s="220"/>
      <c r="DU72" s="12">
        <v>5</v>
      </c>
      <c r="DV72" s="573"/>
      <c r="DW72" s="71"/>
      <c r="EA72" s="67"/>
      <c r="EB72" s="67"/>
      <c r="EC72" s="67"/>
      <c r="ED72" s="67"/>
      <c r="EE72" s="67"/>
      <c r="EF72" s="67"/>
      <c r="EG72" s="67"/>
      <c r="EL72" s="273"/>
      <c r="EM72" s="385"/>
      <c r="EN72" s="220"/>
      <c r="EO72" s="12">
        <v>5</v>
      </c>
      <c r="EP72" s="573"/>
      <c r="EQ72" s="71"/>
      <c r="EU72" s="67"/>
      <c r="EV72" s="67"/>
      <c r="EW72" s="67"/>
      <c r="EX72" s="67"/>
      <c r="EY72" s="67"/>
      <c r="EZ72" s="67"/>
      <c r="FA72" s="67"/>
      <c r="FF72" s="273"/>
      <c r="FG72" s="385"/>
      <c r="FH72" s="220"/>
      <c r="FI72" s="12">
        <v>5</v>
      </c>
      <c r="FJ72" s="573"/>
      <c r="FK72" s="71"/>
      <c r="FO72" s="67"/>
      <c r="FP72" s="67"/>
      <c r="FQ72" s="67"/>
      <c r="FR72" s="67"/>
      <c r="FS72" s="67"/>
      <c r="FT72" s="67"/>
      <c r="FU72" s="67"/>
      <c r="FZ72" s="273"/>
      <c r="GA72" s="385"/>
      <c r="GB72" s="220"/>
      <c r="GC72" s="12">
        <v>5</v>
      </c>
      <c r="GD72" s="573"/>
      <c r="GE72" s="71"/>
      <c r="GI72" s="67"/>
      <c r="GJ72" s="67"/>
      <c r="GK72" s="67"/>
      <c r="GL72" s="67"/>
      <c r="GM72" s="67"/>
      <c r="GN72" s="67"/>
      <c r="GO72" s="67"/>
      <c r="GT72" s="273"/>
      <c r="GU72" s="385"/>
      <c r="GV72" s="220"/>
      <c r="GW72" s="12">
        <v>5</v>
      </c>
      <c r="GX72" s="573"/>
      <c r="GY72" s="71"/>
      <c r="HC72" s="67"/>
      <c r="HD72" s="67"/>
      <c r="HE72" s="67"/>
      <c r="HF72" s="67"/>
      <c r="HG72" s="67"/>
      <c r="HH72" s="67"/>
      <c r="HI72" s="67"/>
      <c r="HN72" s="273"/>
      <c r="HO72" s="385"/>
      <c r="HP72" s="220"/>
      <c r="HQ72" s="12">
        <v>5</v>
      </c>
      <c r="HR72" s="573"/>
      <c r="HS72" s="71"/>
      <c r="HW72" s="67"/>
      <c r="HX72" s="67"/>
      <c r="HY72" s="67"/>
      <c r="HZ72" s="67"/>
      <c r="IA72" s="67"/>
      <c r="IB72" s="67"/>
      <c r="IC72" s="67"/>
      <c r="IH72" s="273"/>
      <c r="II72" s="385"/>
      <c r="IJ72" s="220"/>
      <c r="IK72" s="12">
        <v>5</v>
      </c>
      <c r="IL72" s="573"/>
      <c r="IM72" s="71"/>
      <c r="IQ72" s="67"/>
      <c r="IR72" s="67"/>
      <c r="IS72" s="67"/>
      <c r="IT72" s="67"/>
      <c r="IU72" s="67"/>
      <c r="IV72" s="67"/>
      <c r="IW72" s="67"/>
      <c r="JB72" s="273"/>
      <c r="JC72" s="385"/>
      <c r="JD72" s="220"/>
      <c r="JE72" s="12">
        <v>5</v>
      </c>
      <c r="JF72" s="573"/>
      <c r="JG72" s="71"/>
      <c r="JK72" s="67"/>
      <c r="JL72" s="67"/>
      <c r="JM72" s="67"/>
      <c r="JN72" s="67"/>
      <c r="JO72" s="67"/>
      <c r="JP72" s="67"/>
      <c r="JQ72" s="67"/>
      <c r="JV72" s="273"/>
      <c r="JW72" s="385"/>
      <c r="JX72" s="220"/>
      <c r="JY72" s="12">
        <v>5</v>
      </c>
      <c r="JZ72" s="573"/>
      <c r="KA72" s="71"/>
      <c r="KE72" s="67"/>
      <c r="KF72" s="67"/>
      <c r="KG72" s="67"/>
      <c r="KH72" s="67"/>
      <c r="KI72" s="67"/>
      <c r="KJ72" s="67"/>
      <c r="KK72" s="67"/>
      <c r="KP72" s="273"/>
      <c r="KQ72" s="385"/>
      <c r="KR72" s="220"/>
      <c r="KS72" s="12">
        <v>5</v>
      </c>
      <c r="KT72" s="573"/>
      <c r="KU72" s="71"/>
      <c r="KY72" s="67"/>
      <c r="KZ72" s="67"/>
      <c r="LA72" s="67"/>
      <c r="LB72" s="67"/>
      <c r="LC72" s="67"/>
      <c r="LD72" s="67"/>
      <c r="LE72" s="67"/>
      <c r="LJ72" s="273"/>
      <c r="LK72" s="385"/>
      <c r="LL72" s="220"/>
      <c r="LM72" s="12">
        <v>5</v>
      </c>
      <c r="LN72" s="573"/>
      <c r="LO72" s="71"/>
      <c r="LS72" s="67"/>
      <c r="LT72" s="67"/>
      <c r="LU72" s="67"/>
      <c r="LV72" s="67"/>
      <c r="LW72" s="67"/>
      <c r="LX72" s="67"/>
      <c r="LY72" s="67"/>
      <c r="MD72" s="273"/>
    </row>
    <row r="73" spans="1:342" ht="12.75" customHeight="1" x14ac:dyDescent="0.2">
      <c r="A73" s="494"/>
      <c r="B73" s="12">
        <v>6</v>
      </c>
      <c r="C73" s="69">
        <v>0.51</v>
      </c>
      <c r="D73" s="70">
        <v>0.29099999999999998</v>
      </c>
      <c r="E73" s="432"/>
      <c r="F73" s="72">
        <f t="shared" si="0"/>
        <v>5.6999999999999967E-2</v>
      </c>
      <c r="G73" s="67"/>
      <c r="H73" s="67"/>
      <c r="I73" s="67"/>
      <c r="J73" s="67"/>
      <c r="K73" s="67"/>
      <c r="L73" s="67"/>
      <c r="M73" s="67"/>
      <c r="N73" s="67"/>
      <c r="O73" s="67"/>
      <c r="P73" s="67"/>
      <c r="Q73" s="67"/>
      <c r="R73" s="67"/>
      <c r="S73" s="220"/>
      <c r="T73" s="385"/>
      <c r="U73" s="220"/>
      <c r="V73" s="12">
        <v>6</v>
      </c>
      <c r="W73" s="573"/>
      <c r="X73" s="71"/>
      <c r="Y73"/>
      <c r="Z73"/>
      <c r="AA73"/>
      <c r="AB73"/>
      <c r="AC73"/>
      <c r="AD73"/>
      <c r="AE73"/>
      <c r="AF73"/>
      <c r="AG73"/>
      <c r="AH73"/>
      <c r="AI73"/>
      <c r="AJ73"/>
      <c r="AK73"/>
      <c r="AL73"/>
      <c r="AM73" s="220"/>
      <c r="AN73" s="417"/>
      <c r="AO73" s="494"/>
      <c r="AP73" s="12">
        <v>6</v>
      </c>
      <c r="AQ73" s="573"/>
      <c r="AR73" s="71"/>
      <c r="AS73" s="432"/>
      <c r="AT73" s="574">
        <f t="shared" si="1"/>
        <v>0</v>
      </c>
      <c r="AU73" s="67"/>
      <c r="AV73" s="242"/>
      <c r="AW73" s="221"/>
      <c r="AX73" s="221"/>
      <c r="AY73" s="221"/>
      <c r="AZ73" s="221"/>
      <c r="BA73" s="221"/>
      <c r="BB73" s="221"/>
      <c r="BC73" s="221"/>
      <c r="BD73" s="221"/>
      <c r="BE73" s="221"/>
      <c r="BF73" s="221"/>
      <c r="BG73" s="221"/>
      <c r="BH73" s="221"/>
      <c r="BI73" s="243"/>
      <c r="BJ73" s="273"/>
      <c r="BK73" s="385"/>
      <c r="BL73" s="494"/>
      <c r="BM73" s="12">
        <v>6</v>
      </c>
      <c r="BN73" s="573"/>
      <c r="BO73" s="71"/>
      <c r="BS73" s="67"/>
      <c r="BT73" s="67"/>
      <c r="BU73" s="67"/>
      <c r="BV73" s="67"/>
      <c r="BW73" s="67"/>
      <c r="BX73" s="67"/>
      <c r="BY73" s="67"/>
      <c r="CD73" s="273"/>
      <c r="CE73" s="385"/>
      <c r="CF73" s="494"/>
      <c r="CG73" s="12">
        <v>6</v>
      </c>
      <c r="CH73" s="573"/>
      <c r="CI73" s="71"/>
      <c r="CM73" s="67"/>
      <c r="CN73" s="67"/>
      <c r="CO73" s="67"/>
      <c r="CP73" s="67"/>
      <c r="CQ73" s="67"/>
      <c r="CR73" s="67"/>
      <c r="CS73" s="67"/>
      <c r="CT73" s="67"/>
      <c r="CX73" s="273"/>
      <c r="CY73" s="385"/>
      <c r="CZ73" s="220"/>
      <c r="DA73" s="12">
        <v>6</v>
      </c>
      <c r="DB73" s="573"/>
      <c r="DC73" s="71"/>
      <c r="DG73" s="67"/>
      <c r="DH73" s="67"/>
      <c r="DI73" s="67"/>
      <c r="DJ73" s="67"/>
      <c r="DK73" s="67"/>
      <c r="DL73" s="67"/>
      <c r="DM73" s="67"/>
      <c r="DR73" s="273"/>
      <c r="DS73" s="385"/>
      <c r="DT73" s="220"/>
      <c r="DU73" s="12">
        <v>6</v>
      </c>
      <c r="DV73" s="573"/>
      <c r="DW73" s="71"/>
      <c r="EA73" s="67"/>
      <c r="EB73" s="67"/>
      <c r="EC73" s="67"/>
      <c r="ED73" s="67"/>
      <c r="EE73" s="67"/>
      <c r="EF73" s="67"/>
      <c r="EG73" s="67"/>
      <c r="EL73" s="273"/>
      <c r="EM73" s="385"/>
      <c r="EN73" s="220"/>
      <c r="EO73" s="12">
        <v>6</v>
      </c>
      <c r="EP73" s="573"/>
      <c r="EQ73" s="71"/>
      <c r="EU73" s="67"/>
      <c r="EV73" s="67"/>
      <c r="EW73" s="67"/>
      <c r="EX73" s="67"/>
      <c r="EY73" s="67"/>
      <c r="EZ73" s="67"/>
      <c r="FA73" s="67"/>
      <c r="FF73" s="273"/>
      <c r="FG73" s="385"/>
      <c r="FH73" s="220"/>
      <c r="FI73" s="12">
        <v>6</v>
      </c>
      <c r="FJ73" s="573"/>
      <c r="FK73" s="71"/>
      <c r="FO73" s="67"/>
      <c r="FP73" s="67"/>
      <c r="FQ73" s="67"/>
      <c r="FR73" s="67"/>
      <c r="FS73" s="67"/>
      <c r="FT73" s="67"/>
      <c r="FU73" s="67"/>
      <c r="FZ73" s="273"/>
      <c r="GA73" s="385"/>
      <c r="GB73" s="220"/>
      <c r="GC73" s="12">
        <v>6</v>
      </c>
      <c r="GD73" s="573"/>
      <c r="GE73" s="71"/>
      <c r="GI73" s="67"/>
      <c r="GJ73" s="67"/>
      <c r="GK73" s="67"/>
      <c r="GL73" s="67"/>
      <c r="GM73" s="67"/>
      <c r="GN73" s="67"/>
      <c r="GO73" s="67"/>
      <c r="GT73" s="273"/>
      <c r="GU73" s="385"/>
      <c r="GV73" s="220"/>
      <c r="GW73" s="12">
        <v>6</v>
      </c>
      <c r="GX73" s="573"/>
      <c r="GY73" s="71"/>
      <c r="HC73" s="67"/>
      <c r="HD73" s="67"/>
      <c r="HE73" s="67"/>
      <c r="HF73" s="67"/>
      <c r="HG73" s="67"/>
      <c r="HH73" s="67"/>
      <c r="HI73" s="67"/>
      <c r="HN73" s="273"/>
      <c r="HO73" s="385"/>
      <c r="HP73" s="220"/>
      <c r="HQ73" s="12">
        <v>6</v>
      </c>
      <c r="HR73" s="573"/>
      <c r="HS73" s="71"/>
      <c r="HW73" s="67"/>
      <c r="HX73" s="67"/>
      <c r="HY73" s="67"/>
      <c r="HZ73" s="67"/>
      <c r="IA73" s="67"/>
      <c r="IB73" s="67"/>
      <c r="IC73" s="67"/>
      <c r="IH73" s="273"/>
      <c r="II73" s="385"/>
      <c r="IJ73" s="220"/>
      <c r="IK73" s="12">
        <v>6</v>
      </c>
      <c r="IL73" s="573"/>
      <c r="IM73" s="71"/>
      <c r="IQ73" s="67"/>
      <c r="IR73" s="67"/>
      <c r="IS73" s="67"/>
      <c r="IT73" s="67"/>
      <c r="IU73" s="67"/>
      <c r="IV73" s="67"/>
      <c r="IW73" s="67"/>
      <c r="JB73" s="273"/>
      <c r="JC73" s="385"/>
      <c r="JD73" s="220"/>
      <c r="JE73" s="12">
        <v>6</v>
      </c>
      <c r="JF73" s="573"/>
      <c r="JG73" s="71"/>
      <c r="JK73" s="67"/>
      <c r="JL73" s="67"/>
      <c r="JM73" s="67"/>
      <c r="JN73" s="67"/>
      <c r="JO73" s="67"/>
      <c r="JP73" s="67"/>
      <c r="JQ73" s="67"/>
      <c r="JV73" s="273"/>
      <c r="JW73" s="385"/>
      <c r="JX73" s="220"/>
      <c r="JY73" s="12">
        <v>6</v>
      </c>
      <c r="JZ73" s="573"/>
      <c r="KA73" s="71"/>
      <c r="KE73" s="67"/>
      <c r="KF73" s="67"/>
      <c r="KG73" s="67"/>
      <c r="KH73" s="67"/>
      <c r="KI73" s="67"/>
      <c r="KJ73" s="67"/>
      <c r="KK73" s="67"/>
      <c r="KP73" s="273"/>
      <c r="KQ73" s="385"/>
      <c r="KR73" s="220"/>
      <c r="KS73" s="12">
        <v>6</v>
      </c>
      <c r="KT73" s="573"/>
      <c r="KU73" s="71"/>
      <c r="KY73" s="67"/>
      <c r="KZ73" s="67"/>
      <c r="LA73" s="67"/>
      <c r="LB73" s="67"/>
      <c r="LC73" s="67"/>
      <c r="LD73" s="67"/>
      <c r="LE73" s="67"/>
      <c r="LJ73" s="273"/>
      <c r="LK73" s="385"/>
      <c r="LL73" s="220"/>
      <c r="LM73" s="12">
        <v>6</v>
      </c>
      <c r="LN73" s="573"/>
      <c r="LO73" s="71"/>
      <c r="LS73" s="67"/>
      <c r="LT73" s="67"/>
      <c r="LU73" s="67"/>
      <c r="LV73" s="67"/>
      <c r="LW73" s="67"/>
      <c r="LX73" s="67"/>
      <c r="LY73" s="67"/>
      <c r="MD73" s="273"/>
    </row>
    <row r="74" spans="1:342" ht="12.75" customHeight="1" x14ac:dyDescent="0.2">
      <c r="A74" s="494"/>
      <c r="B74" s="12">
        <v>7</v>
      </c>
      <c r="C74" s="69">
        <v>0.67</v>
      </c>
      <c r="D74" s="70">
        <v>0.35899999999999999</v>
      </c>
      <c r="E74" s="432"/>
      <c r="F74" s="72">
        <f t="shared" si="0"/>
        <v>6.8000000000000005E-2</v>
      </c>
      <c r="G74" s="67"/>
      <c r="H74" s="67"/>
      <c r="I74" s="67"/>
      <c r="J74" s="67"/>
      <c r="K74" s="67"/>
      <c r="L74" s="67"/>
      <c r="M74" s="67"/>
      <c r="N74" s="67"/>
      <c r="O74" s="67"/>
      <c r="P74" s="67"/>
      <c r="Q74" s="67"/>
      <c r="R74" s="67"/>
      <c r="S74" s="220"/>
      <c r="T74" s="385"/>
      <c r="U74" s="220"/>
      <c r="V74" s="12">
        <v>7</v>
      </c>
      <c r="W74" s="573"/>
      <c r="X74" s="71"/>
      <c r="Y74"/>
      <c r="Z74"/>
      <c r="AA74"/>
      <c r="AB74"/>
      <c r="AC74"/>
      <c r="AD74"/>
      <c r="AE74"/>
      <c r="AF74"/>
      <c r="AG74"/>
      <c r="AH74"/>
      <c r="AI74"/>
      <c r="AJ74"/>
      <c r="AK74"/>
      <c r="AL74"/>
      <c r="AM74" s="220"/>
      <c r="AN74" s="417"/>
      <c r="AO74" s="494"/>
      <c r="AP74" s="12">
        <v>7</v>
      </c>
      <c r="AQ74" s="573"/>
      <c r="AR74" s="71"/>
      <c r="AS74" s="432"/>
      <c r="AT74" s="574">
        <f t="shared" si="1"/>
        <v>0</v>
      </c>
      <c r="AU74" s="67"/>
      <c r="AV74" s="242"/>
      <c r="AW74" s="221"/>
      <c r="AX74" s="221"/>
      <c r="AY74" s="221"/>
      <c r="AZ74" s="221"/>
      <c r="BA74" s="221"/>
      <c r="BB74" s="221"/>
      <c r="BC74" s="221"/>
      <c r="BD74" s="221"/>
      <c r="BE74" s="221"/>
      <c r="BF74" s="221"/>
      <c r="BG74" s="221"/>
      <c r="BH74" s="221"/>
      <c r="BI74" s="243"/>
      <c r="BJ74" s="273"/>
      <c r="BK74" s="385"/>
      <c r="BL74" s="494"/>
      <c r="BM74" s="12">
        <v>7</v>
      </c>
      <c r="BN74" s="573"/>
      <c r="BO74" s="71"/>
      <c r="BS74" s="67"/>
      <c r="BT74" s="67"/>
      <c r="BU74" s="67"/>
      <c r="BV74" s="67"/>
      <c r="BW74" s="67"/>
      <c r="BX74" s="67"/>
      <c r="BY74" s="67"/>
      <c r="CD74" s="273"/>
      <c r="CE74" s="385"/>
      <c r="CF74" s="494"/>
      <c r="CG74" s="12">
        <v>7</v>
      </c>
      <c r="CH74" s="573"/>
      <c r="CI74" s="71"/>
      <c r="CM74" s="67"/>
      <c r="CN74" s="67"/>
      <c r="CO74" s="67"/>
      <c r="CP74" s="67"/>
      <c r="CQ74" s="67"/>
      <c r="CR74" s="67"/>
      <c r="CS74" s="67"/>
      <c r="CT74" s="67"/>
      <c r="CX74" s="273"/>
      <c r="CY74" s="385"/>
      <c r="CZ74" s="220"/>
      <c r="DA74" s="12">
        <v>7</v>
      </c>
      <c r="DB74" s="573"/>
      <c r="DC74" s="71"/>
      <c r="DG74" s="67"/>
      <c r="DH74" s="67"/>
      <c r="DI74" s="67"/>
      <c r="DJ74" s="67"/>
      <c r="DK74" s="67"/>
      <c r="DL74" s="67"/>
      <c r="DM74" s="67"/>
      <c r="DR74" s="273"/>
      <c r="DS74" s="385"/>
      <c r="DT74" s="220"/>
      <c r="DU74" s="12">
        <v>7</v>
      </c>
      <c r="DV74" s="573"/>
      <c r="DW74" s="71"/>
      <c r="EA74" s="67"/>
      <c r="EB74" s="67"/>
      <c r="EC74" s="67"/>
      <c r="ED74" s="67"/>
      <c r="EE74" s="67"/>
      <c r="EF74" s="67"/>
      <c r="EG74" s="67"/>
      <c r="EL74" s="273"/>
      <c r="EM74" s="385"/>
      <c r="EN74" s="220"/>
      <c r="EO74" s="12">
        <v>7</v>
      </c>
      <c r="EP74" s="573"/>
      <c r="EQ74" s="71"/>
      <c r="EU74" s="67"/>
      <c r="EV74" s="67"/>
      <c r="EW74" s="67"/>
      <c r="EX74" s="67"/>
      <c r="EY74" s="67"/>
      <c r="EZ74" s="67"/>
      <c r="FA74" s="67"/>
      <c r="FF74" s="273"/>
      <c r="FG74" s="385"/>
      <c r="FH74" s="220"/>
      <c r="FI74" s="12">
        <v>7</v>
      </c>
      <c r="FJ74" s="573"/>
      <c r="FK74" s="71"/>
      <c r="FO74" s="67"/>
      <c r="FP74" s="67"/>
      <c r="FQ74" s="67"/>
      <c r="FR74" s="67"/>
      <c r="FS74" s="67"/>
      <c r="FT74" s="67"/>
      <c r="FU74" s="67"/>
      <c r="FZ74" s="273"/>
      <c r="GA74" s="385"/>
      <c r="GB74" s="220"/>
      <c r="GC74" s="12">
        <v>7</v>
      </c>
      <c r="GD74" s="573"/>
      <c r="GE74" s="71"/>
      <c r="GI74" s="67"/>
      <c r="GJ74" s="67"/>
      <c r="GK74" s="67"/>
      <c r="GL74" s="67"/>
      <c r="GM74" s="67"/>
      <c r="GN74" s="67"/>
      <c r="GO74" s="67"/>
      <c r="GT74" s="273"/>
      <c r="GU74" s="385"/>
      <c r="GV74" s="220"/>
      <c r="GW74" s="12">
        <v>7</v>
      </c>
      <c r="GX74" s="573"/>
      <c r="GY74" s="71"/>
      <c r="HC74" s="67"/>
      <c r="HD74" s="67"/>
      <c r="HE74" s="67"/>
      <c r="HF74" s="67"/>
      <c r="HG74" s="67"/>
      <c r="HH74" s="67"/>
      <c r="HI74" s="67"/>
      <c r="HN74" s="273"/>
      <c r="HO74" s="385"/>
      <c r="HP74" s="220"/>
      <c r="HQ74" s="12">
        <v>7</v>
      </c>
      <c r="HR74" s="573"/>
      <c r="HS74" s="71"/>
      <c r="HW74" s="67"/>
      <c r="HX74" s="67"/>
      <c r="HY74" s="67"/>
      <c r="HZ74" s="67"/>
      <c r="IA74" s="67"/>
      <c r="IB74" s="67"/>
      <c r="IC74" s="67"/>
      <c r="IH74" s="273"/>
      <c r="II74" s="385"/>
      <c r="IJ74" s="220"/>
      <c r="IK74" s="12">
        <v>7</v>
      </c>
      <c r="IL74" s="573"/>
      <c r="IM74" s="71"/>
      <c r="IQ74" s="67"/>
      <c r="IR74" s="67"/>
      <c r="IS74" s="67"/>
      <c r="IT74" s="67"/>
      <c r="IU74" s="67"/>
      <c r="IV74" s="67"/>
      <c r="IW74" s="67"/>
      <c r="JB74" s="273"/>
      <c r="JC74" s="385"/>
      <c r="JD74" s="220"/>
      <c r="JE74" s="12">
        <v>7</v>
      </c>
      <c r="JF74" s="573"/>
      <c r="JG74" s="71"/>
      <c r="JK74" s="67"/>
      <c r="JL74" s="67"/>
      <c r="JM74" s="67"/>
      <c r="JN74" s="67"/>
      <c r="JO74" s="67"/>
      <c r="JP74" s="67"/>
      <c r="JQ74" s="67"/>
      <c r="JV74" s="273"/>
      <c r="JW74" s="385"/>
      <c r="JX74" s="220"/>
      <c r="JY74" s="12">
        <v>7</v>
      </c>
      <c r="JZ74" s="573"/>
      <c r="KA74" s="71"/>
      <c r="KE74" s="67"/>
      <c r="KF74" s="67"/>
      <c r="KG74" s="67"/>
      <c r="KH74" s="67"/>
      <c r="KI74" s="67"/>
      <c r="KJ74" s="67"/>
      <c r="KK74" s="67"/>
      <c r="KP74" s="273"/>
      <c r="KQ74" s="385"/>
      <c r="KR74" s="220"/>
      <c r="KS74" s="12">
        <v>7</v>
      </c>
      <c r="KT74" s="573"/>
      <c r="KU74" s="71"/>
      <c r="KY74" s="67"/>
      <c r="KZ74" s="67"/>
      <c r="LA74" s="67"/>
      <c r="LB74" s="67"/>
      <c r="LC74" s="67"/>
      <c r="LD74" s="67"/>
      <c r="LE74" s="67"/>
      <c r="LJ74" s="273"/>
      <c r="LK74" s="385"/>
      <c r="LL74" s="220"/>
      <c r="LM74" s="12">
        <v>7</v>
      </c>
      <c r="LN74" s="573"/>
      <c r="LO74" s="71"/>
      <c r="LS74" s="67"/>
      <c r="LT74" s="67"/>
      <c r="LU74" s="67"/>
      <c r="LV74" s="67"/>
      <c r="LW74" s="67"/>
      <c r="LX74" s="67"/>
      <c r="LY74" s="67"/>
      <c r="MD74" s="273"/>
    </row>
    <row r="75" spans="1:342" ht="12.75" customHeight="1" x14ac:dyDescent="0.2">
      <c r="A75" s="494"/>
      <c r="B75" s="12">
        <v>8</v>
      </c>
      <c r="C75" s="69">
        <v>0.83</v>
      </c>
      <c r="D75" s="70">
        <v>0.40300000000000002</v>
      </c>
      <c r="E75" s="432"/>
      <c r="F75" s="72">
        <f t="shared" si="0"/>
        <v>4.4000000000000039E-2</v>
      </c>
      <c r="G75" s="67"/>
      <c r="H75" s="67"/>
      <c r="I75" s="67"/>
      <c r="J75" s="67"/>
      <c r="K75" s="67"/>
      <c r="L75" s="67"/>
      <c r="M75" s="67"/>
      <c r="N75" s="67"/>
      <c r="O75" s="67"/>
      <c r="P75" s="67"/>
      <c r="Q75" s="67"/>
      <c r="R75" s="67"/>
      <c r="S75" s="220"/>
      <c r="T75" s="385"/>
      <c r="U75" s="220"/>
      <c r="V75" s="12">
        <v>8</v>
      </c>
      <c r="W75" s="573"/>
      <c r="X75" s="71"/>
      <c r="Y75"/>
      <c r="Z75"/>
      <c r="AA75"/>
      <c r="AB75"/>
      <c r="AC75"/>
      <c r="AD75"/>
      <c r="AE75"/>
      <c r="AF75"/>
      <c r="AG75"/>
      <c r="AH75"/>
      <c r="AI75"/>
      <c r="AJ75"/>
      <c r="AK75"/>
      <c r="AL75"/>
      <c r="AM75" s="220"/>
      <c r="AN75" s="417"/>
      <c r="AO75" s="494"/>
      <c r="AP75" s="12">
        <v>8</v>
      </c>
      <c r="AQ75" s="573"/>
      <c r="AR75" s="71"/>
      <c r="AS75" s="432"/>
      <c r="AT75" s="574">
        <f t="shared" si="1"/>
        <v>0</v>
      </c>
      <c r="AU75" s="67"/>
      <c r="AV75" s="242"/>
      <c r="AW75" s="221"/>
      <c r="AX75" s="221"/>
      <c r="AY75" s="221"/>
      <c r="AZ75" s="221"/>
      <c r="BA75" s="221"/>
      <c r="BB75" s="221"/>
      <c r="BC75" s="221"/>
      <c r="BD75" s="221"/>
      <c r="BE75" s="221"/>
      <c r="BF75" s="221"/>
      <c r="BG75" s="221"/>
      <c r="BH75" s="221"/>
      <c r="BI75" s="243"/>
      <c r="BJ75" s="273"/>
      <c r="BK75" s="385"/>
      <c r="BL75" s="494"/>
      <c r="BM75" s="12">
        <v>8</v>
      </c>
      <c r="BN75" s="573"/>
      <c r="BO75" s="71"/>
      <c r="BS75" s="67"/>
      <c r="BT75" s="67"/>
      <c r="BU75" s="67"/>
      <c r="BV75" s="67"/>
      <c r="BW75" s="67"/>
      <c r="BX75" s="67"/>
      <c r="BY75" s="67"/>
      <c r="CD75" s="273"/>
      <c r="CE75" s="385"/>
      <c r="CF75" s="494"/>
      <c r="CG75" s="12">
        <v>8</v>
      </c>
      <c r="CH75" s="573"/>
      <c r="CI75" s="71"/>
      <c r="CM75" s="67"/>
      <c r="CN75" s="67"/>
      <c r="CO75" s="67"/>
      <c r="CP75" s="67"/>
      <c r="CQ75" s="67"/>
      <c r="CR75" s="67"/>
      <c r="CS75" s="67"/>
      <c r="CT75" s="67"/>
      <c r="CX75" s="273"/>
      <c r="CY75" s="385"/>
      <c r="CZ75" s="220"/>
      <c r="DA75" s="12">
        <v>8</v>
      </c>
      <c r="DB75" s="573"/>
      <c r="DC75" s="71"/>
      <c r="DG75" s="67"/>
      <c r="DH75" s="67"/>
      <c r="DI75" s="67"/>
      <c r="DJ75" s="67"/>
      <c r="DK75" s="67"/>
      <c r="DL75" s="67"/>
      <c r="DM75" s="67"/>
      <c r="DR75" s="273"/>
      <c r="DS75" s="385"/>
      <c r="DT75" s="220"/>
      <c r="DU75" s="12">
        <v>8</v>
      </c>
      <c r="DV75" s="573"/>
      <c r="DW75" s="71"/>
      <c r="EA75" s="67"/>
      <c r="EB75" s="67"/>
      <c r="EC75" s="67"/>
      <c r="ED75" s="67"/>
      <c r="EE75" s="67"/>
      <c r="EF75" s="67"/>
      <c r="EG75" s="67"/>
      <c r="EL75" s="273"/>
      <c r="EM75" s="385"/>
      <c r="EN75" s="220"/>
      <c r="EO75" s="12">
        <v>8</v>
      </c>
      <c r="EP75" s="573"/>
      <c r="EQ75" s="71"/>
      <c r="EU75" s="67"/>
      <c r="EV75" s="67"/>
      <c r="EW75" s="67"/>
      <c r="EX75" s="67"/>
      <c r="EY75" s="67"/>
      <c r="EZ75" s="67"/>
      <c r="FA75" s="67"/>
      <c r="FF75" s="273"/>
      <c r="FG75" s="385"/>
      <c r="FH75" s="220"/>
      <c r="FI75" s="12">
        <v>8</v>
      </c>
      <c r="FJ75" s="573"/>
      <c r="FK75" s="71"/>
      <c r="FO75" s="67"/>
      <c r="FP75" s="67"/>
      <c r="FQ75" s="67"/>
      <c r="FR75" s="67"/>
      <c r="FS75" s="67"/>
      <c r="FT75" s="67"/>
      <c r="FU75" s="67"/>
      <c r="FZ75" s="273"/>
      <c r="GA75" s="385"/>
      <c r="GB75" s="220"/>
      <c r="GC75" s="12">
        <v>8</v>
      </c>
      <c r="GD75" s="573"/>
      <c r="GE75" s="71"/>
      <c r="GI75" s="67"/>
      <c r="GJ75" s="67"/>
      <c r="GK75" s="67"/>
      <c r="GL75" s="67"/>
      <c r="GM75" s="67"/>
      <c r="GN75" s="67"/>
      <c r="GO75" s="67"/>
      <c r="GT75" s="273"/>
      <c r="GU75" s="385"/>
      <c r="GV75" s="220"/>
      <c r="GW75" s="12">
        <v>8</v>
      </c>
      <c r="GX75" s="573"/>
      <c r="GY75" s="71"/>
      <c r="HC75" s="67"/>
      <c r="HD75" s="67"/>
      <c r="HE75" s="67"/>
      <c r="HF75" s="67"/>
      <c r="HG75" s="67"/>
      <c r="HH75" s="67"/>
      <c r="HI75" s="67"/>
      <c r="HN75" s="273"/>
      <c r="HO75" s="385"/>
      <c r="HP75" s="220"/>
      <c r="HQ75" s="12">
        <v>8</v>
      </c>
      <c r="HR75" s="573"/>
      <c r="HS75" s="71"/>
      <c r="HW75" s="67"/>
      <c r="HX75" s="67"/>
      <c r="HY75" s="67"/>
      <c r="HZ75" s="67"/>
      <c r="IA75" s="67"/>
      <c r="IB75" s="67"/>
      <c r="IC75" s="67"/>
      <c r="IH75" s="273"/>
      <c r="II75" s="385"/>
      <c r="IJ75" s="220"/>
      <c r="IK75" s="12">
        <v>8</v>
      </c>
      <c r="IL75" s="573"/>
      <c r="IM75" s="71"/>
      <c r="IQ75" s="67"/>
      <c r="IR75" s="67"/>
      <c r="IS75" s="67"/>
      <c r="IT75" s="67"/>
      <c r="IU75" s="67"/>
      <c r="IV75" s="67"/>
      <c r="IW75" s="67"/>
      <c r="JB75" s="273"/>
      <c r="JC75" s="385"/>
      <c r="JD75" s="220"/>
      <c r="JE75" s="12">
        <v>8</v>
      </c>
      <c r="JF75" s="573"/>
      <c r="JG75" s="71"/>
      <c r="JK75" s="67"/>
      <c r="JL75" s="67"/>
      <c r="JM75" s="67"/>
      <c r="JN75" s="67"/>
      <c r="JO75" s="67"/>
      <c r="JP75" s="67"/>
      <c r="JQ75" s="67"/>
      <c r="JV75" s="273"/>
      <c r="JW75" s="385"/>
      <c r="JX75" s="220"/>
      <c r="JY75" s="12">
        <v>8</v>
      </c>
      <c r="JZ75" s="573"/>
      <c r="KA75" s="71"/>
      <c r="KE75" s="67"/>
      <c r="KF75" s="67"/>
      <c r="KG75" s="67"/>
      <c r="KH75" s="67"/>
      <c r="KI75" s="67"/>
      <c r="KJ75" s="67"/>
      <c r="KK75" s="67"/>
      <c r="KP75" s="273"/>
      <c r="KQ75" s="385"/>
      <c r="KR75" s="220"/>
      <c r="KS75" s="12">
        <v>8</v>
      </c>
      <c r="KT75" s="573"/>
      <c r="KU75" s="71"/>
      <c r="KY75" s="67"/>
      <c r="KZ75" s="67"/>
      <c r="LA75" s="67"/>
      <c r="LB75" s="67"/>
      <c r="LC75" s="67"/>
      <c r="LD75" s="67"/>
      <c r="LE75" s="67"/>
      <c r="LJ75" s="273"/>
      <c r="LK75" s="385"/>
      <c r="LL75" s="220"/>
      <c r="LM75" s="12">
        <v>8</v>
      </c>
      <c r="LN75" s="573"/>
      <c r="LO75" s="71"/>
      <c r="LS75" s="67"/>
      <c r="LT75" s="67"/>
      <c r="LU75" s="67"/>
      <c r="LV75" s="67"/>
      <c r="LW75" s="67"/>
      <c r="LX75" s="67"/>
      <c r="LY75" s="67"/>
      <c r="MD75" s="273"/>
    </row>
    <row r="76" spans="1:342" ht="12.75" customHeight="1" x14ac:dyDescent="0.2">
      <c r="A76" s="494"/>
      <c r="B76" s="12">
        <v>9</v>
      </c>
      <c r="C76" s="69">
        <v>0.98</v>
      </c>
      <c r="D76" s="70">
        <v>0.48499999999999999</v>
      </c>
      <c r="E76" s="432"/>
      <c r="F76" s="72">
        <f t="shared" si="0"/>
        <v>8.1999999999999962E-2</v>
      </c>
      <c r="G76" s="67"/>
      <c r="H76" s="67"/>
      <c r="I76" s="67"/>
      <c r="J76" s="67"/>
      <c r="K76" s="67"/>
      <c r="L76" s="67"/>
      <c r="M76" s="67"/>
      <c r="N76" s="67"/>
      <c r="O76" s="67"/>
      <c r="P76" s="67"/>
      <c r="Q76" s="67"/>
      <c r="R76" s="67"/>
      <c r="S76" s="220"/>
      <c r="T76" s="385"/>
      <c r="U76" s="220"/>
      <c r="V76" s="12">
        <v>9</v>
      </c>
      <c r="W76" s="573"/>
      <c r="X76" s="71"/>
      <c r="Y76"/>
      <c r="Z76"/>
      <c r="AA76"/>
      <c r="AB76"/>
      <c r="AC76"/>
      <c r="AD76"/>
      <c r="AE76"/>
      <c r="AF76"/>
      <c r="AG76"/>
      <c r="AH76"/>
      <c r="AI76"/>
      <c r="AJ76"/>
      <c r="AK76"/>
      <c r="AL76"/>
      <c r="AM76" s="220"/>
      <c r="AN76" s="417"/>
      <c r="AO76" s="494"/>
      <c r="AP76" s="12">
        <v>9</v>
      </c>
      <c r="AQ76" s="573"/>
      <c r="AR76" s="71"/>
      <c r="AS76" s="432"/>
      <c r="AT76" s="574">
        <f t="shared" si="1"/>
        <v>0</v>
      </c>
      <c r="AU76" s="67"/>
      <c r="AV76" s="242"/>
      <c r="AW76" s="221"/>
      <c r="AX76" s="221"/>
      <c r="AY76" s="221"/>
      <c r="AZ76" s="221"/>
      <c r="BA76" s="221"/>
      <c r="BB76" s="221"/>
      <c r="BC76" s="221"/>
      <c r="BD76" s="221"/>
      <c r="BE76" s="221"/>
      <c r="BF76" s="221"/>
      <c r="BG76" s="221"/>
      <c r="BH76" s="221"/>
      <c r="BI76" s="243"/>
      <c r="BJ76" s="273"/>
      <c r="BK76" s="385"/>
      <c r="BL76" s="494"/>
      <c r="BM76" s="12">
        <v>9</v>
      </c>
      <c r="BN76" s="573"/>
      <c r="BO76" s="71"/>
      <c r="CD76" s="273"/>
      <c r="CE76" s="385"/>
      <c r="CF76" s="494"/>
      <c r="CG76" s="12">
        <v>9</v>
      </c>
      <c r="CH76" s="573"/>
      <c r="CI76" s="71"/>
      <c r="CX76" s="273"/>
      <c r="CY76" s="385"/>
      <c r="CZ76" s="220"/>
      <c r="DA76" s="12">
        <v>9</v>
      </c>
      <c r="DB76" s="573"/>
      <c r="DC76" s="71"/>
      <c r="DG76" s="67"/>
      <c r="DH76" s="67"/>
      <c r="DI76" s="67"/>
      <c r="DJ76" s="67"/>
      <c r="DK76" s="67"/>
      <c r="DL76" s="67"/>
      <c r="DM76" s="67"/>
      <c r="DR76" s="273"/>
      <c r="DS76" s="385"/>
      <c r="DT76" s="220"/>
      <c r="DU76" s="12">
        <v>9</v>
      </c>
      <c r="DV76" s="573"/>
      <c r="DW76" s="71"/>
      <c r="EA76" s="67"/>
      <c r="EB76" s="67"/>
      <c r="EC76" s="67"/>
      <c r="ED76" s="67"/>
      <c r="EE76" s="67"/>
      <c r="EF76" s="67"/>
      <c r="EG76" s="67"/>
      <c r="EL76" s="273"/>
      <c r="EM76" s="385"/>
      <c r="EN76" s="220"/>
      <c r="EO76" s="12">
        <v>9</v>
      </c>
      <c r="EP76" s="573"/>
      <c r="EQ76" s="71"/>
      <c r="EU76" s="67"/>
      <c r="EV76" s="67"/>
      <c r="EW76" s="67"/>
      <c r="EX76" s="67"/>
      <c r="EY76" s="67"/>
      <c r="EZ76" s="67"/>
      <c r="FA76" s="67"/>
      <c r="FF76" s="273"/>
      <c r="FG76" s="385"/>
      <c r="FH76" s="220"/>
      <c r="FI76" s="12">
        <v>9</v>
      </c>
      <c r="FJ76" s="573"/>
      <c r="FK76" s="71"/>
      <c r="FO76" s="67"/>
      <c r="FP76" s="67"/>
      <c r="FQ76" s="67"/>
      <c r="FR76" s="67"/>
      <c r="FS76" s="67"/>
      <c r="FT76" s="67"/>
      <c r="FU76" s="67"/>
      <c r="FZ76" s="273"/>
      <c r="GA76" s="385"/>
      <c r="GB76" s="220"/>
      <c r="GC76" s="12">
        <v>9</v>
      </c>
      <c r="GD76" s="573"/>
      <c r="GE76" s="71"/>
      <c r="GI76" s="67"/>
      <c r="GJ76" s="67"/>
      <c r="GK76" s="67"/>
      <c r="GL76" s="67"/>
      <c r="GM76" s="67"/>
      <c r="GN76" s="67"/>
      <c r="GO76" s="67"/>
      <c r="GT76" s="273"/>
      <c r="GU76" s="385"/>
      <c r="GV76" s="220"/>
      <c r="GW76" s="12">
        <v>9</v>
      </c>
      <c r="GX76" s="573"/>
      <c r="GY76" s="71"/>
      <c r="HC76" s="67"/>
      <c r="HD76" s="67"/>
      <c r="HE76" s="67"/>
      <c r="HF76" s="67"/>
      <c r="HG76" s="67"/>
      <c r="HH76" s="67"/>
      <c r="HI76" s="67"/>
      <c r="HN76" s="273"/>
      <c r="HO76" s="385"/>
      <c r="HP76" s="220"/>
      <c r="HQ76" s="12">
        <v>9</v>
      </c>
      <c r="HR76" s="573"/>
      <c r="HS76" s="71"/>
      <c r="HW76" s="67"/>
      <c r="HX76" s="67"/>
      <c r="HY76" s="67"/>
      <c r="HZ76" s="67"/>
      <c r="IA76" s="67"/>
      <c r="IB76" s="67"/>
      <c r="IC76" s="67"/>
      <c r="IH76" s="273"/>
      <c r="II76" s="385"/>
      <c r="IJ76" s="220"/>
      <c r="IK76" s="12">
        <v>9</v>
      </c>
      <c r="IL76" s="573"/>
      <c r="IM76" s="71"/>
      <c r="IQ76" s="67"/>
      <c r="IR76" s="67"/>
      <c r="IS76" s="67"/>
      <c r="IT76" s="67"/>
      <c r="IU76" s="67"/>
      <c r="IV76" s="67"/>
      <c r="IW76" s="67"/>
      <c r="JB76" s="273"/>
      <c r="JC76" s="385"/>
      <c r="JD76" s="220"/>
      <c r="JE76" s="12">
        <v>9</v>
      </c>
      <c r="JF76" s="573"/>
      <c r="JG76" s="71"/>
      <c r="JK76" s="67"/>
      <c r="JL76" s="67"/>
      <c r="JM76" s="67"/>
      <c r="JN76" s="67"/>
      <c r="JO76" s="67"/>
      <c r="JP76" s="67"/>
      <c r="JQ76" s="67"/>
      <c r="JV76" s="273"/>
      <c r="JW76" s="385"/>
      <c r="JX76" s="220"/>
      <c r="JY76" s="12">
        <v>9</v>
      </c>
      <c r="JZ76" s="573"/>
      <c r="KA76" s="71"/>
      <c r="KE76" s="67"/>
      <c r="KF76" s="67"/>
      <c r="KG76" s="67"/>
      <c r="KH76" s="67"/>
      <c r="KI76" s="67"/>
      <c r="KJ76" s="67"/>
      <c r="KK76" s="67"/>
      <c r="KP76" s="273"/>
      <c r="KQ76" s="385"/>
      <c r="KR76" s="220"/>
      <c r="KS76" s="12">
        <v>9</v>
      </c>
      <c r="KT76" s="573"/>
      <c r="KU76" s="71"/>
      <c r="KY76" s="67"/>
      <c r="KZ76" s="67"/>
      <c r="LA76" s="67"/>
      <c r="LB76" s="67"/>
      <c r="LC76" s="67"/>
      <c r="LD76" s="67"/>
      <c r="LE76" s="67"/>
      <c r="LJ76" s="273"/>
      <c r="LK76" s="385"/>
      <c r="LL76" s="220"/>
      <c r="LM76" s="12">
        <v>9</v>
      </c>
      <c r="LN76" s="573"/>
      <c r="LO76" s="71"/>
      <c r="LS76" s="67"/>
      <c r="LT76" s="67"/>
      <c r="LU76" s="67"/>
      <c r="LV76" s="67"/>
      <c r="LW76" s="67"/>
      <c r="LX76" s="67"/>
      <c r="LY76" s="67"/>
      <c r="MD76" s="273"/>
    </row>
    <row r="77" spans="1:342" ht="12.75" customHeight="1" x14ac:dyDescent="0.2">
      <c r="A77" s="494"/>
      <c r="B77" s="12">
        <v>10</v>
      </c>
      <c r="C77" s="69">
        <v>1.1299999999999999</v>
      </c>
      <c r="D77" s="70">
        <v>0.55400000000000005</v>
      </c>
      <c r="E77" s="432"/>
      <c r="F77" s="72">
        <f t="shared" si="0"/>
        <v>6.9000000000000061E-2</v>
      </c>
      <c r="G77" s="67"/>
      <c r="H77" s="67"/>
      <c r="I77" s="67"/>
      <c r="J77" s="67"/>
      <c r="K77" s="67"/>
      <c r="L77" s="67"/>
      <c r="M77" s="67"/>
      <c r="N77" s="67"/>
      <c r="O77" s="67"/>
      <c r="P77" s="67"/>
      <c r="Q77" s="67"/>
      <c r="R77" s="67"/>
      <c r="S77" s="220"/>
      <c r="T77" s="385"/>
      <c r="U77" s="220"/>
      <c r="V77" s="12">
        <v>10</v>
      </c>
      <c r="W77" s="573"/>
      <c r="X77" s="71"/>
      <c r="Y77"/>
      <c r="Z77"/>
      <c r="AA77"/>
      <c r="AB77"/>
      <c r="AC77"/>
      <c r="AD77"/>
      <c r="AE77"/>
      <c r="AF77"/>
      <c r="AG77"/>
      <c r="AH77"/>
      <c r="AI77"/>
      <c r="AJ77"/>
      <c r="AK77"/>
      <c r="AL77"/>
      <c r="AM77" s="220"/>
      <c r="AN77" s="417"/>
      <c r="AO77" s="494"/>
      <c r="AP77" s="12">
        <v>10</v>
      </c>
      <c r="AQ77" s="573"/>
      <c r="AR77" s="71"/>
      <c r="AS77" s="432"/>
      <c r="AT77" s="574">
        <f t="shared" si="1"/>
        <v>0</v>
      </c>
      <c r="AU77" s="67"/>
      <c r="AV77" s="242"/>
      <c r="AW77" s="221"/>
      <c r="AX77" s="221"/>
      <c r="AY77" s="221"/>
      <c r="AZ77" s="221"/>
      <c r="BA77" s="221"/>
      <c r="BB77" s="221"/>
      <c r="BC77" s="221"/>
      <c r="BD77" s="221"/>
      <c r="BE77" s="221"/>
      <c r="BF77" s="221"/>
      <c r="BG77" s="221"/>
      <c r="BH77" s="221"/>
      <c r="BI77" s="243"/>
      <c r="BJ77" s="273"/>
      <c r="BK77" s="385"/>
      <c r="BL77" s="494"/>
      <c r="BM77" s="12">
        <v>10</v>
      </c>
      <c r="BN77" s="573"/>
      <c r="BO77" s="71"/>
      <c r="CD77" s="273"/>
      <c r="CE77" s="385"/>
      <c r="CF77" s="494"/>
      <c r="CG77" s="12">
        <v>10</v>
      </c>
      <c r="CH77" s="573"/>
      <c r="CI77" s="71"/>
      <c r="CX77" s="273"/>
      <c r="CY77" s="385"/>
      <c r="CZ77" s="220"/>
      <c r="DA77" s="12">
        <v>10</v>
      </c>
      <c r="DB77" s="573"/>
      <c r="DC77" s="71"/>
      <c r="DG77" s="67"/>
      <c r="DH77" s="67"/>
      <c r="DI77" s="67"/>
      <c r="DJ77" s="67"/>
      <c r="DK77" s="67"/>
      <c r="DL77" s="67"/>
      <c r="DM77" s="67"/>
      <c r="DR77" s="273"/>
      <c r="DS77" s="385"/>
      <c r="DT77" s="220"/>
      <c r="DU77" s="12">
        <v>10</v>
      </c>
      <c r="DV77" s="573"/>
      <c r="DW77" s="71"/>
      <c r="EA77" s="67"/>
      <c r="EB77" s="67"/>
      <c r="EC77" s="67"/>
      <c r="ED77" s="67"/>
      <c r="EE77" s="67"/>
      <c r="EF77" s="67"/>
      <c r="EG77" s="67"/>
      <c r="EL77" s="273"/>
      <c r="EM77" s="385"/>
      <c r="EN77" s="220"/>
      <c r="EO77" s="12">
        <v>10</v>
      </c>
      <c r="EP77" s="573"/>
      <c r="EQ77" s="71"/>
      <c r="EU77" s="67"/>
      <c r="EV77" s="67"/>
      <c r="EW77" s="67"/>
      <c r="EX77" s="67"/>
      <c r="EY77" s="67"/>
      <c r="EZ77" s="67"/>
      <c r="FA77" s="67"/>
      <c r="FF77" s="273"/>
      <c r="FG77" s="385"/>
      <c r="FH77" s="220"/>
      <c r="FI77" s="12">
        <v>10</v>
      </c>
      <c r="FJ77" s="573"/>
      <c r="FK77" s="71"/>
      <c r="FO77" s="67"/>
      <c r="FP77" s="67"/>
      <c r="FQ77" s="67"/>
      <c r="FR77" s="67"/>
      <c r="FS77" s="67"/>
      <c r="FT77" s="67"/>
      <c r="FU77" s="67"/>
      <c r="FZ77" s="273"/>
      <c r="GA77" s="385"/>
      <c r="GB77" s="220"/>
      <c r="GC77" s="12">
        <v>10</v>
      </c>
      <c r="GD77" s="573"/>
      <c r="GE77" s="71"/>
      <c r="GI77" s="67"/>
      <c r="GJ77" s="67"/>
      <c r="GK77" s="67"/>
      <c r="GL77" s="67"/>
      <c r="GM77" s="67"/>
      <c r="GN77" s="67"/>
      <c r="GO77" s="67"/>
      <c r="GT77" s="273"/>
      <c r="GU77" s="385"/>
      <c r="GV77" s="220"/>
      <c r="GW77" s="12">
        <v>10</v>
      </c>
      <c r="GX77" s="573"/>
      <c r="GY77" s="71"/>
      <c r="HC77" s="67"/>
      <c r="HD77" s="67"/>
      <c r="HE77" s="67"/>
      <c r="HF77" s="67"/>
      <c r="HG77" s="67"/>
      <c r="HH77" s="67"/>
      <c r="HI77" s="67"/>
      <c r="HN77" s="273"/>
      <c r="HO77" s="385"/>
      <c r="HP77" s="220"/>
      <c r="HQ77" s="12">
        <v>10</v>
      </c>
      <c r="HR77" s="573"/>
      <c r="HS77" s="71"/>
      <c r="HW77" s="67"/>
      <c r="HX77" s="67"/>
      <c r="HY77" s="67"/>
      <c r="HZ77" s="67"/>
      <c r="IA77" s="67"/>
      <c r="IB77" s="67"/>
      <c r="IC77" s="67"/>
      <c r="IH77" s="273"/>
      <c r="II77" s="385"/>
      <c r="IJ77" s="220"/>
      <c r="IK77" s="12">
        <v>10</v>
      </c>
      <c r="IL77" s="573"/>
      <c r="IM77" s="71"/>
      <c r="IQ77" s="67"/>
      <c r="IR77" s="67"/>
      <c r="IS77" s="67"/>
      <c r="IT77" s="67"/>
      <c r="IU77" s="67"/>
      <c r="IV77" s="67"/>
      <c r="IW77" s="67"/>
      <c r="JB77" s="273"/>
      <c r="JC77" s="385"/>
      <c r="JD77" s="220"/>
      <c r="JE77" s="12">
        <v>10</v>
      </c>
      <c r="JF77" s="573"/>
      <c r="JG77" s="71"/>
      <c r="JK77" s="67"/>
      <c r="JL77" s="67"/>
      <c r="JM77" s="67"/>
      <c r="JN77" s="67"/>
      <c r="JO77" s="67"/>
      <c r="JP77" s="67"/>
      <c r="JQ77" s="67"/>
      <c r="JV77" s="273"/>
      <c r="JW77" s="385"/>
      <c r="JX77" s="220"/>
      <c r="JY77" s="12">
        <v>10</v>
      </c>
      <c r="JZ77" s="573"/>
      <c r="KA77" s="71"/>
      <c r="KE77" s="67"/>
      <c r="KF77" s="67"/>
      <c r="KG77" s="67"/>
      <c r="KH77" s="67"/>
      <c r="KI77" s="67"/>
      <c r="KJ77" s="67"/>
      <c r="KK77" s="67"/>
      <c r="KP77" s="273"/>
      <c r="KQ77" s="385"/>
      <c r="KR77" s="220"/>
      <c r="KS77" s="12">
        <v>10</v>
      </c>
      <c r="KT77" s="573"/>
      <c r="KU77" s="71"/>
      <c r="KY77" s="67"/>
      <c r="KZ77" s="67"/>
      <c r="LA77" s="67"/>
      <c r="LB77" s="67"/>
      <c r="LC77" s="67"/>
      <c r="LD77" s="67"/>
      <c r="LE77" s="67"/>
      <c r="LJ77" s="273"/>
      <c r="LK77" s="385"/>
      <c r="LL77" s="220"/>
      <c r="LM77" s="12">
        <v>10</v>
      </c>
      <c r="LN77" s="573"/>
      <c r="LO77" s="71"/>
      <c r="LS77" s="67"/>
      <c r="LT77" s="67"/>
      <c r="LU77" s="67"/>
      <c r="LV77" s="67"/>
      <c r="LW77" s="67"/>
      <c r="LX77" s="67"/>
      <c r="LY77" s="67"/>
      <c r="MD77" s="273"/>
    </row>
    <row r="78" spans="1:342" ht="12.75" customHeight="1" x14ac:dyDescent="0.2">
      <c r="A78" s="494"/>
      <c r="B78" s="12">
        <v>11</v>
      </c>
      <c r="C78" s="69">
        <v>1.28</v>
      </c>
      <c r="D78" s="70">
        <v>0.61</v>
      </c>
      <c r="E78" s="432"/>
      <c r="F78" s="72">
        <f t="shared" si="0"/>
        <v>5.5999999999999939E-2</v>
      </c>
      <c r="G78" s="67"/>
      <c r="H78" s="67"/>
      <c r="I78" s="67"/>
      <c r="J78" s="67"/>
      <c r="K78" s="67"/>
      <c r="L78" s="67"/>
      <c r="M78" s="67"/>
      <c r="N78" s="67"/>
      <c r="O78" s="67"/>
      <c r="P78" s="67"/>
      <c r="Q78" s="67"/>
      <c r="R78" s="67"/>
      <c r="S78" s="220"/>
      <c r="T78" s="385"/>
      <c r="U78" s="220"/>
      <c r="V78" s="12">
        <v>11</v>
      </c>
      <c r="W78" s="573"/>
      <c r="X78" s="71"/>
      <c r="Y78"/>
      <c r="Z78"/>
      <c r="AA78"/>
      <c r="AB78"/>
      <c r="AC78"/>
      <c r="AD78"/>
      <c r="AE78"/>
      <c r="AF78"/>
      <c r="AG78"/>
      <c r="AH78"/>
      <c r="AI78"/>
      <c r="AJ78"/>
      <c r="AK78"/>
      <c r="AL78"/>
      <c r="AM78" s="220"/>
      <c r="AN78" s="417"/>
      <c r="AO78" s="494"/>
      <c r="AP78" s="12">
        <v>11</v>
      </c>
      <c r="AQ78" s="573"/>
      <c r="AR78" s="71"/>
      <c r="AS78" s="432"/>
      <c r="AT78" s="574">
        <f t="shared" si="1"/>
        <v>0</v>
      </c>
      <c r="AU78" s="67"/>
      <c r="AV78" s="544"/>
      <c r="AW78" s="225"/>
      <c r="AX78" s="225"/>
      <c r="AY78" s="225"/>
      <c r="AZ78" s="225"/>
      <c r="BA78" s="225"/>
      <c r="BB78" s="225"/>
      <c r="BC78" s="225"/>
      <c r="BD78" s="225"/>
      <c r="BE78" s="225"/>
      <c r="BF78" s="225"/>
      <c r="BG78" s="225"/>
      <c r="BH78" s="225"/>
      <c r="BI78" s="555"/>
      <c r="BJ78" s="273"/>
      <c r="BK78" s="385"/>
      <c r="BL78" s="494"/>
      <c r="BM78" s="12">
        <v>11</v>
      </c>
      <c r="BN78" s="573"/>
      <c r="BO78" s="71"/>
      <c r="CD78" s="273"/>
      <c r="CE78" s="385"/>
      <c r="CF78" s="494"/>
      <c r="CG78" s="12">
        <v>11</v>
      </c>
      <c r="CH78" s="573"/>
      <c r="CI78" s="71"/>
      <c r="CX78" s="273"/>
      <c r="CY78" s="385"/>
      <c r="CZ78" s="220"/>
      <c r="DA78" s="12">
        <v>11</v>
      </c>
      <c r="DB78" s="573"/>
      <c r="DC78" s="71"/>
      <c r="DG78" s="67"/>
      <c r="DH78" s="67"/>
      <c r="DI78" s="67"/>
      <c r="DJ78" s="67"/>
      <c r="DK78" s="67"/>
      <c r="DL78" s="67"/>
      <c r="DM78" s="67"/>
      <c r="DR78" s="273"/>
      <c r="DS78" s="385"/>
      <c r="DT78" s="220"/>
      <c r="DU78" s="12">
        <v>11</v>
      </c>
      <c r="DV78" s="573"/>
      <c r="DW78" s="71"/>
      <c r="EA78" s="67"/>
      <c r="EB78" s="67"/>
      <c r="EC78" s="67"/>
      <c r="ED78" s="67"/>
      <c r="EE78" s="67"/>
      <c r="EF78" s="67"/>
      <c r="EG78" s="67"/>
      <c r="EL78" s="273"/>
      <c r="EM78" s="385"/>
      <c r="EN78" s="220"/>
      <c r="EO78" s="12">
        <v>11</v>
      </c>
      <c r="EP78" s="573"/>
      <c r="EQ78" s="71"/>
      <c r="EU78" s="67"/>
      <c r="EV78" s="67"/>
      <c r="EW78" s="67"/>
      <c r="EX78" s="67"/>
      <c r="EY78" s="67"/>
      <c r="EZ78" s="67"/>
      <c r="FA78" s="67"/>
      <c r="FF78" s="273"/>
      <c r="FG78" s="385"/>
      <c r="FH78" s="220"/>
      <c r="FI78" s="12">
        <v>11</v>
      </c>
      <c r="FJ78" s="573"/>
      <c r="FK78" s="71"/>
      <c r="FO78" s="67"/>
      <c r="FP78" s="67"/>
      <c r="FQ78" s="67"/>
      <c r="FR78" s="67"/>
      <c r="FS78" s="67"/>
      <c r="FT78" s="67"/>
      <c r="FU78" s="67"/>
      <c r="FZ78" s="273"/>
      <c r="GA78" s="385"/>
      <c r="GB78" s="220"/>
      <c r="GC78" s="12">
        <v>11</v>
      </c>
      <c r="GD78" s="573"/>
      <c r="GE78" s="71"/>
      <c r="GI78" s="67"/>
      <c r="GJ78" s="67"/>
      <c r="GK78" s="67"/>
      <c r="GL78" s="67"/>
      <c r="GM78" s="67"/>
      <c r="GN78" s="67"/>
      <c r="GO78" s="67"/>
      <c r="GT78" s="273"/>
      <c r="GU78" s="385"/>
      <c r="GV78" s="220"/>
      <c r="GW78" s="12">
        <v>11</v>
      </c>
      <c r="GX78" s="573"/>
      <c r="GY78" s="71"/>
      <c r="HC78" s="67"/>
      <c r="HD78" s="67"/>
      <c r="HE78" s="67"/>
      <c r="HF78" s="67"/>
      <c r="HG78" s="67"/>
      <c r="HH78" s="67"/>
      <c r="HI78" s="67"/>
      <c r="HN78" s="273"/>
      <c r="HO78" s="385"/>
      <c r="HP78" s="220"/>
      <c r="HQ78" s="12">
        <v>11</v>
      </c>
      <c r="HR78" s="573"/>
      <c r="HS78" s="71"/>
      <c r="HW78" s="67"/>
      <c r="HX78" s="67"/>
      <c r="HY78" s="67"/>
      <c r="HZ78" s="67"/>
      <c r="IA78" s="67"/>
      <c r="IB78" s="67"/>
      <c r="IC78" s="67"/>
      <c r="IH78" s="273"/>
      <c r="II78" s="385"/>
      <c r="IJ78" s="220"/>
      <c r="IK78" s="12">
        <v>11</v>
      </c>
      <c r="IL78" s="573"/>
      <c r="IM78" s="71"/>
      <c r="IQ78" s="67"/>
      <c r="IR78" s="67"/>
      <c r="IS78" s="67"/>
      <c r="IT78" s="67"/>
      <c r="IU78" s="67"/>
      <c r="IV78" s="67"/>
      <c r="IW78" s="67"/>
      <c r="JB78" s="273"/>
      <c r="JC78" s="385"/>
      <c r="JD78" s="220"/>
      <c r="JE78" s="12">
        <v>11</v>
      </c>
      <c r="JF78" s="573"/>
      <c r="JG78" s="71"/>
      <c r="JK78" s="67"/>
      <c r="JL78" s="67"/>
      <c r="JM78" s="67"/>
      <c r="JN78" s="67"/>
      <c r="JO78" s="67"/>
      <c r="JP78" s="67"/>
      <c r="JQ78" s="67"/>
      <c r="JV78" s="273"/>
      <c r="JW78" s="385"/>
      <c r="JX78" s="220"/>
      <c r="JY78" s="12">
        <v>11</v>
      </c>
      <c r="JZ78" s="573"/>
      <c r="KA78" s="71"/>
      <c r="KE78" s="67"/>
      <c r="KF78" s="67"/>
      <c r="KG78" s="67"/>
      <c r="KH78" s="67"/>
      <c r="KI78" s="67"/>
      <c r="KJ78" s="67"/>
      <c r="KK78" s="67"/>
      <c r="KP78" s="273"/>
      <c r="KQ78" s="385"/>
      <c r="KR78" s="220"/>
      <c r="KS78" s="12">
        <v>11</v>
      </c>
      <c r="KT78" s="573"/>
      <c r="KU78" s="71"/>
      <c r="KY78" s="67"/>
      <c r="KZ78" s="67"/>
      <c r="LA78" s="67"/>
      <c r="LB78" s="67"/>
      <c r="LC78" s="67"/>
      <c r="LD78" s="67"/>
      <c r="LE78" s="67"/>
      <c r="LJ78" s="273"/>
      <c r="LK78" s="385"/>
      <c r="LL78" s="220"/>
      <c r="LM78" s="12">
        <v>11</v>
      </c>
      <c r="LN78" s="573"/>
      <c r="LO78" s="71"/>
      <c r="LS78" s="67"/>
      <c r="LT78" s="67"/>
      <c r="LU78" s="67"/>
      <c r="LV78" s="67"/>
      <c r="LW78" s="67"/>
      <c r="LX78" s="67"/>
      <c r="LY78" s="67"/>
      <c r="MD78" s="273"/>
    </row>
    <row r="79" spans="1:342" ht="12.75" customHeight="1" x14ac:dyDescent="0.2">
      <c r="A79" s="494"/>
      <c r="B79" s="12">
        <v>12</v>
      </c>
      <c r="C79" s="69">
        <v>1.44</v>
      </c>
      <c r="D79" s="70">
        <v>0.67300000000000004</v>
      </c>
      <c r="E79" s="432"/>
      <c r="F79" s="72">
        <f t="shared" si="0"/>
        <v>6.3000000000000056E-2</v>
      </c>
      <c r="G79" s="67"/>
      <c r="H79" s="67"/>
      <c r="I79" s="67"/>
      <c r="J79" s="67"/>
      <c r="K79" s="67"/>
      <c r="L79" s="67"/>
      <c r="M79" s="67"/>
      <c r="N79" s="67"/>
      <c r="O79" s="67"/>
      <c r="P79" s="67"/>
      <c r="Q79" s="67"/>
      <c r="R79" s="67"/>
      <c r="S79" s="220"/>
      <c r="T79" s="385"/>
      <c r="U79" s="220"/>
      <c r="V79" s="12">
        <v>12</v>
      </c>
      <c r="W79" s="573"/>
      <c r="X79" s="71"/>
      <c r="Y79"/>
      <c r="Z79"/>
      <c r="AA79"/>
      <c r="AB79"/>
      <c r="AC79"/>
      <c r="AD79"/>
      <c r="AE79"/>
      <c r="AF79"/>
      <c r="AG79"/>
      <c r="AH79"/>
      <c r="AI79"/>
      <c r="AJ79"/>
      <c r="AK79"/>
      <c r="AL79"/>
      <c r="AM79" s="220"/>
      <c r="AN79" s="417"/>
      <c r="AO79" s="494"/>
      <c r="AP79" s="12">
        <v>12</v>
      </c>
      <c r="AQ79" s="573"/>
      <c r="AR79" s="71"/>
      <c r="AS79" s="432"/>
      <c r="AT79" s="574">
        <f t="shared" si="1"/>
        <v>0</v>
      </c>
      <c r="AU79" s="67"/>
      <c r="AV79" s="306"/>
      <c r="AW79" s="306"/>
      <c r="AX79" s="306"/>
      <c r="AY79" s="306"/>
      <c r="AZ79" s="306"/>
      <c r="BA79" s="306"/>
      <c r="BB79" s="306"/>
      <c r="BC79" s="306"/>
      <c r="BD79" s="306"/>
      <c r="BE79" s="306"/>
      <c r="BF79" s="306"/>
      <c r="BG79" s="306"/>
      <c r="BH79" s="306"/>
      <c r="BI79" s="306"/>
      <c r="BJ79" s="273"/>
      <c r="BK79" s="385"/>
      <c r="BL79" s="494"/>
      <c r="BM79" s="12">
        <v>12</v>
      </c>
      <c r="BN79" s="573"/>
      <c r="BO79" s="71"/>
      <c r="CD79" s="273"/>
      <c r="CE79" s="385"/>
      <c r="CF79" s="494"/>
      <c r="CG79" s="12">
        <v>12</v>
      </c>
      <c r="CH79" s="573"/>
      <c r="CI79" s="71"/>
      <c r="CX79" s="273"/>
      <c r="CY79" s="385"/>
      <c r="CZ79" s="220"/>
      <c r="DA79" s="12">
        <v>12</v>
      </c>
      <c r="DB79" s="573"/>
      <c r="DC79" s="71"/>
      <c r="DR79" s="273"/>
      <c r="DS79" s="385"/>
      <c r="DT79" s="220"/>
      <c r="DU79" s="12">
        <v>12</v>
      </c>
      <c r="DV79" s="573"/>
      <c r="DW79" s="71"/>
      <c r="EL79" s="273"/>
      <c r="EM79" s="385"/>
      <c r="EN79" s="220"/>
      <c r="EO79" s="12">
        <v>12</v>
      </c>
      <c r="EP79" s="573"/>
      <c r="EQ79" s="71"/>
      <c r="FF79" s="273"/>
      <c r="FG79" s="385"/>
      <c r="FH79" s="220"/>
      <c r="FI79" s="12">
        <v>12</v>
      </c>
      <c r="FJ79" s="573"/>
      <c r="FK79" s="71"/>
      <c r="FZ79" s="273"/>
      <c r="GA79" s="385"/>
      <c r="GB79" s="220"/>
      <c r="GC79" s="12">
        <v>12</v>
      </c>
      <c r="GD79" s="573"/>
      <c r="GE79" s="71"/>
      <c r="GT79" s="273"/>
      <c r="GU79" s="385"/>
      <c r="GV79" s="220"/>
      <c r="GW79" s="12">
        <v>12</v>
      </c>
      <c r="GX79" s="573"/>
      <c r="GY79" s="71"/>
      <c r="HN79" s="273"/>
      <c r="HO79" s="385"/>
      <c r="HP79" s="220"/>
      <c r="HQ79" s="12">
        <v>12</v>
      </c>
      <c r="HR79" s="573"/>
      <c r="HS79" s="71"/>
      <c r="IH79" s="273"/>
      <c r="II79" s="385"/>
      <c r="IJ79" s="220"/>
      <c r="IK79" s="12">
        <v>12</v>
      </c>
      <c r="IL79" s="573"/>
      <c r="IM79" s="71"/>
      <c r="JB79" s="273"/>
      <c r="JC79" s="385"/>
      <c r="JD79" s="220"/>
      <c r="JE79" s="12">
        <v>12</v>
      </c>
      <c r="JF79" s="573"/>
      <c r="JG79" s="71"/>
      <c r="JV79" s="273"/>
      <c r="JW79" s="385"/>
      <c r="JX79" s="220"/>
      <c r="JY79" s="12">
        <v>12</v>
      </c>
      <c r="JZ79" s="573"/>
      <c r="KA79" s="71"/>
      <c r="KP79" s="273"/>
      <c r="KQ79" s="385"/>
      <c r="KR79" s="220"/>
      <c r="KS79" s="12">
        <v>12</v>
      </c>
      <c r="KT79" s="573"/>
      <c r="KU79" s="71"/>
      <c r="LJ79" s="273"/>
      <c r="LK79" s="385"/>
      <c r="LL79" s="220"/>
      <c r="LM79" s="12">
        <v>12</v>
      </c>
      <c r="LN79" s="573"/>
      <c r="LO79" s="71"/>
      <c r="MD79" s="273"/>
    </row>
    <row r="80" spans="1:342" ht="12.75" customHeight="1" x14ac:dyDescent="0.2">
      <c r="A80" s="494"/>
      <c r="B80" s="12">
        <v>13</v>
      </c>
      <c r="C80" s="69">
        <v>1.6</v>
      </c>
      <c r="D80" s="70">
        <v>0.71699999999999997</v>
      </c>
      <c r="E80" s="432"/>
      <c r="F80" s="72">
        <f t="shared" si="0"/>
        <v>4.3999999999999928E-2</v>
      </c>
      <c r="G80" s="67"/>
      <c r="H80" s="67"/>
      <c r="I80" s="67"/>
      <c r="J80" s="67"/>
      <c r="K80" s="67"/>
      <c r="L80" s="67"/>
      <c r="M80" s="67"/>
      <c r="N80" s="67"/>
      <c r="O80" s="67"/>
      <c r="P80" s="67"/>
      <c r="Q80" s="67"/>
      <c r="R80" s="67"/>
      <c r="S80" s="220"/>
      <c r="T80" s="385"/>
      <c r="U80" s="220"/>
      <c r="V80" s="12">
        <v>13</v>
      </c>
      <c r="W80" s="573"/>
      <c r="X80" s="71"/>
      <c r="Y80"/>
      <c r="Z80"/>
      <c r="AA80"/>
      <c r="AB80"/>
      <c r="AC80"/>
      <c r="AD80"/>
      <c r="AE80"/>
      <c r="AF80"/>
      <c r="AG80"/>
      <c r="AH80"/>
      <c r="AI80"/>
      <c r="AJ80"/>
      <c r="AK80"/>
      <c r="AL80"/>
      <c r="AM80" s="220"/>
      <c r="AN80" s="417"/>
      <c r="AO80" s="494"/>
      <c r="AP80" s="12">
        <v>13</v>
      </c>
      <c r="AQ80" s="573"/>
      <c r="AR80" s="71"/>
      <c r="AS80" s="432"/>
      <c r="AT80" s="574">
        <f t="shared" si="1"/>
        <v>0</v>
      </c>
      <c r="AU80" s="67"/>
      <c r="AV80" s="306"/>
      <c r="AW80" s="306"/>
      <c r="AX80" s="306"/>
      <c r="AY80" s="306"/>
      <c r="AZ80" s="306"/>
      <c r="BA80" s="306"/>
      <c r="BB80" s="306"/>
      <c r="BC80" s="306"/>
      <c r="BD80" s="306"/>
      <c r="BE80" s="306"/>
      <c r="BF80" s="306"/>
      <c r="BG80" s="306"/>
      <c r="BH80" s="306"/>
      <c r="BI80" s="306"/>
      <c r="BJ80" s="273"/>
      <c r="BK80" s="385"/>
      <c r="BL80" s="494"/>
      <c r="BM80" s="12">
        <v>13</v>
      </c>
      <c r="BN80" s="573"/>
      <c r="BO80" s="71"/>
      <c r="CD80" s="273"/>
      <c r="CE80" s="385"/>
      <c r="CF80" s="494"/>
      <c r="CG80" s="12">
        <v>13</v>
      </c>
      <c r="CH80" s="573"/>
      <c r="CI80" s="71"/>
      <c r="CX80" s="273"/>
      <c r="CY80" s="385"/>
      <c r="CZ80" s="220"/>
      <c r="DA80" s="12">
        <v>13</v>
      </c>
      <c r="DB80" s="573"/>
      <c r="DC80" s="71"/>
      <c r="DR80" s="273"/>
      <c r="DS80" s="385"/>
      <c r="DT80" s="220"/>
      <c r="DU80" s="12">
        <v>13</v>
      </c>
      <c r="DV80" s="573"/>
      <c r="DW80" s="71"/>
      <c r="EL80" s="273"/>
      <c r="EM80" s="385"/>
      <c r="EN80" s="220"/>
      <c r="EO80" s="12">
        <v>13</v>
      </c>
      <c r="EP80" s="573"/>
      <c r="EQ80" s="71"/>
      <c r="FF80" s="273"/>
      <c r="FG80" s="385"/>
      <c r="FH80" s="220"/>
      <c r="FI80" s="12">
        <v>13</v>
      </c>
      <c r="FJ80" s="573"/>
      <c r="FK80" s="71"/>
      <c r="FZ80" s="273"/>
      <c r="GA80" s="385"/>
      <c r="GB80" s="220"/>
      <c r="GC80" s="12">
        <v>13</v>
      </c>
      <c r="GD80" s="573"/>
      <c r="GE80" s="71"/>
      <c r="GT80" s="273"/>
      <c r="GU80" s="385"/>
      <c r="GV80" s="220"/>
      <c r="GW80" s="12">
        <v>13</v>
      </c>
      <c r="GX80" s="573"/>
      <c r="GY80" s="71"/>
      <c r="HN80" s="273"/>
      <c r="HO80" s="385"/>
      <c r="HP80" s="220"/>
      <c r="HQ80" s="12">
        <v>13</v>
      </c>
      <c r="HR80" s="573"/>
      <c r="HS80" s="71"/>
      <c r="IH80" s="273"/>
      <c r="II80" s="385"/>
      <c r="IJ80" s="220"/>
      <c r="IK80" s="12">
        <v>13</v>
      </c>
      <c r="IL80" s="573"/>
      <c r="IM80" s="71"/>
      <c r="JB80" s="273"/>
      <c r="JC80" s="385"/>
      <c r="JD80" s="220"/>
      <c r="JE80" s="12">
        <v>13</v>
      </c>
      <c r="JF80" s="573"/>
      <c r="JG80" s="71"/>
      <c r="JV80" s="273"/>
      <c r="JW80" s="385"/>
      <c r="JX80" s="220"/>
      <c r="JY80" s="12">
        <v>13</v>
      </c>
      <c r="JZ80" s="573"/>
      <c r="KA80" s="71"/>
      <c r="KP80" s="273"/>
      <c r="KQ80" s="385"/>
      <c r="KR80" s="220"/>
      <c r="KS80" s="12">
        <v>13</v>
      </c>
      <c r="KT80" s="573"/>
      <c r="KU80" s="71"/>
      <c r="LJ80" s="273"/>
      <c r="LK80" s="385"/>
      <c r="LL80" s="220"/>
      <c r="LM80" s="12">
        <v>13</v>
      </c>
      <c r="LN80" s="573"/>
      <c r="LO80" s="71"/>
      <c r="MD80" s="273"/>
    </row>
    <row r="81" spans="1:342" ht="12.75" customHeight="1" x14ac:dyDescent="0.2">
      <c r="A81" s="494"/>
      <c r="B81" s="12">
        <v>14</v>
      </c>
      <c r="C81" s="69">
        <v>1.75</v>
      </c>
      <c r="D81" s="70">
        <v>0.78500000000000003</v>
      </c>
      <c r="E81" s="432"/>
      <c r="F81" s="72">
        <f t="shared" si="0"/>
        <v>6.800000000000006E-2</v>
      </c>
      <c r="G81" s="67"/>
      <c r="H81" s="67"/>
      <c r="I81" s="67"/>
      <c r="J81" s="67"/>
      <c r="K81" s="67"/>
      <c r="L81" s="67"/>
      <c r="M81" s="67"/>
      <c r="N81" s="67"/>
      <c r="O81" s="67"/>
      <c r="P81" s="67"/>
      <c r="Q81" s="67"/>
      <c r="R81" s="67"/>
      <c r="S81" s="220"/>
      <c r="T81" s="385"/>
      <c r="U81" s="220"/>
      <c r="V81" s="12">
        <v>14</v>
      </c>
      <c r="W81" s="573"/>
      <c r="X81" s="71"/>
      <c r="Y81"/>
      <c r="Z81"/>
      <c r="AA81"/>
      <c r="AB81"/>
      <c r="AC81"/>
      <c r="AD81"/>
      <c r="AE81"/>
      <c r="AF81"/>
      <c r="AG81"/>
      <c r="AH81"/>
      <c r="AI81"/>
      <c r="AJ81"/>
      <c r="AK81"/>
      <c r="AL81"/>
      <c r="AM81" s="220"/>
      <c r="AN81" s="417"/>
      <c r="AO81" s="494"/>
      <c r="AP81" s="12">
        <v>14</v>
      </c>
      <c r="AQ81" s="573"/>
      <c r="AR81" s="71"/>
      <c r="AS81" s="432"/>
      <c r="AT81" s="574">
        <f t="shared" si="1"/>
        <v>0</v>
      </c>
      <c r="AU81" s="67"/>
      <c r="AV81" s="306"/>
      <c r="AW81" s="67"/>
      <c r="AX81" s="67"/>
      <c r="AY81" s="67"/>
      <c r="AZ81" s="67"/>
      <c r="BA81" s="67"/>
      <c r="BB81" s="67"/>
      <c r="BC81" s="67"/>
      <c r="BD81" s="306"/>
      <c r="BE81" s="306"/>
      <c r="BF81" s="306"/>
      <c r="BG81" s="306"/>
      <c r="BH81" s="306"/>
      <c r="BI81" s="306"/>
      <c r="BJ81" s="273"/>
      <c r="BK81" s="385"/>
      <c r="BL81" s="494"/>
      <c r="BM81" s="12">
        <v>14</v>
      </c>
      <c r="BN81" s="573"/>
      <c r="BO81" s="71"/>
      <c r="CD81" s="273"/>
      <c r="CE81" s="385"/>
      <c r="CF81" s="494"/>
      <c r="CG81" s="12">
        <v>14</v>
      </c>
      <c r="CH81" s="573"/>
      <c r="CI81" s="71"/>
      <c r="CX81" s="273"/>
      <c r="CY81" s="385"/>
      <c r="CZ81" s="220"/>
      <c r="DA81" s="12">
        <v>14</v>
      </c>
      <c r="DB81" s="573"/>
      <c r="DC81" s="71"/>
      <c r="DR81" s="273"/>
      <c r="DS81" s="385"/>
      <c r="DT81" s="220"/>
      <c r="DU81" s="12">
        <v>14</v>
      </c>
      <c r="DV81" s="573"/>
      <c r="DW81" s="71"/>
      <c r="EL81" s="273"/>
      <c r="EM81" s="385"/>
      <c r="EN81" s="220"/>
      <c r="EO81" s="12">
        <v>14</v>
      </c>
      <c r="EP81" s="573"/>
      <c r="EQ81" s="71"/>
      <c r="FF81" s="273"/>
      <c r="FG81" s="385"/>
      <c r="FH81" s="220"/>
      <c r="FI81" s="12">
        <v>14</v>
      </c>
      <c r="FJ81" s="573"/>
      <c r="FK81" s="71"/>
      <c r="FZ81" s="273"/>
      <c r="GA81" s="385"/>
      <c r="GB81" s="220"/>
      <c r="GC81" s="12">
        <v>14</v>
      </c>
      <c r="GD81" s="573"/>
      <c r="GE81" s="71"/>
      <c r="GT81" s="273"/>
      <c r="GU81" s="385"/>
      <c r="GV81" s="220"/>
      <c r="GW81" s="12">
        <v>14</v>
      </c>
      <c r="GX81" s="573"/>
      <c r="GY81" s="71"/>
      <c r="HN81" s="273"/>
      <c r="HO81" s="385"/>
      <c r="HP81" s="220"/>
      <c r="HQ81" s="12">
        <v>14</v>
      </c>
      <c r="HR81" s="573"/>
      <c r="HS81" s="71"/>
      <c r="IH81" s="273"/>
      <c r="II81" s="385"/>
      <c r="IJ81" s="220"/>
      <c r="IK81" s="12">
        <v>14</v>
      </c>
      <c r="IL81" s="573"/>
      <c r="IM81" s="71"/>
      <c r="JB81" s="273"/>
      <c r="JC81" s="385"/>
      <c r="JD81" s="220"/>
      <c r="JE81" s="12">
        <v>14</v>
      </c>
      <c r="JF81" s="573"/>
      <c r="JG81" s="71"/>
      <c r="JV81" s="273"/>
      <c r="JW81" s="385"/>
      <c r="JX81" s="220"/>
      <c r="JY81" s="12">
        <v>14</v>
      </c>
      <c r="JZ81" s="573"/>
      <c r="KA81" s="71"/>
      <c r="KP81" s="273"/>
      <c r="KQ81" s="385"/>
      <c r="KR81" s="220"/>
      <c r="KS81" s="12">
        <v>14</v>
      </c>
      <c r="KT81" s="573"/>
      <c r="KU81" s="71"/>
      <c r="LJ81" s="273"/>
      <c r="LK81" s="385"/>
      <c r="LL81" s="220"/>
      <c r="LM81" s="12">
        <v>14</v>
      </c>
      <c r="LN81" s="573"/>
      <c r="LO81" s="71"/>
      <c r="MD81" s="273"/>
    </row>
    <row r="82" spans="1:342" ht="12.75" customHeight="1" x14ac:dyDescent="0.2">
      <c r="A82" s="494"/>
      <c r="B82" s="12">
        <v>15</v>
      </c>
      <c r="C82" s="69">
        <v>1.9</v>
      </c>
      <c r="D82" s="70">
        <v>0.85499999999999998</v>
      </c>
      <c r="E82" s="432"/>
      <c r="F82" s="72">
        <f t="shared" si="0"/>
        <v>6.9999999999999951E-2</v>
      </c>
      <c r="G82" s="67"/>
      <c r="H82" s="67"/>
      <c r="I82" s="67"/>
      <c r="J82" s="67"/>
      <c r="K82" s="67"/>
      <c r="L82" s="67"/>
      <c r="M82" s="67"/>
      <c r="N82" s="67"/>
      <c r="O82" s="67"/>
      <c r="P82" s="67"/>
      <c r="Q82" s="67"/>
      <c r="R82" s="67"/>
      <c r="S82" s="220"/>
      <c r="T82" s="385"/>
      <c r="U82" s="220"/>
      <c r="V82" s="12">
        <v>15</v>
      </c>
      <c r="W82" s="573"/>
      <c r="X82" s="71"/>
      <c r="Y82"/>
      <c r="Z82"/>
      <c r="AA82"/>
      <c r="AB82"/>
      <c r="AC82"/>
      <c r="AD82"/>
      <c r="AE82"/>
      <c r="AF82"/>
      <c r="AG82"/>
      <c r="AH82"/>
      <c r="AI82"/>
      <c r="AJ82"/>
      <c r="AK82"/>
      <c r="AL82"/>
      <c r="AM82" s="220"/>
      <c r="AN82" s="417"/>
      <c r="AO82" s="494"/>
      <c r="AP82" s="12">
        <v>15</v>
      </c>
      <c r="AQ82" s="573"/>
      <c r="AR82" s="71"/>
      <c r="AS82" s="432"/>
      <c r="AT82" s="574">
        <f t="shared" si="1"/>
        <v>0</v>
      </c>
      <c r="AU82" s="67"/>
      <c r="AV82" s="306"/>
      <c r="AW82" s="67"/>
      <c r="AX82" s="67"/>
      <c r="AY82" s="67"/>
      <c r="AZ82" s="67"/>
      <c r="BA82" s="67"/>
      <c r="BB82" s="67"/>
      <c r="BC82" s="67"/>
      <c r="BD82" s="306"/>
      <c r="BE82" s="306"/>
      <c r="BF82" s="306"/>
      <c r="BG82" s="306"/>
      <c r="BH82" s="306"/>
      <c r="BI82" s="306"/>
      <c r="BJ82" s="273"/>
      <c r="BK82" s="385"/>
      <c r="BL82" s="494"/>
      <c r="BM82" s="12">
        <v>15</v>
      </c>
      <c r="BN82" s="573"/>
      <c r="BO82" s="71"/>
      <c r="CD82" s="273"/>
      <c r="CE82" s="385"/>
      <c r="CF82" s="494"/>
      <c r="CG82" s="12">
        <v>15</v>
      </c>
      <c r="CH82" s="573"/>
      <c r="CI82" s="71"/>
      <c r="CX82" s="273"/>
      <c r="CY82" s="385"/>
      <c r="CZ82" s="220"/>
      <c r="DA82" s="12">
        <v>15</v>
      </c>
      <c r="DB82" s="573"/>
      <c r="DC82" s="71"/>
      <c r="DR82" s="273"/>
      <c r="DS82" s="385"/>
      <c r="DT82" s="220"/>
      <c r="DU82" s="12">
        <v>15</v>
      </c>
      <c r="DV82" s="573"/>
      <c r="DW82" s="71"/>
      <c r="EL82" s="273"/>
      <c r="EM82" s="385"/>
      <c r="EN82" s="220"/>
      <c r="EO82" s="12">
        <v>15</v>
      </c>
      <c r="EP82" s="573"/>
      <c r="EQ82" s="71"/>
      <c r="FF82" s="273"/>
      <c r="FG82" s="385"/>
      <c r="FH82" s="220"/>
      <c r="FI82" s="12">
        <v>15</v>
      </c>
      <c r="FJ82" s="573"/>
      <c r="FK82" s="71"/>
      <c r="FZ82" s="273"/>
      <c r="GA82" s="385"/>
      <c r="GB82" s="220"/>
      <c r="GC82" s="12">
        <v>15</v>
      </c>
      <c r="GD82" s="573"/>
      <c r="GE82" s="71"/>
      <c r="GT82" s="273"/>
      <c r="GU82" s="385"/>
      <c r="GV82" s="220"/>
      <c r="GW82" s="12">
        <v>15</v>
      </c>
      <c r="GX82" s="573"/>
      <c r="GY82" s="71"/>
      <c r="HN82" s="273"/>
      <c r="HO82" s="385"/>
      <c r="HP82" s="220"/>
      <c r="HQ82" s="12">
        <v>15</v>
      </c>
      <c r="HR82" s="573"/>
      <c r="HS82" s="71"/>
      <c r="IH82" s="273"/>
      <c r="II82" s="385"/>
      <c r="IJ82" s="220"/>
      <c r="IK82" s="12">
        <v>15</v>
      </c>
      <c r="IL82" s="573"/>
      <c r="IM82" s="71"/>
      <c r="JB82" s="273"/>
      <c r="JC82" s="385"/>
      <c r="JD82" s="220"/>
      <c r="JE82" s="12">
        <v>15</v>
      </c>
      <c r="JF82" s="573"/>
      <c r="JG82" s="71"/>
      <c r="JV82" s="273"/>
      <c r="JW82" s="385"/>
      <c r="JX82" s="220"/>
      <c r="JY82" s="12">
        <v>15</v>
      </c>
      <c r="JZ82" s="573"/>
      <c r="KA82" s="71"/>
      <c r="KP82" s="273"/>
      <c r="KQ82" s="385"/>
      <c r="KR82" s="220"/>
      <c r="KS82" s="12">
        <v>15</v>
      </c>
      <c r="KT82" s="573"/>
      <c r="KU82" s="71"/>
      <c r="LJ82" s="273"/>
      <c r="LK82" s="385"/>
      <c r="LL82" s="220"/>
      <c r="LM82" s="12">
        <v>15</v>
      </c>
      <c r="LN82" s="573"/>
      <c r="LO82" s="71"/>
      <c r="MD82" s="273"/>
    </row>
    <row r="83" spans="1:342" ht="12.75" customHeight="1" x14ac:dyDescent="0.2">
      <c r="A83" s="494"/>
      <c r="B83" s="12">
        <v>16</v>
      </c>
      <c r="C83" s="69">
        <v>2.0499999999999998</v>
      </c>
      <c r="D83" s="70">
        <v>0.93</v>
      </c>
      <c r="E83" s="432"/>
      <c r="F83" s="72">
        <f t="shared" si="0"/>
        <v>7.5000000000000067E-2</v>
      </c>
      <c r="G83" s="67"/>
      <c r="H83" s="67"/>
      <c r="I83" s="67"/>
      <c r="J83" s="67"/>
      <c r="K83" s="67"/>
      <c r="L83" s="67"/>
      <c r="M83" s="67"/>
      <c r="N83" s="67"/>
      <c r="O83" s="67"/>
      <c r="P83" s="67"/>
      <c r="Q83" s="67"/>
      <c r="R83" s="67"/>
      <c r="S83" s="220"/>
      <c r="T83" s="385"/>
      <c r="U83" s="220"/>
      <c r="V83" s="12">
        <v>16</v>
      </c>
      <c r="W83" s="573"/>
      <c r="X83" s="71"/>
      <c r="Y83"/>
      <c r="Z83"/>
      <c r="AA83"/>
      <c r="AB83"/>
      <c r="AC83"/>
      <c r="AD83"/>
      <c r="AE83"/>
      <c r="AF83"/>
      <c r="AG83"/>
      <c r="AH83"/>
      <c r="AI83"/>
      <c r="AJ83"/>
      <c r="AK83"/>
      <c r="AL83"/>
      <c r="AM83" s="220"/>
      <c r="AN83" s="417"/>
      <c r="AO83" s="494"/>
      <c r="AP83" s="12">
        <v>16</v>
      </c>
      <c r="AQ83" s="573"/>
      <c r="AR83" s="71"/>
      <c r="AS83" s="432"/>
      <c r="AT83" s="574">
        <f t="shared" si="1"/>
        <v>0</v>
      </c>
      <c r="AU83" s="67"/>
      <c r="AV83" s="306"/>
      <c r="AW83" s="67"/>
      <c r="AX83" s="67" t="s">
        <v>423</v>
      </c>
      <c r="AY83" s="67"/>
      <c r="AZ83" s="67">
        <f t="array" ref="AZ83">MATCH(MIN(ABS(AQ68:AQ394-AQ50/1000)),ABS(AQ68:AQ394-AQ50/1000),0)</f>
        <v>1</v>
      </c>
      <c r="BA83" s="67"/>
      <c r="BB83" s="67"/>
      <c r="BC83" s="67"/>
      <c r="BD83" s="306"/>
      <c r="BE83" s="306"/>
      <c r="BF83" s="306"/>
      <c r="BG83" s="306"/>
      <c r="BH83" s="306"/>
      <c r="BI83" s="306"/>
      <c r="BJ83" s="273"/>
      <c r="BK83" s="385"/>
      <c r="BL83" s="494"/>
      <c r="BM83" s="12">
        <v>16</v>
      </c>
      <c r="BN83" s="573"/>
      <c r="BO83" s="71"/>
      <c r="CD83" s="273"/>
      <c r="CE83" s="385"/>
      <c r="CF83" s="494"/>
      <c r="CG83" s="12">
        <v>16</v>
      </c>
      <c r="CH83" s="573"/>
      <c r="CI83" s="71"/>
      <c r="CX83" s="273"/>
      <c r="CY83" s="385"/>
      <c r="CZ83" s="220"/>
      <c r="DA83" s="12">
        <v>16</v>
      </c>
      <c r="DB83" s="573"/>
      <c r="DC83" s="71"/>
      <c r="DR83" s="273"/>
      <c r="DS83" s="385"/>
      <c r="DT83" s="220"/>
      <c r="DU83" s="12">
        <v>16</v>
      </c>
      <c r="DV83" s="573"/>
      <c r="DW83" s="71"/>
      <c r="EL83" s="273"/>
      <c r="EM83" s="385"/>
      <c r="EN83" s="220"/>
      <c r="EO83" s="12">
        <v>16</v>
      </c>
      <c r="EP83" s="573"/>
      <c r="EQ83" s="71"/>
      <c r="FF83" s="273"/>
      <c r="FG83" s="385"/>
      <c r="FH83" s="220"/>
      <c r="FI83" s="12">
        <v>16</v>
      </c>
      <c r="FJ83" s="573"/>
      <c r="FK83" s="71"/>
      <c r="FZ83" s="273"/>
      <c r="GA83" s="385"/>
      <c r="GB83" s="220"/>
      <c r="GC83" s="12">
        <v>16</v>
      </c>
      <c r="GD83" s="573"/>
      <c r="GE83" s="71"/>
      <c r="GT83" s="273"/>
      <c r="GU83" s="385"/>
      <c r="GV83" s="220"/>
      <c r="GW83" s="12">
        <v>16</v>
      </c>
      <c r="GX83" s="573"/>
      <c r="GY83" s="71"/>
      <c r="HN83" s="273"/>
      <c r="HO83" s="385"/>
      <c r="HP83" s="220"/>
      <c r="HQ83" s="12">
        <v>16</v>
      </c>
      <c r="HR83" s="573"/>
      <c r="HS83" s="71"/>
      <c r="IH83" s="273"/>
      <c r="II83" s="385"/>
      <c r="IJ83" s="220"/>
      <c r="IK83" s="12">
        <v>16</v>
      </c>
      <c r="IL83" s="573"/>
      <c r="IM83" s="71"/>
      <c r="JB83" s="273"/>
      <c r="JC83" s="385"/>
      <c r="JD83" s="220"/>
      <c r="JE83" s="12">
        <v>16</v>
      </c>
      <c r="JF83" s="573"/>
      <c r="JG83" s="71"/>
      <c r="JV83" s="273"/>
      <c r="JW83" s="385"/>
      <c r="JX83" s="220"/>
      <c r="JY83" s="12">
        <v>16</v>
      </c>
      <c r="JZ83" s="573"/>
      <c r="KA83" s="71"/>
      <c r="KP83" s="273"/>
      <c r="KQ83" s="385"/>
      <c r="KR83" s="220"/>
      <c r="KS83" s="12">
        <v>16</v>
      </c>
      <c r="KT83" s="573"/>
      <c r="KU83" s="71"/>
      <c r="LJ83" s="273"/>
      <c r="LK83" s="385"/>
      <c r="LL83" s="220"/>
      <c r="LM83" s="12">
        <v>16</v>
      </c>
      <c r="LN83" s="573"/>
      <c r="LO83" s="71"/>
      <c r="MD83" s="273"/>
    </row>
    <row r="84" spans="1:342" ht="12.75" customHeight="1" x14ac:dyDescent="0.2">
      <c r="A84" s="494"/>
      <c r="B84" s="12">
        <v>17</v>
      </c>
      <c r="C84" s="69">
        <v>2.21</v>
      </c>
      <c r="D84" s="70">
        <v>0.98</v>
      </c>
      <c r="E84" s="432"/>
      <c r="F84" s="72">
        <f t="shared" si="0"/>
        <v>4.9999999999999933E-2</v>
      </c>
      <c r="G84" s="67"/>
      <c r="H84" s="67"/>
      <c r="I84" s="67"/>
      <c r="J84" s="67"/>
      <c r="K84" s="67"/>
      <c r="L84" s="67"/>
      <c r="M84" s="67"/>
      <c r="N84" s="67"/>
      <c r="O84" s="67"/>
      <c r="P84" s="67"/>
      <c r="Q84" s="67"/>
      <c r="R84" s="67"/>
      <c r="S84" s="220"/>
      <c r="T84" s="385"/>
      <c r="U84" s="220"/>
      <c r="V84" s="12">
        <v>17</v>
      </c>
      <c r="W84" s="573"/>
      <c r="X84" s="71"/>
      <c r="Y84"/>
      <c r="Z84"/>
      <c r="AA84"/>
      <c r="AB84"/>
      <c r="AC84"/>
      <c r="AD84"/>
      <c r="AE84"/>
      <c r="AF84"/>
      <c r="AG84"/>
      <c r="AH84"/>
      <c r="AI84"/>
      <c r="AJ84"/>
      <c r="AK84"/>
      <c r="AL84"/>
      <c r="AM84" s="220"/>
      <c r="AN84" s="417"/>
      <c r="AO84" s="494"/>
      <c r="AP84" s="12">
        <v>17</v>
      </c>
      <c r="AQ84" s="573"/>
      <c r="AR84" s="71"/>
      <c r="AS84" s="432"/>
      <c r="AT84" s="574">
        <f t="shared" si="1"/>
        <v>0</v>
      </c>
      <c r="AU84" s="67"/>
      <c r="AV84" s="306"/>
      <c r="AW84" s="67"/>
      <c r="AX84" s="67" t="s">
        <v>424</v>
      </c>
      <c r="AY84" s="67"/>
      <c r="AZ84" s="73">
        <f t="array" ref="AZ84">INDEX(AQ68:AS395,AZ83,2)</f>
        <v>0</v>
      </c>
      <c r="BA84" s="67"/>
      <c r="BB84" s="67"/>
      <c r="BC84" s="67"/>
      <c r="BD84" s="306"/>
      <c r="BE84" s="306"/>
      <c r="BF84" s="306"/>
      <c r="BG84" s="306"/>
      <c r="BH84" s="306"/>
      <c r="BI84" s="306"/>
      <c r="BJ84" s="273"/>
      <c r="BK84" s="385"/>
      <c r="BL84" s="494"/>
      <c r="BM84" s="12">
        <v>17</v>
      </c>
      <c r="BN84" s="573"/>
      <c r="BO84" s="71"/>
      <c r="CD84" s="273"/>
      <c r="CE84" s="385"/>
      <c r="CF84" s="494"/>
      <c r="CG84" s="12">
        <v>17</v>
      </c>
      <c r="CH84" s="573"/>
      <c r="CI84" s="71"/>
      <c r="CX84" s="273"/>
      <c r="CY84" s="385"/>
      <c r="CZ84" s="220"/>
      <c r="DA84" s="12">
        <v>17</v>
      </c>
      <c r="DB84" s="573"/>
      <c r="DC84" s="71"/>
      <c r="DR84" s="273"/>
      <c r="DS84" s="385"/>
      <c r="DT84" s="220"/>
      <c r="DU84" s="12">
        <v>17</v>
      </c>
      <c r="DV84" s="573"/>
      <c r="DW84" s="71"/>
      <c r="EL84" s="273"/>
      <c r="EM84" s="385"/>
      <c r="EN84" s="220"/>
      <c r="EO84" s="12">
        <v>17</v>
      </c>
      <c r="EP84" s="573"/>
      <c r="EQ84" s="71"/>
      <c r="FF84" s="273"/>
      <c r="FG84" s="385"/>
      <c r="FH84" s="220"/>
      <c r="FI84" s="12">
        <v>17</v>
      </c>
      <c r="FJ84" s="573"/>
      <c r="FK84" s="71"/>
      <c r="FZ84" s="273"/>
      <c r="GA84" s="385"/>
      <c r="GB84" s="220"/>
      <c r="GC84" s="12">
        <v>17</v>
      </c>
      <c r="GD84" s="573"/>
      <c r="GE84" s="71"/>
      <c r="GT84" s="273"/>
      <c r="GU84" s="385"/>
      <c r="GV84" s="220"/>
      <c r="GW84" s="12">
        <v>17</v>
      </c>
      <c r="GX84" s="573"/>
      <c r="GY84" s="71"/>
      <c r="HN84" s="273"/>
      <c r="HO84" s="385"/>
      <c r="HP84" s="220"/>
      <c r="HQ84" s="12">
        <v>17</v>
      </c>
      <c r="HR84" s="573"/>
      <c r="HS84" s="71"/>
      <c r="IH84" s="273"/>
      <c r="II84" s="385"/>
      <c r="IJ84" s="220"/>
      <c r="IK84" s="12">
        <v>17</v>
      </c>
      <c r="IL84" s="573"/>
      <c r="IM84" s="71"/>
      <c r="JB84" s="273"/>
      <c r="JC84" s="385"/>
      <c r="JD84" s="220"/>
      <c r="JE84" s="12">
        <v>17</v>
      </c>
      <c r="JF84" s="573"/>
      <c r="JG84" s="71"/>
      <c r="JV84" s="273"/>
      <c r="JW84" s="385"/>
      <c r="JX84" s="220"/>
      <c r="JY84" s="12">
        <v>17</v>
      </c>
      <c r="JZ84" s="573"/>
      <c r="KA84" s="71"/>
      <c r="KP84" s="273"/>
      <c r="KQ84" s="385"/>
      <c r="KR84" s="220"/>
      <c r="KS84" s="12">
        <v>17</v>
      </c>
      <c r="KT84" s="573"/>
      <c r="KU84" s="71"/>
      <c r="LJ84" s="273"/>
      <c r="LK84" s="385"/>
      <c r="LL84" s="220"/>
      <c r="LM84" s="12">
        <v>17</v>
      </c>
      <c r="LN84" s="573"/>
      <c r="LO84" s="71"/>
      <c r="MD84" s="273"/>
    </row>
    <row r="85" spans="1:342" ht="12.75" customHeight="1" x14ac:dyDescent="0.2">
      <c r="A85" s="494"/>
      <c r="B85" s="12">
        <v>18</v>
      </c>
      <c r="C85" s="69">
        <v>2.36</v>
      </c>
      <c r="D85" s="70">
        <v>1.042</v>
      </c>
      <c r="E85" s="432"/>
      <c r="F85" s="72">
        <f t="shared" si="0"/>
        <v>6.2000000000000055E-2</v>
      </c>
      <c r="G85" s="67"/>
      <c r="H85" s="67"/>
      <c r="I85" s="67"/>
      <c r="J85" s="67"/>
      <c r="K85" s="67"/>
      <c r="L85" s="67"/>
      <c r="M85" s="67"/>
      <c r="N85" s="67"/>
      <c r="O85" s="67"/>
      <c r="P85" s="67"/>
      <c r="Q85" s="67"/>
      <c r="R85" s="67"/>
      <c r="S85" s="220"/>
      <c r="T85" s="385"/>
      <c r="U85" s="220"/>
      <c r="V85" s="12">
        <v>18</v>
      </c>
      <c r="W85" s="573"/>
      <c r="X85" s="71"/>
      <c r="Y85"/>
      <c r="Z85"/>
      <c r="AA85"/>
      <c r="AB85"/>
      <c r="AC85"/>
      <c r="AD85"/>
      <c r="AE85"/>
      <c r="AF85"/>
      <c r="AG85"/>
      <c r="AH85"/>
      <c r="AI85"/>
      <c r="AJ85"/>
      <c r="AK85"/>
      <c r="AL85"/>
      <c r="AM85" s="220"/>
      <c r="AN85" s="417"/>
      <c r="AO85" s="494"/>
      <c r="AP85" s="12">
        <v>18</v>
      </c>
      <c r="AQ85" s="573"/>
      <c r="AR85" s="71"/>
      <c r="AS85" s="432"/>
      <c r="AT85" s="574">
        <f t="shared" si="1"/>
        <v>0</v>
      </c>
      <c r="AU85" s="67"/>
      <c r="AV85" s="306"/>
      <c r="AW85" s="67"/>
      <c r="AX85" s="67" t="s">
        <v>426</v>
      </c>
      <c r="AY85" s="67"/>
      <c r="AZ85" s="67">
        <f t="array" ref="AZ85">MATCH(MIN(ABS(AR68:AR394-AU53)),ABS(AR68:AR394-AU53),0)</f>
        <v>1</v>
      </c>
      <c r="BA85" s="67"/>
      <c r="BB85" s="67"/>
      <c r="BC85" s="67"/>
      <c r="BD85" s="306"/>
      <c r="BE85" s="306"/>
      <c r="BF85" s="306"/>
      <c r="BG85" s="306"/>
      <c r="BH85" s="306"/>
      <c r="BI85" s="306"/>
      <c r="BJ85" s="273"/>
      <c r="BK85" s="385"/>
      <c r="BL85" s="494"/>
      <c r="BM85" s="12">
        <v>18</v>
      </c>
      <c r="BN85" s="573"/>
      <c r="BO85" s="71"/>
      <c r="CD85" s="273"/>
      <c r="CE85" s="385"/>
      <c r="CF85" s="494"/>
      <c r="CG85" s="12">
        <v>18</v>
      </c>
      <c r="CH85" s="573"/>
      <c r="CI85" s="71"/>
      <c r="CX85" s="273"/>
      <c r="CY85" s="385"/>
      <c r="CZ85" s="220"/>
      <c r="DA85" s="12">
        <v>18</v>
      </c>
      <c r="DB85" s="573"/>
      <c r="DC85" s="71"/>
      <c r="DR85" s="273"/>
      <c r="DS85" s="385"/>
      <c r="DT85" s="220"/>
      <c r="DU85" s="12">
        <v>18</v>
      </c>
      <c r="DV85" s="573"/>
      <c r="DW85" s="71"/>
      <c r="EL85" s="273"/>
      <c r="EM85" s="385"/>
      <c r="EN85" s="220"/>
      <c r="EO85" s="12">
        <v>18</v>
      </c>
      <c r="EP85" s="573"/>
      <c r="EQ85" s="71"/>
      <c r="FF85" s="273"/>
      <c r="FG85" s="385"/>
      <c r="FH85" s="220"/>
      <c r="FI85" s="12">
        <v>18</v>
      </c>
      <c r="FJ85" s="573"/>
      <c r="FK85" s="71"/>
      <c r="FZ85" s="273"/>
      <c r="GA85" s="385"/>
      <c r="GB85" s="220"/>
      <c r="GC85" s="12">
        <v>18</v>
      </c>
      <c r="GD85" s="573"/>
      <c r="GE85" s="71"/>
      <c r="GT85" s="273"/>
      <c r="GU85" s="385"/>
      <c r="GV85" s="220"/>
      <c r="GW85" s="12">
        <v>18</v>
      </c>
      <c r="GX85" s="573"/>
      <c r="GY85" s="71"/>
      <c r="HN85" s="273"/>
      <c r="HO85" s="385"/>
      <c r="HP85" s="220"/>
      <c r="HQ85" s="12">
        <v>18</v>
      </c>
      <c r="HR85" s="573"/>
      <c r="HS85" s="71"/>
      <c r="IH85" s="273"/>
      <c r="II85" s="385"/>
      <c r="IJ85" s="220"/>
      <c r="IK85" s="12">
        <v>18</v>
      </c>
      <c r="IL85" s="573"/>
      <c r="IM85" s="71"/>
      <c r="JB85" s="273"/>
      <c r="JC85" s="385"/>
      <c r="JD85" s="220"/>
      <c r="JE85" s="12">
        <v>18</v>
      </c>
      <c r="JF85" s="573"/>
      <c r="JG85" s="71"/>
      <c r="JV85" s="273"/>
      <c r="JW85" s="385"/>
      <c r="JX85" s="220"/>
      <c r="JY85" s="12">
        <v>18</v>
      </c>
      <c r="JZ85" s="573"/>
      <c r="KA85" s="71"/>
      <c r="KP85" s="273"/>
      <c r="KQ85" s="385"/>
      <c r="KR85" s="220"/>
      <c r="KS85" s="12">
        <v>18</v>
      </c>
      <c r="KT85" s="573"/>
      <c r="KU85" s="71"/>
      <c r="LJ85" s="273"/>
      <c r="LK85" s="385"/>
      <c r="LL85" s="220"/>
      <c r="LM85" s="12">
        <v>18</v>
      </c>
      <c r="LN85" s="573"/>
      <c r="LO85" s="71"/>
      <c r="MD85" s="273"/>
    </row>
    <row r="86" spans="1:342" ht="12.75" customHeight="1" x14ac:dyDescent="0.2">
      <c r="A86" s="494"/>
      <c r="B86" s="12">
        <v>19</v>
      </c>
      <c r="C86" s="69">
        <v>2.52</v>
      </c>
      <c r="D86" s="70">
        <v>1.111</v>
      </c>
      <c r="E86" s="432"/>
      <c r="F86" s="72">
        <f t="shared" si="0"/>
        <v>6.899999999999995E-2</v>
      </c>
      <c r="G86" s="67"/>
      <c r="H86" s="67"/>
      <c r="I86" s="67"/>
      <c r="J86" s="67"/>
      <c r="K86" s="67"/>
      <c r="L86" s="67"/>
      <c r="M86" s="67"/>
      <c r="N86" s="67"/>
      <c r="O86" s="67"/>
      <c r="P86" s="67"/>
      <c r="Q86" s="67"/>
      <c r="R86" s="67"/>
      <c r="S86" s="220"/>
      <c r="T86" s="385"/>
      <c r="U86" s="220"/>
      <c r="V86" s="12">
        <v>19</v>
      </c>
      <c r="W86" s="573"/>
      <c r="X86" s="71"/>
      <c r="Y86"/>
      <c r="Z86"/>
      <c r="AA86"/>
      <c r="AB86"/>
      <c r="AC86"/>
      <c r="AD86"/>
      <c r="AE86"/>
      <c r="AF86"/>
      <c r="AG86"/>
      <c r="AH86"/>
      <c r="AI86"/>
      <c r="AJ86"/>
      <c r="AK86"/>
      <c r="AL86"/>
      <c r="AM86" s="220"/>
      <c r="AN86" s="417"/>
      <c r="AO86" s="494"/>
      <c r="AP86" s="12">
        <v>19</v>
      </c>
      <c r="AQ86" s="573"/>
      <c r="AR86" s="71"/>
      <c r="AS86" s="432"/>
      <c r="AT86" s="574">
        <f t="shared" si="1"/>
        <v>0</v>
      </c>
      <c r="AU86" s="67"/>
      <c r="AV86" s="306"/>
      <c r="AW86" s="67"/>
      <c r="AX86" s="67"/>
      <c r="AY86" s="67"/>
      <c r="AZ86" s="67"/>
      <c r="BA86" s="67"/>
      <c r="BB86" s="67"/>
      <c r="BC86" s="67"/>
      <c r="BD86" s="306"/>
      <c r="BE86" s="306"/>
      <c r="BF86" s="306"/>
      <c r="BG86" s="306"/>
      <c r="BH86" s="306"/>
      <c r="BI86" s="306"/>
      <c r="BJ86" s="273"/>
      <c r="BK86" s="385"/>
      <c r="BL86" s="494"/>
      <c r="BM86" s="12">
        <v>19</v>
      </c>
      <c r="BN86" s="573"/>
      <c r="BO86" s="71"/>
      <c r="CD86" s="273"/>
      <c r="CE86" s="385"/>
      <c r="CF86" s="494"/>
      <c r="CG86" s="12">
        <v>19</v>
      </c>
      <c r="CH86" s="573"/>
      <c r="CI86" s="71"/>
      <c r="CX86" s="273"/>
      <c r="CY86" s="385"/>
      <c r="CZ86" s="220"/>
      <c r="DA86" s="12">
        <v>19</v>
      </c>
      <c r="DB86" s="573"/>
      <c r="DC86" s="71"/>
      <c r="DR86" s="273"/>
      <c r="DS86" s="385"/>
      <c r="DT86" s="220"/>
      <c r="DU86" s="12">
        <v>19</v>
      </c>
      <c r="DV86" s="573"/>
      <c r="DW86" s="71"/>
      <c r="EL86" s="273"/>
      <c r="EM86" s="385"/>
      <c r="EN86" s="220"/>
      <c r="EO86" s="12">
        <v>19</v>
      </c>
      <c r="EP86" s="573"/>
      <c r="EQ86" s="71"/>
      <c r="FF86" s="273"/>
      <c r="FG86" s="385"/>
      <c r="FH86" s="220"/>
      <c r="FI86" s="12">
        <v>19</v>
      </c>
      <c r="FJ86" s="573"/>
      <c r="FK86" s="71"/>
      <c r="FZ86" s="273"/>
      <c r="GA86" s="385"/>
      <c r="GB86" s="220"/>
      <c r="GC86" s="12">
        <v>19</v>
      </c>
      <c r="GD86" s="573"/>
      <c r="GE86" s="71"/>
      <c r="GT86" s="273"/>
      <c r="GU86" s="385"/>
      <c r="GV86" s="220"/>
      <c r="GW86" s="12">
        <v>19</v>
      </c>
      <c r="GX86" s="573"/>
      <c r="GY86" s="71"/>
      <c r="HN86" s="273"/>
      <c r="HO86" s="385"/>
      <c r="HP86" s="220"/>
      <c r="HQ86" s="12">
        <v>19</v>
      </c>
      <c r="HR86" s="573"/>
      <c r="HS86" s="71"/>
      <c r="IH86" s="273"/>
      <c r="II86" s="385"/>
      <c r="IJ86" s="220"/>
      <c r="IK86" s="12">
        <v>19</v>
      </c>
      <c r="IL86" s="573"/>
      <c r="IM86" s="71"/>
      <c r="JB86" s="273"/>
      <c r="JC86" s="385"/>
      <c r="JD86" s="220"/>
      <c r="JE86" s="12">
        <v>19</v>
      </c>
      <c r="JF86" s="573"/>
      <c r="JG86" s="71"/>
      <c r="JV86" s="273"/>
      <c r="JW86" s="385"/>
      <c r="JX86" s="220"/>
      <c r="JY86" s="12">
        <v>19</v>
      </c>
      <c r="JZ86" s="573"/>
      <c r="KA86" s="71"/>
      <c r="KP86" s="273"/>
      <c r="KQ86" s="385"/>
      <c r="KR86" s="220"/>
      <c r="KS86" s="12">
        <v>19</v>
      </c>
      <c r="KT86" s="573"/>
      <c r="KU86" s="71"/>
      <c r="LJ86" s="273"/>
      <c r="LK86" s="385"/>
      <c r="LL86" s="220"/>
      <c r="LM86" s="12">
        <v>19</v>
      </c>
      <c r="LN86" s="573"/>
      <c r="LO86" s="71"/>
      <c r="MD86" s="273"/>
    </row>
    <row r="87" spans="1:342" ht="12.75" customHeight="1" x14ac:dyDescent="0.2">
      <c r="A87" s="494"/>
      <c r="B87" s="12">
        <v>20</v>
      </c>
      <c r="C87" s="69">
        <v>2.67</v>
      </c>
      <c r="D87" s="70">
        <v>1.1679999999999999</v>
      </c>
      <c r="E87" s="432"/>
      <c r="F87" s="72">
        <f t="shared" si="0"/>
        <v>5.699999999999994E-2</v>
      </c>
      <c r="G87" s="67"/>
      <c r="H87" s="67"/>
      <c r="I87" s="67"/>
      <c r="J87" s="67"/>
      <c r="K87" s="67"/>
      <c r="L87" s="67"/>
      <c r="M87" s="67"/>
      <c r="N87" s="67"/>
      <c r="O87" s="67"/>
      <c r="P87" s="67"/>
      <c r="Q87" s="67"/>
      <c r="R87" s="67"/>
      <c r="S87" s="220"/>
      <c r="T87" s="385"/>
      <c r="U87" s="220"/>
      <c r="V87" s="12">
        <v>20</v>
      </c>
      <c r="W87" s="573"/>
      <c r="X87" s="71"/>
      <c r="Y87"/>
      <c r="Z87"/>
      <c r="AA87"/>
      <c r="AB87"/>
      <c r="AC87"/>
      <c r="AD87"/>
      <c r="AE87"/>
      <c r="AF87"/>
      <c r="AG87"/>
      <c r="AH87"/>
      <c r="AI87"/>
      <c r="AJ87"/>
      <c r="AK87"/>
      <c r="AL87"/>
      <c r="AM87" s="220"/>
      <c r="AN87" s="417"/>
      <c r="AO87" s="494"/>
      <c r="AP87" s="12">
        <v>20</v>
      </c>
      <c r="AQ87" s="573"/>
      <c r="AR87" s="71"/>
      <c r="AS87" s="432"/>
      <c r="AT87" s="574">
        <f t="shared" si="1"/>
        <v>0</v>
      </c>
      <c r="AU87" s="67"/>
      <c r="AV87" s="306"/>
      <c r="AW87" s="67"/>
      <c r="AX87" s="67"/>
      <c r="AY87" s="67"/>
      <c r="AZ87" s="67"/>
      <c r="BA87" s="67"/>
      <c r="BB87" s="67"/>
      <c r="BC87" s="67"/>
      <c r="BD87" s="306"/>
      <c r="BE87" s="306"/>
      <c r="BF87" s="306"/>
      <c r="BG87" s="306"/>
      <c r="BH87" s="306"/>
      <c r="BI87" s="306"/>
      <c r="BJ87" s="273"/>
      <c r="BK87" s="385"/>
      <c r="BL87" s="494"/>
      <c r="BM87" s="12">
        <v>20</v>
      </c>
      <c r="BN87" s="573"/>
      <c r="BO87" s="71"/>
      <c r="CD87" s="273"/>
      <c r="CE87" s="385"/>
      <c r="CF87" s="494"/>
      <c r="CG87" s="12">
        <v>20</v>
      </c>
      <c r="CH87" s="573"/>
      <c r="CI87" s="71"/>
      <c r="CX87" s="273"/>
      <c r="CY87" s="385"/>
      <c r="CZ87" s="220"/>
      <c r="DA87" s="12">
        <v>20</v>
      </c>
      <c r="DB87" s="573"/>
      <c r="DC87" s="71"/>
      <c r="DR87" s="273"/>
      <c r="DS87" s="385"/>
      <c r="DT87" s="220"/>
      <c r="DU87" s="12">
        <v>20</v>
      </c>
      <c r="DV87" s="573"/>
      <c r="DW87" s="71"/>
      <c r="EL87" s="273"/>
      <c r="EM87" s="385"/>
      <c r="EN87" s="220"/>
      <c r="EO87" s="12">
        <v>20</v>
      </c>
      <c r="EP87" s="573"/>
      <c r="EQ87" s="71"/>
      <c r="FF87" s="273"/>
      <c r="FG87" s="385"/>
      <c r="FH87" s="220"/>
      <c r="FI87" s="12">
        <v>20</v>
      </c>
      <c r="FJ87" s="573"/>
      <c r="FK87" s="71"/>
      <c r="FZ87" s="273"/>
      <c r="GA87" s="385"/>
      <c r="GB87" s="220"/>
      <c r="GC87" s="12">
        <v>20</v>
      </c>
      <c r="GD87" s="573"/>
      <c r="GE87" s="71"/>
      <c r="GT87" s="273"/>
      <c r="GU87" s="385"/>
      <c r="GV87" s="220"/>
      <c r="GW87" s="12">
        <v>20</v>
      </c>
      <c r="GX87" s="573"/>
      <c r="GY87" s="71"/>
      <c r="HN87" s="273"/>
      <c r="HO87" s="385"/>
      <c r="HP87" s="220"/>
      <c r="HQ87" s="12">
        <v>20</v>
      </c>
      <c r="HR87" s="573"/>
      <c r="HS87" s="71"/>
      <c r="IH87" s="273"/>
      <c r="II87" s="385"/>
      <c r="IJ87" s="220"/>
      <c r="IK87" s="12">
        <v>20</v>
      </c>
      <c r="IL87" s="573"/>
      <c r="IM87" s="71"/>
      <c r="JB87" s="273"/>
      <c r="JC87" s="385"/>
      <c r="JD87" s="220"/>
      <c r="JE87" s="12">
        <v>20</v>
      </c>
      <c r="JF87" s="573"/>
      <c r="JG87" s="71"/>
      <c r="JV87" s="273"/>
      <c r="JW87" s="385"/>
      <c r="JX87" s="220"/>
      <c r="JY87" s="12">
        <v>20</v>
      </c>
      <c r="JZ87" s="573"/>
      <c r="KA87" s="71"/>
      <c r="KP87" s="273"/>
      <c r="KQ87" s="385"/>
      <c r="KR87" s="220"/>
      <c r="KS87" s="12">
        <v>20</v>
      </c>
      <c r="KT87" s="573"/>
      <c r="KU87" s="71"/>
      <c r="LJ87" s="273"/>
      <c r="LK87" s="385"/>
      <c r="LL87" s="220"/>
      <c r="LM87" s="12">
        <v>20</v>
      </c>
      <c r="LN87" s="573"/>
      <c r="LO87" s="71"/>
      <c r="MD87" s="273"/>
    </row>
    <row r="88" spans="1:342" ht="12.75" customHeight="1" x14ac:dyDescent="0.2">
      <c r="A88" s="494"/>
      <c r="B88" s="12">
        <v>21</v>
      </c>
      <c r="C88" s="69">
        <v>2.81</v>
      </c>
      <c r="D88" s="70">
        <v>1.23</v>
      </c>
      <c r="E88" s="432"/>
      <c r="F88" s="72">
        <f t="shared" si="0"/>
        <v>6.2000000000000055E-2</v>
      </c>
      <c r="G88" s="67"/>
      <c r="H88" s="67"/>
      <c r="I88" s="67"/>
      <c r="J88" s="67"/>
      <c r="K88" s="67"/>
      <c r="L88" s="67"/>
      <c r="M88" s="67"/>
      <c r="N88" s="67"/>
      <c r="O88" s="67"/>
      <c r="P88" s="67"/>
      <c r="Q88" s="67"/>
      <c r="R88" s="67"/>
      <c r="S88" s="220"/>
      <c r="T88" s="385"/>
      <c r="U88" s="220"/>
      <c r="V88" s="12">
        <v>21</v>
      </c>
      <c r="W88" s="573"/>
      <c r="X88" s="71"/>
      <c r="Y88"/>
      <c r="Z88"/>
      <c r="AA88"/>
      <c r="AB88"/>
      <c r="AC88"/>
      <c r="AD88"/>
      <c r="AE88"/>
      <c r="AF88"/>
      <c r="AG88"/>
      <c r="AH88"/>
      <c r="AI88"/>
      <c r="AJ88"/>
      <c r="AK88"/>
      <c r="AL88"/>
      <c r="AM88" s="220"/>
      <c r="AN88" s="417"/>
      <c r="AO88" s="494"/>
      <c r="AP88" s="12">
        <v>21</v>
      </c>
      <c r="AQ88" s="573"/>
      <c r="AR88" s="71"/>
      <c r="AS88" s="432"/>
      <c r="AT88" s="574">
        <f t="shared" si="1"/>
        <v>0</v>
      </c>
      <c r="AU88" s="67"/>
      <c r="AV88" s="67"/>
      <c r="AW88" s="67"/>
      <c r="AX88" s="67"/>
      <c r="AY88" s="67"/>
      <c r="AZ88" s="67"/>
      <c r="BA88" s="67"/>
      <c r="BB88" s="67"/>
      <c r="BC88" s="67"/>
      <c r="BD88" s="67"/>
      <c r="BE88" s="67"/>
      <c r="BF88" s="67"/>
      <c r="BG88" s="67"/>
      <c r="BH88" s="67"/>
      <c r="BI88" s="67"/>
      <c r="BJ88" s="273"/>
      <c r="BK88" s="385"/>
      <c r="BL88" s="494"/>
      <c r="BM88" s="12">
        <v>21</v>
      </c>
      <c r="BN88" s="573"/>
      <c r="BO88" s="71"/>
      <c r="CD88" s="273"/>
      <c r="CE88" s="385"/>
      <c r="CF88" s="494"/>
      <c r="CG88" s="12">
        <v>21</v>
      </c>
      <c r="CH88" s="573"/>
      <c r="CI88" s="71"/>
      <c r="CX88" s="273"/>
      <c r="CY88" s="385"/>
      <c r="CZ88" s="220"/>
      <c r="DA88" s="12">
        <v>21</v>
      </c>
      <c r="DB88" s="573"/>
      <c r="DC88" s="71"/>
      <c r="DR88" s="273"/>
      <c r="DS88" s="385"/>
      <c r="DT88" s="220"/>
      <c r="DU88" s="12">
        <v>21</v>
      </c>
      <c r="DV88" s="573"/>
      <c r="DW88" s="71"/>
      <c r="EL88" s="273"/>
      <c r="EM88" s="385"/>
      <c r="EN88" s="220"/>
      <c r="EO88" s="12">
        <v>21</v>
      </c>
      <c r="EP88" s="573"/>
      <c r="EQ88" s="71"/>
      <c r="FF88" s="273"/>
      <c r="FG88" s="385"/>
      <c r="FH88" s="220"/>
      <c r="FI88" s="12">
        <v>21</v>
      </c>
      <c r="FJ88" s="573"/>
      <c r="FK88" s="71"/>
      <c r="FZ88" s="273"/>
      <c r="GA88" s="385"/>
      <c r="GB88" s="220"/>
      <c r="GC88" s="12">
        <v>21</v>
      </c>
      <c r="GD88" s="573"/>
      <c r="GE88" s="71"/>
      <c r="GT88" s="273"/>
      <c r="GU88" s="385"/>
      <c r="GV88" s="220"/>
      <c r="GW88" s="12">
        <v>21</v>
      </c>
      <c r="GX88" s="573"/>
      <c r="GY88" s="71"/>
      <c r="HN88" s="273"/>
      <c r="HO88" s="385"/>
      <c r="HP88" s="220"/>
      <c r="HQ88" s="12">
        <v>21</v>
      </c>
      <c r="HR88" s="573"/>
      <c r="HS88" s="71"/>
      <c r="IH88" s="273"/>
      <c r="II88" s="385"/>
      <c r="IJ88" s="220"/>
      <c r="IK88" s="12">
        <v>21</v>
      </c>
      <c r="IL88" s="573"/>
      <c r="IM88" s="71"/>
      <c r="JB88" s="273"/>
      <c r="JC88" s="385"/>
      <c r="JD88" s="220"/>
      <c r="JE88" s="12">
        <v>21</v>
      </c>
      <c r="JF88" s="573"/>
      <c r="JG88" s="71"/>
      <c r="JV88" s="273"/>
      <c r="JW88" s="385"/>
      <c r="JX88" s="220"/>
      <c r="JY88" s="12">
        <v>21</v>
      </c>
      <c r="JZ88" s="573"/>
      <c r="KA88" s="71"/>
      <c r="KP88" s="273"/>
      <c r="KQ88" s="385"/>
      <c r="KR88" s="220"/>
      <c r="KS88" s="12">
        <v>21</v>
      </c>
      <c r="KT88" s="573"/>
      <c r="KU88" s="71"/>
      <c r="LJ88" s="273"/>
      <c r="LK88" s="385"/>
      <c r="LL88" s="220"/>
      <c r="LM88" s="12">
        <v>21</v>
      </c>
      <c r="LN88" s="573"/>
      <c r="LO88" s="71"/>
      <c r="MD88" s="273"/>
    </row>
    <row r="89" spans="1:342" ht="12.75" customHeight="1" x14ac:dyDescent="0.2">
      <c r="A89" s="494"/>
      <c r="B89" s="12">
        <v>22</v>
      </c>
      <c r="C89" s="69">
        <v>2.97</v>
      </c>
      <c r="D89" s="70">
        <v>1.2989999999999999</v>
      </c>
      <c r="E89" s="432"/>
      <c r="F89" s="72">
        <f t="shared" si="0"/>
        <v>6.899999999999995E-2</v>
      </c>
      <c r="G89" s="67"/>
      <c r="H89" s="67"/>
      <c r="I89" s="67"/>
      <c r="J89" s="67"/>
      <c r="K89" s="67"/>
      <c r="L89" s="67"/>
      <c r="M89" s="67"/>
      <c r="N89" s="67"/>
      <c r="O89" s="67"/>
      <c r="P89" s="67"/>
      <c r="Q89" s="67"/>
      <c r="R89" s="67"/>
      <c r="S89" s="220"/>
      <c r="T89" s="385"/>
      <c r="U89" s="220"/>
      <c r="V89" s="12">
        <v>22</v>
      </c>
      <c r="W89" s="573"/>
      <c r="X89" s="71"/>
      <c r="Y89"/>
      <c r="Z89"/>
      <c r="AA89"/>
      <c r="AB89"/>
      <c r="AC89"/>
      <c r="AD89"/>
      <c r="AE89"/>
      <c r="AF89"/>
      <c r="AG89"/>
      <c r="AH89"/>
      <c r="AI89"/>
      <c r="AJ89"/>
      <c r="AK89"/>
      <c r="AL89"/>
      <c r="AM89" s="220"/>
      <c r="AN89" s="417"/>
      <c r="AO89" s="494"/>
      <c r="AP89" s="12">
        <v>22</v>
      </c>
      <c r="AQ89" s="573"/>
      <c r="AR89" s="71"/>
      <c r="AS89" s="432"/>
      <c r="AT89" s="574">
        <f t="shared" si="1"/>
        <v>0</v>
      </c>
      <c r="AU89" s="67"/>
      <c r="AV89" s="67"/>
      <c r="AW89" s="67"/>
      <c r="AX89" s="67"/>
      <c r="AY89" s="67"/>
      <c r="AZ89" s="67"/>
      <c r="BA89" s="67"/>
      <c r="BB89" s="67"/>
      <c r="BC89" s="67"/>
      <c r="BD89" s="67"/>
      <c r="BE89" s="67"/>
      <c r="BF89" s="67"/>
      <c r="BG89" s="67"/>
      <c r="BH89" s="67"/>
      <c r="BI89" s="67"/>
      <c r="BJ89" s="273"/>
      <c r="BK89" s="385"/>
      <c r="BL89" s="494"/>
      <c r="BM89" s="12">
        <v>22</v>
      </c>
      <c r="BN89" s="573"/>
      <c r="BO89" s="71"/>
      <c r="CD89" s="273"/>
      <c r="CE89" s="385"/>
      <c r="CF89" s="494"/>
      <c r="CG89" s="12">
        <v>22</v>
      </c>
      <c r="CH89" s="573"/>
      <c r="CI89" s="71"/>
      <c r="CX89" s="273"/>
      <c r="CY89" s="385"/>
      <c r="CZ89" s="220"/>
      <c r="DA89" s="12">
        <v>22</v>
      </c>
      <c r="DB89" s="573"/>
      <c r="DC89" s="71"/>
      <c r="DR89" s="273"/>
      <c r="DS89" s="385"/>
      <c r="DT89" s="220"/>
      <c r="DU89" s="12">
        <v>22</v>
      </c>
      <c r="DV89" s="573"/>
      <c r="DW89" s="71"/>
      <c r="EL89" s="273"/>
      <c r="EM89" s="385"/>
      <c r="EN89" s="220"/>
      <c r="EO89" s="12">
        <v>22</v>
      </c>
      <c r="EP89" s="573"/>
      <c r="EQ89" s="71"/>
      <c r="FF89" s="273"/>
      <c r="FG89" s="385"/>
      <c r="FH89" s="220"/>
      <c r="FI89" s="12">
        <v>22</v>
      </c>
      <c r="FJ89" s="573"/>
      <c r="FK89" s="71"/>
      <c r="FZ89" s="273"/>
      <c r="GA89" s="385"/>
      <c r="GB89" s="220"/>
      <c r="GC89" s="12">
        <v>22</v>
      </c>
      <c r="GD89" s="573"/>
      <c r="GE89" s="71"/>
      <c r="GT89" s="273"/>
      <c r="GU89" s="385"/>
      <c r="GV89" s="220"/>
      <c r="GW89" s="12">
        <v>22</v>
      </c>
      <c r="GX89" s="573"/>
      <c r="GY89" s="71"/>
      <c r="HN89" s="273"/>
      <c r="HO89" s="385"/>
      <c r="HP89" s="220"/>
      <c r="HQ89" s="12">
        <v>22</v>
      </c>
      <c r="HR89" s="573"/>
      <c r="HS89" s="71"/>
      <c r="IH89" s="273"/>
      <c r="II89" s="385"/>
      <c r="IJ89" s="220"/>
      <c r="IK89" s="12">
        <v>22</v>
      </c>
      <c r="IL89" s="573"/>
      <c r="IM89" s="71"/>
      <c r="JB89" s="273"/>
      <c r="JC89" s="385"/>
      <c r="JD89" s="220"/>
      <c r="JE89" s="12">
        <v>22</v>
      </c>
      <c r="JF89" s="573"/>
      <c r="JG89" s="71"/>
      <c r="JV89" s="273"/>
      <c r="JW89" s="385"/>
      <c r="JX89" s="220"/>
      <c r="JY89" s="12">
        <v>22</v>
      </c>
      <c r="JZ89" s="573"/>
      <c r="KA89" s="71"/>
      <c r="KP89" s="273"/>
      <c r="KQ89" s="385"/>
      <c r="KR89" s="220"/>
      <c r="KS89" s="12">
        <v>22</v>
      </c>
      <c r="KT89" s="573"/>
      <c r="KU89" s="71"/>
      <c r="LJ89" s="273"/>
      <c r="LK89" s="385"/>
      <c r="LL89" s="220"/>
      <c r="LM89" s="12">
        <v>22</v>
      </c>
      <c r="LN89" s="573"/>
      <c r="LO89" s="71"/>
      <c r="MD89" s="273"/>
    </row>
    <row r="90" spans="1:342" ht="12.75" customHeight="1" x14ac:dyDescent="0.2">
      <c r="A90" s="494"/>
      <c r="B90" s="12">
        <v>23</v>
      </c>
      <c r="C90" s="69">
        <v>3.11</v>
      </c>
      <c r="D90" s="70">
        <v>1.349</v>
      </c>
      <c r="E90" s="432"/>
      <c r="F90" s="72">
        <f t="shared" si="0"/>
        <v>5.0000000000000044E-2</v>
      </c>
      <c r="G90" s="67"/>
      <c r="H90" s="67"/>
      <c r="I90" s="67"/>
      <c r="J90" s="67"/>
      <c r="K90" s="67"/>
      <c r="L90" s="67"/>
      <c r="M90" s="67"/>
      <c r="N90" s="67"/>
      <c r="O90" s="67"/>
      <c r="P90" s="67"/>
      <c r="Q90" s="67"/>
      <c r="R90" s="67"/>
      <c r="S90" s="220"/>
      <c r="T90" s="385"/>
      <c r="U90" s="220"/>
      <c r="V90" s="12">
        <v>23</v>
      </c>
      <c r="W90" s="573"/>
      <c r="X90" s="71"/>
      <c r="Y90"/>
      <c r="Z90"/>
      <c r="AA90"/>
      <c r="AB90"/>
      <c r="AC90"/>
      <c r="AD90"/>
      <c r="AE90"/>
      <c r="AF90"/>
      <c r="AG90"/>
      <c r="AH90"/>
      <c r="AI90"/>
      <c r="AJ90"/>
      <c r="AK90"/>
      <c r="AL90"/>
      <c r="AM90" s="220"/>
      <c r="AN90" s="417"/>
      <c r="AO90" s="494"/>
      <c r="AP90" s="12">
        <v>23</v>
      </c>
      <c r="AQ90" s="573"/>
      <c r="AR90" s="71"/>
      <c r="AS90" s="432"/>
      <c r="AT90" s="574">
        <f t="shared" si="1"/>
        <v>0</v>
      </c>
      <c r="AU90" s="67"/>
      <c r="AV90" s="67"/>
      <c r="AW90" s="67"/>
      <c r="AX90" s="67"/>
      <c r="AY90" s="67"/>
      <c r="AZ90" s="67"/>
      <c r="BA90" s="67"/>
      <c r="BB90" s="67"/>
      <c r="BC90" s="67"/>
      <c r="BD90" s="67"/>
      <c r="BE90" s="67"/>
      <c r="BF90" s="67"/>
      <c r="BG90" s="67"/>
      <c r="BH90" s="67"/>
      <c r="BI90" s="67"/>
      <c r="BJ90" s="273"/>
      <c r="BK90" s="385"/>
      <c r="BL90" s="494"/>
      <c r="BM90" s="12">
        <v>23</v>
      </c>
      <c r="BN90" s="573"/>
      <c r="BO90" s="71"/>
      <c r="CD90" s="273"/>
      <c r="CE90" s="385"/>
      <c r="CF90" s="494"/>
      <c r="CG90" s="12">
        <v>23</v>
      </c>
      <c r="CH90" s="573"/>
      <c r="CI90" s="71"/>
      <c r="CX90" s="273"/>
      <c r="CY90" s="385"/>
      <c r="CZ90" s="220"/>
      <c r="DA90" s="12">
        <v>23</v>
      </c>
      <c r="DB90" s="573"/>
      <c r="DC90" s="71"/>
      <c r="DR90" s="273"/>
      <c r="DS90" s="385"/>
      <c r="DT90" s="220"/>
      <c r="DU90" s="12">
        <v>23</v>
      </c>
      <c r="DV90" s="573"/>
      <c r="DW90" s="71"/>
      <c r="EL90" s="273"/>
      <c r="EM90" s="385"/>
      <c r="EN90" s="220"/>
      <c r="EO90" s="12">
        <v>23</v>
      </c>
      <c r="EP90" s="573"/>
      <c r="EQ90" s="71"/>
      <c r="FF90" s="273"/>
      <c r="FG90" s="385"/>
      <c r="FH90" s="220"/>
      <c r="FI90" s="12">
        <v>23</v>
      </c>
      <c r="FJ90" s="573"/>
      <c r="FK90" s="71"/>
      <c r="FZ90" s="273"/>
      <c r="GA90" s="385"/>
      <c r="GB90" s="220"/>
      <c r="GC90" s="12">
        <v>23</v>
      </c>
      <c r="GD90" s="573"/>
      <c r="GE90" s="71"/>
      <c r="GT90" s="273"/>
      <c r="GU90" s="385"/>
      <c r="GV90" s="220"/>
      <c r="GW90" s="12">
        <v>23</v>
      </c>
      <c r="GX90" s="573"/>
      <c r="GY90" s="71"/>
      <c r="HN90" s="273"/>
      <c r="HO90" s="385"/>
      <c r="HP90" s="220"/>
      <c r="HQ90" s="12">
        <v>23</v>
      </c>
      <c r="HR90" s="573"/>
      <c r="HS90" s="71"/>
      <c r="IH90" s="273"/>
      <c r="II90" s="385"/>
      <c r="IJ90" s="220"/>
      <c r="IK90" s="12">
        <v>23</v>
      </c>
      <c r="IL90" s="573"/>
      <c r="IM90" s="71"/>
      <c r="JB90" s="273"/>
      <c r="JC90" s="385"/>
      <c r="JD90" s="220"/>
      <c r="JE90" s="12">
        <v>23</v>
      </c>
      <c r="JF90" s="573"/>
      <c r="JG90" s="71"/>
      <c r="JV90" s="273"/>
      <c r="JW90" s="385"/>
      <c r="JX90" s="220"/>
      <c r="JY90" s="12">
        <v>23</v>
      </c>
      <c r="JZ90" s="573"/>
      <c r="KA90" s="71"/>
      <c r="KP90" s="273"/>
      <c r="KQ90" s="385"/>
      <c r="KR90" s="220"/>
      <c r="KS90" s="12">
        <v>23</v>
      </c>
      <c r="KT90" s="573"/>
      <c r="KU90" s="71"/>
      <c r="LJ90" s="273"/>
      <c r="LK90" s="385"/>
      <c r="LL90" s="220"/>
      <c r="LM90" s="12">
        <v>23</v>
      </c>
      <c r="LN90" s="573"/>
      <c r="LO90" s="71"/>
      <c r="MD90" s="273"/>
    </row>
    <row r="91" spans="1:342" ht="12.75" customHeight="1" x14ac:dyDescent="0.2">
      <c r="A91" s="494"/>
      <c r="B91" s="12">
        <v>24</v>
      </c>
      <c r="C91" s="69">
        <v>3.25</v>
      </c>
      <c r="D91" s="70">
        <v>1.4179999999999999</v>
      </c>
      <c r="E91" s="432"/>
      <c r="F91" s="72">
        <f t="shared" si="0"/>
        <v>6.899999999999995E-2</v>
      </c>
      <c r="G91" s="67"/>
      <c r="H91" s="67"/>
      <c r="I91" s="67"/>
      <c r="J91" s="67"/>
      <c r="K91" s="67"/>
      <c r="L91" s="67"/>
      <c r="M91" s="67"/>
      <c r="N91" s="67"/>
      <c r="O91" s="67"/>
      <c r="P91" s="67"/>
      <c r="Q91" s="67"/>
      <c r="R91" s="67"/>
      <c r="S91" s="220"/>
      <c r="T91" s="385"/>
      <c r="U91" s="220"/>
      <c r="V91" s="12">
        <v>24</v>
      </c>
      <c r="W91" s="573"/>
      <c r="X91" s="71"/>
      <c r="Y91"/>
      <c r="Z91"/>
      <c r="AA91"/>
      <c r="AB91"/>
      <c r="AC91"/>
      <c r="AD91"/>
      <c r="AE91"/>
      <c r="AF91"/>
      <c r="AG91"/>
      <c r="AH91"/>
      <c r="AI91"/>
      <c r="AJ91"/>
      <c r="AK91"/>
      <c r="AL91"/>
      <c r="AM91" s="220"/>
      <c r="AN91" s="417"/>
      <c r="AO91" s="494"/>
      <c r="AP91" s="12">
        <v>24</v>
      </c>
      <c r="AQ91" s="573"/>
      <c r="AR91" s="71"/>
      <c r="AS91" s="432"/>
      <c r="AT91" s="574">
        <f t="shared" si="1"/>
        <v>0</v>
      </c>
      <c r="AU91" s="67"/>
      <c r="AV91" s="67"/>
      <c r="AW91" s="67"/>
      <c r="AX91" s="67"/>
      <c r="AY91" s="67"/>
      <c r="AZ91" s="67"/>
      <c r="BA91" s="67"/>
      <c r="BB91" s="67"/>
      <c r="BC91" s="67"/>
      <c r="BD91" s="67"/>
      <c r="BE91" s="67"/>
      <c r="BF91" s="67"/>
      <c r="BG91" s="67"/>
      <c r="BH91" s="67"/>
      <c r="BI91" s="67"/>
      <c r="BJ91" s="273"/>
      <c r="BK91" s="385"/>
      <c r="BL91" s="494"/>
      <c r="BM91" s="12">
        <v>24</v>
      </c>
      <c r="BN91" s="573"/>
      <c r="BO91" s="71"/>
      <c r="CD91" s="273"/>
      <c r="CE91" s="385"/>
      <c r="CF91" s="494"/>
      <c r="CG91" s="12">
        <v>24</v>
      </c>
      <c r="CH91" s="573"/>
      <c r="CI91" s="71"/>
      <c r="CX91" s="273"/>
      <c r="CY91" s="385"/>
      <c r="CZ91" s="220"/>
      <c r="DA91" s="12">
        <v>24</v>
      </c>
      <c r="DB91" s="573"/>
      <c r="DC91" s="71"/>
      <c r="DR91" s="273"/>
      <c r="DS91" s="385"/>
      <c r="DT91" s="220"/>
      <c r="DU91" s="12">
        <v>24</v>
      </c>
      <c r="DV91" s="573"/>
      <c r="DW91" s="71"/>
      <c r="EL91" s="273"/>
      <c r="EM91" s="385"/>
      <c r="EN91" s="220"/>
      <c r="EO91" s="12">
        <v>24</v>
      </c>
      <c r="EP91" s="573"/>
      <c r="EQ91" s="71"/>
      <c r="FF91" s="273"/>
      <c r="FG91" s="385"/>
      <c r="FH91" s="220"/>
      <c r="FI91" s="12">
        <v>24</v>
      </c>
      <c r="FJ91" s="573"/>
      <c r="FK91" s="71"/>
      <c r="FZ91" s="273"/>
      <c r="GA91" s="385"/>
      <c r="GB91" s="220"/>
      <c r="GC91" s="12">
        <v>24</v>
      </c>
      <c r="GD91" s="573"/>
      <c r="GE91" s="71"/>
      <c r="GT91" s="273"/>
      <c r="GU91" s="385"/>
      <c r="GV91" s="220"/>
      <c r="GW91" s="12">
        <v>24</v>
      </c>
      <c r="GX91" s="573"/>
      <c r="GY91" s="71"/>
      <c r="HN91" s="273"/>
      <c r="HO91" s="385"/>
      <c r="HP91" s="220"/>
      <c r="HQ91" s="12">
        <v>24</v>
      </c>
      <c r="HR91" s="573"/>
      <c r="HS91" s="71"/>
      <c r="IH91" s="273"/>
      <c r="II91" s="385"/>
      <c r="IJ91" s="220"/>
      <c r="IK91" s="12">
        <v>24</v>
      </c>
      <c r="IL91" s="573"/>
      <c r="IM91" s="71"/>
      <c r="JB91" s="273"/>
      <c r="JC91" s="385"/>
      <c r="JD91" s="220"/>
      <c r="JE91" s="12">
        <v>24</v>
      </c>
      <c r="JF91" s="573"/>
      <c r="JG91" s="71"/>
      <c r="JV91" s="273"/>
      <c r="JW91" s="385"/>
      <c r="JX91" s="220"/>
      <c r="JY91" s="12">
        <v>24</v>
      </c>
      <c r="JZ91" s="573"/>
      <c r="KA91" s="71"/>
      <c r="KP91" s="273"/>
      <c r="KQ91" s="385"/>
      <c r="KR91" s="220"/>
      <c r="KS91" s="12">
        <v>24</v>
      </c>
      <c r="KT91" s="573"/>
      <c r="KU91" s="71"/>
      <c r="LJ91" s="273"/>
      <c r="LK91" s="385"/>
      <c r="LL91" s="220"/>
      <c r="LM91" s="12">
        <v>24</v>
      </c>
      <c r="LN91" s="573"/>
      <c r="LO91" s="71"/>
      <c r="MD91" s="273"/>
    </row>
    <row r="92" spans="1:342" ht="12.75" customHeight="1" x14ac:dyDescent="0.2">
      <c r="A92" s="494"/>
      <c r="B92" s="12">
        <v>25</v>
      </c>
      <c r="C92" s="69">
        <v>3.39</v>
      </c>
      <c r="D92" s="70">
        <v>1.494</v>
      </c>
      <c r="E92" s="432"/>
      <c r="F92" s="72">
        <f t="shared" si="0"/>
        <v>7.6000000000000068E-2</v>
      </c>
      <c r="G92" s="67"/>
      <c r="H92" s="67"/>
      <c r="I92" s="67"/>
      <c r="J92" s="67"/>
      <c r="K92" s="67"/>
      <c r="L92" s="67"/>
      <c r="M92" s="67"/>
      <c r="N92" s="67"/>
      <c r="O92" s="67"/>
      <c r="P92" s="67"/>
      <c r="Q92" s="67"/>
      <c r="R92" s="67"/>
      <c r="S92" s="220"/>
      <c r="T92" s="385"/>
      <c r="U92" s="220"/>
      <c r="V92" s="12">
        <v>25</v>
      </c>
      <c r="W92" s="573"/>
      <c r="X92" s="71"/>
      <c r="Y92"/>
      <c r="Z92"/>
      <c r="AA92"/>
      <c r="AB92"/>
      <c r="AC92"/>
      <c r="AD92"/>
      <c r="AE92"/>
      <c r="AF92"/>
      <c r="AG92"/>
      <c r="AH92"/>
      <c r="AI92"/>
      <c r="AJ92"/>
      <c r="AK92"/>
      <c r="AL92"/>
      <c r="AM92" s="220"/>
      <c r="AN92" s="417"/>
      <c r="AO92" s="494"/>
      <c r="AP92" s="12">
        <v>25</v>
      </c>
      <c r="AQ92" s="573"/>
      <c r="AR92" s="71"/>
      <c r="AS92" s="432"/>
      <c r="AT92" s="574">
        <f t="shared" si="1"/>
        <v>0</v>
      </c>
      <c r="AU92" s="67"/>
      <c r="AV92" s="67"/>
      <c r="AW92" s="67"/>
      <c r="AX92" s="67"/>
      <c r="AY92" s="67"/>
      <c r="AZ92" s="67"/>
      <c r="BA92" s="67"/>
      <c r="BB92" s="67"/>
      <c r="BC92" s="67"/>
      <c r="BD92" s="67"/>
      <c r="BE92" s="67"/>
      <c r="BF92" s="67"/>
      <c r="BG92" s="67"/>
      <c r="BH92" s="67"/>
      <c r="BI92" s="67"/>
      <c r="BJ92" s="273"/>
      <c r="BK92" s="385"/>
      <c r="BL92" s="494"/>
      <c r="BM92" s="12">
        <v>25</v>
      </c>
      <c r="BN92" s="573"/>
      <c r="BO92" s="71"/>
      <c r="CD92" s="273"/>
      <c r="CE92" s="385"/>
      <c r="CF92" s="494"/>
      <c r="CG92" s="12">
        <v>25</v>
      </c>
      <c r="CH92" s="573"/>
      <c r="CI92" s="71"/>
      <c r="CX92" s="273"/>
      <c r="CY92" s="385"/>
      <c r="CZ92" s="220"/>
      <c r="DA92" s="12">
        <v>25</v>
      </c>
      <c r="DB92" s="573"/>
      <c r="DC92" s="71"/>
      <c r="DR92" s="273"/>
      <c r="DS92" s="385"/>
      <c r="DT92" s="220"/>
      <c r="DU92" s="12">
        <v>25</v>
      </c>
      <c r="DV92" s="573"/>
      <c r="DW92" s="71"/>
      <c r="EL92" s="273"/>
      <c r="EM92" s="385"/>
      <c r="EN92" s="220"/>
      <c r="EO92" s="12">
        <v>25</v>
      </c>
      <c r="EP92" s="573"/>
      <c r="EQ92" s="71"/>
      <c r="FF92" s="273"/>
      <c r="FG92" s="385"/>
      <c r="FH92" s="220"/>
      <c r="FI92" s="12">
        <v>25</v>
      </c>
      <c r="FJ92" s="573"/>
      <c r="FK92" s="71"/>
      <c r="FZ92" s="273"/>
      <c r="GA92" s="385"/>
      <c r="GB92" s="220"/>
      <c r="GC92" s="12">
        <v>25</v>
      </c>
      <c r="GD92" s="573"/>
      <c r="GE92" s="71"/>
      <c r="GT92" s="273"/>
      <c r="GU92" s="385"/>
      <c r="GV92" s="220"/>
      <c r="GW92" s="12">
        <v>25</v>
      </c>
      <c r="GX92" s="573"/>
      <c r="GY92" s="71"/>
      <c r="HN92" s="273"/>
      <c r="HO92" s="385"/>
      <c r="HP92" s="220"/>
      <c r="HQ92" s="12">
        <v>25</v>
      </c>
      <c r="HR92" s="573"/>
      <c r="HS92" s="71"/>
      <c r="IH92" s="273"/>
      <c r="II92" s="385"/>
      <c r="IJ92" s="220"/>
      <c r="IK92" s="12">
        <v>25</v>
      </c>
      <c r="IL92" s="573"/>
      <c r="IM92" s="71"/>
      <c r="JB92" s="273"/>
      <c r="JC92" s="385"/>
      <c r="JD92" s="220"/>
      <c r="JE92" s="12">
        <v>25</v>
      </c>
      <c r="JF92" s="573"/>
      <c r="JG92" s="71"/>
      <c r="JV92" s="273"/>
      <c r="JW92" s="385"/>
      <c r="JX92" s="220"/>
      <c r="JY92" s="12">
        <v>25</v>
      </c>
      <c r="JZ92" s="573"/>
      <c r="KA92" s="71"/>
      <c r="KP92" s="273"/>
      <c r="KQ92" s="385"/>
      <c r="KR92" s="220"/>
      <c r="KS92" s="12">
        <v>25</v>
      </c>
      <c r="KT92" s="573"/>
      <c r="KU92" s="71"/>
      <c r="LJ92" s="273"/>
      <c r="LK92" s="385"/>
      <c r="LL92" s="220"/>
      <c r="LM92" s="12">
        <v>25</v>
      </c>
      <c r="LN92" s="573"/>
      <c r="LO92" s="71"/>
      <c r="MD92" s="273"/>
    </row>
    <row r="93" spans="1:342" ht="12.75" customHeight="1" x14ac:dyDescent="0.2">
      <c r="A93" s="494"/>
      <c r="B93" s="12">
        <v>26</v>
      </c>
      <c r="C93" s="69">
        <v>3.53</v>
      </c>
      <c r="D93" s="70">
        <v>1.5509999999999999</v>
      </c>
      <c r="E93" s="432"/>
      <c r="F93" s="72">
        <f t="shared" si="0"/>
        <v>5.699999999999994E-2</v>
      </c>
      <c r="G93" s="67"/>
      <c r="H93" s="67"/>
      <c r="I93" s="67"/>
      <c r="J93" s="67"/>
      <c r="K93" s="67"/>
      <c r="L93" s="67"/>
      <c r="M93" s="67"/>
      <c r="N93" s="67"/>
      <c r="O93" s="67"/>
      <c r="P93" s="67"/>
      <c r="Q93" s="67"/>
      <c r="R93" s="67"/>
      <c r="S93" s="220"/>
      <c r="T93" s="385"/>
      <c r="U93" s="220"/>
      <c r="V93" s="12">
        <v>26</v>
      </c>
      <c r="W93" s="573"/>
      <c r="X93" s="71"/>
      <c r="Y93"/>
      <c r="Z93"/>
      <c r="AA93"/>
      <c r="AB93"/>
      <c r="AC93"/>
      <c r="AD93"/>
      <c r="AE93"/>
      <c r="AF93"/>
      <c r="AG93"/>
      <c r="AH93"/>
      <c r="AI93"/>
      <c r="AJ93"/>
      <c r="AK93"/>
      <c r="AL93"/>
      <c r="AM93" s="220"/>
      <c r="AN93" s="417"/>
      <c r="AO93" s="494"/>
      <c r="AP93" s="12">
        <v>26</v>
      </c>
      <c r="AQ93" s="573"/>
      <c r="AR93" s="71"/>
      <c r="AS93" s="432"/>
      <c r="AT93" s="574">
        <f t="shared" si="1"/>
        <v>0</v>
      </c>
      <c r="AU93" s="67"/>
      <c r="AV93" s="67"/>
      <c r="AW93" s="67"/>
      <c r="AX93" s="67"/>
      <c r="AY93" s="67"/>
      <c r="AZ93" s="67"/>
      <c r="BA93" s="67"/>
      <c r="BB93" s="67"/>
      <c r="BC93" s="67"/>
      <c r="BD93" s="67"/>
      <c r="BE93" s="67"/>
      <c r="BF93" s="67"/>
      <c r="BG93" s="67"/>
      <c r="BH93" s="67"/>
      <c r="BI93" s="67"/>
      <c r="BJ93" s="273"/>
      <c r="BK93" s="385"/>
      <c r="BL93" s="494"/>
      <c r="BM93" s="12">
        <v>26</v>
      </c>
      <c r="BN93" s="573"/>
      <c r="BO93" s="71"/>
      <c r="CD93" s="273"/>
      <c r="CE93" s="385"/>
      <c r="CF93" s="494"/>
      <c r="CG93" s="12">
        <v>26</v>
      </c>
      <c r="CH93" s="573"/>
      <c r="CI93" s="71"/>
      <c r="CX93" s="273"/>
      <c r="CY93" s="385"/>
      <c r="CZ93" s="220"/>
      <c r="DA93" s="12">
        <v>26</v>
      </c>
      <c r="DB93" s="573"/>
      <c r="DC93" s="71"/>
      <c r="DR93" s="273"/>
      <c r="DS93" s="385"/>
      <c r="DT93" s="220"/>
      <c r="DU93" s="12">
        <v>26</v>
      </c>
      <c r="DV93" s="573"/>
      <c r="DW93" s="71"/>
      <c r="EL93" s="273"/>
      <c r="EM93" s="385"/>
      <c r="EN93" s="220"/>
      <c r="EO93" s="12">
        <v>26</v>
      </c>
      <c r="EP93" s="573"/>
      <c r="EQ93" s="71"/>
      <c r="FF93" s="273"/>
      <c r="FG93" s="385"/>
      <c r="FH93" s="220"/>
      <c r="FI93" s="12">
        <v>26</v>
      </c>
      <c r="FJ93" s="573"/>
      <c r="FK93" s="71"/>
      <c r="FZ93" s="273"/>
      <c r="GA93" s="385"/>
      <c r="GB93" s="220"/>
      <c r="GC93" s="12">
        <v>26</v>
      </c>
      <c r="GD93" s="573"/>
      <c r="GE93" s="71"/>
      <c r="GT93" s="273"/>
      <c r="GU93" s="385"/>
      <c r="GV93" s="220"/>
      <c r="GW93" s="12">
        <v>26</v>
      </c>
      <c r="GX93" s="573"/>
      <c r="GY93" s="71"/>
      <c r="HN93" s="273"/>
      <c r="HO93" s="385"/>
      <c r="HP93" s="220"/>
      <c r="HQ93" s="12">
        <v>26</v>
      </c>
      <c r="HR93" s="573"/>
      <c r="HS93" s="71"/>
      <c r="IH93" s="273"/>
      <c r="II93" s="385"/>
      <c r="IJ93" s="220"/>
      <c r="IK93" s="12">
        <v>26</v>
      </c>
      <c r="IL93" s="573"/>
      <c r="IM93" s="71"/>
      <c r="JB93" s="273"/>
      <c r="JC93" s="385"/>
      <c r="JD93" s="220"/>
      <c r="JE93" s="12">
        <v>26</v>
      </c>
      <c r="JF93" s="573"/>
      <c r="JG93" s="71"/>
      <c r="JV93" s="273"/>
      <c r="JW93" s="385"/>
      <c r="JX93" s="220"/>
      <c r="JY93" s="12">
        <v>26</v>
      </c>
      <c r="JZ93" s="573"/>
      <c r="KA93" s="71"/>
      <c r="KP93" s="273"/>
      <c r="KQ93" s="385"/>
      <c r="KR93" s="220"/>
      <c r="KS93" s="12">
        <v>26</v>
      </c>
      <c r="KT93" s="573"/>
      <c r="KU93" s="71"/>
      <c r="LJ93" s="273"/>
      <c r="LK93" s="385"/>
      <c r="LL93" s="220"/>
      <c r="LM93" s="12">
        <v>26</v>
      </c>
      <c r="LN93" s="573"/>
      <c r="LO93" s="71"/>
      <c r="MD93" s="273"/>
    </row>
    <row r="94" spans="1:342" ht="12.75" customHeight="1" x14ac:dyDescent="0.2">
      <c r="A94" s="494"/>
      <c r="B94" s="12">
        <v>27</v>
      </c>
      <c r="C94" s="69">
        <v>3.67</v>
      </c>
      <c r="D94" s="70">
        <v>1.6180000000000001</v>
      </c>
      <c r="E94" s="432"/>
      <c r="F94" s="72">
        <f t="shared" si="0"/>
        <v>6.7000000000000171E-2</v>
      </c>
      <c r="G94" s="67"/>
      <c r="H94" s="67"/>
      <c r="I94" s="67"/>
      <c r="J94" s="67"/>
      <c r="K94" s="67"/>
      <c r="L94" s="67"/>
      <c r="M94" s="67"/>
      <c r="N94" s="67"/>
      <c r="O94" s="67"/>
      <c r="P94" s="67"/>
      <c r="Q94" s="67"/>
      <c r="R94" s="67"/>
      <c r="S94" s="220"/>
      <c r="T94" s="385"/>
      <c r="U94" s="220"/>
      <c r="V94" s="12">
        <v>27</v>
      </c>
      <c r="W94" s="573"/>
      <c r="X94" s="71"/>
      <c r="Y94"/>
      <c r="Z94"/>
      <c r="AA94"/>
      <c r="AB94"/>
      <c r="AC94"/>
      <c r="AD94"/>
      <c r="AE94"/>
      <c r="AF94"/>
      <c r="AG94"/>
      <c r="AH94"/>
      <c r="AI94"/>
      <c r="AJ94"/>
      <c r="AK94"/>
      <c r="AL94"/>
      <c r="AM94" s="220"/>
      <c r="AN94" s="417"/>
      <c r="AO94" s="494"/>
      <c r="AP94" s="12">
        <v>27</v>
      </c>
      <c r="AQ94" s="573"/>
      <c r="AR94" s="71"/>
      <c r="AS94" s="432"/>
      <c r="AT94" s="574">
        <f t="shared" si="1"/>
        <v>0</v>
      </c>
      <c r="AU94" s="67"/>
      <c r="AV94" s="67"/>
      <c r="AW94" s="67"/>
      <c r="AX94" s="67"/>
      <c r="AY94" s="67"/>
      <c r="AZ94" s="67"/>
      <c r="BA94" s="67"/>
      <c r="BB94" s="67"/>
      <c r="BC94" s="67"/>
      <c r="BD94" s="67"/>
      <c r="BE94" s="67"/>
      <c r="BF94" s="67"/>
      <c r="BG94" s="67"/>
      <c r="BH94" s="67"/>
      <c r="BI94" s="67"/>
      <c r="BJ94" s="273"/>
      <c r="BK94" s="385"/>
      <c r="BL94" s="494"/>
      <c r="BM94" s="12">
        <v>27</v>
      </c>
      <c r="BN94" s="573"/>
      <c r="BO94" s="71"/>
      <c r="CD94" s="273"/>
      <c r="CE94" s="385"/>
      <c r="CF94" s="494"/>
      <c r="CG94" s="12">
        <v>27</v>
      </c>
      <c r="CH94" s="573"/>
      <c r="CI94" s="71"/>
      <c r="CX94" s="273"/>
      <c r="CY94" s="385"/>
      <c r="CZ94" s="220"/>
      <c r="DA94" s="12">
        <v>27</v>
      </c>
      <c r="DB94" s="573"/>
      <c r="DC94" s="71"/>
      <c r="DR94" s="273"/>
      <c r="DS94" s="385"/>
      <c r="DT94" s="220"/>
      <c r="DU94" s="12">
        <v>27</v>
      </c>
      <c r="DV94" s="573"/>
      <c r="DW94" s="71"/>
      <c r="EL94" s="273"/>
      <c r="EM94" s="385"/>
      <c r="EN94" s="220"/>
      <c r="EO94" s="12">
        <v>27</v>
      </c>
      <c r="EP94" s="573"/>
      <c r="EQ94" s="71"/>
      <c r="FF94" s="273"/>
      <c r="FG94" s="385"/>
      <c r="FH94" s="220"/>
      <c r="FI94" s="12">
        <v>27</v>
      </c>
      <c r="FJ94" s="573"/>
      <c r="FK94" s="71"/>
      <c r="FZ94" s="273"/>
      <c r="GA94" s="385"/>
      <c r="GB94" s="220"/>
      <c r="GC94" s="12">
        <v>27</v>
      </c>
      <c r="GD94" s="573"/>
      <c r="GE94" s="71"/>
      <c r="GT94" s="273"/>
      <c r="GU94" s="385"/>
      <c r="GV94" s="220"/>
      <c r="GW94" s="12">
        <v>27</v>
      </c>
      <c r="GX94" s="573"/>
      <c r="GY94" s="71"/>
      <c r="HN94" s="273"/>
      <c r="HO94" s="385"/>
      <c r="HP94" s="220"/>
      <c r="HQ94" s="12">
        <v>27</v>
      </c>
      <c r="HR94" s="573"/>
      <c r="HS94" s="71"/>
      <c r="IH94" s="273"/>
      <c r="II94" s="385"/>
      <c r="IJ94" s="220"/>
      <c r="IK94" s="12">
        <v>27</v>
      </c>
      <c r="IL94" s="573"/>
      <c r="IM94" s="71"/>
      <c r="JB94" s="273"/>
      <c r="JC94" s="385"/>
      <c r="JD94" s="220"/>
      <c r="JE94" s="12">
        <v>27</v>
      </c>
      <c r="JF94" s="573"/>
      <c r="JG94" s="71"/>
      <c r="JV94" s="273"/>
      <c r="JW94" s="385"/>
      <c r="JX94" s="220"/>
      <c r="JY94" s="12">
        <v>27</v>
      </c>
      <c r="JZ94" s="573"/>
      <c r="KA94" s="71"/>
      <c r="KP94" s="273"/>
      <c r="KQ94" s="385"/>
      <c r="KR94" s="220"/>
      <c r="KS94" s="12">
        <v>27</v>
      </c>
      <c r="KT94" s="573"/>
      <c r="KU94" s="71"/>
      <c r="LJ94" s="273"/>
      <c r="LK94" s="385"/>
      <c r="LL94" s="220"/>
      <c r="LM94" s="12">
        <v>27</v>
      </c>
      <c r="LN94" s="573"/>
      <c r="LO94" s="71"/>
      <c r="MD94" s="273"/>
    </row>
    <row r="95" spans="1:342" ht="12.75" customHeight="1" x14ac:dyDescent="0.2">
      <c r="A95" s="494"/>
      <c r="B95" s="12">
        <v>28</v>
      </c>
      <c r="C95" s="69">
        <v>3.8</v>
      </c>
      <c r="D95" s="70">
        <v>1.6559999999999999</v>
      </c>
      <c r="E95" s="432"/>
      <c r="F95" s="72">
        <f t="shared" si="0"/>
        <v>3.7999999999999812E-2</v>
      </c>
      <c r="G95" s="67"/>
      <c r="H95" s="67"/>
      <c r="I95" s="67"/>
      <c r="J95" s="67"/>
      <c r="K95" s="67"/>
      <c r="L95" s="67"/>
      <c r="M95" s="67"/>
      <c r="N95" s="67"/>
      <c r="O95" s="67"/>
      <c r="P95" s="67"/>
      <c r="Q95" s="67"/>
      <c r="R95" s="67"/>
      <c r="S95" s="220"/>
      <c r="T95" s="385"/>
      <c r="U95" s="220"/>
      <c r="V95" s="12">
        <v>28</v>
      </c>
      <c r="W95" s="573"/>
      <c r="X95" s="71"/>
      <c r="Y95"/>
      <c r="Z95"/>
      <c r="AA95"/>
      <c r="AB95"/>
      <c r="AC95"/>
      <c r="AD95"/>
      <c r="AE95"/>
      <c r="AF95"/>
      <c r="AG95"/>
      <c r="AH95"/>
      <c r="AI95"/>
      <c r="AJ95"/>
      <c r="AK95"/>
      <c r="AL95"/>
      <c r="AM95" s="220"/>
      <c r="AN95" s="417"/>
      <c r="AO95" s="494"/>
      <c r="AP95" s="12">
        <v>28</v>
      </c>
      <c r="AQ95" s="573"/>
      <c r="AR95" s="71"/>
      <c r="AS95" s="432"/>
      <c r="AT95" s="574">
        <f t="shared" si="1"/>
        <v>0</v>
      </c>
      <c r="AU95" s="67"/>
      <c r="AV95" s="67"/>
      <c r="AW95" s="67"/>
      <c r="AX95" s="67"/>
      <c r="AY95" s="67"/>
      <c r="AZ95" s="67"/>
      <c r="BA95" s="67"/>
      <c r="BB95" s="67"/>
      <c r="BC95" s="67"/>
      <c r="BD95" s="67"/>
      <c r="BE95" s="67"/>
      <c r="BF95" s="67"/>
      <c r="BG95" s="67"/>
      <c r="BH95" s="67"/>
      <c r="BI95" s="67"/>
      <c r="BJ95" s="273"/>
      <c r="BK95" s="385"/>
      <c r="BL95" s="494"/>
      <c r="BM95" s="12">
        <v>28</v>
      </c>
      <c r="BN95" s="573"/>
      <c r="BO95" s="71"/>
      <c r="CD95" s="273"/>
      <c r="CE95" s="385"/>
      <c r="CF95" s="494"/>
      <c r="CG95" s="12">
        <v>28</v>
      </c>
      <c r="CH95" s="573"/>
      <c r="CI95" s="71"/>
      <c r="CX95" s="273"/>
      <c r="CY95" s="385"/>
      <c r="CZ95" s="220"/>
      <c r="DA95" s="12">
        <v>28</v>
      </c>
      <c r="DB95" s="573"/>
      <c r="DC95" s="71"/>
      <c r="DR95" s="273"/>
      <c r="DS95" s="385"/>
      <c r="DT95" s="220"/>
      <c r="DU95" s="12">
        <v>28</v>
      </c>
      <c r="DV95" s="573"/>
      <c r="DW95" s="71"/>
      <c r="EL95" s="273"/>
      <c r="EM95" s="385"/>
      <c r="EN95" s="220"/>
      <c r="EO95" s="12">
        <v>28</v>
      </c>
      <c r="EP95" s="573"/>
      <c r="EQ95" s="71"/>
      <c r="FF95" s="273"/>
      <c r="FG95" s="385"/>
      <c r="FH95" s="220"/>
      <c r="FI95" s="12">
        <v>28</v>
      </c>
      <c r="FJ95" s="573"/>
      <c r="FK95" s="71"/>
      <c r="FZ95" s="273"/>
      <c r="GA95" s="385"/>
      <c r="GB95" s="220"/>
      <c r="GC95" s="12">
        <v>28</v>
      </c>
      <c r="GD95" s="573"/>
      <c r="GE95" s="71"/>
      <c r="GT95" s="273"/>
      <c r="GU95" s="385"/>
      <c r="GV95" s="220"/>
      <c r="GW95" s="12">
        <v>28</v>
      </c>
      <c r="GX95" s="573"/>
      <c r="GY95" s="71"/>
      <c r="HN95" s="273"/>
      <c r="HO95" s="385"/>
      <c r="HP95" s="220"/>
      <c r="HQ95" s="12">
        <v>28</v>
      </c>
      <c r="HR95" s="573"/>
      <c r="HS95" s="71"/>
      <c r="IH95" s="273"/>
      <c r="II95" s="385"/>
      <c r="IJ95" s="220"/>
      <c r="IK95" s="12">
        <v>28</v>
      </c>
      <c r="IL95" s="573"/>
      <c r="IM95" s="71"/>
      <c r="JB95" s="273"/>
      <c r="JC95" s="385"/>
      <c r="JD95" s="220"/>
      <c r="JE95" s="12">
        <v>28</v>
      </c>
      <c r="JF95" s="573"/>
      <c r="JG95" s="71"/>
      <c r="JV95" s="273"/>
      <c r="JW95" s="385"/>
      <c r="JX95" s="220"/>
      <c r="JY95" s="12">
        <v>28</v>
      </c>
      <c r="JZ95" s="573"/>
      <c r="KA95" s="71"/>
      <c r="KP95" s="273"/>
      <c r="KQ95" s="385"/>
      <c r="KR95" s="220"/>
      <c r="KS95" s="12">
        <v>28</v>
      </c>
      <c r="KT95" s="573"/>
      <c r="KU95" s="71"/>
      <c r="LJ95" s="273"/>
      <c r="LK95" s="385"/>
      <c r="LL95" s="220"/>
      <c r="LM95" s="12">
        <v>28</v>
      </c>
      <c r="LN95" s="573"/>
      <c r="LO95" s="71"/>
      <c r="MD95" s="273"/>
    </row>
    <row r="96" spans="1:342" ht="12.75" customHeight="1" x14ac:dyDescent="0.2">
      <c r="A96" s="494"/>
      <c r="B96" s="12">
        <v>29</v>
      </c>
      <c r="C96" s="69">
        <v>3.92</v>
      </c>
      <c r="D96" s="70">
        <v>1.732</v>
      </c>
      <c r="E96" s="432"/>
      <c r="F96" s="72">
        <f t="shared" si="0"/>
        <v>7.6000000000000068E-2</v>
      </c>
      <c r="G96" s="67"/>
      <c r="H96" s="67"/>
      <c r="I96" s="67"/>
      <c r="J96" s="67"/>
      <c r="K96" s="67"/>
      <c r="L96" s="67"/>
      <c r="M96" s="67"/>
      <c r="N96" s="67"/>
      <c r="O96" s="67"/>
      <c r="P96" s="67"/>
      <c r="Q96" s="67"/>
      <c r="R96" s="67"/>
      <c r="S96" s="220"/>
      <c r="T96" s="385"/>
      <c r="U96" s="220"/>
      <c r="V96" s="12">
        <v>29</v>
      </c>
      <c r="W96" s="573"/>
      <c r="X96" s="71"/>
      <c r="Y96"/>
      <c r="Z96"/>
      <c r="AA96"/>
      <c r="AB96"/>
      <c r="AC96"/>
      <c r="AD96"/>
      <c r="AE96"/>
      <c r="AF96"/>
      <c r="AG96"/>
      <c r="AH96"/>
      <c r="AI96"/>
      <c r="AJ96"/>
      <c r="AK96"/>
      <c r="AL96"/>
      <c r="AM96" s="220"/>
      <c r="AN96" s="417"/>
      <c r="AO96" s="494"/>
      <c r="AP96" s="12">
        <v>29</v>
      </c>
      <c r="AQ96" s="573"/>
      <c r="AR96" s="71"/>
      <c r="AS96" s="432"/>
      <c r="AT96" s="574">
        <f t="shared" si="1"/>
        <v>0</v>
      </c>
      <c r="AU96" s="67"/>
      <c r="AV96" s="67"/>
      <c r="AW96" s="67"/>
      <c r="AX96" s="67"/>
      <c r="AY96" s="67"/>
      <c r="AZ96" s="67"/>
      <c r="BA96" s="67"/>
      <c r="BB96" s="67"/>
      <c r="BC96" s="67"/>
      <c r="BD96" s="67"/>
      <c r="BE96" s="67"/>
      <c r="BF96" s="67"/>
      <c r="BG96" s="67"/>
      <c r="BH96" s="67"/>
      <c r="BI96" s="67"/>
      <c r="BJ96" s="273"/>
      <c r="BK96" s="385"/>
      <c r="BL96" s="494"/>
      <c r="BM96" s="12">
        <v>29</v>
      </c>
      <c r="BN96" s="573"/>
      <c r="BO96" s="71"/>
      <c r="CD96" s="273"/>
      <c r="CE96" s="385"/>
      <c r="CF96" s="494"/>
      <c r="CG96" s="12">
        <v>29</v>
      </c>
      <c r="CH96" s="573"/>
      <c r="CI96" s="71"/>
      <c r="CX96" s="273"/>
      <c r="CY96" s="385"/>
      <c r="CZ96" s="220"/>
      <c r="DA96" s="12">
        <v>29</v>
      </c>
      <c r="DB96" s="573"/>
      <c r="DC96" s="71"/>
      <c r="DR96" s="273"/>
      <c r="DS96" s="385"/>
      <c r="DT96" s="220"/>
      <c r="DU96" s="12">
        <v>29</v>
      </c>
      <c r="DV96" s="573"/>
      <c r="DW96" s="71"/>
      <c r="EL96" s="273"/>
      <c r="EM96" s="385"/>
      <c r="EN96" s="220"/>
      <c r="EO96" s="12">
        <v>29</v>
      </c>
      <c r="EP96" s="573"/>
      <c r="EQ96" s="71"/>
      <c r="FF96" s="273"/>
      <c r="FG96" s="385"/>
      <c r="FH96" s="220"/>
      <c r="FI96" s="12">
        <v>29</v>
      </c>
      <c r="FJ96" s="573"/>
      <c r="FK96" s="71"/>
      <c r="FZ96" s="273"/>
      <c r="GA96" s="385"/>
      <c r="GB96" s="220"/>
      <c r="GC96" s="12">
        <v>29</v>
      </c>
      <c r="GD96" s="573"/>
      <c r="GE96" s="71"/>
      <c r="GT96" s="273"/>
      <c r="GU96" s="385"/>
      <c r="GV96" s="220"/>
      <c r="GW96" s="12">
        <v>29</v>
      </c>
      <c r="GX96" s="573"/>
      <c r="GY96" s="71"/>
      <c r="HN96" s="273"/>
      <c r="HO96" s="385"/>
      <c r="HP96" s="220"/>
      <c r="HQ96" s="12">
        <v>29</v>
      </c>
      <c r="HR96" s="573"/>
      <c r="HS96" s="71"/>
      <c r="IH96" s="273"/>
      <c r="II96" s="385"/>
      <c r="IJ96" s="220"/>
      <c r="IK96" s="12">
        <v>29</v>
      </c>
      <c r="IL96" s="573"/>
      <c r="IM96" s="71"/>
      <c r="JB96" s="273"/>
      <c r="JC96" s="385"/>
      <c r="JD96" s="220"/>
      <c r="JE96" s="12">
        <v>29</v>
      </c>
      <c r="JF96" s="573"/>
      <c r="JG96" s="71"/>
      <c r="JV96" s="273"/>
      <c r="JW96" s="385"/>
      <c r="JX96" s="220"/>
      <c r="JY96" s="12">
        <v>29</v>
      </c>
      <c r="JZ96" s="573"/>
      <c r="KA96" s="71"/>
      <c r="KP96" s="273"/>
      <c r="KQ96" s="385"/>
      <c r="KR96" s="220"/>
      <c r="KS96" s="12">
        <v>29</v>
      </c>
      <c r="KT96" s="573"/>
      <c r="KU96" s="71"/>
      <c r="LJ96" s="273"/>
      <c r="LK96" s="385"/>
      <c r="LL96" s="220"/>
      <c r="LM96" s="12">
        <v>29</v>
      </c>
      <c r="LN96" s="573"/>
      <c r="LO96" s="71"/>
      <c r="MD96" s="273"/>
    </row>
    <row r="97" spans="1:342" ht="12.75" customHeight="1" x14ac:dyDescent="0.2">
      <c r="A97" s="494"/>
      <c r="B97" s="12">
        <v>30</v>
      </c>
      <c r="C97" s="69">
        <v>4.05</v>
      </c>
      <c r="D97" s="70">
        <v>1.8069999999999999</v>
      </c>
      <c r="E97" s="432"/>
      <c r="F97" s="72">
        <f t="shared" si="0"/>
        <v>7.4999999999999956E-2</v>
      </c>
      <c r="G97" s="67"/>
      <c r="H97" s="67"/>
      <c r="I97" s="67"/>
      <c r="J97" s="67"/>
      <c r="K97" s="67"/>
      <c r="L97" s="67"/>
      <c r="M97" s="67"/>
      <c r="N97" s="67"/>
      <c r="O97" s="67"/>
      <c r="P97" s="67"/>
      <c r="Q97" s="67"/>
      <c r="R97" s="67"/>
      <c r="S97" s="220"/>
      <c r="T97" s="385"/>
      <c r="U97" s="220"/>
      <c r="V97" s="12">
        <v>30</v>
      </c>
      <c r="W97" s="573"/>
      <c r="X97" s="71"/>
      <c r="Y97"/>
      <c r="Z97"/>
      <c r="AA97"/>
      <c r="AB97"/>
      <c r="AC97"/>
      <c r="AD97"/>
      <c r="AE97"/>
      <c r="AF97"/>
      <c r="AG97"/>
      <c r="AH97"/>
      <c r="AI97"/>
      <c r="AJ97"/>
      <c r="AK97"/>
      <c r="AL97"/>
      <c r="AM97" s="220"/>
      <c r="AN97" s="417"/>
      <c r="AO97" s="494"/>
      <c r="AP97" s="12">
        <v>30</v>
      </c>
      <c r="AQ97" s="573"/>
      <c r="AR97" s="71"/>
      <c r="AS97" s="432"/>
      <c r="AT97" s="574">
        <f t="shared" si="1"/>
        <v>0</v>
      </c>
      <c r="AU97" s="67"/>
      <c r="AV97" s="8"/>
      <c r="AW97" s="8"/>
      <c r="AX97" s="8"/>
      <c r="AY97" s="8"/>
      <c r="AZ97" s="8"/>
      <c r="BA97" s="8"/>
      <c r="BB97" s="8"/>
      <c r="BC97" s="8"/>
      <c r="BD97" s="8"/>
      <c r="BE97" s="8"/>
      <c r="BF97" s="8"/>
      <c r="BG97" s="8"/>
      <c r="BH97" s="8"/>
      <c r="BJ97" s="273"/>
      <c r="BK97" s="385"/>
      <c r="BL97" s="494"/>
      <c r="BM97" s="12">
        <v>30</v>
      </c>
      <c r="BN97" s="573"/>
      <c r="BO97" s="71"/>
      <c r="CD97" s="273"/>
      <c r="CE97" s="385"/>
      <c r="CF97" s="494"/>
      <c r="CG97" s="12">
        <v>30</v>
      </c>
      <c r="CH97" s="573"/>
      <c r="CI97" s="71"/>
      <c r="CX97" s="273"/>
      <c r="CY97" s="385"/>
      <c r="CZ97" s="220"/>
      <c r="DA97" s="12">
        <v>30</v>
      </c>
      <c r="DB97" s="573"/>
      <c r="DC97" s="71"/>
      <c r="DR97" s="273"/>
      <c r="DS97" s="385"/>
      <c r="DT97" s="220"/>
      <c r="DU97" s="12">
        <v>30</v>
      </c>
      <c r="DV97" s="573"/>
      <c r="DW97" s="71"/>
      <c r="EL97" s="273"/>
      <c r="EM97" s="385"/>
      <c r="EN97" s="220"/>
      <c r="EO97" s="12">
        <v>30</v>
      </c>
      <c r="EP97" s="573"/>
      <c r="EQ97" s="71"/>
      <c r="FF97" s="273"/>
      <c r="FG97" s="385"/>
      <c r="FH97" s="220"/>
      <c r="FI97" s="12">
        <v>30</v>
      </c>
      <c r="FJ97" s="573"/>
      <c r="FK97" s="71"/>
      <c r="FZ97" s="273"/>
      <c r="GA97" s="385"/>
      <c r="GB97" s="220"/>
      <c r="GC97" s="12">
        <v>30</v>
      </c>
      <c r="GD97" s="573"/>
      <c r="GE97" s="71"/>
      <c r="GT97" s="273"/>
      <c r="GU97" s="385"/>
      <c r="GV97" s="220"/>
      <c r="GW97" s="12">
        <v>30</v>
      </c>
      <c r="GX97" s="573"/>
      <c r="GY97" s="71"/>
      <c r="HN97" s="273"/>
      <c r="HO97" s="385"/>
      <c r="HP97" s="220"/>
      <c r="HQ97" s="12">
        <v>30</v>
      </c>
      <c r="HR97" s="573"/>
      <c r="HS97" s="71"/>
      <c r="IH97" s="273"/>
      <c r="II97" s="385"/>
      <c r="IJ97" s="220"/>
      <c r="IK97" s="12">
        <v>30</v>
      </c>
      <c r="IL97" s="573"/>
      <c r="IM97" s="71"/>
      <c r="JB97" s="273"/>
      <c r="JC97" s="385"/>
      <c r="JD97" s="220"/>
      <c r="JE97" s="12">
        <v>30</v>
      </c>
      <c r="JF97" s="573"/>
      <c r="JG97" s="71"/>
      <c r="JV97" s="273"/>
      <c r="JW97" s="385"/>
      <c r="JX97" s="220"/>
      <c r="JY97" s="12">
        <v>30</v>
      </c>
      <c r="JZ97" s="573"/>
      <c r="KA97" s="71"/>
      <c r="KP97" s="273"/>
      <c r="KQ97" s="385"/>
      <c r="KR97" s="220"/>
      <c r="KS97" s="12">
        <v>30</v>
      </c>
      <c r="KT97" s="573"/>
      <c r="KU97" s="71"/>
      <c r="LJ97" s="273"/>
      <c r="LK97" s="385"/>
      <c r="LL97" s="220"/>
      <c r="LM97" s="12">
        <v>30</v>
      </c>
      <c r="LN97" s="573"/>
      <c r="LO97" s="71"/>
      <c r="MD97" s="273"/>
    </row>
    <row r="98" spans="1:342" ht="12.75" customHeight="1" x14ac:dyDescent="0.2">
      <c r="A98" s="494"/>
      <c r="B98" s="12">
        <v>31</v>
      </c>
      <c r="C98" s="69">
        <v>4.1500000000000004</v>
      </c>
      <c r="D98" s="70">
        <v>1.8640000000000001</v>
      </c>
      <c r="E98" s="432"/>
      <c r="F98" s="72">
        <f t="shared" si="0"/>
        <v>5.7000000000000162E-2</v>
      </c>
      <c r="G98" s="67"/>
      <c r="H98" s="67"/>
      <c r="I98" s="67"/>
      <c r="J98" s="67"/>
      <c r="K98" s="67"/>
      <c r="L98" s="67"/>
      <c r="M98" s="67"/>
      <c r="N98" s="67"/>
      <c r="O98" s="67"/>
      <c r="P98" s="67"/>
      <c r="Q98" s="67"/>
      <c r="R98" s="67"/>
      <c r="S98" s="220"/>
      <c r="T98" s="385"/>
      <c r="U98" s="220"/>
      <c r="V98" s="12">
        <v>31</v>
      </c>
      <c r="W98" s="573"/>
      <c r="X98" s="71"/>
      <c r="Y98"/>
      <c r="Z98"/>
      <c r="AA98"/>
      <c r="AB98"/>
      <c r="AC98"/>
      <c r="AD98"/>
      <c r="AE98"/>
      <c r="AF98"/>
      <c r="AG98"/>
      <c r="AH98"/>
      <c r="AI98"/>
      <c r="AJ98"/>
      <c r="AK98"/>
      <c r="AL98"/>
      <c r="AM98" s="220"/>
      <c r="AN98" s="417"/>
      <c r="AO98" s="494"/>
      <c r="AP98" s="12">
        <v>31</v>
      </c>
      <c r="AQ98" s="573"/>
      <c r="AR98" s="71"/>
      <c r="AS98" s="432"/>
      <c r="AT98" s="574">
        <f t="shared" si="1"/>
        <v>0</v>
      </c>
      <c r="AU98" s="67"/>
      <c r="AV98" s="8"/>
      <c r="AW98" s="8"/>
      <c r="AX98" s="8"/>
      <c r="AY98" s="8"/>
      <c r="AZ98" s="8"/>
      <c r="BA98" s="8"/>
      <c r="BB98" s="8"/>
      <c r="BC98" s="8"/>
      <c r="BD98" s="8"/>
      <c r="BE98" s="8"/>
      <c r="BF98" s="8"/>
      <c r="BG98" s="8"/>
      <c r="BH98" s="8"/>
      <c r="BJ98" s="273"/>
      <c r="BK98" s="385"/>
      <c r="BL98" s="494"/>
      <c r="BM98" s="12">
        <v>31</v>
      </c>
      <c r="BN98" s="573"/>
      <c r="BO98" s="71"/>
      <c r="CD98" s="273"/>
      <c r="CE98" s="385"/>
      <c r="CF98" s="494"/>
      <c r="CG98" s="12">
        <v>31</v>
      </c>
      <c r="CH98" s="573"/>
      <c r="CI98" s="71"/>
      <c r="CX98" s="273"/>
      <c r="CY98" s="385"/>
      <c r="CZ98" s="220"/>
      <c r="DA98" s="12">
        <v>31</v>
      </c>
      <c r="DB98" s="573"/>
      <c r="DC98" s="71"/>
      <c r="DR98" s="273"/>
      <c r="DS98" s="385"/>
      <c r="DT98" s="220"/>
      <c r="DU98" s="12">
        <v>31</v>
      </c>
      <c r="DV98" s="573"/>
      <c r="DW98" s="71"/>
      <c r="EL98" s="273"/>
      <c r="EM98" s="385"/>
      <c r="EN98" s="220"/>
      <c r="EO98" s="12">
        <v>31</v>
      </c>
      <c r="EP98" s="573"/>
      <c r="EQ98" s="71"/>
      <c r="FF98" s="273"/>
      <c r="FG98" s="385"/>
      <c r="FH98" s="220"/>
      <c r="FI98" s="12">
        <v>31</v>
      </c>
      <c r="FJ98" s="573"/>
      <c r="FK98" s="71"/>
      <c r="FZ98" s="273"/>
      <c r="GA98" s="385"/>
      <c r="GB98" s="220"/>
      <c r="GC98" s="12">
        <v>31</v>
      </c>
      <c r="GD98" s="573"/>
      <c r="GE98" s="71"/>
      <c r="GT98" s="273"/>
      <c r="GU98" s="385"/>
      <c r="GV98" s="220"/>
      <c r="GW98" s="12">
        <v>31</v>
      </c>
      <c r="GX98" s="573"/>
      <c r="GY98" s="71"/>
      <c r="HN98" s="273"/>
      <c r="HO98" s="385"/>
      <c r="HP98" s="220"/>
      <c r="HQ98" s="12">
        <v>31</v>
      </c>
      <c r="HR98" s="573"/>
      <c r="HS98" s="71"/>
      <c r="IH98" s="273"/>
      <c r="II98" s="385"/>
      <c r="IJ98" s="220"/>
      <c r="IK98" s="12">
        <v>31</v>
      </c>
      <c r="IL98" s="573"/>
      <c r="IM98" s="71"/>
      <c r="JB98" s="273"/>
      <c r="JC98" s="385"/>
      <c r="JD98" s="220"/>
      <c r="JE98" s="12">
        <v>31</v>
      </c>
      <c r="JF98" s="573"/>
      <c r="JG98" s="71"/>
      <c r="JV98" s="273"/>
      <c r="JW98" s="385"/>
      <c r="JX98" s="220"/>
      <c r="JY98" s="12">
        <v>31</v>
      </c>
      <c r="JZ98" s="573"/>
      <c r="KA98" s="71"/>
      <c r="KP98" s="273"/>
      <c r="KQ98" s="385"/>
      <c r="KR98" s="220"/>
      <c r="KS98" s="12">
        <v>31</v>
      </c>
      <c r="KT98" s="573"/>
      <c r="KU98" s="71"/>
      <c r="LJ98" s="273"/>
      <c r="LK98" s="385"/>
      <c r="LL98" s="220"/>
      <c r="LM98" s="12">
        <v>31</v>
      </c>
      <c r="LN98" s="573"/>
      <c r="LO98" s="71"/>
      <c r="MD98" s="273"/>
    </row>
    <row r="99" spans="1:342" ht="12.75" customHeight="1" x14ac:dyDescent="0.2">
      <c r="A99" s="494"/>
      <c r="B99" s="12">
        <v>32</v>
      </c>
      <c r="C99" s="69">
        <v>4.2699999999999996</v>
      </c>
      <c r="D99" s="70">
        <v>1.9319999999999999</v>
      </c>
      <c r="E99" s="432"/>
      <c r="F99" s="72">
        <f t="shared" si="0"/>
        <v>6.7999999999999838E-2</v>
      </c>
      <c r="G99" s="67"/>
      <c r="H99" s="67"/>
      <c r="I99" s="67"/>
      <c r="J99" s="67"/>
      <c r="K99" s="67"/>
      <c r="L99" s="67"/>
      <c r="M99" s="67"/>
      <c r="N99" s="67"/>
      <c r="O99" s="67"/>
      <c r="P99" s="67"/>
      <c r="Q99" s="67"/>
      <c r="R99" s="67"/>
      <c r="S99" s="220"/>
      <c r="T99" s="385"/>
      <c r="U99" s="220"/>
      <c r="V99" s="12">
        <v>32</v>
      </c>
      <c r="W99" s="573"/>
      <c r="X99" s="71"/>
      <c r="Y99"/>
      <c r="Z99"/>
      <c r="AA99"/>
      <c r="AB99"/>
      <c r="AC99"/>
      <c r="AD99"/>
      <c r="AE99"/>
      <c r="AF99"/>
      <c r="AG99"/>
      <c r="AH99"/>
      <c r="AI99"/>
      <c r="AJ99"/>
      <c r="AK99"/>
      <c r="AL99"/>
      <c r="AM99" s="220"/>
      <c r="AN99" s="417"/>
      <c r="AO99" s="494"/>
      <c r="AP99" s="12">
        <v>32</v>
      </c>
      <c r="AQ99" s="573"/>
      <c r="AR99" s="71"/>
      <c r="AS99" s="432"/>
      <c r="AT99" s="574">
        <f t="shared" si="1"/>
        <v>0</v>
      </c>
      <c r="AU99" s="67"/>
      <c r="AV99" s="8"/>
      <c r="AW99" s="8"/>
      <c r="AX99" s="8"/>
      <c r="AY99" s="8"/>
      <c r="AZ99" s="8"/>
      <c r="BA99" s="8"/>
      <c r="BB99" s="8"/>
      <c r="BC99" s="8"/>
      <c r="BD99" s="8"/>
      <c r="BE99" s="8"/>
      <c r="BF99" s="8"/>
      <c r="BG99" s="8"/>
      <c r="BH99" s="8"/>
      <c r="BJ99" s="273"/>
      <c r="BK99" s="385"/>
      <c r="BL99" s="494"/>
      <c r="BM99" s="12">
        <v>32</v>
      </c>
      <c r="BN99" s="573"/>
      <c r="BO99" s="71"/>
      <c r="CD99" s="273"/>
      <c r="CE99" s="385"/>
      <c r="CF99" s="494"/>
      <c r="CG99" s="12">
        <v>32</v>
      </c>
      <c r="CH99" s="573"/>
      <c r="CI99" s="71"/>
      <c r="CX99" s="273"/>
      <c r="CY99" s="385"/>
      <c r="CZ99" s="220"/>
      <c r="DA99" s="12">
        <v>32</v>
      </c>
      <c r="DB99" s="573"/>
      <c r="DC99" s="71"/>
      <c r="DR99" s="273"/>
      <c r="DS99" s="385"/>
      <c r="DT99" s="220"/>
      <c r="DU99" s="12">
        <v>32</v>
      </c>
      <c r="DV99" s="573"/>
      <c r="DW99" s="71"/>
      <c r="EL99" s="273"/>
      <c r="EM99" s="385"/>
      <c r="EN99" s="220"/>
      <c r="EO99" s="12">
        <v>32</v>
      </c>
      <c r="EP99" s="573"/>
      <c r="EQ99" s="71"/>
      <c r="FF99" s="273"/>
      <c r="FG99" s="385"/>
      <c r="FH99" s="220"/>
      <c r="FI99" s="12">
        <v>32</v>
      </c>
      <c r="FJ99" s="573"/>
      <c r="FK99" s="71"/>
      <c r="FZ99" s="273"/>
      <c r="GA99" s="385"/>
      <c r="GB99" s="220"/>
      <c r="GC99" s="12">
        <v>32</v>
      </c>
      <c r="GD99" s="573"/>
      <c r="GE99" s="71"/>
      <c r="GT99" s="273"/>
      <c r="GU99" s="385"/>
      <c r="GV99" s="220"/>
      <c r="GW99" s="12">
        <v>32</v>
      </c>
      <c r="GX99" s="573"/>
      <c r="GY99" s="71"/>
      <c r="HN99" s="273"/>
      <c r="HO99" s="385"/>
      <c r="HP99" s="220"/>
      <c r="HQ99" s="12">
        <v>32</v>
      </c>
      <c r="HR99" s="573"/>
      <c r="HS99" s="71"/>
      <c r="IH99" s="273"/>
      <c r="II99" s="385"/>
      <c r="IJ99" s="220"/>
      <c r="IK99" s="12">
        <v>32</v>
      </c>
      <c r="IL99" s="573"/>
      <c r="IM99" s="71"/>
      <c r="JB99" s="273"/>
      <c r="JC99" s="385"/>
      <c r="JD99" s="220"/>
      <c r="JE99" s="12">
        <v>32</v>
      </c>
      <c r="JF99" s="573"/>
      <c r="JG99" s="71"/>
      <c r="JV99" s="273"/>
      <c r="JW99" s="385"/>
      <c r="JX99" s="220"/>
      <c r="JY99" s="12">
        <v>32</v>
      </c>
      <c r="JZ99" s="573"/>
      <c r="KA99" s="71"/>
      <c r="KP99" s="273"/>
      <c r="KQ99" s="385"/>
      <c r="KR99" s="220"/>
      <c r="KS99" s="12">
        <v>32</v>
      </c>
      <c r="KT99" s="573"/>
      <c r="KU99" s="71"/>
      <c r="LJ99" s="273"/>
      <c r="LK99" s="385"/>
      <c r="LL99" s="220"/>
      <c r="LM99" s="12">
        <v>32</v>
      </c>
      <c r="LN99" s="573"/>
      <c r="LO99" s="71"/>
      <c r="MD99" s="273"/>
    </row>
    <row r="100" spans="1:342" ht="12.75" customHeight="1" x14ac:dyDescent="0.2">
      <c r="A100" s="494"/>
      <c r="B100" s="12">
        <v>33</v>
      </c>
      <c r="C100" s="69">
        <v>4.3600000000000003</v>
      </c>
      <c r="D100" s="70">
        <v>1.988</v>
      </c>
      <c r="E100" s="432"/>
      <c r="F100" s="72">
        <f t="shared" si="0"/>
        <v>5.600000000000005E-2</v>
      </c>
      <c r="G100" s="67"/>
      <c r="H100" s="67"/>
      <c r="I100" s="67"/>
      <c r="J100" s="67"/>
      <c r="K100" s="67"/>
      <c r="L100" s="67"/>
      <c r="M100" s="67"/>
      <c r="N100" s="67"/>
      <c r="O100" s="67"/>
      <c r="P100" s="67"/>
      <c r="Q100" s="67"/>
      <c r="R100" s="67"/>
      <c r="S100" s="220"/>
      <c r="T100" s="385"/>
      <c r="U100" s="220"/>
      <c r="V100" s="12">
        <v>33</v>
      </c>
      <c r="W100" s="573"/>
      <c r="X100" s="71"/>
      <c r="Y100"/>
      <c r="Z100"/>
      <c r="AA100"/>
      <c r="AB100"/>
      <c r="AC100"/>
      <c r="AD100"/>
      <c r="AE100"/>
      <c r="AF100"/>
      <c r="AG100"/>
      <c r="AH100"/>
      <c r="AI100"/>
      <c r="AJ100"/>
      <c r="AK100"/>
      <c r="AL100"/>
      <c r="AM100" s="220"/>
      <c r="AN100" s="417"/>
      <c r="AO100" s="494"/>
      <c r="AP100" s="12">
        <v>33</v>
      </c>
      <c r="AQ100" s="573"/>
      <c r="AR100" s="71"/>
      <c r="AS100" s="432"/>
      <c r="AT100" s="574">
        <f t="shared" si="1"/>
        <v>0</v>
      </c>
      <c r="AU100" s="67"/>
      <c r="AV100" s="8"/>
      <c r="AW100" s="8"/>
      <c r="AX100" s="8"/>
      <c r="AY100" s="8"/>
      <c r="AZ100" s="8"/>
      <c r="BA100" s="8"/>
      <c r="BB100" s="8"/>
      <c r="BC100" s="8"/>
      <c r="BD100" s="8"/>
      <c r="BE100" s="8"/>
      <c r="BF100" s="8"/>
      <c r="BG100" s="8"/>
      <c r="BH100" s="8"/>
      <c r="BJ100" s="273"/>
      <c r="BK100" s="385"/>
      <c r="BL100" s="494"/>
      <c r="BM100" s="12">
        <v>33</v>
      </c>
      <c r="BN100" s="573"/>
      <c r="BO100" s="71"/>
      <c r="CD100" s="273"/>
      <c r="CE100" s="385"/>
      <c r="CF100" s="494"/>
      <c r="CG100" s="12">
        <v>33</v>
      </c>
      <c r="CH100" s="573"/>
      <c r="CI100" s="71"/>
      <c r="CX100" s="273"/>
      <c r="CY100" s="385"/>
      <c r="CZ100" s="220"/>
      <c r="DA100" s="12">
        <v>33</v>
      </c>
      <c r="DB100" s="573"/>
      <c r="DC100" s="71"/>
      <c r="DR100" s="273"/>
      <c r="DS100" s="385"/>
      <c r="DT100" s="220"/>
      <c r="DU100" s="12">
        <v>33</v>
      </c>
      <c r="DV100" s="573"/>
      <c r="DW100" s="71"/>
      <c r="EL100" s="273"/>
      <c r="EM100" s="385"/>
      <c r="EN100" s="220"/>
      <c r="EO100" s="12">
        <v>33</v>
      </c>
      <c r="EP100" s="573"/>
      <c r="EQ100" s="71"/>
      <c r="FF100" s="273"/>
      <c r="FG100" s="385"/>
      <c r="FH100" s="220"/>
      <c r="FI100" s="12">
        <v>33</v>
      </c>
      <c r="FJ100" s="573"/>
      <c r="FK100" s="71"/>
      <c r="FZ100" s="273"/>
      <c r="GA100" s="385"/>
      <c r="GB100" s="220"/>
      <c r="GC100" s="12">
        <v>33</v>
      </c>
      <c r="GD100" s="573"/>
      <c r="GE100" s="71"/>
      <c r="GT100" s="273"/>
      <c r="GU100" s="385"/>
      <c r="GV100" s="220"/>
      <c r="GW100" s="12">
        <v>33</v>
      </c>
      <c r="GX100" s="573"/>
      <c r="GY100" s="71"/>
      <c r="HN100" s="273"/>
      <c r="HO100" s="385"/>
      <c r="HP100" s="220"/>
      <c r="HQ100" s="12">
        <v>33</v>
      </c>
      <c r="HR100" s="573"/>
      <c r="HS100" s="71"/>
      <c r="IH100" s="273"/>
      <c r="II100" s="385"/>
      <c r="IJ100" s="220"/>
      <c r="IK100" s="12">
        <v>33</v>
      </c>
      <c r="IL100" s="573"/>
      <c r="IM100" s="71"/>
      <c r="JB100" s="273"/>
      <c r="JC100" s="385"/>
      <c r="JD100" s="220"/>
      <c r="JE100" s="12">
        <v>33</v>
      </c>
      <c r="JF100" s="573"/>
      <c r="JG100" s="71"/>
      <c r="JV100" s="273"/>
      <c r="JW100" s="385"/>
      <c r="JX100" s="220"/>
      <c r="JY100" s="12">
        <v>33</v>
      </c>
      <c r="JZ100" s="573"/>
      <c r="KA100" s="71"/>
      <c r="KP100" s="273"/>
      <c r="KQ100" s="385"/>
      <c r="KR100" s="220"/>
      <c r="KS100" s="12">
        <v>33</v>
      </c>
      <c r="KT100" s="573"/>
      <c r="KU100" s="71"/>
      <c r="LJ100" s="273"/>
      <c r="LK100" s="385"/>
      <c r="LL100" s="220"/>
      <c r="LM100" s="12">
        <v>33</v>
      </c>
      <c r="LN100" s="573"/>
      <c r="LO100" s="71"/>
      <c r="MD100" s="273"/>
    </row>
    <row r="101" spans="1:342" ht="12.75" customHeight="1" x14ac:dyDescent="0.2">
      <c r="A101" s="494"/>
      <c r="B101" s="12">
        <v>34</v>
      </c>
      <c r="C101" s="69">
        <v>4.45</v>
      </c>
      <c r="D101" s="70">
        <v>2.0590000000000002</v>
      </c>
      <c r="E101" s="432"/>
      <c r="F101" s="72">
        <f t="shared" si="0"/>
        <v>7.1000000000000174E-2</v>
      </c>
      <c r="G101" s="67"/>
      <c r="H101" s="67"/>
      <c r="I101" s="67"/>
      <c r="J101" s="67"/>
      <c r="K101" s="67"/>
      <c r="L101" s="67"/>
      <c r="M101" s="67"/>
      <c r="N101" s="67"/>
      <c r="O101" s="67"/>
      <c r="P101" s="67"/>
      <c r="Q101" s="67"/>
      <c r="R101" s="67"/>
      <c r="S101" s="220"/>
      <c r="T101" s="385"/>
      <c r="U101" s="220"/>
      <c r="V101" s="12">
        <v>34</v>
      </c>
      <c r="W101" s="573"/>
      <c r="X101" s="71"/>
      <c r="Y101"/>
      <c r="Z101"/>
      <c r="AA101"/>
      <c r="AB101"/>
      <c r="AC101"/>
      <c r="AD101"/>
      <c r="AE101"/>
      <c r="AF101"/>
      <c r="AG101"/>
      <c r="AH101"/>
      <c r="AI101"/>
      <c r="AJ101"/>
      <c r="AK101"/>
      <c r="AL101"/>
      <c r="AM101" s="220"/>
      <c r="AN101" s="417"/>
      <c r="AO101" s="494"/>
      <c r="AP101" s="12">
        <v>34</v>
      </c>
      <c r="AQ101" s="573"/>
      <c r="AR101" s="71"/>
      <c r="AS101" s="432"/>
      <c r="AT101" s="574">
        <f t="shared" si="1"/>
        <v>0</v>
      </c>
      <c r="AU101" s="67"/>
      <c r="AV101" s="8"/>
      <c r="AW101" s="8"/>
      <c r="AX101" s="8"/>
      <c r="AY101" s="8"/>
      <c r="AZ101" s="8"/>
      <c r="BA101" s="8"/>
      <c r="BB101" s="8"/>
      <c r="BC101" s="8"/>
      <c r="BD101" s="8"/>
      <c r="BE101" s="8"/>
      <c r="BF101" s="8"/>
      <c r="BG101" s="8"/>
      <c r="BH101" s="8"/>
      <c r="BJ101" s="273"/>
      <c r="BK101" s="385"/>
      <c r="BL101" s="494"/>
      <c r="BM101" s="12">
        <v>34</v>
      </c>
      <c r="BN101" s="573"/>
      <c r="BO101" s="71"/>
      <c r="CD101" s="273"/>
      <c r="CE101" s="385"/>
      <c r="CF101" s="494"/>
      <c r="CG101" s="12">
        <v>34</v>
      </c>
      <c r="CH101" s="573"/>
      <c r="CI101" s="71"/>
      <c r="CX101" s="273"/>
      <c r="CY101" s="385"/>
      <c r="CZ101" s="220"/>
      <c r="DA101" s="12">
        <v>34</v>
      </c>
      <c r="DB101" s="573"/>
      <c r="DC101" s="71"/>
      <c r="DR101" s="273"/>
      <c r="DS101" s="385"/>
      <c r="DT101" s="220"/>
      <c r="DU101" s="12">
        <v>34</v>
      </c>
      <c r="DV101" s="573"/>
      <c r="DW101" s="71"/>
      <c r="EL101" s="273"/>
      <c r="EM101" s="385"/>
      <c r="EN101" s="220"/>
      <c r="EO101" s="12">
        <v>34</v>
      </c>
      <c r="EP101" s="573"/>
      <c r="EQ101" s="71"/>
      <c r="FF101" s="273"/>
      <c r="FG101" s="385"/>
      <c r="FH101" s="220"/>
      <c r="FI101" s="12">
        <v>34</v>
      </c>
      <c r="FJ101" s="573"/>
      <c r="FK101" s="71"/>
      <c r="FZ101" s="273"/>
      <c r="GA101" s="385"/>
      <c r="GB101" s="220"/>
      <c r="GC101" s="12">
        <v>34</v>
      </c>
      <c r="GD101" s="573"/>
      <c r="GE101" s="71"/>
      <c r="GT101" s="273"/>
      <c r="GU101" s="385"/>
      <c r="GV101" s="220"/>
      <c r="GW101" s="12">
        <v>34</v>
      </c>
      <c r="GX101" s="573"/>
      <c r="GY101" s="71"/>
      <c r="HN101" s="273"/>
      <c r="HO101" s="385"/>
      <c r="HP101" s="220"/>
      <c r="HQ101" s="12">
        <v>34</v>
      </c>
      <c r="HR101" s="573"/>
      <c r="HS101" s="71"/>
      <c r="IH101" s="273"/>
      <c r="II101" s="385"/>
      <c r="IJ101" s="220"/>
      <c r="IK101" s="12">
        <v>34</v>
      </c>
      <c r="IL101" s="573"/>
      <c r="IM101" s="71"/>
      <c r="JB101" s="273"/>
      <c r="JC101" s="385"/>
      <c r="JD101" s="220"/>
      <c r="JE101" s="12">
        <v>34</v>
      </c>
      <c r="JF101" s="573"/>
      <c r="JG101" s="71"/>
      <c r="JV101" s="273"/>
      <c r="JW101" s="385"/>
      <c r="JX101" s="220"/>
      <c r="JY101" s="12">
        <v>34</v>
      </c>
      <c r="JZ101" s="573"/>
      <c r="KA101" s="71"/>
      <c r="KP101" s="273"/>
      <c r="KQ101" s="385"/>
      <c r="KR101" s="220"/>
      <c r="KS101" s="12">
        <v>34</v>
      </c>
      <c r="KT101" s="573"/>
      <c r="KU101" s="71"/>
      <c r="LJ101" s="273"/>
      <c r="LK101" s="385"/>
      <c r="LL101" s="220"/>
      <c r="LM101" s="12">
        <v>34</v>
      </c>
      <c r="LN101" s="573"/>
      <c r="LO101" s="71"/>
      <c r="MD101" s="273"/>
    </row>
    <row r="102" spans="1:342" ht="12.75" customHeight="1" x14ac:dyDescent="0.2">
      <c r="A102" s="494"/>
      <c r="B102" s="12">
        <v>35</v>
      </c>
      <c r="C102" s="69">
        <v>4.54</v>
      </c>
      <c r="D102" s="70">
        <v>2.121</v>
      </c>
      <c r="E102" s="432"/>
      <c r="F102" s="72">
        <f t="shared" si="0"/>
        <v>6.1999999999999833E-2</v>
      </c>
      <c r="G102" s="67"/>
      <c r="H102" s="67"/>
      <c r="I102" s="67"/>
      <c r="J102" s="67"/>
      <c r="K102" s="67"/>
      <c r="L102" s="67"/>
      <c r="M102" s="67"/>
      <c r="N102" s="67"/>
      <c r="O102" s="67"/>
      <c r="P102" s="67"/>
      <c r="Q102" s="67"/>
      <c r="R102" s="67"/>
      <c r="S102" s="220"/>
      <c r="T102" s="385"/>
      <c r="U102" s="220"/>
      <c r="V102" s="12">
        <v>35</v>
      </c>
      <c r="W102" s="573"/>
      <c r="X102" s="71"/>
      <c r="Y102"/>
      <c r="Z102"/>
      <c r="AA102"/>
      <c r="AB102"/>
      <c r="AC102"/>
      <c r="AD102"/>
      <c r="AE102"/>
      <c r="AF102"/>
      <c r="AG102"/>
      <c r="AH102"/>
      <c r="AI102"/>
      <c r="AJ102"/>
      <c r="AK102"/>
      <c r="AL102"/>
      <c r="AM102" s="220"/>
      <c r="AN102" s="417"/>
      <c r="AO102" s="494"/>
      <c r="AP102" s="12">
        <v>35</v>
      </c>
      <c r="AQ102" s="573"/>
      <c r="AR102" s="71"/>
      <c r="AS102" s="432"/>
      <c r="AT102" s="574">
        <f t="shared" si="1"/>
        <v>0</v>
      </c>
      <c r="AU102" s="67"/>
      <c r="AV102" s="8"/>
      <c r="AW102" s="8"/>
      <c r="AX102" s="8"/>
      <c r="AY102" s="8"/>
      <c r="AZ102" s="8"/>
      <c r="BA102" s="8"/>
      <c r="BB102" s="8"/>
      <c r="BC102" s="8"/>
      <c r="BD102" s="8"/>
      <c r="BE102" s="8"/>
      <c r="BF102" s="8"/>
      <c r="BG102" s="8"/>
      <c r="BH102" s="8"/>
      <c r="BJ102" s="273"/>
      <c r="BK102" s="385"/>
      <c r="BL102" s="494"/>
      <c r="BM102" s="12">
        <v>35</v>
      </c>
      <c r="BN102" s="573"/>
      <c r="BO102" s="71"/>
      <c r="CD102" s="273"/>
      <c r="CE102" s="385"/>
      <c r="CF102" s="494"/>
      <c r="CG102" s="12">
        <v>35</v>
      </c>
      <c r="CH102" s="573"/>
      <c r="CI102" s="71"/>
      <c r="CX102" s="273"/>
      <c r="CY102" s="385"/>
      <c r="CZ102" s="220"/>
      <c r="DA102" s="12">
        <v>35</v>
      </c>
      <c r="DB102" s="573"/>
      <c r="DC102" s="71"/>
      <c r="DR102" s="273"/>
      <c r="DS102" s="385"/>
      <c r="DT102" s="220"/>
      <c r="DU102" s="12">
        <v>35</v>
      </c>
      <c r="DV102" s="573"/>
      <c r="DW102" s="71"/>
      <c r="EL102" s="273"/>
      <c r="EM102" s="385"/>
      <c r="EN102" s="220"/>
      <c r="EO102" s="12">
        <v>35</v>
      </c>
      <c r="EP102" s="573"/>
      <c r="EQ102" s="71"/>
      <c r="FF102" s="273"/>
      <c r="FG102" s="385"/>
      <c r="FH102" s="220"/>
      <c r="FI102" s="12">
        <v>35</v>
      </c>
      <c r="FJ102" s="573"/>
      <c r="FK102" s="71"/>
      <c r="FZ102" s="273"/>
      <c r="GA102" s="385"/>
      <c r="GB102" s="220"/>
      <c r="GC102" s="12">
        <v>35</v>
      </c>
      <c r="GD102" s="573"/>
      <c r="GE102" s="71"/>
      <c r="GT102" s="273"/>
      <c r="GU102" s="385"/>
      <c r="GV102" s="220"/>
      <c r="GW102" s="12">
        <v>35</v>
      </c>
      <c r="GX102" s="573"/>
      <c r="GY102" s="71"/>
      <c r="HN102" s="273"/>
      <c r="HO102" s="385"/>
      <c r="HP102" s="220"/>
      <c r="HQ102" s="12">
        <v>35</v>
      </c>
      <c r="HR102" s="573"/>
      <c r="HS102" s="71"/>
      <c r="IH102" s="273"/>
      <c r="II102" s="385"/>
      <c r="IJ102" s="220"/>
      <c r="IK102" s="12">
        <v>35</v>
      </c>
      <c r="IL102" s="573"/>
      <c r="IM102" s="71"/>
      <c r="JB102" s="273"/>
      <c r="JC102" s="385"/>
      <c r="JD102" s="220"/>
      <c r="JE102" s="12">
        <v>35</v>
      </c>
      <c r="JF102" s="573"/>
      <c r="JG102" s="71"/>
      <c r="JV102" s="273"/>
      <c r="JW102" s="385"/>
      <c r="JX102" s="220"/>
      <c r="JY102" s="12">
        <v>35</v>
      </c>
      <c r="JZ102" s="573"/>
      <c r="KA102" s="71"/>
      <c r="KP102" s="273"/>
      <c r="KQ102" s="385"/>
      <c r="KR102" s="220"/>
      <c r="KS102" s="12">
        <v>35</v>
      </c>
      <c r="KT102" s="573"/>
      <c r="KU102" s="71"/>
      <c r="LJ102" s="273"/>
      <c r="LK102" s="385"/>
      <c r="LL102" s="220"/>
      <c r="LM102" s="12">
        <v>35</v>
      </c>
      <c r="LN102" s="573"/>
      <c r="LO102" s="71"/>
      <c r="MD102" s="273"/>
    </row>
    <row r="103" spans="1:342" ht="12.75" customHeight="1" x14ac:dyDescent="0.2">
      <c r="A103" s="494"/>
      <c r="B103" s="12">
        <v>36</v>
      </c>
      <c r="C103" s="69">
        <v>4.6100000000000003</v>
      </c>
      <c r="D103" s="70">
        <v>2.1829999999999998</v>
      </c>
      <c r="E103" s="432"/>
      <c r="F103" s="72">
        <f t="shared" si="0"/>
        <v>6.1999999999999833E-2</v>
      </c>
      <c r="G103" s="67"/>
      <c r="H103" s="67"/>
      <c r="I103" s="67"/>
      <c r="J103" s="67"/>
      <c r="K103" s="67"/>
      <c r="L103" s="67"/>
      <c r="M103" s="67"/>
      <c r="N103" s="67"/>
      <c r="O103" s="67"/>
      <c r="P103" s="67"/>
      <c r="Q103" s="67"/>
      <c r="R103" s="67"/>
      <c r="S103" s="220"/>
      <c r="T103" s="385"/>
      <c r="U103" s="220"/>
      <c r="V103" s="12">
        <v>36</v>
      </c>
      <c r="W103" s="573"/>
      <c r="X103" s="71"/>
      <c r="Y103"/>
      <c r="Z103"/>
      <c r="AA103"/>
      <c r="AB103"/>
      <c r="AC103"/>
      <c r="AD103"/>
      <c r="AE103"/>
      <c r="AF103"/>
      <c r="AG103"/>
      <c r="AH103"/>
      <c r="AI103"/>
      <c r="AJ103"/>
      <c r="AK103"/>
      <c r="AL103"/>
      <c r="AM103" s="220"/>
      <c r="AN103" s="417"/>
      <c r="AO103" s="494"/>
      <c r="AP103" s="12">
        <v>36</v>
      </c>
      <c r="AQ103" s="573"/>
      <c r="AR103" s="71"/>
      <c r="AS103" s="432"/>
      <c r="AT103" s="574">
        <f t="shared" si="1"/>
        <v>0</v>
      </c>
      <c r="AU103" s="67"/>
      <c r="AV103" s="8"/>
      <c r="AW103" s="8"/>
      <c r="AX103" s="8"/>
      <c r="AY103" s="8"/>
      <c r="AZ103" s="8"/>
      <c r="BA103" s="8"/>
      <c r="BB103" s="8"/>
      <c r="BC103" s="8"/>
      <c r="BD103" s="8"/>
      <c r="BE103" s="8"/>
      <c r="BF103" s="8"/>
      <c r="BG103" s="8"/>
      <c r="BH103" s="8"/>
      <c r="BJ103" s="273"/>
      <c r="BK103" s="385"/>
      <c r="BL103" s="494"/>
      <c r="BM103" s="12">
        <v>36</v>
      </c>
      <c r="BN103" s="573"/>
      <c r="BO103" s="71"/>
      <c r="CD103" s="273"/>
      <c r="CE103" s="385"/>
      <c r="CF103" s="494"/>
      <c r="CG103" s="12">
        <v>36</v>
      </c>
      <c r="CH103" s="573"/>
      <c r="CI103" s="71"/>
      <c r="CX103" s="273"/>
      <c r="CY103" s="385"/>
      <c r="CZ103" s="220"/>
      <c r="DA103" s="12">
        <v>36</v>
      </c>
      <c r="DB103" s="573"/>
      <c r="DC103" s="71"/>
      <c r="DR103" s="273"/>
      <c r="DS103" s="385"/>
      <c r="DT103" s="220"/>
      <c r="DU103" s="12">
        <v>36</v>
      </c>
      <c r="DV103" s="573"/>
      <c r="DW103" s="71"/>
      <c r="EL103" s="273"/>
      <c r="EM103" s="385"/>
      <c r="EN103" s="220"/>
      <c r="EO103" s="12">
        <v>36</v>
      </c>
      <c r="EP103" s="573"/>
      <c r="EQ103" s="71"/>
      <c r="FF103" s="273"/>
      <c r="FG103" s="385"/>
      <c r="FH103" s="220"/>
      <c r="FI103" s="12">
        <v>36</v>
      </c>
      <c r="FJ103" s="573"/>
      <c r="FK103" s="71"/>
      <c r="FZ103" s="273"/>
      <c r="GA103" s="385"/>
      <c r="GB103" s="220"/>
      <c r="GC103" s="12">
        <v>36</v>
      </c>
      <c r="GD103" s="573"/>
      <c r="GE103" s="71"/>
      <c r="GT103" s="273"/>
      <c r="GU103" s="385"/>
      <c r="GV103" s="220"/>
      <c r="GW103" s="12">
        <v>36</v>
      </c>
      <c r="GX103" s="573"/>
      <c r="GY103" s="71"/>
      <c r="HN103" s="273"/>
      <c r="HO103" s="385"/>
      <c r="HP103" s="220"/>
      <c r="HQ103" s="12">
        <v>36</v>
      </c>
      <c r="HR103" s="573"/>
      <c r="HS103" s="71"/>
      <c r="IH103" s="273"/>
      <c r="II103" s="385"/>
      <c r="IJ103" s="220"/>
      <c r="IK103" s="12">
        <v>36</v>
      </c>
      <c r="IL103" s="573"/>
      <c r="IM103" s="71"/>
      <c r="JB103" s="273"/>
      <c r="JC103" s="385"/>
      <c r="JD103" s="220"/>
      <c r="JE103" s="12">
        <v>36</v>
      </c>
      <c r="JF103" s="573"/>
      <c r="JG103" s="71"/>
      <c r="JV103" s="273"/>
      <c r="JW103" s="385"/>
      <c r="JX103" s="220"/>
      <c r="JY103" s="12">
        <v>36</v>
      </c>
      <c r="JZ103" s="573"/>
      <c r="KA103" s="71"/>
      <c r="KP103" s="273"/>
      <c r="KQ103" s="385"/>
      <c r="KR103" s="220"/>
      <c r="KS103" s="12">
        <v>36</v>
      </c>
      <c r="KT103" s="573"/>
      <c r="KU103" s="71"/>
      <c r="LJ103" s="273"/>
      <c r="LK103" s="385"/>
      <c r="LL103" s="220"/>
      <c r="LM103" s="12">
        <v>36</v>
      </c>
      <c r="LN103" s="573"/>
      <c r="LO103" s="71"/>
      <c r="MD103" s="273"/>
    </row>
    <row r="104" spans="1:342" ht="12.75" customHeight="1" x14ac:dyDescent="0.2">
      <c r="A104" s="494"/>
      <c r="B104" s="12">
        <v>37</v>
      </c>
      <c r="C104" s="69">
        <v>4.68</v>
      </c>
      <c r="D104" s="70">
        <v>2.2450000000000001</v>
      </c>
      <c r="E104" s="432"/>
      <c r="F104" s="72">
        <f t="shared" si="0"/>
        <v>6.2000000000000277E-2</v>
      </c>
      <c r="G104" s="67"/>
      <c r="H104" s="67"/>
      <c r="I104" s="67"/>
      <c r="J104" s="67"/>
      <c r="K104" s="67"/>
      <c r="L104" s="67"/>
      <c r="M104" s="67"/>
      <c r="N104" s="67"/>
      <c r="O104" s="67"/>
      <c r="P104" s="67"/>
      <c r="Q104" s="67"/>
      <c r="R104" s="67"/>
      <c r="S104" s="220"/>
      <c r="T104" s="385"/>
      <c r="U104" s="220"/>
      <c r="V104" s="12">
        <v>37</v>
      </c>
      <c r="W104" s="573"/>
      <c r="X104" s="71"/>
      <c r="Y104"/>
      <c r="Z104"/>
      <c r="AA104"/>
      <c r="AB104"/>
      <c r="AC104"/>
      <c r="AD104"/>
      <c r="AE104"/>
      <c r="AF104"/>
      <c r="AG104"/>
      <c r="AH104"/>
      <c r="AI104"/>
      <c r="AJ104"/>
      <c r="AK104"/>
      <c r="AL104"/>
      <c r="AM104" s="220"/>
      <c r="AN104" s="417"/>
      <c r="AO104" s="494"/>
      <c r="AP104" s="12">
        <v>37</v>
      </c>
      <c r="AQ104" s="573"/>
      <c r="AR104" s="71"/>
      <c r="AS104" s="432"/>
      <c r="AT104" s="574">
        <f t="shared" si="1"/>
        <v>0</v>
      </c>
      <c r="AU104" s="67"/>
      <c r="AV104" s="8"/>
      <c r="AW104" s="8"/>
      <c r="AX104" s="8"/>
      <c r="AY104" s="8"/>
      <c r="AZ104" s="8"/>
      <c r="BA104" s="8"/>
      <c r="BB104" s="8"/>
      <c r="BC104" s="8"/>
      <c r="BD104" s="8"/>
      <c r="BE104" s="8"/>
      <c r="BF104" s="8"/>
      <c r="BG104" s="8"/>
      <c r="BH104" s="8"/>
      <c r="BJ104" s="273"/>
      <c r="BK104" s="385"/>
      <c r="BL104" s="494"/>
      <c r="BM104" s="12">
        <v>37</v>
      </c>
      <c r="BN104" s="573"/>
      <c r="BO104" s="71"/>
      <c r="CD104" s="273"/>
      <c r="CE104" s="385"/>
      <c r="CF104" s="494"/>
      <c r="CG104" s="12">
        <v>37</v>
      </c>
      <c r="CH104" s="573"/>
      <c r="CI104" s="71"/>
      <c r="CX104" s="273"/>
      <c r="CY104" s="385"/>
      <c r="CZ104" s="220"/>
      <c r="DA104" s="12">
        <v>37</v>
      </c>
      <c r="DB104" s="573"/>
      <c r="DC104" s="71"/>
      <c r="DR104" s="273"/>
      <c r="DS104" s="385"/>
      <c r="DT104" s="220"/>
      <c r="DU104" s="12">
        <v>37</v>
      </c>
      <c r="DV104" s="573"/>
      <c r="DW104" s="71"/>
      <c r="EL104" s="273"/>
      <c r="EM104" s="385"/>
      <c r="EN104" s="220"/>
      <c r="EO104" s="12">
        <v>37</v>
      </c>
      <c r="EP104" s="573"/>
      <c r="EQ104" s="71"/>
      <c r="FF104" s="273"/>
      <c r="FG104" s="385"/>
      <c r="FH104" s="220"/>
      <c r="FI104" s="12">
        <v>37</v>
      </c>
      <c r="FJ104" s="573"/>
      <c r="FK104" s="71"/>
      <c r="FZ104" s="273"/>
      <c r="GA104" s="385"/>
      <c r="GB104" s="220"/>
      <c r="GC104" s="12">
        <v>37</v>
      </c>
      <c r="GD104" s="573"/>
      <c r="GE104" s="71"/>
      <c r="GT104" s="273"/>
      <c r="GU104" s="385"/>
      <c r="GV104" s="220"/>
      <c r="GW104" s="12">
        <v>37</v>
      </c>
      <c r="GX104" s="573"/>
      <c r="GY104" s="71"/>
      <c r="HN104" s="273"/>
      <c r="HO104" s="385"/>
      <c r="HP104" s="220"/>
      <c r="HQ104" s="12">
        <v>37</v>
      </c>
      <c r="HR104" s="573"/>
      <c r="HS104" s="71"/>
      <c r="IH104" s="273"/>
      <c r="II104" s="385"/>
      <c r="IJ104" s="220"/>
      <c r="IK104" s="12">
        <v>37</v>
      </c>
      <c r="IL104" s="573"/>
      <c r="IM104" s="71"/>
      <c r="JB104" s="273"/>
      <c r="JC104" s="385"/>
      <c r="JD104" s="220"/>
      <c r="JE104" s="12">
        <v>37</v>
      </c>
      <c r="JF104" s="573"/>
      <c r="JG104" s="71"/>
      <c r="JV104" s="273"/>
      <c r="JW104" s="385"/>
      <c r="JX104" s="220"/>
      <c r="JY104" s="12">
        <v>37</v>
      </c>
      <c r="JZ104" s="573"/>
      <c r="KA104" s="71"/>
      <c r="KP104" s="273"/>
      <c r="KQ104" s="385"/>
      <c r="KR104" s="220"/>
      <c r="KS104" s="12">
        <v>37</v>
      </c>
      <c r="KT104" s="573"/>
      <c r="KU104" s="71"/>
      <c r="LJ104" s="273"/>
      <c r="LK104" s="385"/>
      <c r="LL104" s="220"/>
      <c r="LM104" s="12">
        <v>37</v>
      </c>
      <c r="LN104" s="573"/>
      <c r="LO104" s="71"/>
      <c r="MD104" s="273"/>
    </row>
    <row r="105" spans="1:342" ht="12.75" customHeight="1" x14ac:dyDescent="0.2">
      <c r="A105" s="494"/>
      <c r="B105" s="12">
        <v>38</v>
      </c>
      <c r="C105" s="69">
        <v>4.76</v>
      </c>
      <c r="D105" s="70">
        <v>2.3199999999999998</v>
      </c>
      <c r="E105" s="432"/>
      <c r="F105" s="72">
        <f t="shared" si="0"/>
        <v>7.4999999999999734E-2</v>
      </c>
      <c r="G105" s="67"/>
      <c r="H105" s="67"/>
      <c r="I105" s="67"/>
      <c r="J105" s="67"/>
      <c r="K105" s="67"/>
      <c r="L105" s="67"/>
      <c r="M105" s="67"/>
      <c r="N105" s="67"/>
      <c r="O105" s="67"/>
      <c r="P105" s="67"/>
      <c r="Q105" s="67"/>
      <c r="R105" s="67"/>
      <c r="S105" s="220"/>
      <c r="T105" s="385"/>
      <c r="U105" s="220"/>
      <c r="V105" s="12">
        <v>38</v>
      </c>
      <c r="W105" s="573"/>
      <c r="X105" s="71"/>
      <c r="Y105"/>
      <c r="Z105"/>
      <c r="AA105"/>
      <c r="AB105"/>
      <c r="AC105"/>
      <c r="AD105"/>
      <c r="AE105"/>
      <c r="AF105"/>
      <c r="AG105"/>
      <c r="AH105"/>
      <c r="AI105"/>
      <c r="AJ105"/>
      <c r="AK105"/>
      <c r="AL105"/>
      <c r="AM105" s="220"/>
      <c r="AN105" s="417"/>
      <c r="AO105" s="494"/>
      <c r="AP105" s="12">
        <v>38</v>
      </c>
      <c r="AQ105" s="573"/>
      <c r="AR105" s="71"/>
      <c r="AS105" s="432"/>
      <c r="AT105" s="574">
        <f t="shared" si="1"/>
        <v>0</v>
      </c>
      <c r="AU105" s="67"/>
      <c r="AV105" s="8"/>
      <c r="AW105" s="8"/>
      <c r="AX105" s="8"/>
      <c r="AY105" s="8"/>
      <c r="AZ105" s="8"/>
      <c r="BA105" s="8"/>
      <c r="BB105" s="8"/>
      <c r="BC105" s="8"/>
      <c r="BD105" s="8"/>
      <c r="BE105" s="8"/>
      <c r="BF105" s="8"/>
      <c r="BG105" s="8"/>
      <c r="BH105" s="8"/>
      <c r="BJ105" s="273"/>
      <c r="BK105" s="385"/>
      <c r="BL105" s="494"/>
      <c r="BM105" s="12">
        <v>38</v>
      </c>
      <c r="BN105" s="573"/>
      <c r="BO105" s="71"/>
      <c r="CD105" s="273"/>
      <c r="CE105" s="385"/>
      <c r="CF105" s="494"/>
      <c r="CG105" s="12">
        <v>38</v>
      </c>
      <c r="CH105" s="573"/>
      <c r="CI105" s="71"/>
      <c r="CX105" s="273"/>
      <c r="CY105" s="385"/>
      <c r="CZ105" s="220"/>
      <c r="DA105" s="12">
        <v>38</v>
      </c>
      <c r="DB105" s="573"/>
      <c r="DC105" s="71"/>
      <c r="DR105" s="273"/>
      <c r="DS105" s="385"/>
      <c r="DT105" s="220"/>
      <c r="DU105" s="12">
        <v>38</v>
      </c>
      <c r="DV105" s="573"/>
      <c r="DW105" s="71"/>
      <c r="EL105" s="273"/>
      <c r="EM105" s="385"/>
      <c r="EN105" s="220"/>
      <c r="EO105" s="12">
        <v>38</v>
      </c>
      <c r="EP105" s="573"/>
      <c r="EQ105" s="71"/>
      <c r="FF105" s="273"/>
      <c r="FG105" s="385"/>
      <c r="FH105" s="220"/>
      <c r="FI105" s="12">
        <v>38</v>
      </c>
      <c r="FJ105" s="573"/>
      <c r="FK105" s="71"/>
      <c r="FZ105" s="273"/>
      <c r="GA105" s="385"/>
      <c r="GB105" s="220"/>
      <c r="GC105" s="12">
        <v>38</v>
      </c>
      <c r="GD105" s="573"/>
      <c r="GE105" s="71"/>
      <c r="GT105" s="273"/>
      <c r="GU105" s="385"/>
      <c r="GV105" s="220"/>
      <c r="GW105" s="12">
        <v>38</v>
      </c>
      <c r="GX105" s="573"/>
      <c r="GY105" s="71"/>
      <c r="HN105" s="273"/>
      <c r="HO105" s="385"/>
      <c r="HP105" s="220"/>
      <c r="HQ105" s="12">
        <v>38</v>
      </c>
      <c r="HR105" s="573"/>
      <c r="HS105" s="71"/>
      <c r="IH105" s="273"/>
      <c r="II105" s="385"/>
      <c r="IJ105" s="220"/>
      <c r="IK105" s="12">
        <v>38</v>
      </c>
      <c r="IL105" s="573"/>
      <c r="IM105" s="71"/>
      <c r="JB105" s="273"/>
      <c r="JC105" s="385"/>
      <c r="JD105" s="220"/>
      <c r="JE105" s="12">
        <v>38</v>
      </c>
      <c r="JF105" s="573"/>
      <c r="JG105" s="71"/>
      <c r="JV105" s="273"/>
      <c r="JW105" s="385"/>
      <c r="JX105" s="220"/>
      <c r="JY105" s="12">
        <v>38</v>
      </c>
      <c r="JZ105" s="573"/>
      <c r="KA105" s="71"/>
      <c r="KP105" s="273"/>
      <c r="KQ105" s="385"/>
      <c r="KR105" s="220"/>
      <c r="KS105" s="12">
        <v>38</v>
      </c>
      <c r="KT105" s="573"/>
      <c r="KU105" s="71"/>
      <c r="LJ105" s="273"/>
      <c r="LK105" s="385"/>
      <c r="LL105" s="220"/>
      <c r="LM105" s="12">
        <v>38</v>
      </c>
      <c r="LN105" s="573"/>
      <c r="LO105" s="71"/>
      <c r="MD105" s="273"/>
    </row>
    <row r="106" spans="1:342" ht="12.75" customHeight="1" x14ac:dyDescent="0.2">
      <c r="A106" s="494"/>
      <c r="B106" s="12">
        <v>39</v>
      </c>
      <c r="C106" s="69">
        <v>4.83</v>
      </c>
      <c r="D106" s="70">
        <v>2.3769999999999998</v>
      </c>
      <c r="E106" s="432"/>
      <c r="F106" s="72">
        <f t="shared" si="0"/>
        <v>5.699999999999994E-2</v>
      </c>
      <c r="G106" s="67"/>
      <c r="H106" s="67"/>
      <c r="I106" s="67"/>
      <c r="J106" s="67"/>
      <c r="K106" s="67"/>
      <c r="L106" s="67"/>
      <c r="M106" s="67"/>
      <c r="N106" s="67"/>
      <c r="O106" s="67"/>
      <c r="P106" s="67"/>
      <c r="Q106" s="67"/>
      <c r="R106" s="67"/>
      <c r="S106" s="220"/>
      <c r="T106" s="385"/>
      <c r="U106" s="220"/>
      <c r="V106" s="12">
        <v>39</v>
      </c>
      <c r="W106" s="573"/>
      <c r="X106" s="71"/>
      <c r="Y106"/>
      <c r="Z106"/>
      <c r="AA106"/>
      <c r="AB106"/>
      <c r="AC106"/>
      <c r="AD106"/>
      <c r="AE106"/>
      <c r="AF106"/>
      <c r="AG106"/>
      <c r="AH106"/>
      <c r="AI106"/>
      <c r="AJ106"/>
      <c r="AK106"/>
      <c r="AL106"/>
      <c r="AM106" s="220"/>
      <c r="AN106" s="417"/>
      <c r="AO106" s="494"/>
      <c r="AP106" s="12">
        <v>39</v>
      </c>
      <c r="AQ106" s="573"/>
      <c r="AR106" s="71"/>
      <c r="AS106" s="432"/>
      <c r="AT106" s="574">
        <f t="shared" si="1"/>
        <v>0</v>
      </c>
      <c r="AU106" s="67"/>
      <c r="AV106" s="8"/>
      <c r="AW106" s="8"/>
      <c r="AX106" s="8"/>
      <c r="AY106" s="8"/>
      <c r="AZ106" s="8"/>
      <c r="BA106" s="8"/>
      <c r="BB106" s="8"/>
      <c r="BC106" s="8"/>
      <c r="BD106" s="8"/>
      <c r="BE106" s="8"/>
      <c r="BF106" s="8"/>
      <c r="BG106" s="8"/>
      <c r="BH106" s="8"/>
      <c r="BJ106" s="273"/>
      <c r="BK106" s="385"/>
      <c r="BL106" s="494"/>
      <c r="BM106" s="12">
        <v>39</v>
      </c>
      <c r="BN106" s="573"/>
      <c r="BO106" s="71"/>
      <c r="CD106" s="273"/>
      <c r="CE106" s="385"/>
      <c r="CF106" s="494"/>
      <c r="CG106" s="12">
        <v>39</v>
      </c>
      <c r="CH106" s="573"/>
      <c r="CI106" s="71"/>
      <c r="CX106" s="273"/>
      <c r="CY106" s="385"/>
      <c r="CZ106" s="220"/>
      <c r="DA106" s="12">
        <v>39</v>
      </c>
      <c r="DB106" s="573"/>
      <c r="DC106" s="71"/>
      <c r="DR106" s="273"/>
      <c r="DS106" s="385"/>
      <c r="DT106" s="220"/>
      <c r="DU106" s="12">
        <v>39</v>
      </c>
      <c r="DV106" s="573"/>
      <c r="DW106" s="71"/>
      <c r="EL106" s="273"/>
      <c r="EM106" s="385"/>
      <c r="EN106" s="220"/>
      <c r="EO106" s="12">
        <v>39</v>
      </c>
      <c r="EP106" s="573"/>
      <c r="EQ106" s="71"/>
      <c r="FF106" s="273"/>
      <c r="FG106" s="385"/>
      <c r="FH106" s="220"/>
      <c r="FI106" s="12">
        <v>39</v>
      </c>
      <c r="FJ106" s="573"/>
      <c r="FK106" s="71"/>
      <c r="FZ106" s="273"/>
      <c r="GA106" s="385"/>
      <c r="GB106" s="220"/>
      <c r="GC106" s="12">
        <v>39</v>
      </c>
      <c r="GD106" s="573"/>
      <c r="GE106" s="71"/>
      <c r="GT106" s="273"/>
      <c r="GU106" s="385"/>
      <c r="GV106" s="220"/>
      <c r="GW106" s="12">
        <v>39</v>
      </c>
      <c r="GX106" s="573"/>
      <c r="GY106" s="71"/>
      <c r="HN106" s="273"/>
      <c r="HO106" s="385"/>
      <c r="HP106" s="220"/>
      <c r="HQ106" s="12">
        <v>39</v>
      </c>
      <c r="HR106" s="573"/>
      <c r="HS106" s="71"/>
      <c r="IH106" s="273"/>
      <c r="II106" s="385"/>
      <c r="IJ106" s="220"/>
      <c r="IK106" s="12">
        <v>39</v>
      </c>
      <c r="IL106" s="573"/>
      <c r="IM106" s="71"/>
      <c r="JB106" s="273"/>
      <c r="JC106" s="385"/>
      <c r="JD106" s="220"/>
      <c r="JE106" s="12">
        <v>39</v>
      </c>
      <c r="JF106" s="573"/>
      <c r="JG106" s="71"/>
      <c r="JV106" s="273"/>
      <c r="JW106" s="385"/>
      <c r="JX106" s="220"/>
      <c r="JY106" s="12">
        <v>39</v>
      </c>
      <c r="JZ106" s="573"/>
      <c r="KA106" s="71"/>
      <c r="KP106" s="273"/>
      <c r="KQ106" s="385"/>
      <c r="KR106" s="220"/>
      <c r="KS106" s="12">
        <v>39</v>
      </c>
      <c r="KT106" s="573"/>
      <c r="KU106" s="71"/>
      <c r="LJ106" s="273"/>
      <c r="LK106" s="385"/>
      <c r="LL106" s="220"/>
      <c r="LM106" s="12">
        <v>39</v>
      </c>
      <c r="LN106" s="573"/>
      <c r="LO106" s="71"/>
      <c r="MD106" s="273"/>
    </row>
    <row r="107" spans="1:342" ht="12.75" customHeight="1" x14ac:dyDescent="0.2">
      <c r="A107" s="494"/>
      <c r="B107" s="12">
        <v>40</v>
      </c>
      <c r="C107" s="69">
        <v>4.9000000000000004</v>
      </c>
      <c r="D107" s="70">
        <v>2.4279999999999999</v>
      </c>
      <c r="E107" s="432"/>
      <c r="F107" s="72">
        <f t="shared" si="0"/>
        <v>5.1000000000000156E-2</v>
      </c>
      <c r="G107" s="67"/>
      <c r="H107" s="67"/>
      <c r="I107" s="67"/>
      <c r="J107" s="67"/>
      <c r="K107" s="67"/>
      <c r="L107" s="67"/>
      <c r="M107" s="67"/>
      <c r="N107" s="67"/>
      <c r="O107" s="67"/>
      <c r="P107" s="67"/>
      <c r="Q107" s="67"/>
      <c r="R107" s="67"/>
      <c r="S107" s="220"/>
      <c r="T107" s="385"/>
      <c r="U107" s="220"/>
      <c r="V107" s="12">
        <v>40</v>
      </c>
      <c r="W107" s="573"/>
      <c r="X107" s="71"/>
      <c r="Y107"/>
      <c r="Z107"/>
      <c r="AA107"/>
      <c r="AB107"/>
      <c r="AC107"/>
      <c r="AD107"/>
      <c r="AE107"/>
      <c r="AF107"/>
      <c r="AG107"/>
      <c r="AH107"/>
      <c r="AI107"/>
      <c r="AJ107"/>
      <c r="AK107"/>
      <c r="AL107"/>
      <c r="AM107" s="220"/>
      <c r="AN107" s="417"/>
      <c r="AO107" s="494"/>
      <c r="AP107" s="12">
        <v>40</v>
      </c>
      <c r="AQ107" s="573"/>
      <c r="AR107" s="71"/>
      <c r="AS107" s="432"/>
      <c r="AT107" s="574">
        <f t="shared" si="1"/>
        <v>0</v>
      </c>
      <c r="AU107" s="67"/>
      <c r="AV107" s="8"/>
      <c r="AW107" s="8"/>
      <c r="AX107" s="8"/>
      <c r="AY107" s="8"/>
      <c r="AZ107" s="8"/>
      <c r="BA107" s="8"/>
      <c r="BB107" s="8"/>
      <c r="BC107" s="8"/>
      <c r="BD107" s="8"/>
      <c r="BE107" s="8"/>
      <c r="BF107" s="8"/>
      <c r="BG107" s="8"/>
      <c r="BH107" s="8"/>
      <c r="BJ107" s="273"/>
      <c r="BK107" s="385"/>
      <c r="BL107" s="494"/>
      <c r="BM107" s="12">
        <v>40</v>
      </c>
      <c r="BN107" s="573"/>
      <c r="BO107" s="71"/>
      <c r="CD107" s="273"/>
      <c r="CE107" s="385"/>
      <c r="CF107" s="494"/>
      <c r="CG107" s="12">
        <v>40</v>
      </c>
      <c r="CH107" s="573"/>
      <c r="CI107" s="71"/>
      <c r="CX107" s="273"/>
      <c r="CY107" s="385"/>
      <c r="CZ107" s="220"/>
      <c r="DA107" s="12">
        <v>40</v>
      </c>
      <c r="DB107" s="573"/>
      <c r="DC107" s="71"/>
      <c r="DR107" s="273"/>
      <c r="DS107" s="385"/>
      <c r="DT107" s="220"/>
      <c r="DU107" s="12">
        <v>40</v>
      </c>
      <c r="DV107" s="573"/>
      <c r="DW107" s="71"/>
      <c r="EL107" s="273"/>
      <c r="EM107" s="385"/>
      <c r="EN107" s="220"/>
      <c r="EO107" s="12">
        <v>40</v>
      </c>
      <c r="EP107" s="573"/>
      <c r="EQ107" s="71"/>
      <c r="FF107" s="273"/>
      <c r="FG107" s="385"/>
      <c r="FH107" s="220"/>
      <c r="FI107" s="12">
        <v>40</v>
      </c>
      <c r="FJ107" s="573"/>
      <c r="FK107" s="71"/>
      <c r="FZ107" s="273"/>
      <c r="GA107" s="385"/>
      <c r="GB107" s="220"/>
      <c r="GC107" s="12">
        <v>40</v>
      </c>
      <c r="GD107" s="573"/>
      <c r="GE107" s="71"/>
      <c r="GT107" s="273"/>
      <c r="GU107" s="385"/>
      <c r="GV107" s="220"/>
      <c r="GW107" s="12">
        <v>40</v>
      </c>
      <c r="GX107" s="573"/>
      <c r="GY107" s="71"/>
      <c r="HN107" s="273"/>
      <c r="HO107" s="385"/>
      <c r="HP107" s="220"/>
      <c r="HQ107" s="12">
        <v>40</v>
      </c>
      <c r="HR107" s="573"/>
      <c r="HS107" s="71"/>
      <c r="IH107" s="273"/>
      <c r="II107" s="385"/>
      <c r="IJ107" s="220"/>
      <c r="IK107" s="12">
        <v>40</v>
      </c>
      <c r="IL107" s="573"/>
      <c r="IM107" s="71"/>
      <c r="JB107" s="273"/>
      <c r="JC107" s="385"/>
      <c r="JD107" s="220"/>
      <c r="JE107" s="12">
        <v>40</v>
      </c>
      <c r="JF107" s="573"/>
      <c r="JG107" s="71"/>
      <c r="JV107" s="273"/>
      <c r="JW107" s="385"/>
      <c r="JX107" s="220"/>
      <c r="JY107" s="12">
        <v>40</v>
      </c>
      <c r="JZ107" s="573"/>
      <c r="KA107" s="71"/>
      <c r="KP107" s="273"/>
      <c r="KQ107" s="385"/>
      <c r="KR107" s="220"/>
      <c r="KS107" s="12">
        <v>40</v>
      </c>
      <c r="KT107" s="573"/>
      <c r="KU107" s="71"/>
      <c r="LJ107" s="273"/>
      <c r="LK107" s="385"/>
      <c r="LL107" s="220"/>
      <c r="LM107" s="12">
        <v>40</v>
      </c>
      <c r="LN107" s="573"/>
      <c r="LO107" s="71"/>
      <c r="MD107" s="273"/>
    </row>
    <row r="108" spans="1:342" ht="12.75" customHeight="1" x14ac:dyDescent="0.2">
      <c r="A108" s="494"/>
      <c r="B108" s="12">
        <v>41</v>
      </c>
      <c r="C108" s="69">
        <v>4.96</v>
      </c>
      <c r="D108" s="70">
        <v>2.5009999999999999</v>
      </c>
      <c r="E108" s="432"/>
      <c r="F108" s="72">
        <f t="shared" si="0"/>
        <v>7.2999999999999954E-2</v>
      </c>
      <c r="G108" s="67"/>
      <c r="H108" s="67"/>
      <c r="I108" s="67"/>
      <c r="J108" s="67"/>
      <c r="K108" s="67"/>
      <c r="L108" s="67"/>
      <c r="M108" s="67"/>
      <c r="N108" s="67"/>
      <c r="O108" s="67"/>
      <c r="P108" s="67"/>
      <c r="Q108" s="67"/>
      <c r="R108" s="67"/>
      <c r="S108" s="220"/>
      <c r="T108" s="385"/>
      <c r="U108" s="220"/>
      <c r="V108" s="12">
        <v>41</v>
      </c>
      <c r="W108" s="573"/>
      <c r="X108" s="71"/>
      <c r="Y108"/>
      <c r="Z108"/>
      <c r="AA108"/>
      <c r="AB108"/>
      <c r="AC108"/>
      <c r="AD108"/>
      <c r="AE108"/>
      <c r="AF108"/>
      <c r="AG108"/>
      <c r="AH108"/>
      <c r="AI108"/>
      <c r="AJ108"/>
      <c r="AK108"/>
      <c r="AL108"/>
      <c r="AM108" s="220"/>
      <c r="AN108" s="417"/>
      <c r="AO108" s="494"/>
      <c r="AP108" s="12">
        <v>41</v>
      </c>
      <c r="AQ108" s="573"/>
      <c r="AR108" s="71"/>
      <c r="AS108" s="432"/>
      <c r="AT108" s="574">
        <f t="shared" si="1"/>
        <v>0</v>
      </c>
      <c r="AU108" s="67"/>
      <c r="AV108" s="8"/>
      <c r="AW108" s="8"/>
      <c r="AX108" s="8"/>
      <c r="AY108" s="8"/>
      <c r="AZ108" s="8"/>
      <c r="BA108" s="8"/>
      <c r="BB108" s="8"/>
      <c r="BC108" s="8"/>
      <c r="BD108" s="8"/>
      <c r="BE108" s="8"/>
      <c r="BF108" s="8"/>
      <c r="BG108" s="8"/>
      <c r="BH108" s="8"/>
      <c r="BJ108" s="273"/>
      <c r="BK108" s="385"/>
      <c r="BL108" s="494"/>
      <c r="BM108" s="12">
        <v>41</v>
      </c>
      <c r="BN108" s="573"/>
      <c r="BO108" s="71"/>
      <c r="CD108" s="273"/>
      <c r="CE108" s="385"/>
      <c r="CF108" s="494"/>
      <c r="CG108" s="12">
        <v>41</v>
      </c>
      <c r="CH108" s="573"/>
      <c r="CI108" s="71"/>
      <c r="CX108" s="273"/>
      <c r="CY108" s="385"/>
      <c r="CZ108" s="220"/>
      <c r="DA108" s="12">
        <v>41</v>
      </c>
      <c r="DB108" s="573"/>
      <c r="DC108" s="71"/>
      <c r="DR108" s="273"/>
      <c r="DS108" s="385"/>
      <c r="DT108" s="220"/>
      <c r="DU108" s="12">
        <v>41</v>
      </c>
      <c r="DV108" s="573"/>
      <c r="DW108" s="71"/>
      <c r="EL108" s="273"/>
      <c r="EM108" s="385"/>
      <c r="EN108" s="220"/>
      <c r="EO108" s="12">
        <v>41</v>
      </c>
      <c r="EP108" s="573"/>
      <c r="EQ108" s="71"/>
      <c r="FF108" s="273"/>
      <c r="FG108" s="385"/>
      <c r="FH108" s="220"/>
      <c r="FI108" s="12">
        <v>41</v>
      </c>
      <c r="FJ108" s="573"/>
      <c r="FK108" s="71"/>
      <c r="FZ108" s="273"/>
      <c r="GA108" s="385"/>
      <c r="GB108" s="220"/>
      <c r="GC108" s="12">
        <v>41</v>
      </c>
      <c r="GD108" s="573"/>
      <c r="GE108" s="71"/>
      <c r="GT108" s="273"/>
      <c r="GU108" s="385"/>
      <c r="GV108" s="220"/>
      <c r="GW108" s="12">
        <v>41</v>
      </c>
      <c r="GX108" s="573"/>
      <c r="GY108" s="71"/>
      <c r="HN108" s="273"/>
      <c r="HO108" s="385"/>
      <c r="HP108" s="220"/>
      <c r="HQ108" s="12">
        <v>41</v>
      </c>
      <c r="HR108" s="573"/>
      <c r="HS108" s="71"/>
      <c r="IH108" s="273"/>
      <c r="II108" s="385"/>
      <c r="IJ108" s="220"/>
      <c r="IK108" s="12">
        <v>41</v>
      </c>
      <c r="IL108" s="573"/>
      <c r="IM108" s="71"/>
      <c r="JB108" s="273"/>
      <c r="JC108" s="385"/>
      <c r="JD108" s="220"/>
      <c r="JE108" s="12">
        <v>41</v>
      </c>
      <c r="JF108" s="573"/>
      <c r="JG108" s="71"/>
      <c r="JV108" s="273"/>
      <c r="JW108" s="385"/>
      <c r="JX108" s="220"/>
      <c r="JY108" s="12">
        <v>41</v>
      </c>
      <c r="JZ108" s="573"/>
      <c r="KA108" s="71"/>
      <c r="KP108" s="273"/>
      <c r="KQ108" s="385"/>
      <c r="KR108" s="220"/>
      <c r="KS108" s="12">
        <v>41</v>
      </c>
      <c r="KT108" s="573"/>
      <c r="KU108" s="71"/>
      <c r="LJ108" s="273"/>
      <c r="LK108" s="385"/>
      <c r="LL108" s="220"/>
      <c r="LM108" s="12">
        <v>41</v>
      </c>
      <c r="LN108" s="573"/>
      <c r="LO108" s="71"/>
      <c r="MD108" s="273"/>
    </row>
    <row r="109" spans="1:342" ht="12.75" customHeight="1" x14ac:dyDescent="0.2">
      <c r="A109" s="494"/>
      <c r="B109" s="12">
        <v>42</v>
      </c>
      <c r="C109" s="69">
        <v>5.01</v>
      </c>
      <c r="D109" s="70">
        <v>2.5659999999999998</v>
      </c>
      <c r="E109" s="432"/>
      <c r="F109" s="72">
        <f t="shared" si="0"/>
        <v>6.4999999999999947E-2</v>
      </c>
      <c r="G109" s="67"/>
      <c r="H109" s="67"/>
      <c r="I109" s="67"/>
      <c r="J109" s="67"/>
      <c r="K109" s="67"/>
      <c r="L109" s="67"/>
      <c r="M109" s="67"/>
      <c r="N109" s="67"/>
      <c r="O109" s="67"/>
      <c r="P109" s="67"/>
      <c r="Q109" s="67"/>
      <c r="R109" s="67"/>
      <c r="S109" s="220"/>
      <c r="T109" s="385"/>
      <c r="U109" s="220"/>
      <c r="V109" s="12">
        <v>42</v>
      </c>
      <c r="W109" s="573"/>
      <c r="X109" s="71"/>
      <c r="Y109"/>
      <c r="Z109"/>
      <c r="AA109"/>
      <c r="AB109"/>
      <c r="AC109"/>
      <c r="AD109"/>
      <c r="AE109"/>
      <c r="AF109"/>
      <c r="AG109"/>
      <c r="AH109"/>
      <c r="AI109"/>
      <c r="AJ109"/>
      <c r="AK109"/>
      <c r="AL109"/>
      <c r="AM109" s="220"/>
      <c r="AN109" s="417"/>
      <c r="AO109" s="494"/>
      <c r="AP109" s="12">
        <v>42</v>
      </c>
      <c r="AQ109" s="573"/>
      <c r="AR109" s="71"/>
      <c r="AS109" s="432"/>
      <c r="AT109" s="574">
        <f t="shared" si="1"/>
        <v>0</v>
      </c>
      <c r="AU109" s="67"/>
      <c r="AV109" s="8"/>
      <c r="AW109" s="8"/>
      <c r="AX109" s="8"/>
      <c r="AY109" s="8"/>
      <c r="AZ109" s="8"/>
      <c r="BA109" s="8"/>
      <c r="BB109" s="8"/>
      <c r="BC109" s="8"/>
      <c r="BD109" s="8"/>
      <c r="BE109" s="8"/>
      <c r="BF109" s="8"/>
      <c r="BG109" s="8"/>
      <c r="BH109" s="8"/>
      <c r="BJ109" s="273"/>
      <c r="BK109" s="385"/>
      <c r="BL109" s="494"/>
      <c r="BM109" s="12">
        <v>42</v>
      </c>
      <c r="BN109" s="573"/>
      <c r="BO109" s="71"/>
      <c r="CD109" s="273"/>
      <c r="CE109" s="385"/>
      <c r="CF109" s="494"/>
      <c r="CG109" s="12">
        <v>42</v>
      </c>
      <c r="CH109" s="573"/>
      <c r="CI109" s="71"/>
      <c r="CX109" s="273"/>
      <c r="CY109" s="385"/>
      <c r="CZ109" s="220"/>
      <c r="DA109" s="12">
        <v>42</v>
      </c>
      <c r="DB109" s="573"/>
      <c r="DC109" s="71"/>
      <c r="DR109" s="273"/>
      <c r="DS109" s="385"/>
      <c r="DT109" s="220"/>
      <c r="DU109" s="12">
        <v>42</v>
      </c>
      <c r="DV109" s="573"/>
      <c r="DW109" s="71"/>
      <c r="EL109" s="273"/>
      <c r="EM109" s="385"/>
      <c r="EN109" s="220"/>
      <c r="EO109" s="12">
        <v>42</v>
      </c>
      <c r="EP109" s="573"/>
      <c r="EQ109" s="71"/>
      <c r="FF109" s="273"/>
      <c r="FG109" s="385"/>
      <c r="FH109" s="220"/>
      <c r="FI109" s="12">
        <v>42</v>
      </c>
      <c r="FJ109" s="573"/>
      <c r="FK109" s="71"/>
      <c r="FZ109" s="273"/>
      <c r="GA109" s="385"/>
      <c r="GB109" s="220"/>
      <c r="GC109" s="12">
        <v>42</v>
      </c>
      <c r="GD109" s="573"/>
      <c r="GE109" s="71"/>
      <c r="GT109" s="273"/>
      <c r="GU109" s="385"/>
      <c r="GV109" s="220"/>
      <c r="GW109" s="12">
        <v>42</v>
      </c>
      <c r="GX109" s="573"/>
      <c r="GY109" s="71"/>
      <c r="HN109" s="273"/>
      <c r="HO109" s="385"/>
      <c r="HP109" s="220"/>
      <c r="HQ109" s="12">
        <v>42</v>
      </c>
      <c r="HR109" s="573"/>
      <c r="HS109" s="71"/>
      <c r="IH109" s="273"/>
      <c r="II109" s="385"/>
      <c r="IJ109" s="220"/>
      <c r="IK109" s="12">
        <v>42</v>
      </c>
      <c r="IL109" s="573"/>
      <c r="IM109" s="71"/>
      <c r="JB109" s="273"/>
      <c r="JC109" s="385"/>
      <c r="JD109" s="220"/>
      <c r="JE109" s="12">
        <v>42</v>
      </c>
      <c r="JF109" s="573"/>
      <c r="JG109" s="71"/>
      <c r="JV109" s="273"/>
      <c r="JW109" s="385"/>
      <c r="JX109" s="220"/>
      <c r="JY109" s="12">
        <v>42</v>
      </c>
      <c r="JZ109" s="573"/>
      <c r="KA109" s="71"/>
      <c r="KP109" s="273"/>
      <c r="KQ109" s="385"/>
      <c r="KR109" s="220"/>
      <c r="KS109" s="12">
        <v>42</v>
      </c>
      <c r="KT109" s="573"/>
      <c r="KU109" s="71"/>
      <c r="LJ109" s="273"/>
      <c r="LK109" s="385"/>
      <c r="LL109" s="220"/>
      <c r="LM109" s="12">
        <v>42</v>
      </c>
      <c r="LN109" s="573"/>
      <c r="LO109" s="71"/>
      <c r="MD109" s="273"/>
    </row>
    <row r="110" spans="1:342" ht="12.75" customHeight="1" x14ac:dyDescent="0.2">
      <c r="A110" s="494"/>
      <c r="B110" s="12">
        <v>43</v>
      </c>
      <c r="C110" s="69">
        <v>5.0599999999999996</v>
      </c>
      <c r="D110" s="70">
        <v>2.6389999999999998</v>
      </c>
      <c r="E110" s="432"/>
      <c r="F110" s="72">
        <f t="shared" si="0"/>
        <v>7.2999999999999954E-2</v>
      </c>
      <c r="G110" s="67"/>
      <c r="H110" s="67"/>
      <c r="I110" s="67"/>
      <c r="J110" s="67"/>
      <c r="K110" s="67"/>
      <c r="L110" s="67"/>
      <c r="M110" s="67"/>
      <c r="N110" s="67"/>
      <c r="O110" s="67"/>
      <c r="P110" s="67"/>
      <c r="Q110" s="67"/>
      <c r="R110" s="67"/>
      <c r="S110" s="220"/>
      <c r="T110" s="385"/>
      <c r="U110" s="220"/>
      <c r="V110" s="12">
        <v>43</v>
      </c>
      <c r="W110" s="573"/>
      <c r="X110" s="71"/>
      <c r="Y110"/>
      <c r="Z110"/>
      <c r="AA110"/>
      <c r="AB110"/>
      <c r="AC110"/>
      <c r="AD110"/>
      <c r="AE110"/>
      <c r="AF110"/>
      <c r="AG110"/>
      <c r="AH110"/>
      <c r="AI110"/>
      <c r="AJ110"/>
      <c r="AK110"/>
      <c r="AL110"/>
      <c r="AM110" s="220"/>
      <c r="AN110" s="417"/>
      <c r="AO110" s="494"/>
      <c r="AP110" s="12">
        <v>43</v>
      </c>
      <c r="AQ110" s="573"/>
      <c r="AR110" s="71"/>
      <c r="AS110" s="432"/>
      <c r="AT110" s="574">
        <f t="shared" si="1"/>
        <v>0</v>
      </c>
      <c r="AU110" s="67"/>
      <c r="AV110" s="8"/>
      <c r="AW110" s="8"/>
      <c r="AX110" s="8"/>
      <c r="AY110" s="8"/>
      <c r="AZ110" s="8"/>
      <c r="BA110" s="8"/>
      <c r="BB110" s="8"/>
      <c r="BC110" s="8"/>
      <c r="BD110" s="8"/>
      <c r="BE110" s="8"/>
      <c r="BF110" s="8"/>
      <c r="BG110" s="8"/>
      <c r="BH110" s="8"/>
      <c r="BJ110" s="273"/>
      <c r="BK110" s="385"/>
      <c r="BL110" s="494"/>
      <c r="BM110" s="12">
        <v>43</v>
      </c>
      <c r="BN110" s="573"/>
      <c r="BO110" s="71"/>
      <c r="CD110" s="273"/>
      <c r="CE110" s="385"/>
      <c r="CF110" s="494"/>
      <c r="CG110" s="12">
        <v>43</v>
      </c>
      <c r="CH110" s="573"/>
      <c r="CI110" s="71"/>
      <c r="CX110" s="273"/>
      <c r="CY110" s="385"/>
      <c r="CZ110" s="220"/>
      <c r="DA110" s="12">
        <v>43</v>
      </c>
      <c r="DB110" s="573"/>
      <c r="DC110" s="71"/>
      <c r="DR110" s="273"/>
      <c r="DS110" s="385"/>
      <c r="DT110" s="220"/>
      <c r="DU110" s="12">
        <v>43</v>
      </c>
      <c r="DV110" s="573"/>
      <c r="DW110" s="71"/>
      <c r="EL110" s="273"/>
      <c r="EM110" s="385"/>
      <c r="EN110" s="220"/>
      <c r="EO110" s="12">
        <v>43</v>
      </c>
      <c r="EP110" s="573"/>
      <c r="EQ110" s="71"/>
      <c r="FF110" s="273"/>
      <c r="FG110" s="385"/>
      <c r="FH110" s="220"/>
      <c r="FI110" s="12">
        <v>43</v>
      </c>
      <c r="FJ110" s="573"/>
      <c r="FK110" s="71"/>
      <c r="FZ110" s="273"/>
      <c r="GA110" s="385"/>
      <c r="GB110" s="220"/>
      <c r="GC110" s="12">
        <v>43</v>
      </c>
      <c r="GD110" s="573"/>
      <c r="GE110" s="71"/>
      <c r="GT110" s="273"/>
      <c r="GU110" s="385"/>
      <c r="GV110" s="220"/>
      <c r="GW110" s="12">
        <v>43</v>
      </c>
      <c r="GX110" s="573"/>
      <c r="GY110" s="71"/>
      <c r="HN110" s="273"/>
      <c r="HO110" s="385"/>
      <c r="HP110" s="220"/>
      <c r="HQ110" s="12">
        <v>43</v>
      </c>
      <c r="HR110" s="573"/>
      <c r="HS110" s="71"/>
      <c r="IH110" s="273"/>
      <c r="II110" s="385"/>
      <c r="IJ110" s="220"/>
      <c r="IK110" s="12">
        <v>43</v>
      </c>
      <c r="IL110" s="573"/>
      <c r="IM110" s="71"/>
      <c r="JB110" s="273"/>
      <c r="JC110" s="385"/>
      <c r="JD110" s="220"/>
      <c r="JE110" s="12">
        <v>43</v>
      </c>
      <c r="JF110" s="573"/>
      <c r="JG110" s="71"/>
      <c r="JV110" s="273"/>
      <c r="JW110" s="385"/>
      <c r="JX110" s="220"/>
      <c r="JY110" s="12">
        <v>43</v>
      </c>
      <c r="JZ110" s="573"/>
      <c r="KA110" s="71"/>
      <c r="KP110" s="273"/>
      <c r="KQ110" s="385"/>
      <c r="KR110" s="220"/>
      <c r="KS110" s="12">
        <v>43</v>
      </c>
      <c r="KT110" s="573"/>
      <c r="KU110" s="71"/>
      <c r="LJ110" s="273"/>
      <c r="LK110" s="385"/>
      <c r="LL110" s="220"/>
      <c r="LM110" s="12">
        <v>43</v>
      </c>
      <c r="LN110" s="573"/>
      <c r="LO110" s="71"/>
      <c r="MD110" s="273"/>
    </row>
    <row r="111" spans="1:342" ht="12.75" customHeight="1" x14ac:dyDescent="0.2">
      <c r="A111" s="494"/>
      <c r="B111" s="12">
        <v>44</v>
      </c>
      <c r="C111" s="69">
        <v>5.1100000000000003</v>
      </c>
      <c r="D111" s="70">
        <v>2.69</v>
      </c>
      <c r="E111" s="432"/>
      <c r="F111" s="72">
        <f t="shared" si="0"/>
        <v>5.1000000000000156E-2</v>
      </c>
      <c r="G111" s="67"/>
      <c r="H111" s="67"/>
      <c r="I111" s="67"/>
      <c r="J111" s="67"/>
      <c r="K111" s="67"/>
      <c r="L111" s="67"/>
      <c r="M111" s="67"/>
      <c r="N111" s="67"/>
      <c r="O111" s="67"/>
      <c r="P111" s="67"/>
      <c r="Q111" s="67"/>
      <c r="R111" s="67"/>
      <c r="S111" s="220"/>
      <c r="T111" s="385"/>
      <c r="U111" s="220"/>
      <c r="V111" s="12">
        <v>44</v>
      </c>
      <c r="W111" s="573"/>
      <c r="X111" s="71"/>
      <c r="Y111"/>
      <c r="Z111"/>
      <c r="AA111"/>
      <c r="AB111"/>
      <c r="AC111"/>
      <c r="AD111"/>
      <c r="AE111"/>
      <c r="AF111"/>
      <c r="AG111"/>
      <c r="AH111"/>
      <c r="AI111"/>
      <c r="AJ111"/>
      <c r="AK111"/>
      <c r="AL111"/>
      <c r="AM111" s="220"/>
      <c r="AN111" s="417"/>
      <c r="AO111" s="494"/>
      <c r="AP111" s="12">
        <v>44</v>
      </c>
      <c r="AQ111" s="573"/>
      <c r="AR111" s="71"/>
      <c r="AS111" s="432"/>
      <c r="AT111" s="574">
        <f t="shared" si="1"/>
        <v>0</v>
      </c>
      <c r="AU111" s="67"/>
      <c r="AV111" s="8"/>
      <c r="AW111" s="8"/>
      <c r="AX111" s="8"/>
      <c r="AY111" s="8"/>
      <c r="AZ111" s="8"/>
      <c r="BA111" s="8"/>
      <c r="BB111" s="8"/>
      <c r="BC111" s="8"/>
      <c r="BD111" s="8"/>
      <c r="BE111" s="8"/>
      <c r="BF111" s="8"/>
      <c r="BG111" s="8"/>
      <c r="BH111" s="8"/>
      <c r="BJ111" s="273"/>
      <c r="BK111" s="385"/>
      <c r="BL111" s="494"/>
      <c r="BM111" s="12">
        <v>44</v>
      </c>
      <c r="BN111" s="573"/>
      <c r="BO111" s="71"/>
      <c r="CD111" s="273"/>
      <c r="CE111" s="385"/>
      <c r="CF111" s="494"/>
      <c r="CG111" s="12">
        <v>44</v>
      </c>
      <c r="CH111" s="573"/>
      <c r="CI111" s="71"/>
      <c r="CX111" s="273"/>
      <c r="CY111" s="385"/>
      <c r="CZ111" s="220"/>
      <c r="DA111" s="12">
        <v>44</v>
      </c>
      <c r="DB111" s="573"/>
      <c r="DC111" s="71"/>
      <c r="DR111" s="273"/>
      <c r="DS111" s="385"/>
      <c r="DT111" s="220"/>
      <c r="DU111" s="12">
        <v>44</v>
      </c>
      <c r="DV111" s="573"/>
      <c r="DW111" s="71"/>
      <c r="EL111" s="273"/>
      <c r="EM111" s="385"/>
      <c r="EN111" s="220"/>
      <c r="EO111" s="12">
        <v>44</v>
      </c>
      <c r="EP111" s="573"/>
      <c r="EQ111" s="71"/>
      <c r="FF111" s="273"/>
      <c r="FG111" s="385"/>
      <c r="FH111" s="220"/>
      <c r="FI111" s="12">
        <v>44</v>
      </c>
      <c r="FJ111" s="573"/>
      <c r="FK111" s="71"/>
      <c r="FZ111" s="273"/>
      <c r="GA111" s="385"/>
      <c r="GB111" s="220"/>
      <c r="GC111" s="12">
        <v>44</v>
      </c>
      <c r="GD111" s="573"/>
      <c r="GE111" s="71"/>
      <c r="GT111" s="273"/>
      <c r="GU111" s="385"/>
      <c r="GV111" s="220"/>
      <c r="GW111" s="12">
        <v>44</v>
      </c>
      <c r="GX111" s="573"/>
      <c r="GY111" s="71"/>
      <c r="HN111" s="273"/>
      <c r="HO111" s="385"/>
      <c r="HP111" s="220"/>
      <c r="HQ111" s="12">
        <v>44</v>
      </c>
      <c r="HR111" s="573"/>
      <c r="HS111" s="71"/>
      <c r="IH111" s="273"/>
      <c r="II111" s="385"/>
      <c r="IJ111" s="220"/>
      <c r="IK111" s="12">
        <v>44</v>
      </c>
      <c r="IL111" s="573"/>
      <c r="IM111" s="71"/>
      <c r="JB111" s="273"/>
      <c r="JC111" s="385"/>
      <c r="JD111" s="220"/>
      <c r="JE111" s="12">
        <v>44</v>
      </c>
      <c r="JF111" s="573"/>
      <c r="JG111" s="71"/>
      <c r="JV111" s="273"/>
      <c r="JW111" s="385"/>
      <c r="JX111" s="220"/>
      <c r="JY111" s="12">
        <v>44</v>
      </c>
      <c r="JZ111" s="573"/>
      <c r="KA111" s="71"/>
      <c r="KP111" s="273"/>
      <c r="KQ111" s="385"/>
      <c r="KR111" s="220"/>
      <c r="KS111" s="12">
        <v>44</v>
      </c>
      <c r="KT111" s="573"/>
      <c r="KU111" s="71"/>
      <c r="LJ111" s="273"/>
      <c r="LK111" s="385"/>
      <c r="LL111" s="220"/>
      <c r="LM111" s="12">
        <v>44</v>
      </c>
      <c r="LN111" s="573"/>
      <c r="LO111" s="71"/>
      <c r="MD111" s="273"/>
    </row>
    <row r="112" spans="1:342" ht="12.75" customHeight="1" x14ac:dyDescent="0.2">
      <c r="A112" s="494"/>
      <c r="B112" s="12">
        <v>45</v>
      </c>
      <c r="C112" s="69">
        <v>5.15</v>
      </c>
      <c r="D112" s="70">
        <v>2.7610000000000001</v>
      </c>
      <c r="E112" s="432"/>
      <c r="F112" s="72">
        <f t="shared" si="0"/>
        <v>7.1000000000000174E-2</v>
      </c>
      <c r="G112" s="67"/>
      <c r="H112" s="67"/>
      <c r="I112" s="67"/>
      <c r="J112" s="67"/>
      <c r="K112" s="67"/>
      <c r="L112" s="67"/>
      <c r="M112" s="67"/>
      <c r="N112" s="67"/>
      <c r="O112" s="67"/>
      <c r="P112" s="67"/>
      <c r="Q112" s="67"/>
      <c r="R112" s="67"/>
      <c r="S112" s="220"/>
      <c r="T112" s="385"/>
      <c r="U112" s="220"/>
      <c r="V112" s="12">
        <v>45</v>
      </c>
      <c r="W112" s="573"/>
      <c r="X112" s="71"/>
      <c r="Y112"/>
      <c r="Z112"/>
      <c r="AA112"/>
      <c r="AB112"/>
      <c r="AC112"/>
      <c r="AD112"/>
      <c r="AE112"/>
      <c r="AF112"/>
      <c r="AG112"/>
      <c r="AH112"/>
      <c r="AI112"/>
      <c r="AJ112"/>
      <c r="AK112"/>
      <c r="AL112"/>
      <c r="AM112" s="220"/>
      <c r="AN112" s="417"/>
      <c r="AO112" s="494"/>
      <c r="AP112" s="12">
        <v>45</v>
      </c>
      <c r="AQ112" s="573"/>
      <c r="AR112" s="71"/>
      <c r="AS112" s="432"/>
      <c r="AT112" s="574">
        <f t="shared" si="1"/>
        <v>0</v>
      </c>
      <c r="AU112" s="67"/>
      <c r="AV112" s="8"/>
      <c r="AW112" s="8"/>
      <c r="AX112" s="8"/>
      <c r="AY112" s="8"/>
      <c r="AZ112" s="8"/>
      <c r="BA112" s="8"/>
      <c r="BB112" s="8"/>
      <c r="BC112" s="8"/>
      <c r="BD112" s="8"/>
      <c r="BE112" s="8"/>
      <c r="BF112" s="8"/>
      <c r="BG112" s="8"/>
      <c r="BH112" s="8"/>
      <c r="BJ112" s="273"/>
      <c r="BK112" s="385"/>
      <c r="BL112" s="494"/>
      <c r="BM112" s="12">
        <v>45</v>
      </c>
      <c r="BN112" s="573"/>
      <c r="BO112" s="71"/>
      <c r="CD112" s="273"/>
      <c r="CE112" s="385"/>
      <c r="CF112" s="494"/>
      <c r="CG112" s="12">
        <v>45</v>
      </c>
      <c r="CH112" s="573"/>
      <c r="CI112" s="71"/>
      <c r="CX112" s="273"/>
      <c r="CY112" s="385"/>
      <c r="CZ112" s="220"/>
      <c r="DA112" s="12">
        <v>45</v>
      </c>
      <c r="DB112" s="573"/>
      <c r="DC112" s="71"/>
      <c r="DR112" s="273"/>
      <c r="DS112" s="385"/>
      <c r="DT112" s="220"/>
      <c r="DU112" s="12">
        <v>45</v>
      </c>
      <c r="DV112" s="573"/>
      <c r="DW112" s="71"/>
      <c r="EL112" s="273"/>
      <c r="EM112" s="385"/>
      <c r="EN112" s="220"/>
      <c r="EO112" s="12">
        <v>45</v>
      </c>
      <c r="EP112" s="573"/>
      <c r="EQ112" s="71"/>
      <c r="FF112" s="273"/>
      <c r="FG112" s="385"/>
      <c r="FH112" s="220"/>
      <c r="FI112" s="12">
        <v>45</v>
      </c>
      <c r="FJ112" s="573"/>
      <c r="FK112" s="71"/>
      <c r="FZ112" s="273"/>
      <c r="GA112" s="385"/>
      <c r="GB112" s="220"/>
      <c r="GC112" s="12">
        <v>45</v>
      </c>
      <c r="GD112" s="573"/>
      <c r="GE112" s="71"/>
      <c r="GT112" s="273"/>
      <c r="GU112" s="385"/>
      <c r="GV112" s="220"/>
      <c r="GW112" s="12">
        <v>45</v>
      </c>
      <c r="GX112" s="573"/>
      <c r="GY112" s="71"/>
      <c r="HN112" s="273"/>
      <c r="HO112" s="385"/>
      <c r="HP112" s="220"/>
      <c r="HQ112" s="12">
        <v>45</v>
      </c>
      <c r="HR112" s="573"/>
      <c r="HS112" s="71"/>
      <c r="IH112" s="273"/>
      <c r="II112" s="385"/>
      <c r="IJ112" s="220"/>
      <c r="IK112" s="12">
        <v>45</v>
      </c>
      <c r="IL112" s="573"/>
      <c r="IM112" s="71"/>
      <c r="JB112" s="273"/>
      <c r="JC112" s="385"/>
      <c r="JD112" s="220"/>
      <c r="JE112" s="12">
        <v>45</v>
      </c>
      <c r="JF112" s="573"/>
      <c r="JG112" s="71"/>
      <c r="JV112" s="273"/>
      <c r="JW112" s="385"/>
      <c r="JX112" s="220"/>
      <c r="JY112" s="12">
        <v>45</v>
      </c>
      <c r="JZ112" s="573"/>
      <c r="KA112" s="71"/>
      <c r="KP112" s="273"/>
      <c r="KQ112" s="385"/>
      <c r="KR112" s="220"/>
      <c r="KS112" s="12">
        <v>45</v>
      </c>
      <c r="KT112" s="573"/>
      <c r="KU112" s="71"/>
      <c r="LJ112" s="273"/>
      <c r="LK112" s="385"/>
      <c r="LL112" s="220"/>
      <c r="LM112" s="12">
        <v>45</v>
      </c>
      <c r="LN112" s="573"/>
      <c r="LO112" s="71"/>
      <c r="MD112" s="273"/>
    </row>
    <row r="113" spans="1:342" ht="12.75" customHeight="1" x14ac:dyDescent="0.2">
      <c r="A113" s="494"/>
      <c r="B113" s="12">
        <v>46</v>
      </c>
      <c r="C113" s="69">
        <v>5.2</v>
      </c>
      <c r="D113" s="70">
        <v>2.8149999999999999</v>
      </c>
      <c r="E113" s="432"/>
      <c r="F113" s="72">
        <f t="shared" si="0"/>
        <v>5.3999999999999826E-2</v>
      </c>
      <c r="G113" s="67"/>
      <c r="H113" s="67"/>
      <c r="I113" s="67"/>
      <c r="J113" s="67"/>
      <c r="K113" s="67"/>
      <c r="L113" s="67"/>
      <c r="M113" s="67"/>
      <c r="N113" s="67"/>
      <c r="O113" s="67"/>
      <c r="P113" s="67"/>
      <c r="Q113" s="67"/>
      <c r="R113" s="67"/>
      <c r="S113" s="220"/>
      <c r="T113" s="385"/>
      <c r="U113" s="220"/>
      <c r="V113" s="12">
        <v>46</v>
      </c>
      <c r="W113" s="573"/>
      <c r="X113" s="71"/>
      <c r="Y113"/>
      <c r="Z113"/>
      <c r="AA113"/>
      <c r="AB113"/>
      <c r="AC113"/>
      <c r="AD113"/>
      <c r="AE113"/>
      <c r="AF113"/>
      <c r="AG113"/>
      <c r="AH113"/>
      <c r="AI113"/>
      <c r="AJ113"/>
      <c r="AK113"/>
      <c r="AL113"/>
      <c r="AM113" s="220"/>
      <c r="AN113" s="417"/>
      <c r="AO113" s="494"/>
      <c r="AP113" s="12">
        <v>46</v>
      </c>
      <c r="AQ113" s="573"/>
      <c r="AR113" s="71"/>
      <c r="AS113" s="432"/>
      <c r="AT113" s="574">
        <f t="shared" si="1"/>
        <v>0</v>
      </c>
      <c r="AU113" s="67"/>
      <c r="AV113" s="8"/>
      <c r="AW113" s="8"/>
      <c r="AX113" s="8"/>
      <c r="AY113" s="8"/>
      <c r="AZ113" s="8"/>
      <c r="BA113" s="8"/>
      <c r="BB113" s="8"/>
      <c r="BC113" s="8"/>
      <c r="BD113" s="8"/>
      <c r="BE113" s="8"/>
      <c r="BF113" s="8"/>
      <c r="BG113" s="8"/>
      <c r="BH113" s="8"/>
      <c r="BJ113" s="273"/>
      <c r="BK113" s="385"/>
      <c r="BL113" s="494"/>
      <c r="BM113" s="12">
        <v>46</v>
      </c>
      <c r="BN113" s="573"/>
      <c r="BO113" s="71"/>
      <c r="CD113" s="273"/>
      <c r="CE113" s="385"/>
      <c r="CF113" s="494"/>
      <c r="CG113" s="12">
        <v>46</v>
      </c>
      <c r="CH113" s="573"/>
      <c r="CI113" s="71"/>
      <c r="CX113" s="273"/>
      <c r="CY113" s="385"/>
      <c r="CZ113" s="220"/>
      <c r="DA113" s="12">
        <v>46</v>
      </c>
      <c r="DB113" s="573"/>
      <c r="DC113" s="71"/>
      <c r="DR113" s="273"/>
      <c r="DS113" s="385"/>
      <c r="DT113" s="220"/>
      <c r="DU113" s="12">
        <v>46</v>
      </c>
      <c r="DV113" s="573"/>
      <c r="DW113" s="71"/>
      <c r="EL113" s="273"/>
      <c r="EM113" s="385"/>
      <c r="EN113" s="220"/>
      <c r="EO113" s="12">
        <v>46</v>
      </c>
      <c r="EP113" s="573"/>
      <c r="EQ113" s="71"/>
      <c r="FF113" s="273"/>
      <c r="FG113" s="385"/>
      <c r="FH113" s="220"/>
      <c r="FI113" s="12">
        <v>46</v>
      </c>
      <c r="FJ113" s="573"/>
      <c r="FK113" s="71"/>
      <c r="FZ113" s="273"/>
      <c r="GA113" s="385"/>
      <c r="GB113" s="220"/>
      <c r="GC113" s="12">
        <v>46</v>
      </c>
      <c r="GD113" s="573"/>
      <c r="GE113" s="71"/>
      <c r="GT113" s="273"/>
      <c r="GU113" s="385"/>
      <c r="GV113" s="220"/>
      <c r="GW113" s="12">
        <v>46</v>
      </c>
      <c r="GX113" s="573"/>
      <c r="GY113" s="71"/>
      <c r="HN113" s="273"/>
      <c r="HO113" s="385"/>
      <c r="HP113" s="220"/>
      <c r="HQ113" s="12">
        <v>46</v>
      </c>
      <c r="HR113" s="573"/>
      <c r="HS113" s="71"/>
      <c r="IH113" s="273"/>
      <c r="II113" s="385"/>
      <c r="IJ113" s="220"/>
      <c r="IK113" s="12">
        <v>46</v>
      </c>
      <c r="IL113" s="573"/>
      <c r="IM113" s="71"/>
      <c r="JB113" s="273"/>
      <c r="JC113" s="385"/>
      <c r="JD113" s="220"/>
      <c r="JE113" s="12">
        <v>46</v>
      </c>
      <c r="JF113" s="573"/>
      <c r="JG113" s="71"/>
      <c r="JV113" s="273"/>
      <c r="JW113" s="385"/>
      <c r="JX113" s="220"/>
      <c r="JY113" s="12">
        <v>46</v>
      </c>
      <c r="JZ113" s="573"/>
      <c r="KA113" s="71"/>
      <c r="KP113" s="273"/>
      <c r="KQ113" s="385"/>
      <c r="KR113" s="220"/>
      <c r="KS113" s="12">
        <v>46</v>
      </c>
      <c r="KT113" s="573"/>
      <c r="KU113" s="71"/>
      <c r="LJ113" s="273"/>
      <c r="LK113" s="385"/>
      <c r="LL113" s="220"/>
      <c r="LM113" s="12">
        <v>46</v>
      </c>
      <c r="LN113" s="573"/>
      <c r="LO113" s="71"/>
      <c r="MD113" s="273"/>
    </row>
    <row r="114" spans="1:342" ht="12.75" customHeight="1" x14ac:dyDescent="0.2">
      <c r="A114" s="494"/>
      <c r="B114" s="12">
        <v>47</v>
      </c>
      <c r="C114" s="69">
        <v>5.23</v>
      </c>
      <c r="D114" s="70">
        <v>2.89</v>
      </c>
      <c r="E114" s="432"/>
      <c r="F114" s="72">
        <f t="shared" si="0"/>
        <v>7.5000000000000178E-2</v>
      </c>
      <c r="G114" s="67"/>
      <c r="H114" s="67"/>
      <c r="I114" s="67"/>
      <c r="J114" s="67"/>
      <c r="K114" s="67"/>
      <c r="L114" s="67"/>
      <c r="M114" s="67"/>
      <c r="N114" s="67"/>
      <c r="O114" s="67"/>
      <c r="P114" s="67"/>
      <c r="Q114" s="67"/>
      <c r="R114" s="67"/>
      <c r="S114" s="220"/>
      <c r="T114" s="385"/>
      <c r="U114" s="220"/>
      <c r="V114" s="12">
        <v>47</v>
      </c>
      <c r="W114" s="573"/>
      <c r="X114" s="71"/>
      <c r="Y114"/>
      <c r="Z114"/>
      <c r="AA114"/>
      <c r="AB114"/>
      <c r="AC114"/>
      <c r="AD114"/>
      <c r="AE114"/>
      <c r="AF114"/>
      <c r="AG114"/>
      <c r="AH114"/>
      <c r="AI114"/>
      <c r="AJ114"/>
      <c r="AK114"/>
      <c r="AL114"/>
      <c r="AM114" s="220"/>
      <c r="AN114" s="417"/>
      <c r="AO114" s="494"/>
      <c r="AP114" s="12">
        <v>47</v>
      </c>
      <c r="AQ114" s="573"/>
      <c r="AR114" s="71"/>
      <c r="AS114" s="432"/>
      <c r="AT114" s="574">
        <f t="shared" si="1"/>
        <v>0</v>
      </c>
      <c r="AU114" s="67"/>
      <c r="AV114" s="8"/>
      <c r="AW114" s="8"/>
      <c r="AX114" s="8"/>
      <c r="AY114" s="8"/>
      <c r="AZ114" s="8"/>
      <c r="BA114" s="8"/>
      <c r="BB114" s="8"/>
      <c r="BC114" s="8"/>
      <c r="BD114" s="8"/>
      <c r="BE114" s="8"/>
      <c r="BF114" s="8"/>
      <c r="BG114" s="8"/>
      <c r="BH114" s="8"/>
      <c r="BJ114" s="273"/>
      <c r="BK114" s="385"/>
      <c r="BL114" s="494"/>
      <c r="BM114" s="12">
        <v>47</v>
      </c>
      <c r="BN114" s="573"/>
      <c r="BO114" s="71"/>
      <c r="CD114" s="273"/>
      <c r="CE114" s="385"/>
      <c r="CF114" s="494"/>
      <c r="CG114" s="12">
        <v>47</v>
      </c>
      <c r="CH114" s="573"/>
      <c r="CI114" s="71"/>
      <c r="CX114" s="273"/>
      <c r="CY114" s="385"/>
      <c r="CZ114" s="220"/>
      <c r="DA114" s="12">
        <v>47</v>
      </c>
      <c r="DB114" s="573"/>
      <c r="DC114" s="71"/>
      <c r="DR114" s="273"/>
      <c r="DS114" s="385"/>
      <c r="DT114" s="220"/>
      <c r="DU114" s="12">
        <v>47</v>
      </c>
      <c r="DV114" s="573"/>
      <c r="DW114" s="71"/>
      <c r="EL114" s="273"/>
      <c r="EM114" s="385"/>
      <c r="EN114" s="220"/>
      <c r="EO114" s="12">
        <v>47</v>
      </c>
      <c r="EP114" s="573"/>
      <c r="EQ114" s="71"/>
      <c r="FF114" s="273"/>
      <c r="FG114" s="385"/>
      <c r="FH114" s="220"/>
      <c r="FI114" s="12">
        <v>47</v>
      </c>
      <c r="FJ114" s="573"/>
      <c r="FK114" s="71"/>
      <c r="FZ114" s="273"/>
      <c r="GA114" s="385"/>
      <c r="GB114" s="220"/>
      <c r="GC114" s="12">
        <v>47</v>
      </c>
      <c r="GD114" s="573"/>
      <c r="GE114" s="71"/>
      <c r="GT114" s="273"/>
      <c r="GU114" s="385"/>
      <c r="GV114" s="220"/>
      <c r="GW114" s="12">
        <v>47</v>
      </c>
      <c r="GX114" s="573"/>
      <c r="GY114" s="71"/>
      <c r="HN114" s="273"/>
      <c r="HO114" s="385"/>
      <c r="HP114" s="220"/>
      <c r="HQ114" s="12">
        <v>47</v>
      </c>
      <c r="HR114" s="573"/>
      <c r="HS114" s="71"/>
      <c r="IH114" s="273"/>
      <c r="II114" s="385"/>
      <c r="IJ114" s="220"/>
      <c r="IK114" s="12">
        <v>47</v>
      </c>
      <c r="IL114" s="573"/>
      <c r="IM114" s="71"/>
      <c r="JB114" s="273"/>
      <c r="JC114" s="385"/>
      <c r="JD114" s="220"/>
      <c r="JE114" s="12">
        <v>47</v>
      </c>
      <c r="JF114" s="573"/>
      <c r="JG114" s="71"/>
      <c r="JV114" s="273"/>
      <c r="JW114" s="385"/>
      <c r="JX114" s="220"/>
      <c r="JY114" s="12">
        <v>47</v>
      </c>
      <c r="JZ114" s="573"/>
      <c r="KA114" s="71"/>
      <c r="KP114" s="273"/>
      <c r="KQ114" s="385"/>
      <c r="KR114" s="220"/>
      <c r="KS114" s="12">
        <v>47</v>
      </c>
      <c r="KT114" s="573"/>
      <c r="KU114" s="71"/>
      <c r="LJ114" s="273"/>
      <c r="LK114" s="385"/>
      <c r="LL114" s="220"/>
      <c r="LM114" s="12">
        <v>47</v>
      </c>
      <c r="LN114" s="573"/>
      <c r="LO114" s="71"/>
      <c r="MD114" s="273"/>
    </row>
    <row r="115" spans="1:342" ht="12.75" customHeight="1" x14ac:dyDescent="0.2">
      <c r="A115" s="494"/>
      <c r="B115" s="12">
        <v>48</v>
      </c>
      <c r="C115" s="69">
        <v>5.28</v>
      </c>
      <c r="D115" s="70">
        <v>2.9409999999999998</v>
      </c>
      <c r="E115" s="432"/>
      <c r="F115" s="72">
        <f t="shared" si="0"/>
        <v>5.0999999999999712E-2</v>
      </c>
      <c r="G115" s="67"/>
      <c r="H115" s="67"/>
      <c r="I115" s="67"/>
      <c r="J115" s="67"/>
      <c r="K115" s="67"/>
      <c r="L115" s="67"/>
      <c r="M115" s="67"/>
      <c r="N115" s="67"/>
      <c r="O115" s="67"/>
      <c r="P115" s="67"/>
      <c r="Q115" s="67"/>
      <c r="R115" s="67"/>
      <c r="S115" s="220"/>
      <c r="T115" s="385"/>
      <c r="U115" s="220"/>
      <c r="V115" s="12">
        <v>48</v>
      </c>
      <c r="W115" s="573"/>
      <c r="X115" s="71"/>
      <c r="Y115"/>
      <c r="Z115"/>
      <c r="AA115"/>
      <c r="AB115"/>
      <c r="AC115"/>
      <c r="AD115"/>
      <c r="AE115"/>
      <c r="AF115"/>
      <c r="AG115"/>
      <c r="AH115"/>
      <c r="AI115"/>
      <c r="AJ115"/>
      <c r="AK115"/>
      <c r="AL115"/>
      <c r="AM115" s="220"/>
      <c r="AN115" s="417"/>
      <c r="AO115" s="494"/>
      <c r="AP115" s="12">
        <v>48</v>
      </c>
      <c r="AQ115" s="573"/>
      <c r="AR115" s="71"/>
      <c r="AS115" s="432"/>
      <c r="AT115" s="574">
        <f t="shared" si="1"/>
        <v>0</v>
      </c>
      <c r="AU115" s="67"/>
      <c r="AV115" s="8"/>
      <c r="AW115" s="8"/>
      <c r="AX115" s="8"/>
      <c r="AY115" s="8"/>
      <c r="AZ115" s="8"/>
      <c r="BA115" s="8"/>
      <c r="BB115" s="8"/>
      <c r="BC115" s="8"/>
      <c r="BD115" s="8"/>
      <c r="BE115" s="8"/>
      <c r="BF115" s="8"/>
      <c r="BG115" s="8"/>
      <c r="BH115" s="8"/>
      <c r="BJ115" s="273"/>
      <c r="BK115" s="385"/>
      <c r="BL115" s="494"/>
      <c r="BM115" s="12">
        <v>48</v>
      </c>
      <c r="BN115" s="573"/>
      <c r="BO115" s="71"/>
      <c r="CD115" s="273"/>
      <c r="CE115" s="385"/>
      <c r="CF115" s="494"/>
      <c r="CG115" s="12">
        <v>48</v>
      </c>
      <c r="CH115" s="573"/>
      <c r="CI115" s="71"/>
      <c r="CX115" s="273"/>
      <c r="CY115" s="385"/>
      <c r="CZ115" s="220"/>
      <c r="DA115" s="12">
        <v>48</v>
      </c>
      <c r="DB115" s="573"/>
      <c r="DC115" s="71"/>
      <c r="DR115" s="273"/>
      <c r="DS115" s="385"/>
      <c r="DT115" s="220"/>
      <c r="DU115" s="12">
        <v>48</v>
      </c>
      <c r="DV115" s="573"/>
      <c r="DW115" s="71"/>
      <c r="EL115" s="273"/>
      <c r="EM115" s="385"/>
      <c r="EN115" s="220"/>
      <c r="EO115" s="12">
        <v>48</v>
      </c>
      <c r="EP115" s="573"/>
      <c r="EQ115" s="71"/>
      <c r="FF115" s="273"/>
      <c r="FG115" s="385"/>
      <c r="FH115" s="220"/>
      <c r="FI115" s="12">
        <v>48</v>
      </c>
      <c r="FJ115" s="573"/>
      <c r="FK115" s="71"/>
      <c r="FZ115" s="273"/>
      <c r="GA115" s="385"/>
      <c r="GB115" s="220"/>
      <c r="GC115" s="12">
        <v>48</v>
      </c>
      <c r="GD115" s="573"/>
      <c r="GE115" s="71"/>
      <c r="GT115" s="273"/>
      <c r="GU115" s="385"/>
      <c r="GV115" s="220"/>
      <c r="GW115" s="12">
        <v>48</v>
      </c>
      <c r="GX115" s="573"/>
      <c r="GY115" s="71"/>
      <c r="HN115" s="273"/>
      <c r="HO115" s="385"/>
      <c r="HP115" s="220"/>
      <c r="HQ115" s="12">
        <v>48</v>
      </c>
      <c r="HR115" s="573"/>
      <c r="HS115" s="71"/>
      <c r="IH115" s="273"/>
      <c r="II115" s="385"/>
      <c r="IJ115" s="220"/>
      <c r="IK115" s="12">
        <v>48</v>
      </c>
      <c r="IL115" s="573"/>
      <c r="IM115" s="71"/>
      <c r="JB115" s="273"/>
      <c r="JC115" s="385"/>
      <c r="JD115" s="220"/>
      <c r="JE115" s="12">
        <v>48</v>
      </c>
      <c r="JF115" s="573"/>
      <c r="JG115" s="71"/>
      <c r="JV115" s="273"/>
      <c r="JW115" s="385"/>
      <c r="JX115" s="220"/>
      <c r="JY115" s="12">
        <v>48</v>
      </c>
      <c r="JZ115" s="573"/>
      <c r="KA115" s="71"/>
      <c r="KP115" s="273"/>
      <c r="KQ115" s="385"/>
      <c r="KR115" s="220"/>
      <c r="KS115" s="12">
        <v>48</v>
      </c>
      <c r="KT115" s="573"/>
      <c r="KU115" s="71"/>
      <c r="LJ115" s="273"/>
      <c r="LK115" s="385"/>
      <c r="LL115" s="220"/>
      <c r="LM115" s="12">
        <v>48</v>
      </c>
      <c r="LN115" s="573"/>
      <c r="LO115" s="71"/>
      <c r="MD115" s="273"/>
    </row>
    <row r="116" spans="1:342" ht="12.75" customHeight="1" x14ac:dyDescent="0.2">
      <c r="A116" s="494"/>
      <c r="B116" s="12">
        <v>49</v>
      </c>
      <c r="C116" s="69">
        <v>5.32</v>
      </c>
      <c r="D116" s="70">
        <v>2.9980000000000002</v>
      </c>
      <c r="E116" s="432"/>
      <c r="F116" s="72">
        <f t="shared" si="0"/>
        <v>5.7000000000000384E-2</v>
      </c>
      <c r="G116" s="67"/>
      <c r="H116" s="67"/>
      <c r="I116" s="67"/>
      <c r="J116" s="67"/>
      <c r="K116" s="67"/>
      <c r="L116" s="67"/>
      <c r="M116" s="67"/>
      <c r="N116" s="67"/>
      <c r="O116" s="67"/>
      <c r="P116" s="67"/>
      <c r="Q116" s="67"/>
      <c r="R116" s="67"/>
      <c r="S116" s="220"/>
      <c r="T116" s="385"/>
      <c r="U116" s="220"/>
      <c r="V116" s="12">
        <v>49</v>
      </c>
      <c r="W116" s="573"/>
      <c r="X116" s="71"/>
      <c r="Y116"/>
      <c r="Z116"/>
      <c r="AA116"/>
      <c r="AB116"/>
      <c r="AC116"/>
      <c r="AD116"/>
      <c r="AE116"/>
      <c r="AF116"/>
      <c r="AG116"/>
      <c r="AH116"/>
      <c r="AI116"/>
      <c r="AJ116"/>
      <c r="AK116"/>
      <c r="AL116"/>
      <c r="AM116" s="220"/>
      <c r="AN116" s="417"/>
      <c r="AO116" s="494"/>
      <c r="AP116" s="12">
        <v>49</v>
      </c>
      <c r="AQ116" s="573"/>
      <c r="AR116" s="71"/>
      <c r="AS116" s="432"/>
      <c r="AT116" s="574">
        <f t="shared" si="1"/>
        <v>0</v>
      </c>
      <c r="AU116" s="67"/>
      <c r="AV116" s="8"/>
      <c r="AW116" s="8"/>
      <c r="AX116" s="8"/>
      <c r="AY116" s="8"/>
      <c r="AZ116" s="8"/>
      <c r="BA116" s="8"/>
      <c r="BB116" s="8"/>
      <c r="BC116" s="8"/>
      <c r="BD116" s="8"/>
      <c r="BE116" s="8"/>
      <c r="BF116" s="8"/>
      <c r="BG116" s="8"/>
      <c r="BH116" s="8"/>
      <c r="BJ116" s="273"/>
      <c r="BK116" s="385"/>
      <c r="BL116" s="494"/>
      <c r="BM116" s="12">
        <v>49</v>
      </c>
      <c r="BN116" s="573"/>
      <c r="BO116" s="71"/>
      <c r="CD116" s="273"/>
      <c r="CE116" s="385"/>
      <c r="CF116" s="494"/>
      <c r="CG116" s="12">
        <v>49</v>
      </c>
      <c r="CH116" s="573"/>
      <c r="CI116" s="71"/>
      <c r="CX116" s="273"/>
      <c r="CY116" s="385"/>
      <c r="CZ116" s="220"/>
      <c r="DA116" s="12">
        <v>49</v>
      </c>
      <c r="DB116" s="573"/>
      <c r="DC116" s="71"/>
      <c r="DR116" s="273"/>
      <c r="DS116" s="385"/>
      <c r="DT116" s="220"/>
      <c r="DU116" s="12">
        <v>49</v>
      </c>
      <c r="DV116" s="573"/>
      <c r="DW116" s="71"/>
      <c r="EL116" s="273"/>
      <c r="EM116" s="385"/>
      <c r="EN116" s="220"/>
      <c r="EO116" s="12">
        <v>49</v>
      </c>
      <c r="EP116" s="573"/>
      <c r="EQ116" s="71"/>
      <c r="FF116" s="273"/>
      <c r="FG116" s="385"/>
      <c r="FH116" s="220"/>
      <c r="FI116" s="12">
        <v>49</v>
      </c>
      <c r="FJ116" s="573"/>
      <c r="FK116" s="71"/>
      <c r="FZ116" s="273"/>
      <c r="GA116" s="385"/>
      <c r="GB116" s="220"/>
      <c r="GC116" s="12">
        <v>49</v>
      </c>
      <c r="GD116" s="573"/>
      <c r="GE116" s="71"/>
      <c r="GT116" s="273"/>
      <c r="GU116" s="385"/>
      <c r="GV116" s="220"/>
      <c r="GW116" s="12">
        <v>49</v>
      </c>
      <c r="GX116" s="573"/>
      <c r="GY116" s="71"/>
      <c r="HN116" s="273"/>
      <c r="HO116" s="385"/>
      <c r="HP116" s="220"/>
      <c r="HQ116" s="12">
        <v>49</v>
      </c>
      <c r="HR116" s="573"/>
      <c r="HS116" s="71"/>
      <c r="IH116" s="273"/>
      <c r="II116" s="385"/>
      <c r="IJ116" s="220"/>
      <c r="IK116" s="12">
        <v>49</v>
      </c>
      <c r="IL116" s="573"/>
      <c r="IM116" s="71"/>
      <c r="JB116" s="273"/>
      <c r="JC116" s="385"/>
      <c r="JD116" s="220"/>
      <c r="JE116" s="12">
        <v>49</v>
      </c>
      <c r="JF116" s="573"/>
      <c r="JG116" s="71"/>
      <c r="JV116" s="273"/>
      <c r="JW116" s="385"/>
      <c r="JX116" s="220"/>
      <c r="JY116" s="12">
        <v>49</v>
      </c>
      <c r="JZ116" s="573"/>
      <c r="KA116" s="71"/>
      <c r="KP116" s="273"/>
      <c r="KQ116" s="385"/>
      <c r="KR116" s="220"/>
      <c r="KS116" s="12">
        <v>49</v>
      </c>
      <c r="KT116" s="573"/>
      <c r="KU116" s="71"/>
      <c r="LJ116" s="273"/>
      <c r="LK116" s="385"/>
      <c r="LL116" s="220"/>
      <c r="LM116" s="12">
        <v>49</v>
      </c>
      <c r="LN116" s="573"/>
      <c r="LO116" s="71"/>
      <c r="MD116" s="273"/>
    </row>
    <row r="117" spans="1:342" ht="12.75" customHeight="1" x14ac:dyDescent="0.2">
      <c r="A117" s="494"/>
      <c r="B117" s="12">
        <v>50</v>
      </c>
      <c r="C117" s="69">
        <v>5.36</v>
      </c>
      <c r="D117" s="70">
        <v>3.06</v>
      </c>
      <c r="E117" s="432"/>
      <c r="F117" s="72">
        <f t="shared" si="0"/>
        <v>6.1999999999999833E-2</v>
      </c>
      <c r="G117" s="67"/>
      <c r="H117" s="67"/>
      <c r="I117" s="67"/>
      <c r="J117" s="67"/>
      <c r="K117" s="67"/>
      <c r="L117" s="67"/>
      <c r="M117" s="67"/>
      <c r="N117" s="67"/>
      <c r="O117" s="67"/>
      <c r="P117" s="67"/>
      <c r="Q117" s="67"/>
      <c r="R117" s="67"/>
      <c r="S117" s="220"/>
      <c r="T117" s="385"/>
      <c r="U117" s="220"/>
      <c r="V117" s="12">
        <v>50</v>
      </c>
      <c r="W117" s="573"/>
      <c r="X117" s="71"/>
      <c r="Y117"/>
      <c r="Z117"/>
      <c r="AA117"/>
      <c r="AB117"/>
      <c r="AC117"/>
      <c r="AD117"/>
      <c r="AE117"/>
      <c r="AF117"/>
      <c r="AG117"/>
      <c r="AH117"/>
      <c r="AI117"/>
      <c r="AJ117"/>
      <c r="AK117"/>
      <c r="AL117"/>
      <c r="AM117" s="220"/>
      <c r="AN117" s="417"/>
      <c r="AO117" s="494"/>
      <c r="AP117" s="12">
        <v>50</v>
      </c>
      <c r="AQ117" s="573"/>
      <c r="AR117" s="71"/>
      <c r="AS117" s="432"/>
      <c r="AT117" s="574">
        <f t="shared" si="1"/>
        <v>0</v>
      </c>
      <c r="AU117" s="67"/>
      <c r="AV117" s="8"/>
      <c r="AW117" s="8"/>
      <c r="AX117" s="8"/>
      <c r="AY117" s="8"/>
      <c r="AZ117" s="8"/>
      <c r="BA117" s="8"/>
      <c r="BB117" s="8"/>
      <c r="BC117" s="8"/>
      <c r="BD117" s="8"/>
      <c r="BE117" s="8"/>
      <c r="BF117" s="8"/>
      <c r="BG117" s="8"/>
      <c r="BH117" s="8"/>
      <c r="BJ117" s="273"/>
      <c r="BK117" s="385"/>
      <c r="BL117" s="494"/>
      <c r="BM117" s="12">
        <v>50</v>
      </c>
      <c r="BN117" s="573"/>
      <c r="BO117" s="71"/>
      <c r="CD117" s="273"/>
      <c r="CE117" s="385"/>
      <c r="CF117" s="494"/>
      <c r="CG117" s="12">
        <v>50</v>
      </c>
      <c r="CH117" s="573"/>
      <c r="CI117" s="71"/>
      <c r="CX117" s="273"/>
      <c r="CY117" s="385"/>
      <c r="CZ117" s="220"/>
      <c r="DA117" s="12">
        <v>50</v>
      </c>
      <c r="DB117" s="573"/>
      <c r="DC117" s="71"/>
      <c r="DR117" s="273"/>
      <c r="DS117" s="385"/>
      <c r="DT117" s="220"/>
      <c r="DU117" s="12">
        <v>50</v>
      </c>
      <c r="DV117" s="573"/>
      <c r="DW117" s="71"/>
      <c r="EL117" s="273"/>
      <c r="EM117" s="385"/>
      <c r="EN117" s="220"/>
      <c r="EO117" s="12">
        <v>50</v>
      </c>
      <c r="EP117" s="573"/>
      <c r="EQ117" s="71"/>
      <c r="FF117" s="273"/>
      <c r="FG117" s="385"/>
      <c r="FH117" s="220"/>
      <c r="FI117" s="12">
        <v>50</v>
      </c>
      <c r="FJ117" s="573"/>
      <c r="FK117" s="71"/>
      <c r="FZ117" s="273"/>
      <c r="GA117" s="385"/>
      <c r="GB117" s="220"/>
      <c r="GC117" s="12">
        <v>50</v>
      </c>
      <c r="GD117" s="573"/>
      <c r="GE117" s="71"/>
      <c r="GT117" s="273"/>
      <c r="GU117" s="385"/>
      <c r="GV117" s="220"/>
      <c r="GW117" s="12">
        <v>50</v>
      </c>
      <c r="GX117" s="573"/>
      <c r="GY117" s="71"/>
      <c r="HN117" s="273"/>
      <c r="HO117" s="385"/>
      <c r="HP117" s="220"/>
      <c r="HQ117" s="12">
        <v>50</v>
      </c>
      <c r="HR117" s="573"/>
      <c r="HS117" s="71"/>
      <c r="IH117" s="273"/>
      <c r="II117" s="385"/>
      <c r="IJ117" s="220"/>
      <c r="IK117" s="12">
        <v>50</v>
      </c>
      <c r="IL117" s="573"/>
      <c r="IM117" s="71"/>
      <c r="JB117" s="273"/>
      <c r="JC117" s="385"/>
      <c r="JD117" s="220"/>
      <c r="JE117" s="12">
        <v>50</v>
      </c>
      <c r="JF117" s="573"/>
      <c r="JG117" s="71"/>
      <c r="JV117" s="273"/>
      <c r="JW117" s="385"/>
      <c r="JX117" s="220"/>
      <c r="JY117" s="12">
        <v>50</v>
      </c>
      <c r="JZ117" s="573"/>
      <c r="KA117" s="71"/>
      <c r="KP117" s="273"/>
      <c r="KQ117" s="385"/>
      <c r="KR117" s="220"/>
      <c r="KS117" s="12">
        <v>50</v>
      </c>
      <c r="KT117" s="573"/>
      <c r="KU117" s="71"/>
      <c r="LJ117" s="273"/>
      <c r="LK117" s="385"/>
      <c r="LL117" s="220"/>
      <c r="LM117" s="12">
        <v>50</v>
      </c>
      <c r="LN117" s="573"/>
      <c r="LO117" s="71"/>
      <c r="MD117" s="273"/>
    </row>
    <row r="118" spans="1:342" ht="12.75" customHeight="1" x14ac:dyDescent="0.2">
      <c r="A118" s="494"/>
      <c r="B118" s="12">
        <v>51</v>
      </c>
      <c r="C118" s="69">
        <v>5.39</v>
      </c>
      <c r="D118" s="70">
        <v>3.1280000000000001</v>
      </c>
      <c r="E118" s="432"/>
      <c r="F118" s="72">
        <f t="shared" si="0"/>
        <v>6.800000000000006E-2</v>
      </c>
      <c r="G118" s="67"/>
      <c r="H118" s="67"/>
      <c r="I118" s="67"/>
      <c r="J118" s="67"/>
      <c r="K118" s="67"/>
      <c r="L118" s="67"/>
      <c r="M118" s="67"/>
      <c r="N118" s="67"/>
      <c r="O118" s="67"/>
      <c r="P118" s="67"/>
      <c r="Q118" s="67"/>
      <c r="R118" s="67"/>
      <c r="S118" s="220"/>
      <c r="T118" s="385"/>
      <c r="U118" s="220"/>
      <c r="V118" s="12">
        <v>51</v>
      </c>
      <c r="W118" s="573"/>
      <c r="X118" s="71"/>
      <c r="Y118"/>
      <c r="Z118"/>
      <c r="AA118"/>
      <c r="AB118"/>
      <c r="AC118"/>
      <c r="AD118"/>
      <c r="AE118"/>
      <c r="AF118"/>
      <c r="AG118"/>
      <c r="AH118"/>
      <c r="AI118"/>
      <c r="AJ118"/>
      <c r="AK118"/>
      <c r="AL118"/>
      <c r="AM118" s="220"/>
      <c r="AN118" s="417"/>
      <c r="AO118" s="494"/>
      <c r="AP118" s="12">
        <v>51</v>
      </c>
      <c r="AQ118" s="573"/>
      <c r="AR118" s="71"/>
      <c r="AS118" s="432"/>
      <c r="AT118" s="574">
        <f t="shared" si="1"/>
        <v>0</v>
      </c>
      <c r="AU118" s="67"/>
      <c r="AV118" s="8"/>
      <c r="AW118" s="8"/>
      <c r="AX118" s="8"/>
      <c r="AY118" s="8"/>
      <c r="AZ118" s="8"/>
      <c r="BA118" s="8"/>
      <c r="BB118" s="8"/>
      <c r="BC118" s="8"/>
      <c r="BD118" s="8"/>
      <c r="BE118" s="8"/>
      <c r="BF118" s="8"/>
      <c r="BG118" s="8"/>
      <c r="BH118" s="8"/>
      <c r="BJ118" s="273"/>
      <c r="BK118" s="385"/>
      <c r="BL118" s="494"/>
      <c r="BM118" s="12">
        <v>51</v>
      </c>
      <c r="BN118" s="573"/>
      <c r="BO118" s="71"/>
      <c r="CD118" s="273"/>
      <c r="CE118" s="385"/>
      <c r="CF118" s="494"/>
      <c r="CG118" s="12">
        <v>51</v>
      </c>
      <c r="CH118" s="573"/>
      <c r="CI118" s="71"/>
      <c r="CX118" s="273"/>
      <c r="CY118" s="385"/>
      <c r="CZ118" s="220"/>
      <c r="DA118" s="12">
        <v>51</v>
      </c>
      <c r="DB118" s="573"/>
      <c r="DC118" s="71"/>
      <c r="DR118" s="273"/>
      <c r="DS118" s="385"/>
      <c r="DT118" s="220"/>
      <c r="DU118" s="12">
        <v>51</v>
      </c>
      <c r="DV118" s="573"/>
      <c r="DW118" s="71"/>
      <c r="EL118" s="273"/>
      <c r="EM118" s="385"/>
      <c r="EN118" s="220"/>
      <c r="EO118" s="12">
        <v>51</v>
      </c>
      <c r="EP118" s="573"/>
      <c r="EQ118" s="71"/>
      <c r="FF118" s="273"/>
      <c r="FG118" s="385"/>
      <c r="FH118" s="220"/>
      <c r="FI118" s="12">
        <v>51</v>
      </c>
      <c r="FJ118" s="573"/>
      <c r="FK118" s="71"/>
      <c r="FZ118" s="273"/>
      <c r="GA118" s="385"/>
      <c r="GB118" s="220"/>
      <c r="GC118" s="12">
        <v>51</v>
      </c>
      <c r="GD118" s="573"/>
      <c r="GE118" s="71"/>
      <c r="GT118" s="273"/>
      <c r="GU118" s="385"/>
      <c r="GV118" s="220"/>
      <c r="GW118" s="12">
        <v>51</v>
      </c>
      <c r="GX118" s="573"/>
      <c r="GY118" s="71"/>
      <c r="HN118" s="273"/>
      <c r="HO118" s="385"/>
      <c r="HP118" s="220"/>
      <c r="HQ118" s="12">
        <v>51</v>
      </c>
      <c r="HR118" s="573"/>
      <c r="HS118" s="71"/>
      <c r="IH118" s="273"/>
      <c r="II118" s="385"/>
      <c r="IJ118" s="220"/>
      <c r="IK118" s="12">
        <v>51</v>
      </c>
      <c r="IL118" s="573"/>
      <c r="IM118" s="71"/>
      <c r="JB118" s="273"/>
      <c r="JC118" s="385"/>
      <c r="JD118" s="220"/>
      <c r="JE118" s="12">
        <v>51</v>
      </c>
      <c r="JF118" s="573"/>
      <c r="JG118" s="71"/>
      <c r="JV118" s="273"/>
      <c r="JW118" s="385"/>
      <c r="JX118" s="220"/>
      <c r="JY118" s="12">
        <v>51</v>
      </c>
      <c r="JZ118" s="573"/>
      <c r="KA118" s="71"/>
      <c r="KP118" s="273"/>
      <c r="KQ118" s="385"/>
      <c r="KR118" s="220"/>
      <c r="KS118" s="12">
        <v>51</v>
      </c>
      <c r="KT118" s="573"/>
      <c r="KU118" s="71"/>
      <c r="LJ118" s="273"/>
      <c r="LK118" s="385"/>
      <c r="LL118" s="220"/>
      <c r="LM118" s="12">
        <v>51</v>
      </c>
      <c r="LN118" s="573"/>
      <c r="LO118" s="71"/>
      <c r="MD118" s="273"/>
    </row>
    <row r="119" spans="1:342" ht="12.75" customHeight="1" x14ac:dyDescent="0.2">
      <c r="A119" s="494"/>
      <c r="B119" s="12">
        <v>52</v>
      </c>
      <c r="C119" s="69">
        <v>5.43</v>
      </c>
      <c r="D119" s="70">
        <v>3.2029999999999998</v>
      </c>
      <c r="E119" s="432"/>
      <c r="F119" s="72">
        <f t="shared" si="0"/>
        <v>7.4999999999999734E-2</v>
      </c>
      <c r="G119" s="67"/>
      <c r="H119" s="67"/>
      <c r="I119" s="67"/>
      <c r="J119" s="67"/>
      <c r="K119" s="67"/>
      <c r="L119" s="67"/>
      <c r="M119" s="67"/>
      <c r="N119" s="67"/>
      <c r="O119" s="67"/>
      <c r="P119" s="67"/>
      <c r="Q119" s="67"/>
      <c r="R119" s="67"/>
      <c r="S119" s="220"/>
      <c r="T119" s="385"/>
      <c r="U119" s="220"/>
      <c r="V119" s="12">
        <v>52</v>
      </c>
      <c r="W119" s="573"/>
      <c r="X119" s="71"/>
      <c r="Y119"/>
      <c r="Z119"/>
      <c r="AA119"/>
      <c r="AB119"/>
      <c r="AC119"/>
      <c r="AD119"/>
      <c r="AE119"/>
      <c r="AF119"/>
      <c r="AG119"/>
      <c r="AH119"/>
      <c r="AI119"/>
      <c r="AJ119"/>
      <c r="AK119"/>
      <c r="AL119"/>
      <c r="AM119" s="220"/>
      <c r="AN119" s="417"/>
      <c r="AO119" s="494"/>
      <c r="AP119" s="12">
        <v>52</v>
      </c>
      <c r="AQ119" s="573"/>
      <c r="AR119" s="71"/>
      <c r="AS119" s="432"/>
      <c r="AT119" s="574">
        <f t="shared" si="1"/>
        <v>0</v>
      </c>
      <c r="AU119" s="67"/>
      <c r="AV119" s="8"/>
      <c r="AW119" s="8"/>
      <c r="AX119" s="8"/>
      <c r="AY119" s="8"/>
      <c r="AZ119" s="8"/>
      <c r="BA119" s="8"/>
      <c r="BB119" s="8"/>
      <c r="BC119" s="8"/>
      <c r="BD119" s="8"/>
      <c r="BE119" s="8"/>
      <c r="BF119" s="8"/>
      <c r="BG119" s="8"/>
      <c r="BH119" s="8"/>
      <c r="BJ119" s="273"/>
      <c r="BK119" s="385"/>
      <c r="BL119" s="494"/>
      <c r="BM119" s="12">
        <v>52</v>
      </c>
      <c r="BN119" s="573"/>
      <c r="BO119" s="71"/>
      <c r="CD119" s="273"/>
      <c r="CE119" s="385"/>
      <c r="CF119" s="494"/>
      <c r="CG119" s="12">
        <v>52</v>
      </c>
      <c r="CH119" s="573"/>
      <c r="CI119" s="71"/>
      <c r="CX119" s="273"/>
      <c r="CY119" s="385"/>
      <c r="CZ119" s="220"/>
      <c r="DA119" s="12">
        <v>52</v>
      </c>
      <c r="DB119" s="573"/>
      <c r="DC119" s="71"/>
      <c r="DR119" s="273"/>
      <c r="DS119" s="385"/>
      <c r="DT119" s="220"/>
      <c r="DU119" s="12">
        <v>52</v>
      </c>
      <c r="DV119" s="573"/>
      <c r="DW119" s="71"/>
      <c r="EL119" s="273"/>
      <c r="EM119" s="385"/>
      <c r="EN119" s="220"/>
      <c r="EO119" s="12">
        <v>52</v>
      </c>
      <c r="EP119" s="573"/>
      <c r="EQ119" s="71"/>
      <c r="FF119" s="273"/>
      <c r="FG119" s="385"/>
      <c r="FH119" s="220"/>
      <c r="FI119" s="12">
        <v>52</v>
      </c>
      <c r="FJ119" s="573"/>
      <c r="FK119" s="71"/>
      <c r="FZ119" s="273"/>
      <c r="GA119" s="385"/>
      <c r="GB119" s="220"/>
      <c r="GC119" s="12">
        <v>52</v>
      </c>
      <c r="GD119" s="573"/>
      <c r="GE119" s="71"/>
      <c r="GT119" s="273"/>
      <c r="GU119" s="385"/>
      <c r="GV119" s="220"/>
      <c r="GW119" s="12">
        <v>52</v>
      </c>
      <c r="GX119" s="573"/>
      <c r="GY119" s="71"/>
      <c r="HN119" s="273"/>
      <c r="HO119" s="385"/>
      <c r="HP119" s="220"/>
      <c r="HQ119" s="12">
        <v>52</v>
      </c>
      <c r="HR119" s="573"/>
      <c r="HS119" s="71"/>
      <c r="IH119" s="273"/>
      <c r="II119" s="385"/>
      <c r="IJ119" s="220"/>
      <c r="IK119" s="12">
        <v>52</v>
      </c>
      <c r="IL119" s="573"/>
      <c r="IM119" s="71"/>
      <c r="JB119" s="273"/>
      <c r="JC119" s="385"/>
      <c r="JD119" s="220"/>
      <c r="JE119" s="12">
        <v>52</v>
      </c>
      <c r="JF119" s="573"/>
      <c r="JG119" s="71"/>
      <c r="JV119" s="273"/>
      <c r="JW119" s="385"/>
      <c r="JX119" s="220"/>
      <c r="JY119" s="12">
        <v>52</v>
      </c>
      <c r="JZ119" s="573"/>
      <c r="KA119" s="71"/>
      <c r="KP119" s="273"/>
      <c r="KQ119" s="385"/>
      <c r="KR119" s="220"/>
      <c r="KS119" s="12">
        <v>52</v>
      </c>
      <c r="KT119" s="573"/>
      <c r="KU119" s="71"/>
      <c r="LJ119" s="273"/>
      <c r="LK119" s="385"/>
      <c r="LL119" s="220"/>
      <c r="LM119" s="12">
        <v>52</v>
      </c>
      <c r="LN119" s="573"/>
      <c r="LO119" s="71"/>
      <c r="MD119" s="273"/>
    </row>
    <row r="120" spans="1:342" ht="12.75" customHeight="1" x14ac:dyDescent="0.2">
      <c r="A120" s="494"/>
      <c r="B120" s="12">
        <v>53</v>
      </c>
      <c r="C120" s="69">
        <v>5.46</v>
      </c>
      <c r="D120" s="70">
        <v>3.2549999999999999</v>
      </c>
      <c r="E120" s="432"/>
      <c r="F120" s="72">
        <f t="shared" si="0"/>
        <v>5.2000000000000046E-2</v>
      </c>
      <c r="G120" s="67"/>
      <c r="H120" s="67"/>
      <c r="I120" s="67"/>
      <c r="J120" s="67"/>
      <c r="K120" s="67"/>
      <c r="L120" s="67"/>
      <c r="M120" s="67"/>
      <c r="N120" s="67"/>
      <c r="O120" s="67"/>
      <c r="P120" s="67"/>
      <c r="Q120" s="67"/>
      <c r="R120" s="67"/>
      <c r="S120" s="220"/>
      <c r="T120" s="385"/>
      <c r="U120" s="220"/>
      <c r="V120" s="12">
        <v>53</v>
      </c>
      <c r="W120" s="573"/>
      <c r="X120" s="71"/>
      <c r="Y120"/>
      <c r="Z120"/>
      <c r="AA120"/>
      <c r="AB120"/>
      <c r="AC120"/>
      <c r="AD120"/>
      <c r="AE120"/>
      <c r="AF120"/>
      <c r="AG120"/>
      <c r="AH120"/>
      <c r="AI120"/>
      <c r="AJ120"/>
      <c r="AK120"/>
      <c r="AL120"/>
      <c r="AM120" s="220"/>
      <c r="AN120" s="417"/>
      <c r="AO120" s="494"/>
      <c r="AP120" s="12">
        <v>53</v>
      </c>
      <c r="AQ120" s="573"/>
      <c r="AR120" s="71"/>
      <c r="AS120" s="432"/>
      <c r="AT120" s="574">
        <f t="shared" si="1"/>
        <v>0</v>
      </c>
      <c r="AU120" s="67"/>
      <c r="AV120" s="8"/>
      <c r="AW120" s="8"/>
      <c r="AX120" s="8"/>
      <c r="AY120" s="8"/>
      <c r="AZ120" s="8"/>
      <c r="BA120" s="8"/>
      <c r="BB120" s="8"/>
      <c r="BC120" s="8"/>
      <c r="BD120" s="8"/>
      <c r="BE120" s="8"/>
      <c r="BF120" s="8"/>
      <c r="BG120" s="8"/>
      <c r="BH120" s="8"/>
      <c r="BJ120" s="273"/>
      <c r="BK120" s="385"/>
      <c r="BL120" s="494"/>
      <c r="BM120" s="12">
        <v>53</v>
      </c>
      <c r="BN120" s="573"/>
      <c r="BO120" s="71"/>
      <c r="CD120" s="273"/>
      <c r="CE120" s="385"/>
      <c r="CF120" s="494"/>
      <c r="CG120" s="12">
        <v>53</v>
      </c>
      <c r="CH120" s="573"/>
      <c r="CI120" s="71"/>
      <c r="CX120" s="273"/>
      <c r="CY120" s="385"/>
      <c r="CZ120" s="220"/>
      <c r="DA120" s="12">
        <v>53</v>
      </c>
      <c r="DB120" s="573"/>
      <c r="DC120" s="71"/>
      <c r="DR120" s="273"/>
      <c r="DS120" s="385"/>
      <c r="DT120" s="220"/>
      <c r="DU120" s="12">
        <v>53</v>
      </c>
      <c r="DV120" s="573"/>
      <c r="DW120" s="71"/>
      <c r="EL120" s="273"/>
      <c r="EM120" s="385"/>
      <c r="EN120" s="220"/>
      <c r="EO120" s="12">
        <v>53</v>
      </c>
      <c r="EP120" s="573"/>
      <c r="EQ120" s="71"/>
      <c r="FF120" s="273"/>
      <c r="FG120" s="385"/>
      <c r="FH120" s="220"/>
      <c r="FI120" s="12">
        <v>53</v>
      </c>
      <c r="FJ120" s="573"/>
      <c r="FK120" s="71"/>
      <c r="FZ120" s="273"/>
      <c r="GA120" s="385"/>
      <c r="GB120" s="220"/>
      <c r="GC120" s="12">
        <v>53</v>
      </c>
      <c r="GD120" s="573"/>
      <c r="GE120" s="71"/>
      <c r="GT120" s="273"/>
      <c r="GU120" s="385"/>
      <c r="GV120" s="220"/>
      <c r="GW120" s="12">
        <v>53</v>
      </c>
      <c r="GX120" s="573"/>
      <c r="GY120" s="71"/>
      <c r="HN120" s="273"/>
      <c r="HO120" s="385"/>
      <c r="HP120" s="220"/>
      <c r="HQ120" s="12">
        <v>53</v>
      </c>
      <c r="HR120" s="573"/>
      <c r="HS120" s="71"/>
      <c r="IH120" s="273"/>
      <c r="II120" s="385"/>
      <c r="IJ120" s="220"/>
      <c r="IK120" s="12">
        <v>53</v>
      </c>
      <c r="IL120" s="573"/>
      <c r="IM120" s="71"/>
      <c r="JB120" s="273"/>
      <c r="JC120" s="385"/>
      <c r="JD120" s="220"/>
      <c r="JE120" s="12">
        <v>53</v>
      </c>
      <c r="JF120" s="573"/>
      <c r="JG120" s="71"/>
      <c r="JV120" s="273"/>
      <c r="JW120" s="385"/>
      <c r="JX120" s="220"/>
      <c r="JY120" s="12">
        <v>53</v>
      </c>
      <c r="JZ120" s="573"/>
      <c r="KA120" s="71"/>
      <c r="KP120" s="273"/>
      <c r="KQ120" s="385"/>
      <c r="KR120" s="220"/>
      <c r="KS120" s="12">
        <v>53</v>
      </c>
      <c r="KT120" s="573"/>
      <c r="KU120" s="71"/>
      <c r="LJ120" s="273"/>
      <c r="LK120" s="385"/>
      <c r="LL120" s="220"/>
      <c r="LM120" s="12">
        <v>53</v>
      </c>
      <c r="LN120" s="573"/>
      <c r="LO120" s="71"/>
      <c r="MD120" s="273"/>
    </row>
    <row r="121" spans="1:342" ht="12.75" customHeight="1" x14ac:dyDescent="0.2">
      <c r="A121" s="494"/>
      <c r="B121" s="12">
        <v>54</v>
      </c>
      <c r="C121" s="69">
        <v>5.5</v>
      </c>
      <c r="D121" s="70">
        <v>3.3170000000000002</v>
      </c>
      <c r="E121" s="432"/>
      <c r="F121" s="72">
        <f t="shared" si="0"/>
        <v>6.2000000000000277E-2</v>
      </c>
      <c r="G121" s="67"/>
      <c r="H121" s="67"/>
      <c r="I121" s="67"/>
      <c r="J121" s="67"/>
      <c r="K121" s="67"/>
      <c r="L121" s="67"/>
      <c r="M121" s="67"/>
      <c r="N121" s="67"/>
      <c r="O121" s="67"/>
      <c r="P121" s="67"/>
      <c r="Q121" s="67"/>
      <c r="R121" s="67"/>
      <c r="S121" s="220"/>
      <c r="T121" s="385"/>
      <c r="U121" s="220"/>
      <c r="V121" s="12">
        <v>54</v>
      </c>
      <c r="W121" s="573"/>
      <c r="X121" s="71"/>
      <c r="Y121"/>
      <c r="Z121"/>
      <c r="AA121"/>
      <c r="AB121"/>
      <c r="AC121"/>
      <c r="AD121"/>
      <c r="AE121"/>
      <c r="AF121"/>
      <c r="AG121"/>
      <c r="AH121"/>
      <c r="AI121"/>
      <c r="AJ121"/>
      <c r="AK121"/>
      <c r="AL121"/>
      <c r="AM121" s="220"/>
      <c r="AN121" s="417"/>
      <c r="AO121" s="494"/>
      <c r="AP121" s="12">
        <v>54</v>
      </c>
      <c r="AQ121" s="573"/>
      <c r="AR121" s="71"/>
      <c r="AS121" s="432"/>
      <c r="AT121" s="574">
        <f t="shared" si="1"/>
        <v>0</v>
      </c>
      <c r="AU121" s="67"/>
      <c r="AV121" s="8"/>
      <c r="AW121" s="8"/>
      <c r="AX121" s="8"/>
      <c r="AY121" s="8"/>
      <c r="AZ121" s="8"/>
      <c r="BA121" s="8"/>
      <c r="BB121" s="8"/>
      <c r="BC121" s="8"/>
      <c r="BD121" s="8"/>
      <c r="BE121" s="8"/>
      <c r="BF121" s="8"/>
      <c r="BG121" s="8"/>
      <c r="BH121" s="8"/>
      <c r="BJ121" s="273"/>
      <c r="BK121" s="385"/>
      <c r="BL121" s="494"/>
      <c r="BM121" s="12">
        <v>54</v>
      </c>
      <c r="BN121" s="573"/>
      <c r="BO121" s="71"/>
      <c r="CD121" s="273"/>
      <c r="CE121" s="385"/>
      <c r="CF121" s="494"/>
      <c r="CG121" s="12">
        <v>54</v>
      </c>
      <c r="CH121" s="573"/>
      <c r="CI121" s="71"/>
      <c r="CX121" s="273"/>
      <c r="CY121" s="385"/>
      <c r="CZ121" s="220"/>
      <c r="DA121" s="12">
        <v>54</v>
      </c>
      <c r="DB121" s="573"/>
      <c r="DC121" s="71"/>
      <c r="DR121" s="273"/>
      <c r="DS121" s="385"/>
      <c r="DT121" s="220"/>
      <c r="DU121" s="12">
        <v>54</v>
      </c>
      <c r="DV121" s="573"/>
      <c r="DW121" s="71"/>
      <c r="EL121" s="273"/>
      <c r="EM121" s="385"/>
      <c r="EN121" s="220"/>
      <c r="EO121" s="12">
        <v>54</v>
      </c>
      <c r="EP121" s="573"/>
      <c r="EQ121" s="71"/>
      <c r="FF121" s="273"/>
      <c r="FG121" s="385"/>
      <c r="FH121" s="220"/>
      <c r="FI121" s="12">
        <v>54</v>
      </c>
      <c r="FJ121" s="573"/>
      <c r="FK121" s="71"/>
      <c r="FZ121" s="273"/>
      <c r="GA121" s="385"/>
      <c r="GB121" s="220"/>
      <c r="GC121" s="12">
        <v>54</v>
      </c>
      <c r="GD121" s="573"/>
      <c r="GE121" s="71"/>
      <c r="GT121" s="273"/>
      <c r="GU121" s="385"/>
      <c r="GV121" s="220"/>
      <c r="GW121" s="12">
        <v>54</v>
      </c>
      <c r="GX121" s="573"/>
      <c r="GY121" s="71"/>
      <c r="HN121" s="273"/>
      <c r="HO121" s="385"/>
      <c r="HP121" s="220"/>
      <c r="HQ121" s="12">
        <v>54</v>
      </c>
      <c r="HR121" s="573"/>
      <c r="HS121" s="71"/>
      <c r="IH121" s="273"/>
      <c r="II121" s="385"/>
      <c r="IJ121" s="220"/>
      <c r="IK121" s="12">
        <v>54</v>
      </c>
      <c r="IL121" s="573"/>
      <c r="IM121" s="71"/>
      <c r="JB121" s="273"/>
      <c r="JC121" s="385"/>
      <c r="JD121" s="220"/>
      <c r="JE121" s="12">
        <v>54</v>
      </c>
      <c r="JF121" s="573"/>
      <c r="JG121" s="71"/>
      <c r="JV121" s="273"/>
      <c r="JW121" s="385"/>
      <c r="JX121" s="220"/>
      <c r="JY121" s="12">
        <v>54</v>
      </c>
      <c r="JZ121" s="573"/>
      <c r="KA121" s="71"/>
      <c r="KP121" s="273"/>
      <c r="KQ121" s="385"/>
      <c r="KR121" s="220"/>
      <c r="KS121" s="12">
        <v>54</v>
      </c>
      <c r="KT121" s="573"/>
      <c r="KU121" s="71"/>
      <c r="LJ121" s="273"/>
      <c r="LK121" s="385"/>
      <c r="LL121" s="220"/>
      <c r="LM121" s="12">
        <v>54</v>
      </c>
      <c r="LN121" s="573"/>
      <c r="LO121" s="71"/>
      <c r="MD121" s="273"/>
    </row>
    <row r="122" spans="1:342" ht="12.75" customHeight="1" x14ac:dyDescent="0.2">
      <c r="A122" s="494"/>
      <c r="B122" s="12">
        <v>55</v>
      </c>
      <c r="C122" s="69">
        <v>5.53</v>
      </c>
      <c r="D122" s="70">
        <v>3.387</v>
      </c>
      <c r="E122" s="432"/>
      <c r="F122" s="72">
        <f t="shared" si="0"/>
        <v>6.999999999999984E-2</v>
      </c>
      <c r="G122" s="67"/>
      <c r="H122" s="67"/>
      <c r="I122" s="67"/>
      <c r="J122" s="67"/>
      <c r="K122" s="67"/>
      <c r="L122" s="67"/>
      <c r="M122" s="67"/>
      <c r="N122" s="67"/>
      <c r="O122" s="67"/>
      <c r="P122" s="67"/>
      <c r="Q122" s="67"/>
      <c r="R122" s="67"/>
      <c r="S122" s="220"/>
      <c r="T122" s="385"/>
      <c r="U122" s="220"/>
      <c r="V122" s="12">
        <v>55</v>
      </c>
      <c r="W122" s="573"/>
      <c r="X122" s="71"/>
      <c r="Y122"/>
      <c r="Z122"/>
      <c r="AA122"/>
      <c r="AB122"/>
      <c r="AC122"/>
      <c r="AD122"/>
      <c r="AE122"/>
      <c r="AF122"/>
      <c r="AG122"/>
      <c r="AH122"/>
      <c r="AI122"/>
      <c r="AJ122"/>
      <c r="AK122"/>
      <c r="AL122"/>
      <c r="AM122" s="220"/>
      <c r="AN122" s="417"/>
      <c r="AO122" s="494"/>
      <c r="AP122" s="12">
        <v>55</v>
      </c>
      <c r="AQ122" s="573"/>
      <c r="AR122" s="71"/>
      <c r="AS122" s="432"/>
      <c r="AT122" s="574">
        <f t="shared" si="1"/>
        <v>0</v>
      </c>
      <c r="AU122" s="67"/>
      <c r="AV122" s="8"/>
      <c r="AW122" s="8"/>
      <c r="AX122" s="8"/>
      <c r="AY122" s="8"/>
      <c r="AZ122" s="8"/>
      <c r="BA122" s="8"/>
      <c r="BB122" s="8"/>
      <c r="BC122" s="8"/>
      <c r="BD122" s="8"/>
      <c r="BE122" s="8"/>
      <c r="BF122" s="8"/>
      <c r="BG122" s="8"/>
      <c r="BH122" s="8"/>
      <c r="BJ122" s="273"/>
      <c r="BK122" s="385"/>
      <c r="BL122" s="494"/>
      <c r="BM122" s="12">
        <v>55</v>
      </c>
      <c r="BN122" s="573"/>
      <c r="BO122" s="71"/>
      <c r="CD122" s="273"/>
      <c r="CE122" s="385"/>
      <c r="CF122" s="494"/>
      <c r="CG122" s="12">
        <v>55</v>
      </c>
      <c r="CH122" s="573"/>
      <c r="CI122" s="71"/>
      <c r="CX122" s="273"/>
      <c r="CY122" s="385"/>
      <c r="CZ122" s="220"/>
      <c r="DA122" s="12">
        <v>55</v>
      </c>
      <c r="DB122" s="573"/>
      <c r="DC122" s="71"/>
      <c r="DR122" s="273"/>
      <c r="DS122" s="385"/>
      <c r="DT122" s="220"/>
      <c r="DU122" s="12">
        <v>55</v>
      </c>
      <c r="DV122" s="573"/>
      <c r="DW122" s="71"/>
      <c r="EL122" s="273"/>
      <c r="EM122" s="385"/>
      <c r="EN122" s="220"/>
      <c r="EO122" s="12">
        <v>55</v>
      </c>
      <c r="EP122" s="573"/>
      <c r="EQ122" s="71"/>
      <c r="FF122" s="273"/>
      <c r="FG122" s="385"/>
      <c r="FH122" s="220"/>
      <c r="FI122" s="12">
        <v>55</v>
      </c>
      <c r="FJ122" s="573"/>
      <c r="FK122" s="71"/>
      <c r="FZ122" s="273"/>
      <c r="GA122" s="385"/>
      <c r="GB122" s="220"/>
      <c r="GC122" s="12">
        <v>55</v>
      </c>
      <c r="GD122" s="573"/>
      <c r="GE122" s="71"/>
      <c r="GT122" s="273"/>
      <c r="GU122" s="385"/>
      <c r="GV122" s="220"/>
      <c r="GW122" s="12">
        <v>55</v>
      </c>
      <c r="GX122" s="573"/>
      <c r="GY122" s="71"/>
      <c r="HN122" s="273"/>
      <c r="HO122" s="385"/>
      <c r="HP122" s="220"/>
      <c r="HQ122" s="12">
        <v>55</v>
      </c>
      <c r="HR122" s="573"/>
      <c r="HS122" s="71"/>
      <c r="IH122" s="273"/>
      <c r="II122" s="385"/>
      <c r="IJ122" s="220"/>
      <c r="IK122" s="12">
        <v>55</v>
      </c>
      <c r="IL122" s="573"/>
      <c r="IM122" s="71"/>
      <c r="JB122" s="273"/>
      <c r="JC122" s="385"/>
      <c r="JD122" s="220"/>
      <c r="JE122" s="12">
        <v>55</v>
      </c>
      <c r="JF122" s="573"/>
      <c r="JG122" s="71"/>
      <c r="JV122" s="273"/>
      <c r="JW122" s="385"/>
      <c r="JX122" s="220"/>
      <c r="JY122" s="12">
        <v>55</v>
      </c>
      <c r="JZ122" s="573"/>
      <c r="KA122" s="71"/>
      <c r="KP122" s="273"/>
      <c r="KQ122" s="385"/>
      <c r="KR122" s="220"/>
      <c r="KS122" s="12">
        <v>55</v>
      </c>
      <c r="KT122" s="573"/>
      <c r="KU122" s="71"/>
      <c r="LJ122" s="273"/>
      <c r="LK122" s="385"/>
      <c r="LL122" s="220"/>
      <c r="LM122" s="12">
        <v>55</v>
      </c>
      <c r="LN122" s="573"/>
      <c r="LO122" s="71"/>
      <c r="MD122" s="273"/>
    </row>
    <row r="123" spans="1:342" ht="12.75" customHeight="1" x14ac:dyDescent="0.2">
      <c r="A123" s="494"/>
      <c r="B123" s="12">
        <v>56</v>
      </c>
      <c r="C123" s="69">
        <v>5.57</v>
      </c>
      <c r="D123" s="70">
        <v>3.4489999999999998</v>
      </c>
      <c r="E123" s="432"/>
      <c r="F123" s="72">
        <f t="shared" si="0"/>
        <v>6.1999999999999833E-2</v>
      </c>
      <c r="G123" s="67"/>
      <c r="H123" s="67"/>
      <c r="I123" s="67"/>
      <c r="J123" s="67"/>
      <c r="K123" s="67"/>
      <c r="L123" s="67"/>
      <c r="M123" s="67"/>
      <c r="N123" s="67"/>
      <c r="O123" s="67"/>
      <c r="P123" s="67"/>
      <c r="Q123" s="67"/>
      <c r="R123" s="67"/>
      <c r="S123" s="220"/>
      <c r="T123" s="385"/>
      <c r="U123" s="220"/>
      <c r="V123" s="12">
        <v>56</v>
      </c>
      <c r="W123" s="573"/>
      <c r="X123" s="71"/>
      <c r="Y123"/>
      <c r="Z123"/>
      <c r="AA123"/>
      <c r="AB123"/>
      <c r="AC123"/>
      <c r="AD123"/>
      <c r="AE123"/>
      <c r="AF123"/>
      <c r="AG123"/>
      <c r="AH123"/>
      <c r="AI123"/>
      <c r="AJ123"/>
      <c r="AK123"/>
      <c r="AL123"/>
      <c r="AM123" s="220"/>
      <c r="AN123" s="417"/>
      <c r="AO123" s="494"/>
      <c r="AP123" s="12">
        <v>56</v>
      </c>
      <c r="AQ123" s="573"/>
      <c r="AR123" s="71"/>
      <c r="AS123" s="432"/>
      <c r="AT123" s="574">
        <f t="shared" si="1"/>
        <v>0</v>
      </c>
      <c r="AU123" s="67"/>
      <c r="AV123" s="8"/>
      <c r="AW123" s="8"/>
      <c r="AX123" s="8"/>
      <c r="AY123" s="8"/>
      <c r="AZ123" s="8"/>
      <c r="BA123" s="8"/>
      <c r="BB123" s="8"/>
      <c r="BC123" s="8"/>
      <c r="BD123" s="8"/>
      <c r="BE123" s="8"/>
      <c r="BF123" s="8"/>
      <c r="BG123" s="8"/>
      <c r="BH123" s="8"/>
      <c r="BJ123" s="273"/>
      <c r="BK123" s="385"/>
      <c r="BL123" s="494"/>
      <c r="BM123" s="12">
        <v>56</v>
      </c>
      <c r="BN123" s="573"/>
      <c r="BO123" s="71"/>
      <c r="CD123" s="273"/>
      <c r="CE123" s="385"/>
      <c r="CF123" s="494"/>
      <c r="CG123" s="12">
        <v>56</v>
      </c>
      <c r="CH123" s="573"/>
      <c r="CI123" s="71"/>
      <c r="CX123" s="273"/>
      <c r="CY123" s="385"/>
      <c r="CZ123" s="220"/>
      <c r="DA123" s="12">
        <v>56</v>
      </c>
      <c r="DB123" s="573"/>
      <c r="DC123" s="71"/>
      <c r="DR123" s="273"/>
      <c r="DS123" s="385"/>
      <c r="DT123" s="220"/>
      <c r="DU123" s="12">
        <v>56</v>
      </c>
      <c r="DV123" s="573"/>
      <c r="DW123" s="71"/>
      <c r="EL123" s="273"/>
      <c r="EM123" s="385"/>
      <c r="EN123" s="220"/>
      <c r="EO123" s="12">
        <v>56</v>
      </c>
      <c r="EP123" s="573"/>
      <c r="EQ123" s="71"/>
      <c r="FF123" s="273"/>
      <c r="FG123" s="385"/>
      <c r="FH123" s="220"/>
      <c r="FI123" s="12">
        <v>56</v>
      </c>
      <c r="FJ123" s="573"/>
      <c r="FK123" s="71"/>
      <c r="FZ123" s="273"/>
      <c r="GA123" s="385"/>
      <c r="GB123" s="220"/>
      <c r="GC123" s="12">
        <v>56</v>
      </c>
      <c r="GD123" s="573"/>
      <c r="GE123" s="71"/>
      <c r="GT123" s="273"/>
      <c r="GU123" s="385"/>
      <c r="GV123" s="220"/>
      <c r="GW123" s="12">
        <v>56</v>
      </c>
      <c r="GX123" s="573"/>
      <c r="GY123" s="71"/>
      <c r="HN123" s="273"/>
      <c r="HO123" s="385"/>
      <c r="HP123" s="220"/>
      <c r="HQ123" s="12">
        <v>56</v>
      </c>
      <c r="HR123" s="573"/>
      <c r="HS123" s="71"/>
      <c r="IH123" s="273"/>
      <c r="II123" s="385"/>
      <c r="IJ123" s="220"/>
      <c r="IK123" s="12">
        <v>56</v>
      </c>
      <c r="IL123" s="573"/>
      <c r="IM123" s="71"/>
      <c r="JB123" s="273"/>
      <c r="JC123" s="385"/>
      <c r="JD123" s="220"/>
      <c r="JE123" s="12">
        <v>56</v>
      </c>
      <c r="JF123" s="573"/>
      <c r="JG123" s="71"/>
      <c r="JV123" s="273"/>
      <c r="JW123" s="385"/>
      <c r="JX123" s="220"/>
      <c r="JY123" s="12">
        <v>56</v>
      </c>
      <c r="JZ123" s="573"/>
      <c r="KA123" s="71"/>
      <c r="KP123" s="273"/>
      <c r="KQ123" s="385"/>
      <c r="KR123" s="220"/>
      <c r="KS123" s="12">
        <v>56</v>
      </c>
      <c r="KT123" s="573"/>
      <c r="KU123" s="71"/>
      <c r="LJ123" s="273"/>
      <c r="LK123" s="385"/>
      <c r="LL123" s="220"/>
      <c r="LM123" s="12">
        <v>56</v>
      </c>
      <c r="LN123" s="573"/>
      <c r="LO123" s="71"/>
      <c r="MD123" s="273"/>
    </row>
    <row r="124" spans="1:342" ht="12.75" customHeight="1" x14ac:dyDescent="0.2">
      <c r="A124" s="494"/>
      <c r="B124" s="12">
        <v>57</v>
      </c>
      <c r="C124" s="69">
        <v>5.58</v>
      </c>
      <c r="D124" s="70">
        <v>3.5110000000000001</v>
      </c>
      <c r="E124" s="432"/>
      <c r="F124" s="72">
        <f t="shared" si="0"/>
        <v>6.2000000000000277E-2</v>
      </c>
      <c r="G124" s="67"/>
      <c r="H124" s="67"/>
      <c r="I124" s="67"/>
      <c r="J124" s="67"/>
      <c r="K124" s="67"/>
      <c r="L124" s="67"/>
      <c r="M124" s="67"/>
      <c r="N124" s="67"/>
      <c r="O124" s="67"/>
      <c r="P124" s="67"/>
      <c r="Q124" s="67"/>
      <c r="R124" s="67"/>
      <c r="S124" s="220"/>
      <c r="T124" s="385"/>
      <c r="U124" s="220"/>
      <c r="V124" s="12">
        <v>57</v>
      </c>
      <c r="W124" s="573"/>
      <c r="X124" s="71"/>
      <c r="Y124"/>
      <c r="Z124"/>
      <c r="AA124"/>
      <c r="AB124"/>
      <c r="AC124"/>
      <c r="AD124"/>
      <c r="AE124"/>
      <c r="AF124"/>
      <c r="AG124"/>
      <c r="AH124"/>
      <c r="AI124"/>
      <c r="AJ124"/>
      <c r="AK124"/>
      <c r="AL124"/>
      <c r="AM124" s="220"/>
      <c r="AN124" s="417"/>
      <c r="AO124" s="494"/>
      <c r="AP124" s="12">
        <v>57</v>
      </c>
      <c r="AQ124" s="573"/>
      <c r="AR124" s="71"/>
      <c r="AS124" s="432"/>
      <c r="AT124" s="574">
        <f t="shared" si="1"/>
        <v>0</v>
      </c>
      <c r="AU124" s="67"/>
      <c r="AV124" s="8"/>
      <c r="AW124" s="8"/>
      <c r="AX124" s="8"/>
      <c r="AY124" s="8"/>
      <c r="AZ124" s="8"/>
      <c r="BA124" s="8"/>
      <c r="BB124" s="8"/>
      <c r="BC124" s="8"/>
      <c r="BD124" s="8"/>
      <c r="BE124" s="8"/>
      <c r="BF124" s="8"/>
      <c r="BG124" s="8"/>
      <c r="BH124" s="8"/>
      <c r="BJ124" s="273"/>
      <c r="BK124" s="385"/>
      <c r="BL124" s="494"/>
      <c r="BM124" s="12">
        <v>57</v>
      </c>
      <c r="BN124" s="573"/>
      <c r="BO124" s="71"/>
      <c r="CD124" s="273"/>
      <c r="CE124" s="385"/>
      <c r="CF124" s="494"/>
      <c r="CG124" s="12">
        <v>57</v>
      </c>
      <c r="CH124" s="573"/>
      <c r="CI124" s="71"/>
      <c r="CX124" s="273"/>
      <c r="CY124" s="385"/>
      <c r="CZ124" s="220"/>
      <c r="DA124" s="12">
        <v>57</v>
      </c>
      <c r="DB124" s="573"/>
      <c r="DC124" s="71"/>
      <c r="DR124" s="273"/>
      <c r="DS124" s="385"/>
      <c r="DT124" s="220"/>
      <c r="DU124" s="12">
        <v>57</v>
      </c>
      <c r="DV124" s="573"/>
      <c r="DW124" s="71"/>
      <c r="EL124" s="273"/>
      <c r="EM124" s="385"/>
      <c r="EN124" s="220"/>
      <c r="EO124" s="12">
        <v>57</v>
      </c>
      <c r="EP124" s="573"/>
      <c r="EQ124" s="71"/>
      <c r="FF124" s="273"/>
      <c r="FG124" s="385"/>
      <c r="FH124" s="220"/>
      <c r="FI124" s="12">
        <v>57</v>
      </c>
      <c r="FJ124" s="573"/>
      <c r="FK124" s="71"/>
      <c r="FZ124" s="273"/>
      <c r="GA124" s="385"/>
      <c r="GB124" s="220"/>
      <c r="GC124" s="12">
        <v>57</v>
      </c>
      <c r="GD124" s="573"/>
      <c r="GE124" s="71"/>
      <c r="GT124" s="273"/>
      <c r="GU124" s="385"/>
      <c r="GV124" s="220"/>
      <c r="GW124" s="12">
        <v>57</v>
      </c>
      <c r="GX124" s="573"/>
      <c r="GY124" s="71"/>
      <c r="HN124" s="273"/>
      <c r="HO124" s="385"/>
      <c r="HP124" s="220"/>
      <c r="HQ124" s="12">
        <v>57</v>
      </c>
      <c r="HR124" s="573"/>
      <c r="HS124" s="71"/>
      <c r="IH124" s="273"/>
      <c r="II124" s="385"/>
      <c r="IJ124" s="220"/>
      <c r="IK124" s="12">
        <v>57</v>
      </c>
      <c r="IL124" s="573"/>
      <c r="IM124" s="71"/>
      <c r="JB124" s="273"/>
      <c r="JC124" s="385"/>
      <c r="JD124" s="220"/>
      <c r="JE124" s="12">
        <v>57</v>
      </c>
      <c r="JF124" s="573"/>
      <c r="JG124" s="71"/>
      <c r="JV124" s="273"/>
      <c r="JW124" s="385"/>
      <c r="JX124" s="220"/>
      <c r="JY124" s="12">
        <v>57</v>
      </c>
      <c r="JZ124" s="573"/>
      <c r="KA124" s="71"/>
      <c r="KP124" s="273"/>
      <c r="KQ124" s="385"/>
      <c r="KR124" s="220"/>
      <c r="KS124" s="12">
        <v>57</v>
      </c>
      <c r="KT124" s="573"/>
      <c r="KU124" s="71"/>
      <c r="LJ124" s="273"/>
      <c r="LK124" s="385"/>
      <c r="LL124" s="220"/>
      <c r="LM124" s="12">
        <v>57</v>
      </c>
      <c r="LN124" s="573"/>
      <c r="LO124" s="71"/>
      <c r="MD124" s="273"/>
    </row>
    <row r="125" spans="1:342" ht="12.75" customHeight="1" x14ac:dyDescent="0.2">
      <c r="A125" s="494"/>
      <c r="B125" s="12">
        <v>58</v>
      </c>
      <c r="C125" s="69">
        <v>5.61</v>
      </c>
      <c r="D125" s="70">
        <v>3.5920000000000001</v>
      </c>
      <c r="E125" s="432"/>
      <c r="F125" s="72">
        <f t="shared" si="0"/>
        <v>8.0999999999999961E-2</v>
      </c>
      <c r="G125" s="67"/>
      <c r="H125" s="67"/>
      <c r="I125" s="67"/>
      <c r="J125" s="67"/>
      <c r="K125" s="67"/>
      <c r="L125" s="67"/>
      <c r="M125" s="67"/>
      <c r="N125" s="67"/>
      <c r="O125" s="67"/>
      <c r="P125" s="67"/>
      <c r="Q125" s="67"/>
      <c r="R125" s="67"/>
      <c r="S125" s="220"/>
      <c r="T125" s="385"/>
      <c r="U125" s="220"/>
      <c r="V125" s="12">
        <v>58</v>
      </c>
      <c r="W125" s="573"/>
      <c r="X125" s="71"/>
      <c r="Y125"/>
      <c r="Z125"/>
      <c r="AA125"/>
      <c r="AB125"/>
      <c r="AC125"/>
      <c r="AD125"/>
      <c r="AE125"/>
      <c r="AF125"/>
      <c r="AG125"/>
      <c r="AH125"/>
      <c r="AI125"/>
      <c r="AJ125"/>
      <c r="AK125"/>
      <c r="AL125"/>
      <c r="AM125" s="220"/>
      <c r="AN125" s="417"/>
      <c r="AO125" s="494"/>
      <c r="AP125" s="12">
        <v>58</v>
      </c>
      <c r="AQ125" s="573"/>
      <c r="AR125" s="71"/>
      <c r="AS125" s="432"/>
      <c r="AT125" s="574">
        <f t="shared" si="1"/>
        <v>0</v>
      </c>
      <c r="AU125" s="67"/>
      <c r="AV125" s="8"/>
      <c r="AW125" s="8"/>
      <c r="AX125" s="8"/>
      <c r="AY125" s="8"/>
      <c r="AZ125" s="8"/>
      <c r="BA125" s="8"/>
      <c r="BB125" s="8"/>
      <c r="BC125" s="8"/>
      <c r="BD125" s="8"/>
      <c r="BE125" s="8"/>
      <c r="BF125" s="8"/>
      <c r="BG125" s="8"/>
      <c r="BH125" s="8"/>
      <c r="BJ125" s="273"/>
      <c r="BK125" s="385"/>
      <c r="BL125" s="494"/>
      <c r="BM125" s="12">
        <v>58</v>
      </c>
      <c r="BN125" s="573"/>
      <c r="BO125" s="71"/>
      <c r="CD125" s="273"/>
      <c r="CE125" s="385"/>
      <c r="CF125" s="494"/>
      <c r="CG125" s="12">
        <v>58</v>
      </c>
      <c r="CH125" s="573"/>
      <c r="CI125" s="71"/>
      <c r="CX125" s="273"/>
      <c r="CY125" s="385"/>
      <c r="CZ125" s="220"/>
      <c r="DA125" s="12">
        <v>58</v>
      </c>
      <c r="DB125" s="573"/>
      <c r="DC125" s="71"/>
      <c r="DR125" s="273"/>
      <c r="DS125" s="385"/>
      <c r="DT125" s="220"/>
      <c r="DU125" s="12">
        <v>58</v>
      </c>
      <c r="DV125" s="573"/>
      <c r="DW125" s="71"/>
      <c r="EL125" s="273"/>
      <c r="EM125" s="385"/>
      <c r="EN125" s="220"/>
      <c r="EO125" s="12">
        <v>58</v>
      </c>
      <c r="EP125" s="573"/>
      <c r="EQ125" s="71"/>
      <c r="FF125" s="273"/>
      <c r="FG125" s="385"/>
      <c r="FH125" s="220"/>
      <c r="FI125" s="12">
        <v>58</v>
      </c>
      <c r="FJ125" s="573"/>
      <c r="FK125" s="71"/>
      <c r="FZ125" s="273"/>
      <c r="GA125" s="385"/>
      <c r="GB125" s="220"/>
      <c r="GC125" s="12">
        <v>58</v>
      </c>
      <c r="GD125" s="573"/>
      <c r="GE125" s="71"/>
      <c r="GT125" s="273"/>
      <c r="GU125" s="385"/>
      <c r="GV125" s="220"/>
      <c r="GW125" s="12">
        <v>58</v>
      </c>
      <c r="GX125" s="573"/>
      <c r="GY125" s="71"/>
      <c r="HN125" s="273"/>
      <c r="HO125" s="385"/>
      <c r="HP125" s="220"/>
      <c r="HQ125" s="12">
        <v>58</v>
      </c>
      <c r="HR125" s="573"/>
      <c r="HS125" s="71"/>
      <c r="IH125" s="273"/>
      <c r="II125" s="385"/>
      <c r="IJ125" s="220"/>
      <c r="IK125" s="12">
        <v>58</v>
      </c>
      <c r="IL125" s="573"/>
      <c r="IM125" s="71"/>
      <c r="JB125" s="273"/>
      <c r="JC125" s="385"/>
      <c r="JD125" s="220"/>
      <c r="JE125" s="12">
        <v>58</v>
      </c>
      <c r="JF125" s="573"/>
      <c r="JG125" s="71"/>
      <c r="JV125" s="273"/>
      <c r="JW125" s="385"/>
      <c r="JX125" s="220"/>
      <c r="JY125" s="12">
        <v>58</v>
      </c>
      <c r="JZ125" s="573"/>
      <c r="KA125" s="71"/>
      <c r="KP125" s="273"/>
      <c r="KQ125" s="385"/>
      <c r="KR125" s="220"/>
      <c r="KS125" s="12">
        <v>58</v>
      </c>
      <c r="KT125" s="573"/>
      <c r="KU125" s="71"/>
      <c r="LJ125" s="273"/>
      <c r="LK125" s="385"/>
      <c r="LL125" s="220"/>
      <c r="LM125" s="12">
        <v>58</v>
      </c>
      <c r="LN125" s="573"/>
      <c r="LO125" s="71"/>
      <c r="MD125" s="273"/>
    </row>
    <row r="126" spans="1:342" ht="12.75" customHeight="1" x14ac:dyDescent="0.2">
      <c r="A126" s="494"/>
      <c r="B126" s="12">
        <v>59</v>
      </c>
      <c r="C126" s="69">
        <v>5.64</v>
      </c>
      <c r="D126" s="70">
        <v>3.6349999999999998</v>
      </c>
      <c r="E126" s="432"/>
      <c r="F126" s="72">
        <f t="shared" si="0"/>
        <v>4.2999999999999705E-2</v>
      </c>
      <c r="G126" s="67"/>
      <c r="H126" s="67"/>
      <c r="I126" s="67"/>
      <c r="J126" s="67"/>
      <c r="K126" s="67"/>
      <c r="L126" s="67"/>
      <c r="M126" s="67"/>
      <c r="N126" s="67"/>
      <c r="O126" s="67"/>
      <c r="P126" s="67"/>
      <c r="Q126" s="67"/>
      <c r="R126" s="67"/>
      <c r="S126" s="220"/>
      <c r="T126" s="385"/>
      <c r="U126" s="220"/>
      <c r="V126" s="12">
        <v>59</v>
      </c>
      <c r="W126" s="573"/>
      <c r="X126" s="71"/>
      <c r="Y126"/>
      <c r="Z126"/>
      <c r="AA126"/>
      <c r="AB126"/>
      <c r="AC126"/>
      <c r="AD126"/>
      <c r="AE126"/>
      <c r="AF126"/>
      <c r="AG126"/>
      <c r="AH126"/>
      <c r="AI126"/>
      <c r="AJ126"/>
      <c r="AK126"/>
      <c r="AL126"/>
      <c r="AM126" s="220"/>
      <c r="AN126" s="417"/>
      <c r="AO126" s="494"/>
      <c r="AP126" s="12">
        <v>59</v>
      </c>
      <c r="AQ126" s="573"/>
      <c r="AR126" s="71"/>
      <c r="AS126" s="432"/>
      <c r="AT126" s="574">
        <f t="shared" si="1"/>
        <v>0</v>
      </c>
      <c r="AU126" s="67"/>
      <c r="AV126" s="8"/>
      <c r="AW126" s="8"/>
      <c r="AX126" s="8"/>
      <c r="AY126" s="8"/>
      <c r="AZ126" s="8"/>
      <c r="BA126" s="8"/>
      <c r="BB126" s="8"/>
      <c r="BC126" s="8"/>
      <c r="BD126" s="8"/>
      <c r="BE126" s="8"/>
      <c r="BF126" s="8"/>
      <c r="BG126" s="8"/>
      <c r="BH126" s="8"/>
      <c r="BJ126" s="273"/>
      <c r="BK126" s="385"/>
      <c r="BL126" s="494"/>
      <c r="BM126" s="12">
        <v>59</v>
      </c>
      <c r="BN126" s="573"/>
      <c r="BO126" s="71"/>
      <c r="CD126" s="273"/>
      <c r="CE126" s="385"/>
      <c r="CF126" s="494"/>
      <c r="CG126" s="12">
        <v>59</v>
      </c>
      <c r="CH126" s="573"/>
      <c r="CI126" s="71"/>
      <c r="CX126" s="273"/>
      <c r="CY126" s="385"/>
      <c r="CZ126" s="220"/>
      <c r="DA126" s="12">
        <v>59</v>
      </c>
      <c r="DB126" s="573"/>
      <c r="DC126" s="71"/>
      <c r="DR126" s="273"/>
      <c r="DS126" s="385"/>
      <c r="DT126" s="220"/>
      <c r="DU126" s="12">
        <v>59</v>
      </c>
      <c r="DV126" s="573"/>
      <c r="DW126" s="71"/>
      <c r="EL126" s="273"/>
      <c r="EM126" s="385"/>
      <c r="EN126" s="220"/>
      <c r="EO126" s="12">
        <v>59</v>
      </c>
      <c r="EP126" s="573"/>
      <c r="EQ126" s="71"/>
      <c r="FF126" s="273"/>
      <c r="FG126" s="385"/>
      <c r="FH126" s="220"/>
      <c r="FI126" s="12">
        <v>59</v>
      </c>
      <c r="FJ126" s="573"/>
      <c r="FK126" s="71"/>
      <c r="FZ126" s="273"/>
      <c r="GA126" s="385"/>
      <c r="GB126" s="220"/>
      <c r="GC126" s="12">
        <v>59</v>
      </c>
      <c r="GD126" s="573"/>
      <c r="GE126" s="71"/>
      <c r="GT126" s="273"/>
      <c r="GU126" s="385"/>
      <c r="GV126" s="220"/>
      <c r="GW126" s="12">
        <v>59</v>
      </c>
      <c r="GX126" s="573"/>
      <c r="GY126" s="71"/>
      <c r="HN126" s="273"/>
      <c r="HO126" s="385"/>
      <c r="HP126" s="220"/>
      <c r="HQ126" s="12">
        <v>59</v>
      </c>
      <c r="HR126" s="573"/>
      <c r="HS126" s="71"/>
      <c r="IH126" s="273"/>
      <c r="II126" s="385"/>
      <c r="IJ126" s="220"/>
      <c r="IK126" s="12">
        <v>59</v>
      </c>
      <c r="IL126" s="573"/>
      <c r="IM126" s="71"/>
      <c r="JB126" s="273"/>
      <c r="JC126" s="385"/>
      <c r="JD126" s="220"/>
      <c r="JE126" s="12">
        <v>59</v>
      </c>
      <c r="JF126" s="573"/>
      <c r="JG126" s="71"/>
      <c r="JV126" s="273"/>
      <c r="JW126" s="385"/>
      <c r="JX126" s="220"/>
      <c r="JY126" s="12">
        <v>59</v>
      </c>
      <c r="JZ126" s="573"/>
      <c r="KA126" s="71"/>
      <c r="KP126" s="273"/>
      <c r="KQ126" s="385"/>
      <c r="KR126" s="220"/>
      <c r="KS126" s="12">
        <v>59</v>
      </c>
      <c r="KT126" s="573"/>
      <c r="KU126" s="71"/>
      <c r="LJ126" s="273"/>
      <c r="LK126" s="385"/>
      <c r="LL126" s="220"/>
      <c r="LM126" s="12">
        <v>59</v>
      </c>
      <c r="LN126" s="573"/>
      <c r="LO126" s="71"/>
      <c r="MD126" s="273"/>
    </row>
    <row r="127" spans="1:342" ht="12.75" customHeight="1" x14ac:dyDescent="0.2">
      <c r="A127" s="494"/>
      <c r="B127" s="12">
        <v>60</v>
      </c>
      <c r="C127" s="69">
        <v>5.66</v>
      </c>
      <c r="D127" s="70">
        <v>3.706</v>
      </c>
      <c r="E127" s="432"/>
      <c r="F127" s="72">
        <f t="shared" si="0"/>
        <v>7.1000000000000174E-2</v>
      </c>
      <c r="G127" s="67"/>
      <c r="H127" s="67"/>
      <c r="I127" s="67"/>
      <c r="J127" s="67"/>
      <c r="K127" s="67"/>
      <c r="L127" s="67"/>
      <c r="M127" s="67"/>
      <c r="N127" s="67"/>
      <c r="O127" s="67"/>
      <c r="P127" s="67"/>
      <c r="Q127" s="67"/>
      <c r="R127" s="67"/>
      <c r="S127" s="220"/>
      <c r="T127" s="385"/>
      <c r="U127" s="220"/>
      <c r="V127" s="12">
        <v>60</v>
      </c>
      <c r="W127" s="573"/>
      <c r="X127" s="71"/>
      <c r="Y127"/>
      <c r="Z127"/>
      <c r="AA127"/>
      <c r="AB127"/>
      <c r="AC127"/>
      <c r="AD127"/>
      <c r="AE127"/>
      <c r="AF127"/>
      <c r="AG127"/>
      <c r="AH127"/>
      <c r="AI127"/>
      <c r="AJ127"/>
      <c r="AK127"/>
      <c r="AL127"/>
      <c r="AM127" s="220"/>
      <c r="AN127" s="417"/>
      <c r="AO127" s="494"/>
      <c r="AP127" s="12">
        <v>60</v>
      </c>
      <c r="AQ127" s="573"/>
      <c r="AR127" s="71"/>
      <c r="AS127" s="432"/>
      <c r="AT127" s="574">
        <f t="shared" si="1"/>
        <v>0</v>
      </c>
      <c r="AU127" s="67"/>
      <c r="AV127" s="8"/>
      <c r="AW127" s="8"/>
      <c r="AX127" s="8"/>
      <c r="AY127" s="8"/>
      <c r="AZ127" s="8"/>
      <c r="BA127" s="8"/>
      <c r="BB127" s="8"/>
      <c r="BC127" s="8"/>
      <c r="BD127" s="8"/>
      <c r="BE127" s="8"/>
      <c r="BF127" s="8"/>
      <c r="BG127" s="8"/>
      <c r="BH127" s="8"/>
      <c r="BJ127" s="273"/>
      <c r="BK127" s="385"/>
      <c r="BL127" s="494"/>
      <c r="BM127" s="12">
        <v>60</v>
      </c>
      <c r="BN127" s="573"/>
      <c r="BO127" s="71"/>
      <c r="CD127" s="273"/>
      <c r="CE127" s="385"/>
      <c r="CF127" s="494"/>
      <c r="CG127" s="12">
        <v>60</v>
      </c>
      <c r="CH127" s="573"/>
      <c r="CI127" s="71"/>
      <c r="CX127" s="273"/>
      <c r="CY127" s="385"/>
      <c r="CZ127" s="220"/>
      <c r="DA127" s="12">
        <v>60</v>
      </c>
      <c r="DB127" s="573"/>
      <c r="DC127" s="71"/>
      <c r="DR127" s="273"/>
      <c r="DS127" s="385"/>
      <c r="DT127" s="220"/>
      <c r="DU127" s="12">
        <v>60</v>
      </c>
      <c r="DV127" s="573"/>
      <c r="DW127" s="71"/>
      <c r="EL127" s="273"/>
      <c r="EM127" s="385"/>
      <c r="EN127" s="220"/>
      <c r="EO127" s="12">
        <v>60</v>
      </c>
      <c r="EP127" s="573"/>
      <c r="EQ127" s="71"/>
      <c r="FF127" s="273"/>
      <c r="FG127" s="385"/>
      <c r="FH127" s="220"/>
      <c r="FI127" s="12">
        <v>60</v>
      </c>
      <c r="FJ127" s="573"/>
      <c r="FK127" s="71"/>
      <c r="FZ127" s="273"/>
      <c r="GA127" s="385"/>
      <c r="GB127" s="220"/>
      <c r="GC127" s="12">
        <v>60</v>
      </c>
      <c r="GD127" s="573"/>
      <c r="GE127" s="71"/>
      <c r="GT127" s="273"/>
      <c r="GU127" s="385"/>
      <c r="GV127" s="220"/>
      <c r="GW127" s="12">
        <v>60</v>
      </c>
      <c r="GX127" s="573"/>
      <c r="GY127" s="71"/>
      <c r="HN127" s="273"/>
      <c r="HO127" s="385"/>
      <c r="HP127" s="220"/>
      <c r="HQ127" s="12">
        <v>60</v>
      </c>
      <c r="HR127" s="573"/>
      <c r="HS127" s="71"/>
      <c r="IH127" s="273"/>
      <c r="II127" s="385"/>
      <c r="IJ127" s="220"/>
      <c r="IK127" s="12">
        <v>60</v>
      </c>
      <c r="IL127" s="573"/>
      <c r="IM127" s="71"/>
      <c r="JB127" s="273"/>
      <c r="JC127" s="385"/>
      <c r="JD127" s="220"/>
      <c r="JE127" s="12">
        <v>60</v>
      </c>
      <c r="JF127" s="573"/>
      <c r="JG127" s="71"/>
      <c r="JV127" s="273"/>
      <c r="JW127" s="385"/>
      <c r="JX127" s="220"/>
      <c r="JY127" s="12">
        <v>60</v>
      </c>
      <c r="JZ127" s="573"/>
      <c r="KA127" s="71"/>
      <c r="KP127" s="273"/>
      <c r="KQ127" s="385"/>
      <c r="KR127" s="220"/>
      <c r="KS127" s="12">
        <v>60</v>
      </c>
      <c r="KT127" s="573"/>
      <c r="KU127" s="71"/>
      <c r="LJ127" s="273"/>
      <c r="LK127" s="385"/>
      <c r="LL127" s="220"/>
      <c r="LM127" s="12">
        <v>60</v>
      </c>
      <c r="LN127" s="573"/>
      <c r="LO127" s="71"/>
      <c r="MD127" s="273"/>
    </row>
    <row r="128" spans="1:342" ht="12.75" customHeight="1" x14ac:dyDescent="0.2">
      <c r="A128" s="494"/>
      <c r="B128" s="12">
        <v>61</v>
      </c>
      <c r="C128" s="69">
        <v>5.67</v>
      </c>
      <c r="D128" s="70">
        <v>3.7759999999999998</v>
      </c>
      <c r="E128" s="432"/>
      <c r="F128" s="72">
        <f t="shared" si="0"/>
        <v>6.999999999999984E-2</v>
      </c>
      <c r="G128" s="67"/>
      <c r="H128" s="67"/>
      <c r="I128" s="67"/>
      <c r="J128" s="67"/>
      <c r="K128" s="67"/>
      <c r="L128" s="67"/>
      <c r="M128" s="67"/>
      <c r="N128" s="67"/>
      <c r="O128" s="67"/>
      <c r="P128" s="67"/>
      <c r="Q128" s="67"/>
      <c r="R128" s="67"/>
      <c r="S128" s="220"/>
      <c r="T128" s="385"/>
      <c r="U128" s="220"/>
      <c r="V128" s="12">
        <v>61</v>
      </c>
      <c r="W128" s="573"/>
      <c r="X128" s="71"/>
      <c r="Y128"/>
      <c r="Z128"/>
      <c r="AA128"/>
      <c r="AB128"/>
      <c r="AC128"/>
      <c r="AD128"/>
      <c r="AE128"/>
      <c r="AF128"/>
      <c r="AG128"/>
      <c r="AH128"/>
      <c r="AI128"/>
      <c r="AJ128"/>
      <c r="AK128"/>
      <c r="AL128"/>
      <c r="AM128" s="220"/>
      <c r="AN128" s="417"/>
      <c r="AO128" s="494"/>
      <c r="AP128" s="12">
        <v>61</v>
      </c>
      <c r="AQ128" s="573"/>
      <c r="AR128" s="71"/>
      <c r="AS128" s="432"/>
      <c r="AT128" s="574">
        <f t="shared" si="1"/>
        <v>0</v>
      </c>
      <c r="AU128" s="67"/>
      <c r="AV128" s="8"/>
      <c r="AW128" s="8"/>
      <c r="AX128" s="8"/>
      <c r="AY128" s="8"/>
      <c r="AZ128" s="8"/>
      <c r="BA128" s="8"/>
      <c r="BB128" s="8"/>
      <c r="BC128" s="8"/>
      <c r="BD128" s="8"/>
      <c r="BE128" s="8"/>
      <c r="BF128" s="8"/>
      <c r="BG128" s="8"/>
      <c r="BH128" s="8"/>
      <c r="BJ128" s="273"/>
      <c r="BK128" s="385"/>
      <c r="BL128" s="494"/>
      <c r="BM128" s="12">
        <v>61</v>
      </c>
      <c r="BN128" s="573"/>
      <c r="BO128" s="71"/>
      <c r="CD128" s="273"/>
      <c r="CE128" s="385"/>
      <c r="CF128" s="494"/>
      <c r="CG128" s="12">
        <v>61</v>
      </c>
      <c r="CH128" s="573"/>
      <c r="CI128" s="71"/>
      <c r="CX128" s="273"/>
      <c r="CY128" s="385"/>
      <c r="CZ128" s="220"/>
      <c r="DA128" s="12">
        <v>61</v>
      </c>
      <c r="DB128" s="573"/>
      <c r="DC128" s="71"/>
      <c r="DR128" s="273"/>
      <c r="DS128" s="385"/>
      <c r="DT128" s="220"/>
      <c r="DU128" s="12">
        <v>61</v>
      </c>
      <c r="DV128" s="573"/>
      <c r="DW128" s="71"/>
      <c r="EL128" s="273"/>
      <c r="EM128" s="385"/>
      <c r="EN128" s="220"/>
      <c r="EO128" s="12">
        <v>61</v>
      </c>
      <c r="EP128" s="573"/>
      <c r="EQ128" s="71"/>
      <c r="FF128" s="273"/>
      <c r="FG128" s="385"/>
      <c r="FH128" s="220"/>
      <c r="FI128" s="12">
        <v>61</v>
      </c>
      <c r="FJ128" s="573"/>
      <c r="FK128" s="71"/>
      <c r="FZ128" s="273"/>
      <c r="GA128" s="385"/>
      <c r="GB128" s="220"/>
      <c r="GC128" s="12">
        <v>61</v>
      </c>
      <c r="GD128" s="573"/>
      <c r="GE128" s="71"/>
      <c r="GT128" s="273"/>
      <c r="GU128" s="385"/>
      <c r="GV128" s="220"/>
      <c r="GW128" s="12">
        <v>61</v>
      </c>
      <c r="GX128" s="573"/>
      <c r="GY128" s="71"/>
      <c r="HN128" s="273"/>
      <c r="HO128" s="385"/>
      <c r="HP128" s="220"/>
      <c r="HQ128" s="12">
        <v>61</v>
      </c>
      <c r="HR128" s="573"/>
      <c r="HS128" s="71"/>
      <c r="IH128" s="273"/>
      <c r="II128" s="385"/>
      <c r="IJ128" s="220"/>
      <c r="IK128" s="12">
        <v>61</v>
      </c>
      <c r="IL128" s="573"/>
      <c r="IM128" s="71"/>
      <c r="JB128" s="273"/>
      <c r="JC128" s="385"/>
      <c r="JD128" s="220"/>
      <c r="JE128" s="12">
        <v>61</v>
      </c>
      <c r="JF128" s="573"/>
      <c r="JG128" s="71"/>
      <c r="JV128" s="273"/>
      <c r="JW128" s="385"/>
      <c r="JX128" s="220"/>
      <c r="JY128" s="12">
        <v>61</v>
      </c>
      <c r="JZ128" s="573"/>
      <c r="KA128" s="71"/>
      <c r="KP128" s="273"/>
      <c r="KQ128" s="385"/>
      <c r="KR128" s="220"/>
      <c r="KS128" s="12">
        <v>61</v>
      </c>
      <c r="KT128" s="573"/>
      <c r="KU128" s="71"/>
      <c r="LJ128" s="273"/>
      <c r="LK128" s="385"/>
      <c r="LL128" s="220"/>
      <c r="LM128" s="12">
        <v>61</v>
      </c>
      <c r="LN128" s="573"/>
      <c r="LO128" s="71"/>
      <c r="MD128" s="273"/>
    </row>
    <row r="129" spans="1:342" ht="12.75" customHeight="1" x14ac:dyDescent="0.2">
      <c r="A129" s="494"/>
      <c r="B129" s="12">
        <v>62</v>
      </c>
      <c r="C129" s="69">
        <v>5.68</v>
      </c>
      <c r="D129" s="70">
        <v>3.8239999999999998</v>
      </c>
      <c r="E129" s="432"/>
      <c r="F129" s="72">
        <f t="shared" si="0"/>
        <v>4.8000000000000043E-2</v>
      </c>
      <c r="G129" s="67"/>
      <c r="H129" s="67"/>
      <c r="I129" s="67"/>
      <c r="J129" s="67"/>
      <c r="K129" s="67"/>
      <c r="L129" s="67"/>
      <c r="M129" s="67"/>
      <c r="N129" s="67"/>
      <c r="O129" s="67"/>
      <c r="P129" s="67"/>
      <c r="Q129" s="67"/>
      <c r="R129" s="67"/>
      <c r="S129" s="220"/>
      <c r="T129" s="385"/>
      <c r="U129" s="220"/>
      <c r="V129" s="12">
        <v>62</v>
      </c>
      <c r="W129" s="573"/>
      <c r="X129" s="71"/>
      <c r="Y129"/>
      <c r="Z129"/>
      <c r="AA129"/>
      <c r="AB129"/>
      <c r="AC129"/>
      <c r="AD129"/>
      <c r="AE129"/>
      <c r="AF129"/>
      <c r="AG129"/>
      <c r="AH129"/>
      <c r="AI129"/>
      <c r="AJ129"/>
      <c r="AK129"/>
      <c r="AL129"/>
      <c r="AM129" s="220"/>
      <c r="AN129" s="417"/>
      <c r="AO129" s="494"/>
      <c r="AP129" s="12">
        <v>62</v>
      </c>
      <c r="AQ129" s="573"/>
      <c r="AR129" s="71"/>
      <c r="AS129" s="432"/>
      <c r="AT129" s="574">
        <f t="shared" si="1"/>
        <v>0</v>
      </c>
      <c r="AU129" s="67"/>
      <c r="AV129" s="8"/>
      <c r="AW129" s="8"/>
      <c r="AX129" s="8"/>
      <c r="AY129" s="8"/>
      <c r="AZ129" s="8"/>
      <c r="BA129" s="8"/>
      <c r="BB129" s="8"/>
      <c r="BC129" s="8"/>
      <c r="BD129" s="8"/>
      <c r="BE129" s="8"/>
      <c r="BF129" s="8"/>
      <c r="BG129" s="8"/>
      <c r="BH129" s="8"/>
      <c r="BJ129" s="273"/>
      <c r="BK129" s="385"/>
      <c r="BL129" s="494"/>
      <c r="BM129" s="12">
        <v>62</v>
      </c>
      <c r="BN129" s="573"/>
      <c r="BO129" s="71"/>
      <c r="CD129" s="273"/>
      <c r="CE129" s="385"/>
      <c r="CF129" s="494"/>
      <c r="CG129" s="12">
        <v>62</v>
      </c>
      <c r="CH129" s="573"/>
      <c r="CI129" s="71"/>
      <c r="CX129" s="273"/>
      <c r="CY129" s="385"/>
      <c r="CZ129" s="220"/>
      <c r="DA129" s="12">
        <v>62</v>
      </c>
      <c r="DB129" s="573"/>
      <c r="DC129" s="71"/>
      <c r="DR129" s="273"/>
      <c r="DS129" s="385"/>
      <c r="DT129" s="220"/>
      <c r="DU129" s="12">
        <v>62</v>
      </c>
      <c r="DV129" s="573"/>
      <c r="DW129" s="71"/>
      <c r="EL129" s="273"/>
      <c r="EM129" s="385"/>
      <c r="EN129" s="220"/>
      <c r="EO129" s="12">
        <v>62</v>
      </c>
      <c r="EP129" s="573"/>
      <c r="EQ129" s="71"/>
      <c r="FF129" s="273"/>
      <c r="FG129" s="385"/>
      <c r="FH129" s="220"/>
      <c r="FI129" s="12">
        <v>62</v>
      </c>
      <c r="FJ129" s="573"/>
      <c r="FK129" s="71"/>
      <c r="FZ129" s="273"/>
      <c r="GA129" s="385"/>
      <c r="GB129" s="220"/>
      <c r="GC129" s="12">
        <v>62</v>
      </c>
      <c r="GD129" s="573"/>
      <c r="GE129" s="71"/>
      <c r="GT129" s="273"/>
      <c r="GU129" s="385"/>
      <c r="GV129" s="220"/>
      <c r="GW129" s="12">
        <v>62</v>
      </c>
      <c r="GX129" s="573"/>
      <c r="GY129" s="71"/>
      <c r="HN129" s="273"/>
      <c r="HO129" s="385"/>
      <c r="HP129" s="220"/>
      <c r="HQ129" s="12">
        <v>62</v>
      </c>
      <c r="HR129" s="573"/>
      <c r="HS129" s="71"/>
      <c r="IH129" s="273"/>
      <c r="II129" s="385"/>
      <c r="IJ129" s="220"/>
      <c r="IK129" s="12">
        <v>62</v>
      </c>
      <c r="IL129" s="573"/>
      <c r="IM129" s="71"/>
      <c r="JB129" s="273"/>
      <c r="JC129" s="385"/>
      <c r="JD129" s="220"/>
      <c r="JE129" s="12">
        <v>62</v>
      </c>
      <c r="JF129" s="573"/>
      <c r="JG129" s="71"/>
      <c r="JV129" s="273"/>
      <c r="JW129" s="385"/>
      <c r="JX129" s="220"/>
      <c r="JY129" s="12">
        <v>62</v>
      </c>
      <c r="JZ129" s="573"/>
      <c r="KA129" s="71"/>
      <c r="KP129" s="273"/>
      <c r="KQ129" s="385"/>
      <c r="KR129" s="220"/>
      <c r="KS129" s="12">
        <v>62</v>
      </c>
      <c r="KT129" s="573"/>
      <c r="KU129" s="71"/>
      <c r="LJ129" s="273"/>
      <c r="LK129" s="385"/>
      <c r="LL129" s="220"/>
      <c r="LM129" s="12">
        <v>62</v>
      </c>
      <c r="LN129" s="573"/>
      <c r="LO129" s="71"/>
      <c r="MD129" s="273"/>
    </row>
    <row r="130" spans="1:342" ht="12.75" customHeight="1" x14ac:dyDescent="0.2">
      <c r="A130" s="494"/>
      <c r="B130" s="12">
        <v>63</v>
      </c>
      <c r="C130" s="69">
        <v>5.69</v>
      </c>
      <c r="D130" s="70">
        <v>3.8860000000000001</v>
      </c>
      <c r="E130" s="432"/>
      <c r="F130" s="72">
        <f t="shared" si="0"/>
        <v>6.2000000000000277E-2</v>
      </c>
      <c r="G130" s="67"/>
      <c r="H130" s="67"/>
      <c r="I130" s="67"/>
      <c r="J130" s="67"/>
      <c r="K130" s="67"/>
      <c r="L130" s="67"/>
      <c r="M130" s="67"/>
      <c r="N130" s="67"/>
      <c r="O130" s="67"/>
      <c r="P130" s="67"/>
      <c r="Q130" s="67"/>
      <c r="R130" s="67"/>
      <c r="S130" s="220"/>
      <c r="T130" s="385"/>
      <c r="U130" s="220"/>
      <c r="V130" s="12">
        <v>63</v>
      </c>
      <c r="W130" s="573"/>
      <c r="X130" s="71"/>
      <c r="Y130"/>
      <c r="Z130"/>
      <c r="AA130"/>
      <c r="AB130"/>
      <c r="AC130"/>
      <c r="AD130"/>
      <c r="AE130"/>
      <c r="AF130"/>
      <c r="AG130"/>
      <c r="AH130"/>
      <c r="AI130"/>
      <c r="AJ130"/>
      <c r="AK130"/>
      <c r="AL130"/>
      <c r="AM130" s="220"/>
      <c r="AN130" s="417"/>
      <c r="AO130" s="494"/>
      <c r="AP130" s="12">
        <v>63</v>
      </c>
      <c r="AQ130" s="573"/>
      <c r="AR130" s="71"/>
      <c r="AS130" s="432"/>
      <c r="AT130" s="574">
        <f t="shared" si="1"/>
        <v>0</v>
      </c>
      <c r="AU130" s="67"/>
      <c r="AV130" s="8"/>
      <c r="AW130" s="8"/>
      <c r="AX130" s="8"/>
      <c r="AY130" s="8"/>
      <c r="AZ130" s="8"/>
      <c r="BA130" s="8"/>
      <c r="BB130" s="8"/>
      <c r="BC130" s="8"/>
      <c r="BD130" s="8"/>
      <c r="BE130" s="8"/>
      <c r="BF130" s="8"/>
      <c r="BG130" s="8"/>
      <c r="BH130" s="8"/>
      <c r="BJ130" s="273"/>
      <c r="BK130" s="385"/>
      <c r="BL130" s="494"/>
      <c r="BM130" s="12">
        <v>63</v>
      </c>
      <c r="BN130" s="573"/>
      <c r="BO130" s="71"/>
      <c r="CD130" s="273"/>
      <c r="CE130" s="385"/>
      <c r="CF130" s="494"/>
      <c r="CG130" s="12">
        <v>63</v>
      </c>
      <c r="CH130" s="573"/>
      <c r="CI130" s="71"/>
      <c r="CX130" s="273"/>
      <c r="CY130" s="385"/>
      <c r="CZ130" s="220"/>
      <c r="DA130" s="12">
        <v>63</v>
      </c>
      <c r="DB130" s="573"/>
      <c r="DC130" s="71"/>
      <c r="DR130" s="273"/>
      <c r="DS130" s="385"/>
      <c r="DT130" s="220"/>
      <c r="DU130" s="12">
        <v>63</v>
      </c>
      <c r="DV130" s="573"/>
      <c r="DW130" s="71"/>
      <c r="EL130" s="273"/>
      <c r="EM130" s="385"/>
      <c r="EN130" s="220"/>
      <c r="EO130" s="12">
        <v>63</v>
      </c>
      <c r="EP130" s="573"/>
      <c r="EQ130" s="71"/>
      <c r="FF130" s="273"/>
      <c r="FG130" s="385"/>
      <c r="FH130" s="220"/>
      <c r="FI130" s="12">
        <v>63</v>
      </c>
      <c r="FJ130" s="573"/>
      <c r="FK130" s="71"/>
      <c r="FZ130" s="273"/>
      <c r="GA130" s="385"/>
      <c r="GB130" s="220"/>
      <c r="GC130" s="12">
        <v>63</v>
      </c>
      <c r="GD130" s="573"/>
      <c r="GE130" s="71"/>
      <c r="GT130" s="273"/>
      <c r="GU130" s="385"/>
      <c r="GV130" s="220"/>
      <c r="GW130" s="12">
        <v>63</v>
      </c>
      <c r="GX130" s="573"/>
      <c r="GY130" s="71"/>
      <c r="HN130" s="273"/>
      <c r="HO130" s="385"/>
      <c r="HP130" s="220"/>
      <c r="HQ130" s="12">
        <v>63</v>
      </c>
      <c r="HR130" s="573"/>
      <c r="HS130" s="71"/>
      <c r="IH130" s="273"/>
      <c r="II130" s="385"/>
      <c r="IJ130" s="220"/>
      <c r="IK130" s="12">
        <v>63</v>
      </c>
      <c r="IL130" s="573"/>
      <c r="IM130" s="71"/>
      <c r="JB130" s="273"/>
      <c r="JC130" s="385"/>
      <c r="JD130" s="220"/>
      <c r="JE130" s="12">
        <v>63</v>
      </c>
      <c r="JF130" s="573"/>
      <c r="JG130" s="71"/>
      <c r="JV130" s="273"/>
      <c r="JW130" s="385"/>
      <c r="JX130" s="220"/>
      <c r="JY130" s="12">
        <v>63</v>
      </c>
      <c r="JZ130" s="573"/>
      <c r="KA130" s="71"/>
      <c r="KP130" s="273"/>
      <c r="KQ130" s="385"/>
      <c r="KR130" s="220"/>
      <c r="KS130" s="12">
        <v>63</v>
      </c>
      <c r="KT130" s="573"/>
      <c r="KU130" s="71"/>
      <c r="LJ130" s="273"/>
      <c r="LK130" s="385"/>
      <c r="LL130" s="220"/>
      <c r="LM130" s="12">
        <v>63</v>
      </c>
      <c r="LN130" s="573"/>
      <c r="LO130" s="71"/>
      <c r="MD130" s="273"/>
    </row>
    <row r="131" spans="1:342" ht="12.75" customHeight="1" x14ac:dyDescent="0.2">
      <c r="A131" s="494"/>
      <c r="B131" s="12">
        <v>64</v>
      </c>
      <c r="C131" s="69">
        <v>5.72</v>
      </c>
      <c r="D131" s="70">
        <v>3.976</v>
      </c>
      <c r="E131" s="432"/>
      <c r="F131" s="72">
        <f t="shared" si="0"/>
        <v>8.9999999999999858E-2</v>
      </c>
      <c r="G131" s="67"/>
      <c r="H131" s="67"/>
      <c r="I131" s="67"/>
      <c r="J131" s="67"/>
      <c r="K131" s="67"/>
      <c r="L131" s="67"/>
      <c r="M131" s="67"/>
      <c r="N131" s="67"/>
      <c r="O131" s="67"/>
      <c r="P131" s="67"/>
      <c r="Q131" s="67"/>
      <c r="R131" s="67"/>
      <c r="S131" s="220"/>
      <c r="T131" s="385"/>
      <c r="U131" s="220"/>
      <c r="V131" s="12">
        <v>64</v>
      </c>
      <c r="W131" s="573"/>
      <c r="X131" s="71"/>
      <c r="Y131"/>
      <c r="Z131"/>
      <c r="AA131"/>
      <c r="AB131"/>
      <c r="AC131"/>
      <c r="AD131"/>
      <c r="AE131"/>
      <c r="AF131"/>
      <c r="AG131"/>
      <c r="AH131"/>
      <c r="AI131"/>
      <c r="AJ131"/>
      <c r="AK131"/>
      <c r="AL131"/>
      <c r="AM131" s="220"/>
      <c r="AN131" s="417"/>
      <c r="AO131" s="494"/>
      <c r="AP131" s="12">
        <v>64</v>
      </c>
      <c r="AQ131" s="573"/>
      <c r="AR131" s="71"/>
      <c r="AS131" s="432"/>
      <c r="AT131" s="574">
        <f t="shared" si="1"/>
        <v>0</v>
      </c>
      <c r="AU131" s="67"/>
      <c r="AV131" s="8"/>
      <c r="AW131" s="8"/>
      <c r="AX131" s="8"/>
      <c r="AY131" s="8"/>
      <c r="AZ131" s="8"/>
      <c r="BA131" s="8"/>
      <c r="BB131" s="8"/>
      <c r="BC131" s="8"/>
      <c r="BD131" s="8"/>
      <c r="BE131" s="8"/>
      <c r="BF131" s="8"/>
      <c r="BG131" s="8"/>
      <c r="BH131" s="8"/>
      <c r="BJ131" s="273"/>
      <c r="BK131" s="385"/>
      <c r="BL131" s="494"/>
      <c r="BM131" s="12">
        <v>64</v>
      </c>
      <c r="BN131" s="573"/>
      <c r="BO131" s="71"/>
      <c r="CD131" s="273"/>
      <c r="CE131" s="385"/>
      <c r="CF131" s="494"/>
      <c r="CG131" s="12">
        <v>64</v>
      </c>
      <c r="CH131" s="573"/>
      <c r="CI131" s="71"/>
      <c r="CX131" s="273"/>
      <c r="CY131" s="385"/>
      <c r="CZ131" s="220"/>
      <c r="DA131" s="12">
        <v>64</v>
      </c>
      <c r="DB131" s="573"/>
      <c r="DC131" s="71"/>
      <c r="DR131" s="273"/>
      <c r="DS131" s="385"/>
      <c r="DT131" s="220"/>
      <c r="DU131" s="12">
        <v>64</v>
      </c>
      <c r="DV131" s="573"/>
      <c r="DW131" s="71"/>
      <c r="EL131" s="273"/>
      <c r="EM131" s="385"/>
      <c r="EN131" s="220"/>
      <c r="EO131" s="12">
        <v>64</v>
      </c>
      <c r="EP131" s="573"/>
      <c r="EQ131" s="71"/>
      <c r="FF131" s="273"/>
      <c r="FG131" s="385"/>
      <c r="FH131" s="220"/>
      <c r="FI131" s="12">
        <v>64</v>
      </c>
      <c r="FJ131" s="573"/>
      <c r="FK131" s="71"/>
      <c r="FZ131" s="273"/>
      <c r="GA131" s="385"/>
      <c r="GB131" s="220"/>
      <c r="GC131" s="12">
        <v>64</v>
      </c>
      <c r="GD131" s="573"/>
      <c r="GE131" s="71"/>
      <c r="GT131" s="273"/>
      <c r="GU131" s="385"/>
      <c r="GV131" s="220"/>
      <c r="GW131" s="12">
        <v>64</v>
      </c>
      <c r="GX131" s="573"/>
      <c r="GY131" s="71"/>
      <c r="HN131" s="273"/>
      <c r="HO131" s="385"/>
      <c r="HP131" s="220"/>
      <c r="HQ131" s="12">
        <v>64</v>
      </c>
      <c r="HR131" s="573"/>
      <c r="HS131" s="71"/>
      <c r="IH131" s="273"/>
      <c r="II131" s="385"/>
      <c r="IJ131" s="220"/>
      <c r="IK131" s="12">
        <v>64</v>
      </c>
      <c r="IL131" s="573"/>
      <c r="IM131" s="71"/>
      <c r="JB131" s="273"/>
      <c r="JC131" s="385"/>
      <c r="JD131" s="220"/>
      <c r="JE131" s="12">
        <v>64</v>
      </c>
      <c r="JF131" s="573"/>
      <c r="JG131" s="71"/>
      <c r="JV131" s="273"/>
      <c r="JW131" s="385"/>
      <c r="JX131" s="220"/>
      <c r="JY131" s="12">
        <v>64</v>
      </c>
      <c r="JZ131" s="573"/>
      <c r="KA131" s="71"/>
      <c r="KP131" s="273"/>
      <c r="KQ131" s="385"/>
      <c r="KR131" s="220"/>
      <c r="KS131" s="12">
        <v>64</v>
      </c>
      <c r="KT131" s="573"/>
      <c r="KU131" s="71"/>
      <c r="LJ131" s="273"/>
      <c r="LK131" s="385"/>
      <c r="LL131" s="220"/>
      <c r="LM131" s="12">
        <v>64</v>
      </c>
      <c r="LN131" s="573"/>
      <c r="LO131" s="71"/>
      <c r="MD131" s="273"/>
    </row>
    <row r="132" spans="1:342" ht="12.75" customHeight="1" x14ac:dyDescent="0.2">
      <c r="A132" s="494"/>
      <c r="B132" s="12">
        <v>65</v>
      </c>
      <c r="C132" s="69">
        <v>5.7</v>
      </c>
      <c r="D132" s="70">
        <v>4.032</v>
      </c>
      <c r="E132" s="432"/>
      <c r="F132" s="72">
        <f t="shared" si="0"/>
        <v>5.600000000000005E-2</v>
      </c>
      <c r="G132" s="67"/>
      <c r="H132" s="67"/>
      <c r="I132" s="67"/>
      <c r="J132" s="67"/>
      <c r="K132" s="67"/>
      <c r="L132" s="67"/>
      <c r="M132" s="67"/>
      <c r="N132" s="67"/>
      <c r="O132" s="67"/>
      <c r="P132" s="67"/>
      <c r="Q132" s="67"/>
      <c r="R132" s="67"/>
      <c r="S132" s="220"/>
      <c r="T132" s="385"/>
      <c r="U132" s="220"/>
      <c r="V132" s="12">
        <v>65</v>
      </c>
      <c r="W132" s="573"/>
      <c r="X132" s="71"/>
      <c r="Y132"/>
      <c r="Z132"/>
      <c r="AA132"/>
      <c r="AB132"/>
      <c r="AC132"/>
      <c r="AD132"/>
      <c r="AE132"/>
      <c r="AF132"/>
      <c r="AG132"/>
      <c r="AH132"/>
      <c r="AI132"/>
      <c r="AJ132"/>
      <c r="AK132"/>
      <c r="AL132"/>
      <c r="AM132" s="220"/>
      <c r="AN132" s="417"/>
      <c r="AO132" s="494"/>
      <c r="AP132" s="12">
        <v>65</v>
      </c>
      <c r="AQ132" s="573"/>
      <c r="AR132" s="71"/>
      <c r="AS132" s="432"/>
      <c r="AT132" s="574">
        <f t="shared" si="1"/>
        <v>0</v>
      </c>
      <c r="AU132" s="67"/>
      <c r="AV132" s="8"/>
      <c r="AW132" s="8"/>
      <c r="AX132" s="8"/>
      <c r="AY132" s="8"/>
      <c r="AZ132" s="8"/>
      <c r="BA132" s="8"/>
      <c r="BB132" s="8"/>
      <c r="BC132" s="8"/>
      <c r="BD132" s="8"/>
      <c r="BE132" s="8"/>
      <c r="BF132" s="8"/>
      <c r="BG132" s="8"/>
      <c r="BH132" s="8"/>
      <c r="BJ132" s="273"/>
      <c r="BK132" s="385"/>
      <c r="BL132" s="494"/>
      <c r="BM132" s="12">
        <v>65</v>
      </c>
      <c r="BN132" s="573"/>
      <c r="BO132" s="71"/>
      <c r="CD132" s="273"/>
      <c r="CE132" s="385"/>
      <c r="CF132" s="494"/>
      <c r="CG132" s="12">
        <v>65</v>
      </c>
      <c r="CH132" s="573"/>
      <c r="CI132" s="71"/>
      <c r="CX132" s="273"/>
      <c r="CY132" s="385"/>
      <c r="CZ132" s="220"/>
      <c r="DA132" s="12">
        <v>65</v>
      </c>
      <c r="DB132" s="573"/>
      <c r="DC132" s="71"/>
      <c r="DR132" s="273"/>
      <c r="DS132" s="385"/>
      <c r="DT132" s="220"/>
      <c r="DU132" s="12">
        <v>65</v>
      </c>
      <c r="DV132" s="573"/>
      <c r="DW132" s="71"/>
      <c r="EL132" s="273"/>
      <c r="EM132" s="385"/>
      <c r="EN132" s="220"/>
      <c r="EO132" s="12">
        <v>65</v>
      </c>
      <c r="EP132" s="573"/>
      <c r="EQ132" s="71"/>
      <c r="FF132" s="273"/>
      <c r="FG132" s="385"/>
      <c r="FH132" s="220"/>
      <c r="FI132" s="12">
        <v>65</v>
      </c>
      <c r="FJ132" s="573"/>
      <c r="FK132" s="71"/>
      <c r="FZ132" s="273"/>
      <c r="GA132" s="385"/>
      <c r="GB132" s="220"/>
      <c r="GC132" s="12">
        <v>65</v>
      </c>
      <c r="GD132" s="573"/>
      <c r="GE132" s="71"/>
      <c r="GT132" s="273"/>
      <c r="GU132" s="385"/>
      <c r="GV132" s="220"/>
      <c r="GW132" s="12">
        <v>65</v>
      </c>
      <c r="GX132" s="573"/>
      <c r="GY132" s="71"/>
      <c r="HN132" s="273"/>
      <c r="HO132" s="385"/>
      <c r="HP132" s="220"/>
      <c r="HQ132" s="12">
        <v>65</v>
      </c>
      <c r="HR132" s="573"/>
      <c r="HS132" s="71"/>
      <c r="IH132" s="273"/>
      <c r="II132" s="385"/>
      <c r="IJ132" s="220"/>
      <c r="IK132" s="12">
        <v>65</v>
      </c>
      <c r="IL132" s="573"/>
      <c r="IM132" s="71"/>
      <c r="JB132" s="273"/>
      <c r="JC132" s="385"/>
      <c r="JD132" s="220"/>
      <c r="JE132" s="12">
        <v>65</v>
      </c>
      <c r="JF132" s="573"/>
      <c r="JG132" s="71"/>
      <c r="JV132" s="273"/>
      <c r="JW132" s="385"/>
      <c r="JX132" s="220"/>
      <c r="JY132" s="12">
        <v>65</v>
      </c>
      <c r="JZ132" s="573"/>
      <c r="KA132" s="71"/>
      <c r="KP132" s="273"/>
      <c r="KQ132" s="385"/>
      <c r="KR132" s="220"/>
      <c r="KS132" s="12">
        <v>65</v>
      </c>
      <c r="KT132" s="573"/>
      <c r="KU132" s="71"/>
      <c r="LJ132" s="273"/>
      <c r="LK132" s="385"/>
      <c r="LL132" s="220"/>
      <c r="LM132" s="12">
        <v>65</v>
      </c>
      <c r="LN132" s="573"/>
      <c r="LO132" s="71"/>
      <c r="MD132" s="273"/>
    </row>
    <row r="133" spans="1:342" ht="12.75" customHeight="1" x14ac:dyDescent="0.2">
      <c r="A133" s="494"/>
      <c r="B133" s="12">
        <v>66</v>
      </c>
      <c r="C133" s="69">
        <v>5.72</v>
      </c>
      <c r="D133" s="70">
        <v>4.0890000000000004</v>
      </c>
      <c r="E133" s="432"/>
      <c r="F133" s="72">
        <f t="shared" si="0"/>
        <v>5.7000000000000384E-2</v>
      </c>
      <c r="G133" s="67"/>
      <c r="H133" s="67"/>
      <c r="I133" s="67"/>
      <c r="J133" s="67"/>
      <c r="K133" s="67"/>
      <c r="L133" s="67"/>
      <c r="M133" s="67"/>
      <c r="N133" s="67"/>
      <c r="O133" s="67"/>
      <c r="P133" s="67"/>
      <c r="Q133" s="67"/>
      <c r="R133" s="67"/>
      <c r="S133" s="220"/>
      <c r="T133" s="385"/>
      <c r="U133" s="220"/>
      <c r="V133" s="12">
        <v>66</v>
      </c>
      <c r="W133" s="573"/>
      <c r="X133" s="71"/>
      <c r="Y133"/>
      <c r="Z133"/>
      <c r="AA133"/>
      <c r="AB133"/>
      <c r="AC133"/>
      <c r="AD133"/>
      <c r="AE133"/>
      <c r="AF133"/>
      <c r="AG133"/>
      <c r="AH133"/>
      <c r="AI133"/>
      <c r="AJ133"/>
      <c r="AK133"/>
      <c r="AL133"/>
      <c r="AM133" s="220"/>
      <c r="AN133" s="417"/>
      <c r="AO133" s="494"/>
      <c r="AP133" s="12">
        <v>66</v>
      </c>
      <c r="AQ133" s="573"/>
      <c r="AR133" s="71"/>
      <c r="AS133" s="432"/>
      <c r="AT133" s="574">
        <f t="shared" si="1"/>
        <v>0</v>
      </c>
      <c r="AU133" s="67"/>
      <c r="AV133" s="8"/>
      <c r="AW133" s="8"/>
      <c r="AX133" s="8"/>
      <c r="AY133" s="8"/>
      <c r="AZ133" s="8"/>
      <c r="BA133" s="8"/>
      <c r="BB133" s="8"/>
      <c r="BC133" s="8"/>
      <c r="BD133" s="8"/>
      <c r="BE133" s="8"/>
      <c r="BF133" s="8"/>
      <c r="BG133" s="8"/>
      <c r="BH133" s="8"/>
      <c r="BJ133" s="273"/>
      <c r="BK133" s="385"/>
      <c r="BL133" s="494"/>
      <c r="BM133" s="12">
        <v>66</v>
      </c>
      <c r="BN133" s="573"/>
      <c r="BO133" s="71"/>
      <c r="CD133" s="273"/>
      <c r="CE133" s="385"/>
      <c r="CF133" s="494"/>
      <c r="CG133" s="12">
        <v>66</v>
      </c>
      <c r="CH133" s="573"/>
      <c r="CI133" s="71"/>
      <c r="CX133" s="273"/>
      <c r="CY133" s="385"/>
      <c r="CZ133" s="220"/>
      <c r="DA133" s="12">
        <v>66</v>
      </c>
      <c r="DB133" s="573"/>
      <c r="DC133" s="71"/>
      <c r="DR133" s="273"/>
      <c r="DS133" s="385"/>
      <c r="DT133" s="220"/>
      <c r="DU133" s="12">
        <v>66</v>
      </c>
      <c r="DV133" s="573"/>
      <c r="DW133" s="71"/>
      <c r="EL133" s="273"/>
      <c r="EM133" s="385"/>
      <c r="EN133" s="220"/>
      <c r="EO133" s="12">
        <v>66</v>
      </c>
      <c r="EP133" s="573"/>
      <c r="EQ133" s="71"/>
      <c r="FF133" s="273"/>
      <c r="FG133" s="385"/>
      <c r="FH133" s="220"/>
      <c r="FI133" s="12">
        <v>66</v>
      </c>
      <c r="FJ133" s="573"/>
      <c r="FK133" s="71"/>
      <c r="FZ133" s="273"/>
      <c r="GA133" s="385"/>
      <c r="GB133" s="220"/>
      <c r="GC133" s="12">
        <v>66</v>
      </c>
      <c r="GD133" s="573"/>
      <c r="GE133" s="71"/>
      <c r="GT133" s="273"/>
      <c r="GU133" s="385"/>
      <c r="GV133" s="220"/>
      <c r="GW133" s="12">
        <v>66</v>
      </c>
      <c r="GX133" s="573"/>
      <c r="GY133" s="71"/>
      <c r="HN133" s="273"/>
      <c r="HO133" s="385"/>
      <c r="HP133" s="220"/>
      <c r="HQ133" s="12">
        <v>66</v>
      </c>
      <c r="HR133" s="573"/>
      <c r="HS133" s="71"/>
      <c r="IH133" s="273"/>
      <c r="II133" s="385"/>
      <c r="IJ133" s="220"/>
      <c r="IK133" s="12">
        <v>66</v>
      </c>
      <c r="IL133" s="573"/>
      <c r="IM133" s="71"/>
      <c r="JB133" s="273"/>
      <c r="JC133" s="385"/>
      <c r="JD133" s="220"/>
      <c r="JE133" s="12">
        <v>66</v>
      </c>
      <c r="JF133" s="573"/>
      <c r="JG133" s="71"/>
      <c r="JV133" s="273"/>
      <c r="JW133" s="385"/>
      <c r="JX133" s="220"/>
      <c r="JY133" s="12">
        <v>66</v>
      </c>
      <c r="JZ133" s="573"/>
      <c r="KA133" s="71"/>
      <c r="KP133" s="273"/>
      <c r="KQ133" s="385"/>
      <c r="KR133" s="220"/>
      <c r="KS133" s="12">
        <v>66</v>
      </c>
      <c r="KT133" s="573"/>
      <c r="KU133" s="71"/>
      <c r="LJ133" s="273"/>
      <c r="LK133" s="385"/>
      <c r="LL133" s="220"/>
      <c r="LM133" s="12">
        <v>66</v>
      </c>
      <c r="LN133" s="573"/>
      <c r="LO133" s="71"/>
      <c r="MD133" s="273"/>
    </row>
    <row r="134" spans="1:342" ht="12.75" customHeight="1" x14ac:dyDescent="0.2">
      <c r="A134" s="494"/>
      <c r="B134" s="12">
        <v>67</v>
      </c>
      <c r="C134" s="69">
        <v>5.73</v>
      </c>
      <c r="D134" s="70">
        <v>4.1619999999999999</v>
      </c>
      <c r="E134" s="432"/>
      <c r="F134" s="72">
        <f t="shared" si="0"/>
        <v>7.299999999999951E-2</v>
      </c>
      <c r="G134" s="67"/>
      <c r="H134" s="67"/>
      <c r="I134" s="67"/>
      <c r="J134" s="67"/>
      <c r="K134" s="67"/>
      <c r="L134" s="67"/>
      <c r="M134" s="67"/>
      <c r="N134" s="67"/>
      <c r="O134" s="67"/>
      <c r="P134" s="67"/>
      <c r="Q134" s="67"/>
      <c r="R134" s="67"/>
      <c r="S134" s="220"/>
      <c r="T134" s="385"/>
      <c r="U134" s="220"/>
      <c r="V134" s="12">
        <v>67</v>
      </c>
      <c r="W134" s="573"/>
      <c r="X134" s="71"/>
      <c r="Y134"/>
      <c r="Z134"/>
      <c r="AA134"/>
      <c r="AB134"/>
      <c r="AC134"/>
      <c r="AD134"/>
      <c r="AE134"/>
      <c r="AF134"/>
      <c r="AG134"/>
      <c r="AH134"/>
      <c r="AI134"/>
      <c r="AJ134"/>
      <c r="AK134"/>
      <c r="AL134"/>
      <c r="AM134" s="220"/>
      <c r="AN134" s="417"/>
      <c r="AO134" s="494"/>
      <c r="AP134" s="12">
        <v>67</v>
      </c>
      <c r="AQ134" s="573"/>
      <c r="AR134" s="71"/>
      <c r="AS134" s="432"/>
      <c r="AT134" s="574">
        <f t="shared" si="1"/>
        <v>0</v>
      </c>
      <c r="AU134" s="67"/>
      <c r="AV134" s="8"/>
      <c r="AW134" s="8"/>
      <c r="AX134" s="8"/>
      <c r="AY134" s="8"/>
      <c r="AZ134" s="8"/>
      <c r="BA134" s="8"/>
      <c r="BB134" s="8"/>
      <c r="BC134" s="8"/>
      <c r="BD134" s="8"/>
      <c r="BE134" s="8"/>
      <c r="BF134" s="8"/>
      <c r="BG134" s="8"/>
      <c r="BH134" s="8"/>
      <c r="BJ134" s="273"/>
      <c r="BK134" s="385"/>
      <c r="BL134" s="494"/>
      <c r="BM134" s="12">
        <v>67</v>
      </c>
      <c r="BN134" s="573"/>
      <c r="BO134" s="71"/>
      <c r="CD134" s="273"/>
      <c r="CE134" s="385"/>
      <c r="CF134" s="494"/>
      <c r="CG134" s="12">
        <v>67</v>
      </c>
      <c r="CH134" s="573"/>
      <c r="CI134" s="71"/>
      <c r="CX134" s="273"/>
      <c r="CY134" s="385"/>
      <c r="CZ134" s="220"/>
      <c r="DA134" s="12">
        <v>67</v>
      </c>
      <c r="DB134" s="573"/>
      <c r="DC134" s="71"/>
      <c r="DR134" s="273"/>
      <c r="DS134" s="385"/>
      <c r="DT134" s="220"/>
      <c r="DU134" s="12">
        <v>67</v>
      </c>
      <c r="DV134" s="573"/>
      <c r="DW134" s="71"/>
      <c r="EL134" s="273"/>
      <c r="EM134" s="385"/>
      <c r="EN134" s="220"/>
      <c r="EO134" s="12">
        <v>67</v>
      </c>
      <c r="EP134" s="573"/>
      <c r="EQ134" s="71"/>
      <c r="FF134" s="273"/>
      <c r="FG134" s="385"/>
      <c r="FH134" s="220"/>
      <c r="FI134" s="12">
        <v>67</v>
      </c>
      <c r="FJ134" s="573"/>
      <c r="FK134" s="71"/>
      <c r="FZ134" s="273"/>
      <c r="GA134" s="385"/>
      <c r="GB134" s="220"/>
      <c r="GC134" s="12">
        <v>67</v>
      </c>
      <c r="GD134" s="573"/>
      <c r="GE134" s="71"/>
      <c r="GT134" s="273"/>
      <c r="GU134" s="385"/>
      <c r="GV134" s="220"/>
      <c r="GW134" s="12">
        <v>67</v>
      </c>
      <c r="GX134" s="573"/>
      <c r="GY134" s="71"/>
      <c r="HN134" s="273"/>
      <c r="HO134" s="385"/>
      <c r="HP134" s="220"/>
      <c r="HQ134" s="12">
        <v>67</v>
      </c>
      <c r="HR134" s="573"/>
      <c r="HS134" s="71"/>
      <c r="IH134" s="273"/>
      <c r="II134" s="385"/>
      <c r="IJ134" s="220"/>
      <c r="IK134" s="12">
        <v>67</v>
      </c>
      <c r="IL134" s="573"/>
      <c r="IM134" s="71"/>
      <c r="JB134" s="273"/>
      <c r="JC134" s="385"/>
      <c r="JD134" s="220"/>
      <c r="JE134" s="12">
        <v>67</v>
      </c>
      <c r="JF134" s="573"/>
      <c r="JG134" s="71"/>
      <c r="JV134" s="273"/>
      <c r="JW134" s="385"/>
      <c r="JX134" s="220"/>
      <c r="JY134" s="12">
        <v>67</v>
      </c>
      <c r="JZ134" s="573"/>
      <c r="KA134" s="71"/>
      <c r="KP134" s="273"/>
      <c r="KQ134" s="385"/>
      <c r="KR134" s="220"/>
      <c r="KS134" s="12">
        <v>67</v>
      </c>
      <c r="KT134" s="573"/>
      <c r="KU134" s="71"/>
      <c r="LJ134" s="273"/>
      <c r="LK134" s="385"/>
      <c r="LL134" s="220"/>
      <c r="LM134" s="12">
        <v>67</v>
      </c>
      <c r="LN134" s="573"/>
      <c r="LO134" s="71"/>
      <c r="MD134" s="273"/>
    </row>
    <row r="135" spans="1:342" ht="12.75" customHeight="1" x14ac:dyDescent="0.2">
      <c r="A135" s="494"/>
      <c r="B135" s="12">
        <v>68</v>
      </c>
      <c r="C135" s="69">
        <v>5.74</v>
      </c>
      <c r="D135" s="70">
        <v>4.2</v>
      </c>
      <c r="E135" s="432"/>
      <c r="F135" s="72">
        <f t="shared" si="0"/>
        <v>3.8000000000000256E-2</v>
      </c>
      <c r="G135" s="67"/>
      <c r="H135" s="67"/>
      <c r="I135" s="67"/>
      <c r="J135" s="67"/>
      <c r="K135" s="67"/>
      <c r="L135" s="67"/>
      <c r="M135" s="67"/>
      <c r="N135" s="67"/>
      <c r="O135" s="67"/>
      <c r="P135" s="67"/>
      <c r="Q135" s="67"/>
      <c r="R135" s="67"/>
      <c r="S135" s="220"/>
      <c r="T135" s="385"/>
      <c r="U135" s="220"/>
      <c r="V135" s="12">
        <v>68</v>
      </c>
      <c r="W135" s="573"/>
      <c r="X135" s="71"/>
      <c r="Y135"/>
      <c r="Z135"/>
      <c r="AA135"/>
      <c r="AB135"/>
      <c r="AC135"/>
      <c r="AD135"/>
      <c r="AE135"/>
      <c r="AF135"/>
      <c r="AG135"/>
      <c r="AH135"/>
      <c r="AI135"/>
      <c r="AJ135"/>
      <c r="AK135"/>
      <c r="AL135"/>
      <c r="AM135" s="220"/>
      <c r="AN135" s="417"/>
      <c r="AO135" s="494"/>
      <c r="AP135" s="12">
        <v>68</v>
      </c>
      <c r="AQ135" s="573"/>
      <c r="AR135" s="71"/>
      <c r="AS135" s="432"/>
      <c r="AT135" s="574">
        <f t="shared" si="1"/>
        <v>0</v>
      </c>
      <c r="AU135" s="67"/>
      <c r="AV135" s="8"/>
      <c r="AW135" s="8"/>
      <c r="AX135" s="8"/>
      <c r="AY135" s="8"/>
      <c r="AZ135" s="8"/>
      <c r="BA135" s="8"/>
      <c r="BB135" s="8"/>
      <c r="BC135" s="8"/>
      <c r="BD135" s="8"/>
      <c r="BE135" s="8"/>
      <c r="BF135" s="8"/>
      <c r="BG135" s="8"/>
      <c r="BH135" s="8"/>
      <c r="BJ135" s="273"/>
      <c r="BK135" s="385"/>
      <c r="BL135" s="494"/>
      <c r="BM135" s="12">
        <v>68</v>
      </c>
      <c r="BN135" s="573"/>
      <c r="BO135" s="71"/>
      <c r="CD135" s="273"/>
      <c r="CE135" s="385"/>
      <c r="CF135" s="494"/>
      <c r="CG135" s="12">
        <v>68</v>
      </c>
      <c r="CH135" s="573"/>
      <c r="CI135" s="71"/>
      <c r="CX135" s="273"/>
      <c r="CY135" s="385"/>
      <c r="CZ135" s="220"/>
      <c r="DA135" s="12">
        <v>68</v>
      </c>
      <c r="DB135" s="573"/>
      <c r="DC135" s="71"/>
      <c r="DR135" s="273"/>
      <c r="DS135" s="385"/>
      <c r="DT135" s="220"/>
      <c r="DU135" s="12">
        <v>68</v>
      </c>
      <c r="DV135" s="573"/>
      <c r="DW135" s="71"/>
      <c r="EL135" s="273"/>
      <c r="EM135" s="385"/>
      <c r="EN135" s="220"/>
      <c r="EO135" s="12">
        <v>68</v>
      </c>
      <c r="EP135" s="573"/>
      <c r="EQ135" s="71"/>
      <c r="FF135" s="273"/>
      <c r="FG135" s="385"/>
      <c r="FH135" s="220"/>
      <c r="FI135" s="12">
        <v>68</v>
      </c>
      <c r="FJ135" s="573"/>
      <c r="FK135" s="71"/>
      <c r="FZ135" s="273"/>
      <c r="GA135" s="385"/>
      <c r="GB135" s="220"/>
      <c r="GC135" s="12">
        <v>68</v>
      </c>
      <c r="GD135" s="573"/>
      <c r="GE135" s="71"/>
      <c r="GT135" s="273"/>
      <c r="GU135" s="385"/>
      <c r="GV135" s="220"/>
      <c r="GW135" s="12">
        <v>68</v>
      </c>
      <c r="GX135" s="573"/>
      <c r="GY135" s="71"/>
      <c r="HN135" s="273"/>
      <c r="HO135" s="385"/>
      <c r="HP135" s="220"/>
      <c r="HQ135" s="12">
        <v>68</v>
      </c>
      <c r="HR135" s="573"/>
      <c r="HS135" s="71"/>
      <c r="IH135" s="273"/>
      <c r="II135" s="385"/>
      <c r="IJ135" s="220"/>
      <c r="IK135" s="12">
        <v>68</v>
      </c>
      <c r="IL135" s="573"/>
      <c r="IM135" s="71"/>
      <c r="JB135" s="273"/>
      <c r="JC135" s="385"/>
      <c r="JD135" s="220"/>
      <c r="JE135" s="12">
        <v>68</v>
      </c>
      <c r="JF135" s="573"/>
      <c r="JG135" s="71"/>
      <c r="JV135" s="273"/>
      <c r="JW135" s="385"/>
      <c r="JX135" s="220"/>
      <c r="JY135" s="12">
        <v>68</v>
      </c>
      <c r="JZ135" s="573"/>
      <c r="KA135" s="71"/>
      <c r="KP135" s="273"/>
      <c r="KQ135" s="385"/>
      <c r="KR135" s="220"/>
      <c r="KS135" s="12">
        <v>68</v>
      </c>
      <c r="KT135" s="573"/>
      <c r="KU135" s="71"/>
      <c r="LJ135" s="273"/>
      <c r="LK135" s="385"/>
      <c r="LL135" s="220"/>
      <c r="LM135" s="12">
        <v>68</v>
      </c>
      <c r="LN135" s="573"/>
      <c r="LO135" s="71"/>
      <c r="MD135" s="273"/>
    </row>
    <row r="136" spans="1:342" ht="12.75" customHeight="1" x14ac:dyDescent="0.2">
      <c r="A136" s="494"/>
      <c r="B136" s="12">
        <v>69</v>
      </c>
      <c r="C136" s="69">
        <v>5.74</v>
      </c>
      <c r="D136" s="70">
        <v>4.2889999999999997</v>
      </c>
      <c r="E136" s="432"/>
      <c r="F136" s="72">
        <f t="shared" si="0"/>
        <v>8.8999999999999524E-2</v>
      </c>
      <c r="G136" s="67"/>
      <c r="H136" s="67"/>
      <c r="I136" s="67"/>
      <c r="J136" s="67"/>
      <c r="K136" s="67"/>
      <c r="L136" s="67"/>
      <c r="M136" s="67"/>
      <c r="N136" s="67"/>
      <c r="O136" s="67"/>
      <c r="P136" s="67"/>
      <c r="Q136" s="67"/>
      <c r="R136" s="67"/>
      <c r="S136" s="220"/>
      <c r="T136" s="385"/>
      <c r="U136" s="220"/>
      <c r="V136" s="12">
        <v>69</v>
      </c>
      <c r="W136" s="573"/>
      <c r="X136" s="71"/>
      <c r="Y136"/>
      <c r="Z136"/>
      <c r="AA136"/>
      <c r="AB136"/>
      <c r="AC136"/>
      <c r="AD136"/>
      <c r="AE136"/>
      <c r="AF136"/>
      <c r="AG136"/>
      <c r="AH136"/>
      <c r="AI136"/>
      <c r="AJ136"/>
      <c r="AK136"/>
      <c r="AL136"/>
      <c r="AM136" s="220"/>
      <c r="AN136" s="417"/>
      <c r="AO136" s="494"/>
      <c r="AP136" s="12">
        <v>69</v>
      </c>
      <c r="AQ136" s="573"/>
      <c r="AR136" s="71"/>
      <c r="AS136" s="432"/>
      <c r="AT136" s="574">
        <f t="shared" si="1"/>
        <v>0</v>
      </c>
      <c r="AU136" s="67"/>
      <c r="AV136" s="8"/>
      <c r="AW136" s="8"/>
      <c r="AX136" s="8"/>
      <c r="AY136" s="8"/>
      <c r="AZ136" s="8"/>
      <c r="BA136" s="8"/>
      <c r="BB136" s="8"/>
      <c r="BC136" s="8"/>
      <c r="BD136" s="8"/>
      <c r="BE136" s="8"/>
      <c r="BF136" s="8"/>
      <c r="BG136" s="8"/>
      <c r="BH136" s="8"/>
      <c r="BJ136" s="273"/>
      <c r="BK136" s="385"/>
      <c r="BL136" s="494"/>
      <c r="BM136" s="12">
        <v>69</v>
      </c>
      <c r="BN136" s="573"/>
      <c r="BO136" s="71"/>
      <c r="CD136" s="273"/>
      <c r="CE136" s="385"/>
      <c r="CF136" s="494"/>
      <c r="CG136" s="12">
        <v>69</v>
      </c>
      <c r="CH136" s="573"/>
      <c r="CI136" s="71"/>
      <c r="CX136" s="273"/>
      <c r="CY136" s="385"/>
      <c r="CZ136" s="220"/>
      <c r="DA136" s="12">
        <v>69</v>
      </c>
      <c r="DB136" s="573"/>
      <c r="DC136" s="71"/>
      <c r="DR136" s="273"/>
      <c r="DS136" s="385"/>
      <c r="DT136" s="220"/>
      <c r="DU136" s="12">
        <v>69</v>
      </c>
      <c r="DV136" s="573"/>
      <c r="DW136" s="71"/>
      <c r="EL136" s="273"/>
      <c r="EM136" s="385"/>
      <c r="EN136" s="220"/>
      <c r="EO136" s="12">
        <v>69</v>
      </c>
      <c r="EP136" s="573"/>
      <c r="EQ136" s="71"/>
      <c r="FF136" s="273"/>
      <c r="FG136" s="385"/>
      <c r="FH136" s="220"/>
      <c r="FI136" s="12">
        <v>69</v>
      </c>
      <c r="FJ136" s="573"/>
      <c r="FK136" s="71"/>
      <c r="FZ136" s="273"/>
      <c r="GA136" s="385"/>
      <c r="GB136" s="220"/>
      <c r="GC136" s="12">
        <v>69</v>
      </c>
      <c r="GD136" s="573"/>
      <c r="GE136" s="71"/>
      <c r="GT136" s="273"/>
      <c r="GU136" s="385"/>
      <c r="GV136" s="220"/>
      <c r="GW136" s="12">
        <v>69</v>
      </c>
      <c r="GX136" s="573"/>
      <c r="GY136" s="71"/>
      <c r="HN136" s="273"/>
      <c r="HO136" s="385"/>
      <c r="HP136" s="220"/>
      <c r="HQ136" s="12">
        <v>69</v>
      </c>
      <c r="HR136" s="573"/>
      <c r="HS136" s="71"/>
      <c r="IH136" s="273"/>
      <c r="II136" s="385"/>
      <c r="IJ136" s="220"/>
      <c r="IK136" s="12">
        <v>69</v>
      </c>
      <c r="IL136" s="573"/>
      <c r="IM136" s="71"/>
      <c r="JB136" s="273"/>
      <c r="JC136" s="385"/>
      <c r="JD136" s="220"/>
      <c r="JE136" s="12">
        <v>69</v>
      </c>
      <c r="JF136" s="573"/>
      <c r="JG136" s="71"/>
      <c r="JV136" s="273"/>
      <c r="JW136" s="385"/>
      <c r="JX136" s="220"/>
      <c r="JY136" s="12">
        <v>69</v>
      </c>
      <c r="JZ136" s="573"/>
      <c r="KA136" s="71"/>
      <c r="KP136" s="273"/>
      <c r="KQ136" s="385"/>
      <c r="KR136" s="220"/>
      <c r="KS136" s="12">
        <v>69</v>
      </c>
      <c r="KT136" s="573"/>
      <c r="KU136" s="71"/>
      <c r="LJ136" s="273"/>
      <c r="LK136" s="385"/>
      <c r="LL136" s="220"/>
      <c r="LM136" s="12">
        <v>69</v>
      </c>
      <c r="LN136" s="573"/>
      <c r="LO136" s="71"/>
      <c r="MD136" s="273"/>
    </row>
    <row r="137" spans="1:342" ht="12.75" customHeight="1" x14ac:dyDescent="0.2">
      <c r="A137" s="494"/>
      <c r="B137" s="12">
        <v>70</v>
      </c>
      <c r="C137" s="69">
        <v>5.76</v>
      </c>
      <c r="D137" s="70">
        <v>4.3369999999999997</v>
      </c>
      <c r="E137" s="432"/>
      <c r="F137" s="72">
        <f t="shared" si="0"/>
        <v>4.8000000000000043E-2</v>
      </c>
      <c r="G137" s="67"/>
      <c r="H137" s="67"/>
      <c r="I137" s="67"/>
      <c r="J137" s="67"/>
      <c r="K137" s="67"/>
      <c r="L137" s="67"/>
      <c r="M137" s="67"/>
      <c r="N137" s="67"/>
      <c r="O137" s="67"/>
      <c r="P137" s="67"/>
      <c r="Q137" s="67"/>
      <c r="R137" s="67"/>
      <c r="S137" s="220"/>
      <c r="T137" s="385"/>
      <c r="U137" s="220"/>
      <c r="V137" s="12">
        <v>70</v>
      </c>
      <c r="W137" s="573"/>
      <c r="X137" s="71"/>
      <c r="Y137"/>
      <c r="Z137"/>
      <c r="AA137"/>
      <c r="AB137"/>
      <c r="AC137"/>
      <c r="AD137"/>
      <c r="AE137"/>
      <c r="AF137"/>
      <c r="AG137"/>
      <c r="AH137"/>
      <c r="AI137"/>
      <c r="AJ137"/>
      <c r="AK137"/>
      <c r="AL137"/>
      <c r="AM137" s="220"/>
      <c r="AN137" s="417"/>
      <c r="AO137" s="494"/>
      <c r="AP137" s="12">
        <v>70</v>
      </c>
      <c r="AQ137" s="573"/>
      <c r="AR137" s="71"/>
      <c r="AS137" s="432"/>
      <c r="AT137" s="574">
        <f t="shared" si="1"/>
        <v>0</v>
      </c>
      <c r="AU137" s="67"/>
      <c r="AV137" s="8"/>
      <c r="AW137" s="8"/>
      <c r="AX137" s="8"/>
      <c r="AY137" s="8"/>
      <c r="AZ137" s="8"/>
      <c r="BA137" s="8"/>
      <c r="BB137" s="8"/>
      <c r="BC137" s="8"/>
      <c r="BD137" s="8"/>
      <c r="BE137" s="8"/>
      <c r="BF137" s="8"/>
      <c r="BG137" s="8"/>
      <c r="BH137" s="8"/>
      <c r="BJ137" s="273"/>
      <c r="BK137" s="385"/>
      <c r="BL137" s="494"/>
      <c r="BM137" s="12">
        <v>70</v>
      </c>
      <c r="BN137" s="573"/>
      <c r="BO137" s="71"/>
      <c r="CD137" s="273"/>
      <c r="CE137" s="385"/>
      <c r="CF137" s="494"/>
      <c r="CG137" s="12">
        <v>70</v>
      </c>
      <c r="CH137" s="573"/>
      <c r="CI137" s="71"/>
      <c r="CX137" s="273"/>
      <c r="CY137" s="385"/>
      <c r="CZ137" s="220"/>
      <c r="DA137" s="12">
        <v>70</v>
      </c>
      <c r="DB137" s="573"/>
      <c r="DC137" s="71"/>
      <c r="DR137" s="273"/>
      <c r="DS137" s="385"/>
      <c r="DT137" s="220"/>
      <c r="DU137" s="12">
        <v>70</v>
      </c>
      <c r="DV137" s="573"/>
      <c r="DW137" s="71"/>
      <c r="EL137" s="273"/>
      <c r="EM137" s="385"/>
      <c r="EN137" s="220"/>
      <c r="EO137" s="12">
        <v>70</v>
      </c>
      <c r="EP137" s="573"/>
      <c r="EQ137" s="71"/>
      <c r="FF137" s="273"/>
      <c r="FG137" s="385"/>
      <c r="FH137" s="220"/>
      <c r="FI137" s="12">
        <v>70</v>
      </c>
      <c r="FJ137" s="573"/>
      <c r="FK137" s="71"/>
      <c r="FZ137" s="273"/>
      <c r="GA137" s="385"/>
      <c r="GB137" s="220"/>
      <c r="GC137" s="12">
        <v>70</v>
      </c>
      <c r="GD137" s="573"/>
      <c r="GE137" s="71"/>
      <c r="GT137" s="273"/>
      <c r="GU137" s="385"/>
      <c r="GV137" s="220"/>
      <c r="GW137" s="12">
        <v>70</v>
      </c>
      <c r="GX137" s="573"/>
      <c r="GY137" s="71"/>
      <c r="HN137" s="273"/>
      <c r="HO137" s="385"/>
      <c r="HP137" s="220"/>
      <c r="HQ137" s="12">
        <v>70</v>
      </c>
      <c r="HR137" s="573"/>
      <c r="HS137" s="71"/>
      <c r="IH137" s="273"/>
      <c r="II137" s="385"/>
      <c r="IJ137" s="220"/>
      <c r="IK137" s="12">
        <v>70</v>
      </c>
      <c r="IL137" s="573"/>
      <c r="IM137" s="71"/>
      <c r="JB137" s="273"/>
      <c r="JC137" s="385"/>
      <c r="JD137" s="220"/>
      <c r="JE137" s="12">
        <v>70</v>
      </c>
      <c r="JF137" s="573"/>
      <c r="JG137" s="71"/>
      <c r="JV137" s="273"/>
      <c r="JW137" s="385"/>
      <c r="JX137" s="220"/>
      <c r="JY137" s="12">
        <v>70</v>
      </c>
      <c r="JZ137" s="573"/>
      <c r="KA137" s="71"/>
      <c r="KP137" s="273"/>
      <c r="KQ137" s="385"/>
      <c r="KR137" s="220"/>
      <c r="KS137" s="12">
        <v>70</v>
      </c>
      <c r="KT137" s="573"/>
      <c r="KU137" s="71"/>
      <c r="LJ137" s="273"/>
      <c r="LK137" s="385"/>
      <c r="LL137" s="220"/>
      <c r="LM137" s="12">
        <v>70</v>
      </c>
      <c r="LN137" s="573"/>
      <c r="LO137" s="71"/>
      <c r="MD137" s="273"/>
    </row>
    <row r="138" spans="1:342" ht="12.75" customHeight="1" x14ac:dyDescent="0.2">
      <c r="A138" s="494"/>
      <c r="B138" s="12">
        <v>71</v>
      </c>
      <c r="C138" s="69">
        <v>5.76</v>
      </c>
      <c r="D138" s="70">
        <v>4.4080000000000004</v>
      </c>
      <c r="E138" s="432"/>
      <c r="F138" s="72">
        <f t="shared" si="0"/>
        <v>7.1000000000000618E-2</v>
      </c>
      <c r="G138" s="67"/>
      <c r="H138" s="67"/>
      <c r="I138" s="67"/>
      <c r="J138" s="67"/>
      <c r="K138" s="67"/>
      <c r="L138" s="67"/>
      <c r="M138" s="67"/>
      <c r="N138" s="67"/>
      <c r="O138" s="67"/>
      <c r="P138" s="67"/>
      <c r="Q138" s="67"/>
      <c r="R138" s="67"/>
      <c r="S138" s="220"/>
      <c r="T138" s="385"/>
      <c r="U138" s="220"/>
      <c r="V138" s="12">
        <v>71</v>
      </c>
      <c r="W138" s="573"/>
      <c r="X138" s="71"/>
      <c r="Y138"/>
      <c r="Z138"/>
      <c r="AA138"/>
      <c r="AB138"/>
      <c r="AC138"/>
      <c r="AD138"/>
      <c r="AE138"/>
      <c r="AF138"/>
      <c r="AG138"/>
      <c r="AH138"/>
      <c r="AI138"/>
      <c r="AJ138"/>
      <c r="AK138"/>
      <c r="AL138"/>
      <c r="AM138" s="220"/>
      <c r="AN138" s="417"/>
      <c r="AO138" s="494"/>
      <c r="AP138" s="12">
        <v>71</v>
      </c>
      <c r="AQ138" s="573"/>
      <c r="AR138" s="71"/>
      <c r="AS138" s="432"/>
      <c r="AT138" s="574">
        <f t="shared" si="1"/>
        <v>0</v>
      </c>
      <c r="AU138" s="67"/>
      <c r="AV138" s="8"/>
      <c r="AW138" s="8"/>
      <c r="AX138" s="8"/>
      <c r="AY138" s="8"/>
      <c r="AZ138" s="8"/>
      <c r="BA138" s="8"/>
      <c r="BB138" s="8"/>
      <c r="BC138" s="8"/>
      <c r="BD138" s="8"/>
      <c r="BE138" s="8"/>
      <c r="BF138" s="8"/>
      <c r="BG138" s="8"/>
      <c r="BH138" s="8"/>
      <c r="BJ138" s="273"/>
      <c r="BK138" s="385"/>
      <c r="BL138" s="494"/>
      <c r="BM138" s="12">
        <v>71</v>
      </c>
      <c r="BN138" s="573"/>
      <c r="BO138" s="71"/>
      <c r="CD138" s="273"/>
      <c r="CE138" s="385"/>
      <c r="CF138" s="494"/>
      <c r="CG138" s="12">
        <v>71</v>
      </c>
      <c r="CH138" s="573"/>
      <c r="CI138" s="71"/>
      <c r="CX138" s="273"/>
      <c r="CY138" s="385"/>
      <c r="CZ138" s="220"/>
      <c r="DA138" s="12">
        <v>71</v>
      </c>
      <c r="DB138" s="573"/>
      <c r="DC138" s="71"/>
      <c r="DR138" s="273"/>
      <c r="DS138" s="385"/>
      <c r="DT138" s="220"/>
      <c r="DU138" s="12">
        <v>71</v>
      </c>
      <c r="DV138" s="573"/>
      <c r="DW138" s="71"/>
      <c r="EL138" s="273"/>
      <c r="EM138" s="385"/>
      <c r="EN138" s="220"/>
      <c r="EO138" s="12">
        <v>71</v>
      </c>
      <c r="EP138" s="573"/>
      <c r="EQ138" s="71"/>
      <c r="FF138" s="273"/>
      <c r="FG138" s="385"/>
      <c r="FH138" s="220"/>
      <c r="FI138" s="12">
        <v>71</v>
      </c>
      <c r="FJ138" s="573"/>
      <c r="FK138" s="71"/>
      <c r="FZ138" s="273"/>
      <c r="GA138" s="385"/>
      <c r="GB138" s="220"/>
      <c r="GC138" s="12">
        <v>71</v>
      </c>
      <c r="GD138" s="573"/>
      <c r="GE138" s="71"/>
      <c r="GT138" s="273"/>
      <c r="GU138" s="385"/>
      <c r="GV138" s="220"/>
      <c r="GW138" s="12">
        <v>71</v>
      </c>
      <c r="GX138" s="573"/>
      <c r="GY138" s="71"/>
      <c r="HN138" s="273"/>
      <c r="HO138" s="385"/>
      <c r="HP138" s="220"/>
      <c r="HQ138" s="12">
        <v>71</v>
      </c>
      <c r="HR138" s="573"/>
      <c r="HS138" s="71"/>
      <c r="IH138" s="273"/>
      <c r="II138" s="385"/>
      <c r="IJ138" s="220"/>
      <c r="IK138" s="12">
        <v>71</v>
      </c>
      <c r="IL138" s="573"/>
      <c r="IM138" s="71"/>
      <c r="JB138" s="273"/>
      <c r="JC138" s="385"/>
      <c r="JD138" s="220"/>
      <c r="JE138" s="12">
        <v>71</v>
      </c>
      <c r="JF138" s="573"/>
      <c r="JG138" s="71"/>
      <c r="JV138" s="273"/>
      <c r="JW138" s="385"/>
      <c r="JX138" s="220"/>
      <c r="JY138" s="12">
        <v>71</v>
      </c>
      <c r="JZ138" s="573"/>
      <c r="KA138" s="71"/>
      <c r="KP138" s="273"/>
      <c r="KQ138" s="385"/>
      <c r="KR138" s="220"/>
      <c r="KS138" s="12">
        <v>71</v>
      </c>
      <c r="KT138" s="573"/>
      <c r="KU138" s="71"/>
      <c r="LJ138" s="273"/>
      <c r="LK138" s="385"/>
      <c r="LL138" s="220"/>
      <c r="LM138" s="12">
        <v>71</v>
      </c>
      <c r="LN138" s="573"/>
      <c r="LO138" s="71"/>
      <c r="MD138" s="273"/>
    </row>
    <row r="139" spans="1:342" ht="12.75" customHeight="1" x14ac:dyDescent="0.2">
      <c r="A139" s="494"/>
      <c r="B139" s="12">
        <v>72</v>
      </c>
      <c r="C139" s="69">
        <v>5.77</v>
      </c>
      <c r="D139" s="70">
        <v>4.4749999999999996</v>
      </c>
      <c r="E139" s="432"/>
      <c r="F139" s="72">
        <f t="shared" si="0"/>
        <v>6.6999999999999282E-2</v>
      </c>
      <c r="G139" s="67"/>
      <c r="H139" s="67"/>
      <c r="I139" s="67"/>
      <c r="J139" s="67"/>
      <c r="K139" s="67"/>
      <c r="L139" s="67"/>
      <c r="M139" s="67"/>
      <c r="N139" s="67"/>
      <c r="O139" s="67"/>
      <c r="P139" s="67"/>
      <c r="Q139" s="67"/>
      <c r="R139" s="67"/>
      <c r="S139" s="220"/>
      <c r="T139" s="385"/>
      <c r="U139" s="220"/>
      <c r="V139" s="12">
        <v>72</v>
      </c>
      <c r="W139" s="573"/>
      <c r="X139" s="71"/>
      <c r="Y139"/>
      <c r="Z139"/>
      <c r="AA139"/>
      <c r="AB139"/>
      <c r="AC139"/>
      <c r="AD139"/>
      <c r="AE139"/>
      <c r="AF139"/>
      <c r="AG139"/>
      <c r="AH139"/>
      <c r="AI139"/>
      <c r="AJ139"/>
      <c r="AK139"/>
      <c r="AL139"/>
      <c r="AM139" s="220"/>
      <c r="AN139" s="417"/>
      <c r="AO139" s="494"/>
      <c r="AP139" s="12">
        <v>72</v>
      </c>
      <c r="AQ139" s="573"/>
      <c r="AR139" s="71"/>
      <c r="AS139" s="432"/>
      <c r="AT139" s="574">
        <f t="shared" si="1"/>
        <v>0</v>
      </c>
      <c r="AU139" s="67"/>
      <c r="AV139" s="8"/>
      <c r="AW139" s="8"/>
      <c r="AX139" s="8"/>
      <c r="AY139" s="8"/>
      <c r="AZ139" s="8"/>
      <c r="BA139" s="8"/>
      <c r="BB139" s="8"/>
      <c r="BC139" s="8"/>
      <c r="BD139" s="8"/>
      <c r="BE139" s="8"/>
      <c r="BF139" s="8"/>
      <c r="BG139" s="8"/>
      <c r="BH139" s="8"/>
      <c r="BJ139" s="273"/>
      <c r="BK139" s="385"/>
      <c r="BL139" s="494"/>
      <c r="BM139" s="12">
        <v>72</v>
      </c>
      <c r="BN139" s="573"/>
      <c r="BO139" s="71"/>
      <c r="CD139" s="273"/>
      <c r="CE139" s="385"/>
      <c r="CF139" s="494"/>
      <c r="CG139" s="12">
        <v>72</v>
      </c>
      <c r="CH139" s="573"/>
      <c r="CI139" s="71"/>
      <c r="CX139" s="273"/>
      <c r="CY139" s="385"/>
      <c r="CZ139" s="220"/>
      <c r="DA139" s="12">
        <v>72</v>
      </c>
      <c r="DB139" s="573"/>
      <c r="DC139" s="71"/>
      <c r="DR139" s="273"/>
      <c r="DS139" s="385"/>
      <c r="DT139" s="220"/>
      <c r="DU139" s="12">
        <v>72</v>
      </c>
      <c r="DV139" s="573"/>
      <c r="DW139" s="71"/>
      <c r="EL139" s="273"/>
      <c r="EM139" s="385"/>
      <c r="EN139" s="220"/>
      <c r="EO139" s="12">
        <v>72</v>
      </c>
      <c r="EP139" s="573"/>
      <c r="EQ139" s="71"/>
      <c r="FF139" s="273"/>
      <c r="FG139" s="385"/>
      <c r="FH139" s="220"/>
      <c r="FI139" s="12">
        <v>72</v>
      </c>
      <c r="FJ139" s="573"/>
      <c r="FK139" s="71"/>
      <c r="FZ139" s="273"/>
      <c r="GA139" s="385"/>
      <c r="GB139" s="220"/>
      <c r="GC139" s="12">
        <v>72</v>
      </c>
      <c r="GD139" s="573"/>
      <c r="GE139" s="71"/>
      <c r="GT139" s="273"/>
      <c r="GU139" s="385"/>
      <c r="GV139" s="220"/>
      <c r="GW139" s="12">
        <v>72</v>
      </c>
      <c r="GX139" s="573"/>
      <c r="GY139" s="71"/>
      <c r="HN139" s="273"/>
      <c r="HO139" s="385"/>
      <c r="HP139" s="220"/>
      <c r="HQ139" s="12">
        <v>72</v>
      </c>
      <c r="HR139" s="573"/>
      <c r="HS139" s="71"/>
      <c r="IH139" s="273"/>
      <c r="II139" s="385"/>
      <c r="IJ139" s="220"/>
      <c r="IK139" s="12">
        <v>72</v>
      </c>
      <c r="IL139" s="573"/>
      <c r="IM139" s="71"/>
      <c r="JB139" s="273"/>
      <c r="JC139" s="385"/>
      <c r="JD139" s="220"/>
      <c r="JE139" s="12">
        <v>72</v>
      </c>
      <c r="JF139" s="573"/>
      <c r="JG139" s="71"/>
      <c r="JV139" s="273"/>
      <c r="JW139" s="385"/>
      <c r="JX139" s="220"/>
      <c r="JY139" s="12">
        <v>72</v>
      </c>
      <c r="JZ139" s="573"/>
      <c r="KA139" s="71"/>
      <c r="KP139" s="273"/>
      <c r="KQ139" s="385"/>
      <c r="KR139" s="220"/>
      <c r="KS139" s="12">
        <v>72</v>
      </c>
      <c r="KT139" s="573"/>
      <c r="KU139" s="71"/>
      <c r="LJ139" s="273"/>
      <c r="LK139" s="385"/>
      <c r="LL139" s="220"/>
      <c r="LM139" s="12">
        <v>72</v>
      </c>
      <c r="LN139" s="573"/>
      <c r="LO139" s="71"/>
      <c r="MD139" s="273"/>
    </row>
    <row r="140" spans="1:342" ht="12.75" customHeight="1" x14ac:dyDescent="0.2">
      <c r="A140" s="494"/>
      <c r="B140" s="12">
        <v>73</v>
      </c>
      <c r="C140" s="69">
        <v>5.77</v>
      </c>
      <c r="D140" s="70">
        <v>4.5259999999999998</v>
      </c>
      <c r="E140" s="432"/>
      <c r="F140" s="72">
        <f t="shared" si="0"/>
        <v>5.1000000000000156E-2</v>
      </c>
      <c r="G140" s="67"/>
      <c r="H140" s="67"/>
      <c r="I140" s="67"/>
      <c r="J140" s="67"/>
      <c r="K140" s="67"/>
      <c r="L140" s="67"/>
      <c r="M140" s="67"/>
      <c r="N140" s="67"/>
      <c r="O140" s="67"/>
      <c r="P140" s="67"/>
      <c r="Q140" s="67"/>
      <c r="R140" s="67"/>
      <c r="S140" s="220"/>
      <c r="T140" s="385"/>
      <c r="U140" s="220"/>
      <c r="V140" s="12">
        <v>73</v>
      </c>
      <c r="W140" s="573"/>
      <c r="X140" s="71"/>
      <c r="Y140"/>
      <c r="Z140"/>
      <c r="AA140"/>
      <c r="AB140"/>
      <c r="AC140"/>
      <c r="AD140"/>
      <c r="AE140"/>
      <c r="AF140"/>
      <c r="AG140"/>
      <c r="AH140"/>
      <c r="AI140"/>
      <c r="AJ140"/>
      <c r="AK140"/>
      <c r="AL140"/>
      <c r="AM140" s="220"/>
      <c r="AN140" s="417"/>
      <c r="AO140" s="494"/>
      <c r="AP140" s="12">
        <v>73</v>
      </c>
      <c r="AQ140" s="573"/>
      <c r="AR140" s="71"/>
      <c r="AS140" s="432"/>
      <c r="AT140" s="574">
        <f t="shared" si="1"/>
        <v>0</v>
      </c>
      <c r="AU140" s="67"/>
      <c r="AV140" s="8"/>
      <c r="AW140" s="8"/>
      <c r="AX140" s="8"/>
      <c r="AY140" s="8"/>
      <c r="AZ140" s="8"/>
      <c r="BA140" s="8"/>
      <c r="BB140" s="8"/>
      <c r="BC140" s="8"/>
      <c r="BD140" s="8"/>
      <c r="BE140" s="8"/>
      <c r="BF140" s="8"/>
      <c r="BG140" s="8"/>
      <c r="BH140" s="8"/>
      <c r="BJ140" s="273"/>
      <c r="BK140" s="385"/>
      <c r="BL140" s="494"/>
      <c r="BM140" s="12">
        <v>73</v>
      </c>
      <c r="BN140" s="573"/>
      <c r="BO140" s="71"/>
      <c r="CD140" s="273"/>
      <c r="CE140" s="385"/>
      <c r="CF140" s="494"/>
      <c r="CG140" s="12">
        <v>73</v>
      </c>
      <c r="CH140" s="573"/>
      <c r="CI140" s="71"/>
      <c r="CX140" s="273"/>
      <c r="CY140" s="385"/>
      <c r="CZ140" s="220"/>
      <c r="DA140" s="12">
        <v>73</v>
      </c>
      <c r="DB140" s="573"/>
      <c r="DC140" s="71"/>
      <c r="DR140" s="273"/>
      <c r="DS140" s="385"/>
      <c r="DT140" s="220"/>
      <c r="DU140" s="12">
        <v>73</v>
      </c>
      <c r="DV140" s="573"/>
      <c r="DW140" s="71"/>
      <c r="EL140" s="273"/>
      <c r="EM140" s="385"/>
      <c r="EN140" s="220"/>
      <c r="EO140" s="12">
        <v>73</v>
      </c>
      <c r="EP140" s="573"/>
      <c r="EQ140" s="71"/>
      <c r="FF140" s="273"/>
      <c r="FG140" s="385"/>
      <c r="FH140" s="220"/>
      <c r="FI140" s="12">
        <v>73</v>
      </c>
      <c r="FJ140" s="573"/>
      <c r="FK140" s="71"/>
      <c r="FZ140" s="273"/>
      <c r="GA140" s="385"/>
      <c r="GB140" s="220"/>
      <c r="GC140" s="12">
        <v>73</v>
      </c>
      <c r="GD140" s="573"/>
      <c r="GE140" s="71"/>
      <c r="GT140" s="273"/>
      <c r="GU140" s="385"/>
      <c r="GV140" s="220"/>
      <c r="GW140" s="12">
        <v>73</v>
      </c>
      <c r="GX140" s="573"/>
      <c r="GY140" s="71"/>
      <c r="HN140" s="273"/>
      <c r="HO140" s="385"/>
      <c r="HP140" s="220"/>
      <c r="HQ140" s="12">
        <v>73</v>
      </c>
      <c r="HR140" s="573"/>
      <c r="HS140" s="71"/>
      <c r="IH140" s="273"/>
      <c r="II140" s="385"/>
      <c r="IJ140" s="220"/>
      <c r="IK140" s="12">
        <v>73</v>
      </c>
      <c r="IL140" s="573"/>
      <c r="IM140" s="71"/>
      <c r="JB140" s="273"/>
      <c r="JC140" s="385"/>
      <c r="JD140" s="220"/>
      <c r="JE140" s="12">
        <v>73</v>
      </c>
      <c r="JF140" s="573"/>
      <c r="JG140" s="71"/>
      <c r="JV140" s="273"/>
      <c r="JW140" s="385"/>
      <c r="JX140" s="220"/>
      <c r="JY140" s="12">
        <v>73</v>
      </c>
      <c r="JZ140" s="573"/>
      <c r="KA140" s="71"/>
      <c r="KP140" s="273"/>
      <c r="KQ140" s="385"/>
      <c r="KR140" s="220"/>
      <c r="KS140" s="12">
        <v>73</v>
      </c>
      <c r="KT140" s="573"/>
      <c r="KU140" s="71"/>
      <c r="LJ140" s="273"/>
      <c r="LK140" s="385"/>
      <c r="LL140" s="220"/>
      <c r="LM140" s="12">
        <v>73</v>
      </c>
      <c r="LN140" s="573"/>
      <c r="LO140" s="71"/>
      <c r="MD140" s="273"/>
    </row>
    <row r="141" spans="1:342" ht="12.75" customHeight="1" x14ac:dyDescent="0.2">
      <c r="A141" s="494"/>
      <c r="B141" s="12">
        <v>74</v>
      </c>
      <c r="C141" s="69">
        <v>5.78</v>
      </c>
      <c r="D141" s="70">
        <v>4.6020000000000003</v>
      </c>
      <c r="E141" s="432"/>
      <c r="F141" s="72">
        <f t="shared" si="0"/>
        <v>7.6000000000000512E-2</v>
      </c>
      <c r="G141" s="67"/>
      <c r="H141" s="67"/>
      <c r="I141" s="67"/>
      <c r="J141" s="67"/>
      <c r="K141" s="67"/>
      <c r="L141" s="67"/>
      <c r="M141" s="67"/>
      <c r="N141" s="67"/>
      <c r="O141" s="67"/>
      <c r="P141" s="67"/>
      <c r="Q141" s="67"/>
      <c r="R141" s="67"/>
      <c r="S141" s="220"/>
      <c r="T141" s="385"/>
      <c r="U141" s="220"/>
      <c r="V141" s="12">
        <v>74</v>
      </c>
      <c r="W141" s="573"/>
      <c r="X141" s="71"/>
      <c r="Y141"/>
      <c r="Z141"/>
      <c r="AA141"/>
      <c r="AB141"/>
      <c r="AC141"/>
      <c r="AD141"/>
      <c r="AE141"/>
      <c r="AF141"/>
      <c r="AG141"/>
      <c r="AH141"/>
      <c r="AI141"/>
      <c r="AJ141"/>
      <c r="AK141"/>
      <c r="AL141"/>
      <c r="AM141" s="220"/>
      <c r="AN141" s="417"/>
      <c r="AO141" s="494"/>
      <c r="AP141" s="12">
        <v>74</v>
      </c>
      <c r="AQ141" s="573"/>
      <c r="AR141" s="71"/>
      <c r="AS141" s="432"/>
      <c r="AT141" s="574">
        <f t="shared" si="1"/>
        <v>0</v>
      </c>
      <c r="AU141" s="67"/>
      <c r="AV141" s="8"/>
      <c r="AW141" s="8"/>
      <c r="AX141" s="8"/>
      <c r="AY141" s="8"/>
      <c r="AZ141" s="8"/>
      <c r="BA141" s="8"/>
      <c r="BB141" s="8"/>
      <c r="BC141" s="8"/>
      <c r="BD141" s="8"/>
      <c r="BE141" s="8"/>
      <c r="BF141" s="8"/>
      <c r="BG141" s="8"/>
      <c r="BH141" s="8"/>
      <c r="BJ141" s="273"/>
      <c r="BK141" s="385"/>
      <c r="BL141" s="494"/>
      <c r="BM141" s="12">
        <v>74</v>
      </c>
      <c r="BN141" s="573"/>
      <c r="BO141" s="71"/>
      <c r="CD141" s="273"/>
      <c r="CE141" s="385"/>
      <c r="CF141" s="494"/>
      <c r="CG141" s="12">
        <v>74</v>
      </c>
      <c r="CH141" s="573"/>
      <c r="CI141" s="71"/>
      <c r="CX141" s="273"/>
      <c r="CY141" s="385"/>
      <c r="CZ141" s="220"/>
      <c r="DA141" s="12">
        <v>74</v>
      </c>
      <c r="DB141" s="573"/>
      <c r="DC141" s="71"/>
      <c r="DR141" s="273"/>
      <c r="DS141" s="385"/>
      <c r="DT141" s="220"/>
      <c r="DU141" s="12">
        <v>74</v>
      </c>
      <c r="DV141" s="573"/>
      <c r="DW141" s="71"/>
      <c r="EL141" s="273"/>
      <c r="EM141" s="385"/>
      <c r="EN141" s="220"/>
      <c r="EO141" s="12">
        <v>74</v>
      </c>
      <c r="EP141" s="573"/>
      <c r="EQ141" s="71"/>
      <c r="FF141" s="273"/>
      <c r="FG141" s="385"/>
      <c r="FH141" s="220"/>
      <c r="FI141" s="12">
        <v>74</v>
      </c>
      <c r="FJ141" s="573"/>
      <c r="FK141" s="71"/>
      <c r="FZ141" s="273"/>
      <c r="GA141" s="385"/>
      <c r="GB141" s="220"/>
      <c r="GC141" s="12">
        <v>74</v>
      </c>
      <c r="GD141" s="573"/>
      <c r="GE141" s="71"/>
      <c r="GT141" s="273"/>
      <c r="GU141" s="385"/>
      <c r="GV141" s="220"/>
      <c r="GW141" s="12">
        <v>74</v>
      </c>
      <c r="GX141" s="573"/>
      <c r="GY141" s="71"/>
      <c r="HN141" s="273"/>
      <c r="HO141" s="385"/>
      <c r="HP141" s="220"/>
      <c r="HQ141" s="12">
        <v>74</v>
      </c>
      <c r="HR141" s="573"/>
      <c r="HS141" s="71"/>
      <c r="IH141" s="273"/>
      <c r="II141" s="385"/>
      <c r="IJ141" s="220"/>
      <c r="IK141" s="12">
        <v>74</v>
      </c>
      <c r="IL141" s="573"/>
      <c r="IM141" s="71"/>
      <c r="JB141" s="273"/>
      <c r="JC141" s="385"/>
      <c r="JD141" s="220"/>
      <c r="JE141" s="12">
        <v>74</v>
      </c>
      <c r="JF141" s="573"/>
      <c r="JG141" s="71"/>
      <c r="JV141" s="273"/>
      <c r="JW141" s="385"/>
      <c r="JX141" s="220"/>
      <c r="JY141" s="12">
        <v>74</v>
      </c>
      <c r="JZ141" s="573"/>
      <c r="KA141" s="71"/>
      <c r="KP141" s="273"/>
      <c r="KQ141" s="385"/>
      <c r="KR141" s="220"/>
      <c r="KS141" s="12">
        <v>74</v>
      </c>
      <c r="KT141" s="573"/>
      <c r="KU141" s="71"/>
      <c r="LJ141" s="273"/>
      <c r="LK141" s="385"/>
      <c r="LL141" s="220"/>
      <c r="LM141" s="12">
        <v>74</v>
      </c>
      <c r="LN141" s="573"/>
      <c r="LO141" s="71"/>
      <c r="MD141" s="273"/>
    </row>
    <row r="142" spans="1:342" ht="12.75" customHeight="1" x14ac:dyDescent="0.2">
      <c r="A142" s="494"/>
      <c r="B142" s="12">
        <v>75</v>
      </c>
      <c r="C142" s="69">
        <v>5.8</v>
      </c>
      <c r="D142" s="70">
        <v>4.6589999999999998</v>
      </c>
      <c r="E142" s="432"/>
      <c r="F142" s="72">
        <f t="shared" si="0"/>
        <v>5.6999999999999496E-2</v>
      </c>
      <c r="G142" s="67"/>
      <c r="H142" s="67"/>
      <c r="I142" s="67"/>
      <c r="J142" s="67"/>
      <c r="K142" s="67"/>
      <c r="L142" s="67"/>
      <c r="M142" s="67"/>
      <c r="N142" s="67"/>
      <c r="O142" s="67"/>
      <c r="P142" s="67"/>
      <c r="Q142" s="67"/>
      <c r="R142" s="67"/>
      <c r="S142" s="220"/>
      <c r="T142" s="385"/>
      <c r="U142" s="220"/>
      <c r="V142" s="12">
        <v>75</v>
      </c>
      <c r="W142" s="573"/>
      <c r="X142" s="71"/>
      <c r="Y142"/>
      <c r="Z142"/>
      <c r="AA142"/>
      <c r="AB142"/>
      <c r="AC142"/>
      <c r="AD142"/>
      <c r="AE142"/>
      <c r="AF142"/>
      <c r="AG142"/>
      <c r="AH142"/>
      <c r="AI142"/>
      <c r="AJ142"/>
      <c r="AK142"/>
      <c r="AL142"/>
      <c r="AM142" s="220"/>
      <c r="AN142" s="417"/>
      <c r="AO142" s="494"/>
      <c r="AP142" s="12">
        <v>75</v>
      </c>
      <c r="AQ142" s="573"/>
      <c r="AR142" s="71"/>
      <c r="AS142" s="432"/>
      <c r="AT142" s="574">
        <f t="shared" si="1"/>
        <v>0</v>
      </c>
      <c r="AU142" s="67"/>
      <c r="AV142" s="8"/>
      <c r="AW142" s="8"/>
      <c r="AX142" s="8"/>
      <c r="AY142" s="8"/>
      <c r="AZ142" s="8"/>
      <c r="BA142" s="8"/>
      <c r="BB142" s="8"/>
      <c r="BC142" s="8"/>
      <c r="BD142" s="8"/>
      <c r="BE142" s="8"/>
      <c r="BF142" s="8"/>
      <c r="BG142" s="8"/>
      <c r="BH142" s="8"/>
      <c r="BJ142" s="273"/>
      <c r="BK142" s="385"/>
      <c r="BL142" s="494"/>
      <c r="BM142" s="12">
        <v>75</v>
      </c>
      <c r="BN142" s="573"/>
      <c r="BO142" s="71"/>
      <c r="CD142" s="273"/>
      <c r="CE142" s="385"/>
      <c r="CF142" s="494"/>
      <c r="CG142" s="12">
        <v>75</v>
      </c>
      <c r="CH142" s="573"/>
      <c r="CI142" s="71"/>
      <c r="CX142" s="273"/>
      <c r="CY142" s="385"/>
      <c r="CZ142" s="220"/>
      <c r="DA142" s="12">
        <v>75</v>
      </c>
      <c r="DB142" s="573"/>
      <c r="DC142" s="71"/>
      <c r="DR142" s="273"/>
      <c r="DS142" s="385"/>
      <c r="DT142" s="220"/>
      <c r="DU142" s="12">
        <v>75</v>
      </c>
      <c r="DV142" s="573"/>
      <c r="DW142" s="71"/>
      <c r="EL142" s="273"/>
      <c r="EM142" s="385"/>
      <c r="EN142" s="220"/>
      <c r="EO142" s="12">
        <v>75</v>
      </c>
      <c r="EP142" s="573"/>
      <c r="EQ142" s="71"/>
      <c r="FF142" s="273"/>
      <c r="FG142" s="385"/>
      <c r="FH142" s="220"/>
      <c r="FI142" s="12">
        <v>75</v>
      </c>
      <c r="FJ142" s="573"/>
      <c r="FK142" s="71"/>
      <c r="FZ142" s="273"/>
      <c r="GA142" s="385"/>
      <c r="GB142" s="220"/>
      <c r="GC142" s="12">
        <v>75</v>
      </c>
      <c r="GD142" s="573"/>
      <c r="GE142" s="71"/>
      <c r="GT142" s="273"/>
      <c r="GU142" s="385"/>
      <c r="GV142" s="220"/>
      <c r="GW142" s="12">
        <v>75</v>
      </c>
      <c r="GX142" s="573"/>
      <c r="GY142" s="71"/>
      <c r="HN142" s="273"/>
      <c r="HO142" s="385"/>
      <c r="HP142" s="220"/>
      <c r="HQ142" s="12">
        <v>75</v>
      </c>
      <c r="HR142" s="573"/>
      <c r="HS142" s="71"/>
      <c r="IH142" s="273"/>
      <c r="II142" s="385"/>
      <c r="IJ142" s="220"/>
      <c r="IK142" s="12">
        <v>75</v>
      </c>
      <c r="IL142" s="573"/>
      <c r="IM142" s="71"/>
      <c r="JB142" s="273"/>
      <c r="JC142" s="385"/>
      <c r="JD142" s="220"/>
      <c r="JE142" s="12">
        <v>75</v>
      </c>
      <c r="JF142" s="573"/>
      <c r="JG142" s="71"/>
      <c r="JV142" s="273"/>
      <c r="JW142" s="385"/>
      <c r="JX142" s="220"/>
      <c r="JY142" s="12">
        <v>75</v>
      </c>
      <c r="JZ142" s="573"/>
      <c r="KA142" s="71"/>
      <c r="KP142" s="273"/>
      <c r="KQ142" s="385"/>
      <c r="KR142" s="220"/>
      <c r="KS142" s="12">
        <v>75</v>
      </c>
      <c r="KT142" s="573"/>
      <c r="KU142" s="71"/>
      <c r="LJ142" s="273"/>
      <c r="LK142" s="385"/>
      <c r="LL142" s="220"/>
      <c r="LM142" s="12">
        <v>75</v>
      </c>
      <c r="LN142" s="573"/>
      <c r="LO142" s="71"/>
      <c r="MD142" s="273"/>
    </row>
    <row r="143" spans="1:342" ht="12.75" customHeight="1" x14ac:dyDescent="0.2">
      <c r="A143" s="494"/>
      <c r="B143" s="12">
        <v>76</v>
      </c>
      <c r="C143" s="69">
        <v>5.77</v>
      </c>
      <c r="D143" s="70">
        <v>4.7149999999999999</v>
      </c>
      <c r="E143" s="432"/>
      <c r="F143" s="72">
        <f t="shared" si="0"/>
        <v>5.600000000000005E-2</v>
      </c>
      <c r="G143" s="67"/>
      <c r="H143" s="67"/>
      <c r="I143" s="67"/>
      <c r="J143" s="67"/>
      <c r="K143" s="67"/>
      <c r="L143" s="67"/>
      <c r="M143" s="67"/>
      <c r="N143" s="67"/>
      <c r="O143" s="67"/>
      <c r="P143" s="67"/>
      <c r="Q143" s="67"/>
      <c r="R143" s="67"/>
      <c r="S143" s="220"/>
      <c r="T143" s="385"/>
      <c r="U143" s="220"/>
      <c r="V143" s="12">
        <v>76</v>
      </c>
      <c r="W143" s="573"/>
      <c r="X143" s="71"/>
      <c r="Y143"/>
      <c r="Z143"/>
      <c r="AA143"/>
      <c r="AB143"/>
      <c r="AC143"/>
      <c r="AD143"/>
      <c r="AE143"/>
      <c r="AF143"/>
      <c r="AG143"/>
      <c r="AH143"/>
      <c r="AI143"/>
      <c r="AJ143"/>
      <c r="AK143"/>
      <c r="AL143"/>
      <c r="AM143" s="220"/>
      <c r="AN143" s="417"/>
      <c r="AO143" s="494"/>
      <c r="AP143" s="12">
        <v>76</v>
      </c>
      <c r="AQ143" s="573"/>
      <c r="AR143" s="71"/>
      <c r="AS143" s="432"/>
      <c r="AT143" s="574">
        <f t="shared" si="1"/>
        <v>0</v>
      </c>
      <c r="AU143" s="67"/>
      <c r="AV143" s="8"/>
      <c r="AW143" s="8"/>
      <c r="AX143" s="8"/>
      <c r="AY143" s="8"/>
      <c r="AZ143" s="8"/>
      <c r="BA143" s="8"/>
      <c r="BB143" s="8"/>
      <c r="BC143" s="8"/>
      <c r="BD143" s="8"/>
      <c r="BE143" s="8"/>
      <c r="BF143" s="8"/>
      <c r="BG143" s="8"/>
      <c r="BH143" s="8"/>
      <c r="BJ143" s="273"/>
      <c r="BK143" s="385"/>
      <c r="BL143" s="494"/>
      <c r="BM143" s="12">
        <v>76</v>
      </c>
      <c r="BN143" s="573"/>
      <c r="BO143" s="71"/>
      <c r="CD143" s="273"/>
      <c r="CE143" s="385"/>
      <c r="CF143" s="494"/>
      <c r="CG143" s="12">
        <v>76</v>
      </c>
      <c r="CH143" s="573"/>
      <c r="CI143" s="71"/>
      <c r="CX143" s="273"/>
      <c r="CY143" s="385"/>
      <c r="CZ143" s="220"/>
      <c r="DA143" s="12">
        <v>76</v>
      </c>
      <c r="DB143" s="573"/>
      <c r="DC143" s="71"/>
      <c r="DR143" s="273"/>
      <c r="DS143" s="385"/>
      <c r="DT143" s="220"/>
      <c r="DU143" s="12">
        <v>76</v>
      </c>
      <c r="DV143" s="573"/>
      <c r="DW143" s="71"/>
      <c r="EL143" s="273"/>
      <c r="EM143" s="385"/>
      <c r="EN143" s="220"/>
      <c r="EO143" s="12">
        <v>76</v>
      </c>
      <c r="EP143" s="573"/>
      <c r="EQ143" s="71"/>
      <c r="FF143" s="273"/>
      <c r="FG143" s="385"/>
      <c r="FH143" s="220"/>
      <c r="FI143" s="12">
        <v>76</v>
      </c>
      <c r="FJ143" s="573"/>
      <c r="FK143" s="71"/>
      <c r="FZ143" s="273"/>
      <c r="GA143" s="385"/>
      <c r="GB143" s="220"/>
      <c r="GC143" s="12">
        <v>76</v>
      </c>
      <c r="GD143" s="573"/>
      <c r="GE143" s="71"/>
      <c r="GT143" s="273"/>
      <c r="GU143" s="385"/>
      <c r="GV143" s="220"/>
      <c r="GW143" s="12">
        <v>76</v>
      </c>
      <c r="GX143" s="573"/>
      <c r="GY143" s="71"/>
      <c r="HN143" s="273"/>
      <c r="HO143" s="385"/>
      <c r="HP143" s="220"/>
      <c r="HQ143" s="12">
        <v>76</v>
      </c>
      <c r="HR143" s="573"/>
      <c r="HS143" s="71"/>
      <c r="IH143" s="273"/>
      <c r="II143" s="385"/>
      <c r="IJ143" s="220"/>
      <c r="IK143" s="12">
        <v>76</v>
      </c>
      <c r="IL143" s="573"/>
      <c r="IM143" s="71"/>
      <c r="JB143" s="273"/>
      <c r="JC143" s="385"/>
      <c r="JD143" s="220"/>
      <c r="JE143" s="12">
        <v>76</v>
      </c>
      <c r="JF143" s="573"/>
      <c r="JG143" s="71"/>
      <c r="JV143" s="273"/>
      <c r="JW143" s="385"/>
      <c r="JX143" s="220"/>
      <c r="JY143" s="12">
        <v>76</v>
      </c>
      <c r="JZ143" s="573"/>
      <c r="KA143" s="71"/>
      <c r="KP143" s="273"/>
      <c r="KQ143" s="385"/>
      <c r="KR143" s="220"/>
      <c r="KS143" s="12">
        <v>76</v>
      </c>
      <c r="KT143" s="573"/>
      <c r="KU143" s="71"/>
      <c r="LJ143" s="273"/>
      <c r="LK143" s="385"/>
      <c r="LL143" s="220"/>
      <c r="LM143" s="12">
        <v>76</v>
      </c>
      <c r="LN143" s="573"/>
      <c r="LO143" s="71"/>
      <c r="MD143" s="273"/>
    </row>
    <row r="144" spans="1:342" ht="12.75" customHeight="1" x14ac:dyDescent="0.2">
      <c r="A144" s="494"/>
      <c r="B144" s="12">
        <v>77</v>
      </c>
      <c r="C144" s="69">
        <v>5.78</v>
      </c>
      <c r="D144" s="70">
        <v>4.7830000000000004</v>
      </c>
      <c r="E144" s="432"/>
      <c r="F144" s="72">
        <f t="shared" si="0"/>
        <v>6.8000000000000504E-2</v>
      </c>
      <c r="G144" s="67"/>
      <c r="H144" s="67"/>
      <c r="I144" s="67"/>
      <c r="J144" s="67"/>
      <c r="K144" s="67"/>
      <c r="L144" s="67"/>
      <c r="M144" s="67"/>
      <c r="N144" s="67"/>
      <c r="O144" s="67"/>
      <c r="P144" s="67"/>
      <c r="Q144" s="67"/>
      <c r="R144" s="67"/>
      <c r="S144" s="220"/>
      <c r="T144" s="385"/>
      <c r="U144" s="220"/>
      <c r="V144" s="12">
        <v>77</v>
      </c>
      <c r="W144" s="573"/>
      <c r="X144" s="71"/>
      <c r="Y144"/>
      <c r="Z144"/>
      <c r="AA144"/>
      <c r="AB144"/>
      <c r="AC144"/>
      <c r="AD144"/>
      <c r="AE144"/>
      <c r="AF144"/>
      <c r="AG144"/>
      <c r="AH144"/>
      <c r="AI144"/>
      <c r="AJ144"/>
      <c r="AK144"/>
      <c r="AL144"/>
      <c r="AM144" s="220"/>
      <c r="AN144" s="417"/>
      <c r="AO144" s="494"/>
      <c r="AP144" s="12">
        <v>77</v>
      </c>
      <c r="AQ144" s="573"/>
      <c r="AR144" s="71"/>
      <c r="AS144" s="432"/>
      <c r="AT144" s="574">
        <f t="shared" si="1"/>
        <v>0</v>
      </c>
      <c r="AU144" s="67"/>
      <c r="AV144" s="8"/>
      <c r="AW144" s="8"/>
      <c r="AX144" s="8"/>
      <c r="AY144" s="8"/>
      <c r="AZ144" s="8"/>
      <c r="BA144" s="8"/>
      <c r="BB144" s="8"/>
      <c r="BC144" s="8"/>
      <c r="BD144" s="8"/>
      <c r="BE144" s="8"/>
      <c r="BF144" s="8"/>
      <c r="BG144" s="8"/>
      <c r="BH144" s="8"/>
      <c r="BJ144" s="273"/>
      <c r="BK144" s="385"/>
      <c r="BL144" s="494"/>
      <c r="BM144" s="12">
        <v>77</v>
      </c>
      <c r="BN144" s="573"/>
      <c r="BO144" s="71"/>
      <c r="CD144" s="273"/>
      <c r="CE144" s="385"/>
      <c r="CF144" s="494"/>
      <c r="CG144" s="12">
        <v>77</v>
      </c>
      <c r="CH144" s="573"/>
      <c r="CI144" s="71"/>
      <c r="CX144" s="273"/>
      <c r="CY144" s="385"/>
      <c r="CZ144" s="220"/>
      <c r="DA144" s="12">
        <v>77</v>
      </c>
      <c r="DB144" s="573"/>
      <c r="DC144" s="71"/>
      <c r="DR144" s="273"/>
      <c r="DS144" s="385"/>
      <c r="DT144" s="220"/>
      <c r="DU144" s="12">
        <v>77</v>
      </c>
      <c r="DV144" s="573"/>
      <c r="DW144" s="71"/>
      <c r="EL144" s="273"/>
      <c r="EM144" s="385"/>
      <c r="EN144" s="220"/>
      <c r="EO144" s="12">
        <v>77</v>
      </c>
      <c r="EP144" s="573"/>
      <c r="EQ144" s="71"/>
      <c r="FF144" s="273"/>
      <c r="FG144" s="385"/>
      <c r="FH144" s="220"/>
      <c r="FI144" s="12">
        <v>77</v>
      </c>
      <c r="FJ144" s="573"/>
      <c r="FK144" s="71"/>
      <c r="FZ144" s="273"/>
      <c r="GA144" s="385"/>
      <c r="GB144" s="220"/>
      <c r="GC144" s="12">
        <v>77</v>
      </c>
      <c r="GD144" s="573"/>
      <c r="GE144" s="71"/>
      <c r="GT144" s="273"/>
      <c r="GU144" s="385"/>
      <c r="GV144" s="220"/>
      <c r="GW144" s="12">
        <v>77</v>
      </c>
      <c r="GX144" s="573"/>
      <c r="GY144" s="71"/>
      <c r="HN144" s="273"/>
      <c r="HO144" s="385"/>
      <c r="HP144" s="220"/>
      <c r="HQ144" s="12">
        <v>77</v>
      </c>
      <c r="HR144" s="573"/>
      <c r="HS144" s="71"/>
      <c r="IH144" s="273"/>
      <c r="II144" s="385"/>
      <c r="IJ144" s="220"/>
      <c r="IK144" s="12">
        <v>77</v>
      </c>
      <c r="IL144" s="573"/>
      <c r="IM144" s="71"/>
      <c r="JB144" s="273"/>
      <c r="JC144" s="385"/>
      <c r="JD144" s="220"/>
      <c r="JE144" s="12">
        <v>77</v>
      </c>
      <c r="JF144" s="573"/>
      <c r="JG144" s="71"/>
      <c r="JV144" s="273"/>
      <c r="JW144" s="385"/>
      <c r="JX144" s="220"/>
      <c r="JY144" s="12">
        <v>77</v>
      </c>
      <c r="JZ144" s="573"/>
      <c r="KA144" s="71"/>
      <c r="KP144" s="273"/>
      <c r="KQ144" s="385"/>
      <c r="KR144" s="220"/>
      <c r="KS144" s="12">
        <v>77</v>
      </c>
      <c r="KT144" s="573"/>
      <c r="KU144" s="71"/>
      <c r="LJ144" s="273"/>
      <c r="LK144" s="385"/>
      <c r="LL144" s="220"/>
      <c r="LM144" s="12">
        <v>77</v>
      </c>
      <c r="LN144" s="573"/>
      <c r="LO144" s="71"/>
      <c r="MD144" s="273"/>
    </row>
    <row r="145" spans="1:342" ht="12.75" customHeight="1" x14ac:dyDescent="0.2">
      <c r="A145" s="494"/>
      <c r="B145" s="12">
        <v>78</v>
      </c>
      <c r="C145" s="69">
        <v>5.8</v>
      </c>
      <c r="D145" s="70">
        <v>4.84</v>
      </c>
      <c r="E145" s="432"/>
      <c r="F145" s="72">
        <f t="shared" si="0"/>
        <v>5.6999999999999496E-2</v>
      </c>
      <c r="G145" s="67"/>
      <c r="H145" s="67"/>
      <c r="I145" s="67"/>
      <c r="J145" s="67"/>
      <c r="K145" s="67"/>
      <c r="L145" s="67"/>
      <c r="M145" s="67"/>
      <c r="N145" s="67"/>
      <c r="O145" s="67"/>
      <c r="P145" s="67"/>
      <c r="Q145" s="67"/>
      <c r="R145" s="67"/>
      <c r="S145" s="220"/>
      <c r="T145" s="385"/>
      <c r="U145" s="220"/>
      <c r="V145" s="12">
        <v>78</v>
      </c>
      <c r="W145" s="573"/>
      <c r="X145" s="71"/>
      <c r="Y145"/>
      <c r="Z145"/>
      <c r="AA145"/>
      <c r="AB145"/>
      <c r="AC145"/>
      <c r="AD145"/>
      <c r="AE145"/>
      <c r="AF145"/>
      <c r="AG145"/>
      <c r="AH145"/>
      <c r="AI145"/>
      <c r="AJ145"/>
      <c r="AK145"/>
      <c r="AL145"/>
      <c r="AM145" s="220"/>
      <c r="AN145" s="417"/>
      <c r="AO145" s="494"/>
      <c r="AP145" s="12">
        <v>78</v>
      </c>
      <c r="AQ145" s="573"/>
      <c r="AR145" s="71"/>
      <c r="AS145" s="432"/>
      <c r="AT145" s="574">
        <f t="shared" si="1"/>
        <v>0</v>
      </c>
      <c r="AU145" s="67"/>
      <c r="AV145" s="8"/>
      <c r="AW145" s="8"/>
      <c r="AX145" s="8"/>
      <c r="AY145" s="8"/>
      <c r="AZ145" s="8"/>
      <c r="BA145" s="8"/>
      <c r="BB145" s="8"/>
      <c r="BC145" s="8"/>
      <c r="BD145" s="8"/>
      <c r="BE145" s="8"/>
      <c r="BF145" s="8"/>
      <c r="BG145" s="8"/>
      <c r="BH145" s="8"/>
      <c r="BJ145" s="273"/>
      <c r="BK145" s="385"/>
      <c r="BL145" s="494"/>
      <c r="BM145" s="12">
        <v>78</v>
      </c>
      <c r="BN145" s="573"/>
      <c r="BO145" s="71"/>
      <c r="CD145" s="273"/>
      <c r="CE145" s="385"/>
      <c r="CF145" s="494"/>
      <c r="CG145" s="12">
        <v>78</v>
      </c>
      <c r="CH145" s="573"/>
      <c r="CI145" s="71"/>
      <c r="CX145" s="273"/>
      <c r="CY145" s="385"/>
      <c r="CZ145" s="220"/>
      <c r="DA145" s="12">
        <v>78</v>
      </c>
      <c r="DB145" s="573"/>
      <c r="DC145" s="71"/>
      <c r="DR145" s="273"/>
      <c r="DS145" s="385"/>
      <c r="DT145" s="220"/>
      <c r="DU145" s="12">
        <v>78</v>
      </c>
      <c r="DV145" s="573"/>
      <c r="DW145" s="71"/>
      <c r="EL145" s="273"/>
      <c r="EM145" s="385"/>
      <c r="EN145" s="220"/>
      <c r="EO145" s="12">
        <v>78</v>
      </c>
      <c r="EP145" s="573"/>
      <c r="EQ145" s="71"/>
      <c r="FF145" s="273"/>
      <c r="FG145" s="385"/>
      <c r="FH145" s="220"/>
      <c r="FI145" s="12">
        <v>78</v>
      </c>
      <c r="FJ145" s="573"/>
      <c r="FK145" s="71"/>
      <c r="FZ145" s="273"/>
      <c r="GA145" s="385"/>
      <c r="GB145" s="220"/>
      <c r="GC145" s="12">
        <v>78</v>
      </c>
      <c r="GD145" s="573"/>
      <c r="GE145" s="71"/>
      <c r="GT145" s="273"/>
      <c r="GU145" s="385"/>
      <c r="GV145" s="220"/>
      <c r="GW145" s="12">
        <v>78</v>
      </c>
      <c r="GX145" s="573"/>
      <c r="GY145" s="71"/>
      <c r="HN145" s="273"/>
      <c r="HO145" s="385"/>
      <c r="HP145" s="220"/>
      <c r="HQ145" s="12">
        <v>78</v>
      </c>
      <c r="HR145" s="573"/>
      <c r="HS145" s="71"/>
      <c r="IH145" s="273"/>
      <c r="II145" s="385"/>
      <c r="IJ145" s="220"/>
      <c r="IK145" s="12">
        <v>78</v>
      </c>
      <c r="IL145" s="573"/>
      <c r="IM145" s="71"/>
      <c r="JB145" s="273"/>
      <c r="JC145" s="385"/>
      <c r="JD145" s="220"/>
      <c r="JE145" s="12">
        <v>78</v>
      </c>
      <c r="JF145" s="573"/>
      <c r="JG145" s="71"/>
      <c r="JV145" s="273"/>
      <c r="JW145" s="385"/>
      <c r="JX145" s="220"/>
      <c r="JY145" s="12">
        <v>78</v>
      </c>
      <c r="JZ145" s="573"/>
      <c r="KA145" s="71"/>
      <c r="KP145" s="273"/>
      <c r="KQ145" s="385"/>
      <c r="KR145" s="220"/>
      <c r="KS145" s="12">
        <v>78</v>
      </c>
      <c r="KT145" s="573"/>
      <c r="KU145" s="71"/>
      <c r="LJ145" s="273"/>
      <c r="LK145" s="385"/>
      <c r="LL145" s="220"/>
      <c r="LM145" s="12">
        <v>78</v>
      </c>
      <c r="LN145" s="573"/>
      <c r="LO145" s="71"/>
      <c r="MD145" s="273"/>
    </row>
    <row r="146" spans="1:342" ht="12.75" customHeight="1" x14ac:dyDescent="0.2">
      <c r="A146" s="494"/>
      <c r="B146" s="12">
        <v>79</v>
      </c>
      <c r="C146" s="69">
        <v>5.81</v>
      </c>
      <c r="D146" s="70">
        <v>4.915</v>
      </c>
      <c r="E146" s="432"/>
      <c r="F146" s="72">
        <f t="shared" si="0"/>
        <v>7.5000000000000178E-2</v>
      </c>
      <c r="G146" s="67"/>
      <c r="H146" s="67"/>
      <c r="I146" s="67"/>
      <c r="J146" s="67"/>
      <c r="K146" s="67"/>
      <c r="L146" s="67"/>
      <c r="M146" s="67"/>
      <c r="N146" s="67"/>
      <c r="O146" s="67"/>
      <c r="P146" s="67"/>
      <c r="Q146" s="67"/>
      <c r="R146" s="67"/>
      <c r="S146" s="220"/>
      <c r="T146" s="385"/>
      <c r="U146" s="220"/>
      <c r="V146" s="12">
        <v>79</v>
      </c>
      <c r="W146" s="573"/>
      <c r="X146" s="71"/>
      <c r="Y146"/>
      <c r="Z146"/>
      <c r="AA146"/>
      <c r="AB146"/>
      <c r="AC146"/>
      <c r="AD146"/>
      <c r="AE146"/>
      <c r="AF146"/>
      <c r="AG146"/>
      <c r="AH146"/>
      <c r="AI146"/>
      <c r="AJ146"/>
      <c r="AK146"/>
      <c r="AL146"/>
      <c r="AM146" s="220"/>
      <c r="AN146" s="417"/>
      <c r="AO146" s="494"/>
      <c r="AP146" s="12">
        <v>79</v>
      </c>
      <c r="AQ146" s="573"/>
      <c r="AR146" s="71"/>
      <c r="AS146" s="432"/>
      <c r="AT146" s="574">
        <f t="shared" si="1"/>
        <v>0</v>
      </c>
      <c r="AU146" s="67"/>
      <c r="AV146" s="8"/>
      <c r="AW146" s="8"/>
      <c r="AX146" s="8"/>
      <c r="AY146" s="8"/>
      <c r="AZ146" s="8"/>
      <c r="BA146" s="8"/>
      <c r="BB146" s="8"/>
      <c r="BC146" s="8"/>
      <c r="BD146" s="8"/>
      <c r="BE146" s="8"/>
      <c r="BF146" s="8"/>
      <c r="BG146" s="8"/>
      <c r="BH146" s="8"/>
      <c r="BJ146" s="273"/>
      <c r="BK146" s="385"/>
      <c r="BL146" s="494"/>
      <c r="BM146" s="12">
        <v>79</v>
      </c>
      <c r="BN146" s="573"/>
      <c r="BO146" s="71"/>
      <c r="CD146" s="273"/>
      <c r="CE146" s="385"/>
      <c r="CF146" s="494"/>
      <c r="CG146" s="12">
        <v>79</v>
      </c>
      <c r="CH146" s="573"/>
      <c r="CI146" s="71"/>
      <c r="CX146" s="273"/>
      <c r="CY146" s="385"/>
      <c r="CZ146" s="220"/>
      <c r="DA146" s="12">
        <v>79</v>
      </c>
      <c r="DB146" s="573"/>
      <c r="DC146" s="71"/>
      <c r="DR146" s="273"/>
      <c r="DS146" s="385"/>
      <c r="DT146" s="220"/>
      <c r="DU146" s="12">
        <v>79</v>
      </c>
      <c r="DV146" s="573"/>
      <c r="DW146" s="71"/>
      <c r="EL146" s="273"/>
      <c r="EM146" s="385"/>
      <c r="EN146" s="220"/>
      <c r="EO146" s="12">
        <v>79</v>
      </c>
      <c r="EP146" s="573"/>
      <c r="EQ146" s="71"/>
      <c r="FF146" s="273"/>
      <c r="FG146" s="385"/>
      <c r="FH146" s="220"/>
      <c r="FI146" s="12">
        <v>79</v>
      </c>
      <c r="FJ146" s="573"/>
      <c r="FK146" s="71"/>
      <c r="FZ146" s="273"/>
      <c r="GA146" s="385"/>
      <c r="GB146" s="220"/>
      <c r="GC146" s="12">
        <v>79</v>
      </c>
      <c r="GD146" s="573"/>
      <c r="GE146" s="71"/>
      <c r="GT146" s="273"/>
      <c r="GU146" s="385"/>
      <c r="GV146" s="220"/>
      <c r="GW146" s="12">
        <v>79</v>
      </c>
      <c r="GX146" s="573"/>
      <c r="GY146" s="71"/>
      <c r="HN146" s="273"/>
      <c r="HO146" s="385"/>
      <c r="HP146" s="220"/>
      <c r="HQ146" s="12">
        <v>79</v>
      </c>
      <c r="HR146" s="573"/>
      <c r="HS146" s="71"/>
      <c r="IH146" s="273"/>
      <c r="II146" s="385"/>
      <c r="IJ146" s="220"/>
      <c r="IK146" s="12">
        <v>79</v>
      </c>
      <c r="IL146" s="573"/>
      <c r="IM146" s="71"/>
      <c r="JB146" s="273"/>
      <c r="JC146" s="385"/>
      <c r="JD146" s="220"/>
      <c r="JE146" s="12">
        <v>79</v>
      </c>
      <c r="JF146" s="573"/>
      <c r="JG146" s="71"/>
      <c r="JV146" s="273"/>
      <c r="JW146" s="385"/>
      <c r="JX146" s="220"/>
      <c r="JY146" s="12">
        <v>79</v>
      </c>
      <c r="JZ146" s="573"/>
      <c r="KA146" s="71"/>
      <c r="KP146" s="273"/>
      <c r="KQ146" s="385"/>
      <c r="KR146" s="220"/>
      <c r="KS146" s="12">
        <v>79</v>
      </c>
      <c r="KT146" s="573"/>
      <c r="KU146" s="71"/>
      <c r="LJ146" s="273"/>
      <c r="LK146" s="385"/>
      <c r="LL146" s="220"/>
      <c r="LM146" s="12">
        <v>79</v>
      </c>
      <c r="LN146" s="573"/>
      <c r="LO146" s="71"/>
      <c r="MD146" s="273"/>
    </row>
    <row r="147" spans="1:342" ht="12.75" customHeight="1" x14ac:dyDescent="0.2">
      <c r="A147" s="494"/>
      <c r="B147" s="12">
        <v>80</v>
      </c>
      <c r="C147" s="69">
        <v>5.8</v>
      </c>
      <c r="D147" s="70">
        <v>4.9720000000000004</v>
      </c>
      <c r="E147" s="432"/>
      <c r="F147" s="72">
        <f t="shared" si="0"/>
        <v>5.7000000000000384E-2</v>
      </c>
      <c r="G147" s="67"/>
      <c r="H147" s="67"/>
      <c r="I147" s="67"/>
      <c r="J147" s="67"/>
      <c r="K147" s="67"/>
      <c r="L147" s="67"/>
      <c r="M147" s="67"/>
      <c r="N147" s="67"/>
      <c r="O147" s="67"/>
      <c r="P147" s="67"/>
      <c r="Q147" s="67"/>
      <c r="R147" s="67"/>
      <c r="S147" s="220"/>
      <c r="T147" s="385"/>
      <c r="U147" s="220"/>
      <c r="V147" s="12">
        <v>80</v>
      </c>
      <c r="W147" s="573"/>
      <c r="X147" s="71"/>
      <c r="Y147"/>
      <c r="Z147"/>
      <c r="AA147"/>
      <c r="AB147"/>
      <c r="AC147"/>
      <c r="AD147"/>
      <c r="AE147"/>
      <c r="AF147"/>
      <c r="AG147"/>
      <c r="AH147"/>
      <c r="AI147"/>
      <c r="AJ147"/>
      <c r="AK147"/>
      <c r="AL147"/>
      <c r="AM147" s="220"/>
      <c r="AN147" s="417"/>
      <c r="AO147" s="494"/>
      <c r="AP147" s="12">
        <v>80</v>
      </c>
      <c r="AQ147" s="573"/>
      <c r="AR147" s="71"/>
      <c r="AS147" s="432"/>
      <c r="AT147" s="574">
        <f t="shared" si="1"/>
        <v>0</v>
      </c>
      <c r="AU147" s="67"/>
      <c r="AV147" s="8"/>
      <c r="AW147" s="8"/>
      <c r="AX147" s="8"/>
      <c r="AY147" s="8"/>
      <c r="AZ147" s="8"/>
      <c r="BA147" s="8"/>
      <c r="BB147" s="8"/>
      <c r="BC147" s="8"/>
      <c r="BD147" s="8"/>
      <c r="BE147" s="8"/>
      <c r="BF147" s="8"/>
      <c r="BG147" s="8"/>
      <c r="BH147" s="8"/>
      <c r="BJ147" s="273"/>
      <c r="BK147" s="385"/>
      <c r="BL147" s="494"/>
      <c r="BM147" s="12">
        <v>80</v>
      </c>
      <c r="BN147" s="573"/>
      <c r="BO147" s="71"/>
      <c r="CD147" s="273"/>
      <c r="CE147" s="385"/>
      <c r="CF147" s="494"/>
      <c r="CG147" s="12">
        <v>80</v>
      </c>
      <c r="CH147" s="573"/>
      <c r="CI147" s="71"/>
      <c r="CX147" s="273"/>
      <c r="CY147" s="385"/>
      <c r="CZ147" s="220"/>
      <c r="DA147" s="12">
        <v>80</v>
      </c>
      <c r="DB147" s="573"/>
      <c r="DC147" s="71"/>
      <c r="DR147" s="273"/>
      <c r="DS147" s="385"/>
      <c r="DT147" s="220"/>
      <c r="DU147" s="12">
        <v>80</v>
      </c>
      <c r="DV147" s="573"/>
      <c r="DW147" s="71"/>
      <c r="EL147" s="273"/>
      <c r="EM147" s="385"/>
      <c r="EN147" s="220"/>
      <c r="EO147" s="12">
        <v>80</v>
      </c>
      <c r="EP147" s="573"/>
      <c r="EQ147" s="71"/>
      <c r="FF147" s="273"/>
      <c r="FG147" s="385"/>
      <c r="FH147" s="220"/>
      <c r="FI147" s="12">
        <v>80</v>
      </c>
      <c r="FJ147" s="573"/>
      <c r="FK147" s="71"/>
      <c r="FZ147" s="273"/>
      <c r="GA147" s="385"/>
      <c r="GB147" s="220"/>
      <c r="GC147" s="12">
        <v>80</v>
      </c>
      <c r="GD147" s="573"/>
      <c r="GE147" s="71"/>
      <c r="GT147" s="273"/>
      <c r="GU147" s="385"/>
      <c r="GV147" s="220"/>
      <c r="GW147" s="12">
        <v>80</v>
      </c>
      <c r="GX147" s="573"/>
      <c r="GY147" s="71"/>
      <c r="HN147" s="273"/>
      <c r="HO147" s="385"/>
      <c r="HP147" s="220"/>
      <c r="HQ147" s="12">
        <v>80</v>
      </c>
      <c r="HR147" s="573"/>
      <c r="HS147" s="71"/>
      <c r="IH147" s="273"/>
      <c r="II147" s="385"/>
      <c r="IJ147" s="220"/>
      <c r="IK147" s="12">
        <v>80</v>
      </c>
      <c r="IL147" s="573"/>
      <c r="IM147" s="71"/>
      <c r="JB147" s="273"/>
      <c r="JC147" s="385"/>
      <c r="JD147" s="220"/>
      <c r="JE147" s="12">
        <v>80</v>
      </c>
      <c r="JF147" s="573"/>
      <c r="JG147" s="71"/>
      <c r="JV147" s="273"/>
      <c r="JW147" s="385"/>
      <c r="JX147" s="220"/>
      <c r="JY147" s="12">
        <v>80</v>
      </c>
      <c r="JZ147" s="573"/>
      <c r="KA147" s="71"/>
      <c r="KP147" s="273"/>
      <c r="KQ147" s="385"/>
      <c r="KR147" s="220"/>
      <c r="KS147" s="12">
        <v>80</v>
      </c>
      <c r="KT147" s="573"/>
      <c r="KU147" s="71"/>
      <c r="LJ147" s="273"/>
      <c r="LK147" s="385"/>
      <c r="LL147" s="220"/>
      <c r="LM147" s="12">
        <v>80</v>
      </c>
      <c r="LN147" s="573"/>
      <c r="LO147" s="71"/>
      <c r="MD147" s="273"/>
    </row>
    <row r="148" spans="1:342" ht="12.75" customHeight="1" x14ac:dyDescent="0.2">
      <c r="A148" s="494"/>
      <c r="B148" s="12">
        <v>81</v>
      </c>
      <c r="C148" s="69">
        <v>5.81</v>
      </c>
      <c r="D148" s="70">
        <v>5.0389999999999997</v>
      </c>
      <c r="E148" s="432"/>
      <c r="F148" s="72">
        <f t="shared" si="0"/>
        <v>6.6999999999999282E-2</v>
      </c>
      <c r="G148" s="67"/>
      <c r="H148" s="67"/>
      <c r="I148" s="67"/>
      <c r="J148" s="67"/>
      <c r="K148" s="67"/>
      <c r="L148" s="67"/>
      <c r="M148" s="67"/>
      <c r="N148" s="67"/>
      <c r="O148" s="67"/>
      <c r="P148" s="67"/>
      <c r="Q148" s="67"/>
      <c r="R148" s="67"/>
      <c r="S148" s="220"/>
      <c r="T148" s="385"/>
      <c r="U148" s="220"/>
      <c r="V148" s="12">
        <v>81</v>
      </c>
      <c r="W148" s="573"/>
      <c r="X148" s="71"/>
      <c r="Y148"/>
      <c r="Z148"/>
      <c r="AA148"/>
      <c r="AB148"/>
      <c r="AC148"/>
      <c r="AD148"/>
      <c r="AE148"/>
      <c r="AF148"/>
      <c r="AG148"/>
      <c r="AH148"/>
      <c r="AI148"/>
      <c r="AJ148"/>
      <c r="AK148"/>
      <c r="AL148"/>
      <c r="AM148" s="220"/>
      <c r="AN148" s="417"/>
      <c r="AO148" s="494"/>
      <c r="AP148" s="12">
        <v>81</v>
      </c>
      <c r="AQ148" s="573"/>
      <c r="AR148" s="71"/>
      <c r="AS148" s="432"/>
      <c r="AT148" s="574">
        <f t="shared" si="1"/>
        <v>0</v>
      </c>
      <c r="AU148" s="67"/>
      <c r="AV148" s="8"/>
      <c r="AW148" s="8"/>
      <c r="AX148" s="8"/>
      <c r="AY148" s="8"/>
      <c r="AZ148" s="8"/>
      <c r="BA148" s="8"/>
      <c r="BB148" s="8"/>
      <c r="BC148" s="8"/>
      <c r="BD148" s="8"/>
      <c r="BE148" s="8"/>
      <c r="BF148" s="8"/>
      <c r="BG148" s="8"/>
      <c r="BH148" s="8"/>
      <c r="BJ148" s="273"/>
      <c r="BK148" s="385"/>
      <c r="BL148" s="494"/>
      <c r="BM148" s="12">
        <v>81</v>
      </c>
      <c r="BN148" s="573"/>
      <c r="BO148" s="71"/>
      <c r="CD148" s="273"/>
      <c r="CE148" s="385"/>
      <c r="CF148" s="494"/>
      <c r="CG148" s="12">
        <v>81</v>
      </c>
      <c r="CH148" s="573"/>
      <c r="CI148" s="71"/>
      <c r="CX148" s="273"/>
      <c r="CY148" s="385"/>
      <c r="CZ148" s="220"/>
      <c r="DA148" s="12">
        <v>81</v>
      </c>
      <c r="DB148" s="573"/>
      <c r="DC148" s="71"/>
      <c r="DR148" s="273"/>
      <c r="DS148" s="385"/>
      <c r="DT148" s="220"/>
      <c r="DU148" s="12">
        <v>81</v>
      </c>
      <c r="DV148" s="573"/>
      <c r="DW148" s="71"/>
      <c r="EL148" s="273"/>
      <c r="EM148" s="385"/>
      <c r="EN148" s="220"/>
      <c r="EO148" s="12">
        <v>81</v>
      </c>
      <c r="EP148" s="573"/>
      <c r="EQ148" s="71"/>
      <c r="FF148" s="273"/>
      <c r="FG148" s="385"/>
      <c r="FH148" s="220"/>
      <c r="FI148" s="12">
        <v>81</v>
      </c>
      <c r="FJ148" s="573"/>
      <c r="FK148" s="71"/>
      <c r="FZ148" s="273"/>
      <c r="GA148" s="385"/>
      <c r="GB148" s="220"/>
      <c r="GC148" s="12">
        <v>81</v>
      </c>
      <c r="GD148" s="573"/>
      <c r="GE148" s="71"/>
      <c r="GT148" s="273"/>
      <c r="GU148" s="385"/>
      <c r="GV148" s="220"/>
      <c r="GW148" s="12">
        <v>81</v>
      </c>
      <c r="GX148" s="573"/>
      <c r="GY148" s="71"/>
      <c r="HN148" s="273"/>
      <c r="HO148" s="385"/>
      <c r="HP148" s="220"/>
      <c r="HQ148" s="12">
        <v>81</v>
      </c>
      <c r="HR148" s="573"/>
      <c r="HS148" s="71"/>
      <c r="IH148" s="273"/>
      <c r="II148" s="385"/>
      <c r="IJ148" s="220"/>
      <c r="IK148" s="12">
        <v>81</v>
      </c>
      <c r="IL148" s="573"/>
      <c r="IM148" s="71"/>
      <c r="JB148" s="273"/>
      <c r="JC148" s="385"/>
      <c r="JD148" s="220"/>
      <c r="JE148" s="12">
        <v>81</v>
      </c>
      <c r="JF148" s="573"/>
      <c r="JG148" s="71"/>
      <c r="JV148" s="273"/>
      <c r="JW148" s="385"/>
      <c r="JX148" s="220"/>
      <c r="JY148" s="12">
        <v>81</v>
      </c>
      <c r="JZ148" s="573"/>
      <c r="KA148" s="71"/>
      <c r="KP148" s="273"/>
      <c r="KQ148" s="385"/>
      <c r="KR148" s="220"/>
      <c r="KS148" s="12">
        <v>81</v>
      </c>
      <c r="KT148" s="573"/>
      <c r="KU148" s="71"/>
      <c r="LJ148" s="273"/>
      <c r="LK148" s="385"/>
      <c r="LL148" s="220"/>
      <c r="LM148" s="12">
        <v>81</v>
      </c>
      <c r="LN148" s="573"/>
      <c r="LO148" s="71"/>
      <c r="MD148" s="273"/>
    </row>
    <row r="149" spans="1:342" ht="12.75" customHeight="1" x14ac:dyDescent="0.2">
      <c r="A149" s="494"/>
      <c r="B149" s="12">
        <v>82</v>
      </c>
      <c r="C149" s="69">
        <v>5.81</v>
      </c>
      <c r="D149" s="70">
        <v>5.0960000000000001</v>
      </c>
      <c r="E149" s="432"/>
      <c r="F149" s="72">
        <f t="shared" si="0"/>
        <v>5.7000000000000384E-2</v>
      </c>
      <c r="G149" s="67"/>
      <c r="H149" s="67"/>
      <c r="I149" s="67"/>
      <c r="J149" s="67"/>
      <c r="K149" s="67"/>
      <c r="L149" s="67"/>
      <c r="M149" s="67"/>
      <c r="N149" s="67"/>
      <c r="O149" s="67"/>
      <c r="P149" s="67"/>
      <c r="Q149" s="67"/>
      <c r="R149" s="67"/>
      <c r="S149" s="220"/>
      <c r="T149" s="385"/>
      <c r="U149" s="220"/>
      <c r="V149" s="12">
        <v>82</v>
      </c>
      <c r="W149" s="573"/>
      <c r="X149" s="71"/>
      <c r="Y149"/>
      <c r="Z149"/>
      <c r="AA149"/>
      <c r="AB149"/>
      <c r="AC149"/>
      <c r="AD149"/>
      <c r="AE149"/>
      <c r="AF149"/>
      <c r="AG149"/>
      <c r="AH149"/>
      <c r="AI149"/>
      <c r="AJ149"/>
      <c r="AK149"/>
      <c r="AL149"/>
      <c r="AM149" s="220"/>
      <c r="AN149" s="417"/>
      <c r="AO149" s="494"/>
      <c r="AP149" s="12">
        <v>82</v>
      </c>
      <c r="AQ149" s="573"/>
      <c r="AR149" s="71"/>
      <c r="AS149" s="432"/>
      <c r="AT149" s="574">
        <f t="shared" si="1"/>
        <v>0</v>
      </c>
      <c r="AU149" s="67"/>
      <c r="AV149" s="8"/>
      <c r="AW149" s="8"/>
      <c r="AX149" s="8"/>
      <c r="AY149" s="8"/>
      <c r="AZ149" s="8"/>
      <c r="BA149" s="8"/>
      <c r="BB149" s="8"/>
      <c r="BC149" s="8"/>
      <c r="BD149" s="8"/>
      <c r="BE149" s="8"/>
      <c r="BF149" s="8"/>
      <c r="BG149" s="8"/>
      <c r="BH149" s="8"/>
      <c r="BJ149" s="273"/>
      <c r="BK149" s="385"/>
      <c r="BL149" s="494"/>
      <c r="BM149" s="12">
        <v>82</v>
      </c>
      <c r="BN149" s="573"/>
      <c r="BO149" s="71"/>
      <c r="CD149" s="273"/>
      <c r="CE149" s="385"/>
      <c r="CF149" s="494"/>
      <c r="CG149" s="12">
        <v>82</v>
      </c>
      <c r="CH149" s="573"/>
      <c r="CI149" s="71"/>
      <c r="CX149" s="273"/>
      <c r="CY149" s="385"/>
      <c r="CZ149" s="220"/>
      <c r="DA149" s="12">
        <v>82</v>
      </c>
      <c r="DB149" s="573"/>
      <c r="DC149" s="71"/>
      <c r="DR149" s="273"/>
      <c r="DS149" s="385"/>
      <c r="DT149" s="220"/>
      <c r="DU149" s="12">
        <v>82</v>
      </c>
      <c r="DV149" s="573"/>
      <c r="DW149" s="71"/>
      <c r="EL149" s="273"/>
      <c r="EM149" s="385"/>
      <c r="EN149" s="220"/>
      <c r="EO149" s="12">
        <v>82</v>
      </c>
      <c r="EP149" s="573"/>
      <c r="EQ149" s="71"/>
      <c r="FF149" s="273"/>
      <c r="FG149" s="385"/>
      <c r="FH149" s="220"/>
      <c r="FI149" s="12">
        <v>82</v>
      </c>
      <c r="FJ149" s="573"/>
      <c r="FK149" s="71"/>
      <c r="FZ149" s="273"/>
      <c r="GA149" s="385"/>
      <c r="GB149" s="220"/>
      <c r="GC149" s="12">
        <v>82</v>
      </c>
      <c r="GD149" s="573"/>
      <c r="GE149" s="71"/>
      <c r="GT149" s="273"/>
      <c r="GU149" s="385"/>
      <c r="GV149" s="220"/>
      <c r="GW149" s="12">
        <v>82</v>
      </c>
      <c r="GX149" s="573"/>
      <c r="GY149" s="71"/>
      <c r="HN149" s="273"/>
      <c r="HO149" s="385"/>
      <c r="HP149" s="220"/>
      <c r="HQ149" s="12">
        <v>82</v>
      </c>
      <c r="HR149" s="573"/>
      <c r="HS149" s="71"/>
      <c r="IH149" s="273"/>
      <c r="II149" s="385"/>
      <c r="IJ149" s="220"/>
      <c r="IK149" s="12">
        <v>82</v>
      </c>
      <c r="IL149" s="573"/>
      <c r="IM149" s="71"/>
      <c r="JB149" s="273"/>
      <c r="JC149" s="385"/>
      <c r="JD149" s="220"/>
      <c r="JE149" s="12">
        <v>82</v>
      </c>
      <c r="JF149" s="573"/>
      <c r="JG149" s="71"/>
      <c r="JV149" s="273"/>
      <c r="JW149" s="385"/>
      <c r="JX149" s="220"/>
      <c r="JY149" s="12">
        <v>82</v>
      </c>
      <c r="JZ149" s="573"/>
      <c r="KA149" s="71"/>
      <c r="KP149" s="273"/>
      <c r="KQ149" s="385"/>
      <c r="KR149" s="220"/>
      <c r="KS149" s="12">
        <v>82</v>
      </c>
      <c r="KT149" s="573"/>
      <c r="KU149" s="71"/>
      <c r="LJ149" s="273"/>
      <c r="LK149" s="385"/>
      <c r="LL149" s="220"/>
      <c r="LM149" s="12">
        <v>82</v>
      </c>
      <c r="LN149" s="573"/>
      <c r="LO149" s="71"/>
      <c r="MD149" s="273"/>
    </row>
    <row r="150" spans="1:342" ht="12.75" customHeight="1" x14ac:dyDescent="0.2">
      <c r="A150" s="494"/>
      <c r="B150" s="12">
        <v>83</v>
      </c>
      <c r="C150" s="69">
        <v>5.82</v>
      </c>
      <c r="D150" s="70">
        <v>5.1580000000000004</v>
      </c>
      <c r="E150" s="432"/>
      <c r="F150" s="72">
        <f t="shared" si="0"/>
        <v>6.2000000000000277E-2</v>
      </c>
      <c r="G150" s="67"/>
      <c r="H150" s="67"/>
      <c r="I150" s="67"/>
      <c r="J150" s="67"/>
      <c r="K150" s="67"/>
      <c r="L150" s="67"/>
      <c r="M150" s="67"/>
      <c r="N150" s="67"/>
      <c r="O150" s="67"/>
      <c r="P150" s="67"/>
      <c r="Q150" s="67"/>
      <c r="R150" s="67"/>
      <c r="S150" s="220"/>
      <c r="T150" s="385"/>
      <c r="U150" s="220"/>
      <c r="V150" s="12">
        <v>83</v>
      </c>
      <c r="W150" s="573"/>
      <c r="X150" s="71"/>
      <c r="Y150"/>
      <c r="Z150"/>
      <c r="AA150"/>
      <c r="AB150"/>
      <c r="AC150"/>
      <c r="AD150"/>
      <c r="AE150"/>
      <c r="AF150"/>
      <c r="AG150"/>
      <c r="AH150"/>
      <c r="AI150"/>
      <c r="AJ150"/>
      <c r="AK150"/>
      <c r="AL150"/>
      <c r="AM150" s="220"/>
      <c r="AN150" s="417"/>
      <c r="AO150" s="494"/>
      <c r="AP150" s="12">
        <v>83</v>
      </c>
      <c r="AQ150" s="573"/>
      <c r="AR150" s="71"/>
      <c r="AS150" s="432"/>
      <c r="AT150" s="574">
        <f t="shared" si="1"/>
        <v>0</v>
      </c>
      <c r="AU150" s="67"/>
      <c r="AV150" s="8"/>
      <c r="AW150" s="8"/>
      <c r="AX150" s="8"/>
      <c r="AY150" s="8"/>
      <c r="AZ150" s="8"/>
      <c r="BA150" s="8"/>
      <c r="BB150" s="8"/>
      <c r="BC150" s="8"/>
      <c r="BD150" s="8"/>
      <c r="BE150" s="8"/>
      <c r="BF150" s="8"/>
      <c r="BG150" s="8"/>
      <c r="BH150" s="8"/>
      <c r="BJ150" s="273"/>
      <c r="BK150" s="385"/>
      <c r="BL150" s="494"/>
      <c r="BM150" s="12">
        <v>83</v>
      </c>
      <c r="BN150" s="573"/>
      <c r="BO150" s="71"/>
      <c r="CD150" s="273"/>
      <c r="CE150" s="385"/>
      <c r="CF150" s="494"/>
      <c r="CG150" s="12">
        <v>83</v>
      </c>
      <c r="CH150" s="573"/>
      <c r="CI150" s="71"/>
      <c r="CX150" s="273"/>
      <c r="CY150" s="385"/>
      <c r="CZ150" s="220"/>
      <c r="DA150" s="12">
        <v>83</v>
      </c>
      <c r="DB150" s="573"/>
      <c r="DC150" s="71"/>
      <c r="DR150" s="273"/>
      <c r="DS150" s="385"/>
      <c r="DT150" s="220"/>
      <c r="DU150" s="12">
        <v>83</v>
      </c>
      <c r="DV150" s="573"/>
      <c r="DW150" s="71"/>
      <c r="EL150" s="273"/>
      <c r="EM150" s="385"/>
      <c r="EN150" s="220"/>
      <c r="EO150" s="12">
        <v>83</v>
      </c>
      <c r="EP150" s="573"/>
      <c r="EQ150" s="71"/>
      <c r="FF150" s="273"/>
      <c r="FG150" s="385"/>
      <c r="FH150" s="220"/>
      <c r="FI150" s="12">
        <v>83</v>
      </c>
      <c r="FJ150" s="573"/>
      <c r="FK150" s="71"/>
      <c r="FZ150" s="273"/>
      <c r="GA150" s="385"/>
      <c r="GB150" s="220"/>
      <c r="GC150" s="12">
        <v>83</v>
      </c>
      <c r="GD150" s="573"/>
      <c r="GE150" s="71"/>
      <c r="GT150" s="273"/>
      <c r="GU150" s="385"/>
      <c r="GV150" s="220"/>
      <c r="GW150" s="12">
        <v>83</v>
      </c>
      <c r="GX150" s="573"/>
      <c r="GY150" s="71"/>
      <c r="HN150" s="273"/>
      <c r="HO150" s="385"/>
      <c r="HP150" s="220"/>
      <c r="HQ150" s="12">
        <v>83</v>
      </c>
      <c r="HR150" s="573"/>
      <c r="HS150" s="71"/>
      <c r="IH150" s="273"/>
      <c r="II150" s="385"/>
      <c r="IJ150" s="220"/>
      <c r="IK150" s="12">
        <v>83</v>
      </c>
      <c r="IL150" s="573"/>
      <c r="IM150" s="71"/>
      <c r="JB150" s="273"/>
      <c r="JC150" s="385"/>
      <c r="JD150" s="220"/>
      <c r="JE150" s="12">
        <v>83</v>
      </c>
      <c r="JF150" s="573"/>
      <c r="JG150" s="71"/>
      <c r="JV150" s="273"/>
      <c r="JW150" s="385"/>
      <c r="JX150" s="220"/>
      <c r="JY150" s="12">
        <v>83</v>
      </c>
      <c r="JZ150" s="573"/>
      <c r="KA150" s="71"/>
      <c r="KP150" s="273"/>
      <c r="KQ150" s="385"/>
      <c r="KR150" s="220"/>
      <c r="KS150" s="12">
        <v>83</v>
      </c>
      <c r="KT150" s="573"/>
      <c r="KU150" s="71"/>
      <c r="LJ150" s="273"/>
      <c r="LK150" s="385"/>
      <c r="LL150" s="220"/>
      <c r="LM150" s="12">
        <v>83</v>
      </c>
      <c r="LN150" s="573"/>
      <c r="LO150" s="71"/>
      <c r="MD150" s="273"/>
    </row>
    <row r="151" spans="1:342" ht="12.75" customHeight="1" x14ac:dyDescent="0.2">
      <c r="A151" s="494"/>
      <c r="B151" s="12">
        <v>84</v>
      </c>
      <c r="C151" s="69">
        <v>5.83</v>
      </c>
      <c r="D151" s="70">
        <v>5.2279999999999998</v>
      </c>
      <c r="E151" s="432"/>
      <c r="F151" s="72">
        <f t="shared" si="0"/>
        <v>6.9999999999999396E-2</v>
      </c>
      <c r="G151" s="67"/>
      <c r="H151" s="67"/>
      <c r="I151" s="67"/>
      <c r="J151" s="67"/>
      <c r="K151" s="67"/>
      <c r="L151" s="67"/>
      <c r="M151" s="67"/>
      <c r="N151" s="67"/>
      <c r="O151" s="67"/>
      <c r="P151" s="67"/>
      <c r="Q151" s="67"/>
      <c r="R151" s="67"/>
      <c r="S151" s="220"/>
      <c r="T151" s="385"/>
      <c r="U151" s="220"/>
      <c r="V151" s="12">
        <v>84</v>
      </c>
      <c r="W151" s="573"/>
      <c r="X151" s="71"/>
      <c r="Y151"/>
      <c r="Z151"/>
      <c r="AA151"/>
      <c r="AB151"/>
      <c r="AC151"/>
      <c r="AD151"/>
      <c r="AE151"/>
      <c r="AF151"/>
      <c r="AG151"/>
      <c r="AH151"/>
      <c r="AI151"/>
      <c r="AJ151"/>
      <c r="AK151"/>
      <c r="AL151"/>
      <c r="AM151" s="220"/>
      <c r="AN151" s="417"/>
      <c r="AO151" s="494"/>
      <c r="AP151" s="12">
        <v>84</v>
      </c>
      <c r="AQ151" s="573"/>
      <c r="AR151" s="71"/>
      <c r="AS151" s="432"/>
      <c r="AT151" s="574">
        <f t="shared" si="1"/>
        <v>0</v>
      </c>
      <c r="AU151" s="67"/>
      <c r="AV151" s="8"/>
      <c r="AW151" s="8"/>
      <c r="AX151" s="8"/>
      <c r="AY151" s="8"/>
      <c r="AZ151" s="8"/>
      <c r="BA151" s="8"/>
      <c r="BB151" s="8"/>
      <c r="BC151" s="8"/>
      <c r="BD151" s="8"/>
      <c r="BE151" s="8"/>
      <c r="BF151" s="8"/>
      <c r="BG151" s="8"/>
      <c r="BH151" s="8"/>
      <c r="BJ151" s="273"/>
      <c r="BK151" s="385"/>
      <c r="BL151" s="494"/>
      <c r="BM151" s="12">
        <v>84</v>
      </c>
      <c r="BN151" s="573"/>
      <c r="BO151" s="71"/>
      <c r="CD151" s="273"/>
      <c r="CE151" s="385"/>
      <c r="CF151" s="494"/>
      <c r="CG151" s="12">
        <v>84</v>
      </c>
      <c r="CH151" s="573"/>
      <c r="CI151" s="71"/>
      <c r="CX151" s="273"/>
      <c r="CY151" s="385"/>
      <c r="CZ151" s="220"/>
      <c r="DA151" s="12">
        <v>84</v>
      </c>
      <c r="DB151" s="573"/>
      <c r="DC151" s="71"/>
      <c r="DR151" s="273"/>
      <c r="DS151" s="385"/>
      <c r="DT151" s="220"/>
      <c r="DU151" s="12">
        <v>84</v>
      </c>
      <c r="DV151" s="573"/>
      <c r="DW151" s="71"/>
      <c r="EL151" s="273"/>
      <c r="EM151" s="385"/>
      <c r="EN151" s="220"/>
      <c r="EO151" s="12">
        <v>84</v>
      </c>
      <c r="EP151" s="573"/>
      <c r="EQ151" s="71"/>
      <c r="FF151" s="273"/>
      <c r="FG151" s="385"/>
      <c r="FH151" s="220"/>
      <c r="FI151" s="12">
        <v>84</v>
      </c>
      <c r="FJ151" s="573"/>
      <c r="FK151" s="71"/>
      <c r="FZ151" s="273"/>
      <c r="GA151" s="385"/>
      <c r="GB151" s="220"/>
      <c r="GC151" s="12">
        <v>84</v>
      </c>
      <c r="GD151" s="573"/>
      <c r="GE151" s="71"/>
      <c r="GT151" s="273"/>
      <c r="GU151" s="385"/>
      <c r="GV151" s="220"/>
      <c r="GW151" s="12">
        <v>84</v>
      </c>
      <c r="GX151" s="573"/>
      <c r="GY151" s="71"/>
      <c r="HN151" s="273"/>
      <c r="HO151" s="385"/>
      <c r="HP151" s="220"/>
      <c r="HQ151" s="12">
        <v>84</v>
      </c>
      <c r="HR151" s="573"/>
      <c r="HS151" s="71"/>
      <c r="IH151" s="273"/>
      <c r="II151" s="385"/>
      <c r="IJ151" s="220"/>
      <c r="IK151" s="12">
        <v>84</v>
      </c>
      <c r="IL151" s="573"/>
      <c r="IM151" s="71"/>
      <c r="JB151" s="273"/>
      <c r="JC151" s="385"/>
      <c r="JD151" s="220"/>
      <c r="JE151" s="12">
        <v>84</v>
      </c>
      <c r="JF151" s="573"/>
      <c r="JG151" s="71"/>
      <c r="JV151" s="273"/>
      <c r="JW151" s="385"/>
      <c r="JX151" s="220"/>
      <c r="JY151" s="12">
        <v>84</v>
      </c>
      <c r="JZ151" s="573"/>
      <c r="KA151" s="71"/>
      <c r="KP151" s="273"/>
      <c r="KQ151" s="385"/>
      <c r="KR151" s="220"/>
      <c r="KS151" s="12">
        <v>84</v>
      </c>
      <c r="KT151" s="573"/>
      <c r="KU151" s="71"/>
      <c r="LJ151" s="273"/>
      <c r="LK151" s="385"/>
      <c r="LL151" s="220"/>
      <c r="LM151" s="12">
        <v>84</v>
      </c>
      <c r="LN151" s="573"/>
      <c r="LO151" s="71"/>
      <c r="MD151" s="273"/>
    </row>
    <row r="152" spans="1:342" ht="12.75" customHeight="1" x14ac:dyDescent="0.2">
      <c r="A152" s="494"/>
      <c r="B152" s="12">
        <v>85</v>
      </c>
      <c r="C152" s="69">
        <v>5.83</v>
      </c>
      <c r="D152" s="70">
        <v>5.2960000000000003</v>
      </c>
      <c r="E152" s="432"/>
      <c r="F152" s="72">
        <f t="shared" si="0"/>
        <v>6.8000000000000504E-2</v>
      </c>
      <c r="G152" s="67"/>
      <c r="H152" s="67"/>
      <c r="I152" s="67"/>
      <c r="J152" s="67"/>
      <c r="K152" s="67"/>
      <c r="L152" s="67"/>
      <c r="M152" s="67"/>
      <c r="N152" s="67"/>
      <c r="O152" s="67"/>
      <c r="P152" s="67"/>
      <c r="Q152" s="67"/>
      <c r="R152" s="67"/>
      <c r="S152" s="220"/>
      <c r="T152" s="385"/>
      <c r="U152" s="220"/>
      <c r="V152" s="12">
        <v>85</v>
      </c>
      <c r="W152" s="573"/>
      <c r="X152" s="71"/>
      <c r="Y152"/>
      <c r="Z152"/>
      <c r="AA152"/>
      <c r="AB152"/>
      <c r="AC152"/>
      <c r="AD152"/>
      <c r="AE152"/>
      <c r="AF152"/>
      <c r="AG152"/>
      <c r="AH152"/>
      <c r="AI152"/>
      <c r="AJ152"/>
      <c r="AK152"/>
      <c r="AL152"/>
      <c r="AM152" s="220"/>
      <c r="AN152" s="417"/>
      <c r="AO152" s="494"/>
      <c r="AP152" s="12">
        <v>85</v>
      </c>
      <c r="AQ152" s="573"/>
      <c r="AR152" s="71"/>
      <c r="AS152" s="432"/>
      <c r="AT152" s="574">
        <f t="shared" si="1"/>
        <v>0</v>
      </c>
      <c r="AU152" s="67"/>
      <c r="AV152" s="8"/>
      <c r="AW152" s="8"/>
      <c r="AX152" s="8"/>
      <c r="AY152" s="8"/>
      <c r="AZ152" s="8"/>
      <c r="BA152" s="8"/>
      <c r="BB152" s="8"/>
      <c r="BC152" s="8"/>
      <c r="BD152" s="8"/>
      <c r="BE152" s="8"/>
      <c r="BF152" s="8"/>
      <c r="BG152" s="8"/>
      <c r="BH152" s="8"/>
      <c r="BJ152" s="273"/>
      <c r="BK152" s="385"/>
      <c r="BL152" s="494"/>
      <c r="BM152" s="12">
        <v>85</v>
      </c>
      <c r="BN152" s="573"/>
      <c r="BO152" s="71"/>
      <c r="CD152" s="273"/>
      <c r="CE152" s="385"/>
      <c r="CF152" s="494"/>
      <c r="CG152" s="12">
        <v>85</v>
      </c>
      <c r="CH152" s="573"/>
      <c r="CI152" s="71"/>
      <c r="CX152" s="273"/>
      <c r="CY152" s="385"/>
      <c r="CZ152" s="220"/>
      <c r="DA152" s="12">
        <v>85</v>
      </c>
      <c r="DB152" s="573"/>
      <c r="DC152" s="71"/>
      <c r="DR152" s="273"/>
      <c r="DS152" s="385"/>
      <c r="DT152" s="220"/>
      <c r="DU152" s="12">
        <v>85</v>
      </c>
      <c r="DV152" s="573"/>
      <c r="DW152" s="71"/>
      <c r="EL152" s="273"/>
      <c r="EM152" s="385"/>
      <c r="EN152" s="220"/>
      <c r="EO152" s="12">
        <v>85</v>
      </c>
      <c r="EP152" s="573"/>
      <c r="EQ152" s="71"/>
      <c r="FF152" s="273"/>
      <c r="FG152" s="385"/>
      <c r="FH152" s="220"/>
      <c r="FI152" s="12">
        <v>85</v>
      </c>
      <c r="FJ152" s="573"/>
      <c r="FK152" s="71"/>
      <c r="FZ152" s="273"/>
      <c r="GA152" s="385"/>
      <c r="GB152" s="220"/>
      <c r="GC152" s="12">
        <v>85</v>
      </c>
      <c r="GD152" s="573"/>
      <c r="GE152" s="71"/>
      <c r="GT152" s="273"/>
      <c r="GU152" s="385"/>
      <c r="GV152" s="220"/>
      <c r="GW152" s="12">
        <v>85</v>
      </c>
      <c r="GX152" s="573"/>
      <c r="GY152" s="71"/>
      <c r="HN152" s="273"/>
      <c r="HO152" s="385"/>
      <c r="HP152" s="220"/>
      <c r="HQ152" s="12">
        <v>85</v>
      </c>
      <c r="HR152" s="573"/>
      <c r="HS152" s="71"/>
      <c r="IH152" s="273"/>
      <c r="II152" s="385"/>
      <c r="IJ152" s="220"/>
      <c r="IK152" s="12">
        <v>85</v>
      </c>
      <c r="IL152" s="573"/>
      <c r="IM152" s="71"/>
      <c r="JB152" s="273"/>
      <c r="JC152" s="385"/>
      <c r="JD152" s="220"/>
      <c r="JE152" s="12">
        <v>85</v>
      </c>
      <c r="JF152" s="573"/>
      <c r="JG152" s="71"/>
      <c r="JV152" s="273"/>
      <c r="JW152" s="385"/>
      <c r="JX152" s="220"/>
      <c r="JY152" s="12">
        <v>85</v>
      </c>
      <c r="JZ152" s="573"/>
      <c r="KA152" s="71"/>
      <c r="KP152" s="273"/>
      <c r="KQ152" s="385"/>
      <c r="KR152" s="220"/>
      <c r="KS152" s="12">
        <v>85</v>
      </c>
      <c r="KT152" s="573"/>
      <c r="KU152" s="71"/>
      <c r="LJ152" s="273"/>
      <c r="LK152" s="385"/>
      <c r="LL152" s="220"/>
      <c r="LM152" s="12">
        <v>85</v>
      </c>
      <c r="LN152" s="573"/>
      <c r="LO152" s="71"/>
      <c r="MD152" s="273"/>
    </row>
    <row r="153" spans="1:342" ht="12.75" customHeight="1" x14ac:dyDescent="0.2">
      <c r="A153" s="494"/>
      <c r="B153" s="12">
        <v>86</v>
      </c>
      <c r="C153" s="69">
        <v>5.83</v>
      </c>
      <c r="D153" s="70">
        <v>5.3659999999999997</v>
      </c>
      <c r="E153" s="432"/>
      <c r="F153" s="72">
        <f t="shared" si="0"/>
        <v>6.9999999999999396E-2</v>
      </c>
      <c r="G153" s="67"/>
      <c r="H153" s="67"/>
      <c r="I153" s="67"/>
      <c r="J153" s="67"/>
      <c r="K153" s="67"/>
      <c r="L153" s="67"/>
      <c r="M153" s="67"/>
      <c r="N153" s="67"/>
      <c r="O153" s="67"/>
      <c r="P153" s="67"/>
      <c r="Q153" s="67"/>
      <c r="R153" s="67"/>
      <c r="S153" s="220"/>
      <c r="T153" s="385"/>
      <c r="U153" s="220"/>
      <c r="V153" s="12">
        <v>86</v>
      </c>
      <c r="W153" s="573"/>
      <c r="X153" s="71"/>
      <c r="Y153"/>
      <c r="Z153"/>
      <c r="AA153"/>
      <c r="AB153"/>
      <c r="AC153"/>
      <c r="AD153"/>
      <c r="AE153"/>
      <c r="AF153"/>
      <c r="AG153"/>
      <c r="AH153"/>
      <c r="AI153"/>
      <c r="AJ153"/>
      <c r="AK153"/>
      <c r="AL153"/>
      <c r="AM153" s="220"/>
      <c r="AN153" s="417"/>
      <c r="AO153" s="494"/>
      <c r="AP153" s="12">
        <v>86</v>
      </c>
      <c r="AQ153" s="573"/>
      <c r="AR153" s="71"/>
      <c r="AS153" s="432"/>
      <c r="AT153" s="574">
        <f t="shared" si="1"/>
        <v>0</v>
      </c>
      <c r="AU153" s="67"/>
      <c r="AV153" s="8"/>
      <c r="AW153" s="8"/>
      <c r="AX153" s="8"/>
      <c r="AY153" s="8"/>
      <c r="AZ153" s="8"/>
      <c r="BA153" s="8"/>
      <c r="BB153" s="8"/>
      <c r="BC153" s="8"/>
      <c r="BD153" s="8"/>
      <c r="BE153" s="8"/>
      <c r="BF153" s="8"/>
      <c r="BG153" s="8"/>
      <c r="BH153" s="8"/>
      <c r="BJ153" s="273"/>
      <c r="BK153" s="385"/>
      <c r="BL153" s="494"/>
      <c r="BM153" s="12">
        <v>86</v>
      </c>
      <c r="BN153" s="573"/>
      <c r="BO153" s="71"/>
      <c r="CD153" s="273"/>
      <c r="CE153" s="385"/>
      <c r="CF153" s="494"/>
      <c r="CG153" s="12">
        <v>86</v>
      </c>
      <c r="CH153" s="573"/>
      <c r="CI153" s="71"/>
      <c r="CX153" s="273"/>
      <c r="CY153" s="385"/>
      <c r="CZ153" s="220"/>
      <c r="DA153" s="12">
        <v>86</v>
      </c>
      <c r="DB153" s="573"/>
      <c r="DC153" s="71"/>
      <c r="DR153" s="273"/>
      <c r="DS153" s="385"/>
      <c r="DT153" s="220"/>
      <c r="DU153" s="12">
        <v>86</v>
      </c>
      <c r="DV153" s="573"/>
      <c r="DW153" s="71"/>
      <c r="EL153" s="273"/>
      <c r="EM153" s="385"/>
      <c r="EN153" s="220"/>
      <c r="EO153" s="12">
        <v>86</v>
      </c>
      <c r="EP153" s="573"/>
      <c r="EQ153" s="71"/>
      <c r="FF153" s="273"/>
      <c r="FG153" s="385"/>
      <c r="FH153" s="220"/>
      <c r="FI153" s="12">
        <v>86</v>
      </c>
      <c r="FJ153" s="573"/>
      <c r="FK153" s="71"/>
      <c r="FZ153" s="273"/>
      <c r="GA153" s="385"/>
      <c r="GB153" s="220"/>
      <c r="GC153" s="12">
        <v>86</v>
      </c>
      <c r="GD153" s="573"/>
      <c r="GE153" s="71"/>
      <c r="GT153" s="273"/>
      <c r="GU153" s="385"/>
      <c r="GV153" s="220"/>
      <c r="GW153" s="12">
        <v>86</v>
      </c>
      <c r="GX153" s="573"/>
      <c r="GY153" s="71"/>
      <c r="HN153" s="273"/>
      <c r="HO153" s="385"/>
      <c r="HP153" s="220"/>
      <c r="HQ153" s="12">
        <v>86</v>
      </c>
      <c r="HR153" s="573"/>
      <c r="HS153" s="71"/>
      <c r="IH153" s="273"/>
      <c r="II153" s="385"/>
      <c r="IJ153" s="220"/>
      <c r="IK153" s="12">
        <v>86</v>
      </c>
      <c r="IL153" s="573"/>
      <c r="IM153" s="71"/>
      <c r="JB153" s="273"/>
      <c r="JC153" s="385"/>
      <c r="JD153" s="220"/>
      <c r="JE153" s="12">
        <v>86</v>
      </c>
      <c r="JF153" s="573"/>
      <c r="JG153" s="71"/>
      <c r="JV153" s="273"/>
      <c r="JW153" s="385"/>
      <c r="JX153" s="220"/>
      <c r="JY153" s="12">
        <v>86</v>
      </c>
      <c r="JZ153" s="573"/>
      <c r="KA153" s="71"/>
      <c r="KP153" s="273"/>
      <c r="KQ153" s="385"/>
      <c r="KR153" s="220"/>
      <c r="KS153" s="12">
        <v>86</v>
      </c>
      <c r="KT153" s="573"/>
      <c r="KU153" s="71"/>
      <c r="LJ153" s="273"/>
      <c r="LK153" s="385"/>
      <c r="LL153" s="220"/>
      <c r="LM153" s="12">
        <v>86</v>
      </c>
      <c r="LN153" s="573"/>
      <c r="LO153" s="71"/>
      <c r="MD153" s="273"/>
    </row>
    <row r="154" spans="1:342" ht="12.75" customHeight="1" x14ac:dyDescent="0.2">
      <c r="A154" s="494"/>
      <c r="B154" s="12">
        <v>87</v>
      </c>
      <c r="C154" s="69">
        <v>5.83</v>
      </c>
      <c r="D154" s="70">
        <v>5.423</v>
      </c>
      <c r="E154" s="432"/>
      <c r="F154" s="72">
        <f t="shared" si="0"/>
        <v>5.7000000000000384E-2</v>
      </c>
      <c r="G154" s="67"/>
      <c r="H154" s="67"/>
      <c r="I154" s="67"/>
      <c r="J154" s="67"/>
      <c r="K154" s="67"/>
      <c r="L154" s="67"/>
      <c r="M154" s="67"/>
      <c r="N154" s="67"/>
      <c r="O154" s="67"/>
      <c r="P154" s="67"/>
      <c r="Q154" s="67"/>
      <c r="R154" s="67"/>
      <c r="S154" s="220"/>
      <c r="T154" s="385"/>
      <c r="U154" s="220"/>
      <c r="V154" s="12">
        <v>87</v>
      </c>
      <c r="W154" s="573"/>
      <c r="X154" s="71"/>
      <c r="Y154"/>
      <c r="Z154"/>
      <c r="AA154"/>
      <c r="AB154"/>
      <c r="AC154"/>
      <c r="AD154"/>
      <c r="AE154"/>
      <c r="AF154"/>
      <c r="AG154"/>
      <c r="AH154"/>
      <c r="AI154"/>
      <c r="AJ154"/>
      <c r="AK154"/>
      <c r="AL154"/>
      <c r="AM154" s="220"/>
      <c r="AN154" s="417"/>
      <c r="AO154" s="494"/>
      <c r="AP154" s="12">
        <v>87</v>
      </c>
      <c r="AQ154" s="573"/>
      <c r="AR154" s="71"/>
      <c r="AS154" s="432"/>
      <c r="AT154" s="574">
        <f t="shared" si="1"/>
        <v>0</v>
      </c>
      <c r="AU154" s="67"/>
      <c r="AV154" s="8"/>
      <c r="AW154" s="8"/>
      <c r="AX154" s="8"/>
      <c r="AY154" s="8"/>
      <c r="AZ154" s="8"/>
      <c r="BA154" s="8"/>
      <c r="BB154" s="8"/>
      <c r="BC154" s="8"/>
      <c r="BD154" s="8"/>
      <c r="BE154" s="8"/>
      <c r="BF154" s="8"/>
      <c r="BG154" s="8"/>
      <c r="BH154" s="8"/>
      <c r="BJ154" s="273"/>
      <c r="BK154" s="385"/>
      <c r="BL154" s="494"/>
      <c r="BM154" s="12">
        <v>87</v>
      </c>
      <c r="BN154" s="573"/>
      <c r="BO154" s="71"/>
      <c r="CD154" s="273"/>
      <c r="CE154" s="385"/>
      <c r="CF154" s="494"/>
      <c r="CG154" s="12">
        <v>87</v>
      </c>
      <c r="CH154" s="573"/>
      <c r="CI154" s="71"/>
      <c r="CX154" s="273"/>
      <c r="CY154" s="385"/>
      <c r="CZ154" s="220"/>
      <c r="DA154" s="12">
        <v>87</v>
      </c>
      <c r="DB154" s="573"/>
      <c r="DC154" s="71"/>
      <c r="DR154" s="273"/>
      <c r="DS154" s="385"/>
      <c r="DT154" s="220"/>
      <c r="DU154" s="12">
        <v>87</v>
      </c>
      <c r="DV154" s="573"/>
      <c r="DW154" s="71"/>
      <c r="EL154" s="273"/>
      <c r="EM154" s="385"/>
      <c r="EN154" s="220"/>
      <c r="EO154" s="12">
        <v>87</v>
      </c>
      <c r="EP154" s="573"/>
      <c r="EQ154" s="71"/>
      <c r="FF154" s="273"/>
      <c r="FG154" s="385"/>
      <c r="FH154" s="220"/>
      <c r="FI154" s="12">
        <v>87</v>
      </c>
      <c r="FJ154" s="573"/>
      <c r="FK154" s="71"/>
      <c r="FZ154" s="273"/>
      <c r="GA154" s="385"/>
      <c r="GB154" s="220"/>
      <c r="GC154" s="12">
        <v>87</v>
      </c>
      <c r="GD154" s="573"/>
      <c r="GE154" s="71"/>
      <c r="GT154" s="273"/>
      <c r="GU154" s="385"/>
      <c r="GV154" s="220"/>
      <c r="GW154" s="12">
        <v>87</v>
      </c>
      <c r="GX154" s="573"/>
      <c r="GY154" s="71"/>
      <c r="HN154" s="273"/>
      <c r="HO154" s="385"/>
      <c r="HP154" s="220"/>
      <c r="HQ154" s="12">
        <v>87</v>
      </c>
      <c r="HR154" s="573"/>
      <c r="HS154" s="71"/>
      <c r="IH154" s="273"/>
      <c r="II154" s="385"/>
      <c r="IJ154" s="220"/>
      <c r="IK154" s="12">
        <v>87</v>
      </c>
      <c r="IL154" s="573"/>
      <c r="IM154" s="71"/>
      <c r="JB154" s="273"/>
      <c r="JC154" s="385"/>
      <c r="JD154" s="220"/>
      <c r="JE154" s="12">
        <v>87</v>
      </c>
      <c r="JF154" s="573"/>
      <c r="JG154" s="71"/>
      <c r="JV154" s="273"/>
      <c r="JW154" s="385"/>
      <c r="JX154" s="220"/>
      <c r="JY154" s="12">
        <v>87</v>
      </c>
      <c r="JZ154" s="573"/>
      <c r="KA154" s="71"/>
      <c r="KP154" s="273"/>
      <c r="KQ154" s="385"/>
      <c r="KR154" s="220"/>
      <c r="KS154" s="12">
        <v>87</v>
      </c>
      <c r="KT154" s="573"/>
      <c r="KU154" s="71"/>
      <c r="LJ154" s="273"/>
      <c r="LK154" s="385"/>
      <c r="LL154" s="220"/>
      <c r="LM154" s="12">
        <v>87</v>
      </c>
      <c r="LN154" s="573"/>
      <c r="LO154" s="71"/>
      <c r="MD154" s="273"/>
    </row>
    <row r="155" spans="1:342" ht="12.75" customHeight="1" x14ac:dyDescent="0.2">
      <c r="A155" s="494"/>
      <c r="B155" s="12">
        <v>88</v>
      </c>
      <c r="C155" s="69">
        <v>5.84</v>
      </c>
      <c r="D155" s="70">
        <v>5.4790000000000001</v>
      </c>
      <c r="E155" s="432"/>
      <c r="F155" s="72">
        <f t="shared" si="0"/>
        <v>5.600000000000005E-2</v>
      </c>
      <c r="G155" s="67"/>
      <c r="H155" s="67"/>
      <c r="I155" s="67"/>
      <c r="J155" s="67"/>
      <c r="K155" s="67"/>
      <c r="L155" s="67"/>
      <c r="M155" s="67"/>
      <c r="N155" s="67"/>
      <c r="O155" s="67"/>
      <c r="P155" s="67"/>
      <c r="Q155" s="67"/>
      <c r="R155" s="67"/>
      <c r="S155" s="220"/>
      <c r="T155" s="385"/>
      <c r="U155" s="220"/>
      <c r="V155" s="12">
        <v>88</v>
      </c>
      <c r="W155" s="573"/>
      <c r="X155" s="71"/>
      <c r="Y155"/>
      <c r="Z155"/>
      <c r="AA155"/>
      <c r="AB155"/>
      <c r="AC155"/>
      <c r="AD155"/>
      <c r="AE155"/>
      <c r="AF155"/>
      <c r="AG155"/>
      <c r="AH155"/>
      <c r="AI155"/>
      <c r="AJ155"/>
      <c r="AK155"/>
      <c r="AL155"/>
      <c r="AM155" s="220"/>
      <c r="AN155" s="417"/>
      <c r="AO155" s="494"/>
      <c r="AP155" s="12">
        <v>88</v>
      </c>
      <c r="AQ155" s="573"/>
      <c r="AR155" s="71"/>
      <c r="AS155" s="432"/>
      <c r="AT155" s="574">
        <f t="shared" si="1"/>
        <v>0</v>
      </c>
      <c r="AU155" s="67"/>
      <c r="AV155" s="8"/>
      <c r="AW155" s="8"/>
      <c r="AX155" s="8"/>
      <c r="AY155" s="8"/>
      <c r="AZ155" s="8"/>
      <c r="BA155" s="8"/>
      <c r="BB155" s="8"/>
      <c r="BC155" s="8"/>
      <c r="BD155" s="8"/>
      <c r="BE155" s="8"/>
      <c r="BF155" s="8"/>
      <c r="BG155" s="8"/>
      <c r="BH155" s="8"/>
      <c r="BJ155" s="273"/>
      <c r="BK155" s="385"/>
      <c r="BL155" s="494"/>
      <c r="BM155" s="12">
        <v>88</v>
      </c>
      <c r="BN155" s="573"/>
      <c r="BO155" s="71"/>
      <c r="CD155" s="273"/>
      <c r="CE155" s="385"/>
      <c r="CF155" s="494"/>
      <c r="CG155" s="12">
        <v>88</v>
      </c>
      <c r="CH155" s="573"/>
      <c r="CI155" s="71"/>
      <c r="CX155" s="273"/>
      <c r="CY155" s="385"/>
      <c r="CZ155" s="220"/>
      <c r="DA155" s="12">
        <v>88</v>
      </c>
      <c r="DB155" s="573"/>
      <c r="DC155" s="71"/>
      <c r="DR155" s="273"/>
      <c r="DS155" s="385"/>
      <c r="DT155" s="220"/>
      <c r="DU155" s="12">
        <v>88</v>
      </c>
      <c r="DV155" s="573"/>
      <c r="DW155" s="71"/>
      <c r="EL155" s="273"/>
      <c r="EM155" s="385"/>
      <c r="EN155" s="220"/>
      <c r="EO155" s="12">
        <v>88</v>
      </c>
      <c r="EP155" s="573"/>
      <c r="EQ155" s="71"/>
      <c r="FF155" s="273"/>
      <c r="FG155" s="385"/>
      <c r="FH155" s="220"/>
      <c r="FI155" s="12">
        <v>88</v>
      </c>
      <c r="FJ155" s="573"/>
      <c r="FK155" s="71"/>
      <c r="FZ155" s="273"/>
      <c r="GA155" s="385"/>
      <c r="GB155" s="220"/>
      <c r="GC155" s="12">
        <v>88</v>
      </c>
      <c r="GD155" s="573"/>
      <c r="GE155" s="71"/>
      <c r="GT155" s="273"/>
      <c r="GU155" s="385"/>
      <c r="GV155" s="220"/>
      <c r="GW155" s="12">
        <v>88</v>
      </c>
      <c r="GX155" s="573"/>
      <c r="GY155" s="71"/>
      <c r="HN155" s="273"/>
      <c r="HO155" s="385"/>
      <c r="HP155" s="220"/>
      <c r="HQ155" s="12">
        <v>88</v>
      </c>
      <c r="HR155" s="573"/>
      <c r="HS155" s="71"/>
      <c r="IH155" s="273"/>
      <c r="II155" s="385"/>
      <c r="IJ155" s="220"/>
      <c r="IK155" s="12">
        <v>88</v>
      </c>
      <c r="IL155" s="573"/>
      <c r="IM155" s="71"/>
      <c r="JB155" s="273"/>
      <c r="JC155" s="385"/>
      <c r="JD155" s="220"/>
      <c r="JE155" s="12">
        <v>88</v>
      </c>
      <c r="JF155" s="573"/>
      <c r="JG155" s="71"/>
      <c r="JV155" s="273"/>
      <c r="JW155" s="385"/>
      <c r="JX155" s="220"/>
      <c r="JY155" s="12">
        <v>88</v>
      </c>
      <c r="JZ155" s="573"/>
      <c r="KA155" s="71"/>
      <c r="KP155" s="273"/>
      <c r="KQ155" s="385"/>
      <c r="KR155" s="220"/>
      <c r="KS155" s="12">
        <v>88</v>
      </c>
      <c r="KT155" s="573"/>
      <c r="KU155" s="71"/>
      <c r="LJ155" s="273"/>
      <c r="LK155" s="385"/>
      <c r="LL155" s="220"/>
      <c r="LM155" s="12">
        <v>88</v>
      </c>
      <c r="LN155" s="573"/>
      <c r="LO155" s="71"/>
      <c r="MD155" s="273"/>
    </row>
    <row r="156" spans="1:342" ht="12.75" customHeight="1" x14ac:dyDescent="0.2">
      <c r="A156" s="494"/>
      <c r="B156" s="12">
        <v>89</v>
      </c>
      <c r="C156" s="69">
        <v>5.84</v>
      </c>
      <c r="D156" s="70">
        <v>5.5419999999999998</v>
      </c>
      <c r="E156" s="432"/>
      <c r="F156" s="72">
        <f t="shared" si="0"/>
        <v>6.2999999999999723E-2</v>
      </c>
      <c r="G156" s="67"/>
      <c r="H156" s="67"/>
      <c r="I156" s="67"/>
      <c r="J156" s="67"/>
      <c r="K156" s="67"/>
      <c r="L156" s="67"/>
      <c r="M156" s="67"/>
      <c r="N156" s="67"/>
      <c r="O156" s="67"/>
      <c r="P156" s="67"/>
      <c r="Q156" s="67"/>
      <c r="R156" s="67"/>
      <c r="S156" s="220"/>
      <c r="T156" s="385"/>
      <c r="U156" s="220"/>
      <c r="V156" s="12">
        <v>89</v>
      </c>
      <c r="W156" s="573"/>
      <c r="X156" s="71"/>
      <c r="Y156"/>
      <c r="Z156"/>
      <c r="AA156"/>
      <c r="AB156"/>
      <c r="AC156"/>
      <c r="AD156"/>
      <c r="AE156"/>
      <c r="AF156"/>
      <c r="AG156"/>
      <c r="AH156"/>
      <c r="AI156"/>
      <c r="AJ156"/>
      <c r="AK156"/>
      <c r="AL156"/>
      <c r="AM156" s="220"/>
      <c r="AN156" s="417"/>
      <c r="AO156" s="494"/>
      <c r="AP156" s="12">
        <v>89</v>
      </c>
      <c r="AQ156" s="573"/>
      <c r="AR156" s="71"/>
      <c r="AS156" s="432"/>
      <c r="AT156" s="574">
        <f t="shared" si="1"/>
        <v>0</v>
      </c>
      <c r="AU156" s="67"/>
      <c r="AV156" s="8"/>
      <c r="AW156" s="8"/>
      <c r="AX156" s="8"/>
      <c r="AY156" s="8"/>
      <c r="AZ156" s="8"/>
      <c r="BA156" s="8"/>
      <c r="BB156" s="8"/>
      <c r="BC156" s="8"/>
      <c r="BD156" s="8"/>
      <c r="BE156" s="8"/>
      <c r="BF156" s="8"/>
      <c r="BG156" s="8"/>
      <c r="BH156" s="8"/>
      <c r="BJ156" s="273"/>
      <c r="BK156" s="385"/>
      <c r="BL156" s="494"/>
      <c r="BM156" s="12">
        <v>89</v>
      </c>
      <c r="BN156" s="573"/>
      <c r="BO156" s="71"/>
      <c r="CD156" s="273"/>
      <c r="CE156" s="385"/>
      <c r="CF156" s="494"/>
      <c r="CG156" s="12">
        <v>89</v>
      </c>
      <c r="CH156" s="573"/>
      <c r="CI156" s="71"/>
      <c r="CX156" s="273"/>
      <c r="CY156" s="385"/>
      <c r="CZ156" s="220"/>
      <c r="DA156" s="12">
        <v>89</v>
      </c>
      <c r="DB156" s="573"/>
      <c r="DC156" s="71"/>
      <c r="DR156" s="273"/>
      <c r="DS156" s="385"/>
      <c r="DT156" s="220"/>
      <c r="DU156" s="12">
        <v>89</v>
      </c>
      <c r="DV156" s="573"/>
      <c r="DW156" s="71"/>
      <c r="EL156" s="273"/>
      <c r="EM156" s="385"/>
      <c r="EN156" s="220"/>
      <c r="EO156" s="12">
        <v>89</v>
      </c>
      <c r="EP156" s="573"/>
      <c r="EQ156" s="71"/>
      <c r="FF156" s="273"/>
      <c r="FG156" s="385"/>
      <c r="FH156" s="220"/>
      <c r="FI156" s="12">
        <v>89</v>
      </c>
      <c r="FJ156" s="573"/>
      <c r="FK156" s="71"/>
      <c r="FZ156" s="273"/>
      <c r="GA156" s="385"/>
      <c r="GB156" s="220"/>
      <c r="GC156" s="12">
        <v>89</v>
      </c>
      <c r="GD156" s="573"/>
      <c r="GE156" s="71"/>
      <c r="GT156" s="273"/>
      <c r="GU156" s="385"/>
      <c r="GV156" s="220"/>
      <c r="GW156" s="12">
        <v>89</v>
      </c>
      <c r="GX156" s="573"/>
      <c r="GY156" s="71"/>
      <c r="HN156" s="273"/>
      <c r="HO156" s="385"/>
      <c r="HP156" s="220"/>
      <c r="HQ156" s="12">
        <v>89</v>
      </c>
      <c r="HR156" s="573"/>
      <c r="HS156" s="71"/>
      <c r="IH156" s="273"/>
      <c r="II156" s="385"/>
      <c r="IJ156" s="220"/>
      <c r="IK156" s="12">
        <v>89</v>
      </c>
      <c r="IL156" s="573"/>
      <c r="IM156" s="71"/>
      <c r="JB156" s="273"/>
      <c r="JC156" s="385"/>
      <c r="JD156" s="220"/>
      <c r="JE156" s="12">
        <v>89</v>
      </c>
      <c r="JF156" s="573"/>
      <c r="JG156" s="71"/>
      <c r="JV156" s="273"/>
      <c r="JW156" s="385"/>
      <c r="JX156" s="220"/>
      <c r="JY156" s="12">
        <v>89</v>
      </c>
      <c r="JZ156" s="573"/>
      <c r="KA156" s="71"/>
      <c r="KP156" s="273"/>
      <c r="KQ156" s="385"/>
      <c r="KR156" s="220"/>
      <c r="KS156" s="12">
        <v>89</v>
      </c>
      <c r="KT156" s="573"/>
      <c r="KU156" s="71"/>
      <c r="LJ156" s="273"/>
      <c r="LK156" s="385"/>
      <c r="LL156" s="220"/>
      <c r="LM156" s="12">
        <v>89</v>
      </c>
      <c r="LN156" s="573"/>
      <c r="LO156" s="71"/>
      <c r="MD156" s="273"/>
    </row>
    <row r="157" spans="1:342" ht="12.75" customHeight="1" x14ac:dyDescent="0.2">
      <c r="A157" s="494"/>
      <c r="B157" s="12">
        <v>90</v>
      </c>
      <c r="C157" s="69">
        <v>5.84</v>
      </c>
      <c r="D157" s="70">
        <v>5.6280000000000001</v>
      </c>
      <c r="E157" s="432"/>
      <c r="F157" s="72">
        <f t="shared" si="0"/>
        <v>8.6000000000000298E-2</v>
      </c>
      <c r="G157" s="67"/>
      <c r="H157" s="67"/>
      <c r="I157" s="67"/>
      <c r="J157" s="67"/>
      <c r="K157" s="67"/>
      <c r="L157" s="67"/>
      <c r="M157" s="67"/>
      <c r="N157" s="67"/>
      <c r="O157" s="67"/>
      <c r="P157" s="67"/>
      <c r="Q157" s="67"/>
      <c r="R157" s="67"/>
      <c r="S157" s="220"/>
      <c r="T157" s="385"/>
      <c r="U157" s="220"/>
      <c r="V157" s="12">
        <v>90</v>
      </c>
      <c r="W157" s="573"/>
      <c r="X157" s="71"/>
      <c r="Y157"/>
      <c r="Z157"/>
      <c r="AA157"/>
      <c r="AB157"/>
      <c r="AC157"/>
      <c r="AD157"/>
      <c r="AE157"/>
      <c r="AF157"/>
      <c r="AG157"/>
      <c r="AH157"/>
      <c r="AI157"/>
      <c r="AJ157"/>
      <c r="AK157"/>
      <c r="AL157"/>
      <c r="AM157" s="220"/>
      <c r="AN157" s="417"/>
      <c r="AO157" s="494"/>
      <c r="AP157" s="12">
        <v>90</v>
      </c>
      <c r="AQ157" s="573"/>
      <c r="AR157" s="71"/>
      <c r="AS157" s="432"/>
      <c r="AT157" s="574">
        <f t="shared" si="1"/>
        <v>0</v>
      </c>
      <c r="AU157" s="67"/>
      <c r="AV157" s="8"/>
      <c r="AW157" s="8"/>
      <c r="AX157" s="8"/>
      <c r="AY157" s="8"/>
      <c r="AZ157" s="8"/>
      <c r="BA157" s="8"/>
      <c r="BB157" s="8"/>
      <c r="BC157" s="8"/>
      <c r="BD157" s="8"/>
      <c r="BE157" s="8"/>
      <c r="BF157" s="8"/>
      <c r="BG157" s="8"/>
      <c r="BH157" s="8"/>
      <c r="BJ157" s="273"/>
      <c r="BK157" s="385"/>
      <c r="BL157" s="494"/>
      <c r="BM157" s="12">
        <v>90</v>
      </c>
      <c r="BN157" s="573"/>
      <c r="BO157" s="71"/>
      <c r="CD157" s="273"/>
      <c r="CE157" s="385"/>
      <c r="CF157" s="494"/>
      <c r="CG157" s="12">
        <v>90</v>
      </c>
      <c r="CH157" s="573"/>
      <c r="CI157" s="71"/>
      <c r="CX157" s="273"/>
      <c r="CY157" s="385"/>
      <c r="CZ157" s="220"/>
      <c r="DA157" s="12">
        <v>90</v>
      </c>
      <c r="DB157" s="573"/>
      <c r="DC157" s="71"/>
      <c r="DR157" s="273"/>
      <c r="DS157" s="385"/>
      <c r="DT157" s="220"/>
      <c r="DU157" s="12">
        <v>90</v>
      </c>
      <c r="DV157" s="573"/>
      <c r="DW157" s="71"/>
      <c r="EL157" s="273"/>
      <c r="EM157" s="385"/>
      <c r="EN157" s="220"/>
      <c r="EO157" s="12">
        <v>90</v>
      </c>
      <c r="EP157" s="573"/>
      <c r="EQ157" s="71"/>
      <c r="FF157" s="273"/>
      <c r="FG157" s="385"/>
      <c r="FH157" s="220"/>
      <c r="FI157" s="12">
        <v>90</v>
      </c>
      <c r="FJ157" s="573"/>
      <c r="FK157" s="71"/>
      <c r="FZ157" s="273"/>
      <c r="GA157" s="385"/>
      <c r="GB157" s="220"/>
      <c r="GC157" s="12">
        <v>90</v>
      </c>
      <c r="GD157" s="573"/>
      <c r="GE157" s="71"/>
      <c r="GT157" s="273"/>
      <c r="GU157" s="385"/>
      <c r="GV157" s="220"/>
      <c r="GW157" s="12">
        <v>90</v>
      </c>
      <c r="GX157" s="573"/>
      <c r="GY157" s="71"/>
      <c r="HN157" s="273"/>
      <c r="HO157" s="385"/>
      <c r="HP157" s="220"/>
      <c r="HQ157" s="12">
        <v>90</v>
      </c>
      <c r="HR157" s="573"/>
      <c r="HS157" s="71"/>
      <c r="IH157" s="273"/>
      <c r="II157" s="385"/>
      <c r="IJ157" s="220"/>
      <c r="IK157" s="12">
        <v>90</v>
      </c>
      <c r="IL157" s="573"/>
      <c r="IM157" s="71"/>
      <c r="JB157" s="273"/>
      <c r="JC157" s="385"/>
      <c r="JD157" s="220"/>
      <c r="JE157" s="12">
        <v>90</v>
      </c>
      <c r="JF157" s="573"/>
      <c r="JG157" s="71"/>
      <c r="JV157" s="273"/>
      <c r="JW157" s="385"/>
      <c r="JX157" s="220"/>
      <c r="JY157" s="12">
        <v>90</v>
      </c>
      <c r="JZ157" s="573"/>
      <c r="KA157" s="71"/>
      <c r="KP157" s="273"/>
      <c r="KQ157" s="385"/>
      <c r="KR157" s="220"/>
      <c r="KS157" s="12">
        <v>90</v>
      </c>
      <c r="KT157" s="573"/>
      <c r="KU157" s="71"/>
      <c r="LJ157" s="273"/>
      <c r="LK157" s="385"/>
      <c r="LL157" s="220"/>
      <c r="LM157" s="12">
        <v>90</v>
      </c>
      <c r="LN157" s="573"/>
      <c r="LO157" s="71"/>
      <c r="MD157" s="273"/>
    </row>
    <row r="158" spans="1:342" ht="12.75" customHeight="1" x14ac:dyDescent="0.2">
      <c r="A158" s="494"/>
      <c r="B158" s="12">
        <v>91</v>
      </c>
      <c r="C158" s="69">
        <v>5.85</v>
      </c>
      <c r="D158" s="70">
        <v>5.6740000000000004</v>
      </c>
      <c r="E158" s="432"/>
      <c r="F158" s="72">
        <f t="shared" si="0"/>
        <v>4.6000000000000263E-2</v>
      </c>
      <c r="G158" s="67"/>
      <c r="H158" s="67"/>
      <c r="I158" s="67"/>
      <c r="J158" s="67"/>
      <c r="K158" s="67"/>
      <c r="L158" s="67"/>
      <c r="M158" s="67"/>
      <c r="N158" s="67"/>
      <c r="O158" s="67"/>
      <c r="P158" s="67"/>
      <c r="Q158" s="67"/>
      <c r="R158" s="67"/>
      <c r="S158" s="220"/>
      <c r="T158" s="385"/>
      <c r="U158" s="220"/>
      <c r="V158" s="12">
        <v>91</v>
      </c>
      <c r="W158" s="573"/>
      <c r="X158" s="71"/>
      <c r="Y158"/>
      <c r="Z158"/>
      <c r="AA158"/>
      <c r="AB158"/>
      <c r="AC158"/>
      <c r="AD158"/>
      <c r="AE158"/>
      <c r="AF158"/>
      <c r="AG158"/>
      <c r="AH158"/>
      <c r="AI158"/>
      <c r="AJ158"/>
      <c r="AK158"/>
      <c r="AL158"/>
      <c r="AM158" s="220"/>
      <c r="AN158" s="417"/>
      <c r="AO158" s="494"/>
      <c r="AP158" s="12">
        <v>91</v>
      </c>
      <c r="AQ158" s="573"/>
      <c r="AR158" s="71"/>
      <c r="AS158" s="432"/>
      <c r="AT158" s="574">
        <f t="shared" si="1"/>
        <v>0</v>
      </c>
      <c r="AU158" s="67"/>
      <c r="AV158" s="8"/>
      <c r="AW158" s="8"/>
      <c r="AX158" s="8"/>
      <c r="AY158" s="8"/>
      <c r="AZ158" s="8"/>
      <c r="BA158" s="8"/>
      <c r="BB158" s="8"/>
      <c r="BC158" s="8"/>
      <c r="BD158" s="8"/>
      <c r="BE158" s="8"/>
      <c r="BF158" s="8"/>
      <c r="BG158" s="8"/>
      <c r="BH158" s="8"/>
      <c r="BJ158" s="273"/>
      <c r="BK158" s="385"/>
      <c r="BL158" s="494"/>
      <c r="BM158" s="12">
        <v>91</v>
      </c>
      <c r="BN158" s="573"/>
      <c r="BO158" s="71"/>
      <c r="CD158" s="273"/>
      <c r="CE158" s="385"/>
      <c r="CF158" s="494"/>
      <c r="CG158" s="12">
        <v>91</v>
      </c>
      <c r="CH158" s="573"/>
      <c r="CI158" s="71"/>
      <c r="CX158" s="273"/>
      <c r="CY158" s="385"/>
      <c r="CZ158" s="220"/>
      <c r="DA158" s="12">
        <v>91</v>
      </c>
      <c r="DB158" s="573"/>
      <c r="DC158" s="71"/>
      <c r="DR158" s="273"/>
      <c r="DS158" s="385"/>
      <c r="DT158" s="220"/>
      <c r="DU158" s="12">
        <v>91</v>
      </c>
      <c r="DV158" s="573"/>
      <c r="DW158" s="71"/>
      <c r="EL158" s="273"/>
      <c r="EM158" s="385"/>
      <c r="EN158" s="220"/>
      <c r="EO158" s="12">
        <v>91</v>
      </c>
      <c r="EP158" s="573"/>
      <c r="EQ158" s="71"/>
      <c r="FF158" s="273"/>
      <c r="FG158" s="385"/>
      <c r="FH158" s="220"/>
      <c r="FI158" s="12">
        <v>91</v>
      </c>
      <c r="FJ158" s="573"/>
      <c r="FK158" s="71"/>
      <c r="FZ158" s="273"/>
      <c r="GA158" s="385"/>
      <c r="GB158" s="220"/>
      <c r="GC158" s="12">
        <v>91</v>
      </c>
      <c r="GD158" s="573"/>
      <c r="GE158" s="71"/>
      <c r="GT158" s="273"/>
      <c r="GU158" s="385"/>
      <c r="GV158" s="220"/>
      <c r="GW158" s="12">
        <v>91</v>
      </c>
      <c r="GX158" s="573"/>
      <c r="GY158" s="71"/>
      <c r="HN158" s="273"/>
      <c r="HO158" s="385"/>
      <c r="HP158" s="220"/>
      <c r="HQ158" s="12">
        <v>91</v>
      </c>
      <c r="HR158" s="573"/>
      <c r="HS158" s="71"/>
      <c r="IH158" s="273"/>
      <c r="II158" s="385"/>
      <c r="IJ158" s="220"/>
      <c r="IK158" s="12">
        <v>91</v>
      </c>
      <c r="IL158" s="573"/>
      <c r="IM158" s="71"/>
      <c r="JB158" s="273"/>
      <c r="JC158" s="385"/>
      <c r="JD158" s="220"/>
      <c r="JE158" s="12">
        <v>91</v>
      </c>
      <c r="JF158" s="573"/>
      <c r="JG158" s="71"/>
      <c r="JV158" s="273"/>
      <c r="JW158" s="385"/>
      <c r="JX158" s="220"/>
      <c r="JY158" s="12">
        <v>91</v>
      </c>
      <c r="JZ158" s="573"/>
      <c r="KA158" s="71"/>
      <c r="KP158" s="273"/>
      <c r="KQ158" s="385"/>
      <c r="KR158" s="220"/>
      <c r="KS158" s="12">
        <v>91</v>
      </c>
      <c r="KT158" s="573"/>
      <c r="KU158" s="71"/>
      <c r="LJ158" s="273"/>
      <c r="LK158" s="385"/>
      <c r="LL158" s="220"/>
      <c r="LM158" s="12">
        <v>91</v>
      </c>
      <c r="LN158" s="573"/>
      <c r="LO158" s="71"/>
      <c r="MD158" s="273"/>
    </row>
    <row r="159" spans="1:342" ht="12.75" customHeight="1" x14ac:dyDescent="0.2">
      <c r="A159" s="494"/>
      <c r="B159" s="12">
        <v>92</v>
      </c>
      <c r="C159" s="69">
        <v>5.85</v>
      </c>
      <c r="D159" s="70">
        <v>5.7359999999999998</v>
      </c>
      <c r="E159" s="432"/>
      <c r="F159" s="72">
        <f t="shared" si="0"/>
        <v>6.1999999999999389E-2</v>
      </c>
      <c r="G159" s="67"/>
      <c r="H159" s="67"/>
      <c r="I159" s="67"/>
      <c r="J159" s="67"/>
      <c r="K159" s="67"/>
      <c r="L159" s="67"/>
      <c r="M159" s="67"/>
      <c r="N159" s="67"/>
      <c r="O159" s="67"/>
      <c r="P159" s="67"/>
      <c r="Q159" s="67"/>
      <c r="R159" s="67"/>
      <c r="S159" s="220"/>
      <c r="T159" s="385"/>
      <c r="U159" s="220"/>
      <c r="V159" s="12">
        <v>92</v>
      </c>
      <c r="W159" s="573"/>
      <c r="X159" s="71"/>
      <c r="Y159"/>
      <c r="Z159"/>
      <c r="AA159"/>
      <c r="AB159"/>
      <c r="AC159"/>
      <c r="AD159"/>
      <c r="AE159"/>
      <c r="AF159"/>
      <c r="AG159"/>
      <c r="AH159"/>
      <c r="AI159"/>
      <c r="AJ159"/>
      <c r="AK159"/>
      <c r="AL159"/>
      <c r="AM159" s="220"/>
      <c r="AN159" s="417"/>
      <c r="AO159" s="494"/>
      <c r="AP159" s="12">
        <v>92</v>
      </c>
      <c r="AQ159" s="573"/>
      <c r="AR159" s="71"/>
      <c r="AS159" s="432"/>
      <c r="AT159" s="574">
        <f t="shared" si="1"/>
        <v>0</v>
      </c>
      <c r="AU159" s="67"/>
      <c r="AV159" s="8"/>
      <c r="AW159" s="8"/>
      <c r="AX159" s="8"/>
      <c r="AY159" s="8"/>
      <c r="AZ159" s="8"/>
      <c r="BA159" s="8"/>
      <c r="BB159" s="8"/>
      <c r="BC159" s="8"/>
      <c r="BD159" s="8"/>
      <c r="BE159" s="8"/>
      <c r="BF159" s="8"/>
      <c r="BG159" s="8"/>
      <c r="BH159" s="8"/>
      <c r="BJ159" s="273"/>
      <c r="BK159" s="385"/>
      <c r="BL159" s="494"/>
      <c r="BM159" s="12">
        <v>92</v>
      </c>
      <c r="BN159" s="573"/>
      <c r="BO159" s="71"/>
      <c r="CD159" s="273"/>
      <c r="CE159" s="385"/>
      <c r="CF159" s="494"/>
      <c r="CG159" s="12">
        <v>92</v>
      </c>
      <c r="CH159" s="573"/>
      <c r="CI159" s="71"/>
      <c r="CX159" s="273"/>
      <c r="CY159" s="385"/>
      <c r="CZ159" s="220"/>
      <c r="DA159" s="12">
        <v>92</v>
      </c>
      <c r="DB159" s="573"/>
      <c r="DC159" s="71"/>
      <c r="DR159" s="273"/>
      <c r="DS159" s="385"/>
      <c r="DT159" s="220"/>
      <c r="DU159" s="12">
        <v>92</v>
      </c>
      <c r="DV159" s="573"/>
      <c r="DW159" s="71"/>
      <c r="EL159" s="273"/>
      <c r="EM159" s="385"/>
      <c r="EN159" s="220"/>
      <c r="EO159" s="12">
        <v>92</v>
      </c>
      <c r="EP159" s="573"/>
      <c r="EQ159" s="71"/>
      <c r="FF159" s="273"/>
      <c r="FG159" s="385"/>
      <c r="FH159" s="220"/>
      <c r="FI159" s="12">
        <v>92</v>
      </c>
      <c r="FJ159" s="573"/>
      <c r="FK159" s="71"/>
      <c r="FZ159" s="273"/>
      <c r="GA159" s="385"/>
      <c r="GB159" s="220"/>
      <c r="GC159" s="12">
        <v>92</v>
      </c>
      <c r="GD159" s="573"/>
      <c r="GE159" s="71"/>
      <c r="GT159" s="273"/>
      <c r="GU159" s="385"/>
      <c r="GV159" s="220"/>
      <c r="GW159" s="12">
        <v>92</v>
      </c>
      <c r="GX159" s="573"/>
      <c r="GY159" s="71"/>
      <c r="HN159" s="273"/>
      <c r="HO159" s="385"/>
      <c r="HP159" s="220"/>
      <c r="HQ159" s="12">
        <v>92</v>
      </c>
      <c r="HR159" s="573"/>
      <c r="HS159" s="71"/>
      <c r="IH159" s="273"/>
      <c r="II159" s="385"/>
      <c r="IJ159" s="220"/>
      <c r="IK159" s="12">
        <v>92</v>
      </c>
      <c r="IL159" s="573"/>
      <c r="IM159" s="71"/>
      <c r="JB159" s="273"/>
      <c r="JC159" s="385"/>
      <c r="JD159" s="220"/>
      <c r="JE159" s="12">
        <v>92</v>
      </c>
      <c r="JF159" s="573"/>
      <c r="JG159" s="71"/>
      <c r="JV159" s="273"/>
      <c r="JW159" s="385"/>
      <c r="JX159" s="220"/>
      <c r="JY159" s="12">
        <v>92</v>
      </c>
      <c r="JZ159" s="573"/>
      <c r="KA159" s="71"/>
      <c r="KP159" s="273"/>
      <c r="KQ159" s="385"/>
      <c r="KR159" s="220"/>
      <c r="KS159" s="12">
        <v>92</v>
      </c>
      <c r="KT159" s="573"/>
      <c r="KU159" s="71"/>
      <c r="LJ159" s="273"/>
      <c r="LK159" s="385"/>
      <c r="LL159" s="220"/>
      <c r="LM159" s="12">
        <v>92</v>
      </c>
      <c r="LN159" s="573"/>
      <c r="LO159" s="71"/>
      <c r="MD159" s="273"/>
    </row>
    <row r="160" spans="1:342" ht="12.75" customHeight="1" x14ac:dyDescent="0.2">
      <c r="A160" s="494"/>
      <c r="B160" s="12">
        <v>93</v>
      </c>
      <c r="C160" s="69">
        <v>5.85</v>
      </c>
      <c r="D160" s="70">
        <v>5.7789999999999999</v>
      </c>
      <c r="E160" s="432"/>
      <c r="F160" s="72">
        <f t="shared" si="0"/>
        <v>4.3000000000000149E-2</v>
      </c>
      <c r="G160" s="67"/>
      <c r="H160" s="67"/>
      <c r="I160" s="67"/>
      <c r="J160" s="67"/>
      <c r="K160" s="67"/>
      <c r="L160" s="67"/>
      <c r="M160" s="67"/>
      <c r="N160" s="67"/>
      <c r="O160" s="67"/>
      <c r="P160" s="67"/>
      <c r="Q160" s="67"/>
      <c r="R160" s="67"/>
      <c r="S160" s="220"/>
      <c r="T160" s="385"/>
      <c r="U160" s="220"/>
      <c r="V160" s="12">
        <v>93</v>
      </c>
      <c r="W160" s="573"/>
      <c r="X160" s="71"/>
      <c r="Y160"/>
      <c r="Z160"/>
      <c r="AA160"/>
      <c r="AB160"/>
      <c r="AC160"/>
      <c r="AD160"/>
      <c r="AE160"/>
      <c r="AF160"/>
      <c r="AG160"/>
      <c r="AH160"/>
      <c r="AI160"/>
      <c r="AJ160"/>
      <c r="AK160"/>
      <c r="AL160"/>
      <c r="AM160" s="220"/>
      <c r="AN160" s="417"/>
      <c r="AO160" s="494"/>
      <c r="AP160" s="12">
        <v>93</v>
      </c>
      <c r="AQ160" s="573"/>
      <c r="AR160" s="71"/>
      <c r="AS160" s="432"/>
      <c r="AT160" s="574">
        <f t="shared" si="1"/>
        <v>0</v>
      </c>
      <c r="AU160" s="67"/>
      <c r="AV160" s="8"/>
      <c r="AW160" s="8"/>
      <c r="AX160" s="8"/>
      <c r="AY160" s="8"/>
      <c r="AZ160" s="8"/>
      <c r="BA160" s="8"/>
      <c r="BB160" s="8"/>
      <c r="BC160" s="8"/>
      <c r="BD160" s="8"/>
      <c r="BE160" s="8"/>
      <c r="BF160" s="8"/>
      <c r="BG160" s="8"/>
      <c r="BH160" s="8"/>
      <c r="BJ160" s="273"/>
      <c r="BK160" s="385"/>
      <c r="BL160" s="494"/>
      <c r="BM160" s="12">
        <v>93</v>
      </c>
      <c r="BN160" s="573"/>
      <c r="BO160" s="71"/>
      <c r="CD160" s="273"/>
      <c r="CE160" s="385"/>
      <c r="CF160" s="494"/>
      <c r="CG160" s="12">
        <v>93</v>
      </c>
      <c r="CH160" s="573"/>
      <c r="CI160" s="71"/>
      <c r="CX160" s="273"/>
      <c r="CY160" s="385"/>
      <c r="CZ160" s="220"/>
      <c r="DA160" s="12">
        <v>93</v>
      </c>
      <c r="DB160" s="573"/>
      <c r="DC160" s="71"/>
      <c r="DR160" s="273"/>
      <c r="DS160" s="385"/>
      <c r="DT160" s="220"/>
      <c r="DU160" s="12">
        <v>93</v>
      </c>
      <c r="DV160" s="573"/>
      <c r="DW160" s="71"/>
      <c r="EL160" s="273"/>
      <c r="EM160" s="385"/>
      <c r="EN160" s="220"/>
      <c r="EO160" s="12">
        <v>93</v>
      </c>
      <c r="EP160" s="573"/>
      <c r="EQ160" s="71"/>
      <c r="FF160" s="273"/>
      <c r="FG160" s="385"/>
      <c r="FH160" s="220"/>
      <c r="FI160" s="12">
        <v>93</v>
      </c>
      <c r="FJ160" s="573"/>
      <c r="FK160" s="71"/>
      <c r="FZ160" s="273"/>
      <c r="GA160" s="385"/>
      <c r="GB160" s="220"/>
      <c r="GC160" s="12">
        <v>93</v>
      </c>
      <c r="GD160" s="573"/>
      <c r="GE160" s="71"/>
      <c r="GT160" s="273"/>
      <c r="GU160" s="385"/>
      <c r="GV160" s="220"/>
      <c r="GW160" s="12">
        <v>93</v>
      </c>
      <c r="GX160" s="573"/>
      <c r="GY160" s="71"/>
      <c r="HN160" s="273"/>
      <c r="HO160" s="385"/>
      <c r="HP160" s="220"/>
      <c r="HQ160" s="12">
        <v>93</v>
      </c>
      <c r="HR160" s="573"/>
      <c r="HS160" s="71"/>
      <c r="IH160" s="273"/>
      <c r="II160" s="385"/>
      <c r="IJ160" s="220"/>
      <c r="IK160" s="12">
        <v>93</v>
      </c>
      <c r="IL160" s="573"/>
      <c r="IM160" s="71"/>
      <c r="JB160" s="273"/>
      <c r="JC160" s="385"/>
      <c r="JD160" s="220"/>
      <c r="JE160" s="12">
        <v>93</v>
      </c>
      <c r="JF160" s="573"/>
      <c r="JG160" s="71"/>
      <c r="JV160" s="273"/>
      <c r="JW160" s="385"/>
      <c r="JX160" s="220"/>
      <c r="JY160" s="12">
        <v>93</v>
      </c>
      <c r="JZ160" s="573"/>
      <c r="KA160" s="71"/>
      <c r="KP160" s="273"/>
      <c r="KQ160" s="385"/>
      <c r="KR160" s="220"/>
      <c r="KS160" s="12">
        <v>93</v>
      </c>
      <c r="KT160" s="573"/>
      <c r="KU160" s="71"/>
      <c r="LJ160" s="273"/>
      <c r="LK160" s="385"/>
      <c r="LL160" s="220"/>
      <c r="LM160" s="12">
        <v>93</v>
      </c>
      <c r="LN160" s="573"/>
      <c r="LO160" s="71"/>
      <c r="MD160" s="273"/>
    </row>
    <row r="161" spans="1:342" ht="12.75" customHeight="1" x14ac:dyDescent="0.2">
      <c r="A161" s="494"/>
      <c r="B161" s="12">
        <v>94</v>
      </c>
      <c r="C161" s="69">
        <v>5.85</v>
      </c>
      <c r="D161" s="70">
        <v>5.8550000000000004</v>
      </c>
      <c r="E161" s="432"/>
      <c r="F161" s="72">
        <f t="shared" si="0"/>
        <v>7.6000000000000512E-2</v>
      </c>
      <c r="G161" s="67"/>
      <c r="H161" s="67"/>
      <c r="I161" s="67"/>
      <c r="J161" s="67"/>
      <c r="K161" s="67"/>
      <c r="L161" s="67"/>
      <c r="M161" s="67"/>
      <c r="N161" s="67"/>
      <c r="O161" s="67"/>
      <c r="P161" s="67"/>
      <c r="Q161" s="67"/>
      <c r="R161" s="67"/>
      <c r="S161" s="220"/>
      <c r="T161" s="385"/>
      <c r="U161" s="220"/>
      <c r="V161" s="12">
        <v>94</v>
      </c>
      <c r="W161" s="573"/>
      <c r="X161" s="71"/>
      <c r="Y161"/>
      <c r="Z161"/>
      <c r="AA161"/>
      <c r="AB161"/>
      <c r="AC161"/>
      <c r="AD161"/>
      <c r="AE161"/>
      <c r="AF161"/>
      <c r="AG161"/>
      <c r="AH161"/>
      <c r="AI161"/>
      <c r="AJ161"/>
      <c r="AK161"/>
      <c r="AL161"/>
      <c r="AM161" s="220"/>
      <c r="AN161" s="417"/>
      <c r="AO161" s="494"/>
      <c r="AP161" s="12">
        <v>94</v>
      </c>
      <c r="AQ161" s="573"/>
      <c r="AR161" s="71"/>
      <c r="AS161" s="432"/>
      <c r="AT161" s="574">
        <f t="shared" si="1"/>
        <v>0</v>
      </c>
      <c r="AU161" s="67"/>
      <c r="AV161" s="8"/>
      <c r="AW161" s="8"/>
      <c r="AX161" s="8"/>
      <c r="AY161" s="8"/>
      <c r="AZ161" s="8"/>
      <c r="BA161" s="8"/>
      <c r="BB161" s="8"/>
      <c r="BC161" s="8"/>
      <c r="BD161" s="8"/>
      <c r="BE161" s="8"/>
      <c r="BF161" s="8"/>
      <c r="BG161" s="8"/>
      <c r="BH161" s="8"/>
      <c r="BJ161" s="273"/>
      <c r="BK161" s="385"/>
      <c r="BL161" s="494"/>
      <c r="BM161" s="12">
        <v>94</v>
      </c>
      <c r="BN161" s="573"/>
      <c r="BO161" s="71"/>
      <c r="CD161" s="273"/>
      <c r="CE161" s="385"/>
      <c r="CF161" s="494"/>
      <c r="CG161" s="12">
        <v>94</v>
      </c>
      <c r="CH161" s="573"/>
      <c r="CI161" s="71"/>
      <c r="CX161" s="273"/>
      <c r="CY161" s="385"/>
      <c r="CZ161" s="220"/>
      <c r="DA161" s="12">
        <v>94</v>
      </c>
      <c r="DB161" s="573"/>
      <c r="DC161" s="71"/>
      <c r="DR161" s="273"/>
      <c r="DS161" s="385"/>
      <c r="DT161" s="220"/>
      <c r="DU161" s="12">
        <v>94</v>
      </c>
      <c r="DV161" s="573"/>
      <c r="DW161" s="71"/>
      <c r="EL161" s="273"/>
      <c r="EM161" s="385"/>
      <c r="EN161" s="220"/>
      <c r="EO161" s="12">
        <v>94</v>
      </c>
      <c r="EP161" s="573"/>
      <c r="EQ161" s="71"/>
      <c r="FF161" s="273"/>
      <c r="FG161" s="385"/>
      <c r="FH161" s="220"/>
      <c r="FI161" s="12">
        <v>94</v>
      </c>
      <c r="FJ161" s="573"/>
      <c r="FK161" s="71"/>
      <c r="FZ161" s="273"/>
      <c r="GA161" s="385"/>
      <c r="GB161" s="220"/>
      <c r="GC161" s="12">
        <v>94</v>
      </c>
      <c r="GD161" s="573"/>
      <c r="GE161" s="71"/>
      <c r="GT161" s="273"/>
      <c r="GU161" s="385"/>
      <c r="GV161" s="220"/>
      <c r="GW161" s="12">
        <v>94</v>
      </c>
      <c r="GX161" s="573"/>
      <c r="GY161" s="71"/>
      <c r="HN161" s="273"/>
      <c r="HO161" s="385"/>
      <c r="HP161" s="220"/>
      <c r="HQ161" s="12">
        <v>94</v>
      </c>
      <c r="HR161" s="573"/>
      <c r="HS161" s="71"/>
      <c r="IH161" s="273"/>
      <c r="II161" s="385"/>
      <c r="IJ161" s="220"/>
      <c r="IK161" s="12">
        <v>94</v>
      </c>
      <c r="IL161" s="573"/>
      <c r="IM161" s="71"/>
      <c r="JB161" s="273"/>
      <c r="JC161" s="385"/>
      <c r="JD161" s="220"/>
      <c r="JE161" s="12">
        <v>94</v>
      </c>
      <c r="JF161" s="573"/>
      <c r="JG161" s="71"/>
      <c r="JV161" s="273"/>
      <c r="JW161" s="385"/>
      <c r="JX161" s="220"/>
      <c r="JY161" s="12">
        <v>94</v>
      </c>
      <c r="JZ161" s="573"/>
      <c r="KA161" s="71"/>
      <c r="KP161" s="273"/>
      <c r="KQ161" s="385"/>
      <c r="KR161" s="220"/>
      <c r="KS161" s="12">
        <v>94</v>
      </c>
      <c r="KT161" s="573"/>
      <c r="KU161" s="71"/>
      <c r="LJ161" s="273"/>
      <c r="LK161" s="385"/>
      <c r="LL161" s="220"/>
      <c r="LM161" s="12">
        <v>94</v>
      </c>
      <c r="LN161" s="573"/>
      <c r="LO161" s="71"/>
      <c r="MD161" s="273"/>
    </row>
    <row r="162" spans="1:342" ht="12.75" customHeight="1" x14ac:dyDescent="0.2">
      <c r="A162" s="494"/>
      <c r="B162" s="12">
        <v>95</v>
      </c>
      <c r="C162" s="69">
        <v>5.84</v>
      </c>
      <c r="D162" s="70">
        <v>5.9249999999999998</v>
      </c>
      <c r="E162" s="432"/>
      <c r="F162" s="72">
        <f t="shared" si="0"/>
        <v>6.9999999999999396E-2</v>
      </c>
      <c r="G162" s="67"/>
      <c r="H162" s="67"/>
      <c r="I162" s="67"/>
      <c r="J162" s="67"/>
      <c r="K162" s="67"/>
      <c r="L162" s="67"/>
      <c r="M162" s="67"/>
      <c r="N162" s="67"/>
      <c r="O162" s="67"/>
      <c r="P162" s="67"/>
      <c r="Q162" s="67"/>
      <c r="R162" s="67"/>
      <c r="S162" s="220"/>
      <c r="T162" s="385"/>
      <c r="U162" s="220"/>
      <c r="V162" s="12">
        <v>95</v>
      </c>
      <c r="W162" s="573"/>
      <c r="X162" s="71"/>
      <c r="Y162"/>
      <c r="Z162"/>
      <c r="AA162"/>
      <c r="AB162"/>
      <c r="AC162"/>
      <c r="AD162"/>
      <c r="AE162"/>
      <c r="AF162"/>
      <c r="AG162"/>
      <c r="AH162"/>
      <c r="AI162"/>
      <c r="AJ162"/>
      <c r="AK162"/>
      <c r="AL162"/>
      <c r="AM162" s="220"/>
      <c r="AN162" s="417"/>
      <c r="AO162" s="494"/>
      <c r="AP162" s="12">
        <v>95</v>
      </c>
      <c r="AQ162" s="573"/>
      <c r="AR162" s="71"/>
      <c r="AS162" s="432"/>
      <c r="AT162" s="574">
        <f t="shared" si="1"/>
        <v>0</v>
      </c>
      <c r="AU162" s="67"/>
      <c r="AV162" s="8"/>
      <c r="AW162" s="8"/>
      <c r="AX162" s="8"/>
      <c r="AY162" s="8"/>
      <c r="AZ162" s="8"/>
      <c r="BA162" s="8"/>
      <c r="BB162" s="8"/>
      <c r="BC162" s="8"/>
      <c r="BD162" s="8"/>
      <c r="BE162" s="8"/>
      <c r="BF162" s="8"/>
      <c r="BG162" s="8"/>
      <c r="BH162" s="8"/>
      <c r="BJ162" s="273"/>
      <c r="BK162" s="385"/>
      <c r="BL162" s="494"/>
      <c r="BM162" s="12">
        <v>95</v>
      </c>
      <c r="BN162" s="573"/>
      <c r="BO162" s="71"/>
      <c r="CD162" s="273"/>
      <c r="CE162" s="385"/>
      <c r="CF162" s="494"/>
      <c r="CG162" s="12">
        <v>95</v>
      </c>
      <c r="CH162" s="573"/>
      <c r="CI162" s="71"/>
      <c r="CX162" s="273"/>
      <c r="CY162" s="385"/>
      <c r="CZ162" s="220"/>
      <c r="DA162" s="12">
        <v>95</v>
      </c>
      <c r="DB162" s="573"/>
      <c r="DC162" s="71"/>
      <c r="DR162" s="273"/>
      <c r="DS162" s="385"/>
      <c r="DT162" s="220"/>
      <c r="DU162" s="12">
        <v>95</v>
      </c>
      <c r="DV162" s="573"/>
      <c r="DW162" s="71"/>
      <c r="EL162" s="273"/>
      <c r="EM162" s="385"/>
      <c r="EN162" s="220"/>
      <c r="EO162" s="12">
        <v>95</v>
      </c>
      <c r="EP162" s="573"/>
      <c r="EQ162" s="71"/>
      <c r="FF162" s="273"/>
      <c r="FG162" s="385"/>
      <c r="FH162" s="220"/>
      <c r="FI162" s="12">
        <v>95</v>
      </c>
      <c r="FJ162" s="573"/>
      <c r="FK162" s="71"/>
      <c r="FZ162" s="273"/>
      <c r="GA162" s="385"/>
      <c r="GB162" s="220"/>
      <c r="GC162" s="12">
        <v>95</v>
      </c>
      <c r="GD162" s="573"/>
      <c r="GE162" s="71"/>
      <c r="GT162" s="273"/>
      <c r="GU162" s="385"/>
      <c r="GV162" s="220"/>
      <c r="GW162" s="12">
        <v>95</v>
      </c>
      <c r="GX162" s="573"/>
      <c r="GY162" s="71"/>
      <c r="HN162" s="273"/>
      <c r="HO162" s="385"/>
      <c r="HP162" s="220"/>
      <c r="HQ162" s="12">
        <v>95</v>
      </c>
      <c r="HR162" s="573"/>
      <c r="HS162" s="71"/>
      <c r="IH162" s="273"/>
      <c r="II162" s="385"/>
      <c r="IJ162" s="220"/>
      <c r="IK162" s="12">
        <v>95</v>
      </c>
      <c r="IL162" s="573"/>
      <c r="IM162" s="71"/>
      <c r="JB162" s="273"/>
      <c r="JC162" s="385"/>
      <c r="JD162" s="220"/>
      <c r="JE162" s="12">
        <v>95</v>
      </c>
      <c r="JF162" s="573"/>
      <c r="JG162" s="71"/>
      <c r="JV162" s="273"/>
      <c r="JW162" s="385"/>
      <c r="JX162" s="220"/>
      <c r="JY162" s="12">
        <v>95</v>
      </c>
      <c r="JZ162" s="573"/>
      <c r="KA162" s="71"/>
      <c r="KP162" s="273"/>
      <c r="KQ162" s="385"/>
      <c r="KR162" s="220"/>
      <c r="KS162" s="12">
        <v>95</v>
      </c>
      <c r="KT162" s="573"/>
      <c r="KU162" s="71"/>
      <c r="LJ162" s="273"/>
      <c r="LK162" s="385"/>
      <c r="LL162" s="220"/>
      <c r="LM162" s="12">
        <v>95</v>
      </c>
      <c r="LN162" s="573"/>
      <c r="LO162" s="71"/>
      <c r="MD162" s="273"/>
    </row>
    <row r="163" spans="1:342" ht="12.75" customHeight="1" x14ac:dyDescent="0.2">
      <c r="A163" s="494"/>
      <c r="B163" s="12">
        <v>96</v>
      </c>
      <c r="C163" s="69">
        <v>5.85</v>
      </c>
      <c r="D163" s="70">
        <v>5.992</v>
      </c>
      <c r="E163" s="432"/>
      <c r="F163" s="72">
        <f t="shared" si="0"/>
        <v>6.7000000000000171E-2</v>
      </c>
      <c r="G163" s="67"/>
      <c r="H163" s="67"/>
      <c r="I163" s="67"/>
      <c r="J163" s="67"/>
      <c r="K163" s="67"/>
      <c r="L163" s="67"/>
      <c r="M163" s="67"/>
      <c r="N163" s="67"/>
      <c r="O163" s="67"/>
      <c r="P163" s="67"/>
      <c r="Q163" s="67"/>
      <c r="R163" s="67"/>
      <c r="S163" s="220"/>
      <c r="T163" s="385"/>
      <c r="U163" s="220"/>
      <c r="V163" s="12">
        <v>96</v>
      </c>
      <c r="W163" s="573"/>
      <c r="X163" s="71"/>
      <c r="Y163"/>
      <c r="Z163"/>
      <c r="AA163"/>
      <c r="AB163"/>
      <c r="AC163"/>
      <c r="AD163"/>
      <c r="AE163"/>
      <c r="AF163"/>
      <c r="AG163"/>
      <c r="AH163"/>
      <c r="AI163"/>
      <c r="AJ163"/>
      <c r="AK163"/>
      <c r="AL163"/>
      <c r="AM163" s="220"/>
      <c r="AN163" s="417"/>
      <c r="AO163" s="494"/>
      <c r="AP163" s="12">
        <v>96</v>
      </c>
      <c r="AQ163" s="573"/>
      <c r="AR163" s="71"/>
      <c r="AS163" s="432"/>
      <c r="AT163" s="574">
        <f t="shared" si="1"/>
        <v>0</v>
      </c>
      <c r="AU163" s="67"/>
      <c r="AV163" s="8"/>
      <c r="AW163" s="8"/>
      <c r="AX163" s="8"/>
      <c r="AY163" s="8"/>
      <c r="AZ163" s="8"/>
      <c r="BA163" s="8"/>
      <c r="BB163" s="8"/>
      <c r="BC163" s="8"/>
      <c r="BD163" s="8"/>
      <c r="BE163" s="8"/>
      <c r="BF163" s="8"/>
      <c r="BG163" s="8"/>
      <c r="BH163" s="8"/>
      <c r="BJ163" s="273"/>
      <c r="BK163" s="385"/>
      <c r="BL163" s="494"/>
      <c r="BM163" s="12">
        <v>96</v>
      </c>
      <c r="BN163" s="573"/>
      <c r="BO163" s="71"/>
      <c r="CD163" s="273"/>
      <c r="CE163" s="385"/>
      <c r="CF163" s="494"/>
      <c r="CG163" s="12">
        <v>96</v>
      </c>
      <c r="CH163" s="573"/>
      <c r="CI163" s="71"/>
      <c r="CX163" s="273"/>
      <c r="CY163" s="385"/>
      <c r="CZ163" s="220"/>
      <c r="DA163" s="12">
        <v>96</v>
      </c>
      <c r="DB163" s="573"/>
      <c r="DC163" s="71"/>
      <c r="DR163" s="273"/>
      <c r="DS163" s="385"/>
      <c r="DT163" s="220"/>
      <c r="DU163" s="12">
        <v>96</v>
      </c>
      <c r="DV163" s="573"/>
      <c r="DW163" s="71"/>
      <c r="EL163" s="273"/>
      <c r="EM163" s="385"/>
      <c r="EN163" s="220"/>
      <c r="EO163" s="12">
        <v>96</v>
      </c>
      <c r="EP163" s="573"/>
      <c r="EQ163" s="71"/>
      <c r="FF163" s="273"/>
      <c r="FG163" s="385"/>
      <c r="FH163" s="220"/>
      <c r="FI163" s="12">
        <v>96</v>
      </c>
      <c r="FJ163" s="573"/>
      <c r="FK163" s="71"/>
      <c r="FZ163" s="273"/>
      <c r="GA163" s="385"/>
      <c r="GB163" s="220"/>
      <c r="GC163" s="12">
        <v>96</v>
      </c>
      <c r="GD163" s="573"/>
      <c r="GE163" s="71"/>
      <c r="GT163" s="273"/>
      <c r="GU163" s="385"/>
      <c r="GV163" s="220"/>
      <c r="GW163" s="12">
        <v>96</v>
      </c>
      <c r="GX163" s="573"/>
      <c r="GY163" s="71"/>
      <c r="HN163" s="273"/>
      <c r="HO163" s="385"/>
      <c r="HP163" s="220"/>
      <c r="HQ163" s="12">
        <v>96</v>
      </c>
      <c r="HR163" s="573"/>
      <c r="HS163" s="71"/>
      <c r="IH163" s="273"/>
      <c r="II163" s="385"/>
      <c r="IJ163" s="220"/>
      <c r="IK163" s="12">
        <v>96</v>
      </c>
      <c r="IL163" s="573"/>
      <c r="IM163" s="71"/>
      <c r="JB163" s="273"/>
      <c r="JC163" s="385"/>
      <c r="JD163" s="220"/>
      <c r="JE163" s="12">
        <v>96</v>
      </c>
      <c r="JF163" s="573"/>
      <c r="JG163" s="71"/>
      <c r="JV163" s="273"/>
      <c r="JW163" s="385"/>
      <c r="JX163" s="220"/>
      <c r="JY163" s="12">
        <v>96</v>
      </c>
      <c r="JZ163" s="573"/>
      <c r="KA163" s="71"/>
      <c r="KP163" s="273"/>
      <c r="KQ163" s="385"/>
      <c r="KR163" s="220"/>
      <c r="KS163" s="12">
        <v>96</v>
      </c>
      <c r="KT163" s="573"/>
      <c r="KU163" s="71"/>
      <c r="LJ163" s="273"/>
      <c r="LK163" s="385"/>
      <c r="LL163" s="220"/>
      <c r="LM163" s="12">
        <v>96</v>
      </c>
      <c r="LN163" s="573"/>
      <c r="LO163" s="71"/>
      <c r="MD163" s="273"/>
    </row>
    <row r="164" spans="1:342" ht="12.75" customHeight="1" x14ac:dyDescent="0.2">
      <c r="A164" s="494"/>
      <c r="B164" s="12">
        <v>97</v>
      </c>
      <c r="C164" s="69">
        <v>5.85</v>
      </c>
      <c r="D164" s="70">
        <v>6.0439999999999996</v>
      </c>
      <c r="E164" s="432"/>
      <c r="F164" s="72">
        <f t="shared" si="0"/>
        <v>5.1999999999999602E-2</v>
      </c>
      <c r="G164" s="67"/>
      <c r="H164" s="67"/>
      <c r="I164" s="67"/>
      <c r="J164" s="67"/>
      <c r="K164" s="67"/>
      <c r="L164" s="67"/>
      <c r="M164" s="67"/>
      <c r="N164" s="67"/>
      <c r="O164" s="67"/>
      <c r="P164" s="67"/>
      <c r="Q164" s="67"/>
      <c r="R164" s="67"/>
      <c r="S164" s="220"/>
      <c r="T164" s="385"/>
      <c r="U164" s="220"/>
      <c r="V164" s="12">
        <v>97</v>
      </c>
      <c r="W164" s="573"/>
      <c r="X164" s="71"/>
      <c r="Y164"/>
      <c r="Z164"/>
      <c r="AA164"/>
      <c r="AB164"/>
      <c r="AC164"/>
      <c r="AD164"/>
      <c r="AE164"/>
      <c r="AF164"/>
      <c r="AG164"/>
      <c r="AH164"/>
      <c r="AI164"/>
      <c r="AJ164"/>
      <c r="AK164"/>
      <c r="AL164"/>
      <c r="AM164" s="220"/>
      <c r="AN164" s="417"/>
      <c r="AO164" s="494"/>
      <c r="AP164" s="12">
        <v>97</v>
      </c>
      <c r="AQ164" s="573"/>
      <c r="AR164" s="71"/>
      <c r="AS164" s="432"/>
      <c r="AT164" s="574">
        <f t="shared" si="1"/>
        <v>0</v>
      </c>
      <c r="AU164" s="67"/>
      <c r="AV164" s="8"/>
      <c r="AW164" s="8"/>
      <c r="AX164" s="8"/>
      <c r="AY164" s="8"/>
      <c r="AZ164" s="8"/>
      <c r="BA164" s="8"/>
      <c r="BB164" s="8"/>
      <c r="BC164" s="8"/>
      <c r="BD164" s="8"/>
      <c r="BE164" s="8"/>
      <c r="BF164" s="8"/>
      <c r="BG164" s="8"/>
      <c r="BH164" s="8"/>
      <c r="BJ164" s="273"/>
      <c r="BK164" s="385"/>
      <c r="BL164" s="494"/>
      <c r="BM164" s="12">
        <v>97</v>
      </c>
      <c r="BN164" s="573"/>
      <c r="BO164" s="71"/>
      <c r="CD164" s="273"/>
      <c r="CE164" s="385"/>
      <c r="CF164" s="494"/>
      <c r="CG164" s="12">
        <v>97</v>
      </c>
      <c r="CH164" s="573"/>
      <c r="CI164" s="71"/>
      <c r="CX164" s="273"/>
      <c r="CY164" s="385"/>
      <c r="CZ164" s="220"/>
      <c r="DA164" s="12">
        <v>97</v>
      </c>
      <c r="DB164" s="573"/>
      <c r="DC164" s="71"/>
      <c r="DR164" s="273"/>
      <c r="DS164" s="385"/>
      <c r="DT164" s="220"/>
      <c r="DU164" s="12">
        <v>97</v>
      </c>
      <c r="DV164" s="573"/>
      <c r="DW164" s="71"/>
      <c r="EL164" s="273"/>
      <c r="EM164" s="385"/>
      <c r="EN164" s="220"/>
      <c r="EO164" s="12">
        <v>97</v>
      </c>
      <c r="EP164" s="573"/>
      <c r="EQ164" s="71"/>
      <c r="FF164" s="273"/>
      <c r="FG164" s="385"/>
      <c r="FH164" s="220"/>
      <c r="FI164" s="12">
        <v>97</v>
      </c>
      <c r="FJ164" s="573"/>
      <c r="FK164" s="71"/>
      <c r="FZ164" s="273"/>
      <c r="GA164" s="385"/>
      <c r="GB164" s="220"/>
      <c r="GC164" s="12">
        <v>97</v>
      </c>
      <c r="GD164" s="573"/>
      <c r="GE164" s="71"/>
      <c r="GT164" s="273"/>
      <c r="GU164" s="385"/>
      <c r="GV164" s="220"/>
      <c r="GW164" s="12">
        <v>97</v>
      </c>
      <c r="GX164" s="573"/>
      <c r="GY164" s="71"/>
      <c r="HN164" s="273"/>
      <c r="HO164" s="385"/>
      <c r="HP164" s="220"/>
      <c r="HQ164" s="12">
        <v>97</v>
      </c>
      <c r="HR164" s="573"/>
      <c r="HS164" s="71"/>
      <c r="IH164" s="273"/>
      <c r="II164" s="385"/>
      <c r="IJ164" s="220"/>
      <c r="IK164" s="12">
        <v>97</v>
      </c>
      <c r="IL164" s="573"/>
      <c r="IM164" s="71"/>
      <c r="JB164" s="273"/>
      <c r="JC164" s="385"/>
      <c r="JD164" s="220"/>
      <c r="JE164" s="12">
        <v>97</v>
      </c>
      <c r="JF164" s="573"/>
      <c r="JG164" s="71"/>
      <c r="JV164" s="273"/>
      <c r="JW164" s="385"/>
      <c r="JX164" s="220"/>
      <c r="JY164" s="12">
        <v>97</v>
      </c>
      <c r="JZ164" s="573"/>
      <c r="KA164" s="71"/>
      <c r="KP164" s="273"/>
      <c r="KQ164" s="385"/>
      <c r="KR164" s="220"/>
      <c r="KS164" s="12">
        <v>97</v>
      </c>
      <c r="KT164" s="573"/>
      <c r="KU164" s="71"/>
      <c r="LJ164" s="273"/>
      <c r="LK164" s="385"/>
      <c r="LL164" s="220"/>
      <c r="LM164" s="12">
        <v>97</v>
      </c>
      <c r="LN164" s="573"/>
      <c r="LO164" s="71"/>
      <c r="MD164" s="273"/>
    </row>
    <row r="165" spans="1:342" ht="12.75" customHeight="1" x14ac:dyDescent="0.2">
      <c r="A165" s="494"/>
      <c r="B165" s="12">
        <v>98</v>
      </c>
      <c r="C165" s="69">
        <v>5.87</v>
      </c>
      <c r="D165" s="70">
        <v>6.1059999999999999</v>
      </c>
      <c r="E165" s="432"/>
      <c r="F165" s="72">
        <f t="shared" si="0"/>
        <v>6.2000000000000277E-2</v>
      </c>
      <c r="G165" s="67"/>
      <c r="H165" s="67"/>
      <c r="I165" s="67"/>
      <c r="J165" s="67"/>
      <c r="K165" s="67"/>
      <c r="L165" s="67"/>
      <c r="M165" s="67"/>
      <c r="N165" s="67"/>
      <c r="O165" s="67"/>
      <c r="P165" s="67"/>
      <c r="Q165" s="67"/>
      <c r="R165" s="67"/>
      <c r="S165" s="220"/>
      <c r="T165" s="385"/>
      <c r="U165" s="220"/>
      <c r="V165" s="12">
        <v>98</v>
      </c>
      <c r="W165" s="573"/>
      <c r="X165" s="71"/>
      <c r="Y165"/>
      <c r="Z165"/>
      <c r="AA165"/>
      <c r="AB165"/>
      <c r="AC165"/>
      <c r="AD165"/>
      <c r="AE165"/>
      <c r="AF165"/>
      <c r="AG165"/>
      <c r="AH165"/>
      <c r="AI165"/>
      <c r="AJ165"/>
      <c r="AK165"/>
      <c r="AL165"/>
      <c r="AM165" s="220"/>
      <c r="AN165" s="417"/>
      <c r="AO165" s="494"/>
      <c r="AP165" s="12">
        <v>98</v>
      </c>
      <c r="AQ165" s="573"/>
      <c r="AR165" s="71"/>
      <c r="AS165" s="432"/>
      <c r="AT165" s="574">
        <f t="shared" si="1"/>
        <v>0</v>
      </c>
      <c r="AU165" s="67"/>
      <c r="AV165" s="8"/>
      <c r="AW165" s="8"/>
      <c r="AX165" s="8"/>
      <c r="AY165" s="8"/>
      <c r="AZ165" s="8"/>
      <c r="BA165" s="8"/>
      <c r="BB165" s="8"/>
      <c r="BC165" s="8"/>
      <c r="BD165" s="8"/>
      <c r="BE165" s="8"/>
      <c r="BF165" s="8"/>
      <c r="BG165" s="8"/>
      <c r="BH165" s="8"/>
      <c r="BJ165" s="273"/>
      <c r="BK165" s="385"/>
      <c r="BL165" s="494"/>
      <c r="BM165" s="12">
        <v>98</v>
      </c>
      <c r="BN165" s="573"/>
      <c r="BO165" s="71"/>
      <c r="CD165" s="273"/>
      <c r="CE165" s="385"/>
      <c r="CF165" s="494"/>
      <c r="CG165" s="12">
        <v>98</v>
      </c>
      <c r="CH165" s="573"/>
      <c r="CI165" s="71"/>
      <c r="CX165" s="273"/>
      <c r="CY165" s="385"/>
      <c r="CZ165" s="220"/>
      <c r="DA165" s="12">
        <v>98</v>
      </c>
      <c r="DB165" s="573"/>
      <c r="DC165" s="71"/>
      <c r="DR165" s="273"/>
      <c r="DS165" s="385"/>
      <c r="DT165" s="220"/>
      <c r="DU165" s="12">
        <v>98</v>
      </c>
      <c r="DV165" s="573"/>
      <c r="DW165" s="71"/>
      <c r="EL165" s="273"/>
      <c r="EM165" s="385"/>
      <c r="EN165" s="220"/>
      <c r="EO165" s="12">
        <v>98</v>
      </c>
      <c r="EP165" s="573"/>
      <c r="EQ165" s="71"/>
      <c r="FF165" s="273"/>
      <c r="FG165" s="385"/>
      <c r="FH165" s="220"/>
      <c r="FI165" s="12">
        <v>98</v>
      </c>
      <c r="FJ165" s="573"/>
      <c r="FK165" s="71"/>
      <c r="FZ165" s="273"/>
      <c r="GA165" s="385"/>
      <c r="GB165" s="220"/>
      <c r="GC165" s="12">
        <v>98</v>
      </c>
      <c r="GD165" s="573"/>
      <c r="GE165" s="71"/>
      <c r="GT165" s="273"/>
      <c r="GU165" s="385"/>
      <c r="GV165" s="220"/>
      <c r="GW165" s="12">
        <v>98</v>
      </c>
      <c r="GX165" s="573"/>
      <c r="GY165" s="71"/>
      <c r="HN165" s="273"/>
      <c r="HO165" s="385"/>
      <c r="HP165" s="220"/>
      <c r="HQ165" s="12">
        <v>98</v>
      </c>
      <c r="HR165" s="573"/>
      <c r="HS165" s="71"/>
      <c r="IH165" s="273"/>
      <c r="II165" s="385"/>
      <c r="IJ165" s="220"/>
      <c r="IK165" s="12">
        <v>98</v>
      </c>
      <c r="IL165" s="573"/>
      <c r="IM165" s="71"/>
      <c r="JB165" s="273"/>
      <c r="JC165" s="385"/>
      <c r="JD165" s="220"/>
      <c r="JE165" s="12">
        <v>98</v>
      </c>
      <c r="JF165" s="573"/>
      <c r="JG165" s="71"/>
      <c r="JV165" s="273"/>
      <c r="JW165" s="385"/>
      <c r="JX165" s="220"/>
      <c r="JY165" s="12">
        <v>98</v>
      </c>
      <c r="JZ165" s="573"/>
      <c r="KA165" s="71"/>
      <c r="KP165" s="273"/>
      <c r="KQ165" s="385"/>
      <c r="KR165" s="220"/>
      <c r="KS165" s="12">
        <v>98</v>
      </c>
      <c r="KT165" s="573"/>
      <c r="KU165" s="71"/>
      <c r="LJ165" s="273"/>
      <c r="LK165" s="385"/>
      <c r="LL165" s="220"/>
      <c r="LM165" s="12">
        <v>98</v>
      </c>
      <c r="LN165" s="573"/>
      <c r="LO165" s="71"/>
      <c r="MD165" s="273"/>
    </row>
    <row r="166" spans="1:342" ht="12.75" customHeight="1" x14ac:dyDescent="0.2">
      <c r="A166" s="494"/>
      <c r="B166" s="12">
        <v>99</v>
      </c>
      <c r="C166" s="69">
        <v>5.87</v>
      </c>
      <c r="D166" s="70">
        <v>6.1680000000000001</v>
      </c>
      <c r="E166" s="432"/>
      <c r="F166" s="72">
        <f t="shared" si="0"/>
        <v>6.2000000000000277E-2</v>
      </c>
      <c r="G166" s="67"/>
      <c r="H166" s="67"/>
      <c r="I166" s="67"/>
      <c r="J166" s="67"/>
      <c r="K166" s="67"/>
      <c r="L166" s="67"/>
      <c r="M166" s="67"/>
      <c r="N166" s="67"/>
      <c r="O166" s="67"/>
      <c r="P166" s="67"/>
      <c r="Q166" s="67"/>
      <c r="R166" s="67"/>
      <c r="S166" s="220"/>
      <c r="T166" s="385"/>
      <c r="U166" s="220"/>
      <c r="V166" s="12">
        <v>99</v>
      </c>
      <c r="W166" s="573"/>
      <c r="X166" s="71"/>
      <c r="Y166"/>
      <c r="Z166"/>
      <c r="AA166"/>
      <c r="AB166"/>
      <c r="AC166"/>
      <c r="AD166"/>
      <c r="AE166"/>
      <c r="AF166"/>
      <c r="AG166"/>
      <c r="AH166"/>
      <c r="AI166"/>
      <c r="AJ166"/>
      <c r="AK166"/>
      <c r="AL166"/>
      <c r="AM166" s="220"/>
      <c r="AN166" s="417"/>
      <c r="AO166" s="494"/>
      <c r="AP166" s="12">
        <v>99</v>
      </c>
      <c r="AQ166" s="573"/>
      <c r="AR166" s="71"/>
      <c r="AS166" s="432"/>
      <c r="AT166" s="574">
        <f t="shared" si="1"/>
        <v>0</v>
      </c>
      <c r="AU166" s="67"/>
      <c r="AV166" s="8"/>
      <c r="AW166" s="8"/>
      <c r="AX166" s="8"/>
      <c r="AY166" s="8"/>
      <c r="AZ166" s="8"/>
      <c r="BA166" s="8"/>
      <c r="BB166" s="8"/>
      <c r="BC166" s="8"/>
      <c r="BD166" s="8"/>
      <c r="BE166" s="8"/>
      <c r="BF166" s="8"/>
      <c r="BG166" s="8"/>
      <c r="BH166" s="8"/>
      <c r="BJ166" s="273"/>
      <c r="BK166" s="385"/>
      <c r="BL166" s="494"/>
      <c r="BM166" s="12">
        <v>99</v>
      </c>
      <c r="BN166" s="573"/>
      <c r="BO166" s="71"/>
      <c r="CD166" s="273"/>
      <c r="CE166" s="385"/>
      <c r="CF166" s="494"/>
      <c r="CG166" s="12">
        <v>99</v>
      </c>
      <c r="CH166" s="573"/>
      <c r="CI166" s="71"/>
      <c r="CX166" s="273"/>
      <c r="CY166" s="385"/>
      <c r="CZ166" s="220"/>
      <c r="DA166" s="12">
        <v>99</v>
      </c>
      <c r="DB166" s="573"/>
      <c r="DC166" s="71"/>
      <c r="DR166" s="273"/>
      <c r="DS166" s="385"/>
      <c r="DT166" s="220"/>
      <c r="DU166" s="12">
        <v>99</v>
      </c>
      <c r="DV166" s="573"/>
      <c r="DW166" s="71"/>
      <c r="EL166" s="273"/>
      <c r="EM166" s="385"/>
      <c r="EN166" s="220"/>
      <c r="EO166" s="12">
        <v>99</v>
      </c>
      <c r="EP166" s="573"/>
      <c r="EQ166" s="71"/>
      <c r="FF166" s="273"/>
      <c r="FG166" s="385"/>
      <c r="FH166" s="220"/>
      <c r="FI166" s="12">
        <v>99</v>
      </c>
      <c r="FJ166" s="573"/>
      <c r="FK166" s="71"/>
      <c r="FZ166" s="273"/>
      <c r="GA166" s="385"/>
      <c r="GB166" s="220"/>
      <c r="GC166" s="12">
        <v>99</v>
      </c>
      <c r="GD166" s="573"/>
      <c r="GE166" s="71"/>
      <c r="GT166" s="273"/>
      <c r="GU166" s="385"/>
      <c r="GV166" s="220"/>
      <c r="GW166" s="12">
        <v>99</v>
      </c>
      <c r="GX166" s="573"/>
      <c r="GY166" s="71"/>
      <c r="HN166" s="273"/>
      <c r="HO166" s="385"/>
      <c r="HP166" s="220"/>
      <c r="HQ166" s="12">
        <v>99</v>
      </c>
      <c r="HR166" s="573"/>
      <c r="HS166" s="71"/>
      <c r="IH166" s="273"/>
      <c r="II166" s="385"/>
      <c r="IJ166" s="220"/>
      <c r="IK166" s="12">
        <v>99</v>
      </c>
      <c r="IL166" s="573"/>
      <c r="IM166" s="71"/>
      <c r="JB166" s="273"/>
      <c r="JC166" s="385"/>
      <c r="JD166" s="220"/>
      <c r="JE166" s="12">
        <v>99</v>
      </c>
      <c r="JF166" s="573"/>
      <c r="JG166" s="71"/>
      <c r="JV166" s="273"/>
      <c r="JW166" s="385"/>
      <c r="JX166" s="220"/>
      <c r="JY166" s="12">
        <v>99</v>
      </c>
      <c r="JZ166" s="573"/>
      <c r="KA166" s="71"/>
      <c r="KP166" s="273"/>
      <c r="KQ166" s="385"/>
      <c r="KR166" s="220"/>
      <c r="KS166" s="12">
        <v>99</v>
      </c>
      <c r="KT166" s="573"/>
      <c r="KU166" s="71"/>
      <c r="LJ166" s="273"/>
      <c r="LK166" s="385"/>
      <c r="LL166" s="220"/>
      <c r="LM166" s="12">
        <v>99</v>
      </c>
      <c r="LN166" s="573"/>
      <c r="LO166" s="71"/>
      <c r="MD166" s="273"/>
    </row>
    <row r="167" spans="1:342" ht="12.75" customHeight="1" x14ac:dyDescent="0.2">
      <c r="A167" s="494"/>
      <c r="B167" s="12">
        <v>100</v>
      </c>
      <c r="C167" s="69">
        <v>5.87</v>
      </c>
      <c r="D167" s="70">
        <v>6.23</v>
      </c>
      <c r="E167" s="432"/>
      <c r="F167" s="72">
        <f t="shared" si="0"/>
        <v>6.2000000000000277E-2</v>
      </c>
      <c r="G167" s="67"/>
      <c r="H167" s="67"/>
      <c r="I167" s="67"/>
      <c r="J167" s="67"/>
      <c r="K167" s="67"/>
      <c r="L167" s="67"/>
      <c r="M167" s="67"/>
      <c r="N167" s="67"/>
      <c r="O167" s="67"/>
      <c r="P167" s="67"/>
      <c r="Q167" s="67"/>
      <c r="R167" s="67"/>
      <c r="S167" s="220"/>
      <c r="T167" s="385"/>
      <c r="U167" s="220"/>
      <c r="V167" s="12">
        <v>100</v>
      </c>
      <c r="W167" s="573"/>
      <c r="X167" s="71"/>
      <c r="Y167"/>
      <c r="Z167"/>
      <c r="AA167"/>
      <c r="AB167"/>
      <c r="AC167"/>
      <c r="AD167"/>
      <c r="AE167"/>
      <c r="AF167"/>
      <c r="AG167"/>
      <c r="AH167"/>
      <c r="AI167"/>
      <c r="AJ167"/>
      <c r="AK167"/>
      <c r="AL167"/>
      <c r="AM167" s="220"/>
      <c r="AN167" s="417"/>
      <c r="AO167" s="494"/>
      <c r="AP167" s="12">
        <v>100</v>
      </c>
      <c r="AQ167" s="573"/>
      <c r="AR167" s="71"/>
      <c r="AS167" s="432"/>
      <c r="AT167" s="574">
        <f t="shared" si="1"/>
        <v>0</v>
      </c>
      <c r="AU167" s="67"/>
      <c r="AV167" s="8"/>
      <c r="AW167" s="8"/>
      <c r="AX167" s="8"/>
      <c r="AY167" s="8"/>
      <c r="AZ167" s="8"/>
      <c r="BA167" s="8"/>
      <c r="BB167" s="8"/>
      <c r="BC167" s="8"/>
      <c r="BD167" s="8"/>
      <c r="BE167" s="8"/>
      <c r="BF167" s="8"/>
      <c r="BG167" s="8"/>
      <c r="BH167" s="8"/>
      <c r="BJ167" s="273"/>
      <c r="BK167" s="385"/>
      <c r="BL167" s="494"/>
      <c r="BM167" s="12">
        <v>100</v>
      </c>
      <c r="BN167" s="573"/>
      <c r="BO167" s="71"/>
      <c r="CD167" s="273"/>
      <c r="CE167" s="385"/>
      <c r="CF167" s="494"/>
      <c r="CG167" s="12">
        <v>100</v>
      </c>
      <c r="CH167" s="573"/>
      <c r="CI167" s="71"/>
      <c r="CX167" s="273"/>
      <c r="CY167" s="385"/>
      <c r="CZ167" s="220"/>
      <c r="DA167" s="12">
        <v>100</v>
      </c>
      <c r="DB167" s="573"/>
      <c r="DC167" s="71"/>
      <c r="DR167" s="273"/>
      <c r="DS167" s="385"/>
      <c r="DT167" s="220"/>
      <c r="DU167" s="12">
        <v>100</v>
      </c>
      <c r="DV167" s="573"/>
      <c r="DW167" s="71"/>
      <c r="EL167" s="273"/>
      <c r="EM167" s="385"/>
      <c r="EN167" s="220"/>
      <c r="EO167" s="12">
        <v>100</v>
      </c>
      <c r="EP167" s="573"/>
      <c r="EQ167" s="71"/>
      <c r="FF167" s="273"/>
      <c r="FG167" s="385"/>
      <c r="FH167" s="220"/>
      <c r="FI167" s="12">
        <v>100</v>
      </c>
      <c r="FJ167" s="573"/>
      <c r="FK167" s="71"/>
      <c r="FZ167" s="273"/>
      <c r="GA167" s="385"/>
      <c r="GB167" s="220"/>
      <c r="GC167" s="12">
        <v>100</v>
      </c>
      <c r="GD167" s="573"/>
      <c r="GE167" s="71"/>
      <c r="GT167" s="273"/>
      <c r="GU167" s="385"/>
      <c r="GV167" s="220"/>
      <c r="GW167" s="12">
        <v>100</v>
      </c>
      <c r="GX167" s="573"/>
      <c r="GY167" s="71"/>
      <c r="HN167" s="273"/>
      <c r="HO167" s="385"/>
      <c r="HP167" s="220"/>
      <c r="HQ167" s="12">
        <v>100</v>
      </c>
      <c r="HR167" s="573"/>
      <c r="HS167" s="71"/>
      <c r="IH167" s="273"/>
      <c r="II167" s="385"/>
      <c r="IJ167" s="220"/>
      <c r="IK167" s="12">
        <v>100</v>
      </c>
      <c r="IL167" s="573"/>
      <c r="IM167" s="71"/>
      <c r="JB167" s="273"/>
      <c r="JC167" s="385"/>
      <c r="JD167" s="220"/>
      <c r="JE167" s="12">
        <v>100</v>
      </c>
      <c r="JF167" s="573"/>
      <c r="JG167" s="71"/>
      <c r="JV167" s="273"/>
      <c r="JW167" s="385"/>
      <c r="JX167" s="220"/>
      <c r="JY167" s="12">
        <v>100</v>
      </c>
      <c r="JZ167" s="573"/>
      <c r="KA167" s="71"/>
      <c r="KP167" s="273"/>
      <c r="KQ167" s="385"/>
      <c r="KR167" s="220"/>
      <c r="KS167" s="12">
        <v>100</v>
      </c>
      <c r="KT167" s="573"/>
      <c r="KU167" s="71"/>
      <c r="LJ167" s="273"/>
      <c r="LK167" s="385"/>
      <c r="LL167" s="220"/>
      <c r="LM167" s="12">
        <v>100</v>
      </c>
      <c r="LN167" s="573"/>
      <c r="LO167" s="71"/>
      <c r="MD167" s="273"/>
    </row>
    <row r="168" spans="1:342" ht="12.75" customHeight="1" x14ac:dyDescent="0.2">
      <c r="A168" s="494"/>
      <c r="B168" s="12">
        <v>101</v>
      </c>
      <c r="C168" s="69">
        <v>5.88</v>
      </c>
      <c r="D168" s="70">
        <v>6.3109999999999999</v>
      </c>
      <c r="E168" s="432"/>
      <c r="F168" s="72">
        <f t="shared" si="0"/>
        <v>8.0999999999999517E-2</v>
      </c>
      <c r="G168" s="67"/>
      <c r="H168" s="67"/>
      <c r="I168" s="67"/>
      <c r="J168" s="67"/>
      <c r="K168" s="67"/>
      <c r="L168" s="67"/>
      <c r="M168" s="67"/>
      <c r="N168" s="67"/>
      <c r="O168" s="67"/>
      <c r="P168" s="67"/>
      <c r="Q168" s="67"/>
      <c r="R168" s="67"/>
      <c r="S168" s="220"/>
      <c r="T168" s="385"/>
      <c r="U168" s="220"/>
      <c r="V168" s="12">
        <v>101</v>
      </c>
      <c r="W168" s="573"/>
      <c r="X168" s="71"/>
      <c r="Y168"/>
      <c r="Z168"/>
      <c r="AA168"/>
      <c r="AB168"/>
      <c r="AC168"/>
      <c r="AD168"/>
      <c r="AE168"/>
      <c r="AF168"/>
      <c r="AG168"/>
      <c r="AH168"/>
      <c r="AI168"/>
      <c r="AJ168"/>
      <c r="AK168"/>
      <c r="AL168"/>
      <c r="AM168" s="220"/>
      <c r="AN168" s="417"/>
      <c r="AO168" s="494"/>
      <c r="AP168" s="12">
        <v>101</v>
      </c>
      <c r="AQ168" s="573"/>
      <c r="AR168" s="71"/>
      <c r="AS168" s="432"/>
      <c r="AT168" s="574">
        <f t="shared" si="1"/>
        <v>0</v>
      </c>
      <c r="AU168" s="67"/>
      <c r="AV168" s="8"/>
      <c r="AW168" s="8"/>
      <c r="AX168" s="8"/>
      <c r="AY168" s="8"/>
      <c r="AZ168" s="8"/>
      <c r="BA168" s="8"/>
      <c r="BB168" s="8"/>
      <c r="BC168" s="8"/>
      <c r="BD168" s="8"/>
      <c r="BE168" s="8"/>
      <c r="BF168" s="8"/>
      <c r="BG168" s="8"/>
      <c r="BH168" s="8"/>
      <c r="BJ168" s="273"/>
      <c r="BK168" s="385"/>
      <c r="BL168" s="494"/>
      <c r="BM168" s="12">
        <v>101</v>
      </c>
      <c r="BN168" s="573"/>
      <c r="BO168" s="71"/>
      <c r="CD168" s="273"/>
      <c r="CE168" s="385"/>
      <c r="CF168" s="494"/>
      <c r="CG168" s="12">
        <v>101</v>
      </c>
      <c r="CH168" s="573"/>
      <c r="CI168" s="71"/>
      <c r="CX168" s="273"/>
      <c r="CY168" s="385"/>
      <c r="CZ168" s="220"/>
      <c r="DA168" s="12">
        <v>101</v>
      </c>
      <c r="DB168" s="573"/>
      <c r="DC168" s="71"/>
      <c r="DR168" s="273"/>
      <c r="DS168" s="385"/>
      <c r="DT168" s="220"/>
      <c r="DU168" s="12">
        <v>101</v>
      </c>
      <c r="DV168" s="573"/>
      <c r="DW168" s="71"/>
      <c r="EL168" s="273"/>
      <c r="EM168" s="385"/>
      <c r="EN168" s="220"/>
      <c r="EO168" s="12">
        <v>101</v>
      </c>
      <c r="EP168" s="573"/>
      <c r="EQ168" s="71"/>
      <c r="FF168" s="273"/>
      <c r="FG168" s="385"/>
      <c r="FH168" s="220"/>
      <c r="FI168" s="12">
        <v>101</v>
      </c>
      <c r="FJ168" s="573"/>
      <c r="FK168" s="71"/>
      <c r="FZ168" s="273"/>
      <c r="GA168" s="385"/>
      <c r="GB168" s="220"/>
      <c r="GC168" s="12">
        <v>101</v>
      </c>
      <c r="GD168" s="573"/>
      <c r="GE168" s="71"/>
      <c r="GT168" s="273"/>
      <c r="GU168" s="385"/>
      <c r="GV168" s="220"/>
      <c r="GW168" s="12">
        <v>101</v>
      </c>
      <c r="GX168" s="573"/>
      <c r="GY168" s="71"/>
      <c r="HN168" s="273"/>
      <c r="HO168" s="385"/>
      <c r="HP168" s="220"/>
      <c r="HQ168" s="12">
        <v>101</v>
      </c>
      <c r="HR168" s="573"/>
      <c r="HS168" s="71"/>
      <c r="IH168" s="273"/>
      <c r="II168" s="385"/>
      <c r="IJ168" s="220"/>
      <c r="IK168" s="12">
        <v>101</v>
      </c>
      <c r="IL168" s="573"/>
      <c r="IM168" s="71"/>
      <c r="JB168" s="273"/>
      <c r="JC168" s="385"/>
      <c r="JD168" s="220"/>
      <c r="JE168" s="12">
        <v>101</v>
      </c>
      <c r="JF168" s="573"/>
      <c r="JG168" s="71"/>
      <c r="JV168" s="273"/>
      <c r="JW168" s="385"/>
      <c r="JX168" s="220"/>
      <c r="JY168" s="12">
        <v>101</v>
      </c>
      <c r="JZ168" s="573"/>
      <c r="KA168" s="71"/>
      <c r="KP168" s="273"/>
      <c r="KQ168" s="385"/>
      <c r="KR168" s="220"/>
      <c r="KS168" s="12">
        <v>101</v>
      </c>
      <c r="KT168" s="573"/>
      <c r="KU168" s="71"/>
      <c r="LJ168" s="273"/>
      <c r="LK168" s="385"/>
      <c r="LL168" s="220"/>
      <c r="LM168" s="12">
        <v>101</v>
      </c>
      <c r="LN168" s="573"/>
      <c r="LO168" s="71"/>
      <c r="MD168" s="273"/>
    </row>
    <row r="169" spans="1:342" ht="12.75" customHeight="1" x14ac:dyDescent="0.2">
      <c r="A169" s="494"/>
      <c r="B169" s="12">
        <v>102</v>
      </c>
      <c r="C169" s="69">
        <v>5.88</v>
      </c>
      <c r="D169" s="70">
        <v>6.3620000000000001</v>
      </c>
      <c r="E169" s="432"/>
      <c r="F169" s="72">
        <f t="shared" si="0"/>
        <v>5.1000000000000156E-2</v>
      </c>
      <c r="G169" s="67"/>
      <c r="H169" s="67"/>
      <c r="I169" s="67"/>
      <c r="J169" s="67"/>
      <c r="K169" s="67"/>
      <c r="L169" s="67"/>
      <c r="M169" s="67"/>
      <c r="N169" s="67"/>
      <c r="O169" s="67"/>
      <c r="P169" s="67"/>
      <c r="Q169" s="67"/>
      <c r="R169" s="67"/>
      <c r="S169" s="220"/>
      <c r="T169" s="385"/>
      <c r="U169" s="220"/>
      <c r="V169" s="12">
        <v>102</v>
      </c>
      <c r="W169" s="573"/>
      <c r="X169" s="71"/>
      <c r="Y169"/>
      <c r="Z169"/>
      <c r="AA169"/>
      <c r="AB169"/>
      <c r="AC169"/>
      <c r="AD169"/>
      <c r="AE169"/>
      <c r="AF169"/>
      <c r="AG169"/>
      <c r="AH169"/>
      <c r="AI169"/>
      <c r="AJ169"/>
      <c r="AK169"/>
      <c r="AL169"/>
      <c r="AM169" s="220"/>
      <c r="AN169" s="417"/>
      <c r="AO169" s="494"/>
      <c r="AP169" s="12">
        <v>102</v>
      </c>
      <c r="AQ169" s="573"/>
      <c r="AR169" s="71"/>
      <c r="AS169" s="432"/>
      <c r="AT169" s="574">
        <f t="shared" si="1"/>
        <v>0</v>
      </c>
      <c r="AU169" s="67"/>
      <c r="AV169" s="8"/>
      <c r="AW169" s="8"/>
      <c r="AX169" s="8"/>
      <c r="AY169" s="8"/>
      <c r="AZ169" s="8"/>
      <c r="BA169" s="8"/>
      <c r="BB169" s="8"/>
      <c r="BC169" s="8"/>
      <c r="BD169" s="8"/>
      <c r="BE169" s="8"/>
      <c r="BF169" s="8"/>
      <c r="BG169" s="8"/>
      <c r="BH169" s="8"/>
      <c r="BJ169" s="273"/>
      <c r="BK169" s="385"/>
      <c r="BL169" s="494"/>
      <c r="BM169" s="12">
        <v>102</v>
      </c>
      <c r="BN169" s="573"/>
      <c r="BO169" s="71"/>
      <c r="CD169" s="273"/>
      <c r="CE169" s="385"/>
      <c r="CF169" s="494"/>
      <c r="CG169" s="12">
        <v>102</v>
      </c>
      <c r="CH169" s="573"/>
      <c r="CI169" s="71"/>
      <c r="CX169" s="273"/>
      <c r="CY169" s="385"/>
      <c r="CZ169" s="220"/>
      <c r="DA169" s="12">
        <v>102</v>
      </c>
      <c r="DB169" s="573"/>
      <c r="DC169" s="71"/>
      <c r="DR169" s="273"/>
      <c r="DS169" s="385"/>
      <c r="DT169" s="220"/>
      <c r="DU169" s="12">
        <v>102</v>
      </c>
      <c r="DV169" s="573"/>
      <c r="DW169" s="71"/>
      <c r="EL169" s="273"/>
      <c r="EM169" s="385"/>
      <c r="EN169" s="220"/>
      <c r="EO169" s="12">
        <v>102</v>
      </c>
      <c r="EP169" s="573"/>
      <c r="EQ169" s="71"/>
      <c r="FF169" s="273"/>
      <c r="FG169" s="385"/>
      <c r="FH169" s="220"/>
      <c r="FI169" s="12">
        <v>102</v>
      </c>
      <c r="FJ169" s="573"/>
      <c r="FK169" s="71"/>
      <c r="FZ169" s="273"/>
      <c r="GA169" s="385"/>
      <c r="GB169" s="220"/>
      <c r="GC169" s="12">
        <v>102</v>
      </c>
      <c r="GD169" s="573"/>
      <c r="GE169" s="71"/>
      <c r="GT169" s="273"/>
      <c r="GU169" s="385"/>
      <c r="GV169" s="220"/>
      <c r="GW169" s="12">
        <v>102</v>
      </c>
      <c r="GX169" s="573"/>
      <c r="GY169" s="71"/>
      <c r="HN169" s="273"/>
      <c r="HO169" s="385"/>
      <c r="HP169" s="220"/>
      <c r="HQ169" s="12">
        <v>102</v>
      </c>
      <c r="HR169" s="573"/>
      <c r="HS169" s="71"/>
      <c r="IH169" s="273"/>
      <c r="II169" s="385"/>
      <c r="IJ169" s="220"/>
      <c r="IK169" s="12">
        <v>102</v>
      </c>
      <c r="IL169" s="573"/>
      <c r="IM169" s="71"/>
      <c r="JB169" s="273"/>
      <c r="JC169" s="385"/>
      <c r="JD169" s="220"/>
      <c r="JE169" s="12">
        <v>102</v>
      </c>
      <c r="JF169" s="573"/>
      <c r="JG169" s="71"/>
      <c r="JV169" s="273"/>
      <c r="JW169" s="385"/>
      <c r="JX169" s="220"/>
      <c r="JY169" s="12">
        <v>102</v>
      </c>
      <c r="JZ169" s="573"/>
      <c r="KA169" s="71"/>
      <c r="KP169" s="273"/>
      <c r="KQ169" s="385"/>
      <c r="KR169" s="220"/>
      <c r="KS169" s="12">
        <v>102</v>
      </c>
      <c r="KT169" s="573"/>
      <c r="KU169" s="71"/>
      <c r="LJ169" s="273"/>
      <c r="LK169" s="385"/>
      <c r="LL169" s="220"/>
      <c r="LM169" s="12">
        <v>102</v>
      </c>
      <c r="LN169" s="573"/>
      <c r="LO169" s="71"/>
      <c r="MD169" s="273"/>
    </row>
    <row r="170" spans="1:342" ht="12.75" customHeight="1" x14ac:dyDescent="0.2">
      <c r="A170" s="494"/>
      <c r="B170" s="12">
        <v>103</v>
      </c>
      <c r="C170" s="69">
        <v>5.88</v>
      </c>
      <c r="D170" s="70">
        <v>6.4240000000000004</v>
      </c>
      <c r="E170" s="432"/>
      <c r="F170" s="72">
        <f t="shared" si="0"/>
        <v>6.2000000000000277E-2</v>
      </c>
      <c r="G170" s="67"/>
      <c r="H170" s="67"/>
      <c r="I170" s="67"/>
      <c r="J170" s="67"/>
      <c r="K170" s="67"/>
      <c r="L170" s="67"/>
      <c r="M170" s="67"/>
      <c r="N170" s="67"/>
      <c r="O170" s="67"/>
      <c r="P170" s="67"/>
      <c r="Q170" s="67"/>
      <c r="R170" s="67"/>
      <c r="S170" s="220"/>
      <c r="T170" s="385"/>
      <c r="U170" s="220"/>
      <c r="V170" s="12">
        <v>103</v>
      </c>
      <c r="W170" s="69"/>
      <c r="X170" s="70"/>
      <c r="Y170"/>
      <c r="Z170"/>
      <c r="AA170"/>
      <c r="AB170"/>
      <c r="AC170"/>
      <c r="AD170"/>
      <c r="AE170"/>
      <c r="AF170"/>
      <c r="AG170"/>
      <c r="AH170"/>
      <c r="AI170"/>
      <c r="AJ170"/>
      <c r="AK170"/>
      <c r="AL170"/>
      <c r="AM170" s="220"/>
      <c r="AN170" s="417"/>
      <c r="AO170" s="494"/>
      <c r="AP170" s="12">
        <v>103</v>
      </c>
      <c r="AQ170" s="69"/>
      <c r="AR170" s="70"/>
      <c r="AS170" s="432"/>
      <c r="AT170" s="574">
        <f t="shared" si="1"/>
        <v>0</v>
      </c>
      <c r="AU170" s="67"/>
      <c r="AV170" s="8"/>
      <c r="AW170" s="8"/>
      <c r="AX170" s="8"/>
      <c r="AY170" s="8"/>
      <c r="AZ170" s="8"/>
      <c r="BA170" s="8"/>
      <c r="BB170" s="8"/>
      <c r="BC170" s="8"/>
      <c r="BD170" s="8"/>
      <c r="BE170" s="8"/>
      <c r="BF170" s="8"/>
      <c r="BG170" s="8"/>
      <c r="BH170" s="8"/>
      <c r="BJ170" s="273"/>
      <c r="BK170" s="385"/>
      <c r="BL170" s="494"/>
      <c r="BM170" s="12">
        <v>103</v>
      </c>
      <c r="BN170" s="69"/>
      <c r="BO170" s="70"/>
      <c r="CD170" s="273"/>
      <c r="CE170" s="385"/>
      <c r="CF170" s="494"/>
      <c r="CG170" s="12">
        <v>103</v>
      </c>
      <c r="CH170" s="69"/>
      <c r="CI170" s="70"/>
      <c r="CX170" s="273"/>
      <c r="CY170" s="385"/>
      <c r="CZ170" s="220"/>
      <c r="DA170" s="12">
        <v>103</v>
      </c>
      <c r="DB170" s="69"/>
      <c r="DC170" s="70"/>
      <c r="DR170" s="273"/>
      <c r="DS170" s="385"/>
      <c r="DT170" s="220"/>
      <c r="DU170" s="12">
        <v>103</v>
      </c>
      <c r="DV170" s="69"/>
      <c r="DW170" s="70"/>
      <c r="EL170" s="273"/>
      <c r="EM170" s="385"/>
      <c r="EN170" s="220"/>
      <c r="EO170" s="12">
        <v>103</v>
      </c>
      <c r="EP170" s="69"/>
      <c r="EQ170" s="70"/>
      <c r="FF170" s="273"/>
      <c r="FG170" s="385"/>
      <c r="FH170" s="220"/>
      <c r="FI170" s="12">
        <v>103</v>
      </c>
      <c r="FJ170" s="69"/>
      <c r="FK170" s="70"/>
      <c r="FZ170" s="273"/>
      <c r="GA170" s="385"/>
      <c r="GB170" s="220"/>
      <c r="GC170" s="12">
        <v>103</v>
      </c>
      <c r="GD170" s="69"/>
      <c r="GE170" s="70"/>
      <c r="GT170" s="273"/>
      <c r="GU170" s="385"/>
      <c r="GV170" s="220"/>
      <c r="GW170" s="12">
        <v>103</v>
      </c>
      <c r="GX170" s="69"/>
      <c r="GY170" s="70"/>
      <c r="HN170" s="273"/>
      <c r="HO170" s="385"/>
      <c r="HP170" s="220"/>
      <c r="HQ170" s="12">
        <v>103</v>
      </c>
      <c r="HR170" s="69"/>
      <c r="HS170" s="70"/>
      <c r="IH170" s="273"/>
      <c r="II170" s="385"/>
      <c r="IJ170" s="220"/>
      <c r="IK170" s="12">
        <v>103</v>
      </c>
      <c r="IL170" s="69"/>
      <c r="IM170" s="70"/>
      <c r="JB170" s="273"/>
      <c r="JC170" s="385"/>
      <c r="JD170" s="220"/>
      <c r="JE170" s="12">
        <v>103</v>
      </c>
      <c r="JF170" s="69"/>
      <c r="JG170" s="70"/>
      <c r="JV170" s="273"/>
      <c r="JW170" s="385"/>
      <c r="JX170" s="220"/>
      <c r="JY170" s="12">
        <v>103</v>
      </c>
      <c r="JZ170" s="69"/>
      <c r="KA170" s="70"/>
      <c r="KP170" s="273"/>
      <c r="KQ170" s="385"/>
      <c r="KR170" s="220"/>
      <c r="KS170" s="12">
        <v>103</v>
      </c>
      <c r="KT170" s="69"/>
      <c r="KU170" s="70"/>
      <c r="LJ170" s="273"/>
      <c r="LK170" s="385"/>
      <c r="LL170" s="220"/>
      <c r="LM170" s="12">
        <v>103</v>
      </c>
      <c r="LN170" s="69"/>
      <c r="LO170" s="70"/>
      <c r="MD170" s="273"/>
    </row>
    <row r="171" spans="1:342" ht="12.75" customHeight="1" x14ac:dyDescent="0.2">
      <c r="A171" s="494"/>
      <c r="B171" s="12">
        <v>104</v>
      </c>
      <c r="C171" s="69">
        <v>5.88</v>
      </c>
      <c r="D171" s="70">
        <v>6.5</v>
      </c>
      <c r="E171" s="432"/>
      <c r="F171" s="72">
        <f t="shared" si="0"/>
        <v>7.5999999999999623E-2</v>
      </c>
      <c r="G171" s="67"/>
      <c r="H171" s="67"/>
      <c r="I171" s="67"/>
      <c r="J171" s="67"/>
      <c r="K171" s="67"/>
      <c r="L171" s="67"/>
      <c r="M171" s="67"/>
      <c r="N171" s="67"/>
      <c r="O171" s="67"/>
      <c r="P171" s="67"/>
      <c r="Q171" s="67"/>
      <c r="R171" s="67"/>
      <c r="S171" s="220"/>
      <c r="T171" s="385"/>
      <c r="U171" s="220"/>
      <c r="V171" s="12">
        <v>104</v>
      </c>
      <c r="W171" s="69"/>
      <c r="X171" s="70"/>
      <c r="Y171"/>
      <c r="Z171"/>
      <c r="AA171"/>
      <c r="AB171"/>
      <c r="AC171"/>
      <c r="AD171"/>
      <c r="AE171"/>
      <c r="AF171"/>
      <c r="AG171"/>
      <c r="AH171"/>
      <c r="AI171"/>
      <c r="AJ171"/>
      <c r="AK171"/>
      <c r="AL171"/>
      <c r="AM171" s="220"/>
      <c r="AN171" s="417"/>
      <c r="AO171" s="494"/>
      <c r="AP171" s="12">
        <v>104</v>
      </c>
      <c r="AQ171" s="69"/>
      <c r="AR171" s="70"/>
      <c r="AS171" s="432"/>
      <c r="AT171" s="574">
        <f t="shared" si="1"/>
        <v>0</v>
      </c>
      <c r="AU171" s="67"/>
      <c r="AV171" s="8"/>
      <c r="AW171" s="8"/>
      <c r="AX171" s="8"/>
      <c r="AY171" s="8"/>
      <c r="AZ171" s="8"/>
      <c r="BA171" s="8"/>
      <c r="BB171" s="8"/>
      <c r="BC171" s="8"/>
      <c r="BD171" s="8"/>
      <c r="BE171" s="8"/>
      <c r="BF171" s="8"/>
      <c r="BG171" s="8"/>
      <c r="BH171" s="8"/>
      <c r="BJ171" s="273"/>
      <c r="BK171" s="385"/>
      <c r="BL171" s="494"/>
      <c r="BM171" s="12">
        <v>104</v>
      </c>
      <c r="BN171" s="69"/>
      <c r="BO171" s="70"/>
      <c r="CD171" s="273"/>
      <c r="CE171" s="385"/>
      <c r="CF171" s="494"/>
      <c r="CG171" s="12">
        <v>104</v>
      </c>
      <c r="CH171" s="69"/>
      <c r="CI171" s="70"/>
      <c r="CX171" s="273"/>
      <c r="CY171" s="385"/>
      <c r="CZ171" s="220"/>
      <c r="DA171" s="12">
        <v>104</v>
      </c>
      <c r="DB171" s="69"/>
      <c r="DC171" s="70"/>
      <c r="DR171" s="273"/>
      <c r="DS171" s="385"/>
      <c r="DT171" s="220"/>
      <c r="DU171" s="12">
        <v>104</v>
      </c>
      <c r="DV171" s="69"/>
      <c r="DW171" s="70"/>
      <c r="EL171" s="273"/>
      <c r="EM171" s="385"/>
      <c r="EN171" s="220"/>
      <c r="EO171" s="12">
        <v>104</v>
      </c>
      <c r="EP171" s="69"/>
      <c r="EQ171" s="70"/>
      <c r="FF171" s="273"/>
      <c r="FG171" s="385"/>
      <c r="FH171" s="220"/>
      <c r="FI171" s="12">
        <v>104</v>
      </c>
      <c r="FJ171" s="69"/>
      <c r="FK171" s="70"/>
      <c r="FZ171" s="273"/>
      <c r="GA171" s="385"/>
      <c r="GB171" s="220"/>
      <c r="GC171" s="12">
        <v>104</v>
      </c>
      <c r="GD171" s="69"/>
      <c r="GE171" s="70"/>
      <c r="GT171" s="273"/>
      <c r="GU171" s="385"/>
      <c r="GV171" s="220"/>
      <c r="GW171" s="12">
        <v>104</v>
      </c>
      <c r="GX171" s="69"/>
      <c r="GY171" s="70"/>
      <c r="HN171" s="273"/>
      <c r="HO171" s="385"/>
      <c r="HP171" s="220"/>
      <c r="HQ171" s="12">
        <v>104</v>
      </c>
      <c r="HR171" s="69"/>
      <c r="HS171" s="70"/>
      <c r="IH171" s="273"/>
      <c r="II171" s="385"/>
      <c r="IJ171" s="220"/>
      <c r="IK171" s="12">
        <v>104</v>
      </c>
      <c r="IL171" s="69"/>
      <c r="IM171" s="70"/>
      <c r="JB171" s="273"/>
      <c r="JC171" s="385"/>
      <c r="JD171" s="220"/>
      <c r="JE171" s="12">
        <v>104</v>
      </c>
      <c r="JF171" s="69"/>
      <c r="JG171" s="70"/>
      <c r="JV171" s="273"/>
      <c r="JW171" s="385"/>
      <c r="JX171" s="220"/>
      <c r="JY171" s="12">
        <v>104</v>
      </c>
      <c r="JZ171" s="69"/>
      <c r="KA171" s="70"/>
      <c r="KP171" s="273"/>
      <c r="KQ171" s="385"/>
      <c r="KR171" s="220"/>
      <c r="KS171" s="12">
        <v>104</v>
      </c>
      <c r="KT171" s="69"/>
      <c r="KU171" s="70"/>
      <c r="LJ171" s="273"/>
      <c r="LK171" s="385"/>
      <c r="LL171" s="220"/>
      <c r="LM171" s="12">
        <v>104</v>
      </c>
      <c r="LN171" s="69"/>
      <c r="LO171" s="70"/>
      <c r="MD171" s="273"/>
    </row>
    <row r="172" spans="1:342" ht="12.75" customHeight="1" x14ac:dyDescent="0.2">
      <c r="A172" s="494"/>
      <c r="B172" s="12">
        <v>105</v>
      </c>
      <c r="C172" s="69">
        <v>5.89</v>
      </c>
      <c r="D172" s="70">
        <v>6.5570000000000004</v>
      </c>
      <c r="E172" s="432"/>
      <c r="F172" s="72">
        <f t="shared" si="0"/>
        <v>5.7000000000000384E-2</v>
      </c>
      <c r="G172" s="67"/>
      <c r="H172" s="67"/>
      <c r="I172" s="67"/>
      <c r="J172" s="67"/>
      <c r="K172" s="67"/>
      <c r="L172" s="67"/>
      <c r="M172" s="67"/>
      <c r="N172" s="67"/>
      <c r="O172" s="67"/>
      <c r="P172" s="67"/>
      <c r="Q172" s="67"/>
      <c r="R172" s="67"/>
      <c r="S172" s="220"/>
      <c r="T172" s="385"/>
      <c r="U172" s="220"/>
      <c r="V172" s="12">
        <v>105</v>
      </c>
      <c r="W172" s="69"/>
      <c r="X172" s="70"/>
      <c r="Y172"/>
      <c r="Z172"/>
      <c r="AA172"/>
      <c r="AB172"/>
      <c r="AC172"/>
      <c r="AD172"/>
      <c r="AE172"/>
      <c r="AF172"/>
      <c r="AG172"/>
      <c r="AH172"/>
      <c r="AI172"/>
      <c r="AJ172"/>
      <c r="AK172"/>
      <c r="AL172"/>
      <c r="AM172" s="220"/>
      <c r="AN172" s="417"/>
      <c r="AO172" s="494"/>
      <c r="AP172" s="12">
        <v>105</v>
      </c>
      <c r="AQ172" s="69"/>
      <c r="AR172" s="70"/>
      <c r="AS172" s="432"/>
      <c r="AT172" s="574">
        <f t="shared" si="1"/>
        <v>0</v>
      </c>
      <c r="AU172" s="67"/>
      <c r="AV172" s="8"/>
      <c r="AW172" s="8"/>
      <c r="AX172" s="8"/>
      <c r="AY172" s="8"/>
      <c r="AZ172" s="8"/>
      <c r="BA172" s="8"/>
      <c r="BB172" s="8"/>
      <c r="BC172" s="8"/>
      <c r="BD172" s="8"/>
      <c r="BE172" s="8"/>
      <c r="BF172" s="8"/>
      <c r="BG172" s="8"/>
      <c r="BH172" s="8"/>
      <c r="BJ172" s="273"/>
      <c r="BK172" s="385"/>
      <c r="BL172" s="494"/>
      <c r="BM172" s="12">
        <v>105</v>
      </c>
      <c r="BN172" s="69"/>
      <c r="BO172" s="70"/>
      <c r="CD172" s="273"/>
      <c r="CE172" s="385"/>
      <c r="CF172" s="494"/>
      <c r="CG172" s="12">
        <v>105</v>
      </c>
      <c r="CH172" s="69"/>
      <c r="CI172" s="70"/>
      <c r="CX172" s="273"/>
      <c r="CY172" s="385"/>
      <c r="CZ172" s="220"/>
      <c r="DA172" s="12">
        <v>105</v>
      </c>
      <c r="DB172" s="69"/>
      <c r="DC172" s="70"/>
      <c r="DR172" s="273"/>
      <c r="DS172" s="385"/>
      <c r="DT172" s="220"/>
      <c r="DU172" s="12">
        <v>105</v>
      </c>
      <c r="DV172" s="69"/>
      <c r="DW172" s="70"/>
      <c r="EL172" s="273"/>
      <c r="EM172" s="385"/>
      <c r="EN172" s="220"/>
      <c r="EO172" s="12">
        <v>105</v>
      </c>
      <c r="EP172" s="69"/>
      <c r="EQ172" s="70"/>
      <c r="FF172" s="273"/>
      <c r="FG172" s="385"/>
      <c r="FH172" s="220"/>
      <c r="FI172" s="12">
        <v>105</v>
      </c>
      <c r="FJ172" s="69"/>
      <c r="FK172" s="70"/>
      <c r="FZ172" s="273"/>
      <c r="GA172" s="385"/>
      <c r="GB172" s="220"/>
      <c r="GC172" s="12">
        <v>105</v>
      </c>
      <c r="GD172" s="69"/>
      <c r="GE172" s="70"/>
      <c r="GT172" s="273"/>
      <c r="GU172" s="385"/>
      <c r="GV172" s="220"/>
      <c r="GW172" s="12">
        <v>105</v>
      </c>
      <c r="GX172" s="69"/>
      <c r="GY172" s="70"/>
      <c r="HN172" s="273"/>
      <c r="HO172" s="385"/>
      <c r="HP172" s="220"/>
      <c r="HQ172" s="12">
        <v>105</v>
      </c>
      <c r="HR172" s="69"/>
      <c r="HS172" s="70"/>
      <c r="IH172" s="273"/>
      <c r="II172" s="385"/>
      <c r="IJ172" s="220"/>
      <c r="IK172" s="12">
        <v>105</v>
      </c>
      <c r="IL172" s="69"/>
      <c r="IM172" s="70"/>
      <c r="JB172" s="273"/>
      <c r="JC172" s="385"/>
      <c r="JD172" s="220"/>
      <c r="JE172" s="12">
        <v>105</v>
      </c>
      <c r="JF172" s="69"/>
      <c r="JG172" s="70"/>
      <c r="JV172" s="273"/>
      <c r="JW172" s="385"/>
      <c r="JX172" s="220"/>
      <c r="JY172" s="12">
        <v>105</v>
      </c>
      <c r="JZ172" s="69"/>
      <c r="KA172" s="70"/>
      <c r="KP172" s="273"/>
      <c r="KQ172" s="385"/>
      <c r="KR172" s="220"/>
      <c r="KS172" s="12">
        <v>105</v>
      </c>
      <c r="KT172" s="69"/>
      <c r="KU172" s="70"/>
      <c r="LJ172" s="273"/>
      <c r="LK172" s="385"/>
      <c r="LL172" s="220"/>
      <c r="LM172" s="12">
        <v>105</v>
      </c>
      <c r="LN172" s="69"/>
      <c r="LO172" s="70"/>
      <c r="MD172" s="273"/>
    </row>
    <row r="173" spans="1:342" ht="12.75" customHeight="1" x14ac:dyDescent="0.2">
      <c r="A173" s="494"/>
      <c r="B173" s="12">
        <v>106</v>
      </c>
      <c r="C173" s="69">
        <v>5.89</v>
      </c>
      <c r="D173" s="70">
        <v>6.6130000000000004</v>
      </c>
      <c r="E173" s="432"/>
      <c r="F173" s="72">
        <f t="shared" si="0"/>
        <v>5.600000000000005E-2</v>
      </c>
      <c r="G173" s="67"/>
      <c r="H173" s="67"/>
      <c r="I173" s="67"/>
      <c r="J173" s="67"/>
      <c r="K173" s="67"/>
      <c r="L173" s="67"/>
      <c r="M173" s="67"/>
      <c r="N173" s="67"/>
      <c r="O173" s="67"/>
      <c r="P173" s="67"/>
      <c r="Q173" s="67"/>
      <c r="R173" s="67"/>
      <c r="S173" s="220"/>
      <c r="T173" s="385"/>
      <c r="U173" s="220"/>
      <c r="V173" s="12">
        <v>106</v>
      </c>
      <c r="W173" s="69"/>
      <c r="X173" s="70"/>
      <c r="Y173"/>
      <c r="Z173"/>
      <c r="AA173"/>
      <c r="AB173"/>
      <c r="AC173"/>
      <c r="AD173"/>
      <c r="AE173"/>
      <c r="AF173"/>
      <c r="AG173"/>
      <c r="AH173"/>
      <c r="AI173"/>
      <c r="AJ173"/>
      <c r="AK173"/>
      <c r="AL173"/>
      <c r="AM173" s="220"/>
      <c r="AN173" s="417"/>
      <c r="AO173" s="494"/>
      <c r="AP173" s="12">
        <v>106</v>
      </c>
      <c r="AQ173" s="69"/>
      <c r="AR173" s="70"/>
      <c r="AS173" s="432"/>
      <c r="AT173" s="574">
        <f t="shared" si="1"/>
        <v>0</v>
      </c>
      <c r="AU173" s="67"/>
      <c r="AV173" s="8"/>
      <c r="AW173" s="8"/>
      <c r="AX173" s="8"/>
      <c r="AY173" s="8"/>
      <c r="AZ173" s="8"/>
      <c r="BA173" s="8"/>
      <c r="BB173" s="8"/>
      <c r="BC173" s="8"/>
      <c r="BD173" s="8"/>
      <c r="BE173" s="8"/>
      <c r="BF173" s="8"/>
      <c r="BG173" s="8"/>
      <c r="BH173" s="8"/>
      <c r="BJ173" s="273"/>
      <c r="BK173" s="385"/>
      <c r="BL173" s="494"/>
      <c r="BM173" s="12">
        <v>106</v>
      </c>
      <c r="BN173" s="69"/>
      <c r="BO173" s="70"/>
      <c r="CD173" s="273"/>
      <c r="CE173" s="385"/>
      <c r="CF173" s="494"/>
      <c r="CG173" s="12">
        <v>106</v>
      </c>
      <c r="CH173" s="69"/>
      <c r="CI173" s="70"/>
      <c r="CX173" s="273"/>
      <c r="CY173" s="385"/>
      <c r="CZ173" s="220"/>
      <c r="DA173" s="12">
        <v>106</v>
      </c>
      <c r="DB173" s="69"/>
      <c r="DC173" s="70"/>
      <c r="DR173" s="273"/>
      <c r="DS173" s="385"/>
      <c r="DT173" s="220"/>
      <c r="DU173" s="12">
        <v>106</v>
      </c>
      <c r="DV173" s="69"/>
      <c r="DW173" s="70"/>
      <c r="EL173" s="273"/>
      <c r="EM173" s="385"/>
      <c r="EN173" s="220"/>
      <c r="EO173" s="12">
        <v>106</v>
      </c>
      <c r="EP173" s="69"/>
      <c r="EQ173" s="70"/>
      <c r="FF173" s="273"/>
      <c r="FG173" s="385"/>
      <c r="FH173" s="220"/>
      <c r="FI173" s="12">
        <v>106</v>
      </c>
      <c r="FJ173" s="69"/>
      <c r="FK173" s="70"/>
      <c r="FZ173" s="273"/>
      <c r="GA173" s="385"/>
      <c r="GB173" s="220"/>
      <c r="GC173" s="12">
        <v>106</v>
      </c>
      <c r="GD173" s="69"/>
      <c r="GE173" s="70"/>
      <c r="GT173" s="273"/>
      <c r="GU173" s="385"/>
      <c r="GV173" s="220"/>
      <c r="GW173" s="12">
        <v>106</v>
      </c>
      <c r="GX173" s="69"/>
      <c r="GY173" s="70"/>
      <c r="HN173" s="273"/>
      <c r="HO173" s="385"/>
      <c r="HP173" s="220"/>
      <c r="HQ173" s="12">
        <v>106</v>
      </c>
      <c r="HR173" s="69"/>
      <c r="HS173" s="70"/>
      <c r="IH173" s="273"/>
      <c r="II173" s="385"/>
      <c r="IJ173" s="220"/>
      <c r="IK173" s="12">
        <v>106</v>
      </c>
      <c r="IL173" s="69"/>
      <c r="IM173" s="70"/>
      <c r="JB173" s="273"/>
      <c r="JC173" s="385"/>
      <c r="JD173" s="220"/>
      <c r="JE173" s="12">
        <v>106</v>
      </c>
      <c r="JF173" s="69"/>
      <c r="JG173" s="70"/>
      <c r="JV173" s="273"/>
      <c r="JW173" s="385"/>
      <c r="JX173" s="220"/>
      <c r="JY173" s="12">
        <v>106</v>
      </c>
      <c r="JZ173" s="69"/>
      <c r="KA173" s="70"/>
      <c r="KP173" s="273"/>
      <c r="KQ173" s="385"/>
      <c r="KR173" s="220"/>
      <c r="KS173" s="12">
        <v>106</v>
      </c>
      <c r="KT173" s="69"/>
      <c r="KU173" s="70"/>
      <c r="LJ173" s="273"/>
      <c r="LK173" s="385"/>
      <c r="LL173" s="220"/>
      <c r="LM173" s="12">
        <v>106</v>
      </c>
      <c r="LN173" s="69"/>
      <c r="LO173" s="70"/>
      <c r="MD173" s="273"/>
    </row>
    <row r="174" spans="1:342" ht="12.75" customHeight="1" x14ac:dyDescent="0.2">
      <c r="A174" s="494"/>
      <c r="B174" s="12">
        <v>107</v>
      </c>
      <c r="C174" s="69">
        <v>5.89</v>
      </c>
      <c r="D174" s="70">
        <v>6.6890000000000001</v>
      </c>
      <c r="E174" s="432"/>
      <c r="F174" s="72">
        <f t="shared" si="0"/>
        <v>7.5999999999999623E-2</v>
      </c>
      <c r="G174" s="67"/>
      <c r="H174" s="67"/>
      <c r="I174" s="67"/>
      <c r="J174" s="67"/>
      <c r="K174" s="67"/>
      <c r="L174" s="67"/>
      <c r="M174" s="67"/>
      <c r="N174" s="67"/>
      <c r="O174" s="67"/>
      <c r="P174" s="67"/>
      <c r="Q174" s="67"/>
      <c r="R174" s="67"/>
      <c r="S174" s="220"/>
      <c r="T174" s="385"/>
      <c r="U174" s="220"/>
      <c r="V174" s="12">
        <v>107</v>
      </c>
      <c r="W174" s="69"/>
      <c r="X174" s="70"/>
      <c r="Y174"/>
      <c r="Z174"/>
      <c r="AA174"/>
      <c r="AB174"/>
      <c r="AC174"/>
      <c r="AD174"/>
      <c r="AE174"/>
      <c r="AF174"/>
      <c r="AG174"/>
      <c r="AH174"/>
      <c r="AI174"/>
      <c r="AJ174"/>
      <c r="AK174"/>
      <c r="AL174"/>
      <c r="AM174" s="220"/>
      <c r="AN174" s="417"/>
      <c r="AO174" s="494"/>
      <c r="AP174" s="12">
        <v>107</v>
      </c>
      <c r="AQ174" s="69"/>
      <c r="AR174" s="70"/>
      <c r="AS174" s="432"/>
      <c r="AT174" s="574">
        <f t="shared" si="1"/>
        <v>0</v>
      </c>
      <c r="AU174" s="67"/>
      <c r="AV174" s="8"/>
      <c r="AW174" s="8"/>
      <c r="AX174" s="8"/>
      <c r="AY174" s="8"/>
      <c r="AZ174" s="8"/>
      <c r="BA174" s="8"/>
      <c r="BB174" s="8"/>
      <c r="BC174" s="8"/>
      <c r="BD174" s="8"/>
      <c r="BE174" s="8"/>
      <c r="BF174" s="8"/>
      <c r="BG174" s="8"/>
      <c r="BH174" s="8"/>
      <c r="BJ174" s="273"/>
      <c r="BK174" s="385"/>
      <c r="BL174" s="494"/>
      <c r="BM174" s="12">
        <v>107</v>
      </c>
      <c r="BN174" s="69"/>
      <c r="BO174" s="70"/>
      <c r="CD174" s="273"/>
      <c r="CE174" s="385"/>
      <c r="CF174" s="494"/>
      <c r="CG174" s="12">
        <v>107</v>
      </c>
      <c r="CH174" s="69"/>
      <c r="CI174" s="70"/>
      <c r="CX174" s="273"/>
      <c r="CY174" s="385"/>
      <c r="CZ174" s="220"/>
      <c r="DA174" s="12">
        <v>107</v>
      </c>
      <c r="DB174" s="69"/>
      <c r="DC174" s="70"/>
      <c r="DR174" s="273"/>
      <c r="DS174" s="385"/>
      <c r="DT174" s="220"/>
      <c r="DU174" s="12">
        <v>107</v>
      </c>
      <c r="DV174" s="69"/>
      <c r="DW174" s="70"/>
      <c r="EL174" s="273"/>
      <c r="EM174" s="385"/>
      <c r="EN174" s="220"/>
      <c r="EO174" s="12">
        <v>107</v>
      </c>
      <c r="EP174" s="69"/>
      <c r="EQ174" s="70"/>
      <c r="FF174" s="273"/>
      <c r="FG174" s="385"/>
      <c r="FH174" s="220"/>
      <c r="FI174" s="12">
        <v>107</v>
      </c>
      <c r="FJ174" s="69"/>
      <c r="FK174" s="70"/>
      <c r="FZ174" s="273"/>
      <c r="GA174" s="385"/>
      <c r="GB174" s="220"/>
      <c r="GC174" s="12">
        <v>107</v>
      </c>
      <c r="GD174" s="69"/>
      <c r="GE174" s="70"/>
      <c r="GT174" s="273"/>
      <c r="GU174" s="385"/>
      <c r="GV174" s="220"/>
      <c r="GW174" s="12">
        <v>107</v>
      </c>
      <c r="GX174" s="69"/>
      <c r="GY174" s="70"/>
      <c r="HN174" s="273"/>
      <c r="HO174" s="385"/>
      <c r="HP174" s="220"/>
      <c r="HQ174" s="12">
        <v>107</v>
      </c>
      <c r="HR174" s="69"/>
      <c r="HS174" s="70"/>
      <c r="IH174" s="273"/>
      <c r="II174" s="385"/>
      <c r="IJ174" s="220"/>
      <c r="IK174" s="12">
        <v>107</v>
      </c>
      <c r="IL174" s="69"/>
      <c r="IM174" s="70"/>
      <c r="JB174" s="273"/>
      <c r="JC174" s="385"/>
      <c r="JD174" s="220"/>
      <c r="JE174" s="12">
        <v>107</v>
      </c>
      <c r="JF174" s="69"/>
      <c r="JG174" s="70"/>
      <c r="JV174" s="273"/>
      <c r="JW174" s="385"/>
      <c r="JX174" s="220"/>
      <c r="JY174" s="12">
        <v>107</v>
      </c>
      <c r="JZ174" s="69"/>
      <c r="KA174" s="70"/>
      <c r="KP174" s="273"/>
      <c r="KQ174" s="385"/>
      <c r="KR174" s="220"/>
      <c r="KS174" s="12">
        <v>107</v>
      </c>
      <c r="KT174" s="69"/>
      <c r="KU174" s="70"/>
      <c r="LJ174" s="273"/>
      <c r="LK174" s="385"/>
      <c r="LL174" s="220"/>
      <c r="LM174" s="12">
        <v>107</v>
      </c>
      <c r="LN174" s="69"/>
      <c r="LO174" s="70"/>
      <c r="MD174" s="273"/>
    </row>
    <row r="175" spans="1:342" ht="12.75" customHeight="1" x14ac:dyDescent="0.2">
      <c r="A175" s="494"/>
      <c r="B175" s="12">
        <v>108</v>
      </c>
      <c r="C175" s="69">
        <v>5.89</v>
      </c>
      <c r="D175" s="70">
        <v>6.7460000000000004</v>
      </c>
      <c r="E175" s="432"/>
      <c r="F175" s="72">
        <f t="shared" si="0"/>
        <v>5.7000000000000384E-2</v>
      </c>
      <c r="G175" s="67"/>
      <c r="H175" s="67"/>
      <c r="I175" s="67"/>
      <c r="J175" s="67"/>
      <c r="K175" s="67"/>
      <c r="L175" s="67"/>
      <c r="M175" s="67"/>
      <c r="N175" s="67"/>
      <c r="O175" s="67"/>
      <c r="P175" s="67"/>
      <c r="Q175" s="67"/>
      <c r="R175" s="67"/>
      <c r="S175" s="220"/>
      <c r="T175" s="385"/>
      <c r="U175" s="220"/>
      <c r="V175" s="12">
        <v>108</v>
      </c>
      <c r="W175" s="69"/>
      <c r="X175" s="70"/>
      <c r="Y175"/>
      <c r="Z175"/>
      <c r="AA175"/>
      <c r="AB175"/>
      <c r="AC175"/>
      <c r="AD175"/>
      <c r="AE175"/>
      <c r="AF175"/>
      <c r="AG175"/>
      <c r="AH175"/>
      <c r="AI175"/>
      <c r="AJ175"/>
      <c r="AK175"/>
      <c r="AL175"/>
      <c r="AM175" s="220"/>
      <c r="AN175" s="417"/>
      <c r="AO175" s="494"/>
      <c r="AP175" s="12">
        <v>108</v>
      </c>
      <c r="AQ175" s="69"/>
      <c r="AR175" s="70"/>
      <c r="AS175" s="432"/>
      <c r="AT175" s="574">
        <f t="shared" si="1"/>
        <v>0</v>
      </c>
      <c r="AU175" s="67"/>
      <c r="AV175" s="8"/>
      <c r="AW175" s="8"/>
      <c r="AX175" s="8"/>
      <c r="AY175" s="8"/>
      <c r="AZ175" s="8"/>
      <c r="BA175" s="8"/>
      <c r="BB175" s="8"/>
      <c r="BC175" s="8"/>
      <c r="BD175" s="8"/>
      <c r="BE175" s="8"/>
      <c r="BF175" s="8"/>
      <c r="BG175" s="8"/>
      <c r="BH175" s="8"/>
      <c r="BJ175" s="273"/>
      <c r="BK175" s="385"/>
      <c r="BL175" s="494"/>
      <c r="BM175" s="12">
        <v>108</v>
      </c>
      <c r="BN175" s="69"/>
      <c r="BO175" s="70"/>
      <c r="CD175" s="273"/>
      <c r="CE175" s="385"/>
      <c r="CF175" s="494"/>
      <c r="CG175" s="12">
        <v>108</v>
      </c>
      <c r="CH175" s="69"/>
      <c r="CI175" s="70"/>
      <c r="CX175" s="273"/>
      <c r="CY175" s="385"/>
      <c r="CZ175" s="220"/>
      <c r="DA175" s="12">
        <v>108</v>
      </c>
      <c r="DB175" s="69"/>
      <c r="DC175" s="70"/>
      <c r="DR175" s="273"/>
      <c r="DS175" s="385"/>
      <c r="DT175" s="220"/>
      <c r="DU175" s="12">
        <v>108</v>
      </c>
      <c r="DV175" s="69"/>
      <c r="DW175" s="70"/>
      <c r="EL175" s="273"/>
      <c r="EM175" s="385"/>
      <c r="EN175" s="220"/>
      <c r="EO175" s="12">
        <v>108</v>
      </c>
      <c r="EP175" s="69"/>
      <c r="EQ175" s="70"/>
      <c r="FF175" s="273"/>
      <c r="FG175" s="385"/>
      <c r="FH175" s="220"/>
      <c r="FI175" s="12">
        <v>108</v>
      </c>
      <c r="FJ175" s="69"/>
      <c r="FK175" s="70"/>
      <c r="FZ175" s="273"/>
      <c r="GA175" s="385"/>
      <c r="GB175" s="220"/>
      <c r="GC175" s="12">
        <v>108</v>
      </c>
      <c r="GD175" s="69"/>
      <c r="GE175" s="70"/>
      <c r="GT175" s="273"/>
      <c r="GU175" s="385"/>
      <c r="GV175" s="220"/>
      <c r="GW175" s="12">
        <v>108</v>
      </c>
      <c r="GX175" s="69"/>
      <c r="GY175" s="70"/>
      <c r="HN175" s="273"/>
      <c r="HO175" s="385"/>
      <c r="HP175" s="220"/>
      <c r="HQ175" s="12">
        <v>108</v>
      </c>
      <c r="HR175" s="69"/>
      <c r="HS175" s="70"/>
      <c r="IH175" s="273"/>
      <c r="II175" s="385"/>
      <c r="IJ175" s="220"/>
      <c r="IK175" s="12">
        <v>108</v>
      </c>
      <c r="IL175" s="69"/>
      <c r="IM175" s="70"/>
      <c r="JB175" s="273"/>
      <c r="JC175" s="385"/>
      <c r="JD175" s="220"/>
      <c r="JE175" s="12">
        <v>108</v>
      </c>
      <c r="JF175" s="69"/>
      <c r="JG175" s="70"/>
      <c r="JV175" s="273"/>
      <c r="JW175" s="385"/>
      <c r="JX175" s="220"/>
      <c r="JY175" s="12">
        <v>108</v>
      </c>
      <c r="JZ175" s="69"/>
      <c r="KA175" s="70"/>
      <c r="KP175" s="273"/>
      <c r="KQ175" s="385"/>
      <c r="KR175" s="220"/>
      <c r="KS175" s="12">
        <v>108</v>
      </c>
      <c r="KT175" s="69"/>
      <c r="KU175" s="70"/>
      <c r="LJ175" s="273"/>
      <c r="LK175" s="385"/>
      <c r="LL175" s="220"/>
      <c r="LM175" s="12">
        <v>108</v>
      </c>
      <c r="LN175" s="69"/>
      <c r="LO175" s="70"/>
      <c r="MD175" s="273"/>
    </row>
    <row r="176" spans="1:342" ht="12.75" customHeight="1" x14ac:dyDescent="0.2">
      <c r="A176" s="494"/>
      <c r="B176" s="12">
        <v>109</v>
      </c>
      <c r="C176" s="69">
        <v>5.89</v>
      </c>
      <c r="D176" s="70">
        <v>6.8079999999999998</v>
      </c>
      <c r="E176" s="432"/>
      <c r="F176" s="72">
        <f t="shared" si="0"/>
        <v>6.1999999999999389E-2</v>
      </c>
      <c r="G176" s="67"/>
      <c r="H176" s="67"/>
      <c r="I176" s="67"/>
      <c r="J176" s="67"/>
      <c r="K176" s="67"/>
      <c r="L176" s="67"/>
      <c r="M176" s="67"/>
      <c r="N176" s="67"/>
      <c r="O176" s="67"/>
      <c r="P176" s="67"/>
      <c r="Q176" s="67"/>
      <c r="R176" s="67"/>
      <c r="S176" s="220"/>
      <c r="T176" s="385"/>
      <c r="U176" s="220"/>
      <c r="V176" s="12">
        <v>109</v>
      </c>
      <c r="W176" s="69"/>
      <c r="X176" s="70"/>
      <c r="Y176"/>
      <c r="Z176"/>
      <c r="AA176"/>
      <c r="AB176"/>
      <c r="AC176"/>
      <c r="AD176"/>
      <c r="AE176"/>
      <c r="AF176"/>
      <c r="AG176"/>
      <c r="AH176"/>
      <c r="AI176"/>
      <c r="AJ176"/>
      <c r="AK176"/>
      <c r="AL176"/>
      <c r="AM176" s="220"/>
      <c r="AN176" s="417"/>
      <c r="AO176" s="494"/>
      <c r="AP176" s="12">
        <v>109</v>
      </c>
      <c r="AQ176" s="69"/>
      <c r="AR176" s="70"/>
      <c r="AS176" s="432"/>
      <c r="AT176" s="574">
        <f t="shared" si="1"/>
        <v>0</v>
      </c>
      <c r="AU176" s="67"/>
      <c r="AV176" s="8"/>
      <c r="AW176" s="8"/>
      <c r="AX176" s="8"/>
      <c r="AY176" s="8"/>
      <c r="AZ176" s="8"/>
      <c r="BA176" s="8"/>
      <c r="BB176" s="8"/>
      <c r="BC176" s="8"/>
      <c r="BD176" s="8"/>
      <c r="BE176" s="8"/>
      <c r="BF176" s="8"/>
      <c r="BG176" s="8"/>
      <c r="BH176" s="8"/>
      <c r="BJ176" s="273"/>
      <c r="BK176" s="385"/>
      <c r="BL176" s="494"/>
      <c r="BM176" s="12">
        <v>109</v>
      </c>
      <c r="BN176" s="69"/>
      <c r="BO176" s="70"/>
      <c r="CD176" s="273"/>
      <c r="CE176" s="385"/>
      <c r="CF176" s="494"/>
      <c r="CG176" s="12">
        <v>109</v>
      </c>
      <c r="CH176" s="69"/>
      <c r="CI176" s="70"/>
      <c r="CX176" s="273"/>
      <c r="CY176" s="385"/>
      <c r="CZ176" s="220"/>
      <c r="DA176" s="12">
        <v>109</v>
      </c>
      <c r="DB176" s="69"/>
      <c r="DC176" s="70"/>
      <c r="DR176" s="273"/>
      <c r="DS176" s="385"/>
      <c r="DT176" s="220"/>
      <c r="DU176" s="12">
        <v>109</v>
      </c>
      <c r="DV176" s="69"/>
      <c r="DW176" s="70"/>
      <c r="EL176" s="273"/>
      <c r="EM176" s="385"/>
      <c r="EN176" s="220"/>
      <c r="EO176" s="12">
        <v>109</v>
      </c>
      <c r="EP176" s="69"/>
      <c r="EQ176" s="70"/>
      <c r="FF176" s="273"/>
      <c r="FG176" s="385"/>
      <c r="FH176" s="220"/>
      <c r="FI176" s="12">
        <v>109</v>
      </c>
      <c r="FJ176" s="69"/>
      <c r="FK176" s="70"/>
      <c r="FZ176" s="273"/>
      <c r="GA176" s="385"/>
      <c r="GB176" s="220"/>
      <c r="GC176" s="12">
        <v>109</v>
      </c>
      <c r="GD176" s="69"/>
      <c r="GE176" s="70"/>
      <c r="GT176" s="273"/>
      <c r="GU176" s="385"/>
      <c r="GV176" s="220"/>
      <c r="GW176" s="12">
        <v>109</v>
      </c>
      <c r="GX176" s="69"/>
      <c r="GY176" s="70"/>
      <c r="HN176" s="273"/>
      <c r="HO176" s="385"/>
      <c r="HP176" s="220"/>
      <c r="HQ176" s="12">
        <v>109</v>
      </c>
      <c r="HR176" s="69"/>
      <c r="HS176" s="70"/>
      <c r="IH176" s="273"/>
      <c r="II176" s="385"/>
      <c r="IJ176" s="220"/>
      <c r="IK176" s="12">
        <v>109</v>
      </c>
      <c r="IL176" s="69"/>
      <c r="IM176" s="70"/>
      <c r="JB176" s="273"/>
      <c r="JC176" s="385"/>
      <c r="JD176" s="220"/>
      <c r="JE176" s="12">
        <v>109</v>
      </c>
      <c r="JF176" s="69"/>
      <c r="JG176" s="70"/>
      <c r="JV176" s="273"/>
      <c r="JW176" s="385"/>
      <c r="JX176" s="220"/>
      <c r="JY176" s="12">
        <v>109</v>
      </c>
      <c r="JZ176" s="69"/>
      <c r="KA176" s="70"/>
      <c r="KP176" s="273"/>
      <c r="KQ176" s="385"/>
      <c r="KR176" s="220"/>
      <c r="KS176" s="12">
        <v>109</v>
      </c>
      <c r="KT176" s="69"/>
      <c r="KU176" s="70"/>
      <c r="LJ176" s="273"/>
      <c r="LK176" s="385"/>
      <c r="LL176" s="220"/>
      <c r="LM176" s="12">
        <v>109</v>
      </c>
      <c r="LN176" s="69"/>
      <c r="LO176" s="70"/>
      <c r="MD176" s="273"/>
    </row>
    <row r="177" spans="1:342" ht="12.75" customHeight="1" x14ac:dyDescent="0.2">
      <c r="A177" s="494"/>
      <c r="B177" s="12">
        <v>110</v>
      </c>
      <c r="C177" s="69">
        <v>5.9</v>
      </c>
      <c r="D177" s="70">
        <v>6.8650000000000002</v>
      </c>
      <c r="E177" s="432"/>
      <c r="F177" s="72">
        <f t="shared" si="0"/>
        <v>5.7000000000000384E-2</v>
      </c>
      <c r="G177" s="67"/>
      <c r="H177" s="67"/>
      <c r="I177" s="67"/>
      <c r="J177" s="67"/>
      <c r="K177" s="67"/>
      <c r="L177" s="67"/>
      <c r="M177" s="67"/>
      <c r="N177" s="67"/>
      <c r="O177" s="67"/>
      <c r="P177" s="67"/>
      <c r="Q177" s="67"/>
      <c r="R177" s="67"/>
      <c r="S177" s="220"/>
      <c r="T177" s="385"/>
      <c r="U177" s="220"/>
      <c r="V177" s="12">
        <v>110</v>
      </c>
      <c r="W177" s="69"/>
      <c r="X177" s="70"/>
      <c r="Y177"/>
      <c r="Z177"/>
      <c r="AA177"/>
      <c r="AB177"/>
      <c r="AC177"/>
      <c r="AD177"/>
      <c r="AE177"/>
      <c r="AF177"/>
      <c r="AG177"/>
      <c r="AH177"/>
      <c r="AI177"/>
      <c r="AJ177"/>
      <c r="AK177"/>
      <c r="AL177"/>
      <c r="AM177" s="220"/>
      <c r="AN177" s="417"/>
      <c r="AO177" s="494"/>
      <c r="AP177" s="12">
        <v>110</v>
      </c>
      <c r="AQ177" s="69"/>
      <c r="AR177" s="70"/>
      <c r="AS177" s="432"/>
      <c r="AT177" s="574">
        <f t="shared" si="1"/>
        <v>0</v>
      </c>
      <c r="AU177" s="67"/>
      <c r="AV177" s="8"/>
      <c r="AW177" s="8"/>
      <c r="AX177" s="8"/>
      <c r="AY177" s="8"/>
      <c r="AZ177" s="8"/>
      <c r="BA177" s="8"/>
      <c r="BB177" s="8"/>
      <c r="BC177" s="8"/>
      <c r="BD177" s="8"/>
      <c r="BE177" s="8"/>
      <c r="BF177" s="8"/>
      <c r="BG177" s="8"/>
      <c r="BH177" s="8"/>
      <c r="BJ177" s="273"/>
      <c r="BK177" s="385"/>
      <c r="BL177" s="494"/>
      <c r="BM177" s="12">
        <v>110</v>
      </c>
      <c r="BN177" s="69"/>
      <c r="BO177" s="70"/>
      <c r="CD177" s="273"/>
      <c r="CE177" s="385"/>
      <c r="CF177" s="494"/>
      <c r="CG177" s="12">
        <v>110</v>
      </c>
      <c r="CH177" s="69"/>
      <c r="CI177" s="70"/>
      <c r="CX177" s="273"/>
      <c r="CY177" s="385"/>
      <c r="CZ177" s="220"/>
      <c r="DA177" s="12">
        <v>110</v>
      </c>
      <c r="DB177" s="69"/>
      <c r="DC177" s="70"/>
      <c r="DR177" s="273"/>
      <c r="DS177" s="385"/>
      <c r="DT177" s="220"/>
      <c r="DU177" s="12">
        <v>110</v>
      </c>
      <c r="DV177" s="69"/>
      <c r="DW177" s="70"/>
      <c r="EL177" s="273"/>
      <c r="EM177" s="385"/>
      <c r="EN177" s="220"/>
      <c r="EO177" s="12">
        <v>110</v>
      </c>
      <c r="EP177" s="69"/>
      <c r="EQ177" s="70"/>
      <c r="FF177" s="273"/>
      <c r="FG177" s="385"/>
      <c r="FH177" s="220"/>
      <c r="FI177" s="12">
        <v>110</v>
      </c>
      <c r="FJ177" s="69"/>
      <c r="FK177" s="70"/>
      <c r="FZ177" s="273"/>
      <c r="GA177" s="385"/>
      <c r="GB177" s="220"/>
      <c r="GC177" s="12">
        <v>110</v>
      </c>
      <c r="GD177" s="69"/>
      <c r="GE177" s="70"/>
      <c r="GT177" s="273"/>
      <c r="GU177" s="385"/>
      <c r="GV177" s="220"/>
      <c r="GW177" s="12">
        <v>110</v>
      </c>
      <c r="GX177" s="69"/>
      <c r="GY177" s="70"/>
      <c r="HN177" s="273"/>
      <c r="HO177" s="385"/>
      <c r="HP177" s="220"/>
      <c r="HQ177" s="12">
        <v>110</v>
      </c>
      <c r="HR177" s="69"/>
      <c r="HS177" s="70"/>
      <c r="IH177" s="273"/>
      <c r="II177" s="385"/>
      <c r="IJ177" s="220"/>
      <c r="IK177" s="12">
        <v>110</v>
      </c>
      <c r="IL177" s="69"/>
      <c r="IM177" s="70"/>
      <c r="JB177" s="273"/>
      <c r="JC177" s="385"/>
      <c r="JD177" s="220"/>
      <c r="JE177" s="12">
        <v>110</v>
      </c>
      <c r="JF177" s="69"/>
      <c r="JG177" s="70"/>
      <c r="JV177" s="273"/>
      <c r="JW177" s="385"/>
      <c r="JX177" s="220"/>
      <c r="JY177" s="12">
        <v>110</v>
      </c>
      <c r="JZ177" s="69"/>
      <c r="KA177" s="70"/>
      <c r="KP177" s="273"/>
      <c r="KQ177" s="385"/>
      <c r="KR177" s="220"/>
      <c r="KS177" s="12">
        <v>110</v>
      </c>
      <c r="KT177" s="69"/>
      <c r="KU177" s="70"/>
      <c r="LJ177" s="273"/>
      <c r="LK177" s="385"/>
      <c r="LL177" s="220"/>
      <c r="LM177" s="12">
        <v>110</v>
      </c>
      <c r="LN177" s="69"/>
      <c r="LO177" s="70"/>
      <c r="MD177" s="273"/>
    </row>
    <row r="178" spans="1:342" ht="12.75" customHeight="1" x14ac:dyDescent="0.2">
      <c r="A178" s="494"/>
      <c r="B178" s="12">
        <v>111</v>
      </c>
      <c r="C178" s="69">
        <v>5.9</v>
      </c>
      <c r="D178" s="70">
        <v>6.9320000000000004</v>
      </c>
      <c r="E178" s="432"/>
      <c r="F178" s="72">
        <f t="shared" si="0"/>
        <v>6.7000000000000171E-2</v>
      </c>
      <c r="G178" s="67"/>
      <c r="H178" s="67"/>
      <c r="I178" s="67"/>
      <c r="J178" s="67"/>
      <c r="K178" s="67"/>
      <c r="L178" s="67"/>
      <c r="M178" s="67"/>
      <c r="N178" s="67"/>
      <c r="O178" s="67"/>
      <c r="P178" s="67"/>
      <c r="Q178" s="67"/>
      <c r="R178" s="67"/>
      <c r="S178" s="220"/>
      <c r="T178" s="385"/>
      <c r="U178" s="220"/>
      <c r="V178" s="12">
        <v>111</v>
      </c>
      <c r="W178" s="69"/>
      <c r="X178" s="70"/>
      <c r="Y178"/>
      <c r="Z178"/>
      <c r="AA178"/>
      <c r="AB178"/>
      <c r="AC178"/>
      <c r="AD178"/>
      <c r="AE178"/>
      <c r="AF178"/>
      <c r="AG178"/>
      <c r="AH178"/>
      <c r="AI178"/>
      <c r="AJ178"/>
      <c r="AK178"/>
      <c r="AL178"/>
      <c r="AM178" s="220"/>
      <c r="AN178" s="417"/>
      <c r="AO178" s="494"/>
      <c r="AP178" s="12">
        <v>111</v>
      </c>
      <c r="AQ178" s="69"/>
      <c r="AR178" s="70"/>
      <c r="AS178" s="432"/>
      <c r="AT178" s="574">
        <f t="shared" si="1"/>
        <v>0</v>
      </c>
      <c r="AU178" s="67"/>
      <c r="AV178" s="8"/>
      <c r="AW178" s="8"/>
      <c r="AX178" s="8"/>
      <c r="AY178" s="8"/>
      <c r="AZ178" s="8"/>
      <c r="BA178" s="8"/>
      <c r="BB178" s="8"/>
      <c r="BC178" s="8"/>
      <c r="BD178" s="8"/>
      <c r="BE178" s="8"/>
      <c r="BF178" s="8"/>
      <c r="BG178" s="8"/>
      <c r="BH178" s="8"/>
      <c r="BJ178" s="273"/>
      <c r="BK178" s="385"/>
      <c r="BL178" s="494"/>
      <c r="BM178" s="12">
        <v>111</v>
      </c>
      <c r="BN178" s="69"/>
      <c r="BO178" s="70"/>
      <c r="CD178" s="273"/>
      <c r="CE178" s="385"/>
      <c r="CF178" s="494"/>
      <c r="CG178" s="12">
        <v>111</v>
      </c>
      <c r="CH178" s="69"/>
      <c r="CI178" s="70"/>
      <c r="CX178" s="273"/>
      <c r="CY178" s="385"/>
      <c r="CZ178" s="220"/>
      <c r="DA178" s="12">
        <v>111</v>
      </c>
      <c r="DB178" s="69"/>
      <c r="DC178" s="70"/>
      <c r="DR178" s="273"/>
      <c r="DS178" s="385"/>
      <c r="DT178" s="220"/>
      <c r="DU178" s="12">
        <v>111</v>
      </c>
      <c r="DV178" s="69"/>
      <c r="DW178" s="70"/>
      <c r="EL178" s="273"/>
      <c r="EM178" s="385"/>
      <c r="EN178" s="220"/>
      <c r="EO178" s="12">
        <v>111</v>
      </c>
      <c r="EP178" s="69"/>
      <c r="EQ178" s="70"/>
      <c r="FF178" s="273"/>
      <c r="FG178" s="385"/>
      <c r="FH178" s="220"/>
      <c r="FI178" s="12">
        <v>111</v>
      </c>
      <c r="FJ178" s="69"/>
      <c r="FK178" s="70"/>
      <c r="FZ178" s="273"/>
      <c r="GA178" s="385"/>
      <c r="GB178" s="220"/>
      <c r="GC178" s="12">
        <v>111</v>
      </c>
      <c r="GD178" s="69"/>
      <c r="GE178" s="70"/>
      <c r="GT178" s="273"/>
      <c r="GU178" s="385"/>
      <c r="GV178" s="220"/>
      <c r="GW178" s="12">
        <v>111</v>
      </c>
      <c r="GX178" s="69"/>
      <c r="GY178" s="70"/>
      <c r="HN178" s="273"/>
      <c r="HO178" s="385"/>
      <c r="HP178" s="220"/>
      <c r="HQ178" s="12">
        <v>111</v>
      </c>
      <c r="HR178" s="69"/>
      <c r="HS178" s="70"/>
      <c r="IH178" s="273"/>
      <c r="II178" s="385"/>
      <c r="IJ178" s="220"/>
      <c r="IK178" s="12">
        <v>111</v>
      </c>
      <c r="IL178" s="69"/>
      <c r="IM178" s="70"/>
      <c r="JB178" s="273"/>
      <c r="JC178" s="385"/>
      <c r="JD178" s="220"/>
      <c r="JE178" s="12">
        <v>111</v>
      </c>
      <c r="JF178" s="69"/>
      <c r="JG178" s="70"/>
      <c r="JV178" s="273"/>
      <c r="JW178" s="385"/>
      <c r="JX178" s="220"/>
      <c r="JY178" s="12">
        <v>111</v>
      </c>
      <c r="JZ178" s="69"/>
      <c r="KA178" s="70"/>
      <c r="KP178" s="273"/>
      <c r="KQ178" s="385"/>
      <c r="KR178" s="220"/>
      <c r="KS178" s="12">
        <v>111</v>
      </c>
      <c r="KT178" s="69"/>
      <c r="KU178" s="70"/>
      <c r="LJ178" s="273"/>
      <c r="LK178" s="385"/>
      <c r="LL178" s="220"/>
      <c r="LM178" s="12">
        <v>111</v>
      </c>
      <c r="LN178" s="69"/>
      <c r="LO178" s="70"/>
      <c r="MD178" s="273"/>
    </row>
    <row r="179" spans="1:342" ht="12.75" customHeight="1" x14ac:dyDescent="0.2">
      <c r="A179" s="494"/>
      <c r="B179" s="12">
        <v>112</v>
      </c>
      <c r="C179" s="69">
        <v>5.91</v>
      </c>
      <c r="D179" s="70">
        <v>6.9889999999999999</v>
      </c>
      <c r="E179" s="432"/>
      <c r="F179" s="72">
        <f t="shared" si="0"/>
        <v>5.6999999999999496E-2</v>
      </c>
      <c r="G179" s="67"/>
      <c r="H179" s="67"/>
      <c r="I179" s="67"/>
      <c r="J179" s="67"/>
      <c r="K179" s="67"/>
      <c r="L179" s="67"/>
      <c r="M179" s="67"/>
      <c r="N179" s="67"/>
      <c r="O179" s="67"/>
      <c r="P179" s="67"/>
      <c r="Q179" s="67"/>
      <c r="R179" s="67"/>
      <c r="S179" s="220"/>
      <c r="T179" s="385"/>
      <c r="U179" s="220"/>
      <c r="V179" s="12">
        <v>112</v>
      </c>
      <c r="W179" s="69"/>
      <c r="X179" s="70"/>
      <c r="Y179"/>
      <c r="Z179"/>
      <c r="AA179"/>
      <c r="AB179"/>
      <c r="AC179"/>
      <c r="AD179"/>
      <c r="AE179"/>
      <c r="AF179"/>
      <c r="AG179"/>
      <c r="AH179"/>
      <c r="AI179"/>
      <c r="AJ179"/>
      <c r="AK179"/>
      <c r="AL179"/>
      <c r="AM179" s="220"/>
      <c r="AN179" s="417"/>
      <c r="AO179" s="494"/>
      <c r="AP179" s="12">
        <v>112</v>
      </c>
      <c r="AQ179" s="69"/>
      <c r="AR179" s="70"/>
      <c r="AS179" s="432"/>
      <c r="AT179" s="574">
        <f t="shared" si="1"/>
        <v>0</v>
      </c>
      <c r="AU179" s="67"/>
      <c r="AV179" s="8"/>
      <c r="AW179" s="8"/>
      <c r="AX179" s="8"/>
      <c r="AY179" s="8"/>
      <c r="AZ179" s="8"/>
      <c r="BA179" s="8"/>
      <c r="BB179" s="8"/>
      <c r="BC179" s="8"/>
      <c r="BD179" s="8"/>
      <c r="BE179" s="8"/>
      <c r="BF179" s="8"/>
      <c r="BG179" s="8"/>
      <c r="BH179" s="8"/>
      <c r="BJ179" s="273"/>
      <c r="BK179" s="385"/>
      <c r="BL179" s="494"/>
      <c r="BM179" s="12">
        <v>112</v>
      </c>
      <c r="BN179" s="69"/>
      <c r="BO179" s="70"/>
      <c r="CD179" s="273"/>
      <c r="CE179" s="385"/>
      <c r="CF179" s="494"/>
      <c r="CG179" s="12">
        <v>112</v>
      </c>
      <c r="CH179" s="69"/>
      <c r="CI179" s="70"/>
      <c r="CX179" s="273"/>
      <c r="CY179" s="385"/>
      <c r="CZ179" s="220"/>
      <c r="DA179" s="12">
        <v>112</v>
      </c>
      <c r="DB179" s="69"/>
      <c r="DC179" s="70"/>
      <c r="DR179" s="273"/>
      <c r="DS179" s="385"/>
      <c r="DT179" s="220"/>
      <c r="DU179" s="12">
        <v>112</v>
      </c>
      <c r="DV179" s="69"/>
      <c r="DW179" s="70"/>
      <c r="EL179" s="273"/>
      <c r="EM179" s="385"/>
      <c r="EN179" s="220"/>
      <c r="EO179" s="12">
        <v>112</v>
      </c>
      <c r="EP179" s="69"/>
      <c r="EQ179" s="70"/>
      <c r="FF179" s="273"/>
      <c r="FG179" s="385"/>
      <c r="FH179" s="220"/>
      <c r="FI179" s="12">
        <v>112</v>
      </c>
      <c r="FJ179" s="69"/>
      <c r="FK179" s="70"/>
      <c r="FZ179" s="273"/>
      <c r="GA179" s="385"/>
      <c r="GB179" s="220"/>
      <c r="GC179" s="12">
        <v>112</v>
      </c>
      <c r="GD179" s="69"/>
      <c r="GE179" s="70"/>
      <c r="GT179" s="273"/>
      <c r="GU179" s="385"/>
      <c r="GV179" s="220"/>
      <c r="GW179" s="12">
        <v>112</v>
      </c>
      <c r="GX179" s="69"/>
      <c r="GY179" s="70"/>
      <c r="HN179" s="273"/>
      <c r="HO179" s="385"/>
      <c r="HP179" s="220"/>
      <c r="HQ179" s="12">
        <v>112</v>
      </c>
      <c r="HR179" s="69"/>
      <c r="HS179" s="70"/>
      <c r="IH179" s="273"/>
      <c r="II179" s="385"/>
      <c r="IJ179" s="220"/>
      <c r="IK179" s="12">
        <v>112</v>
      </c>
      <c r="IL179" s="69"/>
      <c r="IM179" s="70"/>
      <c r="JB179" s="273"/>
      <c r="JC179" s="385"/>
      <c r="JD179" s="220"/>
      <c r="JE179" s="12">
        <v>112</v>
      </c>
      <c r="JF179" s="69"/>
      <c r="JG179" s="70"/>
      <c r="JV179" s="273"/>
      <c r="JW179" s="385"/>
      <c r="JX179" s="220"/>
      <c r="JY179" s="12">
        <v>112</v>
      </c>
      <c r="JZ179" s="69"/>
      <c r="KA179" s="70"/>
      <c r="KP179" s="273"/>
      <c r="KQ179" s="385"/>
      <c r="KR179" s="220"/>
      <c r="KS179" s="12">
        <v>112</v>
      </c>
      <c r="KT179" s="69"/>
      <c r="KU179" s="70"/>
      <c r="LJ179" s="273"/>
      <c r="LK179" s="385"/>
      <c r="LL179" s="220"/>
      <c r="LM179" s="12">
        <v>112</v>
      </c>
      <c r="LN179" s="69"/>
      <c r="LO179" s="70"/>
      <c r="MD179" s="273"/>
    </row>
    <row r="180" spans="1:342" ht="12.75" customHeight="1" x14ac:dyDescent="0.2">
      <c r="A180" s="494"/>
      <c r="B180" s="12">
        <v>113</v>
      </c>
      <c r="C180" s="69">
        <v>5.91</v>
      </c>
      <c r="D180" s="70">
        <v>7.0780000000000003</v>
      </c>
      <c r="E180" s="432"/>
      <c r="F180" s="72">
        <f t="shared" si="0"/>
        <v>8.9000000000000412E-2</v>
      </c>
      <c r="G180" s="67"/>
      <c r="H180" s="67"/>
      <c r="I180" s="67"/>
      <c r="J180" s="67"/>
      <c r="K180" s="67"/>
      <c r="L180" s="67"/>
      <c r="M180" s="67"/>
      <c r="N180" s="67"/>
      <c r="O180" s="67"/>
      <c r="P180" s="67"/>
      <c r="Q180" s="67"/>
      <c r="R180" s="67"/>
      <c r="S180" s="220"/>
      <c r="T180" s="385"/>
      <c r="U180" s="220"/>
      <c r="V180" s="12">
        <v>113</v>
      </c>
      <c r="W180" s="69"/>
      <c r="X180" s="70"/>
      <c r="Y180"/>
      <c r="Z180"/>
      <c r="AA180"/>
      <c r="AB180"/>
      <c r="AC180"/>
      <c r="AD180"/>
      <c r="AE180"/>
      <c r="AF180"/>
      <c r="AG180"/>
      <c r="AH180"/>
      <c r="AI180"/>
      <c r="AJ180"/>
      <c r="AK180"/>
      <c r="AL180"/>
      <c r="AM180" s="220"/>
      <c r="AN180" s="417"/>
      <c r="AO180" s="494"/>
      <c r="AP180" s="12">
        <v>113</v>
      </c>
      <c r="AQ180" s="69"/>
      <c r="AR180" s="70"/>
      <c r="AS180" s="432"/>
      <c r="AT180" s="574">
        <f t="shared" si="1"/>
        <v>0</v>
      </c>
      <c r="AU180" s="67"/>
      <c r="AV180" s="8"/>
      <c r="AW180" s="8"/>
      <c r="AX180" s="8"/>
      <c r="AY180" s="8"/>
      <c r="AZ180" s="8"/>
      <c r="BA180" s="8"/>
      <c r="BB180" s="8"/>
      <c r="BC180" s="8"/>
      <c r="BD180" s="8"/>
      <c r="BE180" s="8"/>
      <c r="BF180" s="8"/>
      <c r="BG180" s="8"/>
      <c r="BH180" s="8"/>
      <c r="BJ180" s="273"/>
      <c r="BK180" s="385"/>
      <c r="BL180" s="494"/>
      <c r="BM180" s="12">
        <v>113</v>
      </c>
      <c r="BN180" s="69"/>
      <c r="BO180" s="70"/>
      <c r="CD180" s="273"/>
      <c r="CE180" s="385"/>
      <c r="CF180" s="494"/>
      <c r="CG180" s="12">
        <v>113</v>
      </c>
      <c r="CH180" s="69"/>
      <c r="CI180" s="70"/>
      <c r="CX180" s="273"/>
      <c r="CY180" s="385"/>
      <c r="CZ180" s="220"/>
      <c r="DA180" s="12">
        <v>113</v>
      </c>
      <c r="DB180" s="69"/>
      <c r="DC180" s="70"/>
      <c r="DR180" s="273"/>
      <c r="DS180" s="385"/>
      <c r="DT180" s="220"/>
      <c r="DU180" s="12">
        <v>113</v>
      </c>
      <c r="DV180" s="69"/>
      <c r="DW180" s="70"/>
      <c r="EL180" s="273"/>
      <c r="EM180" s="385"/>
      <c r="EN180" s="220"/>
      <c r="EO180" s="12">
        <v>113</v>
      </c>
      <c r="EP180" s="69"/>
      <c r="EQ180" s="70"/>
      <c r="FF180" s="273"/>
      <c r="FG180" s="385"/>
      <c r="FH180" s="220"/>
      <c r="FI180" s="12">
        <v>113</v>
      </c>
      <c r="FJ180" s="69"/>
      <c r="FK180" s="70"/>
      <c r="FZ180" s="273"/>
      <c r="GA180" s="385"/>
      <c r="GB180" s="220"/>
      <c r="GC180" s="12">
        <v>113</v>
      </c>
      <c r="GD180" s="69"/>
      <c r="GE180" s="70"/>
      <c r="GT180" s="273"/>
      <c r="GU180" s="385"/>
      <c r="GV180" s="220"/>
      <c r="GW180" s="12">
        <v>113</v>
      </c>
      <c r="GX180" s="69"/>
      <c r="GY180" s="70"/>
      <c r="HN180" s="273"/>
      <c r="HO180" s="385"/>
      <c r="HP180" s="220"/>
      <c r="HQ180" s="12">
        <v>113</v>
      </c>
      <c r="HR180" s="69"/>
      <c r="HS180" s="70"/>
      <c r="IH180" s="273"/>
      <c r="II180" s="385"/>
      <c r="IJ180" s="220"/>
      <c r="IK180" s="12">
        <v>113</v>
      </c>
      <c r="IL180" s="69"/>
      <c r="IM180" s="70"/>
      <c r="JB180" s="273"/>
      <c r="JC180" s="385"/>
      <c r="JD180" s="220"/>
      <c r="JE180" s="12">
        <v>113</v>
      </c>
      <c r="JF180" s="69"/>
      <c r="JG180" s="70"/>
      <c r="JV180" s="273"/>
      <c r="JW180" s="385"/>
      <c r="JX180" s="220"/>
      <c r="JY180" s="12">
        <v>113</v>
      </c>
      <c r="JZ180" s="69"/>
      <c r="KA180" s="70"/>
      <c r="KP180" s="273"/>
      <c r="KQ180" s="385"/>
      <c r="KR180" s="220"/>
      <c r="KS180" s="12">
        <v>113</v>
      </c>
      <c r="KT180" s="69"/>
      <c r="KU180" s="70"/>
      <c r="LJ180" s="273"/>
      <c r="LK180" s="385"/>
      <c r="LL180" s="220"/>
      <c r="LM180" s="12">
        <v>113</v>
      </c>
      <c r="LN180" s="69"/>
      <c r="LO180" s="70"/>
      <c r="MD180" s="273"/>
    </row>
    <row r="181" spans="1:342" ht="12.75" customHeight="1" x14ac:dyDescent="0.2">
      <c r="A181" s="494"/>
      <c r="B181" s="12">
        <v>114</v>
      </c>
      <c r="C181" s="69">
        <v>5.91</v>
      </c>
      <c r="D181" s="70">
        <v>7.1319999999999997</v>
      </c>
      <c r="E181" s="432"/>
      <c r="F181" s="72">
        <f t="shared" si="0"/>
        <v>5.3999999999999382E-2</v>
      </c>
      <c r="G181" s="67"/>
      <c r="H181" s="67"/>
      <c r="I181" s="67"/>
      <c r="J181" s="67"/>
      <c r="K181" s="67"/>
      <c r="L181" s="67"/>
      <c r="M181" s="67"/>
      <c r="N181" s="67"/>
      <c r="O181" s="67"/>
      <c r="P181" s="67"/>
      <c r="Q181" s="67"/>
      <c r="R181" s="67"/>
      <c r="S181" s="220"/>
      <c r="T181" s="385"/>
      <c r="U181" s="220"/>
      <c r="V181" s="12">
        <v>114</v>
      </c>
      <c r="W181" s="69"/>
      <c r="X181" s="70"/>
      <c r="Y181"/>
      <c r="Z181"/>
      <c r="AA181"/>
      <c r="AB181"/>
      <c r="AC181"/>
      <c r="AD181"/>
      <c r="AE181"/>
      <c r="AF181"/>
      <c r="AG181"/>
      <c r="AH181"/>
      <c r="AI181"/>
      <c r="AJ181"/>
      <c r="AK181"/>
      <c r="AL181"/>
      <c r="AM181" s="220"/>
      <c r="AN181" s="417"/>
      <c r="AO181" s="494"/>
      <c r="AP181" s="12">
        <v>114</v>
      </c>
      <c r="AQ181" s="69"/>
      <c r="AR181" s="70"/>
      <c r="AS181" s="432"/>
      <c r="AT181" s="574">
        <f t="shared" si="1"/>
        <v>0</v>
      </c>
      <c r="AU181" s="67"/>
      <c r="AV181" s="8"/>
      <c r="AW181" s="8"/>
      <c r="AX181" s="8"/>
      <c r="AY181" s="8"/>
      <c r="AZ181" s="8"/>
      <c r="BA181" s="8"/>
      <c r="BB181" s="8"/>
      <c r="BC181" s="8"/>
      <c r="BD181" s="8"/>
      <c r="BE181" s="8"/>
      <c r="BF181" s="8"/>
      <c r="BG181" s="8"/>
      <c r="BH181" s="8"/>
      <c r="BJ181" s="273"/>
      <c r="BK181" s="385"/>
      <c r="BL181" s="494"/>
      <c r="BM181" s="12">
        <v>114</v>
      </c>
      <c r="BN181" s="69"/>
      <c r="BO181" s="70"/>
      <c r="CD181" s="273"/>
      <c r="CE181" s="385"/>
      <c r="CF181" s="494"/>
      <c r="CG181" s="12">
        <v>114</v>
      </c>
      <c r="CH181" s="69"/>
      <c r="CI181" s="70"/>
      <c r="CX181" s="273"/>
      <c r="CY181" s="385"/>
      <c r="CZ181" s="220"/>
      <c r="DA181" s="12">
        <v>114</v>
      </c>
      <c r="DB181" s="69"/>
      <c r="DC181" s="70"/>
      <c r="DR181" s="273"/>
      <c r="DS181" s="385"/>
      <c r="DT181" s="220"/>
      <c r="DU181" s="12">
        <v>114</v>
      </c>
      <c r="DV181" s="69"/>
      <c r="DW181" s="70"/>
      <c r="EL181" s="273"/>
      <c r="EM181" s="385"/>
      <c r="EN181" s="220"/>
      <c r="EO181" s="12">
        <v>114</v>
      </c>
      <c r="EP181" s="69"/>
      <c r="EQ181" s="70"/>
      <c r="FF181" s="273"/>
      <c r="FG181" s="385"/>
      <c r="FH181" s="220"/>
      <c r="FI181" s="12">
        <v>114</v>
      </c>
      <c r="FJ181" s="69"/>
      <c r="FK181" s="70"/>
      <c r="FZ181" s="273"/>
      <c r="GA181" s="385"/>
      <c r="GB181" s="220"/>
      <c r="GC181" s="12">
        <v>114</v>
      </c>
      <c r="GD181" s="69"/>
      <c r="GE181" s="70"/>
      <c r="GT181" s="273"/>
      <c r="GU181" s="385"/>
      <c r="GV181" s="220"/>
      <c r="GW181" s="12">
        <v>114</v>
      </c>
      <c r="GX181" s="69"/>
      <c r="GY181" s="70"/>
      <c r="HN181" s="273"/>
      <c r="HO181" s="385"/>
      <c r="HP181" s="220"/>
      <c r="HQ181" s="12">
        <v>114</v>
      </c>
      <c r="HR181" s="69"/>
      <c r="HS181" s="70"/>
      <c r="IH181" s="273"/>
      <c r="II181" s="385"/>
      <c r="IJ181" s="220"/>
      <c r="IK181" s="12">
        <v>114</v>
      </c>
      <c r="IL181" s="69"/>
      <c r="IM181" s="70"/>
      <c r="JB181" s="273"/>
      <c r="JC181" s="385"/>
      <c r="JD181" s="220"/>
      <c r="JE181" s="12">
        <v>114</v>
      </c>
      <c r="JF181" s="69"/>
      <c r="JG181" s="70"/>
      <c r="JV181" s="273"/>
      <c r="JW181" s="385"/>
      <c r="JX181" s="220"/>
      <c r="JY181" s="12">
        <v>114</v>
      </c>
      <c r="JZ181" s="69"/>
      <c r="KA181" s="70"/>
      <c r="KP181" s="273"/>
      <c r="KQ181" s="385"/>
      <c r="KR181" s="220"/>
      <c r="KS181" s="12">
        <v>114</v>
      </c>
      <c r="KT181" s="69"/>
      <c r="KU181" s="70"/>
      <c r="LJ181" s="273"/>
      <c r="LK181" s="385"/>
      <c r="LL181" s="220"/>
      <c r="LM181" s="12">
        <v>114</v>
      </c>
      <c r="LN181" s="69"/>
      <c r="LO181" s="70"/>
      <c r="MD181" s="273"/>
    </row>
    <row r="182" spans="1:342" ht="12.75" customHeight="1" x14ac:dyDescent="0.2">
      <c r="A182" s="494"/>
      <c r="B182" s="12">
        <v>115</v>
      </c>
      <c r="C182" s="69">
        <v>5.91</v>
      </c>
      <c r="D182" s="70">
        <v>7.1890000000000001</v>
      </c>
      <c r="E182" s="432"/>
      <c r="F182" s="72">
        <f t="shared" si="0"/>
        <v>5.7000000000000384E-2</v>
      </c>
      <c r="G182" s="67"/>
      <c r="H182" s="67"/>
      <c r="I182" s="67"/>
      <c r="J182" s="67"/>
      <c r="K182" s="67"/>
      <c r="L182" s="67"/>
      <c r="M182" s="67"/>
      <c r="N182" s="67"/>
      <c r="O182" s="67"/>
      <c r="P182" s="67"/>
      <c r="Q182" s="67"/>
      <c r="R182" s="67"/>
      <c r="S182" s="220"/>
      <c r="T182" s="385"/>
      <c r="U182" s="220"/>
      <c r="V182" s="12">
        <v>115</v>
      </c>
      <c r="W182" s="69"/>
      <c r="X182" s="70"/>
      <c r="Y182"/>
      <c r="Z182"/>
      <c r="AA182"/>
      <c r="AB182"/>
      <c r="AC182"/>
      <c r="AD182"/>
      <c r="AE182"/>
      <c r="AF182"/>
      <c r="AG182"/>
      <c r="AH182"/>
      <c r="AI182"/>
      <c r="AJ182"/>
      <c r="AK182"/>
      <c r="AL182"/>
      <c r="AM182" s="220"/>
      <c r="AN182" s="417"/>
      <c r="AO182" s="494"/>
      <c r="AP182" s="12">
        <v>115</v>
      </c>
      <c r="AQ182" s="69"/>
      <c r="AR182" s="70"/>
      <c r="AS182" s="432"/>
      <c r="AT182" s="574">
        <f t="shared" si="1"/>
        <v>0</v>
      </c>
      <c r="AU182" s="67"/>
      <c r="AV182" s="8"/>
      <c r="AW182" s="8"/>
      <c r="AX182" s="8"/>
      <c r="AY182" s="8"/>
      <c r="AZ182" s="8"/>
      <c r="BA182" s="8"/>
      <c r="BB182" s="8"/>
      <c r="BC182" s="8"/>
      <c r="BD182" s="8"/>
      <c r="BE182" s="8"/>
      <c r="BF182" s="8"/>
      <c r="BG182" s="8"/>
      <c r="BH182" s="8"/>
      <c r="BJ182" s="273"/>
      <c r="BK182" s="385"/>
      <c r="BL182" s="494"/>
      <c r="BM182" s="12">
        <v>115</v>
      </c>
      <c r="BN182" s="69"/>
      <c r="BO182" s="70"/>
      <c r="CD182" s="273"/>
      <c r="CE182" s="385"/>
      <c r="CF182" s="494"/>
      <c r="CG182" s="12">
        <v>115</v>
      </c>
      <c r="CH182" s="69"/>
      <c r="CI182" s="70"/>
      <c r="CX182" s="273"/>
      <c r="CY182" s="385"/>
      <c r="CZ182" s="220"/>
      <c r="DA182" s="12">
        <v>115</v>
      </c>
      <c r="DB182" s="69"/>
      <c r="DC182" s="70"/>
      <c r="DR182" s="273"/>
      <c r="DS182" s="385"/>
      <c r="DT182" s="220"/>
      <c r="DU182" s="12">
        <v>115</v>
      </c>
      <c r="DV182" s="69"/>
      <c r="DW182" s="70"/>
      <c r="EL182" s="273"/>
      <c r="EM182" s="385"/>
      <c r="EN182" s="220"/>
      <c r="EO182" s="12">
        <v>115</v>
      </c>
      <c r="EP182" s="69"/>
      <c r="EQ182" s="70"/>
      <c r="FF182" s="273"/>
      <c r="FG182" s="385"/>
      <c r="FH182" s="220"/>
      <c r="FI182" s="12">
        <v>115</v>
      </c>
      <c r="FJ182" s="69"/>
      <c r="FK182" s="70"/>
      <c r="FZ182" s="273"/>
      <c r="GA182" s="385"/>
      <c r="GB182" s="220"/>
      <c r="GC182" s="12">
        <v>115</v>
      </c>
      <c r="GD182" s="69"/>
      <c r="GE182" s="70"/>
      <c r="GT182" s="273"/>
      <c r="GU182" s="385"/>
      <c r="GV182" s="220"/>
      <c r="GW182" s="12">
        <v>115</v>
      </c>
      <c r="GX182" s="69"/>
      <c r="GY182" s="70"/>
      <c r="HN182" s="273"/>
      <c r="HO182" s="385"/>
      <c r="HP182" s="220"/>
      <c r="HQ182" s="12">
        <v>115</v>
      </c>
      <c r="HR182" s="69"/>
      <c r="HS182" s="70"/>
      <c r="IH182" s="273"/>
      <c r="II182" s="385"/>
      <c r="IJ182" s="220"/>
      <c r="IK182" s="12">
        <v>115</v>
      </c>
      <c r="IL182" s="69"/>
      <c r="IM182" s="70"/>
      <c r="JB182" s="273"/>
      <c r="JC182" s="385"/>
      <c r="JD182" s="220"/>
      <c r="JE182" s="12">
        <v>115</v>
      </c>
      <c r="JF182" s="69"/>
      <c r="JG182" s="70"/>
      <c r="JV182" s="273"/>
      <c r="JW182" s="385"/>
      <c r="JX182" s="220"/>
      <c r="JY182" s="12">
        <v>115</v>
      </c>
      <c r="JZ182" s="69"/>
      <c r="KA182" s="70"/>
      <c r="KP182" s="273"/>
      <c r="KQ182" s="385"/>
      <c r="KR182" s="220"/>
      <c r="KS182" s="12">
        <v>115</v>
      </c>
      <c r="KT182" s="69"/>
      <c r="KU182" s="70"/>
      <c r="LJ182" s="273"/>
      <c r="LK182" s="385"/>
      <c r="LL182" s="220"/>
      <c r="LM182" s="12">
        <v>115</v>
      </c>
      <c r="LN182" s="69"/>
      <c r="LO182" s="70"/>
      <c r="MD182" s="273"/>
    </row>
    <row r="183" spans="1:342" ht="12.75" customHeight="1" x14ac:dyDescent="0.2">
      <c r="A183" s="494"/>
      <c r="B183" s="12">
        <v>116</v>
      </c>
      <c r="C183" s="69">
        <v>5.91</v>
      </c>
      <c r="D183" s="70">
        <v>7.2590000000000003</v>
      </c>
      <c r="E183" s="432"/>
      <c r="F183" s="72">
        <f t="shared" si="0"/>
        <v>7.0000000000000284E-2</v>
      </c>
      <c r="G183" s="67"/>
      <c r="H183" s="67"/>
      <c r="I183" s="67"/>
      <c r="J183" s="67"/>
      <c r="K183" s="67"/>
      <c r="L183" s="67"/>
      <c r="M183" s="67"/>
      <c r="N183" s="67"/>
      <c r="O183" s="67"/>
      <c r="P183" s="67"/>
      <c r="Q183" s="67"/>
      <c r="R183" s="67"/>
      <c r="S183" s="220"/>
      <c r="T183" s="385"/>
      <c r="U183" s="220"/>
      <c r="V183" s="12">
        <v>116</v>
      </c>
      <c r="W183" s="69"/>
      <c r="X183" s="70"/>
      <c r="Y183"/>
      <c r="Z183"/>
      <c r="AA183"/>
      <c r="AB183"/>
      <c r="AC183"/>
      <c r="AD183"/>
      <c r="AE183"/>
      <c r="AF183"/>
      <c r="AG183"/>
      <c r="AH183"/>
      <c r="AI183"/>
      <c r="AJ183"/>
      <c r="AK183"/>
      <c r="AL183"/>
      <c r="AM183" s="220"/>
      <c r="AN183" s="417"/>
      <c r="AO183" s="494"/>
      <c r="AP183" s="12">
        <v>116</v>
      </c>
      <c r="AQ183" s="69"/>
      <c r="AR183" s="70"/>
      <c r="AS183" s="432"/>
      <c r="AT183" s="574">
        <f t="shared" si="1"/>
        <v>0</v>
      </c>
      <c r="AU183" s="67"/>
      <c r="AV183" s="8"/>
      <c r="AW183" s="8"/>
      <c r="AX183" s="8"/>
      <c r="AY183" s="8"/>
      <c r="AZ183" s="8"/>
      <c r="BA183" s="8"/>
      <c r="BB183" s="8"/>
      <c r="BC183" s="8"/>
      <c r="BD183" s="8"/>
      <c r="BE183" s="8"/>
      <c r="BF183" s="8"/>
      <c r="BG183" s="8"/>
      <c r="BH183" s="8"/>
      <c r="BJ183" s="273"/>
      <c r="BK183" s="385"/>
      <c r="BL183" s="494"/>
      <c r="BM183" s="12">
        <v>116</v>
      </c>
      <c r="BN183" s="69"/>
      <c r="BO183" s="70"/>
      <c r="CD183" s="273"/>
      <c r="CE183" s="385"/>
      <c r="CF183" s="494"/>
      <c r="CG183" s="12">
        <v>116</v>
      </c>
      <c r="CH183" s="69"/>
      <c r="CI183" s="70"/>
      <c r="CX183" s="273"/>
      <c r="CY183" s="385"/>
      <c r="CZ183" s="220"/>
      <c r="DA183" s="12">
        <v>116</v>
      </c>
      <c r="DB183" s="69"/>
      <c r="DC183" s="70"/>
      <c r="DR183" s="273"/>
      <c r="DS183" s="385"/>
      <c r="DT183" s="220"/>
      <c r="DU183" s="12">
        <v>116</v>
      </c>
      <c r="DV183" s="69"/>
      <c r="DW183" s="70"/>
      <c r="EL183" s="273"/>
      <c r="EM183" s="385"/>
      <c r="EN183" s="220"/>
      <c r="EO183" s="12">
        <v>116</v>
      </c>
      <c r="EP183" s="69"/>
      <c r="EQ183" s="70"/>
      <c r="FF183" s="273"/>
      <c r="FG183" s="385"/>
      <c r="FH183" s="220"/>
      <c r="FI183" s="12">
        <v>116</v>
      </c>
      <c r="FJ183" s="69"/>
      <c r="FK183" s="70"/>
      <c r="FZ183" s="273"/>
      <c r="GA183" s="385"/>
      <c r="GB183" s="220"/>
      <c r="GC183" s="12">
        <v>116</v>
      </c>
      <c r="GD183" s="69"/>
      <c r="GE183" s="70"/>
      <c r="GT183" s="273"/>
      <c r="GU183" s="385"/>
      <c r="GV183" s="220"/>
      <c r="GW183" s="12">
        <v>116</v>
      </c>
      <c r="GX183" s="69"/>
      <c r="GY183" s="70"/>
      <c r="HN183" s="273"/>
      <c r="HO183" s="385"/>
      <c r="HP183" s="220"/>
      <c r="HQ183" s="12">
        <v>116</v>
      </c>
      <c r="HR183" s="69"/>
      <c r="HS183" s="70"/>
      <c r="IH183" s="273"/>
      <c r="II183" s="385"/>
      <c r="IJ183" s="220"/>
      <c r="IK183" s="12">
        <v>116</v>
      </c>
      <c r="IL183" s="69"/>
      <c r="IM183" s="70"/>
      <c r="JB183" s="273"/>
      <c r="JC183" s="385"/>
      <c r="JD183" s="220"/>
      <c r="JE183" s="12">
        <v>116</v>
      </c>
      <c r="JF183" s="69"/>
      <c r="JG183" s="70"/>
      <c r="JV183" s="273"/>
      <c r="JW183" s="385"/>
      <c r="JX183" s="220"/>
      <c r="JY183" s="12">
        <v>116</v>
      </c>
      <c r="JZ183" s="69"/>
      <c r="KA183" s="70"/>
      <c r="KP183" s="273"/>
      <c r="KQ183" s="385"/>
      <c r="KR183" s="220"/>
      <c r="KS183" s="12">
        <v>116</v>
      </c>
      <c r="KT183" s="69"/>
      <c r="KU183" s="70"/>
      <c r="LJ183" s="273"/>
      <c r="LK183" s="385"/>
      <c r="LL183" s="220"/>
      <c r="LM183" s="12">
        <v>116</v>
      </c>
      <c r="LN183" s="69"/>
      <c r="LO183" s="70"/>
      <c r="MD183" s="273"/>
    </row>
    <row r="184" spans="1:342" ht="12.75" customHeight="1" x14ac:dyDescent="0.2">
      <c r="A184" s="494"/>
      <c r="B184" s="12">
        <v>117</v>
      </c>
      <c r="C184" s="69">
        <v>5.92</v>
      </c>
      <c r="D184" s="70">
        <v>7.3070000000000004</v>
      </c>
      <c r="E184" s="432"/>
      <c r="F184" s="72">
        <f t="shared" si="0"/>
        <v>4.8000000000000043E-2</v>
      </c>
      <c r="G184" s="67"/>
      <c r="H184" s="67"/>
      <c r="I184" s="67"/>
      <c r="J184" s="67"/>
      <c r="K184" s="67"/>
      <c r="L184" s="67"/>
      <c r="M184" s="67"/>
      <c r="N184" s="67"/>
      <c r="O184" s="67"/>
      <c r="P184" s="67"/>
      <c r="Q184" s="67"/>
      <c r="R184" s="67"/>
      <c r="S184" s="220"/>
      <c r="T184" s="385"/>
      <c r="U184" s="220"/>
      <c r="V184" s="12">
        <v>117</v>
      </c>
      <c r="W184" s="69"/>
      <c r="X184" s="70"/>
      <c r="Y184"/>
      <c r="Z184"/>
      <c r="AA184"/>
      <c r="AB184"/>
      <c r="AC184"/>
      <c r="AD184"/>
      <c r="AE184"/>
      <c r="AF184"/>
      <c r="AG184"/>
      <c r="AH184"/>
      <c r="AI184"/>
      <c r="AJ184"/>
      <c r="AK184"/>
      <c r="AL184"/>
      <c r="AM184" s="220"/>
      <c r="AN184" s="417"/>
      <c r="AO184" s="494"/>
      <c r="AP184" s="12">
        <v>117</v>
      </c>
      <c r="AQ184" s="69"/>
      <c r="AR184" s="70"/>
      <c r="AS184" s="432"/>
      <c r="AT184" s="574">
        <f t="shared" si="1"/>
        <v>0</v>
      </c>
      <c r="AU184" s="67"/>
      <c r="AV184" s="8"/>
      <c r="AW184" s="8"/>
      <c r="AX184" s="8"/>
      <c r="AY184" s="8"/>
      <c r="AZ184" s="8"/>
      <c r="BA184" s="8"/>
      <c r="BB184" s="8"/>
      <c r="BC184" s="8"/>
      <c r="BD184" s="8"/>
      <c r="BE184" s="8"/>
      <c r="BF184" s="8"/>
      <c r="BG184" s="8"/>
      <c r="BH184" s="8"/>
      <c r="BJ184" s="273"/>
      <c r="BK184" s="385"/>
      <c r="BL184" s="494"/>
      <c r="BM184" s="12">
        <v>117</v>
      </c>
      <c r="BN184" s="69"/>
      <c r="BO184" s="70"/>
      <c r="CD184" s="273"/>
      <c r="CE184" s="385"/>
      <c r="CF184" s="494"/>
      <c r="CG184" s="12">
        <v>117</v>
      </c>
      <c r="CH184" s="69"/>
      <c r="CI184" s="70"/>
      <c r="CX184" s="273"/>
      <c r="CY184" s="385"/>
      <c r="CZ184" s="220"/>
      <c r="DA184" s="12">
        <v>117</v>
      </c>
      <c r="DB184" s="69"/>
      <c r="DC184" s="70"/>
      <c r="DR184" s="273"/>
      <c r="DS184" s="385"/>
      <c r="DT184" s="220"/>
      <c r="DU184" s="12">
        <v>117</v>
      </c>
      <c r="DV184" s="69"/>
      <c r="DW184" s="70"/>
      <c r="EL184" s="273"/>
      <c r="EM184" s="385"/>
      <c r="EN184" s="220"/>
      <c r="EO184" s="12">
        <v>117</v>
      </c>
      <c r="EP184" s="69"/>
      <c r="EQ184" s="70"/>
      <c r="FF184" s="273"/>
      <c r="FG184" s="385"/>
      <c r="FH184" s="220"/>
      <c r="FI184" s="12">
        <v>117</v>
      </c>
      <c r="FJ184" s="69"/>
      <c r="FK184" s="70"/>
      <c r="FZ184" s="273"/>
      <c r="GA184" s="385"/>
      <c r="GB184" s="220"/>
      <c r="GC184" s="12">
        <v>117</v>
      </c>
      <c r="GD184" s="69"/>
      <c r="GE184" s="70"/>
      <c r="GT184" s="273"/>
      <c r="GU184" s="385"/>
      <c r="GV184" s="220"/>
      <c r="GW184" s="12">
        <v>117</v>
      </c>
      <c r="GX184" s="69"/>
      <c r="GY184" s="70"/>
      <c r="HN184" s="273"/>
      <c r="HO184" s="385"/>
      <c r="HP184" s="220"/>
      <c r="HQ184" s="12">
        <v>117</v>
      </c>
      <c r="HR184" s="69"/>
      <c r="HS184" s="70"/>
      <c r="IH184" s="273"/>
      <c r="II184" s="385"/>
      <c r="IJ184" s="220"/>
      <c r="IK184" s="12">
        <v>117</v>
      </c>
      <c r="IL184" s="69"/>
      <c r="IM184" s="70"/>
      <c r="JB184" s="273"/>
      <c r="JC184" s="385"/>
      <c r="JD184" s="220"/>
      <c r="JE184" s="12">
        <v>117</v>
      </c>
      <c r="JF184" s="69"/>
      <c r="JG184" s="70"/>
      <c r="JV184" s="273"/>
      <c r="JW184" s="385"/>
      <c r="JX184" s="220"/>
      <c r="JY184" s="12">
        <v>117</v>
      </c>
      <c r="JZ184" s="69"/>
      <c r="KA184" s="70"/>
      <c r="KP184" s="273"/>
      <c r="KQ184" s="385"/>
      <c r="KR184" s="220"/>
      <c r="KS184" s="12">
        <v>117</v>
      </c>
      <c r="KT184" s="69"/>
      <c r="KU184" s="70"/>
      <c r="LJ184" s="273"/>
      <c r="LK184" s="385"/>
      <c r="LL184" s="220"/>
      <c r="LM184" s="12">
        <v>117</v>
      </c>
      <c r="LN184" s="69"/>
      <c r="LO184" s="70"/>
      <c r="MD184" s="273"/>
    </row>
    <row r="185" spans="1:342" ht="12.75" customHeight="1" x14ac:dyDescent="0.2">
      <c r="A185" s="494"/>
      <c r="B185" s="12">
        <v>118</v>
      </c>
      <c r="C185" s="69">
        <v>5.92</v>
      </c>
      <c r="D185" s="70">
        <v>7.3719999999999999</v>
      </c>
      <c r="E185" s="432"/>
      <c r="F185" s="72">
        <f t="shared" si="0"/>
        <v>6.4999999999999503E-2</v>
      </c>
      <c r="G185" s="67"/>
      <c r="H185" s="67"/>
      <c r="I185" s="67"/>
      <c r="J185" s="67"/>
      <c r="K185" s="67"/>
      <c r="L185" s="67"/>
      <c r="M185" s="67"/>
      <c r="N185" s="67"/>
      <c r="O185" s="67"/>
      <c r="P185" s="67"/>
      <c r="Q185" s="67"/>
      <c r="R185" s="67"/>
      <c r="S185" s="220"/>
      <c r="T185" s="385"/>
      <c r="U185" s="220"/>
      <c r="V185" s="12">
        <v>118</v>
      </c>
      <c r="W185" s="69"/>
      <c r="X185" s="70"/>
      <c r="Y185"/>
      <c r="Z185"/>
      <c r="AA185"/>
      <c r="AB185"/>
      <c r="AC185"/>
      <c r="AD185"/>
      <c r="AE185"/>
      <c r="AF185"/>
      <c r="AG185"/>
      <c r="AH185"/>
      <c r="AI185"/>
      <c r="AJ185"/>
      <c r="AK185"/>
      <c r="AL185"/>
      <c r="AM185" s="220"/>
      <c r="AN185" s="417"/>
      <c r="AO185" s="494"/>
      <c r="AP185" s="12">
        <v>118</v>
      </c>
      <c r="AQ185" s="69"/>
      <c r="AR185" s="70"/>
      <c r="AS185" s="432"/>
      <c r="AT185" s="574">
        <f t="shared" si="1"/>
        <v>0</v>
      </c>
      <c r="AU185" s="67"/>
      <c r="AV185" s="8"/>
      <c r="AW185" s="8"/>
      <c r="AX185" s="8"/>
      <c r="AY185" s="8"/>
      <c r="AZ185" s="8"/>
      <c r="BA185" s="8"/>
      <c r="BB185" s="8"/>
      <c r="BC185" s="8"/>
      <c r="BD185" s="8"/>
      <c r="BE185" s="8"/>
      <c r="BF185" s="8"/>
      <c r="BG185" s="8"/>
      <c r="BH185" s="8"/>
      <c r="BJ185" s="273"/>
      <c r="BK185" s="385"/>
      <c r="BL185" s="494"/>
      <c r="BM185" s="12">
        <v>118</v>
      </c>
      <c r="BN185" s="69"/>
      <c r="BO185" s="70"/>
      <c r="CD185" s="273"/>
      <c r="CE185" s="385"/>
      <c r="CF185" s="494"/>
      <c r="CG185" s="12">
        <v>118</v>
      </c>
      <c r="CH185" s="69"/>
      <c r="CI185" s="70"/>
      <c r="CX185" s="273"/>
      <c r="CY185" s="385"/>
      <c r="CZ185" s="220"/>
      <c r="DA185" s="12">
        <v>118</v>
      </c>
      <c r="DB185" s="69"/>
      <c r="DC185" s="70"/>
      <c r="DR185" s="273"/>
      <c r="DS185" s="385"/>
      <c r="DT185" s="220"/>
      <c r="DU185" s="12">
        <v>118</v>
      </c>
      <c r="DV185" s="69"/>
      <c r="DW185" s="70"/>
      <c r="EL185" s="273"/>
      <c r="EM185" s="385"/>
      <c r="EN185" s="220"/>
      <c r="EO185" s="12">
        <v>118</v>
      </c>
      <c r="EP185" s="69"/>
      <c r="EQ185" s="70"/>
      <c r="FF185" s="273"/>
      <c r="FG185" s="385"/>
      <c r="FH185" s="220"/>
      <c r="FI185" s="12">
        <v>118</v>
      </c>
      <c r="FJ185" s="69"/>
      <c r="FK185" s="70"/>
      <c r="FZ185" s="273"/>
      <c r="GA185" s="385"/>
      <c r="GB185" s="220"/>
      <c r="GC185" s="12">
        <v>118</v>
      </c>
      <c r="GD185" s="69"/>
      <c r="GE185" s="70"/>
      <c r="GT185" s="273"/>
      <c r="GU185" s="385"/>
      <c r="GV185" s="220"/>
      <c r="GW185" s="12">
        <v>118</v>
      </c>
      <c r="GX185" s="69"/>
      <c r="GY185" s="70"/>
      <c r="HN185" s="273"/>
      <c r="HO185" s="385"/>
      <c r="HP185" s="220"/>
      <c r="HQ185" s="12">
        <v>118</v>
      </c>
      <c r="HR185" s="69"/>
      <c r="HS185" s="70"/>
      <c r="IH185" s="273"/>
      <c r="II185" s="385"/>
      <c r="IJ185" s="220"/>
      <c r="IK185" s="12">
        <v>118</v>
      </c>
      <c r="IL185" s="69"/>
      <c r="IM185" s="70"/>
      <c r="JB185" s="273"/>
      <c r="JC185" s="385"/>
      <c r="JD185" s="220"/>
      <c r="JE185" s="12">
        <v>118</v>
      </c>
      <c r="JF185" s="69"/>
      <c r="JG185" s="70"/>
      <c r="JV185" s="273"/>
      <c r="JW185" s="385"/>
      <c r="JX185" s="220"/>
      <c r="JY185" s="12">
        <v>118</v>
      </c>
      <c r="JZ185" s="69"/>
      <c r="KA185" s="70"/>
      <c r="KP185" s="273"/>
      <c r="KQ185" s="385"/>
      <c r="KR185" s="220"/>
      <c r="KS185" s="12">
        <v>118</v>
      </c>
      <c r="KT185" s="69"/>
      <c r="KU185" s="70"/>
      <c r="LJ185" s="273"/>
      <c r="LK185" s="385"/>
      <c r="LL185" s="220"/>
      <c r="LM185" s="12">
        <v>118</v>
      </c>
      <c r="LN185" s="69"/>
      <c r="LO185" s="70"/>
      <c r="MD185" s="273"/>
    </row>
    <row r="186" spans="1:342" ht="12.75" customHeight="1" x14ac:dyDescent="0.2">
      <c r="A186" s="494"/>
      <c r="B186" s="12">
        <v>119</v>
      </c>
      <c r="C186" s="69">
        <v>5.92</v>
      </c>
      <c r="D186" s="70">
        <v>7.4340000000000002</v>
      </c>
      <c r="E186" s="432"/>
      <c r="F186" s="72">
        <f t="shared" si="0"/>
        <v>6.2000000000000277E-2</v>
      </c>
      <c r="G186" s="67"/>
      <c r="H186" s="67"/>
      <c r="I186" s="67"/>
      <c r="J186" s="67"/>
      <c r="K186" s="67"/>
      <c r="L186" s="67"/>
      <c r="M186" s="67"/>
      <c r="N186" s="67"/>
      <c r="O186" s="67"/>
      <c r="P186" s="67"/>
      <c r="Q186" s="67"/>
      <c r="R186" s="67"/>
      <c r="S186" s="220"/>
      <c r="T186" s="385"/>
      <c r="U186" s="220"/>
      <c r="V186" s="12">
        <v>119</v>
      </c>
      <c r="W186" s="69"/>
      <c r="X186" s="70"/>
      <c r="Y186"/>
      <c r="Z186"/>
      <c r="AA186"/>
      <c r="AB186"/>
      <c r="AC186"/>
      <c r="AD186"/>
      <c r="AE186"/>
      <c r="AF186"/>
      <c r="AG186"/>
      <c r="AH186"/>
      <c r="AI186"/>
      <c r="AJ186"/>
      <c r="AK186"/>
      <c r="AL186"/>
      <c r="AM186" s="220"/>
      <c r="AN186" s="417"/>
      <c r="AO186" s="494"/>
      <c r="AP186" s="12">
        <v>119</v>
      </c>
      <c r="AQ186" s="69"/>
      <c r="AR186" s="70"/>
      <c r="AS186" s="432"/>
      <c r="AT186" s="574">
        <f t="shared" si="1"/>
        <v>0</v>
      </c>
      <c r="AU186" s="67"/>
      <c r="AV186" s="8"/>
      <c r="AW186" s="8"/>
      <c r="AX186" s="8"/>
      <c r="AY186" s="8"/>
      <c r="AZ186" s="8"/>
      <c r="BA186" s="8"/>
      <c r="BB186" s="8"/>
      <c r="BC186" s="8"/>
      <c r="BD186" s="8"/>
      <c r="BE186" s="8"/>
      <c r="BF186" s="8"/>
      <c r="BG186" s="8"/>
      <c r="BH186" s="8"/>
      <c r="BJ186" s="273"/>
      <c r="BK186" s="385"/>
      <c r="BL186" s="494"/>
      <c r="BM186" s="12">
        <v>119</v>
      </c>
      <c r="BN186" s="69"/>
      <c r="BO186" s="70"/>
      <c r="CD186" s="273"/>
      <c r="CE186" s="385"/>
      <c r="CF186" s="494"/>
      <c r="CG186" s="12">
        <v>119</v>
      </c>
      <c r="CH186" s="69"/>
      <c r="CI186" s="70"/>
      <c r="CX186" s="273"/>
      <c r="CY186" s="385"/>
      <c r="CZ186" s="220"/>
      <c r="DA186" s="12">
        <v>119</v>
      </c>
      <c r="DB186" s="69"/>
      <c r="DC186" s="70"/>
      <c r="DR186" s="273"/>
      <c r="DS186" s="385"/>
      <c r="DT186" s="220"/>
      <c r="DU186" s="12">
        <v>119</v>
      </c>
      <c r="DV186" s="69"/>
      <c r="DW186" s="70"/>
      <c r="EL186" s="273"/>
      <c r="EM186" s="385"/>
      <c r="EN186" s="220"/>
      <c r="EO186" s="12">
        <v>119</v>
      </c>
      <c r="EP186" s="69"/>
      <c r="EQ186" s="70"/>
      <c r="FF186" s="273"/>
      <c r="FG186" s="385"/>
      <c r="FH186" s="220"/>
      <c r="FI186" s="12">
        <v>119</v>
      </c>
      <c r="FJ186" s="69"/>
      <c r="FK186" s="70"/>
      <c r="FZ186" s="273"/>
      <c r="GA186" s="385"/>
      <c r="GB186" s="220"/>
      <c r="GC186" s="12">
        <v>119</v>
      </c>
      <c r="GD186" s="69"/>
      <c r="GE186" s="70"/>
      <c r="GT186" s="273"/>
      <c r="GU186" s="385"/>
      <c r="GV186" s="220"/>
      <c r="GW186" s="12">
        <v>119</v>
      </c>
      <c r="GX186" s="69"/>
      <c r="GY186" s="70"/>
      <c r="HN186" s="273"/>
      <c r="HO186" s="385"/>
      <c r="HP186" s="220"/>
      <c r="HQ186" s="12">
        <v>119</v>
      </c>
      <c r="HR186" s="69"/>
      <c r="HS186" s="70"/>
      <c r="IH186" s="273"/>
      <c r="II186" s="385"/>
      <c r="IJ186" s="220"/>
      <c r="IK186" s="12">
        <v>119</v>
      </c>
      <c r="IL186" s="69"/>
      <c r="IM186" s="70"/>
      <c r="JB186" s="273"/>
      <c r="JC186" s="385"/>
      <c r="JD186" s="220"/>
      <c r="JE186" s="12">
        <v>119</v>
      </c>
      <c r="JF186" s="69"/>
      <c r="JG186" s="70"/>
      <c r="JV186" s="273"/>
      <c r="JW186" s="385"/>
      <c r="JX186" s="220"/>
      <c r="JY186" s="12">
        <v>119</v>
      </c>
      <c r="JZ186" s="69"/>
      <c r="KA186" s="70"/>
      <c r="KP186" s="273"/>
      <c r="KQ186" s="385"/>
      <c r="KR186" s="220"/>
      <c r="KS186" s="12">
        <v>119</v>
      </c>
      <c r="KT186" s="69"/>
      <c r="KU186" s="70"/>
      <c r="LJ186" s="273"/>
      <c r="LK186" s="385"/>
      <c r="LL186" s="220"/>
      <c r="LM186" s="12">
        <v>119</v>
      </c>
      <c r="LN186" s="69"/>
      <c r="LO186" s="70"/>
      <c r="MD186" s="273"/>
    </row>
    <row r="187" spans="1:342" ht="12.75" customHeight="1" x14ac:dyDescent="0.2">
      <c r="A187" s="494"/>
      <c r="B187" s="12">
        <v>120</v>
      </c>
      <c r="C187" s="69">
        <v>5.93</v>
      </c>
      <c r="D187" s="70">
        <v>7.4960000000000004</v>
      </c>
      <c r="E187" s="432"/>
      <c r="F187" s="72">
        <f t="shared" si="0"/>
        <v>6.2000000000000277E-2</v>
      </c>
      <c r="G187" s="67"/>
      <c r="H187" s="67"/>
      <c r="I187" s="67"/>
      <c r="J187" s="67"/>
      <c r="K187" s="67"/>
      <c r="L187" s="67"/>
      <c r="M187" s="67"/>
      <c r="N187" s="67"/>
      <c r="O187" s="67"/>
      <c r="P187" s="67"/>
      <c r="Q187" s="67"/>
      <c r="R187" s="67"/>
      <c r="S187" s="220"/>
      <c r="T187" s="385"/>
      <c r="U187" s="220"/>
      <c r="V187" s="12">
        <v>120</v>
      </c>
      <c r="W187" s="69"/>
      <c r="X187" s="70"/>
      <c r="Y187"/>
      <c r="Z187"/>
      <c r="AA187"/>
      <c r="AB187"/>
      <c r="AC187"/>
      <c r="AD187"/>
      <c r="AE187"/>
      <c r="AF187"/>
      <c r="AG187"/>
      <c r="AH187"/>
      <c r="AI187"/>
      <c r="AJ187"/>
      <c r="AK187"/>
      <c r="AL187"/>
      <c r="AM187" s="220"/>
      <c r="AN187" s="417"/>
      <c r="AO187" s="494"/>
      <c r="AP187" s="12">
        <v>120</v>
      </c>
      <c r="AQ187" s="69"/>
      <c r="AR187" s="70"/>
      <c r="AS187" s="432"/>
      <c r="AT187" s="574">
        <f t="shared" si="1"/>
        <v>0</v>
      </c>
      <c r="AU187" s="67"/>
      <c r="AV187" s="8"/>
      <c r="AW187" s="8"/>
      <c r="AX187" s="8"/>
      <c r="AY187" s="8"/>
      <c r="AZ187" s="8"/>
      <c r="BA187" s="8"/>
      <c r="BB187" s="8"/>
      <c r="BC187" s="8"/>
      <c r="BD187" s="8"/>
      <c r="BE187" s="8"/>
      <c r="BF187" s="8"/>
      <c r="BG187" s="8"/>
      <c r="BH187" s="8"/>
      <c r="BJ187" s="273"/>
      <c r="BK187" s="385"/>
      <c r="BL187" s="494"/>
      <c r="BM187" s="12">
        <v>120</v>
      </c>
      <c r="BN187" s="69"/>
      <c r="BO187" s="70"/>
      <c r="CD187" s="273"/>
      <c r="CE187" s="385"/>
      <c r="CF187" s="494"/>
      <c r="CG187" s="12">
        <v>120</v>
      </c>
      <c r="CH187" s="69"/>
      <c r="CI187" s="70"/>
      <c r="CX187" s="273"/>
      <c r="CY187" s="385"/>
      <c r="CZ187" s="220"/>
      <c r="DA187" s="12">
        <v>120</v>
      </c>
      <c r="DB187" s="69"/>
      <c r="DC187" s="70"/>
      <c r="DR187" s="273"/>
      <c r="DS187" s="385"/>
      <c r="DT187" s="220"/>
      <c r="DU187" s="12">
        <v>120</v>
      </c>
      <c r="DV187" s="69"/>
      <c r="DW187" s="70"/>
      <c r="EL187" s="273"/>
      <c r="EM187" s="385"/>
      <c r="EN187" s="220"/>
      <c r="EO187" s="12">
        <v>120</v>
      </c>
      <c r="EP187" s="69"/>
      <c r="EQ187" s="70"/>
      <c r="FF187" s="273"/>
      <c r="FG187" s="385"/>
      <c r="FH187" s="220"/>
      <c r="FI187" s="12">
        <v>120</v>
      </c>
      <c r="FJ187" s="69"/>
      <c r="FK187" s="70"/>
      <c r="FZ187" s="273"/>
      <c r="GA187" s="385"/>
      <c r="GB187" s="220"/>
      <c r="GC187" s="12">
        <v>120</v>
      </c>
      <c r="GD187" s="69"/>
      <c r="GE187" s="70"/>
      <c r="GT187" s="273"/>
      <c r="GU187" s="385"/>
      <c r="GV187" s="220"/>
      <c r="GW187" s="12">
        <v>120</v>
      </c>
      <c r="GX187" s="69"/>
      <c r="GY187" s="70"/>
      <c r="HN187" s="273"/>
      <c r="HO187" s="385"/>
      <c r="HP187" s="220"/>
      <c r="HQ187" s="12">
        <v>120</v>
      </c>
      <c r="HR187" s="69"/>
      <c r="HS187" s="70"/>
      <c r="IH187" s="273"/>
      <c r="II187" s="385"/>
      <c r="IJ187" s="220"/>
      <c r="IK187" s="12">
        <v>120</v>
      </c>
      <c r="IL187" s="69"/>
      <c r="IM187" s="70"/>
      <c r="JB187" s="273"/>
      <c r="JC187" s="385"/>
      <c r="JD187" s="220"/>
      <c r="JE187" s="12">
        <v>120</v>
      </c>
      <c r="JF187" s="69"/>
      <c r="JG187" s="70"/>
      <c r="JV187" s="273"/>
      <c r="JW187" s="385"/>
      <c r="JX187" s="220"/>
      <c r="JY187" s="12">
        <v>120</v>
      </c>
      <c r="JZ187" s="69"/>
      <c r="KA187" s="70"/>
      <c r="KP187" s="273"/>
      <c r="KQ187" s="385"/>
      <c r="KR187" s="220"/>
      <c r="KS187" s="12">
        <v>120</v>
      </c>
      <c r="KT187" s="69"/>
      <c r="KU187" s="70"/>
      <c r="LJ187" s="273"/>
      <c r="LK187" s="385"/>
      <c r="LL187" s="220"/>
      <c r="LM187" s="12">
        <v>120</v>
      </c>
      <c r="LN187" s="69"/>
      <c r="LO187" s="70"/>
      <c r="MD187" s="273"/>
    </row>
    <row r="188" spans="1:342" ht="12.75" customHeight="1" x14ac:dyDescent="0.2">
      <c r="B188" s="12">
        <v>121</v>
      </c>
      <c r="C188" s="69">
        <v>5.93</v>
      </c>
      <c r="D188" s="70">
        <v>7.5679999999999996</v>
      </c>
      <c r="E188" s="432"/>
      <c r="F188" s="72">
        <f t="shared" si="0"/>
        <v>7.1999999999999176E-2</v>
      </c>
      <c r="G188" s="67"/>
      <c r="H188" s="67"/>
      <c r="I188" s="67"/>
      <c r="J188" s="67"/>
      <c r="K188" s="67"/>
      <c r="L188" s="67"/>
      <c r="M188" s="67"/>
      <c r="N188" s="67"/>
      <c r="O188" s="67"/>
      <c r="P188" s="67"/>
      <c r="Q188" s="67"/>
      <c r="R188" s="67"/>
      <c r="S188" s="220"/>
      <c r="T188" s="385"/>
      <c r="U188" s="232"/>
      <c r="V188" s="12">
        <v>121</v>
      </c>
      <c r="W188" s="69"/>
      <c r="X188" s="70"/>
      <c r="Y188"/>
      <c r="Z188"/>
      <c r="AA188"/>
      <c r="AB188"/>
      <c r="AC188"/>
      <c r="AD188"/>
      <c r="AE188"/>
      <c r="AF188"/>
      <c r="AG188"/>
      <c r="AH188"/>
      <c r="AI188"/>
      <c r="AJ188"/>
      <c r="AK188"/>
      <c r="AL188"/>
      <c r="AM188" s="220"/>
      <c r="AN188" s="417"/>
      <c r="AP188" s="12">
        <v>121</v>
      </c>
      <c r="AQ188" s="69"/>
      <c r="AR188" s="70"/>
      <c r="AS188" s="432"/>
      <c r="AT188" s="574">
        <f t="shared" si="1"/>
        <v>0</v>
      </c>
      <c r="AU188" s="67"/>
      <c r="AV188" s="8"/>
      <c r="AW188" s="8"/>
      <c r="AX188" s="8"/>
      <c r="AY188" s="8"/>
      <c r="AZ188" s="8"/>
      <c r="BA188" s="8"/>
      <c r="BB188" s="8"/>
      <c r="BC188" s="8"/>
      <c r="BD188" s="8"/>
      <c r="BE188" s="8"/>
      <c r="BF188" s="8"/>
      <c r="BG188" s="8"/>
      <c r="BH188" s="8"/>
      <c r="BJ188" s="273"/>
      <c r="BK188" s="385"/>
      <c r="BL188" s="494"/>
      <c r="BM188" s="12">
        <v>121</v>
      </c>
      <c r="BN188" s="69"/>
      <c r="BO188" s="70"/>
      <c r="CD188" s="273"/>
      <c r="CE188" s="385"/>
      <c r="CF188" s="494"/>
      <c r="CG188" s="12">
        <v>121</v>
      </c>
      <c r="CH188" s="69"/>
      <c r="CI188" s="70"/>
      <c r="CX188" s="273"/>
      <c r="CY188" s="385"/>
      <c r="CZ188" s="220"/>
      <c r="DA188" s="12">
        <v>121</v>
      </c>
      <c r="DB188" s="69"/>
      <c r="DC188" s="70"/>
      <c r="DR188" s="273"/>
      <c r="DS188" s="385"/>
      <c r="DT188" s="220"/>
      <c r="DU188" s="12">
        <v>121</v>
      </c>
      <c r="DV188" s="69"/>
      <c r="DW188" s="70"/>
      <c r="EL188" s="273"/>
      <c r="EM188" s="385"/>
      <c r="EN188" s="220"/>
      <c r="EO188" s="12">
        <v>121</v>
      </c>
      <c r="EP188" s="69"/>
      <c r="EQ188" s="70"/>
      <c r="FF188" s="273"/>
      <c r="FG188" s="385"/>
      <c r="FH188" s="220"/>
      <c r="FI188" s="12">
        <v>121</v>
      </c>
      <c r="FJ188" s="69"/>
      <c r="FK188" s="70"/>
      <c r="FZ188" s="273"/>
      <c r="GA188" s="385"/>
      <c r="GB188" s="220"/>
      <c r="GC188" s="12">
        <v>121</v>
      </c>
      <c r="GD188" s="69"/>
      <c r="GE188" s="70"/>
      <c r="GT188" s="273"/>
      <c r="GU188" s="385"/>
      <c r="GV188" s="220"/>
      <c r="GW188" s="12">
        <v>121</v>
      </c>
      <c r="GX188" s="69"/>
      <c r="GY188" s="70"/>
      <c r="HN188" s="273"/>
      <c r="HO188" s="385"/>
      <c r="HP188" s="220"/>
      <c r="HQ188" s="12">
        <v>121</v>
      </c>
      <c r="HR188" s="69"/>
      <c r="HS188" s="70"/>
      <c r="IH188" s="273"/>
      <c r="II188" s="385"/>
      <c r="IJ188" s="220"/>
      <c r="IK188" s="12">
        <v>121</v>
      </c>
      <c r="IL188" s="69"/>
      <c r="IM188" s="70"/>
      <c r="JB188" s="273"/>
      <c r="JC188" s="385"/>
      <c r="JD188" s="220"/>
      <c r="JE188" s="12">
        <v>121</v>
      </c>
      <c r="JF188" s="69"/>
      <c r="JG188" s="70"/>
      <c r="JV188" s="273"/>
      <c r="JW188" s="385"/>
      <c r="JX188" s="220"/>
      <c r="JY188" s="12">
        <v>121</v>
      </c>
      <c r="JZ188" s="69"/>
      <c r="KA188" s="70"/>
      <c r="KP188" s="273"/>
      <c r="KQ188" s="385"/>
      <c r="KR188" s="220"/>
      <c r="KS188" s="12">
        <v>121</v>
      </c>
      <c r="KT188" s="69"/>
      <c r="KU188" s="70"/>
      <c r="LJ188" s="273"/>
      <c r="LK188" s="385"/>
      <c r="LL188" s="220"/>
      <c r="LM188" s="12">
        <v>121</v>
      </c>
      <c r="LN188" s="69"/>
      <c r="LO188" s="70"/>
      <c r="MD188" s="273"/>
    </row>
    <row r="189" spans="1:342" ht="12.75" customHeight="1" x14ac:dyDescent="0.2">
      <c r="B189" s="12">
        <v>122</v>
      </c>
      <c r="C189" s="69">
        <v>5.93</v>
      </c>
      <c r="D189" s="70">
        <v>7.6319999999999997</v>
      </c>
      <c r="E189" s="432"/>
      <c r="F189" s="72">
        <f t="shared" si="0"/>
        <v>6.4000000000000057E-2</v>
      </c>
      <c r="G189" s="67"/>
      <c r="H189" s="67"/>
      <c r="I189" s="67"/>
      <c r="J189" s="67"/>
      <c r="K189" s="67"/>
      <c r="L189" s="67"/>
      <c r="M189" s="67"/>
      <c r="N189" s="67"/>
      <c r="O189" s="67"/>
      <c r="P189" s="67"/>
      <c r="Q189" s="67"/>
      <c r="R189" s="67"/>
      <c r="S189" s="220"/>
      <c r="T189" s="385"/>
      <c r="U189" s="232"/>
      <c r="V189" s="12">
        <v>122</v>
      </c>
      <c r="W189" s="69"/>
      <c r="X189" s="70"/>
      <c r="Y189"/>
      <c r="Z189"/>
      <c r="AA189"/>
      <c r="AB189"/>
      <c r="AC189"/>
      <c r="AD189"/>
      <c r="AE189"/>
      <c r="AF189"/>
      <c r="AG189"/>
      <c r="AH189"/>
      <c r="AI189"/>
      <c r="AJ189"/>
      <c r="AK189"/>
      <c r="AL189"/>
      <c r="AM189" s="220"/>
      <c r="AN189" s="417"/>
      <c r="AP189" s="12">
        <v>122</v>
      </c>
      <c r="AQ189" s="69"/>
      <c r="AR189" s="70"/>
      <c r="AS189" s="432"/>
      <c r="AT189" s="574">
        <f t="shared" si="1"/>
        <v>0</v>
      </c>
      <c r="AU189" s="67"/>
      <c r="AV189" s="8"/>
      <c r="AW189" s="8"/>
      <c r="AX189" s="8"/>
      <c r="AY189" s="8"/>
      <c r="AZ189" s="8"/>
      <c r="BA189" s="8"/>
      <c r="BB189" s="8"/>
      <c r="BC189" s="8"/>
      <c r="BD189" s="8"/>
      <c r="BE189" s="8"/>
      <c r="BF189" s="8"/>
      <c r="BG189" s="8"/>
      <c r="BH189" s="8"/>
      <c r="BJ189" s="273"/>
      <c r="BK189" s="385"/>
      <c r="BL189" s="8"/>
      <c r="BM189" s="12">
        <v>122</v>
      </c>
      <c r="BN189" s="69"/>
      <c r="BO189" s="70"/>
      <c r="CD189" s="273"/>
      <c r="CE189" s="385"/>
      <c r="CF189" s="8"/>
      <c r="CG189" s="12">
        <v>122</v>
      </c>
      <c r="CH189" s="69"/>
      <c r="CI189" s="70"/>
      <c r="CX189" s="273"/>
      <c r="CY189" s="385"/>
      <c r="CZ189" s="232"/>
      <c r="DA189" s="12">
        <v>122</v>
      </c>
      <c r="DB189" s="69"/>
      <c r="DC189" s="70"/>
      <c r="DR189" s="273"/>
      <c r="DS189" s="385"/>
      <c r="DT189" s="232"/>
      <c r="DU189" s="12">
        <v>122</v>
      </c>
      <c r="DV189" s="69"/>
      <c r="DW189" s="70"/>
      <c r="EL189" s="273"/>
      <c r="EM189" s="385"/>
      <c r="EN189" s="232"/>
      <c r="EO189" s="12">
        <v>122</v>
      </c>
      <c r="EP189" s="69"/>
      <c r="EQ189" s="70"/>
      <c r="FF189" s="273"/>
      <c r="FG189" s="385"/>
      <c r="FH189" s="232"/>
      <c r="FI189" s="12">
        <v>122</v>
      </c>
      <c r="FJ189" s="69"/>
      <c r="FK189" s="70"/>
      <c r="FZ189" s="273"/>
      <c r="GA189" s="385"/>
      <c r="GB189" s="232"/>
      <c r="GC189" s="12">
        <v>122</v>
      </c>
      <c r="GD189" s="69"/>
      <c r="GE189" s="70"/>
      <c r="GT189" s="273"/>
      <c r="GU189" s="385"/>
      <c r="GV189" s="232"/>
      <c r="GW189" s="12">
        <v>122</v>
      </c>
      <c r="GX189" s="69"/>
      <c r="GY189" s="70"/>
      <c r="HN189" s="273"/>
      <c r="HO189" s="385"/>
      <c r="HP189" s="232"/>
      <c r="HQ189" s="12">
        <v>122</v>
      </c>
      <c r="HR189" s="69"/>
      <c r="HS189" s="70"/>
      <c r="IH189" s="273"/>
      <c r="II189" s="385"/>
      <c r="IJ189" s="232"/>
      <c r="IK189" s="12">
        <v>122</v>
      </c>
      <c r="IL189" s="69"/>
      <c r="IM189" s="70"/>
      <c r="JB189" s="273"/>
      <c r="JC189" s="385"/>
      <c r="JD189" s="232"/>
      <c r="JE189" s="12">
        <v>122</v>
      </c>
      <c r="JF189" s="69"/>
      <c r="JG189" s="70"/>
      <c r="JV189" s="273"/>
      <c r="JW189" s="385"/>
      <c r="JX189" s="232"/>
      <c r="JY189" s="12">
        <v>122</v>
      </c>
      <c r="JZ189" s="69"/>
      <c r="KA189" s="70"/>
      <c r="KP189" s="273"/>
      <c r="KQ189" s="385"/>
      <c r="KR189" s="232"/>
      <c r="KS189" s="12">
        <v>122</v>
      </c>
      <c r="KT189" s="69"/>
      <c r="KU189" s="70"/>
      <c r="LJ189" s="273"/>
      <c r="LK189" s="385"/>
      <c r="LL189" s="232"/>
      <c r="LM189" s="12">
        <v>122</v>
      </c>
      <c r="LN189" s="69"/>
      <c r="LO189" s="70"/>
      <c r="MD189" s="273"/>
    </row>
    <row r="190" spans="1:342" ht="12.75" customHeight="1" x14ac:dyDescent="0.2">
      <c r="B190" s="12">
        <v>123</v>
      </c>
      <c r="C190" s="69">
        <v>5.93</v>
      </c>
      <c r="D190" s="70">
        <v>7.6950000000000003</v>
      </c>
      <c r="E190" s="432"/>
      <c r="F190" s="72">
        <f t="shared" si="0"/>
        <v>6.3000000000000611E-2</v>
      </c>
      <c r="G190" s="67"/>
      <c r="H190" s="67"/>
      <c r="I190" s="67"/>
      <c r="J190" s="67"/>
      <c r="K190" s="67"/>
      <c r="L190" s="67"/>
      <c r="M190" s="67"/>
      <c r="N190" s="67"/>
      <c r="O190" s="67"/>
      <c r="P190" s="67"/>
      <c r="Q190" s="67"/>
      <c r="R190" s="67"/>
      <c r="S190" s="220"/>
      <c r="T190" s="385"/>
      <c r="U190" s="232"/>
      <c r="V190" s="12">
        <v>123</v>
      </c>
      <c r="W190" s="69"/>
      <c r="X190" s="70"/>
      <c r="Y190"/>
      <c r="Z190"/>
      <c r="AA190"/>
      <c r="AB190"/>
      <c r="AC190"/>
      <c r="AD190"/>
      <c r="AE190"/>
      <c r="AF190"/>
      <c r="AG190"/>
      <c r="AH190"/>
      <c r="AI190"/>
      <c r="AJ190"/>
      <c r="AK190"/>
      <c r="AL190"/>
      <c r="AM190" s="220"/>
      <c r="AN190" s="417"/>
      <c r="AP190" s="12">
        <v>123</v>
      </c>
      <c r="AQ190" s="69"/>
      <c r="AR190" s="70"/>
      <c r="AS190" s="432"/>
      <c r="AT190" s="574">
        <f t="shared" si="1"/>
        <v>0</v>
      </c>
      <c r="AU190" s="67"/>
      <c r="AV190" s="8"/>
      <c r="AW190" s="8"/>
      <c r="AX190" s="8"/>
      <c r="AY190" s="8"/>
      <c r="AZ190" s="8"/>
      <c r="BA190" s="8"/>
      <c r="BB190" s="8"/>
      <c r="BC190" s="8"/>
      <c r="BD190" s="8"/>
      <c r="BE190" s="8"/>
      <c r="BF190" s="8"/>
      <c r="BG190" s="8"/>
      <c r="BH190" s="8"/>
      <c r="BJ190" s="273"/>
      <c r="BK190" s="385"/>
      <c r="BM190" s="12">
        <v>123</v>
      </c>
      <c r="BN190" s="69"/>
      <c r="BO190" s="70"/>
      <c r="CD190" s="273"/>
      <c r="CE190" s="385"/>
      <c r="CG190" s="12">
        <v>123</v>
      </c>
      <c r="CH190" s="69"/>
      <c r="CI190" s="70"/>
      <c r="CX190" s="273"/>
      <c r="CY190" s="385"/>
      <c r="CZ190" s="232"/>
      <c r="DA190" s="12">
        <v>123</v>
      </c>
      <c r="DB190" s="69"/>
      <c r="DC190" s="70"/>
      <c r="DR190" s="273"/>
      <c r="DS190" s="385"/>
      <c r="DT190" s="232"/>
      <c r="DU190" s="12">
        <v>123</v>
      </c>
      <c r="DV190" s="69"/>
      <c r="DW190" s="70"/>
      <c r="EL190" s="273"/>
      <c r="EM190" s="385"/>
      <c r="EN190" s="232"/>
      <c r="EO190" s="12">
        <v>123</v>
      </c>
      <c r="EP190" s="69"/>
      <c r="EQ190" s="70"/>
      <c r="FF190" s="273"/>
      <c r="FG190" s="385"/>
      <c r="FH190" s="232"/>
      <c r="FI190" s="12">
        <v>123</v>
      </c>
      <c r="FJ190" s="69"/>
      <c r="FK190" s="70"/>
      <c r="FZ190" s="273"/>
      <c r="GA190" s="385"/>
      <c r="GB190" s="232"/>
      <c r="GC190" s="12">
        <v>123</v>
      </c>
      <c r="GD190" s="69"/>
      <c r="GE190" s="70"/>
      <c r="GT190" s="273"/>
      <c r="GU190" s="385"/>
      <c r="GV190" s="232"/>
      <c r="GW190" s="12">
        <v>123</v>
      </c>
      <c r="GX190" s="69"/>
      <c r="GY190" s="70"/>
      <c r="HN190" s="273"/>
      <c r="HO190" s="385"/>
      <c r="HP190" s="232"/>
      <c r="HQ190" s="12">
        <v>123</v>
      </c>
      <c r="HR190" s="69"/>
      <c r="HS190" s="70"/>
      <c r="IH190" s="273"/>
      <c r="II190" s="385"/>
      <c r="IJ190" s="232"/>
      <c r="IK190" s="12">
        <v>123</v>
      </c>
      <c r="IL190" s="69"/>
      <c r="IM190" s="70"/>
      <c r="JB190" s="273"/>
      <c r="JC190" s="385"/>
      <c r="JD190" s="232"/>
      <c r="JE190" s="12">
        <v>123</v>
      </c>
      <c r="JF190" s="69"/>
      <c r="JG190" s="70"/>
      <c r="JV190" s="273"/>
      <c r="JW190" s="385"/>
      <c r="JX190" s="232"/>
      <c r="JY190" s="12">
        <v>123</v>
      </c>
      <c r="JZ190" s="69"/>
      <c r="KA190" s="70"/>
      <c r="KP190" s="273"/>
      <c r="KQ190" s="385"/>
      <c r="KR190" s="232"/>
      <c r="KS190" s="12">
        <v>123</v>
      </c>
      <c r="KT190" s="69"/>
      <c r="KU190" s="70"/>
      <c r="LJ190" s="273"/>
      <c r="LK190" s="385"/>
      <c r="LL190" s="232"/>
      <c r="LM190" s="12">
        <v>123</v>
      </c>
      <c r="LN190" s="69"/>
      <c r="LO190" s="70"/>
      <c r="MD190" s="273"/>
    </row>
    <row r="191" spans="1:342" ht="12.75" customHeight="1" x14ac:dyDescent="0.2">
      <c r="B191" s="12">
        <v>124</v>
      </c>
      <c r="C191" s="69">
        <v>5.93</v>
      </c>
      <c r="D191" s="70">
        <v>7.758</v>
      </c>
      <c r="E191" s="432"/>
      <c r="F191" s="72">
        <f t="shared" si="0"/>
        <v>6.2999999999999723E-2</v>
      </c>
      <c r="G191" s="67"/>
      <c r="H191" s="67"/>
      <c r="I191" s="67"/>
      <c r="J191" s="67"/>
      <c r="K191" s="67"/>
      <c r="L191" s="67"/>
      <c r="M191" s="67"/>
      <c r="N191" s="67"/>
      <c r="O191" s="67"/>
      <c r="P191" s="67"/>
      <c r="Q191" s="67"/>
      <c r="R191" s="67"/>
      <c r="S191" s="220"/>
      <c r="T191" s="385"/>
      <c r="U191" s="232"/>
      <c r="V191" s="12">
        <v>124</v>
      </c>
      <c r="W191" s="69"/>
      <c r="X191" s="70"/>
      <c r="Y191"/>
      <c r="Z191"/>
      <c r="AA191"/>
      <c r="AB191"/>
      <c r="AC191"/>
      <c r="AD191"/>
      <c r="AE191"/>
      <c r="AF191"/>
      <c r="AG191"/>
      <c r="AH191"/>
      <c r="AI191"/>
      <c r="AJ191"/>
      <c r="AK191"/>
      <c r="AL191"/>
      <c r="AM191" s="220"/>
      <c r="AN191" s="417"/>
      <c r="AP191" s="12">
        <v>124</v>
      </c>
      <c r="AQ191" s="69"/>
      <c r="AR191" s="70"/>
      <c r="AS191" s="432"/>
      <c r="AT191" s="574">
        <f t="shared" si="1"/>
        <v>0</v>
      </c>
      <c r="AU191" s="67"/>
      <c r="AV191" s="8"/>
      <c r="AW191" s="8"/>
      <c r="AX191" s="8"/>
      <c r="AY191" s="8"/>
      <c r="AZ191" s="8"/>
      <c r="BA191" s="8"/>
      <c r="BB191" s="8"/>
      <c r="BC191" s="8"/>
      <c r="BD191" s="8"/>
      <c r="BE191" s="8"/>
      <c r="BF191" s="8"/>
      <c r="BG191" s="8"/>
      <c r="BH191" s="8"/>
      <c r="BJ191" s="273"/>
      <c r="BK191" s="385"/>
      <c r="BM191" s="12">
        <v>124</v>
      </c>
      <c r="BN191" s="69"/>
      <c r="BO191" s="70"/>
      <c r="CD191" s="273"/>
      <c r="CE191" s="385"/>
      <c r="CG191" s="12">
        <v>124</v>
      </c>
      <c r="CH191" s="69"/>
      <c r="CI191" s="70"/>
      <c r="CX191" s="273"/>
      <c r="CY191" s="385"/>
      <c r="CZ191" s="232"/>
      <c r="DA191" s="12">
        <v>124</v>
      </c>
      <c r="DB191" s="69"/>
      <c r="DC191" s="70"/>
      <c r="DR191" s="273"/>
      <c r="DS191" s="385"/>
      <c r="DT191" s="232"/>
      <c r="DU191" s="12">
        <v>124</v>
      </c>
      <c r="DV191" s="69"/>
      <c r="DW191" s="70"/>
      <c r="EL191" s="273"/>
      <c r="EM191" s="385"/>
      <c r="EN191" s="232"/>
      <c r="EO191" s="12">
        <v>124</v>
      </c>
      <c r="EP191" s="69"/>
      <c r="EQ191" s="70"/>
      <c r="FF191" s="273"/>
      <c r="FG191" s="385"/>
      <c r="FH191" s="232"/>
      <c r="FI191" s="12">
        <v>124</v>
      </c>
      <c r="FJ191" s="69"/>
      <c r="FK191" s="70"/>
      <c r="FZ191" s="273"/>
      <c r="GA191" s="385"/>
      <c r="GB191" s="232"/>
      <c r="GC191" s="12">
        <v>124</v>
      </c>
      <c r="GD191" s="69"/>
      <c r="GE191" s="70"/>
      <c r="GT191" s="273"/>
      <c r="GU191" s="385"/>
      <c r="GV191" s="232"/>
      <c r="GW191" s="12">
        <v>124</v>
      </c>
      <c r="GX191" s="69"/>
      <c r="GY191" s="70"/>
      <c r="HN191" s="273"/>
      <c r="HO191" s="385"/>
      <c r="HP191" s="232"/>
      <c r="HQ191" s="12">
        <v>124</v>
      </c>
      <c r="HR191" s="69"/>
      <c r="HS191" s="70"/>
      <c r="IH191" s="273"/>
      <c r="II191" s="385"/>
      <c r="IJ191" s="232"/>
      <c r="IK191" s="12">
        <v>124</v>
      </c>
      <c r="IL191" s="69"/>
      <c r="IM191" s="70"/>
      <c r="JB191" s="273"/>
      <c r="JC191" s="385"/>
      <c r="JD191" s="232"/>
      <c r="JE191" s="12">
        <v>124</v>
      </c>
      <c r="JF191" s="69"/>
      <c r="JG191" s="70"/>
      <c r="JV191" s="273"/>
      <c r="JW191" s="385"/>
      <c r="JX191" s="232"/>
      <c r="JY191" s="12">
        <v>124</v>
      </c>
      <c r="JZ191" s="69"/>
      <c r="KA191" s="70"/>
      <c r="KP191" s="273"/>
      <c r="KQ191" s="385"/>
      <c r="KR191" s="232"/>
      <c r="KS191" s="12">
        <v>124</v>
      </c>
      <c r="KT191" s="69"/>
      <c r="KU191" s="70"/>
      <c r="LJ191" s="273"/>
      <c r="LK191" s="385"/>
      <c r="LL191" s="232"/>
      <c r="LM191" s="12">
        <v>124</v>
      </c>
      <c r="LN191" s="69"/>
      <c r="LO191" s="70"/>
      <c r="MD191" s="273"/>
    </row>
    <row r="192" spans="1:342" ht="12.75" customHeight="1" x14ac:dyDescent="0.2">
      <c r="B192" s="12">
        <v>125</v>
      </c>
      <c r="C192" s="69">
        <v>5.94</v>
      </c>
      <c r="D192" s="70">
        <v>7.8220000000000001</v>
      </c>
      <c r="E192" s="432"/>
      <c r="F192" s="72">
        <f t="shared" si="0"/>
        <v>6.4000000000000057E-2</v>
      </c>
      <c r="G192" s="67"/>
      <c r="H192" s="67"/>
      <c r="I192" s="67"/>
      <c r="J192" s="67"/>
      <c r="K192" s="67"/>
      <c r="L192" s="67"/>
      <c r="M192" s="67"/>
      <c r="N192" s="67"/>
      <c r="O192" s="67"/>
      <c r="P192" s="67"/>
      <c r="Q192" s="67"/>
      <c r="R192" s="67"/>
      <c r="S192" s="220"/>
      <c r="T192" s="385"/>
      <c r="U192" s="232"/>
      <c r="V192" s="12">
        <v>125</v>
      </c>
      <c r="W192" s="69"/>
      <c r="X192" s="70"/>
      <c r="Y192"/>
      <c r="Z192"/>
      <c r="AA192"/>
      <c r="AB192"/>
      <c r="AC192"/>
      <c r="AD192"/>
      <c r="AE192"/>
      <c r="AF192"/>
      <c r="AG192"/>
      <c r="AH192"/>
      <c r="AI192"/>
      <c r="AJ192"/>
      <c r="AK192"/>
      <c r="AL192"/>
      <c r="AM192" s="220"/>
      <c r="AN192" s="417"/>
      <c r="AP192" s="12">
        <v>125</v>
      </c>
      <c r="AQ192" s="69"/>
      <c r="AR192" s="70"/>
      <c r="AS192" s="432"/>
      <c r="AT192" s="574">
        <f t="shared" si="1"/>
        <v>0</v>
      </c>
      <c r="AU192" s="67"/>
      <c r="AV192" s="8"/>
      <c r="AW192" s="8"/>
      <c r="AX192" s="8"/>
      <c r="AY192" s="8"/>
      <c r="AZ192" s="8"/>
      <c r="BA192" s="8"/>
      <c r="BB192" s="8"/>
      <c r="BC192" s="8"/>
      <c r="BD192" s="8"/>
      <c r="BE192" s="8"/>
      <c r="BF192" s="8"/>
      <c r="BG192" s="8"/>
      <c r="BH192" s="8"/>
      <c r="BJ192" s="273"/>
      <c r="BK192" s="385"/>
      <c r="BM192" s="12">
        <v>125</v>
      </c>
      <c r="BN192" s="69"/>
      <c r="BO192" s="70"/>
      <c r="CD192" s="273"/>
      <c r="CE192" s="385"/>
      <c r="CG192" s="12">
        <v>125</v>
      </c>
      <c r="CH192" s="69"/>
      <c r="CI192" s="70"/>
      <c r="CX192" s="273"/>
      <c r="CY192" s="385"/>
      <c r="CZ192" s="232"/>
      <c r="DA192" s="12">
        <v>125</v>
      </c>
      <c r="DB192" s="69"/>
      <c r="DC192" s="70"/>
      <c r="DR192" s="273"/>
      <c r="DS192" s="385"/>
      <c r="DT192" s="232"/>
      <c r="DU192" s="12">
        <v>125</v>
      </c>
      <c r="DV192" s="69"/>
      <c r="DW192" s="70"/>
      <c r="EL192" s="273"/>
      <c r="EM192" s="385"/>
      <c r="EN192" s="232"/>
      <c r="EO192" s="12">
        <v>125</v>
      </c>
      <c r="EP192" s="69"/>
      <c r="EQ192" s="70"/>
      <c r="FF192" s="273"/>
      <c r="FG192" s="385"/>
      <c r="FH192" s="232"/>
      <c r="FI192" s="12">
        <v>125</v>
      </c>
      <c r="FJ192" s="69"/>
      <c r="FK192" s="70"/>
      <c r="FZ192" s="273"/>
      <c r="GA192" s="385"/>
      <c r="GB192" s="232"/>
      <c r="GC192" s="12">
        <v>125</v>
      </c>
      <c r="GD192" s="69"/>
      <c r="GE192" s="70"/>
      <c r="GT192" s="273"/>
      <c r="GU192" s="385"/>
      <c r="GV192" s="232"/>
      <c r="GW192" s="12">
        <v>125</v>
      </c>
      <c r="GX192" s="69"/>
      <c r="GY192" s="70"/>
      <c r="HN192" s="273"/>
      <c r="HO192" s="385"/>
      <c r="HP192" s="232"/>
      <c r="HQ192" s="12">
        <v>125</v>
      </c>
      <c r="HR192" s="69"/>
      <c r="HS192" s="70"/>
      <c r="IH192" s="273"/>
      <c r="II192" s="385"/>
      <c r="IJ192" s="232"/>
      <c r="IK192" s="12">
        <v>125</v>
      </c>
      <c r="IL192" s="69"/>
      <c r="IM192" s="70"/>
      <c r="JB192" s="273"/>
      <c r="JC192" s="385"/>
      <c r="JD192" s="232"/>
      <c r="JE192" s="12">
        <v>125</v>
      </c>
      <c r="JF192" s="69"/>
      <c r="JG192" s="70"/>
      <c r="JV192" s="273"/>
      <c r="JW192" s="385"/>
      <c r="JX192" s="232"/>
      <c r="JY192" s="12">
        <v>125</v>
      </c>
      <c r="JZ192" s="69"/>
      <c r="KA192" s="70"/>
      <c r="KP192" s="273"/>
      <c r="KQ192" s="385"/>
      <c r="KR192" s="232"/>
      <c r="KS192" s="12">
        <v>125</v>
      </c>
      <c r="KT192" s="69"/>
      <c r="KU192" s="70"/>
      <c r="LJ192" s="273"/>
      <c r="LK192" s="385"/>
      <c r="LL192" s="232"/>
      <c r="LM192" s="12">
        <v>125</v>
      </c>
      <c r="LN192" s="69"/>
      <c r="LO192" s="70"/>
      <c r="MD192" s="273"/>
    </row>
    <row r="193" spans="2:342" ht="12.75" customHeight="1" x14ac:dyDescent="0.2">
      <c r="B193" s="12">
        <v>126</v>
      </c>
      <c r="C193" s="69">
        <v>5.94</v>
      </c>
      <c r="D193" s="70">
        <v>7.8849999999999998</v>
      </c>
      <c r="E193" s="432"/>
      <c r="F193" s="72">
        <f t="shared" si="0"/>
        <v>6.2999999999999723E-2</v>
      </c>
      <c r="G193" s="67"/>
      <c r="H193" s="67"/>
      <c r="I193" s="67"/>
      <c r="J193" s="67"/>
      <c r="K193" s="67"/>
      <c r="L193" s="67"/>
      <c r="M193" s="67"/>
      <c r="N193" s="67"/>
      <c r="O193" s="67"/>
      <c r="P193" s="67"/>
      <c r="Q193" s="67"/>
      <c r="R193" s="67"/>
      <c r="S193" s="220"/>
      <c r="T193" s="385"/>
      <c r="U193" s="232"/>
      <c r="V193" s="12">
        <v>126</v>
      </c>
      <c r="W193" s="69"/>
      <c r="X193" s="70"/>
      <c r="Y193"/>
      <c r="Z193"/>
      <c r="AA193"/>
      <c r="AB193"/>
      <c r="AC193"/>
      <c r="AD193"/>
      <c r="AE193"/>
      <c r="AF193"/>
      <c r="AG193"/>
      <c r="AH193"/>
      <c r="AI193"/>
      <c r="AJ193"/>
      <c r="AK193"/>
      <c r="AL193"/>
      <c r="AM193" s="220"/>
      <c r="AN193" s="417"/>
      <c r="AP193" s="12">
        <v>126</v>
      </c>
      <c r="AQ193" s="69"/>
      <c r="AR193" s="70"/>
      <c r="AS193" s="432"/>
      <c r="AT193" s="574">
        <f t="shared" si="1"/>
        <v>0</v>
      </c>
      <c r="AU193" s="67"/>
      <c r="AV193" s="8"/>
      <c r="AW193" s="8"/>
      <c r="AX193" s="8"/>
      <c r="AY193" s="8"/>
      <c r="AZ193" s="8"/>
      <c r="BA193" s="8"/>
      <c r="BB193" s="8"/>
      <c r="BC193" s="8"/>
      <c r="BD193" s="8"/>
      <c r="BE193" s="8"/>
      <c r="BF193" s="8"/>
      <c r="BG193" s="8"/>
      <c r="BH193" s="8"/>
      <c r="BJ193" s="273"/>
      <c r="BK193" s="385"/>
      <c r="BM193" s="12">
        <v>126</v>
      </c>
      <c r="BN193" s="69"/>
      <c r="BO193" s="70"/>
      <c r="CD193" s="273"/>
      <c r="CE193" s="385"/>
      <c r="CG193" s="12">
        <v>126</v>
      </c>
      <c r="CH193" s="69"/>
      <c r="CI193" s="70"/>
      <c r="CX193" s="273"/>
      <c r="CY193" s="385"/>
      <c r="CZ193" s="232"/>
      <c r="DA193" s="12">
        <v>126</v>
      </c>
      <c r="DB193" s="69"/>
      <c r="DC193" s="70"/>
      <c r="DR193" s="273"/>
      <c r="DS193" s="385"/>
      <c r="DT193" s="232"/>
      <c r="DU193" s="12">
        <v>126</v>
      </c>
      <c r="DV193" s="69"/>
      <c r="DW193" s="70"/>
      <c r="EL193" s="273"/>
      <c r="EM193" s="385"/>
      <c r="EN193" s="232"/>
      <c r="EO193" s="12">
        <v>126</v>
      </c>
      <c r="EP193" s="69"/>
      <c r="EQ193" s="70"/>
      <c r="FF193" s="273"/>
      <c r="FG193" s="385"/>
      <c r="FH193" s="232"/>
      <c r="FI193" s="12">
        <v>126</v>
      </c>
      <c r="FJ193" s="69"/>
      <c r="FK193" s="70"/>
      <c r="FZ193" s="273"/>
      <c r="GA193" s="385"/>
      <c r="GB193" s="232"/>
      <c r="GC193" s="12">
        <v>126</v>
      </c>
      <c r="GD193" s="69"/>
      <c r="GE193" s="70"/>
      <c r="GT193" s="273"/>
      <c r="GU193" s="385"/>
      <c r="GV193" s="232"/>
      <c r="GW193" s="12">
        <v>126</v>
      </c>
      <c r="GX193" s="69"/>
      <c r="GY193" s="70"/>
      <c r="HN193" s="273"/>
      <c r="HO193" s="385"/>
      <c r="HP193" s="232"/>
      <c r="HQ193" s="12">
        <v>126</v>
      </c>
      <c r="HR193" s="69"/>
      <c r="HS193" s="70"/>
      <c r="IH193" s="273"/>
      <c r="II193" s="385"/>
      <c r="IJ193" s="232"/>
      <c r="IK193" s="12">
        <v>126</v>
      </c>
      <c r="IL193" s="69"/>
      <c r="IM193" s="70"/>
      <c r="JB193" s="273"/>
      <c r="JC193" s="385"/>
      <c r="JD193" s="232"/>
      <c r="JE193" s="12">
        <v>126</v>
      </c>
      <c r="JF193" s="69"/>
      <c r="JG193" s="70"/>
      <c r="JV193" s="273"/>
      <c r="JW193" s="385"/>
      <c r="JX193" s="232"/>
      <c r="JY193" s="12">
        <v>126</v>
      </c>
      <c r="JZ193" s="69"/>
      <c r="KA193" s="70"/>
      <c r="KP193" s="273"/>
      <c r="KQ193" s="385"/>
      <c r="KR193" s="232"/>
      <c r="KS193" s="12">
        <v>126</v>
      </c>
      <c r="KT193" s="69"/>
      <c r="KU193" s="70"/>
      <c r="LJ193" s="273"/>
      <c r="LK193" s="385"/>
      <c r="LL193" s="232"/>
      <c r="LM193" s="12">
        <v>126</v>
      </c>
      <c r="LN193" s="69"/>
      <c r="LO193" s="70"/>
      <c r="MD193" s="273"/>
    </row>
    <row r="194" spans="2:342" ht="12.75" customHeight="1" x14ac:dyDescent="0.2">
      <c r="B194" s="12">
        <v>127</v>
      </c>
      <c r="C194" s="69">
        <v>5.94</v>
      </c>
      <c r="D194" s="70">
        <v>7.9480000000000004</v>
      </c>
      <c r="E194" s="432"/>
      <c r="F194" s="72">
        <f t="shared" si="0"/>
        <v>6.3000000000000611E-2</v>
      </c>
      <c r="G194" s="67"/>
      <c r="H194" s="67"/>
      <c r="I194" s="67"/>
      <c r="J194" s="67"/>
      <c r="K194" s="67"/>
      <c r="L194" s="67"/>
      <c r="M194" s="67"/>
      <c r="N194" s="67"/>
      <c r="O194" s="67"/>
      <c r="P194" s="67"/>
      <c r="Q194" s="67"/>
      <c r="R194" s="67"/>
      <c r="S194" s="220"/>
      <c r="T194" s="385"/>
      <c r="U194" s="232"/>
      <c r="V194" s="12">
        <v>127</v>
      </c>
      <c r="W194" s="69"/>
      <c r="X194" s="70"/>
      <c r="Y194"/>
      <c r="Z194"/>
      <c r="AA194"/>
      <c r="AB194"/>
      <c r="AC194"/>
      <c r="AD194"/>
      <c r="AE194"/>
      <c r="AF194"/>
      <c r="AG194"/>
      <c r="AH194"/>
      <c r="AI194"/>
      <c r="AJ194"/>
      <c r="AK194"/>
      <c r="AL194"/>
      <c r="AM194" s="220"/>
      <c r="AN194" s="417"/>
      <c r="AP194" s="12">
        <v>127</v>
      </c>
      <c r="AQ194" s="69"/>
      <c r="AR194" s="70"/>
      <c r="AS194" s="432"/>
      <c r="AT194" s="574">
        <f t="shared" si="1"/>
        <v>0</v>
      </c>
      <c r="AU194" s="67"/>
      <c r="AV194" s="8"/>
      <c r="AW194" s="8"/>
      <c r="AX194" s="8"/>
      <c r="AY194" s="8"/>
      <c r="AZ194" s="8"/>
      <c r="BA194" s="8"/>
      <c r="BB194" s="8"/>
      <c r="BC194" s="8"/>
      <c r="BD194" s="8"/>
      <c r="BE194" s="8"/>
      <c r="BF194" s="8"/>
      <c r="BG194" s="8"/>
      <c r="BH194" s="8"/>
      <c r="BJ194" s="273"/>
      <c r="BK194" s="385"/>
      <c r="BM194" s="12">
        <v>127</v>
      </c>
      <c r="BN194" s="69"/>
      <c r="BO194" s="70"/>
      <c r="CD194" s="273"/>
      <c r="CE194" s="385"/>
      <c r="CG194" s="12">
        <v>127</v>
      </c>
      <c r="CH194" s="69"/>
      <c r="CI194" s="70"/>
      <c r="CX194" s="273"/>
      <c r="CY194" s="385"/>
      <c r="CZ194" s="232"/>
      <c r="DA194" s="12">
        <v>127</v>
      </c>
      <c r="DB194" s="69"/>
      <c r="DC194" s="70"/>
      <c r="DR194" s="273"/>
      <c r="DS194" s="385"/>
      <c r="DT194" s="232"/>
      <c r="DU194" s="12">
        <v>127</v>
      </c>
      <c r="DV194" s="69"/>
      <c r="DW194" s="70"/>
      <c r="EL194" s="273"/>
      <c r="EM194" s="385"/>
      <c r="EN194" s="232"/>
      <c r="EO194" s="12">
        <v>127</v>
      </c>
      <c r="EP194" s="69"/>
      <c r="EQ194" s="70"/>
      <c r="FF194" s="273"/>
      <c r="FG194" s="385"/>
      <c r="FH194" s="232"/>
      <c r="FI194" s="12">
        <v>127</v>
      </c>
      <c r="FJ194" s="69"/>
      <c r="FK194" s="70"/>
      <c r="FZ194" s="273"/>
      <c r="GA194" s="385"/>
      <c r="GB194" s="232"/>
      <c r="GC194" s="12">
        <v>127</v>
      </c>
      <c r="GD194" s="69"/>
      <c r="GE194" s="70"/>
      <c r="GT194" s="273"/>
      <c r="GU194" s="385"/>
      <c r="GV194" s="232"/>
      <c r="GW194" s="12">
        <v>127</v>
      </c>
      <c r="GX194" s="69"/>
      <c r="GY194" s="70"/>
      <c r="HN194" s="273"/>
      <c r="HO194" s="385"/>
      <c r="HP194" s="232"/>
      <c r="HQ194" s="12">
        <v>127</v>
      </c>
      <c r="HR194" s="69"/>
      <c r="HS194" s="70"/>
      <c r="IH194" s="273"/>
      <c r="II194" s="385"/>
      <c r="IJ194" s="232"/>
      <c r="IK194" s="12">
        <v>127</v>
      </c>
      <c r="IL194" s="69"/>
      <c r="IM194" s="70"/>
      <c r="JB194" s="273"/>
      <c r="JC194" s="385"/>
      <c r="JD194" s="232"/>
      <c r="JE194" s="12">
        <v>127</v>
      </c>
      <c r="JF194" s="69"/>
      <c r="JG194" s="70"/>
      <c r="JV194" s="273"/>
      <c r="JW194" s="385"/>
      <c r="JX194" s="232"/>
      <c r="JY194" s="12">
        <v>127</v>
      </c>
      <c r="JZ194" s="69"/>
      <c r="KA194" s="70"/>
      <c r="KP194" s="273"/>
      <c r="KQ194" s="385"/>
      <c r="KR194" s="232"/>
      <c r="KS194" s="12">
        <v>127</v>
      </c>
      <c r="KT194" s="69"/>
      <c r="KU194" s="70"/>
      <c r="LJ194" s="273"/>
      <c r="LK194" s="385"/>
      <c r="LL194" s="232"/>
      <c r="LM194" s="12">
        <v>127</v>
      </c>
      <c r="LN194" s="69"/>
      <c r="LO194" s="70"/>
      <c r="MD194" s="273"/>
    </row>
    <row r="195" spans="2:342" ht="12.75" customHeight="1" x14ac:dyDescent="0.2">
      <c r="B195" s="12">
        <v>128</v>
      </c>
      <c r="C195" s="69">
        <v>5.94</v>
      </c>
      <c r="D195" s="70">
        <v>8.0120000000000005</v>
      </c>
      <c r="E195" s="432"/>
      <c r="F195" s="72">
        <f t="shared" si="0"/>
        <v>6.4000000000000057E-2</v>
      </c>
      <c r="G195" s="67"/>
      <c r="H195" s="67"/>
      <c r="I195" s="67"/>
      <c r="J195" s="67"/>
      <c r="K195" s="67"/>
      <c r="L195" s="67"/>
      <c r="M195" s="67"/>
      <c r="N195" s="67"/>
      <c r="O195" s="67"/>
      <c r="P195" s="67"/>
      <c r="Q195" s="67"/>
      <c r="R195" s="67"/>
      <c r="S195" s="220"/>
      <c r="T195" s="385"/>
      <c r="U195" s="232"/>
      <c r="V195" s="12">
        <v>128</v>
      </c>
      <c r="W195" s="69"/>
      <c r="X195" s="70"/>
      <c r="Y195"/>
      <c r="Z195"/>
      <c r="AA195"/>
      <c r="AB195"/>
      <c r="AC195"/>
      <c r="AD195"/>
      <c r="AE195"/>
      <c r="AF195"/>
      <c r="AG195"/>
      <c r="AH195"/>
      <c r="AI195"/>
      <c r="AJ195"/>
      <c r="AK195"/>
      <c r="AL195"/>
      <c r="AM195" s="220"/>
      <c r="AN195" s="417"/>
      <c r="AP195" s="12">
        <v>128</v>
      </c>
      <c r="AQ195" s="69"/>
      <c r="AR195" s="70"/>
      <c r="AS195" s="432"/>
      <c r="AT195" s="574">
        <f t="shared" si="1"/>
        <v>0</v>
      </c>
      <c r="AU195" s="67"/>
      <c r="AV195" s="8"/>
      <c r="AW195" s="8"/>
      <c r="AX195" s="8"/>
      <c r="AY195" s="8"/>
      <c r="AZ195" s="8"/>
      <c r="BA195" s="8"/>
      <c r="BB195" s="8"/>
      <c r="BC195" s="8"/>
      <c r="BD195" s="8"/>
      <c r="BE195" s="8"/>
      <c r="BF195" s="8"/>
      <c r="BG195" s="8"/>
      <c r="BH195" s="8"/>
      <c r="BJ195" s="273"/>
      <c r="BK195" s="385"/>
      <c r="BM195" s="12">
        <v>128</v>
      </c>
      <c r="BN195" s="69"/>
      <c r="BO195" s="70"/>
      <c r="CD195" s="273"/>
      <c r="CE195" s="385"/>
      <c r="CG195" s="12">
        <v>128</v>
      </c>
      <c r="CH195" s="69"/>
      <c r="CI195" s="70"/>
      <c r="CX195" s="273"/>
      <c r="CY195" s="385"/>
      <c r="CZ195" s="232"/>
      <c r="DA195" s="12">
        <v>128</v>
      </c>
      <c r="DB195" s="69"/>
      <c r="DC195" s="70"/>
      <c r="DR195" s="273"/>
      <c r="DS195" s="385"/>
      <c r="DT195" s="232"/>
      <c r="DU195" s="12">
        <v>128</v>
      </c>
      <c r="DV195" s="69"/>
      <c r="DW195" s="70"/>
      <c r="EL195" s="273"/>
      <c r="EM195" s="385"/>
      <c r="EN195" s="232"/>
      <c r="EO195" s="12">
        <v>128</v>
      </c>
      <c r="EP195" s="69"/>
      <c r="EQ195" s="70"/>
      <c r="FF195" s="273"/>
      <c r="FG195" s="385"/>
      <c r="FH195" s="232"/>
      <c r="FI195" s="12">
        <v>128</v>
      </c>
      <c r="FJ195" s="69"/>
      <c r="FK195" s="70"/>
      <c r="FZ195" s="273"/>
      <c r="GA195" s="385"/>
      <c r="GB195" s="232"/>
      <c r="GC195" s="12">
        <v>128</v>
      </c>
      <c r="GD195" s="69"/>
      <c r="GE195" s="70"/>
      <c r="GT195" s="273"/>
      <c r="GU195" s="385"/>
      <c r="GV195" s="232"/>
      <c r="GW195" s="12">
        <v>128</v>
      </c>
      <c r="GX195" s="69"/>
      <c r="GY195" s="70"/>
      <c r="HN195" s="273"/>
      <c r="HO195" s="385"/>
      <c r="HP195" s="232"/>
      <c r="HQ195" s="12">
        <v>128</v>
      </c>
      <c r="HR195" s="69"/>
      <c r="HS195" s="70"/>
      <c r="IH195" s="273"/>
      <c r="II195" s="385"/>
      <c r="IJ195" s="232"/>
      <c r="IK195" s="12">
        <v>128</v>
      </c>
      <c r="IL195" s="69"/>
      <c r="IM195" s="70"/>
      <c r="JB195" s="273"/>
      <c r="JC195" s="385"/>
      <c r="JD195" s="232"/>
      <c r="JE195" s="12">
        <v>128</v>
      </c>
      <c r="JF195" s="69"/>
      <c r="JG195" s="70"/>
      <c r="JV195" s="273"/>
      <c r="JW195" s="385"/>
      <c r="JX195" s="232"/>
      <c r="JY195" s="12">
        <v>128</v>
      </c>
      <c r="JZ195" s="69"/>
      <c r="KA195" s="70"/>
      <c r="KP195" s="273"/>
      <c r="KQ195" s="385"/>
      <c r="KR195" s="232"/>
      <c r="KS195" s="12">
        <v>128</v>
      </c>
      <c r="KT195" s="69"/>
      <c r="KU195" s="70"/>
      <c r="LJ195" s="273"/>
      <c r="LK195" s="385"/>
      <c r="LL195" s="232"/>
      <c r="LM195" s="12">
        <v>128</v>
      </c>
      <c r="LN195" s="69"/>
      <c r="LO195" s="70"/>
      <c r="MD195" s="273"/>
    </row>
    <row r="196" spans="2:342" ht="12.75" customHeight="1" x14ac:dyDescent="0.2">
      <c r="B196" s="12">
        <v>129</v>
      </c>
      <c r="C196" s="69">
        <v>5.94</v>
      </c>
      <c r="D196" s="70">
        <v>8.0749999999999993</v>
      </c>
      <c r="E196" s="432"/>
      <c r="F196" s="72">
        <f t="shared" si="0"/>
        <v>6.2999999999998835E-2</v>
      </c>
      <c r="G196" s="67"/>
      <c r="H196" s="67"/>
      <c r="I196" s="67"/>
      <c r="J196" s="67"/>
      <c r="K196" s="67"/>
      <c r="L196" s="67"/>
      <c r="M196" s="67"/>
      <c r="N196" s="67"/>
      <c r="O196" s="67"/>
      <c r="P196" s="67"/>
      <c r="Q196" s="67"/>
      <c r="R196" s="67"/>
      <c r="S196" s="220"/>
      <c r="T196" s="385"/>
      <c r="U196" s="232"/>
      <c r="V196" s="12">
        <v>129</v>
      </c>
      <c r="W196" s="69"/>
      <c r="X196" s="70"/>
      <c r="Y196"/>
      <c r="Z196"/>
      <c r="AA196"/>
      <c r="AB196"/>
      <c r="AC196"/>
      <c r="AD196"/>
      <c r="AE196"/>
      <c r="AF196"/>
      <c r="AG196"/>
      <c r="AH196"/>
      <c r="AI196"/>
      <c r="AJ196"/>
      <c r="AK196"/>
      <c r="AL196"/>
      <c r="AM196" s="220"/>
      <c r="AN196" s="417"/>
      <c r="AP196" s="12">
        <v>129</v>
      </c>
      <c r="AQ196" s="69"/>
      <c r="AR196" s="70"/>
      <c r="AS196" s="432"/>
      <c r="AT196" s="574">
        <f t="shared" si="1"/>
        <v>0</v>
      </c>
      <c r="AU196" s="67"/>
      <c r="AV196" s="8"/>
      <c r="AW196" s="8"/>
      <c r="AX196" s="8"/>
      <c r="AY196" s="8"/>
      <c r="AZ196" s="8"/>
      <c r="BA196" s="8"/>
      <c r="BB196" s="8"/>
      <c r="BC196" s="8"/>
      <c r="BD196" s="8"/>
      <c r="BE196" s="8"/>
      <c r="BF196" s="8"/>
      <c r="BG196" s="8"/>
      <c r="BH196" s="8"/>
      <c r="BJ196" s="273"/>
      <c r="BK196" s="385"/>
      <c r="BM196" s="12">
        <v>129</v>
      </c>
      <c r="BN196" s="69"/>
      <c r="BO196" s="70"/>
      <c r="CD196" s="273"/>
      <c r="CE196" s="385"/>
      <c r="CG196" s="12">
        <v>129</v>
      </c>
      <c r="CH196" s="69"/>
      <c r="CI196" s="70"/>
      <c r="CX196" s="273"/>
      <c r="CY196" s="385"/>
      <c r="CZ196" s="232"/>
      <c r="DA196" s="12">
        <v>129</v>
      </c>
      <c r="DB196" s="69"/>
      <c r="DC196" s="70"/>
      <c r="DR196" s="273"/>
      <c r="DS196" s="385"/>
      <c r="DT196" s="232"/>
      <c r="DU196" s="12">
        <v>129</v>
      </c>
      <c r="DV196" s="69"/>
      <c r="DW196" s="70"/>
      <c r="EL196" s="273"/>
      <c r="EM196" s="385"/>
      <c r="EN196" s="232"/>
      <c r="EO196" s="12">
        <v>129</v>
      </c>
      <c r="EP196" s="69"/>
      <c r="EQ196" s="70"/>
      <c r="FF196" s="273"/>
      <c r="FG196" s="385"/>
      <c r="FH196" s="232"/>
      <c r="FI196" s="12">
        <v>129</v>
      </c>
      <c r="FJ196" s="69"/>
      <c r="FK196" s="70"/>
      <c r="FZ196" s="273"/>
      <c r="GA196" s="385"/>
      <c r="GB196" s="232"/>
      <c r="GC196" s="12">
        <v>129</v>
      </c>
      <c r="GD196" s="69"/>
      <c r="GE196" s="70"/>
      <c r="GT196" s="273"/>
      <c r="GU196" s="385"/>
      <c r="GV196" s="232"/>
      <c r="GW196" s="12">
        <v>129</v>
      </c>
      <c r="GX196" s="69"/>
      <c r="GY196" s="70"/>
      <c r="HN196" s="273"/>
      <c r="HO196" s="385"/>
      <c r="HP196" s="232"/>
      <c r="HQ196" s="12">
        <v>129</v>
      </c>
      <c r="HR196" s="69"/>
      <c r="HS196" s="70"/>
      <c r="IH196" s="273"/>
      <c r="II196" s="385"/>
      <c r="IJ196" s="232"/>
      <c r="IK196" s="12">
        <v>129</v>
      </c>
      <c r="IL196" s="69"/>
      <c r="IM196" s="70"/>
      <c r="JB196" s="273"/>
      <c r="JC196" s="385"/>
      <c r="JD196" s="232"/>
      <c r="JE196" s="12">
        <v>129</v>
      </c>
      <c r="JF196" s="69"/>
      <c r="JG196" s="70"/>
      <c r="JV196" s="273"/>
      <c r="JW196" s="385"/>
      <c r="JX196" s="232"/>
      <c r="JY196" s="12">
        <v>129</v>
      </c>
      <c r="JZ196" s="69"/>
      <c r="KA196" s="70"/>
      <c r="KP196" s="273"/>
      <c r="KQ196" s="385"/>
      <c r="KR196" s="232"/>
      <c r="KS196" s="12">
        <v>129</v>
      </c>
      <c r="KT196" s="69"/>
      <c r="KU196" s="70"/>
      <c r="LJ196" s="273"/>
      <c r="LK196" s="385"/>
      <c r="LL196" s="232"/>
      <c r="LM196" s="12">
        <v>129</v>
      </c>
      <c r="LN196" s="69"/>
      <c r="LO196" s="70"/>
      <c r="MD196" s="273"/>
    </row>
    <row r="197" spans="2:342" ht="12.75" customHeight="1" x14ac:dyDescent="0.2">
      <c r="B197" s="12">
        <v>130</v>
      </c>
      <c r="C197" s="69">
        <v>5.94</v>
      </c>
      <c r="D197" s="70">
        <v>8.1379999999999999</v>
      </c>
      <c r="E197" s="432"/>
      <c r="F197" s="72">
        <f t="shared" si="0"/>
        <v>6.3000000000000611E-2</v>
      </c>
      <c r="G197" s="67"/>
      <c r="H197" s="67"/>
      <c r="I197" s="67"/>
      <c r="J197" s="67"/>
      <c r="K197" s="67"/>
      <c r="L197" s="67"/>
      <c r="M197" s="67"/>
      <c r="N197" s="67"/>
      <c r="O197" s="67"/>
      <c r="P197" s="67"/>
      <c r="Q197" s="67"/>
      <c r="R197" s="67"/>
      <c r="S197" s="220"/>
      <c r="T197" s="385"/>
      <c r="U197" s="232"/>
      <c r="V197" s="12">
        <v>130</v>
      </c>
      <c r="W197" s="69"/>
      <c r="X197" s="70"/>
      <c r="Y197"/>
      <c r="Z197"/>
      <c r="AA197"/>
      <c r="AB197"/>
      <c r="AC197"/>
      <c r="AD197"/>
      <c r="AE197"/>
      <c r="AF197"/>
      <c r="AG197"/>
      <c r="AH197"/>
      <c r="AI197"/>
      <c r="AJ197"/>
      <c r="AK197"/>
      <c r="AL197"/>
      <c r="AM197" s="220"/>
      <c r="AN197" s="417"/>
      <c r="AP197" s="12">
        <v>130</v>
      </c>
      <c r="AQ197" s="69"/>
      <c r="AR197" s="70"/>
      <c r="AS197" s="432"/>
      <c r="AT197" s="574">
        <f t="shared" si="1"/>
        <v>0</v>
      </c>
      <c r="AU197" s="67"/>
      <c r="AV197" s="8"/>
      <c r="AW197" s="8"/>
      <c r="AX197" s="8"/>
      <c r="AY197" s="8"/>
      <c r="AZ197" s="8"/>
      <c r="BA197" s="8"/>
      <c r="BB197" s="8"/>
      <c r="BC197" s="8"/>
      <c r="BD197" s="8"/>
      <c r="BE197" s="8"/>
      <c r="BF197" s="8"/>
      <c r="BG197" s="8"/>
      <c r="BH197" s="8"/>
      <c r="BJ197" s="273"/>
      <c r="BK197" s="385"/>
      <c r="BM197" s="12">
        <v>130</v>
      </c>
      <c r="BN197" s="69"/>
      <c r="BO197" s="70"/>
      <c r="CD197" s="273"/>
      <c r="CE197" s="385"/>
      <c r="CG197" s="12">
        <v>130</v>
      </c>
      <c r="CH197" s="69"/>
      <c r="CI197" s="70"/>
      <c r="CX197" s="273"/>
      <c r="CY197" s="385"/>
      <c r="CZ197" s="232"/>
      <c r="DA197" s="12">
        <v>130</v>
      </c>
      <c r="DB197" s="69"/>
      <c r="DC197" s="70"/>
      <c r="DR197" s="273"/>
      <c r="DS197" s="385"/>
      <c r="DT197" s="232"/>
      <c r="DU197" s="12">
        <v>130</v>
      </c>
      <c r="DV197" s="69"/>
      <c r="DW197" s="70"/>
      <c r="EL197" s="273"/>
      <c r="EM197" s="385"/>
      <c r="EN197" s="232"/>
      <c r="EO197" s="12">
        <v>130</v>
      </c>
      <c r="EP197" s="69"/>
      <c r="EQ197" s="70"/>
      <c r="FF197" s="273"/>
      <c r="FG197" s="385"/>
      <c r="FH197" s="232"/>
      <c r="FI197" s="12">
        <v>130</v>
      </c>
      <c r="FJ197" s="69"/>
      <c r="FK197" s="70"/>
      <c r="FZ197" s="273"/>
      <c r="GA197" s="385"/>
      <c r="GB197" s="232"/>
      <c r="GC197" s="12">
        <v>130</v>
      </c>
      <c r="GD197" s="69"/>
      <c r="GE197" s="70"/>
      <c r="GT197" s="273"/>
      <c r="GU197" s="385"/>
      <c r="GV197" s="232"/>
      <c r="GW197" s="12">
        <v>130</v>
      </c>
      <c r="GX197" s="69"/>
      <c r="GY197" s="70"/>
      <c r="HN197" s="273"/>
      <c r="HO197" s="385"/>
      <c r="HP197" s="232"/>
      <c r="HQ197" s="12">
        <v>130</v>
      </c>
      <c r="HR197" s="69"/>
      <c r="HS197" s="70"/>
      <c r="IH197" s="273"/>
      <c r="II197" s="385"/>
      <c r="IJ197" s="232"/>
      <c r="IK197" s="12">
        <v>130</v>
      </c>
      <c r="IL197" s="69"/>
      <c r="IM197" s="70"/>
      <c r="JB197" s="273"/>
      <c r="JC197" s="385"/>
      <c r="JD197" s="232"/>
      <c r="JE197" s="12">
        <v>130</v>
      </c>
      <c r="JF197" s="69"/>
      <c r="JG197" s="70"/>
      <c r="JV197" s="273"/>
      <c r="JW197" s="385"/>
      <c r="JX197" s="232"/>
      <c r="JY197" s="12">
        <v>130</v>
      </c>
      <c r="JZ197" s="69"/>
      <c r="KA197" s="70"/>
      <c r="KP197" s="273"/>
      <c r="KQ197" s="385"/>
      <c r="KR197" s="232"/>
      <c r="KS197" s="12">
        <v>130</v>
      </c>
      <c r="KT197" s="69"/>
      <c r="KU197" s="70"/>
      <c r="LJ197" s="273"/>
      <c r="LK197" s="385"/>
      <c r="LL197" s="232"/>
      <c r="LM197" s="12">
        <v>130</v>
      </c>
      <c r="LN197" s="69"/>
      <c r="LO197" s="70"/>
      <c r="MD197" s="273"/>
    </row>
    <row r="198" spans="2:342" ht="12.75" customHeight="1" x14ac:dyDescent="0.2">
      <c r="B198" s="12">
        <v>131</v>
      </c>
      <c r="C198" s="69">
        <v>5.94</v>
      </c>
      <c r="D198" s="70">
        <v>8.202</v>
      </c>
      <c r="E198" s="432"/>
      <c r="F198" s="72">
        <f t="shared" si="0"/>
        <v>6.4000000000000057E-2</v>
      </c>
      <c r="G198" s="67"/>
      <c r="H198" s="67"/>
      <c r="I198" s="67"/>
      <c r="J198" s="67"/>
      <c r="K198" s="67"/>
      <c r="L198" s="67"/>
      <c r="M198" s="67"/>
      <c r="N198" s="67"/>
      <c r="O198" s="67"/>
      <c r="P198" s="67"/>
      <c r="Q198" s="67"/>
      <c r="R198" s="67"/>
      <c r="S198" s="220"/>
      <c r="T198" s="385"/>
      <c r="U198" s="232"/>
      <c r="V198" s="12">
        <v>131</v>
      </c>
      <c r="W198" s="69"/>
      <c r="X198" s="70"/>
      <c r="Y198"/>
      <c r="Z198"/>
      <c r="AA198"/>
      <c r="AB198"/>
      <c r="AC198"/>
      <c r="AD198"/>
      <c r="AE198"/>
      <c r="AF198"/>
      <c r="AG198"/>
      <c r="AH198"/>
      <c r="AI198"/>
      <c r="AJ198"/>
      <c r="AK198"/>
      <c r="AL198"/>
      <c r="AM198" s="220"/>
      <c r="AN198" s="417"/>
      <c r="AP198" s="12">
        <v>131</v>
      </c>
      <c r="AQ198" s="69"/>
      <c r="AR198" s="70"/>
      <c r="AS198" s="432"/>
      <c r="AT198" s="574">
        <f t="shared" si="1"/>
        <v>0</v>
      </c>
      <c r="AU198" s="67"/>
      <c r="AV198" s="8"/>
      <c r="AW198" s="8"/>
      <c r="AX198" s="8"/>
      <c r="AY198" s="8"/>
      <c r="AZ198" s="8"/>
      <c r="BA198" s="8"/>
      <c r="BB198" s="8"/>
      <c r="BC198" s="8"/>
      <c r="BD198" s="8"/>
      <c r="BE198" s="8"/>
      <c r="BF198" s="8"/>
      <c r="BG198" s="8"/>
      <c r="BH198" s="8"/>
      <c r="BJ198" s="273"/>
      <c r="BK198" s="385"/>
      <c r="BM198" s="12">
        <v>131</v>
      </c>
      <c r="BN198" s="69"/>
      <c r="BO198" s="70"/>
      <c r="CD198" s="273"/>
      <c r="CE198" s="385"/>
      <c r="CG198" s="12">
        <v>131</v>
      </c>
      <c r="CH198" s="69"/>
      <c r="CI198" s="70"/>
      <c r="CX198" s="273"/>
      <c r="CY198" s="385"/>
      <c r="CZ198" s="232"/>
      <c r="DA198" s="12">
        <v>131</v>
      </c>
      <c r="DB198" s="69"/>
      <c r="DC198" s="70"/>
      <c r="DR198" s="273"/>
      <c r="DS198" s="385"/>
      <c r="DT198" s="232"/>
      <c r="DU198" s="12">
        <v>131</v>
      </c>
      <c r="DV198" s="69"/>
      <c r="DW198" s="70"/>
      <c r="EL198" s="273"/>
      <c r="EM198" s="385"/>
      <c r="EN198" s="232"/>
      <c r="EO198" s="12">
        <v>131</v>
      </c>
      <c r="EP198" s="69"/>
      <c r="EQ198" s="70"/>
      <c r="FF198" s="273"/>
      <c r="FG198" s="385"/>
      <c r="FH198" s="232"/>
      <c r="FI198" s="12">
        <v>131</v>
      </c>
      <c r="FJ198" s="69"/>
      <c r="FK198" s="70"/>
      <c r="FZ198" s="273"/>
      <c r="GA198" s="385"/>
      <c r="GB198" s="232"/>
      <c r="GC198" s="12">
        <v>131</v>
      </c>
      <c r="GD198" s="69"/>
      <c r="GE198" s="70"/>
      <c r="GT198" s="273"/>
      <c r="GU198" s="385"/>
      <c r="GV198" s="232"/>
      <c r="GW198" s="12">
        <v>131</v>
      </c>
      <c r="GX198" s="69"/>
      <c r="GY198" s="70"/>
      <c r="HN198" s="273"/>
      <c r="HO198" s="385"/>
      <c r="HP198" s="232"/>
      <c r="HQ198" s="12">
        <v>131</v>
      </c>
      <c r="HR198" s="69"/>
      <c r="HS198" s="70"/>
      <c r="IH198" s="273"/>
      <c r="II198" s="385"/>
      <c r="IJ198" s="232"/>
      <c r="IK198" s="12">
        <v>131</v>
      </c>
      <c r="IL198" s="69"/>
      <c r="IM198" s="70"/>
      <c r="JB198" s="273"/>
      <c r="JC198" s="385"/>
      <c r="JD198" s="232"/>
      <c r="JE198" s="12">
        <v>131</v>
      </c>
      <c r="JF198" s="69"/>
      <c r="JG198" s="70"/>
      <c r="JV198" s="273"/>
      <c r="JW198" s="385"/>
      <c r="JX198" s="232"/>
      <c r="JY198" s="12">
        <v>131</v>
      </c>
      <c r="JZ198" s="69"/>
      <c r="KA198" s="70"/>
      <c r="KP198" s="273"/>
      <c r="KQ198" s="385"/>
      <c r="KR198" s="232"/>
      <c r="KS198" s="12">
        <v>131</v>
      </c>
      <c r="KT198" s="69"/>
      <c r="KU198" s="70"/>
      <c r="LJ198" s="273"/>
      <c r="LK198" s="385"/>
      <c r="LL198" s="232"/>
      <c r="LM198" s="12">
        <v>131</v>
      </c>
      <c r="LN198" s="69"/>
      <c r="LO198" s="70"/>
      <c r="MD198" s="273"/>
    </row>
    <row r="199" spans="2:342" ht="12.75" customHeight="1" x14ac:dyDescent="0.2">
      <c r="B199" s="12">
        <v>132</v>
      </c>
      <c r="C199" s="69">
        <v>5.94</v>
      </c>
      <c r="D199" s="70">
        <v>8.2650000000000006</v>
      </c>
      <c r="E199" s="432"/>
      <c r="F199" s="72">
        <f t="shared" si="0"/>
        <v>6.3000000000000611E-2</v>
      </c>
      <c r="G199" s="67"/>
      <c r="H199" s="67"/>
      <c r="I199" s="67"/>
      <c r="J199" s="67"/>
      <c r="K199" s="67"/>
      <c r="L199" s="67"/>
      <c r="M199" s="67"/>
      <c r="N199" s="67"/>
      <c r="O199" s="67"/>
      <c r="P199" s="67"/>
      <c r="Q199" s="67"/>
      <c r="R199" s="67"/>
      <c r="S199" s="220"/>
      <c r="T199" s="385"/>
      <c r="U199" s="232"/>
      <c r="V199" s="12">
        <v>132</v>
      </c>
      <c r="W199" s="69"/>
      <c r="X199" s="70"/>
      <c r="Y199"/>
      <c r="Z199"/>
      <c r="AA199"/>
      <c r="AB199"/>
      <c r="AC199"/>
      <c r="AD199"/>
      <c r="AE199"/>
      <c r="AF199"/>
      <c r="AG199"/>
      <c r="AH199"/>
      <c r="AI199"/>
      <c r="AJ199"/>
      <c r="AK199"/>
      <c r="AL199"/>
      <c r="AM199" s="220"/>
      <c r="AN199" s="417"/>
      <c r="AP199" s="12">
        <v>132</v>
      </c>
      <c r="AQ199" s="69"/>
      <c r="AR199" s="70"/>
      <c r="AS199" s="432"/>
      <c r="AT199" s="574">
        <f t="shared" si="1"/>
        <v>0</v>
      </c>
      <c r="AU199" s="67"/>
      <c r="AV199" s="8"/>
      <c r="AW199" s="8"/>
      <c r="AX199" s="8"/>
      <c r="AY199" s="8"/>
      <c r="AZ199" s="8"/>
      <c r="BA199" s="8"/>
      <c r="BB199" s="8"/>
      <c r="BC199" s="8"/>
      <c r="BD199" s="8"/>
      <c r="BE199" s="8"/>
      <c r="BF199" s="8"/>
      <c r="BG199" s="8"/>
      <c r="BH199" s="8"/>
      <c r="BJ199" s="273"/>
      <c r="BK199" s="385"/>
      <c r="BM199" s="12">
        <v>132</v>
      </c>
      <c r="BN199" s="69"/>
      <c r="BO199" s="70"/>
      <c r="CD199" s="273"/>
      <c r="CE199" s="385"/>
      <c r="CG199" s="12">
        <v>132</v>
      </c>
      <c r="CH199" s="69"/>
      <c r="CI199" s="70"/>
      <c r="CX199" s="273"/>
      <c r="CY199" s="385"/>
      <c r="CZ199" s="232"/>
      <c r="DA199" s="12">
        <v>132</v>
      </c>
      <c r="DB199" s="69"/>
      <c r="DC199" s="70"/>
      <c r="DR199" s="273"/>
      <c r="DS199" s="385"/>
      <c r="DT199" s="232"/>
      <c r="DU199" s="12">
        <v>132</v>
      </c>
      <c r="DV199" s="69"/>
      <c r="DW199" s="70"/>
      <c r="EL199" s="273"/>
      <c r="EM199" s="385"/>
      <c r="EN199" s="232"/>
      <c r="EO199" s="12">
        <v>132</v>
      </c>
      <c r="EP199" s="69"/>
      <c r="EQ199" s="70"/>
      <c r="FF199" s="273"/>
      <c r="FG199" s="385"/>
      <c r="FH199" s="232"/>
      <c r="FI199" s="12">
        <v>132</v>
      </c>
      <c r="FJ199" s="69"/>
      <c r="FK199" s="70"/>
      <c r="FZ199" s="273"/>
      <c r="GA199" s="385"/>
      <c r="GB199" s="232"/>
      <c r="GC199" s="12">
        <v>132</v>
      </c>
      <c r="GD199" s="69"/>
      <c r="GE199" s="70"/>
      <c r="GT199" s="273"/>
      <c r="GU199" s="385"/>
      <c r="GV199" s="232"/>
      <c r="GW199" s="12">
        <v>132</v>
      </c>
      <c r="GX199" s="69"/>
      <c r="GY199" s="70"/>
      <c r="HN199" s="273"/>
      <c r="HO199" s="385"/>
      <c r="HP199" s="232"/>
      <c r="HQ199" s="12">
        <v>132</v>
      </c>
      <c r="HR199" s="69"/>
      <c r="HS199" s="70"/>
      <c r="IH199" s="273"/>
      <c r="II199" s="385"/>
      <c r="IJ199" s="232"/>
      <c r="IK199" s="12">
        <v>132</v>
      </c>
      <c r="IL199" s="69"/>
      <c r="IM199" s="70"/>
      <c r="JB199" s="273"/>
      <c r="JC199" s="385"/>
      <c r="JD199" s="232"/>
      <c r="JE199" s="12">
        <v>132</v>
      </c>
      <c r="JF199" s="69"/>
      <c r="JG199" s="70"/>
      <c r="JV199" s="273"/>
      <c r="JW199" s="385"/>
      <c r="JX199" s="232"/>
      <c r="JY199" s="12">
        <v>132</v>
      </c>
      <c r="JZ199" s="69"/>
      <c r="KA199" s="70"/>
      <c r="KP199" s="273"/>
      <c r="KQ199" s="385"/>
      <c r="KR199" s="232"/>
      <c r="KS199" s="12">
        <v>132</v>
      </c>
      <c r="KT199" s="69"/>
      <c r="KU199" s="70"/>
      <c r="LJ199" s="273"/>
      <c r="LK199" s="385"/>
      <c r="LL199" s="232"/>
      <c r="LM199" s="12">
        <v>132</v>
      </c>
      <c r="LN199" s="69"/>
      <c r="LO199" s="70"/>
      <c r="MD199" s="273"/>
    </row>
    <row r="200" spans="2:342" ht="12.75" customHeight="1" x14ac:dyDescent="0.2">
      <c r="B200" s="12">
        <v>133</v>
      </c>
      <c r="C200" s="69">
        <v>5.95</v>
      </c>
      <c r="D200" s="70">
        <v>8.3279999999999994</v>
      </c>
      <c r="E200" s="432"/>
      <c r="F200" s="72">
        <f t="shared" si="0"/>
        <v>6.2999999999998835E-2</v>
      </c>
      <c r="G200" s="67"/>
      <c r="H200" s="67"/>
      <c r="I200" s="67"/>
      <c r="J200" s="67"/>
      <c r="K200" s="67"/>
      <c r="L200" s="67"/>
      <c r="M200" s="67"/>
      <c r="N200" s="67"/>
      <c r="O200" s="67"/>
      <c r="P200" s="67"/>
      <c r="Q200" s="67"/>
      <c r="R200" s="67"/>
      <c r="S200" s="220"/>
      <c r="T200" s="385"/>
      <c r="U200" s="232"/>
      <c r="V200" s="12">
        <v>133</v>
      </c>
      <c r="W200" s="69"/>
      <c r="X200" s="70"/>
      <c r="Y200"/>
      <c r="Z200"/>
      <c r="AA200"/>
      <c r="AB200"/>
      <c r="AC200"/>
      <c r="AD200"/>
      <c r="AE200"/>
      <c r="AF200"/>
      <c r="AG200"/>
      <c r="AH200"/>
      <c r="AI200"/>
      <c r="AJ200"/>
      <c r="AK200"/>
      <c r="AL200"/>
      <c r="AM200" s="220"/>
      <c r="AN200" s="417"/>
      <c r="AP200" s="12">
        <v>133</v>
      </c>
      <c r="AQ200" s="69"/>
      <c r="AR200" s="70"/>
      <c r="AS200" s="432"/>
      <c r="AT200" s="574">
        <f t="shared" si="1"/>
        <v>0</v>
      </c>
      <c r="AU200" s="67"/>
      <c r="AV200" s="8"/>
      <c r="AW200" s="8"/>
      <c r="AX200" s="8"/>
      <c r="AY200" s="8"/>
      <c r="AZ200" s="8"/>
      <c r="BA200" s="8"/>
      <c r="BB200" s="8"/>
      <c r="BC200" s="8"/>
      <c r="BD200" s="8"/>
      <c r="BE200" s="8"/>
      <c r="BF200" s="8"/>
      <c r="BG200" s="8"/>
      <c r="BH200" s="8"/>
      <c r="BJ200" s="273"/>
      <c r="BK200" s="385"/>
      <c r="BM200" s="12">
        <v>133</v>
      </c>
      <c r="BN200" s="69"/>
      <c r="BO200" s="70"/>
      <c r="CD200" s="273"/>
      <c r="CE200" s="385"/>
      <c r="CG200" s="12">
        <v>133</v>
      </c>
      <c r="CH200" s="69"/>
      <c r="CI200" s="70"/>
      <c r="CX200" s="273"/>
      <c r="CY200" s="385"/>
      <c r="CZ200" s="232"/>
      <c r="DA200" s="12">
        <v>133</v>
      </c>
      <c r="DB200" s="69"/>
      <c r="DC200" s="70"/>
      <c r="DR200" s="273"/>
      <c r="DS200" s="385"/>
      <c r="DT200" s="232"/>
      <c r="DU200" s="12">
        <v>133</v>
      </c>
      <c r="DV200" s="69"/>
      <c r="DW200" s="70"/>
      <c r="EL200" s="273"/>
      <c r="EM200" s="385"/>
      <c r="EN200" s="232"/>
      <c r="EO200" s="12">
        <v>133</v>
      </c>
      <c r="EP200" s="69"/>
      <c r="EQ200" s="70"/>
      <c r="FF200" s="273"/>
      <c r="FG200" s="385"/>
      <c r="FH200" s="232"/>
      <c r="FI200" s="12">
        <v>133</v>
      </c>
      <c r="FJ200" s="69"/>
      <c r="FK200" s="70"/>
      <c r="FZ200" s="273"/>
      <c r="GA200" s="385"/>
      <c r="GB200" s="232"/>
      <c r="GC200" s="12">
        <v>133</v>
      </c>
      <c r="GD200" s="69"/>
      <c r="GE200" s="70"/>
      <c r="GT200" s="273"/>
      <c r="GU200" s="385"/>
      <c r="GV200" s="232"/>
      <c r="GW200" s="12">
        <v>133</v>
      </c>
      <c r="GX200" s="69"/>
      <c r="GY200" s="70"/>
      <c r="HN200" s="273"/>
      <c r="HO200" s="385"/>
      <c r="HP200" s="232"/>
      <c r="HQ200" s="12">
        <v>133</v>
      </c>
      <c r="HR200" s="69"/>
      <c r="HS200" s="70"/>
      <c r="IH200" s="273"/>
      <c r="II200" s="385"/>
      <c r="IJ200" s="232"/>
      <c r="IK200" s="12">
        <v>133</v>
      </c>
      <c r="IL200" s="69"/>
      <c r="IM200" s="70"/>
      <c r="JB200" s="273"/>
      <c r="JC200" s="385"/>
      <c r="JD200" s="232"/>
      <c r="JE200" s="12">
        <v>133</v>
      </c>
      <c r="JF200" s="69"/>
      <c r="JG200" s="70"/>
      <c r="JV200" s="273"/>
      <c r="JW200" s="385"/>
      <c r="JX200" s="232"/>
      <c r="JY200" s="12">
        <v>133</v>
      </c>
      <c r="JZ200" s="69"/>
      <c r="KA200" s="70"/>
      <c r="KP200" s="273"/>
      <c r="KQ200" s="385"/>
      <c r="KR200" s="232"/>
      <c r="KS200" s="12">
        <v>133</v>
      </c>
      <c r="KT200" s="69"/>
      <c r="KU200" s="70"/>
      <c r="LJ200" s="273"/>
      <c r="LK200" s="385"/>
      <c r="LL200" s="232"/>
      <c r="LM200" s="12">
        <v>133</v>
      </c>
      <c r="LN200" s="69"/>
      <c r="LO200" s="70"/>
      <c r="MD200" s="273"/>
    </row>
    <row r="201" spans="2:342" ht="12.75" customHeight="1" x14ac:dyDescent="0.2">
      <c r="B201" s="12">
        <v>134</v>
      </c>
      <c r="C201" s="69">
        <v>5.95</v>
      </c>
      <c r="D201" s="70">
        <v>8.3919999999999995</v>
      </c>
      <c r="E201" s="432"/>
      <c r="F201" s="72">
        <f t="shared" si="0"/>
        <v>6.4000000000000057E-2</v>
      </c>
      <c r="G201" s="67"/>
      <c r="H201" s="67"/>
      <c r="I201" s="67"/>
      <c r="J201" s="67"/>
      <c r="K201" s="67"/>
      <c r="L201" s="67"/>
      <c r="M201" s="67"/>
      <c r="N201" s="67"/>
      <c r="O201" s="67"/>
      <c r="P201" s="67"/>
      <c r="Q201" s="67"/>
      <c r="R201" s="67"/>
      <c r="S201" s="220"/>
      <c r="T201" s="385"/>
      <c r="U201" s="232"/>
      <c r="V201" s="12">
        <v>134</v>
      </c>
      <c r="W201" s="69"/>
      <c r="X201" s="70"/>
      <c r="Y201"/>
      <c r="Z201"/>
      <c r="AA201"/>
      <c r="AB201"/>
      <c r="AC201"/>
      <c r="AD201"/>
      <c r="AE201"/>
      <c r="AF201"/>
      <c r="AG201"/>
      <c r="AH201"/>
      <c r="AI201"/>
      <c r="AJ201"/>
      <c r="AK201"/>
      <c r="AL201"/>
      <c r="AM201" s="220"/>
      <c r="AN201" s="417"/>
      <c r="AP201" s="12">
        <v>134</v>
      </c>
      <c r="AQ201" s="69"/>
      <c r="AR201" s="70"/>
      <c r="AS201" s="432"/>
      <c r="AT201" s="574">
        <f t="shared" si="1"/>
        <v>0</v>
      </c>
      <c r="AU201" s="67"/>
      <c r="AV201" s="8"/>
      <c r="AW201" s="8"/>
      <c r="AX201" s="8"/>
      <c r="AY201" s="8"/>
      <c r="AZ201" s="8"/>
      <c r="BA201" s="8"/>
      <c r="BB201" s="8"/>
      <c r="BC201" s="8"/>
      <c r="BD201" s="8"/>
      <c r="BE201" s="8"/>
      <c r="BF201" s="8"/>
      <c r="BG201" s="8"/>
      <c r="BH201" s="8"/>
      <c r="BJ201" s="273"/>
      <c r="BK201" s="385"/>
      <c r="BM201" s="12">
        <v>134</v>
      </c>
      <c r="BN201" s="69"/>
      <c r="BO201" s="70"/>
      <c r="CD201" s="273"/>
      <c r="CE201" s="385"/>
      <c r="CG201" s="12">
        <v>134</v>
      </c>
      <c r="CH201" s="69"/>
      <c r="CI201" s="70"/>
      <c r="CX201" s="273"/>
      <c r="CY201" s="385"/>
      <c r="CZ201" s="232"/>
      <c r="DA201" s="12">
        <v>134</v>
      </c>
      <c r="DB201" s="69"/>
      <c r="DC201" s="70"/>
      <c r="DR201" s="273"/>
      <c r="DS201" s="385"/>
      <c r="DT201" s="232"/>
      <c r="DU201" s="12">
        <v>134</v>
      </c>
      <c r="DV201" s="69"/>
      <c r="DW201" s="70"/>
      <c r="EL201" s="273"/>
      <c r="EM201" s="385"/>
      <c r="EN201" s="232"/>
      <c r="EO201" s="12">
        <v>134</v>
      </c>
      <c r="EP201" s="69"/>
      <c r="EQ201" s="70"/>
      <c r="FF201" s="273"/>
      <c r="FG201" s="385"/>
      <c r="FH201" s="232"/>
      <c r="FI201" s="12">
        <v>134</v>
      </c>
      <c r="FJ201" s="69"/>
      <c r="FK201" s="70"/>
      <c r="FZ201" s="273"/>
      <c r="GA201" s="385"/>
      <c r="GB201" s="232"/>
      <c r="GC201" s="12">
        <v>134</v>
      </c>
      <c r="GD201" s="69"/>
      <c r="GE201" s="70"/>
      <c r="GT201" s="273"/>
      <c r="GU201" s="385"/>
      <c r="GV201" s="232"/>
      <c r="GW201" s="12">
        <v>134</v>
      </c>
      <c r="GX201" s="69"/>
      <c r="GY201" s="70"/>
      <c r="HN201" s="273"/>
      <c r="HO201" s="385"/>
      <c r="HP201" s="232"/>
      <c r="HQ201" s="12">
        <v>134</v>
      </c>
      <c r="HR201" s="69"/>
      <c r="HS201" s="70"/>
      <c r="IH201" s="273"/>
      <c r="II201" s="385"/>
      <c r="IJ201" s="232"/>
      <c r="IK201" s="12">
        <v>134</v>
      </c>
      <c r="IL201" s="69"/>
      <c r="IM201" s="70"/>
      <c r="JB201" s="273"/>
      <c r="JC201" s="385"/>
      <c r="JD201" s="232"/>
      <c r="JE201" s="12">
        <v>134</v>
      </c>
      <c r="JF201" s="69"/>
      <c r="JG201" s="70"/>
      <c r="JV201" s="273"/>
      <c r="JW201" s="385"/>
      <c r="JX201" s="232"/>
      <c r="JY201" s="12">
        <v>134</v>
      </c>
      <c r="JZ201" s="69"/>
      <c r="KA201" s="70"/>
      <c r="KP201" s="273"/>
      <c r="KQ201" s="385"/>
      <c r="KR201" s="232"/>
      <c r="KS201" s="12">
        <v>134</v>
      </c>
      <c r="KT201" s="69"/>
      <c r="KU201" s="70"/>
      <c r="LJ201" s="273"/>
      <c r="LK201" s="385"/>
      <c r="LL201" s="232"/>
      <c r="LM201" s="12">
        <v>134</v>
      </c>
      <c r="LN201" s="69"/>
      <c r="LO201" s="70"/>
      <c r="MD201" s="273"/>
    </row>
    <row r="202" spans="2:342" ht="12.75" customHeight="1" x14ac:dyDescent="0.2">
      <c r="B202" s="12">
        <v>135</v>
      </c>
      <c r="C202" s="69">
        <v>5.95</v>
      </c>
      <c r="D202" s="70">
        <v>8.4550000000000001</v>
      </c>
      <c r="E202" s="432"/>
      <c r="F202" s="72">
        <f t="shared" si="0"/>
        <v>6.3000000000000611E-2</v>
      </c>
      <c r="G202" s="67"/>
      <c r="H202" s="67"/>
      <c r="I202" s="67"/>
      <c r="J202" s="67"/>
      <c r="K202" s="67"/>
      <c r="L202" s="67"/>
      <c r="M202" s="67"/>
      <c r="N202" s="67"/>
      <c r="O202" s="67"/>
      <c r="P202" s="67"/>
      <c r="Q202" s="67"/>
      <c r="R202" s="67"/>
      <c r="S202" s="220"/>
      <c r="T202" s="385"/>
      <c r="U202" s="232"/>
      <c r="V202" s="12">
        <v>135</v>
      </c>
      <c r="W202" s="69"/>
      <c r="X202" s="70"/>
      <c r="Y202"/>
      <c r="Z202"/>
      <c r="AA202"/>
      <c r="AB202"/>
      <c r="AC202"/>
      <c r="AD202"/>
      <c r="AE202"/>
      <c r="AF202"/>
      <c r="AG202"/>
      <c r="AH202"/>
      <c r="AI202"/>
      <c r="AJ202"/>
      <c r="AK202"/>
      <c r="AL202"/>
      <c r="AM202" s="220"/>
      <c r="AN202" s="417"/>
      <c r="AP202" s="12">
        <v>135</v>
      </c>
      <c r="AQ202" s="69"/>
      <c r="AR202" s="70"/>
      <c r="AS202" s="432"/>
      <c r="AT202" s="574">
        <f t="shared" si="1"/>
        <v>0</v>
      </c>
      <c r="AU202" s="67"/>
      <c r="AV202" s="8"/>
      <c r="AW202" s="8"/>
      <c r="AX202" s="8"/>
      <c r="AY202" s="8"/>
      <c r="AZ202" s="8"/>
      <c r="BA202" s="8"/>
      <c r="BB202" s="8"/>
      <c r="BC202" s="8"/>
      <c r="BD202" s="8"/>
      <c r="BE202" s="8"/>
      <c r="BF202" s="8"/>
      <c r="BG202" s="8"/>
      <c r="BH202" s="8"/>
      <c r="BJ202" s="273"/>
      <c r="BK202" s="385"/>
      <c r="BM202" s="12">
        <v>135</v>
      </c>
      <c r="BN202" s="69"/>
      <c r="BO202" s="70"/>
      <c r="CD202" s="273"/>
      <c r="CE202" s="385"/>
      <c r="CG202" s="12">
        <v>135</v>
      </c>
      <c r="CH202" s="69"/>
      <c r="CI202" s="70"/>
      <c r="CX202" s="273"/>
      <c r="CY202" s="385"/>
      <c r="CZ202" s="232"/>
      <c r="DA202" s="12">
        <v>135</v>
      </c>
      <c r="DB202" s="69"/>
      <c r="DC202" s="70"/>
      <c r="DR202" s="273"/>
      <c r="DS202" s="385"/>
      <c r="DT202" s="232"/>
      <c r="DU202" s="12">
        <v>135</v>
      </c>
      <c r="DV202" s="69"/>
      <c r="DW202" s="70"/>
      <c r="EL202" s="273"/>
      <c r="EM202" s="385"/>
      <c r="EN202" s="232"/>
      <c r="EO202" s="12">
        <v>135</v>
      </c>
      <c r="EP202" s="69"/>
      <c r="EQ202" s="70"/>
      <c r="FF202" s="273"/>
      <c r="FG202" s="385"/>
      <c r="FH202" s="232"/>
      <c r="FI202" s="12">
        <v>135</v>
      </c>
      <c r="FJ202" s="69"/>
      <c r="FK202" s="70"/>
      <c r="FZ202" s="273"/>
      <c r="GA202" s="385"/>
      <c r="GB202" s="232"/>
      <c r="GC202" s="12">
        <v>135</v>
      </c>
      <c r="GD202" s="69"/>
      <c r="GE202" s="70"/>
      <c r="GT202" s="273"/>
      <c r="GU202" s="385"/>
      <c r="GV202" s="232"/>
      <c r="GW202" s="12">
        <v>135</v>
      </c>
      <c r="GX202" s="69"/>
      <c r="GY202" s="70"/>
      <c r="HN202" s="273"/>
      <c r="HO202" s="385"/>
      <c r="HP202" s="232"/>
      <c r="HQ202" s="12">
        <v>135</v>
      </c>
      <c r="HR202" s="69"/>
      <c r="HS202" s="70"/>
      <c r="IH202" s="273"/>
      <c r="II202" s="385"/>
      <c r="IJ202" s="232"/>
      <c r="IK202" s="12">
        <v>135</v>
      </c>
      <c r="IL202" s="69"/>
      <c r="IM202" s="70"/>
      <c r="JB202" s="273"/>
      <c r="JC202" s="385"/>
      <c r="JD202" s="232"/>
      <c r="JE202" s="12">
        <v>135</v>
      </c>
      <c r="JF202" s="69"/>
      <c r="JG202" s="70"/>
      <c r="JV202" s="273"/>
      <c r="JW202" s="385"/>
      <c r="JX202" s="232"/>
      <c r="JY202" s="12">
        <v>135</v>
      </c>
      <c r="JZ202" s="69"/>
      <c r="KA202" s="70"/>
      <c r="KP202" s="273"/>
      <c r="KQ202" s="385"/>
      <c r="KR202" s="232"/>
      <c r="KS202" s="12">
        <v>135</v>
      </c>
      <c r="KT202" s="69"/>
      <c r="KU202" s="70"/>
      <c r="LJ202" s="273"/>
      <c r="LK202" s="385"/>
      <c r="LL202" s="232"/>
      <c r="LM202" s="12">
        <v>135</v>
      </c>
      <c r="LN202" s="69"/>
      <c r="LO202" s="70"/>
      <c r="MD202" s="273"/>
    </row>
    <row r="203" spans="2:342" ht="12.75" customHeight="1" x14ac:dyDescent="0.2">
      <c r="B203" s="12">
        <v>136</v>
      </c>
      <c r="C203" s="69">
        <v>5.95</v>
      </c>
      <c r="D203" s="70">
        <v>8.5180000000000007</v>
      </c>
      <c r="E203" s="432"/>
      <c r="F203" s="72">
        <f t="shared" si="0"/>
        <v>6.3000000000000611E-2</v>
      </c>
      <c r="G203" s="67"/>
      <c r="H203" s="67"/>
      <c r="I203" s="67"/>
      <c r="J203" s="67"/>
      <c r="K203" s="67"/>
      <c r="L203" s="67"/>
      <c r="M203" s="67"/>
      <c r="N203" s="67"/>
      <c r="O203" s="67"/>
      <c r="P203" s="67"/>
      <c r="Q203" s="67"/>
      <c r="R203" s="67"/>
      <c r="S203" s="220"/>
      <c r="T203" s="385"/>
      <c r="U203" s="232"/>
      <c r="V203" s="12">
        <v>136</v>
      </c>
      <c r="W203" s="69"/>
      <c r="X203" s="70"/>
      <c r="Y203"/>
      <c r="Z203"/>
      <c r="AA203"/>
      <c r="AB203"/>
      <c r="AC203"/>
      <c r="AD203"/>
      <c r="AE203"/>
      <c r="AF203"/>
      <c r="AG203"/>
      <c r="AH203"/>
      <c r="AI203"/>
      <c r="AJ203"/>
      <c r="AK203"/>
      <c r="AL203"/>
      <c r="AM203" s="220"/>
      <c r="AN203" s="417"/>
      <c r="AP203" s="12">
        <v>136</v>
      </c>
      <c r="AQ203" s="69"/>
      <c r="AR203" s="70"/>
      <c r="AS203" s="432"/>
      <c r="AT203" s="574">
        <f t="shared" si="1"/>
        <v>0</v>
      </c>
      <c r="AU203" s="67"/>
      <c r="AV203" s="8"/>
      <c r="AW203" s="8"/>
      <c r="AX203" s="8"/>
      <c r="AY203" s="8"/>
      <c r="AZ203" s="8"/>
      <c r="BA203" s="8"/>
      <c r="BB203" s="8"/>
      <c r="BC203" s="8"/>
      <c r="BD203" s="8"/>
      <c r="BE203" s="8"/>
      <c r="BF203" s="8"/>
      <c r="BG203" s="8"/>
      <c r="BH203" s="8"/>
      <c r="BJ203" s="273"/>
      <c r="BK203" s="385"/>
      <c r="BM203" s="12">
        <v>136</v>
      </c>
      <c r="BN203" s="69"/>
      <c r="BO203" s="70"/>
      <c r="CD203" s="273"/>
      <c r="CE203" s="385"/>
      <c r="CG203" s="12">
        <v>136</v>
      </c>
      <c r="CH203" s="69"/>
      <c r="CI203" s="70"/>
      <c r="CX203" s="273"/>
      <c r="CY203" s="385"/>
      <c r="CZ203" s="232"/>
      <c r="DA203" s="12">
        <v>136</v>
      </c>
      <c r="DB203" s="69"/>
      <c r="DC203" s="70"/>
      <c r="DR203" s="273"/>
      <c r="DS203" s="385"/>
      <c r="DT203" s="232"/>
      <c r="DU203" s="12">
        <v>136</v>
      </c>
      <c r="DV203" s="69"/>
      <c r="DW203" s="70"/>
      <c r="EL203" s="273"/>
      <c r="EM203" s="385"/>
      <c r="EN203" s="232"/>
      <c r="EO203" s="12">
        <v>136</v>
      </c>
      <c r="EP203" s="69"/>
      <c r="EQ203" s="70"/>
      <c r="FF203" s="273"/>
      <c r="FG203" s="385"/>
      <c r="FH203" s="232"/>
      <c r="FI203" s="12">
        <v>136</v>
      </c>
      <c r="FJ203" s="69"/>
      <c r="FK203" s="70"/>
      <c r="FZ203" s="273"/>
      <c r="GA203" s="385"/>
      <c r="GB203" s="232"/>
      <c r="GC203" s="12">
        <v>136</v>
      </c>
      <c r="GD203" s="69"/>
      <c r="GE203" s="70"/>
      <c r="GT203" s="273"/>
      <c r="GU203" s="385"/>
      <c r="GV203" s="232"/>
      <c r="GW203" s="12">
        <v>136</v>
      </c>
      <c r="GX203" s="69"/>
      <c r="GY203" s="70"/>
      <c r="HN203" s="273"/>
      <c r="HO203" s="385"/>
      <c r="HP203" s="232"/>
      <c r="HQ203" s="12">
        <v>136</v>
      </c>
      <c r="HR203" s="69"/>
      <c r="HS203" s="70"/>
      <c r="IH203" s="273"/>
      <c r="II203" s="385"/>
      <c r="IJ203" s="232"/>
      <c r="IK203" s="12">
        <v>136</v>
      </c>
      <c r="IL203" s="69"/>
      <c r="IM203" s="70"/>
      <c r="JB203" s="273"/>
      <c r="JC203" s="385"/>
      <c r="JD203" s="232"/>
      <c r="JE203" s="12">
        <v>136</v>
      </c>
      <c r="JF203" s="69"/>
      <c r="JG203" s="70"/>
      <c r="JV203" s="273"/>
      <c r="JW203" s="385"/>
      <c r="JX203" s="232"/>
      <c r="JY203" s="12">
        <v>136</v>
      </c>
      <c r="JZ203" s="69"/>
      <c r="KA203" s="70"/>
      <c r="KP203" s="273"/>
      <c r="KQ203" s="385"/>
      <c r="KR203" s="232"/>
      <c r="KS203" s="12">
        <v>136</v>
      </c>
      <c r="KT203" s="69"/>
      <c r="KU203" s="70"/>
      <c r="LJ203" s="273"/>
      <c r="LK203" s="385"/>
      <c r="LL203" s="232"/>
      <c r="LM203" s="12">
        <v>136</v>
      </c>
      <c r="LN203" s="69"/>
      <c r="LO203" s="70"/>
      <c r="MD203" s="273"/>
    </row>
    <row r="204" spans="2:342" ht="12.75" customHeight="1" x14ac:dyDescent="0.2">
      <c r="B204" s="12">
        <v>137</v>
      </c>
      <c r="C204" s="69">
        <v>5.95</v>
      </c>
      <c r="D204" s="70">
        <v>8.5820000000000007</v>
      </c>
      <c r="E204" s="432"/>
      <c r="F204" s="72">
        <f t="shared" si="0"/>
        <v>6.4000000000000057E-2</v>
      </c>
      <c r="G204" s="67"/>
      <c r="H204" s="67"/>
      <c r="I204" s="67"/>
      <c r="J204" s="67"/>
      <c r="K204" s="67"/>
      <c r="L204" s="67"/>
      <c r="M204" s="67"/>
      <c r="N204" s="67"/>
      <c r="O204" s="67"/>
      <c r="P204" s="67"/>
      <c r="Q204" s="67"/>
      <c r="R204" s="67"/>
      <c r="S204" s="220"/>
      <c r="T204" s="385"/>
      <c r="U204" s="232"/>
      <c r="V204" s="12">
        <v>137</v>
      </c>
      <c r="W204" s="69"/>
      <c r="X204" s="70"/>
      <c r="Y204"/>
      <c r="Z204"/>
      <c r="AA204"/>
      <c r="AB204"/>
      <c r="AC204"/>
      <c r="AD204"/>
      <c r="AE204"/>
      <c r="AF204"/>
      <c r="AG204"/>
      <c r="AH204"/>
      <c r="AI204"/>
      <c r="AJ204"/>
      <c r="AK204"/>
      <c r="AL204"/>
      <c r="AM204" s="220"/>
      <c r="AN204" s="417"/>
      <c r="AP204" s="12">
        <v>137</v>
      </c>
      <c r="AQ204" s="69"/>
      <c r="AR204" s="70"/>
      <c r="AS204" s="432"/>
      <c r="AT204" s="574">
        <f t="shared" si="1"/>
        <v>0</v>
      </c>
      <c r="AU204" s="67"/>
      <c r="AV204" s="8"/>
      <c r="AW204" s="8"/>
      <c r="AX204" s="8"/>
      <c r="AY204" s="8"/>
      <c r="AZ204" s="8"/>
      <c r="BA204" s="8"/>
      <c r="BB204" s="8"/>
      <c r="BC204" s="8"/>
      <c r="BD204" s="8"/>
      <c r="BE204" s="8"/>
      <c r="BF204" s="8"/>
      <c r="BG204" s="8"/>
      <c r="BH204" s="8"/>
      <c r="BJ204" s="273"/>
      <c r="BK204" s="385"/>
      <c r="BM204" s="12">
        <v>137</v>
      </c>
      <c r="BN204" s="69"/>
      <c r="BO204" s="70"/>
      <c r="CD204" s="273"/>
      <c r="CE204" s="385"/>
      <c r="CG204" s="12">
        <v>137</v>
      </c>
      <c r="CH204" s="69"/>
      <c r="CI204" s="70"/>
      <c r="CX204" s="273"/>
      <c r="CY204" s="385"/>
      <c r="CZ204" s="232"/>
      <c r="DA204" s="12">
        <v>137</v>
      </c>
      <c r="DB204" s="69"/>
      <c r="DC204" s="70"/>
      <c r="DR204" s="273"/>
      <c r="DS204" s="385"/>
      <c r="DT204" s="232"/>
      <c r="DU204" s="12">
        <v>137</v>
      </c>
      <c r="DV204" s="69"/>
      <c r="DW204" s="70"/>
      <c r="EL204" s="273"/>
      <c r="EM204" s="385"/>
      <c r="EN204" s="232"/>
      <c r="EO204" s="12">
        <v>137</v>
      </c>
      <c r="EP204" s="69"/>
      <c r="EQ204" s="70"/>
      <c r="FF204" s="273"/>
      <c r="FG204" s="385"/>
      <c r="FH204" s="232"/>
      <c r="FI204" s="12">
        <v>137</v>
      </c>
      <c r="FJ204" s="69"/>
      <c r="FK204" s="70"/>
      <c r="FZ204" s="273"/>
      <c r="GA204" s="385"/>
      <c r="GB204" s="232"/>
      <c r="GC204" s="12">
        <v>137</v>
      </c>
      <c r="GD204" s="69"/>
      <c r="GE204" s="70"/>
      <c r="GT204" s="273"/>
      <c r="GU204" s="385"/>
      <c r="GV204" s="232"/>
      <c r="GW204" s="12">
        <v>137</v>
      </c>
      <c r="GX204" s="69"/>
      <c r="GY204" s="70"/>
      <c r="HN204" s="273"/>
      <c r="HO204" s="385"/>
      <c r="HP204" s="232"/>
      <c r="HQ204" s="12">
        <v>137</v>
      </c>
      <c r="HR204" s="69"/>
      <c r="HS204" s="70"/>
      <c r="IH204" s="273"/>
      <c r="II204" s="385"/>
      <c r="IJ204" s="232"/>
      <c r="IK204" s="12">
        <v>137</v>
      </c>
      <c r="IL204" s="69"/>
      <c r="IM204" s="70"/>
      <c r="JB204" s="273"/>
      <c r="JC204" s="385"/>
      <c r="JD204" s="232"/>
      <c r="JE204" s="12">
        <v>137</v>
      </c>
      <c r="JF204" s="69"/>
      <c r="JG204" s="70"/>
      <c r="JV204" s="273"/>
      <c r="JW204" s="385"/>
      <c r="JX204" s="232"/>
      <c r="JY204" s="12">
        <v>137</v>
      </c>
      <c r="JZ204" s="69"/>
      <c r="KA204" s="70"/>
      <c r="KP204" s="273"/>
      <c r="KQ204" s="385"/>
      <c r="KR204" s="232"/>
      <c r="KS204" s="12">
        <v>137</v>
      </c>
      <c r="KT204" s="69"/>
      <c r="KU204" s="70"/>
      <c r="LJ204" s="273"/>
      <c r="LK204" s="385"/>
      <c r="LL204" s="232"/>
      <c r="LM204" s="12">
        <v>137</v>
      </c>
      <c r="LN204" s="69"/>
      <c r="LO204" s="70"/>
      <c r="MD204" s="273"/>
    </row>
    <row r="205" spans="2:342" ht="12.75" customHeight="1" x14ac:dyDescent="0.2">
      <c r="B205" s="12">
        <v>138</v>
      </c>
      <c r="C205" s="69">
        <v>5.96</v>
      </c>
      <c r="D205" s="70">
        <v>8.6449999999999996</v>
      </c>
      <c r="E205" s="432"/>
      <c r="F205" s="72">
        <f t="shared" si="0"/>
        <v>6.2999999999998835E-2</v>
      </c>
      <c r="G205" s="67"/>
      <c r="H205" s="67"/>
      <c r="I205" s="67"/>
      <c r="J205" s="67"/>
      <c r="K205" s="67"/>
      <c r="L205" s="67"/>
      <c r="M205" s="67"/>
      <c r="N205" s="67"/>
      <c r="O205" s="67"/>
      <c r="P205" s="67"/>
      <c r="Q205" s="67"/>
      <c r="R205" s="67"/>
      <c r="S205" s="220"/>
      <c r="T205" s="385"/>
      <c r="U205" s="232"/>
      <c r="V205" s="12">
        <v>138</v>
      </c>
      <c r="W205" s="69"/>
      <c r="X205" s="70"/>
      <c r="Y205"/>
      <c r="Z205"/>
      <c r="AA205"/>
      <c r="AB205"/>
      <c r="AC205"/>
      <c r="AD205"/>
      <c r="AE205"/>
      <c r="AF205"/>
      <c r="AG205"/>
      <c r="AH205"/>
      <c r="AI205"/>
      <c r="AJ205"/>
      <c r="AK205"/>
      <c r="AL205"/>
      <c r="AM205" s="220"/>
      <c r="AN205" s="417"/>
      <c r="AP205" s="12">
        <v>138</v>
      </c>
      <c r="AQ205" s="69"/>
      <c r="AR205" s="70"/>
      <c r="AS205" s="432"/>
      <c r="AT205" s="574">
        <f t="shared" si="1"/>
        <v>0</v>
      </c>
      <c r="AU205" s="67"/>
      <c r="AV205" s="8"/>
      <c r="AW205" s="8"/>
      <c r="AX205" s="8"/>
      <c r="AY205" s="8"/>
      <c r="AZ205" s="8"/>
      <c r="BA205" s="8"/>
      <c r="BB205" s="8"/>
      <c r="BC205" s="8"/>
      <c r="BD205" s="8"/>
      <c r="BE205" s="8"/>
      <c r="BF205" s="8"/>
      <c r="BG205" s="8"/>
      <c r="BH205" s="8"/>
      <c r="BJ205" s="273"/>
      <c r="BK205" s="385"/>
      <c r="BM205" s="12">
        <v>138</v>
      </c>
      <c r="BN205" s="69"/>
      <c r="BO205" s="70"/>
      <c r="CD205" s="273"/>
      <c r="CE205" s="385"/>
      <c r="CG205" s="12">
        <v>138</v>
      </c>
      <c r="CH205" s="69"/>
      <c r="CI205" s="70"/>
      <c r="CX205" s="273"/>
      <c r="CY205" s="385"/>
      <c r="CZ205" s="232"/>
      <c r="DA205" s="12">
        <v>138</v>
      </c>
      <c r="DB205" s="69"/>
      <c r="DC205" s="70"/>
      <c r="DR205" s="273"/>
      <c r="DS205" s="385"/>
      <c r="DT205" s="232"/>
      <c r="DU205" s="12">
        <v>138</v>
      </c>
      <c r="DV205" s="69"/>
      <c r="DW205" s="70"/>
      <c r="EL205" s="273"/>
      <c r="EM205" s="385"/>
      <c r="EN205" s="232"/>
      <c r="EO205" s="12">
        <v>138</v>
      </c>
      <c r="EP205" s="69"/>
      <c r="EQ205" s="70"/>
      <c r="FF205" s="273"/>
      <c r="FG205" s="385"/>
      <c r="FH205" s="232"/>
      <c r="FI205" s="12">
        <v>138</v>
      </c>
      <c r="FJ205" s="69"/>
      <c r="FK205" s="70"/>
      <c r="FZ205" s="273"/>
      <c r="GA205" s="385"/>
      <c r="GB205" s="232"/>
      <c r="GC205" s="12">
        <v>138</v>
      </c>
      <c r="GD205" s="69"/>
      <c r="GE205" s="70"/>
      <c r="GT205" s="273"/>
      <c r="GU205" s="385"/>
      <c r="GV205" s="232"/>
      <c r="GW205" s="12">
        <v>138</v>
      </c>
      <c r="GX205" s="69"/>
      <c r="GY205" s="70"/>
      <c r="HN205" s="273"/>
      <c r="HO205" s="385"/>
      <c r="HP205" s="232"/>
      <c r="HQ205" s="12">
        <v>138</v>
      </c>
      <c r="HR205" s="69"/>
      <c r="HS205" s="70"/>
      <c r="IH205" s="273"/>
      <c r="II205" s="385"/>
      <c r="IJ205" s="232"/>
      <c r="IK205" s="12">
        <v>138</v>
      </c>
      <c r="IL205" s="69"/>
      <c r="IM205" s="70"/>
      <c r="JB205" s="273"/>
      <c r="JC205" s="385"/>
      <c r="JD205" s="232"/>
      <c r="JE205" s="12">
        <v>138</v>
      </c>
      <c r="JF205" s="69"/>
      <c r="JG205" s="70"/>
      <c r="JV205" s="273"/>
      <c r="JW205" s="385"/>
      <c r="JX205" s="232"/>
      <c r="JY205" s="12">
        <v>138</v>
      </c>
      <c r="JZ205" s="69"/>
      <c r="KA205" s="70"/>
      <c r="KP205" s="273"/>
      <c r="KQ205" s="385"/>
      <c r="KR205" s="232"/>
      <c r="KS205" s="12">
        <v>138</v>
      </c>
      <c r="KT205" s="69"/>
      <c r="KU205" s="70"/>
      <c r="LJ205" s="273"/>
      <c r="LK205" s="385"/>
      <c r="LL205" s="232"/>
      <c r="LM205" s="12">
        <v>138</v>
      </c>
      <c r="LN205" s="69"/>
      <c r="LO205" s="70"/>
      <c r="MD205" s="273"/>
    </row>
    <row r="206" spans="2:342" ht="12.75" customHeight="1" x14ac:dyDescent="0.2">
      <c r="B206" s="12">
        <v>139</v>
      </c>
      <c r="C206" s="69">
        <v>5.96</v>
      </c>
      <c r="D206" s="70">
        <v>8.7080000000000002</v>
      </c>
      <c r="E206" s="432"/>
      <c r="F206" s="72">
        <f t="shared" si="0"/>
        <v>6.3000000000000611E-2</v>
      </c>
      <c r="G206" s="67"/>
      <c r="H206" s="67"/>
      <c r="I206" s="67"/>
      <c r="J206" s="67"/>
      <c r="K206" s="67"/>
      <c r="L206" s="67"/>
      <c r="M206" s="67"/>
      <c r="N206" s="67"/>
      <c r="O206" s="67"/>
      <c r="P206" s="67"/>
      <c r="Q206" s="67"/>
      <c r="R206" s="67"/>
      <c r="S206" s="220"/>
      <c r="T206" s="385"/>
      <c r="U206" s="232"/>
      <c r="V206" s="12">
        <v>139</v>
      </c>
      <c r="W206" s="69"/>
      <c r="X206" s="70"/>
      <c r="Y206"/>
      <c r="Z206"/>
      <c r="AA206"/>
      <c r="AB206"/>
      <c r="AC206"/>
      <c r="AD206"/>
      <c r="AE206"/>
      <c r="AF206"/>
      <c r="AG206"/>
      <c r="AH206"/>
      <c r="AI206"/>
      <c r="AJ206"/>
      <c r="AK206"/>
      <c r="AL206"/>
      <c r="AM206" s="220"/>
      <c r="AN206" s="417"/>
      <c r="AP206" s="12">
        <v>139</v>
      </c>
      <c r="AQ206" s="69"/>
      <c r="AR206" s="70"/>
      <c r="AS206" s="432"/>
      <c r="AT206" s="574">
        <f t="shared" si="1"/>
        <v>0</v>
      </c>
      <c r="AU206" s="67"/>
      <c r="AV206" s="8"/>
      <c r="AW206" s="8"/>
      <c r="AX206" s="8"/>
      <c r="AY206" s="8"/>
      <c r="AZ206" s="8"/>
      <c r="BA206" s="8"/>
      <c r="BB206" s="8"/>
      <c r="BC206" s="8"/>
      <c r="BD206" s="8"/>
      <c r="BE206" s="8"/>
      <c r="BF206" s="8"/>
      <c r="BG206" s="8"/>
      <c r="BH206" s="8"/>
      <c r="BJ206" s="273"/>
      <c r="BK206" s="385"/>
      <c r="BM206" s="12">
        <v>139</v>
      </c>
      <c r="BN206" s="69"/>
      <c r="BO206" s="70"/>
      <c r="CD206" s="273"/>
      <c r="CE206" s="385"/>
      <c r="CG206" s="12">
        <v>139</v>
      </c>
      <c r="CH206" s="69"/>
      <c r="CI206" s="70"/>
      <c r="CX206" s="273"/>
      <c r="CY206" s="385"/>
      <c r="CZ206" s="232"/>
      <c r="DA206" s="12">
        <v>139</v>
      </c>
      <c r="DB206" s="69"/>
      <c r="DC206" s="70"/>
      <c r="DR206" s="273"/>
      <c r="DS206" s="385"/>
      <c r="DT206" s="232"/>
      <c r="DU206" s="12">
        <v>139</v>
      </c>
      <c r="DV206" s="69"/>
      <c r="DW206" s="70"/>
      <c r="EL206" s="273"/>
      <c r="EM206" s="385"/>
      <c r="EN206" s="232"/>
      <c r="EO206" s="12">
        <v>139</v>
      </c>
      <c r="EP206" s="69"/>
      <c r="EQ206" s="70"/>
      <c r="FF206" s="273"/>
      <c r="FG206" s="385"/>
      <c r="FH206" s="232"/>
      <c r="FI206" s="12">
        <v>139</v>
      </c>
      <c r="FJ206" s="69"/>
      <c r="FK206" s="70"/>
      <c r="FZ206" s="273"/>
      <c r="GA206" s="385"/>
      <c r="GB206" s="232"/>
      <c r="GC206" s="12">
        <v>139</v>
      </c>
      <c r="GD206" s="69"/>
      <c r="GE206" s="70"/>
      <c r="GT206" s="273"/>
      <c r="GU206" s="385"/>
      <c r="GV206" s="232"/>
      <c r="GW206" s="12">
        <v>139</v>
      </c>
      <c r="GX206" s="69"/>
      <c r="GY206" s="70"/>
      <c r="HN206" s="273"/>
      <c r="HO206" s="385"/>
      <c r="HP206" s="232"/>
      <c r="HQ206" s="12">
        <v>139</v>
      </c>
      <c r="HR206" s="69"/>
      <c r="HS206" s="70"/>
      <c r="IH206" s="273"/>
      <c r="II206" s="385"/>
      <c r="IJ206" s="232"/>
      <c r="IK206" s="12">
        <v>139</v>
      </c>
      <c r="IL206" s="69"/>
      <c r="IM206" s="70"/>
      <c r="JB206" s="273"/>
      <c r="JC206" s="385"/>
      <c r="JD206" s="232"/>
      <c r="JE206" s="12">
        <v>139</v>
      </c>
      <c r="JF206" s="69"/>
      <c r="JG206" s="70"/>
      <c r="JV206" s="273"/>
      <c r="JW206" s="385"/>
      <c r="JX206" s="232"/>
      <c r="JY206" s="12">
        <v>139</v>
      </c>
      <c r="JZ206" s="69"/>
      <c r="KA206" s="70"/>
      <c r="KP206" s="273"/>
      <c r="KQ206" s="385"/>
      <c r="KR206" s="232"/>
      <c r="KS206" s="12">
        <v>139</v>
      </c>
      <c r="KT206" s="69"/>
      <c r="KU206" s="70"/>
      <c r="LJ206" s="273"/>
      <c r="LK206" s="385"/>
      <c r="LL206" s="232"/>
      <c r="LM206" s="12">
        <v>139</v>
      </c>
      <c r="LN206" s="69"/>
      <c r="LO206" s="70"/>
      <c r="MD206" s="273"/>
    </row>
    <row r="207" spans="2:342" ht="12.75" customHeight="1" x14ac:dyDescent="0.2">
      <c r="B207" s="12">
        <v>140</v>
      </c>
      <c r="C207" s="69">
        <v>5.96</v>
      </c>
      <c r="D207" s="70">
        <v>8.7720000000000002</v>
      </c>
      <c r="E207" s="432"/>
      <c r="F207" s="72">
        <f t="shared" si="0"/>
        <v>6.4000000000000057E-2</v>
      </c>
      <c r="G207" s="67"/>
      <c r="H207" s="67"/>
      <c r="I207" s="67"/>
      <c r="J207" s="67"/>
      <c r="K207" s="67"/>
      <c r="L207" s="67"/>
      <c r="M207" s="67"/>
      <c r="N207" s="67"/>
      <c r="O207" s="67"/>
      <c r="P207" s="67"/>
      <c r="Q207" s="67"/>
      <c r="R207" s="67"/>
      <c r="S207" s="220"/>
      <c r="T207" s="385"/>
      <c r="U207" s="232"/>
      <c r="V207" s="12">
        <v>140</v>
      </c>
      <c r="W207" s="69"/>
      <c r="X207" s="70"/>
      <c r="Y207"/>
      <c r="Z207"/>
      <c r="AA207"/>
      <c r="AB207"/>
      <c r="AC207"/>
      <c r="AD207"/>
      <c r="AE207"/>
      <c r="AF207"/>
      <c r="AG207"/>
      <c r="AH207"/>
      <c r="AI207"/>
      <c r="AJ207"/>
      <c r="AK207"/>
      <c r="AL207"/>
      <c r="AM207" s="220"/>
      <c r="AN207" s="417"/>
      <c r="AP207" s="12">
        <v>140</v>
      </c>
      <c r="AQ207" s="69"/>
      <c r="AR207" s="70"/>
      <c r="AS207" s="432"/>
      <c r="AT207" s="574">
        <f t="shared" si="1"/>
        <v>0</v>
      </c>
      <c r="AU207" s="67"/>
      <c r="AV207" s="8"/>
      <c r="AW207" s="8"/>
      <c r="AX207" s="8"/>
      <c r="AY207" s="8"/>
      <c r="AZ207" s="8"/>
      <c r="BA207" s="8"/>
      <c r="BB207" s="8"/>
      <c r="BC207" s="8"/>
      <c r="BD207" s="8"/>
      <c r="BE207" s="8"/>
      <c r="BF207" s="8"/>
      <c r="BG207" s="8"/>
      <c r="BH207" s="8"/>
      <c r="BJ207" s="273"/>
      <c r="BK207" s="385"/>
      <c r="BM207" s="12">
        <v>140</v>
      </c>
      <c r="BN207" s="69"/>
      <c r="BO207" s="70"/>
      <c r="CD207" s="273"/>
      <c r="CE207" s="385"/>
      <c r="CG207" s="12">
        <v>140</v>
      </c>
      <c r="CH207" s="69"/>
      <c r="CI207" s="70"/>
      <c r="CX207" s="273"/>
      <c r="CY207" s="385"/>
      <c r="CZ207" s="232"/>
      <c r="DA207" s="12">
        <v>140</v>
      </c>
      <c r="DB207" s="69"/>
      <c r="DC207" s="70"/>
      <c r="DR207" s="273"/>
      <c r="DS207" s="385"/>
      <c r="DT207" s="232"/>
      <c r="DU207" s="12">
        <v>140</v>
      </c>
      <c r="DV207" s="69"/>
      <c r="DW207" s="70"/>
      <c r="EL207" s="273"/>
      <c r="EM207" s="385"/>
      <c r="EN207" s="232"/>
      <c r="EO207" s="12">
        <v>140</v>
      </c>
      <c r="EP207" s="69"/>
      <c r="EQ207" s="70"/>
      <c r="FF207" s="273"/>
      <c r="FG207" s="385"/>
      <c r="FH207" s="232"/>
      <c r="FI207" s="12">
        <v>140</v>
      </c>
      <c r="FJ207" s="69"/>
      <c r="FK207" s="70"/>
      <c r="FZ207" s="273"/>
      <c r="GA207" s="385"/>
      <c r="GB207" s="232"/>
      <c r="GC207" s="12">
        <v>140</v>
      </c>
      <c r="GD207" s="69"/>
      <c r="GE207" s="70"/>
      <c r="GT207" s="273"/>
      <c r="GU207" s="385"/>
      <c r="GV207" s="232"/>
      <c r="GW207" s="12">
        <v>140</v>
      </c>
      <c r="GX207" s="69"/>
      <c r="GY207" s="70"/>
      <c r="HN207" s="273"/>
      <c r="HO207" s="385"/>
      <c r="HP207" s="232"/>
      <c r="HQ207" s="12">
        <v>140</v>
      </c>
      <c r="HR207" s="69"/>
      <c r="HS207" s="70"/>
      <c r="IH207" s="273"/>
      <c r="II207" s="385"/>
      <c r="IJ207" s="232"/>
      <c r="IK207" s="12">
        <v>140</v>
      </c>
      <c r="IL207" s="69"/>
      <c r="IM207" s="70"/>
      <c r="JB207" s="273"/>
      <c r="JC207" s="385"/>
      <c r="JD207" s="232"/>
      <c r="JE207" s="12">
        <v>140</v>
      </c>
      <c r="JF207" s="69"/>
      <c r="JG207" s="70"/>
      <c r="JV207" s="273"/>
      <c r="JW207" s="385"/>
      <c r="JX207" s="232"/>
      <c r="JY207" s="12">
        <v>140</v>
      </c>
      <c r="JZ207" s="69"/>
      <c r="KA207" s="70"/>
      <c r="KP207" s="273"/>
      <c r="KQ207" s="385"/>
      <c r="KR207" s="232"/>
      <c r="KS207" s="12">
        <v>140</v>
      </c>
      <c r="KT207" s="69"/>
      <c r="KU207" s="70"/>
      <c r="LJ207" s="273"/>
      <c r="LK207" s="385"/>
      <c r="LL207" s="232"/>
      <c r="LM207" s="12">
        <v>140</v>
      </c>
      <c r="LN207" s="69"/>
      <c r="LO207" s="70"/>
      <c r="MD207" s="273"/>
    </row>
    <row r="208" spans="2:342" ht="12.75" customHeight="1" x14ac:dyDescent="0.2">
      <c r="B208" s="12">
        <v>141</v>
      </c>
      <c r="C208" s="69">
        <v>5.96</v>
      </c>
      <c r="D208" s="70">
        <v>8.8350000000000009</v>
      </c>
      <c r="E208" s="432"/>
      <c r="F208" s="72">
        <f t="shared" si="0"/>
        <v>6.3000000000000611E-2</v>
      </c>
      <c r="G208" s="67"/>
      <c r="H208" s="67"/>
      <c r="I208" s="67"/>
      <c r="J208" s="67"/>
      <c r="K208" s="67"/>
      <c r="L208" s="67"/>
      <c r="M208" s="67"/>
      <c r="N208" s="67"/>
      <c r="O208" s="67"/>
      <c r="P208" s="67"/>
      <c r="Q208" s="67"/>
      <c r="R208" s="67"/>
      <c r="S208" s="220"/>
      <c r="T208" s="385"/>
      <c r="U208" s="232"/>
      <c r="V208" s="12">
        <v>141</v>
      </c>
      <c r="W208" s="69"/>
      <c r="X208" s="70"/>
      <c r="Y208"/>
      <c r="Z208"/>
      <c r="AA208"/>
      <c r="AB208"/>
      <c r="AC208"/>
      <c r="AD208"/>
      <c r="AE208"/>
      <c r="AF208"/>
      <c r="AG208"/>
      <c r="AH208"/>
      <c r="AI208"/>
      <c r="AJ208"/>
      <c r="AK208"/>
      <c r="AL208"/>
      <c r="AM208" s="220"/>
      <c r="AN208" s="417"/>
      <c r="AP208" s="12">
        <v>141</v>
      </c>
      <c r="AQ208" s="69"/>
      <c r="AR208" s="70"/>
      <c r="AS208" s="432"/>
      <c r="AT208" s="574">
        <f t="shared" si="1"/>
        <v>0</v>
      </c>
      <c r="AU208" s="67"/>
      <c r="AV208" s="8"/>
      <c r="AW208" s="8"/>
      <c r="AX208" s="8"/>
      <c r="AY208" s="8"/>
      <c r="AZ208" s="8"/>
      <c r="BA208" s="8"/>
      <c r="BB208" s="8"/>
      <c r="BC208" s="8"/>
      <c r="BD208" s="8"/>
      <c r="BE208" s="8"/>
      <c r="BF208" s="8"/>
      <c r="BG208" s="8"/>
      <c r="BH208" s="8"/>
      <c r="BJ208" s="273"/>
      <c r="BK208" s="385"/>
      <c r="BM208" s="12">
        <v>141</v>
      </c>
      <c r="BN208" s="69"/>
      <c r="BO208" s="70"/>
      <c r="CD208" s="273"/>
      <c r="CE208" s="385"/>
      <c r="CG208" s="12">
        <v>141</v>
      </c>
      <c r="CH208" s="69"/>
      <c r="CI208" s="70"/>
      <c r="CX208" s="273"/>
      <c r="CY208" s="385"/>
      <c r="CZ208" s="232"/>
      <c r="DA208" s="12">
        <v>141</v>
      </c>
      <c r="DB208" s="69"/>
      <c r="DC208" s="70"/>
      <c r="DR208" s="273"/>
      <c r="DS208" s="385"/>
      <c r="DT208" s="232"/>
      <c r="DU208" s="12">
        <v>141</v>
      </c>
      <c r="DV208" s="69"/>
      <c r="DW208" s="70"/>
      <c r="EL208" s="273"/>
      <c r="EM208" s="385"/>
      <c r="EN208" s="232"/>
      <c r="EO208" s="12">
        <v>141</v>
      </c>
      <c r="EP208" s="69"/>
      <c r="EQ208" s="70"/>
      <c r="FF208" s="273"/>
      <c r="FG208" s="385"/>
      <c r="FH208" s="232"/>
      <c r="FI208" s="12">
        <v>141</v>
      </c>
      <c r="FJ208" s="69"/>
      <c r="FK208" s="70"/>
      <c r="FZ208" s="273"/>
      <c r="GA208" s="385"/>
      <c r="GB208" s="232"/>
      <c r="GC208" s="12">
        <v>141</v>
      </c>
      <c r="GD208" s="69"/>
      <c r="GE208" s="70"/>
      <c r="GT208" s="273"/>
      <c r="GU208" s="385"/>
      <c r="GV208" s="232"/>
      <c r="GW208" s="12">
        <v>141</v>
      </c>
      <c r="GX208" s="69"/>
      <c r="GY208" s="70"/>
      <c r="HN208" s="273"/>
      <c r="HO208" s="385"/>
      <c r="HP208" s="232"/>
      <c r="HQ208" s="12">
        <v>141</v>
      </c>
      <c r="HR208" s="69"/>
      <c r="HS208" s="70"/>
      <c r="IH208" s="273"/>
      <c r="II208" s="385"/>
      <c r="IJ208" s="232"/>
      <c r="IK208" s="12">
        <v>141</v>
      </c>
      <c r="IL208" s="69"/>
      <c r="IM208" s="70"/>
      <c r="JB208" s="273"/>
      <c r="JC208" s="385"/>
      <c r="JD208" s="232"/>
      <c r="JE208" s="12">
        <v>141</v>
      </c>
      <c r="JF208" s="69"/>
      <c r="JG208" s="70"/>
      <c r="JV208" s="273"/>
      <c r="JW208" s="385"/>
      <c r="JX208" s="232"/>
      <c r="JY208" s="12">
        <v>141</v>
      </c>
      <c r="JZ208" s="69"/>
      <c r="KA208" s="70"/>
      <c r="KP208" s="273"/>
      <c r="KQ208" s="385"/>
      <c r="KR208" s="232"/>
      <c r="KS208" s="12">
        <v>141</v>
      </c>
      <c r="KT208" s="69"/>
      <c r="KU208" s="70"/>
      <c r="LJ208" s="273"/>
      <c r="LK208" s="385"/>
      <c r="LL208" s="232"/>
      <c r="LM208" s="12">
        <v>141</v>
      </c>
      <c r="LN208" s="69"/>
      <c r="LO208" s="70"/>
      <c r="MD208" s="273"/>
    </row>
    <row r="209" spans="2:342" ht="12.75" customHeight="1" x14ac:dyDescent="0.2">
      <c r="B209" s="12">
        <v>142</v>
      </c>
      <c r="C209" s="69">
        <v>5.96</v>
      </c>
      <c r="D209" s="70">
        <v>8.8979999999999997</v>
      </c>
      <c r="E209" s="432"/>
      <c r="F209" s="72">
        <f t="shared" si="0"/>
        <v>6.2999999999998835E-2</v>
      </c>
      <c r="G209" s="67"/>
      <c r="H209" s="67"/>
      <c r="I209" s="67"/>
      <c r="J209" s="67"/>
      <c r="K209" s="67"/>
      <c r="L209" s="67"/>
      <c r="M209" s="67"/>
      <c r="N209" s="67"/>
      <c r="O209" s="67"/>
      <c r="P209" s="67"/>
      <c r="Q209" s="67"/>
      <c r="R209" s="67"/>
      <c r="S209" s="220"/>
      <c r="T209" s="385"/>
      <c r="U209" s="232"/>
      <c r="V209" s="12">
        <v>142</v>
      </c>
      <c r="W209" s="69"/>
      <c r="X209" s="70"/>
      <c r="Y209"/>
      <c r="Z209"/>
      <c r="AA209"/>
      <c r="AB209"/>
      <c r="AC209"/>
      <c r="AD209"/>
      <c r="AE209"/>
      <c r="AF209"/>
      <c r="AG209"/>
      <c r="AH209"/>
      <c r="AI209"/>
      <c r="AJ209"/>
      <c r="AK209"/>
      <c r="AL209"/>
      <c r="AM209" s="220"/>
      <c r="AN209" s="417"/>
      <c r="AP209" s="12">
        <v>142</v>
      </c>
      <c r="AQ209" s="69"/>
      <c r="AR209" s="70"/>
      <c r="AS209" s="432"/>
      <c r="AT209" s="574">
        <f t="shared" si="1"/>
        <v>0</v>
      </c>
      <c r="AU209" s="67"/>
      <c r="AV209" s="8"/>
      <c r="AW209" s="8"/>
      <c r="AX209" s="8"/>
      <c r="AY209" s="8"/>
      <c r="AZ209" s="8"/>
      <c r="BA209" s="8"/>
      <c r="BB209" s="8"/>
      <c r="BC209" s="8"/>
      <c r="BD209" s="8"/>
      <c r="BE209" s="8"/>
      <c r="BF209" s="8"/>
      <c r="BG209" s="8"/>
      <c r="BH209" s="8"/>
      <c r="BJ209" s="273"/>
      <c r="BK209" s="385"/>
      <c r="BM209" s="12">
        <v>142</v>
      </c>
      <c r="BN209" s="69"/>
      <c r="BO209" s="70"/>
      <c r="CD209" s="273"/>
      <c r="CE209" s="385"/>
      <c r="CG209" s="12">
        <v>142</v>
      </c>
      <c r="CH209" s="69"/>
      <c r="CI209" s="70"/>
      <c r="CX209" s="273"/>
      <c r="CY209" s="385"/>
      <c r="CZ209" s="232"/>
      <c r="DA209" s="12">
        <v>142</v>
      </c>
      <c r="DB209" s="69"/>
      <c r="DC209" s="70"/>
      <c r="DR209" s="273"/>
      <c r="DS209" s="385"/>
      <c r="DT209" s="232"/>
      <c r="DU209" s="12">
        <v>142</v>
      </c>
      <c r="DV209" s="69"/>
      <c r="DW209" s="70"/>
      <c r="EL209" s="273"/>
      <c r="EM209" s="385"/>
      <c r="EN209" s="232"/>
      <c r="EO209" s="12">
        <v>142</v>
      </c>
      <c r="EP209" s="69"/>
      <c r="EQ209" s="70"/>
      <c r="FF209" s="273"/>
      <c r="FG209" s="385"/>
      <c r="FH209" s="232"/>
      <c r="FI209" s="12">
        <v>142</v>
      </c>
      <c r="FJ209" s="69"/>
      <c r="FK209" s="70"/>
      <c r="FZ209" s="273"/>
      <c r="GA209" s="385"/>
      <c r="GB209" s="232"/>
      <c r="GC209" s="12">
        <v>142</v>
      </c>
      <c r="GD209" s="69"/>
      <c r="GE209" s="70"/>
      <c r="GT209" s="273"/>
      <c r="GU209" s="385"/>
      <c r="GV209" s="232"/>
      <c r="GW209" s="12">
        <v>142</v>
      </c>
      <c r="GX209" s="69"/>
      <c r="GY209" s="70"/>
      <c r="HN209" s="273"/>
      <c r="HO209" s="385"/>
      <c r="HP209" s="232"/>
      <c r="HQ209" s="12">
        <v>142</v>
      </c>
      <c r="HR209" s="69"/>
      <c r="HS209" s="70"/>
      <c r="IH209" s="273"/>
      <c r="II209" s="385"/>
      <c r="IJ209" s="232"/>
      <c r="IK209" s="12">
        <v>142</v>
      </c>
      <c r="IL209" s="69"/>
      <c r="IM209" s="70"/>
      <c r="JB209" s="273"/>
      <c r="JC209" s="385"/>
      <c r="JD209" s="232"/>
      <c r="JE209" s="12">
        <v>142</v>
      </c>
      <c r="JF209" s="69"/>
      <c r="JG209" s="70"/>
      <c r="JV209" s="273"/>
      <c r="JW209" s="385"/>
      <c r="JX209" s="232"/>
      <c r="JY209" s="12">
        <v>142</v>
      </c>
      <c r="JZ209" s="69"/>
      <c r="KA209" s="70"/>
      <c r="KP209" s="273"/>
      <c r="KQ209" s="385"/>
      <c r="KR209" s="232"/>
      <c r="KS209" s="12">
        <v>142</v>
      </c>
      <c r="KT209" s="69"/>
      <c r="KU209" s="70"/>
      <c r="LJ209" s="273"/>
      <c r="LK209" s="385"/>
      <c r="LL209" s="232"/>
      <c r="LM209" s="12">
        <v>142</v>
      </c>
      <c r="LN209" s="69"/>
      <c r="LO209" s="70"/>
      <c r="MD209" s="273"/>
    </row>
    <row r="210" spans="2:342" ht="12.75" customHeight="1" x14ac:dyDescent="0.2">
      <c r="B210" s="12">
        <v>143</v>
      </c>
      <c r="C210" s="69">
        <v>5.96</v>
      </c>
      <c r="D210" s="70">
        <v>8.9619999999999997</v>
      </c>
      <c r="E210" s="432"/>
      <c r="F210" s="72">
        <f t="shared" si="0"/>
        <v>6.4000000000000057E-2</v>
      </c>
      <c r="G210" s="67"/>
      <c r="H210" s="67"/>
      <c r="I210" s="67"/>
      <c r="J210" s="67"/>
      <c r="K210" s="67"/>
      <c r="L210" s="67"/>
      <c r="M210" s="67"/>
      <c r="N210" s="67"/>
      <c r="O210" s="67"/>
      <c r="P210" s="67"/>
      <c r="Q210" s="67"/>
      <c r="R210" s="67"/>
      <c r="S210" s="220"/>
      <c r="T210" s="385"/>
      <c r="U210" s="232"/>
      <c r="V210" s="12">
        <v>143</v>
      </c>
      <c r="W210" s="69"/>
      <c r="X210" s="70"/>
      <c r="Y210"/>
      <c r="Z210"/>
      <c r="AA210"/>
      <c r="AB210"/>
      <c r="AC210"/>
      <c r="AD210"/>
      <c r="AE210"/>
      <c r="AF210"/>
      <c r="AG210"/>
      <c r="AH210"/>
      <c r="AI210"/>
      <c r="AJ210"/>
      <c r="AK210"/>
      <c r="AL210"/>
      <c r="AM210" s="220"/>
      <c r="AN210" s="417"/>
      <c r="AP210" s="12">
        <v>143</v>
      </c>
      <c r="AQ210" s="69"/>
      <c r="AR210" s="70"/>
      <c r="AS210" s="432"/>
      <c r="AT210" s="574">
        <f t="shared" si="1"/>
        <v>0</v>
      </c>
      <c r="AU210" s="67"/>
      <c r="AV210" s="8"/>
      <c r="AW210" s="8"/>
      <c r="AX210" s="8"/>
      <c r="AY210" s="8"/>
      <c r="AZ210" s="8"/>
      <c r="BA210" s="8"/>
      <c r="BB210" s="8"/>
      <c r="BC210" s="8"/>
      <c r="BD210" s="8"/>
      <c r="BE210" s="8"/>
      <c r="BF210" s="8"/>
      <c r="BG210" s="8"/>
      <c r="BH210" s="8"/>
      <c r="BJ210" s="273"/>
      <c r="BK210" s="385"/>
      <c r="BM210" s="12">
        <v>143</v>
      </c>
      <c r="BN210" s="69"/>
      <c r="BO210" s="70"/>
      <c r="CD210" s="273"/>
      <c r="CE210" s="385"/>
      <c r="CG210" s="12">
        <v>143</v>
      </c>
      <c r="CH210" s="69"/>
      <c r="CI210" s="70"/>
      <c r="CX210" s="273"/>
      <c r="CY210" s="385"/>
      <c r="CZ210" s="232"/>
      <c r="DA210" s="12">
        <v>143</v>
      </c>
      <c r="DB210" s="69"/>
      <c r="DC210" s="70"/>
      <c r="DR210" s="273"/>
      <c r="DS210" s="385"/>
      <c r="DT210" s="232"/>
      <c r="DU210" s="12">
        <v>143</v>
      </c>
      <c r="DV210" s="69"/>
      <c r="DW210" s="70"/>
      <c r="EL210" s="273"/>
      <c r="EM210" s="385"/>
      <c r="EN210" s="232"/>
      <c r="EO210" s="12">
        <v>143</v>
      </c>
      <c r="EP210" s="69"/>
      <c r="EQ210" s="70"/>
      <c r="FF210" s="273"/>
      <c r="FG210" s="385"/>
      <c r="FH210" s="232"/>
      <c r="FI210" s="12">
        <v>143</v>
      </c>
      <c r="FJ210" s="69"/>
      <c r="FK210" s="70"/>
      <c r="FZ210" s="273"/>
      <c r="GA210" s="385"/>
      <c r="GB210" s="232"/>
      <c r="GC210" s="12">
        <v>143</v>
      </c>
      <c r="GD210" s="69"/>
      <c r="GE210" s="70"/>
      <c r="GT210" s="273"/>
      <c r="GU210" s="385"/>
      <c r="GV210" s="232"/>
      <c r="GW210" s="12">
        <v>143</v>
      </c>
      <c r="GX210" s="69"/>
      <c r="GY210" s="70"/>
      <c r="HN210" s="273"/>
      <c r="HO210" s="385"/>
      <c r="HP210" s="232"/>
      <c r="HQ210" s="12">
        <v>143</v>
      </c>
      <c r="HR210" s="69"/>
      <c r="HS210" s="70"/>
      <c r="IH210" s="273"/>
      <c r="II210" s="385"/>
      <c r="IJ210" s="232"/>
      <c r="IK210" s="12">
        <v>143</v>
      </c>
      <c r="IL210" s="69"/>
      <c r="IM210" s="70"/>
      <c r="JB210" s="273"/>
      <c r="JC210" s="385"/>
      <c r="JD210" s="232"/>
      <c r="JE210" s="12">
        <v>143</v>
      </c>
      <c r="JF210" s="69"/>
      <c r="JG210" s="70"/>
      <c r="JV210" s="273"/>
      <c r="JW210" s="385"/>
      <c r="JX210" s="232"/>
      <c r="JY210" s="12">
        <v>143</v>
      </c>
      <c r="JZ210" s="69"/>
      <c r="KA210" s="70"/>
      <c r="KP210" s="273"/>
      <c r="KQ210" s="385"/>
      <c r="KR210" s="232"/>
      <c r="KS210" s="12">
        <v>143</v>
      </c>
      <c r="KT210" s="69"/>
      <c r="KU210" s="70"/>
      <c r="LJ210" s="273"/>
      <c r="LK210" s="385"/>
      <c r="LL210" s="232"/>
      <c r="LM210" s="12">
        <v>143</v>
      </c>
      <c r="LN210" s="69"/>
      <c r="LO210" s="70"/>
      <c r="MD210" s="273"/>
    </row>
    <row r="211" spans="2:342" ht="12.75" customHeight="1" x14ac:dyDescent="0.2">
      <c r="B211" s="12">
        <v>144</v>
      </c>
      <c r="C211" s="69">
        <v>5.96</v>
      </c>
      <c r="D211" s="70">
        <v>9.0250000000000004</v>
      </c>
      <c r="E211" s="432"/>
      <c r="F211" s="72">
        <f t="shared" si="0"/>
        <v>6.3000000000000611E-2</v>
      </c>
      <c r="G211" s="67"/>
      <c r="H211" s="67"/>
      <c r="I211" s="67"/>
      <c r="J211" s="67"/>
      <c r="K211" s="67"/>
      <c r="L211" s="67"/>
      <c r="M211" s="67"/>
      <c r="N211" s="67"/>
      <c r="O211" s="67"/>
      <c r="P211" s="67"/>
      <c r="Q211" s="67"/>
      <c r="R211" s="67"/>
      <c r="S211" s="220"/>
      <c r="T211" s="385"/>
      <c r="U211" s="232"/>
      <c r="V211" s="12">
        <v>144</v>
      </c>
      <c r="W211" s="69"/>
      <c r="X211" s="70"/>
      <c r="Y211"/>
      <c r="Z211"/>
      <c r="AA211"/>
      <c r="AB211"/>
      <c r="AC211"/>
      <c r="AD211"/>
      <c r="AE211"/>
      <c r="AF211"/>
      <c r="AG211"/>
      <c r="AH211"/>
      <c r="AI211"/>
      <c r="AJ211"/>
      <c r="AK211"/>
      <c r="AL211"/>
      <c r="AM211" s="220"/>
      <c r="AN211" s="417"/>
      <c r="AP211" s="12">
        <v>144</v>
      </c>
      <c r="AQ211" s="69"/>
      <c r="AR211" s="70"/>
      <c r="AS211" s="432"/>
      <c r="AT211" s="574">
        <f t="shared" si="1"/>
        <v>0</v>
      </c>
      <c r="AU211" s="67"/>
      <c r="AV211" s="8"/>
      <c r="AW211" s="8"/>
      <c r="AX211" s="8"/>
      <c r="AY211" s="8"/>
      <c r="AZ211" s="8"/>
      <c r="BA211" s="8"/>
      <c r="BB211" s="8"/>
      <c r="BC211" s="8"/>
      <c r="BD211" s="8"/>
      <c r="BE211" s="8"/>
      <c r="BF211" s="8"/>
      <c r="BG211" s="8"/>
      <c r="BH211" s="8"/>
      <c r="BJ211" s="273"/>
      <c r="BK211" s="385"/>
      <c r="BM211" s="12">
        <v>144</v>
      </c>
      <c r="BN211" s="69"/>
      <c r="BO211" s="70"/>
      <c r="CD211" s="273"/>
      <c r="CE211" s="385"/>
      <c r="CG211" s="12">
        <v>144</v>
      </c>
      <c r="CH211" s="69"/>
      <c r="CI211" s="70"/>
      <c r="CX211" s="273"/>
      <c r="CY211" s="385"/>
      <c r="CZ211" s="232"/>
      <c r="DA211" s="12">
        <v>144</v>
      </c>
      <c r="DB211" s="69"/>
      <c r="DC211" s="70"/>
      <c r="DR211" s="273"/>
      <c r="DS211" s="385"/>
      <c r="DT211" s="232"/>
      <c r="DU211" s="12">
        <v>144</v>
      </c>
      <c r="DV211" s="69"/>
      <c r="DW211" s="70"/>
      <c r="EL211" s="273"/>
      <c r="EM211" s="385"/>
      <c r="EN211" s="232"/>
      <c r="EO211" s="12">
        <v>144</v>
      </c>
      <c r="EP211" s="69"/>
      <c r="EQ211" s="70"/>
      <c r="FF211" s="273"/>
      <c r="FG211" s="385"/>
      <c r="FH211" s="232"/>
      <c r="FI211" s="12">
        <v>144</v>
      </c>
      <c r="FJ211" s="69"/>
      <c r="FK211" s="70"/>
      <c r="FZ211" s="273"/>
      <c r="GA211" s="385"/>
      <c r="GB211" s="232"/>
      <c r="GC211" s="12">
        <v>144</v>
      </c>
      <c r="GD211" s="69"/>
      <c r="GE211" s="70"/>
      <c r="GT211" s="273"/>
      <c r="GU211" s="385"/>
      <c r="GV211" s="232"/>
      <c r="GW211" s="12">
        <v>144</v>
      </c>
      <c r="GX211" s="69"/>
      <c r="GY211" s="70"/>
      <c r="HN211" s="273"/>
      <c r="HO211" s="385"/>
      <c r="HP211" s="232"/>
      <c r="HQ211" s="12">
        <v>144</v>
      </c>
      <c r="HR211" s="69"/>
      <c r="HS211" s="70"/>
      <c r="IH211" s="273"/>
      <c r="II211" s="385"/>
      <c r="IJ211" s="232"/>
      <c r="IK211" s="12">
        <v>144</v>
      </c>
      <c r="IL211" s="69"/>
      <c r="IM211" s="70"/>
      <c r="JB211" s="273"/>
      <c r="JC211" s="385"/>
      <c r="JD211" s="232"/>
      <c r="JE211" s="12">
        <v>144</v>
      </c>
      <c r="JF211" s="69"/>
      <c r="JG211" s="70"/>
      <c r="JV211" s="273"/>
      <c r="JW211" s="385"/>
      <c r="JX211" s="232"/>
      <c r="JY211" s="12">
        <v>144</v>
      </c>
      <c r="JZ211" s="69"/>
      <c r="KA211" s="70"/>
      <c r="KP211" s="273"/>
      <c r="KQ211" s="385"/>
      <c r="KR211" s="232"/>
      <c r="KS211" s="12">
        <v>144</v>
      </c>
      <c r="KT211" s="69"/>
      <c r="KU211" s="70"/>
      <c r="LJ211" s="273"/>
      <c r="LK211" s="385"/>
      <c r="LL211" s="232"/>
      <c r="LM211" s="12">
        <v>144</v>
      </c>
      <c r="LN211" s="69"/>
      <c r="LO211" s="70"/>
      <c r="MD211" s="273"/>
    </row>
    <row r="212" spans="2:342" ht="12.75" customHeight="1" x14ac:dyDescent="0.2">
      <c r="B212" s="12">
        <v>145</v>
      </c>
      <c r="C212" s="69">
        <v>5.96</v>
      </c>
      <c r="D212" s="70">
        <v>9.0879999999999992</v>
      </c>
      <c r="E212" s="432"/>
      <c r="F212" s="72">
        <f t="shared" si="0"/>
        <v>6.2999999999998835E-2</v>
      </c>
      <c r="G212" s="67"/>
      <c r="H212" s="67"/>
      <c r="I212" s="67"/>
      <c r="J212" s="67"/>
      <c r="K212" s="67"/>
      <c r="L212" s="67"/>
      <c r="M212" s="67"/>
      <c r="N212" s="67"/>
      <c r="O212" s="67"/>
      <c r="P212" s="67"/>
      <c r="Q212" s="67"/>
      <c r="R212" s="67"/>
      <c r="S212" s="220"/>
      <c r="T212" s="385"/>
      <c r="U212" s="232"/>
      <c r="V212" s="12">
        <v>145</v>
      </c>
      <c r="W212" s="69"/>
      <c r="X212" s="70"/>
      <c r="Y212"/>
      <c r="Z212"/>
      <c r="AA212"/>
      <c r="AB212"/>
      <c r="AC212"/>
      <c r="AD212"/>
      <c r="AE212"/>
      <c r="AF212"/>
      <c r="AG212"/>
      <c r="AH212"/>
      <c r="AI212"/>
      <c r="AJ212"/>
      <c r="AK212"/>
      <c r="AL212"/>
      <c r="AM212" s="220"/>
      <c r="AN212" s="417"/>
      <c r="AP212" s="12">
        <v>145</v>
      </c>
      <c r="AQ212" s="69"/>
      <c r="AR212" s="70"/>
      <c r="AS212" s="432"/>
      <c r="AT212" s="574">
        <f t="shared" si="1"/>
        <v>0</v>
      </c>
      <c r="AU212" s="67"/>
      <c r="AV212" s="8"/>
      <c r="AW212" s="8"/>
      <c r="AX212" s="8"/>
      <c r="AY212" s="8"/>
      <c r="AZ212" s="8"/>
      <c r="BA212" s="8"/>
      <c r="BB212" s="8"/>
      <c r="BC212" s="8"/>
      <c r="BD212" s="8"/>
      <c r="BE212" s="8"/>
      <c r="BF212" s="8"/>
      <c r="BG212" s="8"/>
      <c r="BH212" s="8"/>
      <c r="BJ212" s="273"/>
      <c r="BK212" s="385"/>
      <c r="BM212" s="12">
        <v>145</v>
      </c>
      <c r="BN212" s="69"/>
      <c r="BO212" s="70"/>
      <c r="CD212" s="273"/>
      <c r="CE212" s="385"/>
      <c r="CG212" s="12">
        <v>145</v>
      </c>
      <c r="CH212" s="69"/>
      <c r="CI212" s="70"/>
      <c r="CX212" s="273"/>
      <c r="CY212" s="385"/>
      <c r="CZ212" s="232"/>
      <c r="DA212" s="12">
        <v>145</v>
      </c>
      <c r="DB212" s="69"/>
      <c r="DC212" s="70"/>
      <c r="DR212" s="273"/>
      <c r="DS212" s="385"/>
      <c r="DT212" s="232"/>
      <c r="DU212" s="12">
        <v>145</v>
      </c>
      <c r="DV212" s="69"/>
      <c r="DW212" s="70"/>
      <c r="EL212" s="273"/>
      <c r="EM212" s="385"/>
      <c r="EN212" s="232"/>
      <c r="EO212" s="12">
        <v>145</v>
      </c>
      <c r="EP212" s="69"/>
      <c r="EQ212" s="70"/>
      <c r="FF212" s="273"/>
      <c r="FG212" s="385"/>
      <c r="FH212" s="232"/>
      <c r="FI212" s="12">
        <v>145</v>
      </c>
      <c r="FJ212" s="69"/>
      <c r="FK212" s="70"/>
      <c r="FZ212" s="273"/>
      <c r="GA212" s="385"/>
      <c r="GB212" s="232"/>
      <c r="GC212" s="12">
        <v>145</v>
      </c>
      <c r="GD212" s="69"/>
      <c r="GE212" s="70"/>
      <c r="GT212" s="273"/>
      <c r="GU212" s="385"/>
      <c r="GV212" s="232"/>
      <c r="GW212" s="12">
        <v>145</v>
      </c>
      <c r="GX212" s="69"/>
      <c r="GY212" s="70"/>
      <c r="HN212" s="273"/>
      <c r="HO212" s="385"/>
      <c r="HP212" s="232"/>
      <c r="HQ212" s="12">
        <v>145</v>
      </c>
      <c r="HR212" s="69"/>
      <c r="HS212" s="70"/>
      <c r="IH212" s="273"/>
      <c r="II212" s="385"/>
      <c r="IJ212" s="232"/>
      <c r="IK212" s="12">
        <v>145</v>
      </c>
      <c r="IL212" s="69"/>
      <c r="IM212" s="70"/>
      <c r="JB212" s="273"/>
      <c r="JC212" s="385"/>
      <c r="JD212" s="232"/>
      <c r="JE212" s="12">
        <v>145</v>
      </c>
      <c r="JF212" s="69"/>
      <c r="JG212" s="70"/>
      <c r="JV212" s="273"/>
      <c r="JW212" s="385"/>
      <c r="JX212" s="232"/>
      <c r="JY212" s="12">
        <v>145</v>
      </c>
      <c r="JZ212" s="69"/>
      <c r="KA212" s="70"/>
      <c r="KP212" s="273"/>
      <c r="KQ212" s="385"/>
      <c r="KR212" s="232"/>
      <c r="KS212" s="12">
        <v>145</v>
      </c>
      <c r="KT212" s="69"/>
      <c r="KU212" s="70"/>
      <c r="LJ212" s="273"/>
      <c r="LK212" s="385"/>
      <c r="LL212" s="232"/>
      <c r="LM212" s="12">
        <v>145</v>
      </c>
      <c r="LN212" s="69"/>
      <c r="LO212" s="70"/>
      <c r="MD212" s="273"/>
    </row>
    <row r="213" spans="2:342" ht="12.75" customHeight="1" x14ac:dyDescent="0.2">
      <c r="B213" s="12">
        <v>146</v>
      </c>
      <c r="C213" s="69">
        <v>5.96</v>
      </c>
      <c r="D213" s="70">
        <v>9.1509999999999998</v>
      </c>
      <c r="E213" s="432"/>
      <c r="F213" s="72">
        <f t="shared" si="0"/>
        <v>6.3000000000000611E-2</v>
      </c>
      <c r="G213" s="67"/>
      <c r="H213" s="67"/>
      <c r="I213" s="67"/>
      <c r="J213" s="67"/>
      <c r="K213" s="67"/>
      <c r="L213" s="67"/>
      <c r="M213" s="67"/>
      <c r="N213" s="67"/>
      <c r="O213" s="67"/>
      <c r="P213" s="67"/>
      <c r="Q213" s="67"/>
      <c r="R213" s="67"/>
      <c r="S213" s="220"/>
      <c r="T213" s="385"/>
      <c r="U213" s="232"/>
      <c r="V213" s="12">
        <v>146</v>
      </c>
      <c r="W213" s="69"/>
      <c r="X213" s="70"/>
      <c r="Y213"/>
      <c r="Z213"/>
      <c r="AA213"/>
      <c r="AB213"/>
      <c r="AC213"/>
      <c r="AD213"/>
      <c r="AE213"/>
      <c r="AF213"/>
      <c r="AG213"/>
      <c r="AH213"/>
      <c r="AI213"/>
      <c r="AJ213"/>
      <c r="AK213"/>
      <c r="AL213"/>
      <c r="AM213" s="220"/>
      <c r="AN213" s="417"/>
      <c r="AP213" s="12">
        <v>146</v>
      </c>
      <c r="AQ213" s="69"/>
      <c r="AR213" s="70"/>
      <c r="AS213" s="432"/>
      <c r="AT213" s="574">
        <f t="shared" si="1"/>
        <v>0</v>
      </c>
      <c r="AU213" s="67"/>
      <c r="AV213" s="8"/>
      <c r="AW213" s="8"/>
      <c r="AX213" s="8"/>
      <c r="AY213" s="8"/>
      <c r="AZ213" s="8"/>
      <c r="BA213" s="8"/>
      <c r="BB213" s="8"/>
      <c r="BC213" s="8"/>
      <c r="BD213" s="8"/>
      <c r="BE213" s="8"/>
      <c r="BF213" s="8"/>
      <c r="BG213" s="8"/>
      <c r="BH213" s="8"/>
      <c r="BJ213" s="273"/>
      <c r="BK213" s="385"/>
      <c r="BM213" s="12">
        <v>146</v>
      </c>
      <c r="BN213" s="69"/>
      <c r="BO213" s="70"/>
      <c r="CD213" s="273"/>
      <c r="CE213" s="385"/>
      <c r="CG213" s="12">
        <v>146</v>
      </c>
      <c r="CH213" s="69"/>
      <c r="CI213" s="70"/>
      <c r="CX213" s="273"/>
      <c r="CY213" s="385"/>
      <c r="CZ213" s="232"/>
      <c r="DA213" s="12">
        <v>146</v>
      </c>
      <c r="DB213" s="69"/>
      <c r="DC213" s="70"/>
      <c r="DR213" s="273"/>
      <c r="DS213" s="385"/>
      <c r="DT213" s="232"/>
      <c r="DU213" s="12">
        <v>146</v>
      </c>
      <c r="DV213" s="69"/>
      <c r="DW213" s="70"/>
      <c r="EL213" s="273"/>
      <c r="EM213" s="385"/>
      <c r="EN213" s="232"/>
      <c r="EO213" s="12">
        <v>146</v>
      </c>
      <c r="EP213" s="69"/>
      <c r="EQ213" s="70"/>
      <c r="FF213" s="273"/>
      <c r="FG213" s="385"/>
      <c r="FH213" s="232"/>
      <c r="FI213" s="12">
        <v>146</v>
      </c>
      <c r="FJ213" s="69"/>
      <c r="FK213" s="70"/>
      <c r="FZ213" s="273"/>
      <c r="GA213" s="385"/>
      <c r="GB213" s="232"/>
      <c r="GC213" s="12">
        <v>146</v>
      </c>
      <c r="GD213" s="69"/>
      <c r="GE213" s="70"/>
      <c r="GT213" s="273"/>
      <c r="GU213" s="385"/>
      <c r="GV213" s="232"/>
      <c r="GW213" s="12">
        <v>146</v>
      </c>
      <c r="GX213" s="69"/>
      <c r="GY213" s="70"/>
      <c r="HN213" s="273"/>
      <c r="HO213" s="385"/>
      <c r="HP213" s="232"/>
      <c r="HQ213" s="12">
        <v>146</v>
      </c>
      <c r="HR213" s="69"/>
      <c r="HS213" s="70"/>
      <c r="IH213" s="273"/>
      <c r="II213" s="385"/>
      <c r="IJ213" s="232"/>
      <c r="IK213" s="12">
        <v>146</v>
      </c>
      <c r="IL213" s="69"/>
      <c r="IM213" s="70"/>
      <c r="JB213" s="273"/>
      <c r="JC213" s="385"/>
      <c r="JD213" s="232"/>
      <c r="JE213" s="12">
        <v>146</v>
      </c>
      <c r="JF213" s="69"/>
      <c r="JG213" s="70"/>
      <c r="JV213" s="273"/>
      <c r="JW213" s="385"/>
      <c r="JX213" s="232"/>
      <c r="JY213" s="12">
        <v>146</v>
      </c>
      <c r="JZ213" s="69"/>
      <c r="KA213" s="70"/>
      <c r="KP213" s="273"/>
      <c r="KQ213" s="385"/>
      <c r="KR213" s="232"/>
      <c r="KS213" s="12">
        <v>146</v>
      </c>
      <c r="KT213" s="69"/>
      <c r="KU213" s="70"/>
      <c r="LJ213" s="273"/>
      <c r="LK213" s="385"/>
      <c r="LL213" s="232"/>
      <c r="LM213" s="12">
        <v>146</v>
      </c>
      <c r="LN213" s="69"/>
      <c r="LO213" s="70"/>
      <c r="MD213" s="273"/>
    </row>
    <row r="214" spans="2:342" ht="12.75" customHeight="1" x14ac:dyDescent="0.2">
      <c r="B214" s="12">
        <v>147</v>
      </c>
      <c r="C214" s="69">
        <v>5.96</v>
      </c>
      <c r="D214" s="70">
        <v>9.2149999999999999</v>
      </c>
      <c r="E214" s="432"/>
      <c r="F214" s="72">
        <f t="shared" si="0"/>
        <v>6.4000000000000057E-2</v>
      </c>
      <c r="G214" s="67"/>
      <c r="H214" s="67"/>
      <c r="I214" s="67"/>
      <c r="J214" s="67"/>
      <c r="K214" s="67"/>
      <c r="L214" s="67"/>
      <c r="M214" s="67"/>
      <c r="N214" s="67"/>
      <c r="O214" s="67"/>
      <c r="P214" s="67"/>
      <c r="Q214" s="67"/>
      <c r="R214" s="67"/>
      <c r="S214" s="220"/>
      <c r="T214" s="385"/>
      <c r="U214" s="232"/>
      <c r="V214" s="12">
        <v>147</v>
      </c>
      <c r="W214" s="69"/>
      <c r="X214" s="70"/>
      <c r="Y214"/>
      <c r="Z214"/>
      <c r="AA214"/>
      <c r="AB214"/>
      <c r="AC214"/>
      <c r="AD214"/>
      <c r="AE214"/>
      <c r="AF214"/>
      <c r="AG214"/>
      <c r="AH214"/>
      <c r="AI214"/>
      <c r="AJ214"/>
      <c r="AK214"/>
      <c r="AL214"/>
      <c r="AM214" s="220"/>
      <c r="AN214" s="417"/>
      <c r="AP214" s="12">
        <v>147</v>
      </c>
      <c r="AQ214" s="69"/>
      <c r="AR214" s="70"/>
      <c r="AS214" s="432"/>
      <c r="AT214" s="574">
        <f t="shared" si="1"/>
        <v>0</v>
      </c>
      <c r="AU214" s="67"/>
      <c r="AV214" s="8"/>
      <c r="AW214" s="8"/>
      <c r="AX214" s="8"/>
      <c r="AY214" s="8"/>
      <c r="AZ214" s="8"/>
      <c r="BA214" s="8"/>
      <c r="BB214" s="8"/>
      <c r="BC214" s="8"/>
      <c r="BD214" s="8"/>
      <c r="BE214" s="8"/>
      <c r="BF214" s="8"/>
      <c r="BG214" s="8"/>
      <c r="BH214" s="8"/>
      <c r="BJ214" s="273"/>
      <c r="BK214" s="385"/>
      <c r="BM214" s="12">
        <v>147</v>
      </c>
      <c r="BN214" s="69"/>
      <c r="BO214" s="70"/>
      <c r="CD214" s="273"/>
      <c r="CE214" s="385"/>
      <c r="CG214" s="12">
        <v>147</v>
      </c>
      <c r="CH214" s="69"/>
      <c r="CI214" s="70"/>
      <c r="CX214" s="273"/>
      <c r="CY214" s="385"/>
      <c r="CZ214" s="232"/>
      <c r="DA214" s="12">
        <v>147</v>
      </c>
      <c r="DB214" s="69"/>
      <c r="DC214" s="70"/>
      <c r="DR214" s="273"/>
      <c r="DS214" s="385"/>
      <c r="DT214" s="232"/>
      <c r="DU214" s="12">
        <v>147</v>
      </c>
      <c r="DV214" s="69"/>
      <c r="DW214" s="70"/>
      <c r="EL214" s="273"/>
      <c r="EM214" s="385"/>
      <c r="EN214" s="232"/>
      <c r="EO214" s="12">
        <v>147</v>
      </c>
      <c r="EP214" s="69"/>
      <c r="EQ214" s="70"/>
      <c r="FF214" s="273"/>
      <c r="FG214" s="385"/>
      <c r="FH214" s="232"/>
      <c r="FI214" s="12">
        <v>147</v>
      </c>
      <c r="FJ214" s="69"/>
      <c r="FK214" s="70"/>
      <c r="FZ214" s="273"/>
      <c r="GA214" s="385"/>
      <c r="GB214" s="232"/>
      <c r="GC214" s="12">
        <v>147</v>
      </c>
      <c r="GD214" s="69"/>
      <c r="GE214" s="70"/>
      <c r="GT214" s="273"/>
      <c r="GU214" s="385"/>
      <c r="GV214" s="232"/>
      <c r="GW214" s="12">
        <v>147</v>
      </c>
      <c r="GX214" s="69"/>
      <c r="GY214" s="70"/>
      <c r="HN214" s="273"/>
      <c r="HO214" s="385"/>
      <c r="HP214" s="232"/>
      <c r="HQ214" s="12">
        <v>147</v>
      </c>
      <c r="HR214" s="69"/>
      <c r="HS214" s="70"/>
      <c r="IH214" s="273"/>
      <c r="II214" s="385"/>
      <c r="IJ214" s="232"/>
      <c r="IK214" s="12">
        <v>147</v>
      </c>
      <c r="IL214" s="69"/>
      <c r="IM214" s="70"/>
      <c r="JB214" s="273"/>
      <c r="JC214" s="385"/>
      <c r="JD214" s="232"/>
      <c r="JE214" s="12">
        <v>147</v>
      </c>
      <c r="JF214" s="69"/>
      <c r="JG214" s="70"/>
      <c r="JV214" s="273"/>
      <c r="JW214" s="385"/>
      <c r="JX214" s="232"/>
      <c r="JY214" s="12">
        <v>147</v>
      </c>
      <c r="JZ214" s="69"/>
      <c r="KA214" s="70"/>
      <c r="KP214" s="273"/>
      <c r="KQ214" s="385"/>
      <c r="KR214" s="232"/>
      <c r="KS214" s="12">
        <v>147</v>
      </c>
      <c r="KT214" s="69"/>
      <c r="KU214" s="70"/>
      <c r="LJ214" s="273"/>
      <c r="LK214" s="385"/>
      <c r="LL214" s="232"/>
      <c r="LM214" s="12">
        <v>147</v>
      </c>
      <c r="LN214" s="69"/>
      <c r="LO214" s="70"/>
      <c r="MD214" s="273"/>
    </row>
    <row r="215" spans="2:342" ht="12.75" customHeight="1" x14ac:dyDescent="0.2">
      <c r="B215" s="12">
        <v>148</v>
      </c>
      <c r="C215" s="69">
        <v>5.97</v>
      </c>
      <c r="D215" s="70">
        <v>9.2780000000000005</v>
      </c>
      <c r="E215" s="432"/>
      <c r="F215" s="72">
        <f t="shared" si="0"/>
        <v>6.3000000000000611E-2</v>
      </c>
      <c r="G215" s="67"/>
      <c r="H215" s="67"/>
      <c r="I215" s="67"/>
      <c r="J215" s="67"/>
      <c r="K215" s="67"/>
      <c r="L215" s="67"/>
      <c r="M215" s="67"/>
      <c r="N215" s="67"/>
      <c r="O215" s="67"/>
      <c r="P215" s="67"/>
      <c r="Q215" s="67"/>
      <c r="R215" s="67"/>
      <c r="S215" s="220"/>
      <c r="T215" s="385"/>
      <c r="U215" s="232"/>
      <c r="V215" s="12">
        <v>148</v>
      </c>
      <c r="W215" s="69"/>
      <c r="X215" s="70"/>
      <c r="Y215"/>
      <c r="Z215"/>
      <c r="AA215"/>
      <c r="AB215"/>
      <c r="AC215"/>
      <c r="AD215"/>
      <c r="AE215"/>
      <c r="AF215"/>
      <c r="AG215"/>
      <c r="AH215"/>
      <c r="AI215"/>
      <c r="AJ215"/>
      <c r="AK215"/>
      <c r="AL215"/>
      <c r="AM215" s="220"/>
      <c r="AN215" s="417"/>
      <c r="AP215" s="12">
        <v>148</v>
      </c>
      <c r="AQ215" s="69"/>
      <c r="AR215" s="70"/>
      <c r="AS215" s="432"/>
      <c r="AT215" s="574">
        <f t="shared" si="1"/>
        <v>0</v>
      </c>
      <c r="AU215" s="67"/>
      <c r="AV215" s="8"/>
      <c r="AW215" s="8"/>
      <c r="AX215" s="8"/>
      <c r="AY215" s="8"/>
      <c r="AZ215" s="8"/>
      <c r="BA215" s="8"/>
      <c r="BB215" s="8"/>
      <c r="BC215" s="8"/>
      <c r="BD215" s="8"/>
      <c r="BE215" s="8"/>
      <c r="BF215" s="8"/>
      <c r="BG215" s="8"/>
      <c r="BH215" s="8"/>
      <c r="BJ215" s="273"/>
      <c r="BK215" s="385"/>
      <c r="BM215" s="12">
        <v>148</v>
      </c>
      <c r="BN215" s="69"/>
      <c r="BO215" s="70"/>
      <c r="CD215" s="273"/>
      <c r="CE215" s="385"/>
      <c r="CG215" s="12">
        <v>148</v>
      </c>
      <c r="CH215" s="69"/>
      <c r="CI215" s="70"/>
      <c r="CX215" s="273"/>
      <c r="CY215" s="385"/>
      <c r="CZ215" s="232"/>
      <c r="DA215" s="12">
        <v>148</v>
      </c>
      <c r="DB215" s="69"/>
      <c r="DC215" s="70"/>
      <c r="DR215" s="273"/>
      <c r="DS215" s="385"/>
      <c r="DT215" s="232"/>
      <c r="DU215" s="12">
        <v>148</v>
      </c>
      <c r="DV215" s="69"/>
      <c r="DW215" s="70"/>
      <c r="EL215" s="273"/>
      <c r="EM215" s="385"/>
      <c r="EN215" s="232"/>
      <c r="EO215" s="12">
        <v>148</v>
      </c>
      <c r="EP215" s="69"/>
      <c r="EQ215" s="70"/>
      <c r="FF215" s="273"/>
      <c r="FG215" s="385"/>
      <c r="FH215" s="232"/>
      <c r="FI215" s="12">
        <v>148</v>
      </c>
      <c r="FJ215" s="69"/>
      <c r="FK215" s="70"/>
      <c r="FZ215" s="273"/>
      <c r="GA215" s="385"/>
      <c r="GB215" s="232"/>
      <c r="GC215" s="12">
        <v>148</v>
      </c>
      <c r="GD215" s="69"/>
      <c r="GE215" s="70"/>
      <c r="GT215" s="273"/>
      <c r="GU215" s="385"/>
      <c r="GV215" s="232"/>
      <c r="GW215" s="12">
        <v>148</v>
      </c>
      <c r="GX215" s="69"/>
      <c r="GY215" s="70"/>
      <c r="HN215" s="273"/>
      <c r="HO215" s="385"/>
      <c r="HP215" s="232"/>
      <c r="HQ215" s="12">
        <v>148</v>
      </c>
      <c r="HR215" s="69"/>
      <c r="HS215" s="70"/>
      <c r="IH215" s="273"/>
      <c r="II215" s="385"/>
      <c r="IJ215" s="232"/>
      <c r="IK215" s="12">
        <v>148</v>
      </c>
      <c r="IL215" s="69"/>
      <c r="IM215" s="70"/>
      <c r="JB215" s="273"/>
      <c r="JC215" s="385"/>
      <c r="JD215" s="232"/>
      <c r="JE215" s="12">
        <v>148</v>
      </c>
      <c r="JF215" s="69"/>
      <c r="JG215" s="70"/>
      <c r="JV215" s="273"/>
      <c r="JW215" s="385"/>
      <c r="JX215" s="232"/>
      <c r="JY215" s="12">
        <v>148</v>
      </c>
      <c r="JZ215" s="69"/>
      <c r="KA215" s="70"/>
      <c r="KP215" s="273"/>
      <c r="KQ215" s="385"/>
      <c r="KR215" s="232"/>
      <c r="KS215" s="12">
        <v>148</v>
      </c>
      <c r="KT215" s="69"/>
      <c r="KU215" s="70"/>
      <c r="LJ215" s="273"/>
      <c r="LK215" s="385"/>
      <c r="LL215" s="232"/>
      <c r="LM215" s="12">
        <v>148</v>
      </c>
      <c r="LN215" s="69"/>
      <c r="LO215" s="70"/>
      <c r="MD215" s="273"/>
    </row>
    <row r="216" spans="2:342" ht="12.75" customHeight="1" x14ac:dyDescent="0.2">
      <c r="B216" s="12">
        <v>149</v>
      </c>
      <c r="C216" s="69">
        <v>5.97</v>
      </c>
      <c r="D216" s="70">
        <v>9.3409999999999993</v>
      </c>
      <c r="E216" s="432"/>
      <c r="F216" s="72">
        <f t="shared" si="0"/>
        <v>6.2999999999998835E-2</v>
      </c>
      <c r="G216" s="67"/>
      <c r="H216" s="67"/>
      <c r="I216" s="67"/>
      <c r="J216" s="67"/>
      <c r="K216" s="67"/>
      <c r="L216" s="67"/>
      <c r="M216" s="67"/>
      <c r="N216" s="67"/>
      <c r="O216" s="67"/>
      <c r="P216" s="67"/>
      <c r="Q216" s="67"/>
      <c r="R216" s="67"/>
      <c r="S216" s="220"/>
      <c r="T216" s="385"/>
      <c r="U216" s="232"/>
      <c r="V216" s="12">
        <v>149</v>
      </c>
      <c r="W216" s="69"/>
      <c r="X216" s="70"/>
      <c r="Y216"/>
      <c r="Z216"/>
      <c r="AA216"/>
      <c r="AB216"/>
      <c r="AC216"/>
      <c r="AD216"/>
      <c r="AE216"/>
      <c r="AF216"/>
      <c r="AG216"/>
      <c r="AH216"/>
      <c r="AI216"/>
      <c r="AJ216"/>
      <c r="AK216"/>
      <c r="AL216"/>
      <c r="AM216" s="220"/>
      <c r="AN216" s="417"/>
      <c r="AP216" s="12">
        <v>149</v>
      </c>
      <c r="AQ216" s="69"/>
      <c r="AR216" s="70"/>
      <c r="AS216" s="432"/>
      <c r="AT216" s="574">
        <f t="shared" si="1"/>
        <v>0</v>
      </c>
      <c r="AU216" s="67"/>
      <c r="AV216" s="8"/>
      <c r="AW216" s="8"/>
      <c r="AX216" s="8"/>
      <c r="AY216" s="8"/>
      <c r="AZ216" s="8"/>
      <c r="BA216" s="8"/>
      <c r="BB216" s="8"/>
      <c r="BC216" s="8"/>
      <c r="BD216" s="8"/>
      <c r="BE216" s="8"/>
      <c r="BF216" s="8"/>
      <c r="BG216" s="8"/>
      <c r="BH216" s="8"/>
      <c r="BJ216" s="273"/>
      <c r="BK216" s="385"/>
      <c r="BM216" s="12">
        <v>149</v>
      </c>
      <c r="BN216" s="69"/>
      <c r="BO216" s="70"/>
      <c r="CD216" s="273"/>
      <c r="CE216" s="385"/>
      <c r="CG216" s="12">
        <v>149</v>
      </c>
      <c r="CH216" s="69"/>
      <c r="CI216" s="70"/>
      <c r="CX216" s="273"/>
      <c r="CY216" s="385"/>
      <c r="CZ216" s="232"/>
      <c r="DA216" s="12">
        <v>149</v>
      </c>
      <c r="DB216" s="69"/>
      <c r="DC216" s="70"/>
      <c r="DR216" s="273"/>
      <c r="DS216" s="385"/>
      <c r="DT216" s="232"/>
      <c r="DU216" s="12">
        <v>149</v>
      </c>
      <c r="DV216" s="69"/>
      <c r="DW216" s="70"/>
      <c r="EL216" s="273"/>
      <c r="EM216" s="385"/>
      <c r="EN216" s="232"/>
      <c r="EO216" s="12">
        <v>149</v>
      </c>
      <c r="EP216" s="69"/>
      <c r="EQ216" s="70"/>
      <c r="FF216" s="273"/>
      <c r="FG216" s="385"/>
      <c r="FH216" s="232"/>
      <c r="FI216" s="12">
        <v>149</v>
      </c>
      <c r="FJ216" s="69"/>
      <c r="FK216" s="70"/>
      <c r="FZ216" s="273"/>
      <c r="GA216" s="385"/>
      <c r="GB216" s="232"/>
      <c r="GC216" s="12">
        <v>149</v>
      </c>
      <c r="GD216" s="69"/>
      <c r="GE216" s="70"/>
      <c r="GT216" s="273"/>
      <c r="GU216" s="385"/>
      <c r="GV216" s="232"/>
      <c r="GW216" s="12">
        <v>149</v>
      </c>
      <c r="GX216" s="69"/>
      <c r="GY216" s="70"/>
      <c r="HN216" s="273"/>
      <c r="HO216" s="385"/>
      <c r="HP216" s="232"/>
      <c r="HQ216" s="12">
        <v>149</v>
      </c>
      <c r="HR216" s="69"/>
      <c r="HS216" s="70"/>
      <c r="IH216" s="273"/>
      <c r="II216" s="385"/>
      <c r="IJ216" s="232"/>
      <c r="IK216" s="12">
        <v>149</v>
      </c>
      <c r="IL216" s="69"/>
      <c r="IM216" s="70"/>
      <c r="JB216" s="273"/>
      <c r="JC216" s="385"/>
      <c r="JD216" s="232"/>
      <c r="JE216" s="12">
        <v>149</v>
      </c>
      <c r="JF216" s="69"/>
      <c r="JG216" s="70"/>
      <c r="JV216" s="273"/>
      <c r="JW216" s="385"/>
      <c r="JX216" s="232"/>
      <c r="JY216" s="12">
        <v>149</v>
      </c>
      <c r="JZ216" s="69"/>
      <c r="KA216" s="70"/>
      <c r="KP216" s="273"/>
      <c r="KQ216" s="385"/>
      <c r="KR216" s="232"/>
      <c r="KS216" s="12">
        <v>149</v>
      </c>
      <c r="KT216" s="69"/>
      <c r="KU216" s="70"/>
      <c r="LJ216" s="273"/>
      <c r="LK216" s="385"/>
      <c r="LL216" s="232"/>
      <c r="LM216" s="12">
        <v>149</v>
      </c>
      <c r="LN216" s="69"/>
      <c r="LO216" s="70"/>
      <c r="MD216" s="273"/>
    </row>
    <row r="217" spans="2:342" ht="12.75" customHeight="1" x14ac:dyDescent="0.2">
      <c r="B217" s="12">
        <v>150</v>
      </c>
      <c r="C217" s="69">
        <v>5.97</v>
      </c>
      <c r="D217" s="70">
        <v>9.4049999999999994</v>
      </c>
      <c r="E217" s="432"/>
      <c r="F217" s="72">
        <f t="shared" si="0"/>
        <v>6.4000000000000057E-2</v>
      </c>
      <c r="G217" s="67"/>
      <c r="H217" s="67"/>
      <c r="I217" s="67"/>
      <c r="J217" s="67"/>
      <c r="K217" s="67"/>
      <c r="L217" s="67"/>
      <c r="M217" s="67"/>
      <c r="N217" s="67"/>
      <c r="O217" s="67"/>
      <c r="P217" s="67"/>
      <c r="Q217" s="67"/>
      <c r="R217" s="67"/>
      <c r="S217" s="220"/>
      <c r="T217" s="385"/>
      <c r="U217" s="232"/>
      <c r="V217" s="12">
        <v>150</v>
      </c>
      <c r="W217" s="69"/>
      <c r="X217" s="70"/>
      <c r="Y217"/>
      <c r="Z217"/>
      <c r="AA217"/>
      <c r="AB217"/>
      <c r="AC217"/>
      <c r="AD217"/>
      <c r="AE217"/>
      <c r="AF217"/>
      <c r="AG217"/>
      <c r="AH217"/>
      <c r="AI217"/>
      <c r="AJ217"/>
      <c r="AK217"/>
      <c r="AL217"/>
      <c r="AM217" s="220"/>
      <c r="AN217" s="417"/>
      <c r="AP217" s="12">
        <v>150</v>
      </c>
      <c r="AQ217" s="69"/>
      <c r="AR217" s="70"/>
      <c r="AS217" s="432"/>
      <c r="AT217" s="574">
        <f t="shared" si="1"/>
        <v>0</v>
      </c>
      <c r="AU217" s="67"/>
      <c r="AV217" s="8"/>
      <c r="AW217" s="8"/>
      <c r="AX217" s="8"/>
      <c r="AY217" s="8"/>
      <c r="AZ217" s="8"/>
      <c r="BA217" s="8"/>
      <c r="BB217" s="8"/>
      <c r="BC217" s="8"/>
      <c r="BD217" s="8"/>
      <c r="BE217" s="8"/>
      <c r="BF217" s="8"/>
      <c r="BG217" s="8"/>
      <c r="BH217" s="8"/>
      <c r="BJ217" s="273"/>
      <c r="BK217" s="385"/>
      <c r="BM217" s="12">
        <v>150</v>
      </c>
      <c r="BN217" s="69"/>
      <c r="BO217" s="70"/>
      <c r="CD217" s="273"/>
      <c r="CE217" s="385"/>
      <c r="CG217" s="12">
        <v>150</v>
      </c>
      <c r="CH217" s="69"/>
      <c r="CI217" s="70"/>
      <c r="CX217" s="273"/>
      <c r="CY217" s="385"/>
      <c r="CZ217" s="232"/>
      <c r="DA217" s="12">
        <v>150</v>
      </c>
      <c r="DB217" s="69"/>
      <c r="DC217" s="70"/>
      <c r="DR217" s="273"/>
      <c r="DS217" s="385"/>
      <c r="DT217" s="232"/>
      <c r="DU217" s="12">
        <v>150</v>
      </c>
      <c r="DV217" s="69"/>
      <c r="DW217" s="70"/>
      <c r="EL217" s="273"/>
      <c r="EM217" s="385"/>
      <c r="EN217" s="232"/>
      <c r="EO217" s="12">
        <v>150</v>
      </c>
      <c r="EP217" s="69"/>
      <c r="EQ217" s="70"/>
      <c r="FF217" s="273"/>
      <c r="FG217" s="385"/>
      <c r="FH217" s="232"/>
      <c r="FI217" s="12">
        <v>150</v>
      </c>
      <c r="FJ217" s="69"/>
      <c r="FK217" s="70"/>
      <c r="FZ217" s="273"/>
      <c r="GA217" s="385"/>
      <c r="GB217" s="232"/>
      <c r="GC217" s="12">
        <v>150</v>
      </c>
      <c r="GD217" s="69"/>
      <c r="GE217" s="70"/>
      <c r="GT217" s="273"/>
      <c r="GU217" s="385"/>
      <c r="GV217" s="232"/>
      <c r="GW217" s="12">
        <v>150</v>
      </c>
      <c r="GX217" s="69"/>
      <c r="GY217" s="70"/>
      <c r="HN217" s="273"/>
      <c r="HO217" s="385"/>
      <c r="HP217" s="232"/>
      <c r="HQ217" s="12">
        <v>150</v>
      </c>
      <c r="HR217" s="69"/>
      <c r="HS217" s="70"/>
      <c r="IH217" s="273"/>
      <c r="II217" s="385"/>
      <c r="IJ217" s="232"/>
      <c r="IK217" s="12">
        <v>150</v>
      </c>
      <c r="IL217" s="69"/>
      <c r="IM217" s="70"/>
      <c r="JB217" s="273"/>
      <c r="JC217" s="385"/>
      <c r="JD217" s="232"/>
      <c r="JE217" s="12">
        <v>150</v>
      </c>
      <c r="JF217" s="69"/>
      <c r="JG217" s="70"/>
      <c r="JV217" s="273"/>
      <c r="JW217" s="385"/>
      <c r="JX217" s="232"/>
      <c r="JY217" s="12">
        <v>150</v>
      </c>
      <c r="JZ217" s="69"/>
      <c r="KA217" s="70"/>
      <c r="KP217" s="273"/>
      <c r="KQ217" s="385"/>
      <c r="KR217" s="232"/>
      <c r="KS217" s="12">
        <v>150</v>
      </c>
      <c r="KT217" s="69"/>
      <c r="KU217" s="70"/>
      <c r="LJ217" s="273"/>
      <c r="LK217" s="385"/>
      <c r="LL217" s="232"/>
      <c r="LM217" s="12">
        <v>150</v>
      </c>
      <c r="LN217" s="69"/>
      <c r="LO217" s="70"/>
      <c r="MD217" s="273"/>
    </row>
    <row r="218" spans="2:342" ht="12.75" customHeight="1" x14ac:dyDescent="0.2">
      <c r="B218" s="12">
        <v>151</v>
      </c>
      <c r="C218" s="69">
        <v>5.97</v>
      </c>
      <c r="D218" s="70">
        <v>9.468</v>
      </c>
      <c r="E218" s="432"/>
      <c r="F218" s="72">
        <f t="shared" si="0"/>
        <v>6.3000000000000611E-2</v>
      </c>
      <c r="G218" s="67"/>
      <c r="H218" s="67"/>
      <c r="I218" s="67"/>
      <c r="J218" s="67"/>
      <c r="K218" s="67"/>
      <c r="L218" s="67"/>
      <c r="M218" s="67"/>
      <c r="N218" s="67"/>
      <c r="O218" s="67"/>
      <c r="P218" s="67"/>
      <c r="Q218" s="67"/>
      <c r="R218" s="67"/>
      <c r="S218" s="220"/>
      <c r="T218" s="385"/>
      <c r="U218" s="232"/>
      <c r="V218" s="12">
        <v>151</v>
      </c>
      <c r="W218" s="69"/>
      <c r="X218" s="70"/>
      <c r="Y218"/>
      <c r="Z218"/>
      <c r="AA218"/>
      <c r="AB218"/>
      <c r="AC218"/>
      <c r="AD218"/>
      <c r="AE218"/>
      <c r="AF218"/>
      <c r="AG218"/>
      <c r="AH218"/>
      <c r="AI218"/>
      <c r="AJ218"/>
      <c r="AK218"/>
      <c r="AL218"/>
      <c r="AM218" s="220"/>
      <c r="AN218" s="417"/>
      <c r="AP218" s="12">
        <v>151</v>
      </c>
      <c r="AQ218" s="69"/>
      <c r="AR218" s="70"/>
      <c r="AS218" s="432"/>
      <c r="AT218" s="574">
        <f t="shared" si="1"/>
        <v>0</v>
      </c>
      <c r="AU218" s="67"/>
      <c r="AV218" s="8"/>
      <c r="AW218" s="8"/>
      <c r="AX218" s="8"/>
      <c r="AY218" s="8"/>
      <c r="AZ218" s="8"/>
      <c r="BA218" s="8"/>
      <c r="BB218" s="8"/>
      <c r="BC218" s="8"/>
      <c r="BD218" s="8"/>
      <c r="BE218" s="8"/>
      <c r="BF218" s="8"/>
      <c r="BG218" s="8"/>
      <c r="BH218" s="8"/>
      <c r="BJ218" s="273"/>
      <c r="BK218" s="385"/>
      <c r="BM218" s="12">
        <v>151</v>
      </c>
      <c r="BN218" s="69"/>
      <c r="BO218" s="70"/>
      <c r="CD218" s="273"/>
      <c r="CE218" s="385"/>
      <c r="CG218" s="12">
        <v>151</v>
      </c>
      <c r="CH218" s="69"/>
      <c r="CI218" s="70"/>
      <c r="CX218" s="273"/>
      <c r="CY218" s="385"/>
      <c r="CZ218" s="232"/>
      <c r="DA218" s="12">
        <v>151</v>
      </c>
      <c r="DB218" s="69"/>
      <c r="DC218" s="70"/>
      <c r="DR218" s="273"/>
      <c r="DS218" s="385"/>
      <c r="DT218" s="232"/>
      <c r="DU218" s="12">
        <v>151</v>
      </c>
      <c r="DV218" s="69"/>
      <c r="DW218" s="70"/>
      <c r="EL218" s="273"/>
      <c r="EM218" s="385"/>
      <c r="EN218" s="232"/>
      <c r="EO218" s="12">
        <v>151</v>
      </c>
      <c r="EP218" s="69"/>
      <c r="EQ218" s="70"/>
      <c r="FF218" s="273"/>
      <c r="FG218" s="385"/>
      <c r="FH218" s="232"/>
      <c r="FI218" s="12">
        <v>151</v>
      </c>
      <c r="FJ218" s="69"/>
      <c r="FK218" s="70"/>
      <c r="FZ218" s="273"/>
      <c r="GA218" s="385"/>
      <c r="GB218" s="232"/>
      <c r="GC218" s="12">
        <v>151</v>
      </c>
      <c r="GD218" s="69"/>
      <c r="GE218" s="70"/>
      <c r="GT218" s="273"/>
      <c r="GU218" s="385"/>
      <c r="GV218" s="232"/>
      <c r="GW218" s="12">
        <v>151</v>
      </c>
      <c r="GX218" s="69"/>
      <c r="GY218" s="70"/>
      <c r="HN218" s="273"/>
      <c r="HO218" s="385"/>
      <c r="HP218" s="232"/>
      <c r="HQ218" s="12">
        <v>151</v>
      </c>
      <c r="HR218" s="69"/>
      <c r="HS218" s="70"/>
      <c r="IH218" s="273"/>
      <c r="II218" s="385"/>
      <c r="IJ218" s="232"/>
      <c r="IK218" s="12">
        <v>151</v>
      </c>
      <c r="IL218" s="69"/>
      <c r="IM218" s="70"/>
      <c r="JB218" s="273"/>
      <c r="JC218" s="385"/>
      <c r="JD218" s="232"/>
      <c r="JE218" s="12">
        <v>151</v>
      </c>
      <c r="JF218" s="69"/>
      <c r="JG218" s="70"/>
      <c r="JV218" s="273"/>
      <c r="JW218" s="385"/>
      <c r="JX218" s="232"/>
      <c r="JY218" s="12">
        <v>151</v>
      </c>
      <c r="JZ218" s="69"/>
      <c r="KA218" s="70"/>
      <c r="KP218" s="273"/>
      <c r="KQ218" s="385"/>
      <c r="KR218" s="232"/>
      <c r="KS218" s="12">
        <v>151</v>
      </c>
      <c r="KT218" s="69"/>
      <c r="KU218" s="70"/>
      <c r="LJ218" s="273"/>
      <c r="LK218" s="385"/>
      <c r="LL218" s="232"/>
      <c r="LM218" s="12">
        <v>151</v>
      </c>
      <c r="LN218" s="69"/>
      <c r="LO218" s="70"/>
      <c r="MD218" s="273"/>
    </row>
    <row r="219" spans="2:342" ht="12.75" customHeight="1" x14ac:dyDescent="0.2">
      <c r="B219" s="12">
        <v>152</v>
      </c>
      <c r="C219" s="69">
        <v>5.97</v>
      </c>
      <c r="D219" s="70">
        <v>9.5310000000000006</v>
      </c>
      <c r="E219" s="432"/>
      <c r="F219" s="72">
        <f t="shared" si="0"/>
        <v>6.3000000000000611E-2</v>
      </c>
      <c r="G219" s="67"/>
      <c r="H219" s="67"/>
      <c r="I219" s="67"/>
      <c r="J219" s="67"/>
      <c r="K219" s="67"/>
      <c r="L219" s="67"/>
      <c r="M219" s="67"/>
      <c r="N219" s="67"/>
      <c r="O219" s="67"/>
      <c r="P219" s="67"/>
      <c r="Q219" s="67"/>
      <c r="R219" s="67"/>
      <c r="S219" s="220"/>
      <c r="T219" s="385"/>
      <c r="U219" s="232"/>
      <c r="V219" s="12">
        <v>152</v>
      </c>
      <c r="W219" s="69"/>
      <c r="X219" s="70"/>
      <c r="Y219"/>
      <c r="Z219"/>
      <c r="AA219"/>
      <c r="AB219"/>
      <c r="AC219"/>
      <c r="AD219"/>
      <c r="AE219"/>
      <c r="AF219"/>
      <c r="AG219"/>
      <c r="AH219"/>
      <c r="AI219"/>
      <c r="AJ219"/>
      <c r="AK219"/>
      <c r="AL219"/>
      <c r="AM219" s="220"/>
      <c r="AN219" s="417"/>
      <c r="AP219" s="12">
        <v>152</v>
      </c>
      <c r="AQ219" s="69"/>
      <c r="AR219" s="70"/>
      <c r="AS219" s="432"/>
      <c r="AT219" s="574">
        <f t="shared" si="1"/>
        <v>0</v>
      </c>
      <c r="AU219" s="67"/>
      <c r="AV219" s="8"/>
      <c r="AW219" s="8"/>
      <c r="AX219" s="8"/>
      <c r="AY219" s="8"/>
      <c r="AZ219" s="8"/>
      <c r="BA219" s="8"/>
      <c r="BB219" s="8"/>
      <c r="BC219" s="8"/>
      <c r="BD219" s="8"/>
      <c r="BE219" s="8"/>
      <c r="BF219" s="8"/>
      <c r="BG219" s="8"/>
      <c r="BH219" s="8"/>
      <c r="BJ219" s="273"/>
      <c r="BK219" s="385"/>
      <c r="BM219" s="12">
        <v>152</v>
      </c>
      <c r="BN219" s="69"/>
      <c r="BO219" s="70"/>
      <c r="CD219" s="273"/>
      <c r="CE219" s="385"/>
      <c r="CG219" s="12">
        <v>152</v>
      </c>
      <c r="CH219" s="69"/>
      <c r="CI219" s="70"/>
      <c r="CX219" s="273"/>
      <c r="CY219" s="385"/>
      <c r="CZ219" s="232"/>
      <c r="DA219" s="12">
        <v>152</v>
      </c>
      <c r="DB219" s="69"/>
      <c r="DC219" s="70"/>
      <c r="DR219" s="273"/>
      <c r="DS219" s="385"/>
      <c r="DT219" s="232"/>
      <c r="DU219" s="12">
        <v>152</v>
      </c>
      <c r="DV219" s="69"/>
      <c r="DW219" s="70"/>
      <c r="EL219" s="273"/>
      <c r="EM219" s="385"/>
      <c r="EN219" s="232"/>
      <c r="EO219" s="12">
        <v>152</v>
      </c>
      <c r="EP219" s="69"/>
      <c r="EQ219" s="70"/>
      <c r="FF219" s="273"/>
      <c r="FG219" s="385"/>
      <c r="FH219" s="232"/>
      <c r="FI219" s="12">
        <v>152</v>
      </c>
      <c r="FJ219" s="69"/>
      <c r="FK219" s="70"/>
      <c r="FZ219" s="273"/>
      <c r="GA219" s="385"/>
      <c r="GB219" s="232"/>
      <c r="GC219" s="12">
        <v>152</v>
      </c>
      <c r="GD219" s="69"/>
      <c r="GE219" s="70"/>
      <c r="GT219" s="273"/>
      <c r="GU219" s="385"/>
      <c r="GV219" s="232"/>
      <c r="GW219" s="12">
        <v>152</v>
      </c>
      <c r="GX219" s="69"/>
      <c r="GY219" s="70"/>
      <c r="HN219" s="273"/>
      <c r="HO219" s="385"/>
      <c r="HP219" s="232"/>
      <c r="HQ219" s="12">
        <v>152</v>
      </c>
      <c r="HR219" s="69"/>
      <c r="HS219" s="70"/>
      <c r="IH219" s="273"/>
      <c r="II219" s="385"/>
      <c r="IJ219" s="232"/>
      <c r="IK219" s="12">
        <v>152</v>
      </c>
      <c r="IL219" s="69"/>
      <c r="IM219" s="70"/>
      <c r="JB219" s="273"/>
      <c r="JC219" s="385"/>
      <c r="JD219" s="232"/>
      <c r="JE219" s="12">
        <v>152</v>
      </c>
      <c r="JF219" s="69"/>
      <c r="JG219" s="70"/>
      <c r="JV219" s="273"/>
      <c r="JW219" s="385"/>
      <c r="JX219" s="232"/>
      <c r="JY219" s="12">
        <v>152</v>
      </c>
      <c r="JZ219" s="69"/>
      <c r="KA219" s="70"/>
      <c r="KP219" s="273"/>
      <c r="KQ219" s="385"/>
      <c r="KR219" s="232"/>
      <c r="KS219" s="12">
        <v>152</v>
      </c>
      <c r="KT219" s="69"/>
      <c r="KU219" s="70"/>
      <c r="LJ219" s="273"/>
      <c r="LK219" s="385"/>
      <c r="LL219" s="232"/>
      <c r="LM219" s="12">
        <v>152</v>
      </c>
      <c r="LN219" s="69"/>
      <c r="LO219" s="70"/>
      <c r="MD219" s="273"/>
    </row>
    <row r="220" spans="2:342" ht="12.75" customHeight="1" x14ac:dyDescent="0.2">
      <c r="B220" s="12">
        <v>153</v>
      </c>
      <c r="C220" s="69">
        <v>5.97</v>
      </c>
      <c r="D220" s="70">
        <v>9.5950000000000006</v>
      </c>
      <c r="E220" s="432"/>
      <c r="F220" s="72">
        <f t="shared" si="0"/>
        <v>6.4000000000000057E-2</v>
      </c>
      <c r="G220" s="67"/>
      <c r="H220" s="67"/>
      <c r="I220" s="67"/>
      <c r="J220" s="67"/>
      <c r="K220" s="67"/>
      <c r="L220" s="67"/>
      <c r="M220" s="67"/>
      <c r="N220" s="67"/>
      <c r="O220" s="67"/>
      <c r="P220" s="67"/>
      <c r="Q220" s="67"/>
      <c r="R220" s="67"/>
      <c r="S220" s="220"/>
      <c r="T220" s="385"/>
      <c r="U220" s="232"/>
      <c r="V220" s="12">
        <v>153</v>
      </c>
      <c r="W220" s="69"/>
      <c r="X220" s="70"/>
      <c r="Y220"/>
      <c r="Z220"/>
      <c r="AA220"/>
      <c r="AB220"/>
      <c r="AC220"/>
      <c r="AD220"/>
      <c r="AE220"/>
      <c r="AF220"/>
      <c r="AG220"/>
      <c r="AH220"/>
      <c r="AI220"/>
      <c r="AJ220"/>
      <c r="AK220"/>
      <c r="AL220"/>
      <c r="AM220" s="220"/>
      <c r="AN220" s="417"/>
      <c r="AP220" s="12">
        <v>153</v>
      </c>
      <c r="AQ220" s="69"/>
      <c r="AR220" s="70"/>
      <c r="AS220" s="432"/>
      <c r="AT220" s="574">
        <f t="shared" si="1"/>
        <v>0</v>
      </c>
      <c r="AU220" s="67"/>
      <c r="AV220" s="8"/>
      <c r="AW220" s="8"/>
      <c r="AX220" s="8"/>
      <c r="AY220" s="8"/>
      <c r="AZ220" s="8"/>
      <c r="BA220" s="8"/>
      <c r="BB220" s="8"/>
      <c r="BC220" s="8"/>
      <c r="BD220" s="8"/>
      <c r="BE220" s="8"/>
      <c r="BF220" s="8"/>
      <c r="BG220" s="8"/>
      <c r="BH220" s="8"/>
      <c r="BJ220" s="273"/>
      <c r="BK220" s="385"/>
      <c r="BM220" s="12">
        <v>153</v>
      </c>
      <c r="BN220" s="69"/>
      <c r="BO220" s="70"/>
      <c r="CD220" s="273"/>
      <c r="CE220" s="385"/>
      <c r="CG220" s="12">
        <v>153</v>
      </c>
      <c r="CH220" s="69"/>
      <c r="CI220" s="70"/>
      <c r="CX220" s="273"/>
      <c r="CY220" s="385"/>
      <c r="CZ220" s="232"/>
      <c r="DA220" s="12">
        <v>153</v>
      </c>
      <c r="DB220" s="69"/>
      <c r="DC220" s="70"/>
      <c r="DR220" s="273"/>
      <c r="DS220" s="385"/>
      <c r="DT220" s="232"/>
      <c r="DU220" s="12">
        <v>153</v>
      </c>
      <c r="DV220" s="69"/>
      <c r="DW220" s="70"/>
      <c r="EL220" s="273"/>
      <c r="EM220" s="385"/>
      <c r="EN220" s="232"/>
      <c r="EO220" s="12">
        <v>153</v>
      </c>
      <c r="EP220" s="69"/>
      <c r="EQ220" s="70"/>
      <c r="FF220" s="273"/>
      <c r="FG220" s="385"/>
      <c r="FH220" s="232"/>
      <c r="FI220" s="12">
        <v>153</v>
      </c>
      <c r="FJ220" s="69"/>
      <c r="FK220" s="70"/>
      <c r="FZ220" s="273"/>
      <c r="GA220" s="385"/>
      <c r="GB220" s="232"/>
      <c r="GC220" s="12">
        <v>153</v>
      </c>
      <c r="GD220" s="69"/>
      <c r="GE220" s="70"/>
      <c r="GT220" s="273"/>
      <c r="GU220" s="385"/>
      <c r="GV220" s="232"/>
      <c r="GW220" s="12">
        <v>153</v>
      </c>
      <c r="GX220" s="69"/>
      <c r="GY220" s="70"/>
      <c r="HN220" s="273"/>
      <c r="HO220" s="385"/>
      <c r="HP220" s="232"/>
      <c r="HQ220" s="12">
        <v>153</v>
      </c>
      <c r="HR220" s="69"/>
      <c r="HS220" s="70"/>
      <c r="IH220" s="273"/>
      <c r="II220" s="385"/>
      <c r="IJ220" s="232"/>
      <c r="IK220" s="12">
        <v>153</v>
      </c>
      <c r="IL220" s="69"/>
      <c r="IM220" s="70"/>
      <c r="JB220" s="273"/>
      <c r="JC220" s="385"/>
      <c r="JD220" s="232"/>
      <c r="JE220" s="12">
        <v>153</v>
      </c>
      <c r="JF220" s="69"/>
      <c r="JG220" s="70"/>
      <c r="JV220" s="273"/>
      <c r="JW220" s="385"/>
      <c r="JX220" s="232"/>
      <c r="JY220" s="12">
        <v>153</v>
      </c>
      <c r="JZ220" s="69"/>
      <c r="KA220" s="70"/>
      <c r="KP220" s="273"/>
      <c r="KQ220" s="385"/>
      <c r="KR220" s="232"/>
      <c r="KS220" s="12">
        <v>153</v>
      </c>
      <c r="KT220" s="69"/>
      <c r="KU220" s="70"/>
      <c r="LJ220" s="273"/>
      <c r="LK220" s="385"/>
      <c r="LL220" s="232"/>
      <c r="LM220" s="12">
        <v>153</v>
      </c>
      <c r="LN220" s="69"/>
      <c r="LO220" s="70"/>
      <c r="MD220" s="273"/>
    </row>
    <row r="221" spans="2:342" ht="12.75" customHeight="1" x14ac:dyDescent="0.2">
      <c r="B221" s="12">
        <v>154</v>
      </c>
      <c r="C221" s="69">
        <v>5.97</v>
      </c>
      <c r="D221" s="70">
        <v>9.6579999999999995</v>
      </c>
      <c r="E221" s="432"/>
      <c r="F221" s="72">
        <f t="shared" si="0"/>
        <v>6.2999999999998835E-2</v>
      </c>
      <c r="G221" s="67"/>
      <c r="H221" s="67"/>
      <c r="I221" s="67"/>
      <c r="J221" s="67"/>
      <c r="K221" s="67"/>
      <c r="L221" s="67"/>
      <c r="M221" s="67"/>
      <c r="N221" s="67"/>
      <c r="O221" s="67"/>
      <c r="P221" s="67"/>
      <c r="Q221" s="67"/>
      <c r="R221" s="67"/>
      <c r="S221" s="220"/>
      <c r="T221" s="385"/>
      <c r="U221" s="232"/>
      <c r="V221" s="12">
        <v>154</v>
      </c>
      <c r="W221" s="69"/>
      <c r="X221" s="70"/>
      <c r="Y221"/>
      <c r="Z221"/>
      <c r="AA221"/>
      <c r="AB221"/>
      <c r="AC221"/>
      <c r="AD221"/>
      <c r="AE221"/>
      <c r="AF221"/>
      <c r="AG221"/>
      <c r="AH221"/>
      <c r="AI221"/>
      <c r="AJ221"/>
      <c r="AK221"/>
      <c r="AL221"/>
      <c r="AM221" s="220"/>
      <c r="AN221" s="417"/>
      <c r="AP221" s="12">
        <v>154</v>
      </c>
      <c r="AQ221" s="69"/>
      <c r="AR221" s="70"/>
      <c r="AS221" s="432"/>
      <c r="AT221" s="574">
        <f t="shared" si="1"/>
        <v>0</v>
      </c>
      <c r="AU221" s="67"/>
      <c r="AV221" s="8"/>
      <c r="AW221" s="8"/>
      <c r="AX221" s="8"/>
      <c r="AY221" s="8"/>
      <c r="AZ221" s="8"/>
      <c r="BA221" s="8"/>
      <c r="BB221" s="8"/>
      <c r="BC221" s="8"/>
      <c r="BD221" s="8"/>
      <c r="BE221" s="8"/>
      <c r="BF221" s="8"/>
      <c r="BG221" s="8"/>
      <c r="BH221" s="8"/>
      <c r="BJ221" s="273"/>
      <c r="BK221" s="385"/>
      <c r="BM221" s="12">
        <v>154</v>
      </c>
      <c r="BN221" s="69"/>
      <c r="BO221" s="70"/>
      <c r="CD221" s="273"/>
      <c r="CE221" s="385"/>
      <c r="CG221" s="12">
        <v>154</v>
      </c>
      <c r="CH221" s="69"/>
      <c r="CI221" s="70"/>
      <c r="CX221" s="273"/>
      <c r="CY221" s="385"/>
      <c r="CZ221" s="232"/>
      <c r="DA221" s="12">
        <v>154</v>
      </c>
      <c r="DB221" s="69"/>
      <c r="DC221" s="70"/>
      <c r="DR221" s="273"/>
      <c r="DS221" s="385"/>
      <c r="DT221" s="232"/>
      <c r="DU221" s="12">
        <v>154</v>
      </c>
      <c r="DV221" s="69"/>
      <c r="DW221" s="70"/>
      <c r="EL221" s="273"/>
      <c r="EM221" s="385"/>
      <c r="EN221" s="232"/>
      <c r="EO221" s="12">
        <v>154</v>
      </c>
      <c r="EP221" s="69"/>
      <c r="EQ221" s="70"/>
      <c r="FF221" s="273"/>
      <c r="FG221" s="385"/>
      <c r="FH221" s="232"/>
      <c r="FI221" s="12">
        <v>154</v>
      </c>
      <c r="FJ221" s="69"/>
      <c r="FK221" s="70"/>
      <c r="FZ221" s="273"/>
      <c r="GA221" s="385"/>
      <c r="GB221" s="232"/>
      <c r="GC221" s="12">
        <v>154</v>
      </c>
      <c r="GD221" s="69"/>
      <c r="GE221" s="70"/>
      <c r="GT221" s="273"/>
      <c r="GU221" s="385"/>
      <c r="GV221" s="232"/>
      <c r="GW221" s="12">
        <v>154</v>
      </c>
      <c r="GX221" s="69"/>
      <c r="GY221" s="70"/>
      <c r="HN221" s="273"/>
      <c r="HO221" s="385"/>
      <c r="HP221" s="232"/>
      <c r="HQ221" s="12">
        <v>154</v>
      </c>
      <c r="HR221" s="69"/>
      <c r="HS221" s="70"/>
      <c r="IH221" s="273"/>
      <c r="II221" s="385"/>
      <c r="IJ221" s="232"/>
      <c r="IK221" s="12">
        <v>154</v>
      </c>
      <c r="IL221" s="69"/>
      <c r="IM221" s="70"/>
      <c r="JB221" s="273"/>
      <c r="JC221" s="385"/>
      <c r="JD221" s="232"/>
      <c r="JE221" s="12">
        <v>154</v>
      </c>
      <c r="JF221" s="69"/>
      <c r="JG221" s="70"/>
      <c r="JV221" s="273"/>
      <c r="JW221" s="385"/>
      <c r="JX221" s="232"/>
      <c r="JY221" s="12">
        <v>154</v>
      </c>
      <c r="JZ221" s="69"/>
      <c r="KA221" s="70"/>
      <c r="KP221" s="273"/>
      <c r="KQ221" s="385"/>
      <c r="KR221" s="232"/>
      <c r="KS221" s="12">
        <v>154</v>
      </c>
      <c r="KT221" s="69"/>
      <c r="KU221" s="70"/>
      <c r="LJ221" s="273"/>
      <c r="LK221" s="385"/>
      <c r="LL221" s="232"/>
      <c r="LM221" s="12">
        <v>154</v>
      </c>
      <c r="LN221" s="69"/>
      <c r="LO221" s="70"/>
      <c r="MD221" s="273"/>
    </row>
    <row r="222" spans="2:342" ht="12.75" customHeight="1" x14ac:dyDescent="0.2">
      <c r="B222" s="12">
        <v>155</v>
      </c>
      <c r="C222" s="69">
        <v>5.97</v>
      </c>
      <c r="D222" s="70">
        <v>9.7210000000000001</v>
      </c>
      <c r="E222" s="432"/>
      <c r="F222" s="72">
        <f t="shared" si="0"/>
        <v>6.3000000000000611E-2</v>
      </c>
      <c r="G222" s="67"/>
      <c r="H222" s="67"/>
      <c r="I222" s="67"/>
      <c r="J222" s="67"/>
      <c r="K222" s="67"/>
      <c r="L222" s="67"/>
      <c r="M222" s="67"/>
      <c r="N222" s="67"/>
      <c r="O222" s="67"/>
      <c r="P222" s="67"/>
      <c r="Q222" s="67"/>
      <c r="R222" s="67"/>
      <c r="S222" s="220"/>
      <c r="T222" s="385"/>
      <c r="U222" s="232"/>
      <c r="V222" s="12">
        <v>155</v>
      </c>
      <c r="W222" s="69"/>
      <c r="X222" s="70"/>
      <c r="Y222"/>
      <c r="Z222"/>
      <c r="AA222"/>
      <c r="AB222"/>
      <c r="AC222"/>
      <c r="AD222"/>
      <c r="AE222"/>
      <c r="AF222"/>
      <c r="AG222"/>
      <c r="AH222"/>
      <c r="AI222"/>
      <c r="AJ222"/>
      <c r="AK222"/>
      <c r="AL222"/>
      <c r="AM222" s="220"/>
      <c r="AN222" s="417"/>
      <c r="AP222" s="12">
        <v>155</v>
      </c>
      <c r="AQ222" s="69"/>
      <c r="AR222" s="70"/>
      <c r="AS222" s="432"/>
      <c r="AT222" s="574">
        <f t="shared" si="1"/>
        <v>0</v>
      </c>
      <c r="AU222" s="67"/>
      <c r="AV222" s="8"/>
      <c r="AW222" s="8"/>
      <c r="AX222" s="8"/>
      <c r="AY222" s="8"/>
      <c r="AZ222" s="8"/>
      <c r="BA222" s="8"/>
      <c r="BB222" s="8"/>
      <c r="BC222" s="8"/>
      <c r="BD222" s="8"/>
      <c r="BE222" s="8"/>
      <c r="BF222" s="8"/>
      <c r="BG222" s="8"/>
      <c r="BH222" s="8"/>
      <c r="BJ222" s="273"/>
      <c r="BK222" s="385"/>
      <c r="BM222" s="12">
        <v>155</v>
      </c>
      <c r="BN222" s="69"/>
      <c r="BO222" s="70"/>
      <c r="CD222" s="273"/>
      <c r="CE222" s="385"/>
      <c r="CG222" s="12">
        <v>155</v>
      </c>
      <c r="CH222" s="69"/>
      <c r="CI222" s="70"/>
      <c r="CX222" s="273"/>
      <c r="CY222" s="385"/>
      <c r="CZ222" s="232"/>
      <c r="DA222" s="12">
        <v>155</v>
      </c>
      <c r="DB222" s="69"/>
      <c r="DC222" s="70"/>
      <c r="DR222" s="273"/>
      <c r="DS222" s="385"/>
      <c r="DT222" s="232"/>
      <c r="DU222" s="12">
        <v>155</v>
      </c>
      <c r="DV222" s="69"/>
      <c r="DW222" s="70"/>
      <c r="EL222" s="273"/>
      <c r="EM222" s="385"/>
      <c r="EN222" s="232"/>
      <c r="EO222" s="12">
        <v>155</v>
      </c>
      <c r="EP222" s="69"/>
      <c r="EQ222" s="70"/>
      <c r="FF222" s="273"/>
      <c r="FG222" s="385"/>
      <c r="FH222" s="232"/>
      <c r="FI222" s="12">
        <v>155</v>
      </c>
      <c r="FJ222" s="69"/>
      <c r="FK222" s="70"/>
      <c r="FZ222" s="273"/>
      <c r="GA222" s="385"/>
      <c r="GB222" s="232"/>
      <c r="GC222" s="12">
        <v>155</v>
      </c>
      <c r="GD222" s="69"/>
      <c r="GE222" s="70"/>
      <c r="GT222" s="273"/>
      <c r="GU222" s="385"/>
      <c r="GV222" s="232"/>
      <c r="GW222" s="12">
        <v>155</v>
      </c>
      <c r="GX222" s="69"/>
      <c r="GY222" s="70"/>
      <c r="HN222" s="273"/>
      <c r="HO222" s="385"/>
      <c r="HP222" s="232"/>
      <c r="HQ222" s="12">
        <v>155</v>
      </c>
      <c r="HR222" s="69"/>
      <c r="HS222" s="70"/>
      <c r="IH222" s="273"/>
      <c r="II222" s="385"/>
      <c r="IJ222" s="232"/>
      <c r="IK222" s="12">
        <v>155</v>
      </c>
      <c r="IL222" s="69"/>
      <c r="IM222" s="70"/>
      <c r="JB222" s="273"/>
      <c r="JC222" s="385"/>
      <c r="JD222" s="232"/>
      <c r="JE222" s="12">
        <v>155</v>
      </c>
      <c r="JF222" s="69"/>
      <c r="JG222" s="70"/>
      <c r="JV222" s="273"/>
      <c r="JW222" s="385"/>
      <c r="JX222" s="232"/>
      <c r="JY222" s="12">
        <v>155</v>
      </c>
      <c r="JZ222" s="69"/>
      <c r="KA222" s="70"/>
      <c r="KP222" s="273"/>
      <c r="KQ222" s="385"/>
      <c r="KR222" s="232"/>
      <c r="KS222" s="12">
        <v>155</v>
      </c>
      <c r="KT222" s="69"/>
      <c r="KU222" s="70"/>
      <c r="LJ222" s="273"/>
      <c r="LK222" s="385"/>
      <c r="LL222" s="232"/>
      <c r="LM222" s="12">
        <v>155</v>
      </c>
      <c r="LN222" s="69"/>
      <c r="LO222" s="70"/>
      <c r="MD222" s="273"/>
    </row>
    <row r="223" spans="2:342" ht="12.75" customHeight="1" x14ac:dyDescent="0.2">
      <c r="B223" s="12">
        <v>156</v>
      </c>
      <c r="C223" s="69">
        <v>5.97</v>
      </c>
      <c r="D223" s="70">
        <v>9.7850000000000001</v>
      </c>
      <c r="E223" s="432"/>
      <c r="F223" s="72">
        <f t="shared" si="0"/>
        <v>6.4000000000000057E-2</v>
      </c>
      <c r="G223" s="67"/>
      <c r="H223" s="67"/>
      <c r="I223" s="67"/>
      <c r="J223" s="67"/>
      <c r="K223" s="67"/>
      <c r="L223" s="67"/>
      <c r="M223" s="67"/>
      <c r="N223" s="67"/>
      <c r="O223" s="67"/>
      <c r="P223" s="67"/>
      <c r="Q223" s="67"/>
      <c r="R223" s="67"/>
      <c r="S223" s="220"/>
      <c r="T223" s="385"/>
      <c r="U223" s="232"/>
      <c r="V223" s="12">
        <v>156</v>
      </c>
      <c r="W223" s="69"/>
      <c r="X223" s="70"/>
      <c r="Y223"/>
      <c r="Z223"/>
      <c r="AA223"/>
      <c r="AB223"/>
      <c r="AC223"/>
      <c r="AD223"/>
      <c r="AE223"/>
      <c r="AF223"/>
      <c r="AG223"/>
      <c r="AH223"/>
      <c r="AI223"/>
      <c r="AJ223"/>
      <c r="AK223"/>
      <c r="AL223"/>
      <c r="AM223" s="220"/>
      <c r="AN223" s="417"/>
      <c r="AP223" s="12">
        <v>156</v>
      </c>
      <c r="AQ223" s="69"/>
      <c r="AR223" s="70"/>
      <c r="AS223" s="432"/>
      <c r="AT223" s="574">
        <f t="shared" si="1"/>
        <v>0</v>
      </c>
      <c r="AU223" s="67"/>
      <c r="AV223" s="8"/>
      <c r="AW223" s="8"/>
      <c r="AX223" s="8"/>
      <c r="AY223" s="8"/>
      <c r="AZ223" s="8"/>
      <c r="BA223" s="8"/>
      <c r="BB223" s="8"/>
      <c r="BC223" s="8"/>
      <c r="BD223" s="8"/>
      <c r="BE223" s="8"/>
      <c r="BF223" s="8"/>
      <c r="BG223" s="8"/>
      <c r="BH223" s="8"/>
      <c r="BJ223" s="273"/>
      <c r="BK223" s="385"/>
      <c r="BM223" s="12">
        <v>156</v>
      </c>
      <c r="BN223" s="69"/>
      <c r="BO223" s="70"/>
      <c r="CD223" s="273"/>
      <c r="CE223" s="385"/>
      <c r="CG223" s="12">
        <v>156</v>
      </c>
      <c r="CH223" s="69"/>
      <c r="CI223" s="70"/>
      <c r="CX223" s="273"/>
      <c r="CY223" s="385"/>
      <c r="CZ223" s="232"/>
      <c r="DA223" s="12">
        <v>156</v>
      </c>
      <c r="DB223" s="69"/>
      <c r="DC223" s="70"/>
      <c r="DR223" s="273"/>
      <c r="DS223" s="385"/>
      <c r="DT223" s="232"/>
      <c r="DU223" s="12">
        <v>156</v>
      </c>
      <c r="DV223" s="69"/>
      <c r="DW223" s="70"/>
      <c r="EL223" s="273"/>
      <c r="EM223" s="385"/>
      <c r="EN223" s="232"/>
      <c r="EO223" s="12">
        <v>156</v>
      </c>
      <c r="EP223" s="69"/>
      <c r="EQ223" s="70"/>
      <c r="FF223" s="273"/>
      <c r="FG223" s="385"/>
      <c r="FH223" s="232"/>
      <c r="FI223" s="12">
        <v>156</v>
      </c>
      <c r="FJ223" s="69"/>
      <c r="FK223" s="70"/>
      <c r="FZ223" s="273"/>
      <c r="GA223" s="385"/>
      <c r="GB223" s="232"/>
      <c r="GC223" s="12">
        <v>156</v>
      </c>
      <c r="GD223" s="69"/>
      <c r="GE223" s="70"/>
      <c r="GT223" s="273"/>
      <c r="GU223" s="385"/>
      <c r="GV223" s="232"/>
      <c r="GW223" s="12">
        <v>156</v>
      </c>
      <c r="GX223" s="69"/>
      <c r="GY223" s="70"/>
      <c r="HN223" s="273"/>
      <c r="HO223" s="385"/>
      <c r="HP223" s="232"/>
      <c r="HQ223" s="12">
        <v>156</v>
      </c>
      <c r="HR223" s="69"/>
      <c r="HS223" s="70"/>
      <c r="IH223" s="273"/>
      <c r="II223" s="385"/>
      <c r="IJ223" s="232"/>
      <c r="IK223" s="12">
        <v>156</v>
      </c>
      <c r="IL223" s="69"/>
      <c r="IM223" s="70"/>
      <c r="JB223" s="273"/>
      <c r="JC223" s="385"/>
      <c r="JD223" s="232"/>
      <c r="JE223" s="12">
        <v>156</v>
      </c>
      <c r="JF223" s="69"/>
      <c r="JG223" s="70"/>
      <c r="JV223" s="273"/>
      <c r="JW223" s="385"/>
      <c r="JX223" s="232"/>
      <c r="JY223" s="12">
        <v>156</v>
      </c>
      <c r="JZ223" s="69"/>
      <c r="KA223" s="70"/>
      <c r="KP223" s="273"/>
      <c r="KQ223" s="385"/>
      <c r="KR223" s="232"/>
      <c r="KS223" s="12">
        <v>156</v>
      </c>
      <c r="KT223" s="69"/>
      <c r="KU223" s="70"/>
      <c r="LJ223" s="273"/>
      <c r="LK223" s="385"/>
      <c r="LL223" s="232"/>
      <c r="LM223" s="12">
        <v>156</v>
      </c>
      <c r="LN223" s="69"/>
      <c r="LO223" s="70"/>
      <c r="MD223" s="273"/>
    </row>
    <row r="224" spans="2:342" ht="12.75" customHeight="1" x14ac:dyDescent="0.2">
      <c r="B224" s="12">
        <v>157</v>
      </c>
      <c r="C224" s="69">
        <v>5.97</v>
      </c>
      <c r="D224" s="70">
        <v>9.8480000000000008</v>
      </c>
      <c r="E224" s="432"/>
      <c r="F224" s="72">
        <f t="shared" si="0"/>
        <v>6.3000000000000611E-2</v>
      </c>
      <c r="G224" s="67"/>
      <c r="H224" s="67"/>
      <c r="I224" s="67"/>
      <c r="J224" s="67"/>
      <c r="K224" s="67"/>
      <c r="L224" s="67"/>
      <c r="M224" s="67"/>
      <c r="N224" s="67"/>
      <c r="O224" s="67"/>
      <c r="P224" s="67"/>
      <c r="Q224" s="67"/>
      <c r="R224" s="67"/>
      <c r="S224" s="220"/>
      <c r="T224" s="385"/>
      <c r="U224" s="232"/>
      <c r="V224" s="12">
        <v>157</v>
      </c>
      <c r="W224" s="69"/>
      <c r="X224" s="70"/>
      <c r="Y224"/>
      <c r="Z224"/>
      <c r="AA224"/>
      <c r="AB224"/>
      <c r="AC224"/>
      <c r="AD224"/>
      <c r="AE224"/>
      <c r="AF224"/>
      <c r="AG224"/>
      <c r="AH224"/>
      <c r="AI224"/>
      <c r="AJ224"/>
      <c r="AK224"/>
      <c r="AL224"/>
      <c r="AM224" s="220"/>
      <c r="AN224" s="417"/>
      <c r="AP224" s="12">
        <v>157</v>
      </c>
      <c r="AQ224" s="69"/>
      <c r="AR224" s="70"/>
      <c r="AS224" s="432"/>
      <c r="AT224" s="574">
        <f t="shared" si="1"/>
        <v>0</v>
      </c>
      <c r="AU224" s="67"/>
      <c r="AV224" s="8"/>
      <c r="AW224" s="8"/>
      <c r="AX224" s="8"/>
      <c r="AY224" s="8"/>
      <c r="AZ224" s="8"/>
      <c r="BA224" s="8"/>
      <c r="BB224" s="8"/>
      <c r="BC224" s="8"/>
      <c r="BD224" s="8"/>
      <c r="BE224" s="8"/>
      <c r="BF224" s="8"/>
      <c r="BG224" s="8"/>
      <c r="BH224" s="8"/>
      <c r="BJ224" s="273"/>
      <c r="BK224" s="385"/>
      <c r="BM224" s="12">
        <v>157</v>
      </c>
      <c r="BN224" s="69"/>
      <c r="BO224" s="70"/>
      <c r="CD224" s="273"/>
      <c r="CE224" s="385"/>
      <c r="CG224" s="12">
        <v>157</v>
      </c>
      <c r="CH224" s="69"/>
      <c r="CI224" s="70"/>
      <c r="CX224" s="273"/>
      <c r="CY224" s="385"/>
      <c r="CZ224" s="232"/>
      <c r="DA224" s="12">
        <v>157</v>
      </c>
      <c r="DB224" s="69"/>
      <c r="DC224" s="70"/>
      <c r="DR224" s="273"/>
      <c r="DS224" s="385"/>
      <c r="DT224" s="232"/>
      <c r="DU224" s="12">
        <v>157</v>
      </c>
      <c r="DV224" s="69"/>
      <c r="DW224" s="70"/>
      <c r="EL224" s="273"/>
      <c r="EM224" s="385"/>
      <c r="EN224" s="232"/>
      <c r="EO224" s="12">
        <v>157</v>
      </c>
      <c r="EP224" s="69"/>
      <c r="EQ224" s="70"/>
      <c r="FF224" s="273"/>
      <c r="FG224" s="385"/>
      <c r="FH224" s="232"/>
      <c r="FI224" s="12">
        <v>157</v>
      </c>
      <c r="FJ224" s="69"/>
      <c r="FK224" s="70"/>
      <c r="FZ224" s="273"/>
      <c r="GA224" s="385"/>
      <c r="GB224" s="232"/>
      <c r="GC224" s="12">
        <v>157</v>
      </c>
      <c r="GD224" s="69"/>
      <c r="GE224" s="70"/>
      <c r="GT224" s="273"/>
      <c r="GU224" s="385"/>
      <c r="GV224" s="232"/>
      <c r="GW224" s="12">
        <v>157</v>
      </c>
      <c r="GX224" s="69"/>
      <c r="GY224" s="70"/>
      <c r="HN224" s="273"/>
      <c r="HO224" s="385"/>
      <c r="HP224" s="232"/>
      <c r="HQ224" s="12">
        <v>157</v>
      </c>
      <c r="HR224" s="69"/>
      <c r="HS224" s="70"/>
      <c r="IH224" s="273"/>
      <c r="II224" s="385"/>
      <c r="IJ224" s="232"/>
      <c r="IK224" s="12">
        <v>157</v>
      </c>
      <c r="IL224" s="69"/>
      <c r="IM224" s="70"/>
      <c r="JB224" s="273"/>
      <c r="JC224" s="385"/>
      <c r="JD224" s="232"/>
      <c r="JE224" s="12">
        <v>157</v>
      </c>
      <c r="JF224" s="69"/>
      <c r="JG224" s="70"/>
      <c r="JV224" s="273"/>
      <c r="JW224" s="385"/>
      <c r="JX224" s="232"/>
      <c r="JY224" s="12">
        <v>157</v>
      </c>
      <c r="JZ224" s="69"/>
      <c r="KA224" s="70"/>
      <c r="KP224" s="273"/>
      <c r="KQ224" s="385"/>
      <c r="KR224" s="232"/>
      <c r="KS224" s="12">
        <v>157</v>
      </c>
      <c r="KT224" s="69"/>
      <c r="KU224" s="70"/>
      <c r="LJ224" s="273"/>
      <c r="LK224" s="385"/>
      <c r="LL224" s="232"/>
      <c r="LM224" s="12">
        <v>157</v>
      </c>
      <c r="LN224" s="69"/>
      <c r="LO224" s="70"/>
      <c r="MD224" s="273"/>
    </row>
    <row r="225" spans="2:342" ht="12.75" customHeight="1" x14ac:dyDescent="0.2">
      <c r="B225" s="12">
        <v>158</v>
      </c>
      <c r="C225" s="69">
        <v>5.97</v>
      </c>
      <c r="D225" s="70">
        <v>9.9109999999999996</v>
      </c>
      <c r="E225" s="432"/>
      <c r="F225" s="72">
        <f t="shared" si="0"/>
        <v>6.2999999999998835E-2</v>
      </c>
      <c r="G225" s="67"/>
      <c r="H225" s="67"/>
      <c r="I225" s="67"/>
      <c r="J225" s="67"/>
      <c r="K225" s="67"/>
      <c r="L225" s="67"/>
      <c r="M225" s="67"/>
      <c r="N225" s="67"/>
      <c r="O225" s="67"/>
      <c r="P225" s="67"/>
      <c r="Q225" s="67"/>
      <c r="R225" s="67"/>
      <c r="S225" s="220"/>
      <c r="T225" s="385"/>
      <c r="U225" s="232"/>
      <c r="V225" s="12">
        <v>158</v>
      </c>
      <c r="W225" s="69"/>
      <c r="X225" s="70"/>
      <c r="Y225"/>
      <c r="Z225"/>
      <c r="AA225"/>
      <c r="AB225"/>
      <c r="AC225"/>
      <c r="AD225"/>
      <c r="AE225"/>
      <c r="AF225"/>
      <c r="AG225"/>
      <c r="AH225"/>
      <c r="AI225"/>
      <c r="AJ225"/>
      <c r="AK225"/>
      <c r="AL225"/>
      <c r="AM225" s="220"/>
      <c r="AN225" s="417"/>
      <c r="AP225" s="12">
        <v>158</v>
      </c>
      <c r="AQ225" s="69"/>
      <c r="AR225" s="70"/>
      <c r="AS225" s="432"/>
      <c r="AT225" s="574">
        <f t="shared" si="1"/>
        <v>0</v>
      </c>
      <c r="AU225" s="67"/>
      <c r="AV225" s="8"/>
      <c r="AW225" s="8"/>
      <c r="AX225" s="8"/>
      <c r="AY225" s="8"/>
      <c r="AZ225" s="8"/>
      <c r="BA225" s="8"/>
      <c r="BB225" s="8"/>
      <c r="BC225" s="8"/>
      <c r="BD225" s="8"/>
      <c r="BE225" s="8"/>
      <c r="BF225" s="8"/>
      <c r="BG225" s="8"/>
      <c r="BH225" s="8"/>
      <c r="BJ225" s="273"/>
      <c r="BK225" s="385"/>
      <c r="BM225" s="12">
        <v>158</v>
      </c>
      <c r="BN225" s="69"/>
      <c r="BO225" s="70"/>
      <c r="CD225" s="273"/>
      <c r="CE225" s="385"/>
      <c r="CG225" s="12">
        <v>158</v>
      </c>
      <c r="CH225" s="69"/>
      <c r="CI225" s="70"/>
      <c r="CX225" s="273"/>
      <c r="CY225" s="385"/>
      <c r="CZ225" s="232"/>
      <c r="DA225" s="12">
        <v>158</v>
      </c>
      <c r="DB225" s="69"/>
      <c r="DC225" s="70"/>
      <c r="DR225" s="273"/>
      <c r="DS225" s="385"/>
      <c r="DT225" s="232"/>
      <c r="DU225" s="12">
        <v>158</v>
      </c>
      <c r="DV225" s="69"/>
      <c r="DW225" s="70"/>
      <c r="EL225" s="273"/>
      <c r="EM225" s="385"/>
      <c r="EN225" s="232"/>
      <c r="EO225" s="12">
        <v>158</v>
      </c>
      <c r="EP225" s="69"/>
      <c r="EQ225" s="70"/>
      <c r="FF225" s="273"/>
      <c r="FG225" s="385"/>
      <c r="FH225" s="232"/>
      <c r="FI225" s="12">
        <v>158</v>
      </c>
      <c r="FJ225" s="69"/>
      <c r="FK225" s="70"/>
      <c r="FZ225" s="273"/>
      <c r="GA225" s="385"/>
      <c r="GB225" s="232"/>
      <c r="GC225" s="12">
        <v>158</v>
      </c>
      <c r="GD225" s="69"/>
      <c r="GE225" s="70"/>
      <c r="GT225" s="273"/>
      <c r="GU225" s="385"/>
      <c r="GV225" s="232"/>
      <c r="GW225" s="12">
        <v>158</v>
      </c>
      <c r="GX225" s="69"/>
      <c r="GY225" s="70"/>
      <c r="HN225" s="273"/>
      <c r="HO225" s="385"/>
      <c r="HP225" s="232"/>
      <c r="HQ225" s="12">
        <v>158</v>
      </c>
      <c r="HR225" s="69"/>
      <c r="HS225" s="70"/>
      <c r="IH225" s="273"/>
      <c r="II225" s="385"/>
      <c r="IJ225" s="232"/>
      <c r="IK225" s="12">
        <v>158</v>
      </c>
      <c r="IL225" s="69"/>
      <c r="IM225" s="70"/>
      <c r="JB225" s="273"/>
      <c r="JC225" s="385"/>
      <c r="JD225" s="232"/>
      <c r="JE225" s="12">
        <v>158</v>
      </c>
      <c r="JF225" s="69"/>
      <c r="JG225" s="70"/>
      <c r="JV225" s="273"/>
      <c r="JW225" s="385"/>
      <c r="JX225" s="232"/>
      <c r="JY225" s="12">
        <v>158</v>
      </c>
      <c r="JZ225" s="69"/>
      <c r="KA225" s="70"/>
      <c r="KP225" s="273"/>
      <c r="KQ225" s="385"/>
      <c r="KR225" s="232"/>
      <c r="KS225" s="12">
        <v>158</v>
      </c>
      <c r="KT225" s="69"/>
      <c r="KU225" s="70"/>
      <c r="LJ225" s="273"/>
      <c r="LK225" s="385"/>
      <c r="LL225" s="232"/>
      <c r="LM225" s="12">
        <v>158</v>
      </c>
      <c r="LN225" s="69"/>
      <c r="LO225" s="70"/>
      <c r="MD225" s="273"/>
    </row>
    <row r="226" spans="2:342" ht="12.75" customHeight="1" x14ac:dyDescent="0.2">
      <c r="B226" s="12">
        <v>159</v>
      </c>
      <c r="C226" s="69">
        <v>5.97</v>
      </c>
      <c r="D226" s="70">
        <v>9.9749999999999996</v>
      </c>
      <c r="E226" s="432"/>
      <c r="F226" s="72">
        <f t="shared" si="0"/>
        <v>6.4000000000000057E-2</v>
      </c>
      <c r="G226" s="67"/>
      <c r="H226" s="67"/>
      <c r="I226" s="67"/>
      <c r="J226" s="67"/>
      <c r="K226" s="67"/>
      <c r="L226" s="67"/>
      <c r="M226" s="67"/>
      <c r="N226" s="67"/>
      <c r="O226" s="67"/>
      <c r="P226" s="67"/>
      <c r="Q226" s="67"/>
      <c r="R226" s="67"/>
      <c r="S226" s="220"/>
      <c r="T226" s="385"/>
      <c r="U226" s="232"/>
      <c r="V226" s="12">
        <v>159</v>
      </c>
      <c r="W226" s="69"/>
      <c r="X226" s="70"/>
      <c r="Y226"/>
      <c r="Z226"/>
      <c r="AA226"/>
      <c r="AB226"/>
      <c r="AC226"/>
      <c r="AD226"/>
      <c r="AE226"/>
      <c r="AF226"/>
      <c r="AG226"/>
      <c r="AH226"/>
      <c r="AI226"/>
      <c r="AJ226"/>
      <c r="AK226"/>
      <c r="AL226"/>
      <c r="AM226" s="220"/>
      <c r="AN226" s="417"/>
      <c r="AP226" s="12">
        <v>159</v>
      </c>
      <c r="AQ226" s="69"/>
      <c r="AR226" s="70"/>
      <c r="AS226" s="432"/>
      <c r="AT226" s="574">
        <f t="shared" si="1"/>
        <v>0</v>
      </c>
      <c r="AU226" s="67"/>
      <c r="AV226" s="8"/>
      <c r="AW226" s="8"/>
      <c r="AX226" s="8"/>
      <c r="AY226" s="8"/>
      <c r="AZ226" s="8"/>
      <c r="BA226" s="8"/>
      <c r="BB226" s="8"/>
      <c r="BC226" s="8"/>
      <c r="BD226" s="8"/>
      <c r="BE226" s="8"/>
      <c r="BF226" s="8"/>
      <c r="BG226" s="8"/>
      <c r="BH226" s="8"/>
      <c r="BJ226" s="273"/>
      <c r="BK226" s="385"/>
      <c r="BM226" s="12">
        <v>159</v>
      </c>
      <c r="BN226" s="69"/>
      <c r="BO226" s="70"/>
      <c r="CD226" s="273"/>
      <c r="CE226" s="385"/>
      <c r="CG226" s="12">
        <v>159</v>
      </c>
      <c r="CH226" s="69"/>
      <c r="CI226" s="70"/>
      <c r="CX226" s="273"/>
      <c r="CY226" s="385"/>
      <c r="CZ226" s="232"/>
      <c r="DA226" s="12">
        <v>159</v>
      </c>
      <c r="DB226" s="69"/>
      <c r="DC226" s="70"/>
      <c r="DR226" s="273"/>
      <c r="DS226" s="385"/>
      <c r="DT226" s="232"/>
      <c r="DU226" s="12">
        <v>159</v>
      </c>
      <c r="DV226" s="69"/>
      <c r="DW226" s="70"/>
      <c r="EL226" s="273"/>
      <c r="EM226" s="385"/>
      <c r="EN226" s="232"/>
      <c r="EO226" s="12">
        <v>159</v>
      </c>
      <c r="EP226" s="69"/>
      <c r="EQ226" s="70"/>
      <c r="FF226" s="273"/>
      <c r="FG226" s="385"/>
      <c r="FH226" s="232"/>
      <c r="FI226" s="12">
        <v>159</v>
      </c>
      <c r="FJ226" s="69"/>
      <c r="FK226" s="70"/>
      <c r="FZ226" s="273"/>
      <c r="GA226" s="385"/>
      <c r="GB226" s="232"/>
      <c r="GC226" s="12">
        <v>159</v>
      </c>
      <c r="GD226" s="69"/>
      <c r="GE226" s="70"/>
      <c r="GT226" s="273"/>
      <c r="GU226" s="385"/>
      <c r="GV226" s="232"/>
      <c r="GW226" s="12">
        <v>159</v>
      </c>
      <c r="GX226" s="69"/>
      <c r="GY226" s="70"/>
      <c r="HN226" s="273"/>
      <c r="HO226" s="385"/>
      <c r="HP226" s="232"/>
      <c r="HQ226" s="12">
        <v>159</v>
      </c>
      <c r="HR226" s="69"/>
      <c r="HS226" s="70"/>
      <c r="IH226" s="273"/>
      <c r="II226" s="385"/>
      <c r="IJ226" s="232"/>
      <c r="IK226" s="12">
        <v>159</v>
      </c>
      <c r="IL226" s="69"/>
      <c r="IM226" s="70"/>
      <c r="JB226" s="273"/>
      <c r="JC226" s="385"/>
      <c r="JD226" s="232"/>
      <c r="JE226" s="12">
        <v>159</v>
      </c>
      <c r="JF226" s="69"/>
      <c r="JG226" s="70"/>
      <c r="JV226" s="273"/>
      <c r="JW226" s="385"/>
      <c r="JX226" s="232"/>
      <c r="JY226" s="12">
        <v>159</v>
      </c>
      <c r="JZ226" s="69"/>
      <c r="KA226" s="70"/>
      <c r="KP226" s="273"/>
      <c r="KQ226" s="385"/>
      <c r="KR226" s="232"/>
      <c r="KS226" s="12">
        <v>159</v>
      </c>
      <c r="KT226" s="69"/>
      <c r="KU226" s="70"/>
      <c r="LJ226" s="273"/>
      <c r="LK226" s="385"/>
      <c r="LL226" s="232"/>
      <c r="LM226" s="12">
        <v>159</v>
      </c>
      <c r="LN226" s="69"/>
      <c r="LO226" s="70"/>
      <c r="MD226" s="273"/>
    </row>
    <row r="227" spans="2:342" ht="12.75" customHeight="1" x14ac:dyDescent="0.2">
      <c r="B227" s="12">
        <v>160</v>
      </c>
      <c r="C227" s="69">
        <v>5.97</v>
      </c>
      <c r="D227" s="70">
        <v>10.038</v>
      </c>
      <c r="E227" s="432"/>
      <c r="F227" s="72">
        <f t="shared" si="0"/>
        <v>6.3000000000000611E-2</v>
      </c>
      <c r="G227" s="67"/>
      <c r="H227" s="67"/>
      <c r="I227" s="67"/>
      <c r="J227" s="67"/>
      <c r="K227" s="67"/>
      <c r="L227" s="67"/>
      <c r="M227" s="67"/>
      <c r="N227" s="67"/>
      <c r="O227" s="67"/>
      <c r="P227" s="67"/>
      <c r="Q227" s="67"/>
      <c r="R227" s="67"/>
      <c r="S227" s="220"/>
      <c r="T227" s="385"/>
      <c r="U227" s="232"/>
      <c r="V227" s="12">
        <v>160</v>
      </c>
      <c r="W227" s="69"/>
      <c r="X227" s="70"/>
      <c r="Y227"/>
      <c r="Z227"/>
      <c r="AA227"/>
      <c r="AB227"/>
      <c r="AC227"/>
      <c r="AD227"/>
      <c r="AE227"/>
      <c r="AF227"/>
      <c r="AG227"/>
      <c r="AH227"/>
      <c r="AI227"/>
      <c r="AJ227"/>
      <c r="AK227"/>
      <c r="AL227"/>
      <c r="AM227" s="220"/>
      <c r="AN227" s="417"/>
      <c r="AP227" s="12">
        <v>160</v>
      </c>
      <c r="AQ227" s="69"/>
      <c r="AR227" s="70"/>
      <c r="AS227" s="432"/>
      <c r="AT227" s="574">
        <f t="shared" si="1"/>
        <v>0</v>
      </c>
      <c r="AU227" s="67"/>
      <c r="AV227" s="8"/>
      <c r="AW227" s="8"/>
      <c r="AX227" s="8"/>
      <c r="AY227" s="8"/>
      <c r="AZ227" s="8"/>
      <c r="BA227" s="8"/>
      <c r="BB227" s="8"/>
      <c r="BC227" s="8"/>
      <c r="BD227" s="8"/>
      <c r="BE227" s="8"/>
      <c r="BF227" s="8"/>
      <c r="BG227" s="8"/>
      <c r="BH227" s="8"/>
      <c r="BJ227" s="273"/>
      <c r="BK227" s="385"/>
      <c r="BM227" s="12">
        <v>160</v>
      </c>
      <c r="BN227" s="69"/>
      <c r="BO227" s="70"/>
      <c r="CD227" s="273"/>
      <c r="CE227" s="385"/>
      <c r="CG227" s="12">
        <v>160</v>
      </c>
      <c r="CH227" s="69"/>
      <c r="CI227" s="70"/>
      <c r="CX227" s="273"/>
      <c r="CY227" s="385"/>
      <c r="CZ227" s="232"/>
      <c r="DA227" s="12">
        <v>160</v>
      </c>
      <c r="DB227" s="69"/>
      <c r="DC227" s="70"/>
      <c r="DR227" s="273"/>
      <c r="DS227" s="385"/>
      <c r="DT227" s="232"/>
      <c r="DU227" s="12">
        <v>160</v>
      </c>
      <c r="DV227" s="69"/>
      <c r="DW227" s="70"/>
      <c r="EL227" s="273"/>
      <c r="EM227" s="385"/>
      <c r="EN227" s="232"/>
      <c r="EO227" s="12">
        <v>160</v>
      </c>
      <c r="EP227" s="69"/>
      <c r="EQ227" s="70"/>
      <c r="FF227" s="273"/>
      <c r="FG227" s="385"/>
      <c r="FH227" s="232"/>
      <c r="FI227" s="12">
        <v>160</v>
      </c>
      <c r="FJ227" s="69"/>
      <c r="FK227" s="70"/>
      <c r="FZ227" s="273"/>
      <c r="GA227" s="385"/>
      <c r="GB227" s="232"/>
      <c r="GC227" s="12">
        <v>160</v>
      </c>
      <c r="GD227" s="69"/>
      <c r="GE227" s="70"/>
      <c r="GT227" s="273"/>
      <c r="GU227" s="385"/>
      <c r="GV227" s="232"/>
      <c r="GW227" s="12">
        <v>160</v>
      </c>
      <c r="GX227" s="69"/>
      <c r="GY227" s="70"/>
      <c r="HN227" s="273"/>
      <c r="HO227" s="385"/>
      <c r="HP227" s="232"/>
      <c r="HQ227" s="12">
        <v>160</v>
      </c>
      <c r="HR227" s="69"/>
      <c r="HS227" s="70"/>
      <c r="IH227" s="273"/>
      <c r="II227" s="385"/>
      <c r="IJ227" s="232"/>
      <c r="IK227" s="12">
        <v>160</v>
      </c>
      <c r="IL227" s="69"/>
      <c r="IM227" s="70"/>
      <c r="JB227" s="273"/>
      <c r="JC227" s="385"/>
      <c r="JD227" s="232"/>
      <c r="JE227" s="12">
        <v>160</v>
      </c>
      <c r="JF227" s="69"/>
      <c r="JG227" s="70"/>
      <c r="JV227" s="273"/>
      <c r="JW227" s="385"/>
      <c r="JX227" s="232"/>
      <c r="JY227" s="12">
        <v>160</v>
      </c>
      <c r="JZ227" s="69"/>
      <c r="KA227" s="70"/>
      <c r="KP227" s="273"/>
      <c r="KQ227" s="385"/>
      <c r="KR227" s="232"/>
      <c r="KS227" s="12">
        <v>160</v>
      </c>
      <c r="KT227" s="69"/>
      <c r="KU227" s="70"/>
      <c r="LJ227" s="273"/>
      <c r="LK227" s="385"/>
      <c r="LL227" s="232"/>
      <c r="LM227" s="12">
        <v>160</v>
      </c>
      <c r="LN227" s="69"/>
      <c r="LO227" s="70"/>
      <c r="MD227" s="273"/>
    </row>
    <row r="228" spans="2:342" ht="12.75" customHeight="1" x14ac:dyDescent="0.2">
      <c r="B228" s="12">
        <v>161</v>
      </c>
      <c r="C228" s="69">
        <v>5.97</v>
      </c>
      <c r="D228" s="70">
        <v>10.101000000000001</v>
      </c>
      <c r="E228" s="432"/>
      <c r="F228" s="72">
        <f t="shared" si="0"/>
        <v>6.3000000000000611E-2</v>
      </c>
      <c r="G228" s="67"/>
      <c r="H228" s="67"/>
      <c r="I228" s="67"/>
      <c r="J228" s="67"/>
      <c r="K228" s="67"/>
      <c r="L228" s="67"/>
      <c r="M228" s="67"/>
      <c r="N228" s="67"/>
      <c r="O228" s="67"/>
      <c r="P228" s="67"/>
      <c r="Q228" s="67"/>
      <c r="R228" s="67"/>
      <c r="S228" s="220"/>
      <c r="T228" s="385"/>
      <c r="U228" s="232"/>
      <c r="V228" s="12">
        <v>161</v>
      </c>
      <c r="W228" s="69"/>
      <c r="X228" s="70"/>
      <c r="Y228"/>
      <c r="Z228"/>
      <c r="AA228"/>
      <c r="AB228"/>
      <c r="AC228"/>
      <c r="AD228"/>
      <c r="AE228"/>
      <c r="AF228"/>
      <c r="AG228"/>
      <c r="AH228"/>
      <c r="AI228"/>
      <c r="AJ228"/>
      <c r="AK228"/>
      <c r="AL228"/>
      <c r="AM228" s="220"/>
      <c r="AN228" s="417"/>
      <c r="AP228" s="12">
        <v>161</v>
      </c>
      <c r="AQ228" s="69"/>
      <c r="AR228" s="70"/>
      <c r="AS228" s="432"/>
      <c r="AT228" s="574">
        <f t="shared" si="1"/>
        <v>0</v>
      </c>
      <c r="AU228" s="67"/>
      <c r="AV228" s="8"/>
      <c r="AW228" s="8"/>
      <c r="AX228" s="8"/>
      <c r="AY228" s="8"/>
      <c r="AZ228" s="8"/>
      <c r="BA228" s="8"/>
      <c r="BB228" s="8"/>
      <c r="BC228" s="8"/>
      <c r="BD228" s="8"/>
      <c r="BE228" s="8"/>
      <c r="BF228" s="8"/>
      <c r="BG228" s="8"/>
      <c r="BH228" s="8"/>
      <c r="BJ228" s="273"/>
      <c r="BK228" s="385"/>
      <c r="BM228" s="12">
        <v>161</v>
      </c>
      <c r="BN228" s="69"/>
      <c r="BO228" s="70"/>
      <c r="CD228" s="273"/>
      <c r="CE228" s="385"/>
      <c r="CG228" s="12">
        <v>161</v>
      </c>
      <c r="CH228" s="69"/>
      <c r="CI228" s="70"/>
      <c r="CX228" s="273"/>
      <c r="CY228" s="385"/>
      <c r="CZ228" s="232"/>
      <c r="DA228" s="12">
        <v>161</v>
      </c>
      <c r="DB228" s="69"/>
      <c r="DC228" s="70"/>
      <c r="DR228" s="273"/>
      <c r="DS228" s="385"/>
      <c r="DT228" s="232"/>
      <c r="DU228" s="12">
        <v>161</v>
      </c>
      <c r="DV228" s="69"/>
      <c r="DW228" s="70"/>
      <c r="EL228" s="273"/>
      <c r="EM228" s="385"/>
      <c r="EN228" s="232"/>
      <c r="EO228" s="12">
        <v>161</v>
      </c>
      <c r="EP228" s="69"/>
      <c r="EQ228" s="70"/>
      <c r="FF228" s="273"/>
      <c r="FG228" s="385"/>
      <c r="FH228" s="232"/>
      <c r="FI228" s="12">
        <v>161</v>
      </c>
      <c r="FJ228" s="69"/>
      <c r="FK228" s="70"/>
      <c r="FZ228" s="273"/>
      <c r="GA228" s="385"/>
      <c r="GB228" s="232"/>
      <c r="GC228" s="12">
        <v>161</v>
      </c>
      <c r="GD228" s="69"/>
      <c r="GE228" s="70"/>
      <c r="GT228" s="273"/>
      <c r="GU228" s="385"/>
      <c r="GV228" s="232"/>
      <c r="GW228" s="12">
        <v>161</v>
      </c>
      <c r="GX228" s="69"/>
      <c r="GY228" s="70"/>
      <c r="HN228" s="273"/>
      <c r="HO228" s="385"/>
      <c r="HP228" s="232"/>
      <c r="HQ228" s="12">
        <v>161</v>
      </c>
      <c r="HR228" s="69"/>
      <c r="HS228" s="70"/>
      <c r="IH228" s="273"/>
      <c r="II228" s="385"/>
      <c r="IJ228" s="232"/>
      <c r="IK228" s="12">
        <v>161</v>
      </c>
      <c r="IL228" s="69"/>
      <c r="IM228" s="70"/>
      <c r="JB228" s="273"/>
      <c r="JC228" s="385"/>
      <c r="JD228" s="232"/>
      <c r="JE228" s="12">
        <v>161</v>
      </c>
      <c r="JF228" s="69"/>
      <c r="JG228" s="70"/>
      <c r="JV228" s="273"/>
      <c r="JW228" s="385"/>
      <c r="JX228" s="232"/>
      <c r="JY228" s="12">
        <v>161</v>
      </c>
      <c r="JZ228" s="69"/>
      <c r="KA228" s="70"/>
      <c r="KP228" s="273"/>
      <c r="KQ228" s="385"/>
      <c r="KR228" s="232"/>
      <c r="KS228" s="12">
        <v>161</v>
      </c>
      <c r="KT228" s="69"/>
      <c r="KU228" s="70"/>
      <c r="LJ228" s="273"/>
      <c r="LK228" s="385"/>
      <c r="LL228" s="232"/>
      <c r="LM228" s="12">
        <v>161</v>
      </c>
      <c r="LN228" s="69"/>
      <c r="LO228" s="70"/>
      <c r="MD228" s="273"/>
    </row>
    <row r="229" spans="2:342" ht="12.75" customHeight="1" x14ac:dyDescent="0.2">
      <c r="B229" s="12">
        <v>162</v>
      </c>
      <c r="C229" s="69">
        <v>5.97</v>
      </c>
      <c r="D229" s="70">
        <v>10.164999999999999</v>
      </c>
      <c r="E229" s="432"/>
      <c r="F229" s="72">
        <f t="shared" si="0"/>
        <v>6.399999999999828E-2</v>
      </c>
      <c r="G229" s="67"/>
      <c r="H229" s="67"/>
      <c r="I229" s="67"/>
      <c r="J229" s="67"/>
      <c r="K229" s="67"/>
      <c r="L229" s="67"/>
      <c r="M229" s="67"/>
      <c r="N229" s="67"/>
      <c r="O229" s="67"/>
      <c r="P229" s="67"/>
      <c r="Q229" s="67"/>
      <c r="R229" s="67"/>
      <c r="S229" s="220"/>
      <c r="T229" s="385"/>
      <c r="U229" s="232"/>
      <c r="V229" s="12">
        <v>162</v>
      </c>
      <c r="W229" s="69"/>
      <c r="X229" s="70"/>
      <c r="Y229"/>
      <c r="Z229"/>
      <c r="AA229"/>
      <c r="AB229"/>
      <c r="AC229"/>
      <c r="AD229"/>
      <c r="AE229"/>
      <c r="AF229"/>
      <c r="AG229"/>
      <c r="AH229"/>
      <c r="AI229"/>
      <c r="AJ229"/>
      <c r="AK229"/>
      <c r="AL229"/>
      <c r="AM229" s="220"/>
      <c r="AN229" s="417"/>
      <c r="AP229" s="12">
        <v>162</v>
      </c>
      <c r="AQ229" s="69"/>
      <c r="AR229" s="70"/>
      <c r="AS229" s="432"/>
      <c r="AT229" s="574">
        <f t="shared" si="1"/>
        <v>0</v>
      </c>
      <c r="AU229" s="67"/>
      <c r="AV229" s="8"/>
      <c r="AW229" s="8"/>
      <c r="AX229" s="8"/>
      <c r="AY229" s="8"/>
      <c r="AZ229" s="8"/>
      <c r="BA229" s="8"/>
      <c r="BB229" s="8"/>
      <c r="BC229" s="8"/>
      <c r="BD229" s="8"/>
      <c r="BE229" s="8"/>
      <c r="BF229" s="8"/>
      <c r="BG229" s="8"/>
      <c r="BH229" s="8"/>
      <c r="BJ229" s="273"/>
      <c r="BK229" s="385"/>
      <c r="BM229" s="12">
        <v>162</v>
      </c>
      <c r="BN229" s="69"/>
      <c r="BO229" s="70"/>
      <c r="CD229" s="273"/>
      <c r="CE229" s="385"/>
      <c r="CG229" s="12">
        <v>162</v>
      </c>
      <c r="CH229" s="69"/>
      <c r="CI229" s="70"/>
      <c r="CX229" s="273"/>
      <c r="CY229" s="385"/>
      <c r="CZ229" s="232"/>
      <c r="DA229" s="12">
        <v>162</v>
      </c>
      <c r="DB229" s="69"/>
      <c r="DC229" s="70"/>
      <c r="DR229" s="273"/>
      <c r="DS229" s="385"/>
      <c r="DT229" s="232"/>
      <c r="DU229" s="12">
        <v>162</v>
      </c>
      <c r="DV229" s="69"/>
      <c r="DW229" s="70"/>
      <c r="EL229" s="273"/>
      <c r="EM229" s="385"/>
      <c r="EN229" s="232"/>
      <c r="EO229" s="12">
        <v>162</v>
      </c>
      <c r="EP229" s="69"/>
      <c r="EQ229" s="70"/>
      <c r="FF229" s="273"/>
      <c r="FG229" s="385"/>
      <c r="FH229" s="232"/>
      <c r="FI229" s="12">
        <v>162</v>
      </c>
      <c r="FJ229" s="69"/>
      <c r="FK229" s="70"/>
      <c r="FZ229" s="273"/>
      <c r="GA229" s="385"/>
      <c r="GB229" s="232"/>
      <c r="GC229" s="12">
        <v>162</v>
      </c>
      <c r="GD229" s="69"/>
      <c r="GE229" s="70"/>
      <c r="GT229" s="273"/>
      <c r="GU229" s="385"/>
      <c r="GV229" s="232"/>
      <c r="GW229" s="12">
        <v>162</v>
      </c>
      <c r="GX229" s="69"/>
      <c r="GY229" s="70"/>
      <c r="HN229" s="273"/>
      <c r="HO229" s="385"/>
      <c r="HP229" s="232"/>
      <c r="HQ229" s="12">
        <v>162</v>
      </c>
      <c r="HR229" s="69"/>
      <c r="HS229" s="70"/>
      <c r="IH229" s="273"/>
      <c r="II229" s="385"/>
      <c r="IJ229" s="232"/>
      <c r="IK229" s="12">
        <v>162</v>
      </c>
      <c r="IL229" s="69"/>
      <c r="IM229" s="70"/>
      <c r="JB229" s="273"/>
      <c r="JC229" s="385"/>
      <c r="JD229" s="232"/>
      <c r="JE229" s="12">
        <v>162</v>
      </c>
      <c r="JF229" s="69"/>
      <c r="JG229" s="70"/>
      <c r="JV229" s="273"/>
      <c r="JW229" s="385"/>
      <c r="JX229" s="232"/>
      <c r="JY229" s="12">
        <v>162</v>
      </c>
      <c r="JZ229" s="69"/>
      <c r="KA229" s="70"/>
      <c r="KP229" s="273"/>
      <c r="KQ229" s="385"/>
      <c r="KR229" s="232"/>
      <c r="KS229" s="12">
        <v>162</v>
      </c>
      <c r="KT229" s="69"/>
      <c r="KU229" s="70"/>
      <c r="LJ229" s="273"/>
      <c r="LK229" s="385"/>
      <c r="LL229" s="232"/>
      <c r="LM229" s="12">
        <v>162</v>
      </c>
      <c r="LN229" s="69"/>
      <c r="LO229" s="70"/>
      <c r="MD229" s="273"/>
    </row>
    <row r="230" spans="2:342" ht="12.75" customHeight="1" x14ac:dyDescent="0.2">
      <c r="B230" s="12">
        <v>163</v>
      </c>
      <c r="C230" s="69">
        <v>5.97</v>
      </c>
      <c r="D230" s="70">
        <v>10.228</v>
      </c>
      <c r="E230" s="432"/>
      <c r="F230" s="72">
        <f t="shared" si="0"/>
        <v>6.3000000000000611E-2</v>
      </c>
      <c r="G230" s="67"/>
      <c r="H230" s="67"/>
      <c r="I230" s="67"/>
      <c r="J230" s="67"/>
      <c r="K230" s="67"/>
      <c r="L230" s="67"/>
      <c r="M230" s="67"/>
      <c r="N230" s="67"/>
      <c r="O230" s="67"/>
      <c r="P230" s="67"/>
      <c r="Q230" s="67"/>
      <c r="R230" s="67"/>
      <c r="S230" s="220"/>
      <c r="T230" s="385"/>
      <c r="U230" s="232"/>
      <c r="V230" s="12">
        <v>163</v>
      </c>
      <c r="W230" s="69"/>
      <c r="X230" s="70"/>
      <c r="Y230"/>
      <c r="Z230"/>
      <c r="AA230"/>
      <c r="AB230"/>
      <c r="AC230"/>
      <c r="AD230"/>
      <c r="AE230"/>
      <c r="AF230"/>
      <c r="AG230"/>
      <c r="AH230"/>
      <c r="AI230"/>
      <c r="AJ230"/>
      <c r="AK230"/>
      <c r="AL230"/>
      <c r="AM230" s="220"/>
      <c r="AN230" s="417"/>
      <c r="AP230" s="12">
        <v>163</v>
      </c>
      <c r="AQ230" s="69"/>
      <c r="AR230" s="70"/>
      <c r="AS230" s="432"/>
      <c r="AT230" s="574">
        <f t="shared" si="1"/>
        <v>0</v>
      </c>
      <c r="AU230" s="67"/>
      <c r="AV230" s="8"/>
      <c r="AW230" s="8"/>
      <c r="AX230" s="8"/>
      <c r="AY230" s="8"/>
      <c r="AZ230" s="8"/>
      <c r="BA230" s="8"/>
      <c r="BB230" s="8"/>
      <c r="BC230" s="8"/>
      <c r="BD230" s="8"/>
      <c r="BE230" s="8"/>
      <c r="BF230" s="8"/>
      <c r="BG230" s="8"/>
      <c r="BH230" s="8"/>
      <c r="BJ230" s="273"/>
      <c r="BK230" s="385"/>
      <c r="BM230" s="12">
        <v>163</v>
      </c>
      <c r="BN230" s="69"/>
      <c r="BO230" s="70"/>
      <c r="CD230" s="273"/>
      <c r="CE230" s="385"/>
      <c r="CG230" s="12">
        <v>163</v>
      </c>
      <c r="CH230" s="69"/>
      <c r="CI230" s="70"/>
      <c r="CX230" s="273"/>
      <c r="CY230" s="385"/>
      <c r="CZ230" s="232"/>
      <c r="DA230" s="12">
        <v>163</v>
      </c>
      <c r="DB230" s="69"/>
      <c r="DC230" s="70"/>
      <c r="DR230" s="273"/>
      <c r="DS230" s="385"/>
      <c r="DT230" s="232"/>
      <c r="DU230" s="12">
        <v>163</v>
      </c>
      <c r="DV230" s="69"/>
      <c r="DW230" s="70"/>
      <c r="EL230" s="273"/>
      <c r="EM230" s="385"/>
      <c r="EN230" s="232"/>
      <c r="EO230" s="12">
        <v>163</v>
      </c>
      <c r="EP230" s="69"/>
      <c r="EQ230" s="70"/>
      <c r="FF230" s="273"/>
      <c r="FG230" s="385"/>
      <c r="FH230" s="232"/>
      <c r="FI230" s="12">
        <v>163</v>
      </c>
      <c r="FJ230" s="69"/>
      <c r="FK230" s="70"/>
      <c r="FZ230" s="273"/>
      <c r="GA230" s="385"/>
      <c r="GB230" s="232"/>
      <c r="GC230" s="12">
        <v>163</v>
      </c>
      <c r="GD230" s="69"/>
      <c r="GE230" s="70"/>
      <c r="GT230" s="273"/>
      <c r="GU230" s="385"/>
      <c r="GV230" s="232"/>
      <c r="GW230" s="12">
        <v>163</v>
      </c>
      <c r="GX230" s="69"/>
      <c r="GY230" s="70"/>
      <c r="HN230" s="273"/>
      <c r="HO230" s="385"/>
      <c r="HP230" s="232"/>
      <c r="HQ230" s="12">
        <v>163</v>
      </c>
      <c r="HR230" s="69"/>
      <c r="HS230" s="70"/>
      <c r="IH230" s="273"/>
      <c r="II230" s="385"/>
      <c r="IJ230" s="232"/>
      <c r="IK230" s="12">
        <v>163</v>
      </c>
      <c r="IL230" s="69"/>
      <c r="IM230" s="70"/>
      <c r="JB230" s="273"/>
      <c r="JC230" s="385"/>
      <c r="JD230" s="232"/>
      <c r="JE230" s="12">
        <v>163</v>
      </c>
      <c r="JF230" s="69"/>
      <c r="JG230" s="70"/>
      <c r="JV230" s="273"/>
      <c r="JW230" s="385"/>
      <c r="JX230" s="232"/>
      <c r="JY230" s="12">
        <v>163</v>
      </c>
      <c r="JZ230" s="69"/>
      <c r="KA230" s="70"/>
      <c r="KP230" s="273"/>
      <c r="KQ230" s="385"/>
      <c r="KR230" s="232"/>
      <c r="KS230" s="12">
        <v>163</v>
      </c>
      <c r="KT230" s="69"/>
      <c r="KU230" s="70"/>
      <c r="LJ230" s="273"/>
      <c r="LK230" s="385"/>
      <c r="LL230" s="232"/>
      <c r="LM230" s="12">
        <v>163</v>
      </c>
      <c r="LN230" s="69"/>
      <c r="LO230" s="70"/>
      <c r="MD230" s="273"/>
    </row>
    <row r="231" spans="2:342" ht="12.75" customHeight="1" x14ac:dyDescent="0.2">
      <c r="B231" s="12">
        <v>164</v>
      </c>
      <c r="C231" s="69">
        <v>5.97</v>
      </c>
      <c r="D231" s="70">
        <v>10.291</v>
      </c>
      <c r="E231" s="432"/>
      <c r="F231" s="72">
        <f t="shared" si="0"/>
        <v>6.3000000000000611E-2</v>
      </c>
      <c r="G231" s="67"/>
      <c r="H231" s="67"/>
      <c r="I231" s="67"/>
      <c r="J231" s="67"/>
      <c r="K231" s="67"/>
      <c r="L231" s="67"/>
      <c r="M231" s="67"/>
      <c r="N231" s="67"/>
      <c r="O231" s="67"/>
      <c r="P231" s="67"/>
      <c r="Q231" s="67"/>
      <c r="R231" s="67"/>
      <c r="S231" s="220"/>
      <c r="T231" s="385"/>
      <c r="U231" s="232"/>
      <c r="V231" s="12">
        <v>164</v>
      </c>
      <c r="W231" s="69"/>
      <c r="X231" s="70"/>
      <c r="Y231"/>
      <c r="Z231"/>
      <c r="AA231"/>
      <c r="AB231"/>
      <c r="AC231"/>
      <c r="AD231"/>
      <c r="AE231"/>
      <c r="AF231"/>
      <c r="AG231"/>
      <c r="AH231"/>
      <c r="AI231"/>
      <c r="AJ231"/>
      <c r="AK231"/>
      <c r="AL231"/>
      <c r="AM231" s="220"/>
      <c r="AN231" s="417"/>
      <c r="AP231" s="12">
        <v>164</v>
      </c>
      <c r="AQ231" s="69"/>
      <c r="AR231" s="70"/>
      <c r="AS231" s="432"/>
      <c r="AT231" s="574">
        <f t="shared" si="1"/>
        <v>0</v>
      </c>
      <c r="AU231" s="67"/>
      <c r="AV231" s="8"/>
      <c r="AW231" s="8"/>
      <c r="AX231" s="8"/>
      <c r="AY231" s="8"/>
      <c r="AZ231" s="8"/>
      <c r="BA231" s="8"/>
      <c r="BB231" s="8"/>
      <c r="BC231" s="8"/>
      <c r="BD231" s="8"/>
      <c r="BE231" s="8"/>
      <c r="BF231" s="8"/>
      <c r="BG231" s="8"/>
      <c r="BH231" s="8"/>
      <c r="BJ231" s="273"/>
      <c r="BK231" s="385"/>
      <c r="BM231" s="12">
        <v>164</v>
      </c>
      <c r="BN231" s="69"/>
      <c r="BO231" s="70"/>
      <c r="CD231" s="273"/>
      <c r="CE231" s="385"/>
      <c r="CG231" s="12">
        <v>164</v>
      </c>
      <c r="CH231" s="69"/>
      <c r="CI231" s="70"/>
      <c r="CX231" s="273"/>
      <c r="CY231" s="385"/>
      <c r="CZ231" s="232"/>
      <c r="DA231" s="12">
        <v>164</v>
      </c>
      <c r="DB231" s="69"/>
      <c r="DC231" s="70"/>
      <c r="DR231" s="273"/>
      <c r="DS231" s="385"/>
      <c r="DT231" s="232"/>
      <c r="DU231" s="12">
        <v>164</v>
      </c>
      <c r="DV231" s="69"/>
      <c r="DW231" s="70"/>
      <c r="EL231" s="273"/>
      <c r="EM231" s="385"/>
      <c r="EN231" s="232"/>
      <c r="EO231" s="12">
        <v>164</v>
      </c>
      <c r="EP231" s="69"/>
      <c r="EQ231" s="70"/>
      <c r="FF231" s="273"/>
      <c r="FG231" s="385"/>
      <c r="FH231" s="232"/>
      <c r="FI231" s="12">
        <v>164</v>
      </c>
      <c r="FJ231" s="69"/>
      <c r="FK231" s="70"/>
      <c r="FZ231" s="273"/>
      <c r="GA231" s="385"/>
      <c r="GB231" s="232"/>
      <c r="GC231" s="12">
        <v>164</v>
      </c>
      <c r="GD231" s="69"/>
      <c r="GE231" s="70"/>
      <c r="GT231" s="273"/>
      <c r="GU231" s="385"/>
      <c r="GV231" s="232"/>
      <c r="GW231" s="12">
        <v>164</v>
      </c>
      <c r="GX231" s="69"/>
      <c r="GY231" s="70"/>
      <c r="HN231" s="273"/>
      <c r="HO231" s="385"/>
      <c r="HP231" s="232"/>
      <c r="HQ231" s="12">
        <v>164</v>
      </c>
      <c r="HR231" s="69"/>
      <c r="HS231" s="70"/>
      <c r="IH231" s="273"/>
      <c r="II231" s="385"/>
      <c r="IJ231" s="232"/>
      <c r="IK231" s="12">
        <v>164</v>
      </c>
      <c r="IL231" s="69"/>
      <c r="IM231" s="70"/>
      <c r="JB231" s="273"/>
      <c r="JC231" s="385"/>
      <c r="JD231" s="232"/>
      <c r="JE231" s="12">
        <v>164</v>
      </c>
      <c r="JF231" s="69"/>
      <c r="JG231" s="70"/>
      <c r="JV231" s="273"/>
      <c r="JW231" s="385"/>
      <c r="JX231" s="232"/>
      <c r="JY231" s="12">
        <v>164</v>
      </c>
      <c r="JZ231" s="69"/>
      <c r="KA231" s="70"/>
      <c r="KP231" s="273"/>
      <c r="KQ231" s="385"/>
      <c r="KR231" s="232"/>
      <c r="KS231" s="12">
        <v>164</v>
      </c>
      <c r="KT231" s="69"/>
      <c r="KU231" s="70"/>
      <c r="LJ231" s="273"/>
      <c r="LK231" s="385"/>
      <c r="LL231" s="232"/>
      <c r="LM231" s="12">
        <v>164</v>
      </c>
      <c r="LN231" s="69"/>
      <c r="LO231" s="70"/>
      <c r="MD231" s="273"/>
    </row>
    <row r="232" spans="2:342" ht="12.75" customHeight="1" x14ac:dyDescent="0.2">
      <c r="B232" s="12">
        <v>165</v>
      </c>
      <c r="C232" s="69">
        <v>5.97</v>
      </c>
      <c r="D232" s="70">
        <v>10.355</v>
      </c>
      <c r="E232" s="432"/>
      <c r="F232" s="72">
        <f t="shared" si="0"/>
        <v>6.4000000000000057E-2</v>
      </c>
      <c r="G232" s="67"/>
      <c r="H232" s="67"/>
      <c r="I232" s="67"/>
      <c r="J232" s="67"/>
      <c r="K232" s="67"/>
      <c r="L232" s="67"/>
      <c r="M232" s="67"/>
      <c r="N232" s="67"/>
      <c r="O232" s="67"/>
      <c r="P232" s="67"/>
      <c r="Q232" s="67"/>
      <c r="R232" s="67"/>
      <c r="S232" s="220"/>
      <c r="T232" s="385"/>
      <c r="U232" s="232"/>
      <c r="V232" s="12">
        <v>165</v>
      </c>
      <c r="W232" s="69"/>
      <c r="X232" s="70"/>
      <c r="Y232"/>
      <c r="Z232"/>
      <c r="AA232"/>
      <c r="AB232"/>
      <c r="AC232"/>
      <c r="AD232"/>
      <c r="AE232"/>
      <c r="AF232"/>
      <c r="AG232"/>
      <c r="AH232"/>
      <c r="AI232"/>
      <c r="AJ232"/>
      <c r="AK232"/>
      <c r="AL232"/>
      <c r="AM232" s="220"/>
      <c r="AN232" s="417"/>
      <c r="AP232" s="12">
        <v>165</v>
      </c>
      <c r="AQ232" s="69"/>
      <c r="AR232" s="70"/>
      <c r="AS232" s="432"/>
      <c r="AT232" s="574">
        <f t="shared" si="1"/>
        <v>0</v>
      </c>
      <c r="AU232" s="67"/>
      <c r="AV232" s="8"/>
      <c r="AW232" s="8"/>
      <c r="AX232" s="8"/>
      <c r="AY232" s="8"/>
      <c r="AZ232" s="8"/>
      <c r="BA232" s="8"/>
      <c r="BB232" s="8"/>
      <c r="BC232" s="8"/>
      <c r="BD232" s="8"/>
      <c r="BE232" s="8"/>
      <c r="BF232" s="8"/>
      <c r="BG232" s="8"/>
      <c r="BH232" s="8"/>
      <c r="BJ232" s="273"/>
      <c r="BK232" s="385"/>
      <c r="BM232" s="12">
        <v>165</v>
      </c>
      <c r="BN232" s="69"/>
      <c r="BO232" s="70"/>
      <c r="CD232" s="273"/>
      <c r="CE232" s="385"/>
      <c r="CG232" s="12">
        <v>165</v>
      </c>
      <c r="CH232" s="69"/>
      <c r="CI232" s="70"/>
      <c r="CX232" s="273"/>
      <c r="CY232" s="385"/>
      <c r="CZ232" s="232"/>
      <c r="DA232" s="12">
        <v>165</v>
      </c>
      <c r="DB232" s="69"/>
      <c r="DC232" s="70"/>
      <c r="DR232" s="273"/>
      <c r="DS232" s="385"/>
      <c r="DT232" s="232"/>
      <c r="DU232" s="12">
        <v>165</v>
      </c>
      <c r="DV232" s="69"/>
      <c r="DW232" s="70"/>
      <c r="EL232" s="273"/>
      <c r="EM232" s="385"/>
      <c r="EN232" s="232"/>
      <c r="EO232" s="12">
        <v>165</v>
      </c>
      <c r="EP232" s="69"/>
      <c r="EQ232" s="70"/>
      <c r="FF232" s="273"/>
      <c r="FG232" s="385"/>
      <c r="FH232" s="232"/>
      <c r="FI232" s="12">
        <v>165</v>
      </c>
      <c r="FJ232" s="69"/>
      <c r="FK232" s="70"/>
      <c r="FZ232" s="273"/>
      <c r="GA232" s="385"/>
      <c r="GB232" s="232"/>
      <c r="GC232" s="12">
        <v>165</v>
      </c>
      <c r="GD232" s="69"/>
      <c r="GE232" s="70"/>
      <c r="GT232" s="273"/>
      <c r="GU232" s="385"/>
      <c r="GV232" s="232"/>
      <c r="GW232" s="12">
        <v>165</v>
      </c>
      <c r="GX232" s="69"/>
      <c r="GY232" s="70"/>
      <c r="HN232" s="273"/>
      <c r="HO232" s="385"/>
      <c r="HP232" s="232"/>
      <c r="HQ232" s="12">
        <v>165</v>
      </c>
      <c r="HR232" s="69"/>
      <c r="HS232" s="70"/>
      <c r="IH232" s="273"/>
      <c r="II232" s="385"/>
      <c r="IJ232" s="232"/>
      <c r="IK232" s="12">
        <v>165</v>
      </c>
      <c r="IL232" s="69"/>
      <c r="IM232" s="70"/>
      <c r="JB232" s="273"/>
      <c r="JC232" s="385"/>
      <c r="JD232" s="232"/>
      <c r="JE232" s="12">
        <v>165</v>
      </c>
      <c r="JF232" s="69"/>
      <c r="JG232" s="70"/>
      <c r="JV232" s="273"/>
      <c r="JW232" s="385"/>
      <c r="JX232" s="232"/>
      <c r="JY232" s="12">
        <v>165</v>
      </c>
      <c r="JZ232" s="69"/>
      <c r="KA232" s="70"/>
      <c r="KP232" s="273"/>
      <c r="KQ232" s="385"/>
      <c r="KR232" s="232"/>
      <c r="KS232" s="12">
        <v>165</v>
      </c>
      <c r="KT232" s="69"/>
      <c r="KU232" s="70"/>
      <c r="LJ232" s="273"/>
      <c r="LK232" s="385"/>
      <c r="LL232" s="232"/>
      <c r="LM232" s="12">
        <v>165</v>
      </c>
      <c r="LN232" s="69"/>
      <c r="LO232" s="70"/>
      <c r="MD232" s="273"/>
    </row>
    <row r="233" spans="2:342" ht="12.75" customHeight="1" x14ac:dyDescent="0.2">
      <c r="B233" s="12">
        <v>166</v>
      </c>
      <c r="C233" s="69">
        <v>5.98</v>
      </c>
      <c r="D233" s="70">
        <v>10.417999999999999</v>
      </c>
      <c r="E233" s="432"/>
      <c r="F233" s="72">
        <f t="shared" si="0"/>
        <v>6.2999999999998835E-2</v>
      </c>
      <c r="G233" s="67"/>
      <c r="H233" s="67"/>
      <c r="I233" s="67"/>
      <c r="J233" s="67"/>
      <c r="K233" s="67"/>
      <c r="L233" s="67"/>
      <c r="M233" s="67"/>
      <c r="N233" s="67"/>
      <c r="O233" s="67"/>
      <c r="P233" s="67"/>
      <c r="Q233" s="67"/>
      <c r="R233" s="67"/>
      <c r="S233" s="220"/>
      <c r="T233" s="385"/>
      <c r="U233" s="232"/>
      <c r="V233" s="12">
        <v>166</v>
      </c>
      <c r="W233" s="69"/>
      <c r="X233" s="70"/>
      <c r="Y233"/>
      <c r="Z233"/>
      <c r="AA233"/>
      <c r="AB233"/>
      <c r="AC233"/>
      <c r="AD233"/>
      <c r="AE233"/>
      <c r="AF233"/>
      <c r="AG233"/>
      <c r="AH233"/>
      <c r="AI233"/>
      <c r="AJ233"/>
      <c r="AK233"/>
      <c r="AL233"/>
      <c r="AM233" s="220"/>
      <c r="AN233" s="417"/>
      <c r="AP233" s="12">
        <v>166</v>
      </c>
      <c r="AQ233" s="69"/>
      <c r="AR233" s="70"/>
      <c r="AS233" s="432"/>
      <c r="AT233" s="574">
        <f t="shared" si="1"/>
        <v>0</v>
      </c>
      <c r="AU233" s="67"/>
      <c r="AV233" s="8"/>
      <c r="AW233" s="8"/>
      <c r="AX233" s="8"/>
      <c r="AY233" s="8"/>
      <c r="AZ233" s="8"/>
      <c r="BA233" s="8"/>
      <c r="BB233" s="8"/>
      <c r="BC233" s="8"/>
      <c r="BD233" s="8"/>
      <c r="BE233" s="8"/>
      <c r="BF233" s="8"/>
      <c r="BG233" s="8"/>
      <c r="BH233" s="8"/>
      <c r="BJ233" s="273"/>
      <c r="BK233" s="385"/>
      <c r="BM233" s="12">
        <v>166</v>
      </c>
      <c r="BN233" s="69"/>
      <c r="BO233" s="70"/>
      <c r="CD233" s="273"/>
      <c r="CE233" s="385"/>
      <c r="CG233" s="12">
        <v>166</v>
      </c>
      <c r="CH233" s="69"/>
      <c r="CI233" s="70"/>
      <c r="CX233" s="273"/>
      <c r="CY233" s="385"/>
      <c r="CZ233" s="232"/>
      <c r="DA233" s="12">
        <v>166</v>
      </c>
      <c r="DB233" s="69"/>
      <c r="DC233" s="70"/>
      <c r="DR233" s="273"/>
      <c r="DS233" s="385"/>
      <c r="DT233" s="232"/>
      <c r="DU233" s="12">
        <v>166</v>
      </c>
      <c r="DV233" s="69"/>
      <c r="DW233" s="70"/>
      <c r="EL233" s="273"/>
      <c r="EM233" s="385"/>
      <c r="EN233" s="232"/>
      <c r="EO233" s="12">
        <v>166</v>
      </c>
      <c r="EP233" s="69"/>
      <c r="EQ233" s="70"/>
      <c r="FF233" s="273"/>
      <c r="FG233" s="385"/>
      <c r="FH233" s="232"/>
      <c r="FI233" s="12">
        <v>166</v>
      </c>
      <c r="FJ233" s="69"/>
      <c r="FK233" s="70"/>
      <c r="FZ233" s="273"/>
      <c r="GA233" s="385"/>
      <c r="GB233" s="232"/>
      <c r="GC233" s="12">
        <v>166</v>
      </c>
      <c r="GD233" s="69"/>
      <c r="GE233" s="70"/>
      <c r="GT233" s="273"/>
      <c r="GU233" s="385"/>
      <c r="GV233" s="232"/>
      <c r="GW233" s="12">
        <v>166</v>
      </c>
      <c r="GX233" s="69"/>
      <c r="GY233" s="70"/>
      <c r="HN233" s="273"/>
      <c r="HO233" s="385"/>
      <c r="HP233" s="232"/>
      <c r="HQ233" s="12">
        <v>166</v>
      </c>
      <c r="HR233" s="69"/>
      <c r="HS233" s="70"/>
      <c r="IH233" s="273"/>
      <c r="II233" s="385"/>
      <c r="IJ233" s="232"/>
      <c r="IK233" s="12">
        <v>166</v>
      </c>
      <c r="IL233" s="69"/>
      <c r="IM233" s="70"/>
      <c r="JB233" s="273"/>
      <c r="JC233" s="385"/>
      <c r="JD233" s="232"/>
      <c r="JE233" s="12">
        <v>166</v>
      </c>
      <c r="JF233" s="69"/>
      <c r="JG233" s="70"/>
      <c r="JV233" s="273"/>
      <c r="JW233" s="385"/>
      <c r="JX233" s="232"/>
      <c r="JY233" s="12">
        <v>166</v>
      </c>
      <c r="JZ233" s="69"/>
      <c r="KA233" s="70"/>
      <c r="KP233" s="273"/>
      <c r="KQ233" s="385"/>
      <c r="KR233" s="232"/>
      <c r="KS233" s="12">
        <v>166</v>
      </c>
      <c r="KT233" s="69"/>
      <c r="KU233" s="70"/>
      <c r="LJ233" s="273"/>
      <c r="LK233" s="385"/>
      <c r="LL233" s="232"/>
      <c r="LM233" s="12">
        <v>166</v>
      </c>
      <c r="LN233" s="69"/>
      <c r="LO233" s="70"/>
      <c r="MD233" s="273"/>
    </row>
    <row r="234" spans="2:342" ht="12.75" customHeight="1" x14ac:dyDescent="0.2">
      <c r="B234" s="12">
        <v>167</v>
      </c>
      <c r="C234" s="69">
        <v>5.98</v>
      </c>
      <c r="D234" s="70">
        <v>10.481</v>
      </c>
      <c r="E234" s="432"/>
      <c r="F234" s="72">
        <f t="shared" si="0"/>
        <v>6.3000000000000611E-2</v>
      </c>
      <c r="G234" s="67"/>
      <c r="H234" s="67"/>
      <c r="I234" s="67"/>
      <c r="J234" s="67"/>
      <c r="K234" s="67"/>
      <c r="L234" s="67"/>
      <c r="M234" s="67"/>
      <c r="N234" s="67"/>
      <c r="O234" s="67"/>
      <c r="P234" s="67"/>
      <c r="Q234" s="67"/>
      <c r="R234" s="67"/>
      <c r="S234" s="220"/>
      <c r="T234" s="385"/>
      <c r="U234" s="232"/>
      <c r="V234" s="12">
        <v>167</v>
      </c>
      <c r="W234" s="69"/>
      <c r="X234" s="70"/>
      <c r="Y234"/>
      <c r="Z234"/>
      <c r="AA234"/>
      <c r="AB234"/>
      <c r="AC234"/>
      <c r="AD234"/>
      <c r="AE234"/>
      <c r="AF234"/>
      <c r="AG234"/>
      <c r="AH234"/>
      <c r="AI234"/>
      <c r="AJ234"/>
      <c r="AK234"/>
      <c r="AL234"/>
      <c r="AM234" s="220"/>
      <c r="AN234" s="417"/>
      <c r="AP234" s="12">
        <v>167</v>
      </c>
      <c r="AQ234" s="69"/>
      <c r="AR234" s="70"/>
      <c r="AS234" s="432"/>
      <c r="AT234" s="574">
        <f t="shared" si="1"/>
        <v>0</v>
      </c>
      <c r="AU234" s="67"/>
      <c r="AV234" s="8"/>
      <c r="AW234" s="8"/>
      <c r="AX234" s="8"/>
      <c r="AY234" s="8"/>
      <c r="AZ234" s="8"/>
      <c r="BA234" s="8"/>
      <c r="BB234" s="8"/>
      <c r="BC234" s="8"/>
      <c r="BD234" s="8"/>
      <c r="BE234" s="8"/>
      <c r="BF234" s="8"/>
      <c r="BG234" s="8"/>
      <c r="BH234" s="8"/>
      <c r="BJ234" s="273"/>
      <c r="BK234" s="385"/>
      <c r="BM234" s="12">
        <v>167</v>
      </c>
      <c r="BN234" s="69"/>
      <c r="BO234" s="70"/>
      <c r="CD234" s="273"/>
      <c r="CE234" s="385"/>
      <c r="CG234" s="12">
        <v>167</v>
      </c>
      <c r="CH234" s="69"/>
      <c r="CI234" s="70"/>
      <c r="CX234" s="273"/>
      <c r="CY234" s="385"/>
      <c r="CZ234" s="232"/>
      <c r="DA234" s="12">
        <v>167</v>
      </c>
      <c r="DB234" s="69"/>
      <c r="DC234" s="70"/>
      <c r="DR234" s="273"/>
      <c r="DS234" s="385"/>
      <c r="DT234" s="232"/>
      <c r="DU234" s="12">
        <v>167</v>
      </c>
      <c r="DV234" s="69"/>
      <c r="DW234" s="70"/>
      <c r="EL234" s="273"/>
      <c r="EM234" s="385"/>
      <c r="EN234" s="232"/>
      <c r="EO234" s="12">
        <v>167</v>
      </c>
      <c r="EP234" s="69"/>
      <c r="EQ234" s="70"/>
      <c r="FF234" s="273"/>
      <c r="FG234" s="385"/>
      <c r="FH234" s="232"/>
      <c r="FI234" s="12">
        <v>167</v>
      </c>
      <c r="FJ234" s="69"/>
      <c r="FK234" s="70"/>
      <c r="FZ234" s="273"/>
      <c r="GA234" s="385"/>
      <c r="GB234" s="232"/>
      <c r="GC234" s="12">
        <v>167</v>
      </c>
      <c r="GD234" s="69"/>
      <c r="GE234" s="70"/>
      <c r="GT234" s="273"/>
      <c r="GU234" s="385"/>
      <c r="GV234" s="232"/>
      <c r="GW234" s="12">
        <v>167</v>
      </c>
      <c r="GX234" s="69"/>
      <c r="GY234" s="70"/>
      <c r="HN234" s="273"/>
      <c r="HO234" s="385"/>
      <c r="HP234" s="232"/>
      <c r="HQ234" s="12">
        <v>167</v>
      </c>
      <c r="HR234" s="69"/>
      <c r="HS234" s="70"/>
      <c r="IH234" s="273"/>
      <c r="II234" s="385"/>
      <c r="IJ234" s="232"/>
      <c r="IK234" s="12">
        <v>167</v>
      </c>
      <c r="IL234" s="69"/>
      <c r="IM234" s="70"/>
      <c r="JB234" s="273"/>
      <c r="JC234" s="385"/>
      <c r="JD234" s="232"/>
      <c r="JE234" s="12">
        <v>167</v>
      </c>
      <c r="JF234" s="69"/>
      <c r="JG234" s="70"/>
      <c r="JV234" s="273"/>
      <c r="JW234" s="385"/>
      <c r="JX234" s="232"/>
      <c r="JY234" s="12">
        <v>167</v>
      </c>
      <c r="JZ234" s="69"/>
      <c r="KA234" s="70"/>
      <c r="KP234" s="273"/>
      <c r="KQ234" s="385"/>
      <c r="KR234" s="232"/>
      <c r="KS234" s="12">
        <v>167</v>
      </c>
      <c r="KT234" s="69"/>
      <c r="KU234" s="70"/>
      <c r="LJ234" s="273"/>
      <c r="LK234" s="385"/>
      <c r="LL234" s="232"/>
      <c r="LM234" s="12">
        <v>167</v>
      </c>
      <c r="LN234" s="69"/>
      <c r="LO234" s="70"/>
      <c r="MD234" s="273"/>
    </row>
    <row r="235" spans="2:342" ht="12.75" customHeight="1" x14ac:dyDescent="0.2">
      <c r="B235" s="12">
        <v>168</v>
      </c>
      <c r="C235" s="69">
        <v>5.98</v>
      </c>
      <c r="D235" s="70">
        <v>10.545</v>
      </c>
      <c r="E235" s="432"/>
      <c r="F235" s="72">
        <f t="shared" si="0"/>
        <v>6.4000000000000057E-2</v>
      </c>
      <c r="G235" s="67"/>
      <c r="H235" s="67"/>
      <c r="I235" s="67"/>
      <c r="J235" s="67"/>
      <c r="K235" s="67"/>
      <c r="L235" s="67"/>
      <c r="M235" s="67"/>
      <c r="N235" s="67"/>
      <c r="O235" s="67"/>
      <c r="P235" s="67"/>
      <c r="Q235" s="67"/>
      <c r="R235" s="67"/>
      <c r="S235" s="220"/>
      <c r="T235" s="385"/>
      <c r="U235" s="232"/>
      <c r="V235" s="12">
        <v>168</v>
      </c>
      <c r="W235" s="69"/>
      <c r="X235" s="70"/>
      <c r="Y235"/>
      <c r="Z235"/>
      <c r="AA235"/>
      <c r="AB235"/>
      <c r="AC235"/>
      <c r="AD235"/>
      <c r="AE235"/>
      <c r="AF235"/>
      <c r="AG235"/>
      <c r="AH235"/>
      <c r="AI235"/>
      <c r="AJ235"/>
      <c r="AK235"/>
      <c r="AL235"/>
      <c r="AM235" s="220"/>
      <c r="AN235" s="417"/>
      <c r="AP235" s="12">
        <v>168</v>
      </c>
      <c r="AQ235" s="69"/>
      <c r="AR235" s="70"/>
      <c r="AS235" s="432"/>
      <c r="AT235" s="574">
        <f t="shared" si="1"/>
        <v>0</v>
      </c>
      <c r="AU235" s="67"/>
      <c r="AV235" s="8"/>
      <c r="AW235" s="8"/>
      <c r="AX235" s="8"/>
      <c r="AY235" s="8"/>
      <c r="AZ235" s="8"/>
      <c r="BA235" s="8"/>
      <c r="BB235" s="8"/>
      <c r="BC235" s="8"/>
      <c r="BD235" s="8"/>
      <c r="BE235" s="8"/>
      <c r="BF235" s="8"/>
      <c r="BG235" s="8"/>
      <c r="BH235" s="8"/>
      <c r="BJ235" s="273"/>
      <c r="BK235" s="385"/>
      <c r="BM235" s="12">
        <v>168</v>
      </c>
      <c r="BN235" s="69"/>
      <c r="BO235" s="70"/>
      <c r="CD235" s="273"/>
      <c r="CE235" s="385"/>
      <c r="CG235" s="12">
        <v>168</v>
      </c>
      <c r="CH235" s="69"/>
      <c r="CI235" s="70"/>
      <c r="CX235" s="273"/>
      <c r="CY235" s="385"/>
      <c r="CZ235" s="232"/>
      <c r="DA235" s="12">
        <v>168</v>
      </c>
      <c r="DB235" s="69"/>
      <c r="DC235" s="70"/>
      <c r="DR235" s="273"/>
      <c r="DS235" s="385"/>
      <c r="DT235" s="232"/>
      <c r="DU235" s="12">
        <v>168</v>
      </c>
      <c r="DV235" s="69"/>
      <c r="DW235" s="70"/>
      <c r="EL235" s="273"/>
      <c r="EM235" s="385"/>
      <c r="EN235" s="232"/>
      <c r="EO235" s="12">
        <v>168</v>
      </c>
      <c r="EP235" s="69"/>
      <c r="EQ235" s="70"/>
      <c r="FF235" s="273"/>
      <c r="FG235" s="385"/>
      <c r="FH235" s="232"/>
      <c r="FI235" s="12">
        <v>168</v>
      </c>
      <c r="FJ235" s="69"/>
      <c r="FK235" s="70"/>
      <c r="FZ235" s="273"/>
      <c r="GA235" s="385"/>
      <c r="GB235" s="232"/>
      <c r="GC235" s="12">
        <v>168</v>
      </c>
      <c r="GD235" s="69"/>
      <c r="GE235" s="70"/>
      <c r="GT235" s="273"/>
      <c r="GU235" s="385"/>
      <c r="GV235" s="232"/>
      <c r="GW235" s="12">
        <v>168</v>
      </c>
      <c r="GX235" s="69"/>
      <c r="GY235" s="70"/>
      <c r="HN235" s="273"/>
      <c r="HO235" s="385"/>
      <c r="HP235" s="232"/>
      <c r="HQ235" s="12">
        <v>168</v>
      </c>
      <c r="HR235" s="69"/>
      <c r="HS235" s="70"/>
      <c r="IH235" s="273"/>
      <c r="II235" s="385"/>
      <c r="IJ235" s="232"/>
      <c r="IK235" s="12">
        <v>168</v>
      </c>
      <c r="IL235" s="69"/>
      <c r="IM235" s="70"/>
      <c r="JB235" s="273"/>
      <c r="JC235" s="385"/>
      <c r="JD235" s="232"/>
      <c r="JE235" s="12">
        <v>168</v>
      </c>
      <c r="JF235" s="69"/>
      <c r="JG235" s="70"/>
      <c r="JV235" s="273"/>
      <c r="JW235" s="385"/>
      <c r="JX235" s="232"/>
      <c r="JY235" s="12">
        <v>168</v>
      </c>
      <c r="JZ235" s="69"/>
      <c r="KA235" s="70"/>
      <c r="KP235" s="273"/>
      <c r="KQ235" s="385"/>
      <c r="KR235" s="232"/>
      <c r="KS235" s="12">
        <v>168</v>
      </c>
      <c r="KT235" s="69"/>
      <c r="KU235" s="70"/>
      <c r="LJ235" s="273"/>
      <c r="LK235" s="385"/>
      <c r="LL235" s="232"/>
      <c r="LM235" s="12">
        <v>168</v>
      </c>
      <c r="LN235" s="69"/>
      <c r="LO235" s="70"/>
      <c r="MD235" s="273"/>
    </row>
    <row r="236" spans="2:342" ht="12.75" customHeight="1" x14ac:dyDescent="0.2">
      <c r="B236" s="12">
        <v>169</v>
      </c>
      <c r="C236" s="69">
        <v>5.98</v>
      </c>
      <c r="D236" s="70">
        <v>10.608000000000001</v>
      </c>
      <c r="E236" s="432"/>
      <c r="F236" s="72">
        <f t="shared" si="0"/>
        <v>6.3000000000000611E-2</v>
      </c>
      <c r="G236" s="67"/>
      <c r="H236" s="67"/>
      <c r="I236" s="67"/>
      <c r="J236" s="67"/>
      <c r="K236" s="67"/>
      <c r="L236" s="67"/>
      <c r="M236" s="67"/>
      <c r="N236" s="67"/>
      <c r="O236" s="67"/>
      <c r="P236" s="67"/>
      <c r="Q236" s="67"/>
      <c r="R236" s="67"/>
      <c r="S236" s="220"/>
      <c r="T236" s="385"/>
      <c r="U236" s="232"/>
      <c r="V236" s="12">
        <v>169</v>
      </c>
      <c r="W236" s="69"/>
      <c r="X236" s="70"/>
      <c r="Y236"/>
      <c r="Z236"/>
      <c r="AA236"/>
      <c r="AB236"/>
      <c r="AC236"/>
      <c r="AD236"/>
      <c r="AE236"/>
      <c r="AF236"/>
      <c r="AG236"/>
      <c r="AH236"/>
      <c r="AI236"/>
      <c r="AJ236"/>
      <c r="AK236"/>
      <c r="AL236"/>
      <c r="AM236" s="220"/>
      <c r="AN236" s="417"/>
      <c r="AP236" s="12">
        <v>169</v>
      </c>
      <c r="AQ236" s="69"/>
      <c r="AR236" s="70"/>
      <c r="AS236" s="432"/>
      <c r="AT236" s="574">
        <f t="shared" si="1"/>
        <v>0</v>
      </c>
      <c r="AU236" s="67"/>
      <c r="AV236" s="8"/>
      <c r="AW236" s="8"/>
      <c r="AX236" s="8"/>
      <c r="AY236" s="8"/>
      <c r="AZ236" s="8"/>
      <c r="BA236" s="8"/>
      <c r="BB236" s="8"/>
      <c r="BC236" s="8"/>
      <c r="BD236" s="8"/>
      <c r="BE236" s="8"/>
      <c r="BF236" s="8"/>
      <c r="BG236" s="8"/>
      <c r="BH236" s="8"/>
      <c r="BJ236" s="273"/>
      <c r="BK236" s="385"/>
      <c r="BM236" s="12">
        <v>169</v>
      </c>
      <c r="BN236" s="69"/>
      <c r="BO236" s="70"/>
      <c r="CD236" s="273"/>
      <c r="CE236" s="385"/>
      <c r="CG236" s="12">
        <v>169</v>
      </c>
      <c r="CH236" s="69"/>
      <c r="CI236" s="70"/>
      <c r="CX236" s="273"/>
      <c r="CY236" s="385"/>
      <c r="CZ236" s="232"/>
      <c r="DA236" s="12">
        <v>169</v>
      </c>
      <c r="DB236" s="69"/>
      <c r="DC236" s="70"/>
      <c r="DR236" s="273"/>
      <c r="DS236" s="385"/>
      <c r="DT236" s="232"/>
      <c r="DU236" s="12">
        <v>169</v>
      </c>
      <c r="DV236" s="69"/>
      <c r="DW236" s="70"/>
      <c r="EL236" s="273"/>
      <c r="EM236" s="385"/>
      <c r="EN236" s="232"/>
      <c r="EO236" s="12">
        <v>169</v>
      </c>
      <c r="EP236" s="69"/>
      <c r="EQ236" s="70"/>
      <c r="FF236" s="273"/>
      <c r="FG236" s="385"/>
      <c r="FH236" s="232"/>
      <c r="FI236" s="12">
        <v>169</v>
      </c>
      <c r="FJ236" s="69"/>
      <c r="FK236" s="70"/>
      <c r="FZ236" s="273"/>
      <c r="GA236" s="385"/>
      <c r="GB236" s="232"/>
      <c r="GC236" s="12">
        <v>169</v>
      </c>
      <c r="GD236" s="69"/>
      <c r="GE236" s="70"/>
      <c r="GT236" s="273"/>
      <c r="GU236" s="385"/>
      <c r="GV236" s="232"/>
      <c r="GW236" s="12">
        <v>169</v>
      </c>
      <c r="GX236" s="69"/>
      <c r="GY236" s="70"/>
      <c r="HN236" s="273"/>
      <c r="HO236" s="385"/>
      <c r="HP236" s="232"/>
      <c r="HQ236" s="12">
        <v>169</v>
      </c>
      <c r="HR236" s="69"/>
      <c r="HS236" s="70"/>
      <c r="IH236" s="273"/>
      <c r="II236" s="385"/>
      <c r="IJ236" s="232"/>
      <c r="IK236" s="12">
        <v>169</v>
      </c>
      <c r="IL236" s="69"/>
      <c r="IM236" s="70"/>
      <c r="JB236" s="273"/>
      <c r="JC236" s="385"/>
      <c r="JD236" s="232"/>
      <c r="JE236" s="12">
        <v>169</v>
      </c>
      <c r="JF236" s="69"/>
      <c r="JG236" s="70"/>
      <c r="JV236" s="273"/>
      <c r="JW236" s="385"/>
      <c r="JX236" s="232"/>
      <c r="JY236" s="12">
        <v>169</v>
      </c>
      <c r="JZ236" s="69"/>
      <c r="KA236" s="70"/>
      <c r="KP236" s="273"/>
      <c r="KQ236" s="385"/>
      <c r="KR236" s="232"/>
      <c r="KS236" s="12">
        <v>169</v>
      </c>
      <c r="KT236" s="69"/>
      <c r="KU236" s="70"/>
      <c r="LJ236" s="273"/>
      <c r="LK236" s="385"/>
      <c r="LL236" s="232"/>
      <c r="LM236" s="12">
        <v>169</v>
      </c>
      <c r="LN236" s="69"/>
      <c r="LO236" s="70"/>
      <c r="MD236" s="273"/>
    </row>
    <row r="237" spans="2:342" ht="12.75" customHeight="1" x14ac:dyDescent="0.2">
      <c r="B237" s="12">
        <v>170</v>
      </c>
      <c r="C237" s="69">
        <v>5.98</v>
      </c>
      <c r="D237" s="70">
        <v>10.670999999999999</v>
      </c>
      <c r="E237" s="432"/>
      <c r="F237" s="72">
        <f t="shared" si="0"/>
        <v>6.2999999999998835E-2</v>
      </c>
      <c r="G237" s="67"/>
      <c r="H237" s="67"/>
      <c r="I237" s="67"/>
      <c r="J237" s="67"/>
      <c r="K237" s="67"/>
      <c r="L237" s="67"/>
      <c r="M237" s="67"/>
      <c r="N237" s="67"/>
      <c r="O237" s="67"/>
      <c r="P237" s="67"/>
      <c r="Q237" s="67"/>
      <c r="R237" s="67"/>
      <c r="S237" s="220"/>
      <c r="T237" s="385"/>
      <c r="U237" s="232"/>
      <c r="V237" s="12">
        <v>170</v>
      </c>
      <c r="W237" s="69"/>
      <c r="X237" s="70"/>
      <c r="Y237"/>
      <c r="Z237"/>
      <c r="AA237"/>
      <c r="AB237"/>
      <c r="AC237"/>
      <c r="AD237"/>
      <c r="AE237"/>
      <c r="AF237"/>
      <c r="AG237"/>
      <c r="AH237"/>
      <c r="AI237"/>
      <c r="AJ237"/>
      <c r="AK237"/>
      <c r="AL237"/>
      <c r="AM237" s="220"/>
      <c r="AN237" s="417"/>
      <c r="AP237" s="12">
        <v>170</v>
      </c>
      <c r="AQ237" s="69"/>
      <c r="AR237" s="70"/>
      <c r="AS237" s="432"/>
      <c r="AT237" s="574">
        <f t="shared" si="1"/>
        <v>0</v>
      </c>
      <c r="AU237" s="67"/>
      <c r="AV237" s="8"/>
      <c r="AW237" s="8"/>
      <c r="AX237" s="8"/>
      <c r="AY237" s="8"/>
      <c r="AZ237" s="8"/>
      <c r="BA237" s="8"/>
      <c r="BB237" s="8"/>
      <c r="BC237" s="8"/>
      <c r="BD237" s="8"/>
      <c r="BE237" s="8"/>
      <c r="BF237" s="8"/>
      <c r="BG237" s="8"/>
      <c r="BH237" s="8"/>
      <c r="BJ237" s="273"/>
      <c r="BK237" s="385"/>
      <c r="BM237" s="12">
        <v>170</v>
      </c>
      <c r="BN237" s="69"/>
      <c r="BO237" s="70"/>
      <c r="CD237" s="273"/>
      <c r="CE237" s="385"/>
      <c r="CG237" s="12">
        <v>170</v>
      </c>
      <c r="CH237" s="69"/>
      <c r="CI237" s="70"/>
      <c r="CX237" s="273"/>
      <c r="CY237" s="385"/>
      <c r="CZ237" s="232"/>
      <c r="DA237" s="12">
        <v>170</v>
      </c>
      <c r="DB237" s="69"/>
      <c r="DC237" s="70"/>
      <c r="DR237" s="273"/>
      <c r="DS237" s="385"/>
      <c r="DT237" s="232"/>
      <c r="DU237" s="12">
        <v>170</v>
      </c>
      <c r="DV237" s="69"/>
      <c r="DW237" s="70"/>
      <c r="EL237" s="273"/>
      <c r="EM237" s="385"/>
      <c r="EN237" s="232"/>
      <c r="EO237" s="12">
        <v>170</v>
      </c>
      <c r="EP237" s="69"/>
      <c r="EQ237" s="70"/>
      <c r="FF237" s="273"/>
      <c r="FG237" s="385"/>
      <c r="FH237" s="232"/>
      <c r="FI237" s="12">
        <v>170</v>
      </c>
      <c r="FJ237" s="69"/>
      <c r="FK237" s="70"/>
      <c r="FZ237" s="273"/>
      <c r="GA237" s="385"/>
      <c r="GB237" s="232"/>
      <c r="GC237" s="12">
        <v>170</v>
      </c>
      <c r="GD237" s="69"/>
      <c r="GE237" s="70"/>
      <c r="GT237" s="273"/>
      <c r="GU237" s="385"/>
      <c r="GV237" s="232"/>
      <c r="GW237" s="12">
        <v>170</v>
      </c>
      <c r="GX237" s="69"/>
      <c r="GY237" s="70"/>
      <c r="HN237" s="273"/>
      <c r="HO237" s="385"/>
      <c r="HP237" s="232"/>
      <c r="HQ237" s="12">
        <v>170</v>
      </c>
      <c r="HR237" s="69"/>
      <c r="HS237" s="70"/>
      <c r="IH237" s="273"/>
      <c r="II237" s="385"/>
      <c r="IJ237" s="232"/>
      <c r="IK237" s="12">
        <v>170</v>
      </c>
      <c r="IL237" s="69"/>
      <c r="IM237" s="70"/>
      <c r="JB237" s="273"/>
      <c r="JC237" s="385"/>
      <c r="JD237" s="232"/>
      <c r="JE237" s="12">
        <v>170</v>
      </c>
      <c r="JF237" s="69"/>
      <c r="JG237" s="70"/>
      <c r="JV237" s="273"/>
      <c r="JW237" s="385"/>
      <c r="JX237" s="232"/>
      <c r="JY237" s="12">
        <v>170</v>
      </c>
      <c r="JZ237" s="69"/>
      <c r="KA237" s="70"/>
      <c r="KP237" s="273"/>
      <c r="KQ237" s="385"/>
      <c r="KR237" s="232"/>
      <c r="KS237" s="12">
        <v>170</v>
      </c>
      <c r="KT237" s="69"/>
      <c r="KU237" s="70"/>
      <c r="LJ237" s="273"/>
      <c r="LK237" s="385"/>
      <c r="LL237" s="232"/>
      <c r="LM237" s="12">
        <v>170</v>
      </c>
      <c r="LN237" s="69"/>
      <c r="LO237" s="70"/>
      <c r="MD237" s="273"/>
    </row>
    <row r="238" spans="2:342" ht="12.75" customHeight="1" x14ac:dyDescent="0.2">
      <c r="B238" s="12">
        <v>171</v>
      </c>
      <c r="C238" s="69">
        <v>5.98</v>
      </c>
      <c r="D238" s="70">
        <v>10.734999999999999</v>
      </c>
      <c r="E238" s="432"/>
      <c r="F238" s="72">
        <f t="shared" si="0"/>
        <v>6.4000000000000057E-2</v>
      </c>
      <c r="G238" s="67"/>
      <c r="H238" s="67"/>
      <c r="I238" s="67"/>
      <c r="J238" s="67"/>
      <c r="K238" s="67"/>
      <c r="L238" s="67"/>
      <c r="M238" s="67"/>
      <c r="N238" s="67"/>
      <c r="O238" s="67"/>
      <c r="P238" s="67"/>
      <c r="Q238" s="67"/>
      <c r="R238" s="67"/>
      <c r="S238" s="220"/>
      <c r="T238" s="385"/>
      <c r="U238" s="232"/>
      <c r="V238" s="12">
        <v>171</v>
      </c>
      <c r="W238" s="69"/>
      <c r="X238" s="70"/>
      <c r="Y238"/>
      <c r="Z238"/>
      <c r="AA238"/>
      <c r="AB238"/>
      <c r="AC238"/>
      <c r="AD238"/>
      <c r="AE238"/>
      <c r="AF238"/>
      <c r="AG238"/>
      <c r="AH238"/>
      <c r="AI238"/>
      <c r="AJ238"/>
      <c r="AK238"/>
      <c r="AL238"/>
      <c r="AM238" s="220"/>
      <c r="AN238" s="417"/>
      <c r="AP238" s="12">
        <v>171</v>
      </c>
      <c r="AQ238" s="69"/>
      <c r="AR238" s="70"/>
      <c r="AS238" s="432"/>
      <c r="AT238" s="574">
        <f t="shared" si="1"/>
        <v>0</v>
      </c>
      <c r="AU238" s="67"/>
      <c r="AV238" s="8"/>
      <c r="AW238" s="8"/>
      <c r="AX238" s="8"/>
      <c r="AY238" s="8"/>
      <c r="AZ238" s="8"/>
      <c r="BA238" s="8"/>
      <c r="BB238" s="8"/>
      <c r="BC238" s="8"/>
      <c r="BD238" s="8"/>
      <c r="BE238" s="8"/>
      <c r="BF238" s="8"/>
      <c r="BG238" s="8"/>
      <c r="BH238" s="8"/>
      <c r="BJ238" s="273"/>
      <c r="BK238" s="385"/>
      <c r="BM238" s="12">
        <v>171</v>
      </c>
      <c r="BN238" s="69"/>
      <c r="BO238" s="70"/>
      <c r="CD238" s="273"/>
      <c r="CE238" s="385"/>
      <c r="CG238" s="12">
        <v>171</v>
      </c>
      <c r="CH238" s="69"/>
      <c r="CI238" s="70"/>
      <c r="CX238" s="273"/>
      <c r="CY238" s="385"/>
      <c r="CZ238" s="232"/>
      <c r="DA238" s="12">
        <v>171</v>
      </c>
      <c r="DB238" s="69"/>
      <c r="DC238" s="70"/>
      <c r="DR238" s="273"/>
      <c r="DS238" s="385"/>
      <c r="DT238" s="232"/>
      <c r="DU238" s="12">
        <v>171</v>
      </c>
      <c r="DV238" s="69"/>
      <c r="DW238" s="70"/>
      <c r="EL238" s="273"/>
      <c r="EM238" s="385"/>
      <c r="EN238" s="232"/>
      <c r="EO238" s="12">
        <v>171</v>
      </c>
      <c r="EP238" s="69"/>
      <c r="EQ238" s="70"/>
      <c r="FF238" s="273"/>
      <c r="FG238" s="385"/>
      <c r="FH238" s="232"/>
      <c r="FI238" s="12">
        <v>171</v>
      </c>
      <c r="FJ238" s="69"/>
      <c r="FK238" s="70"/>
      <c r="FZ238" s="273"/>
      <c r="GA238" s="385"/>
      <c r="GB238" s="232"/>
      <c r="GC238" s="12">
        <v>171</v>
      </c>
      <c r="GD238" s="69"/>
      <c r="GE238" s="70"/>
      <c r="GT238" s="273"/>
      <c r="GU238" s="385"/>
      <c r="GV238" s="232"/>
      <c r="GW238" s="12">
        <v>171</v>
      </c>
      <c r="GX238" s="69"/>
      <c r="GY238" s="70"/>
      <c r="HN238" s="273"/>
      <c r="HO238" s="385"/>
      <c r="HP238" s="232"/>
      <c r="HQ238" s="12">
        <v>171</v>
      </c>
      <c r="HR238" s="69"/>
      <c r="HS238" s="70"/>
      <c r="IH238" s="273"/>
      <c r="II238" s="385"/>
      <c r="IJ238" s="232"/>
      <c r="IK238" s="12">
        <v>171</v>
      </c>
      <c r="IL238" s="69"/>
      <c r="IM238" s="70"/>
      <c r="JB238" s="273"/>
      <c r="JC238" s="385"/>
      <c r="JD238" s="232"/>
      <c r="JE238" s="12">
        <v>171</v>
      </c>
      <c r="JF238" s="69"/>
      <c r="JG238" s="70"/>
      <c r="JV238" s="273"/>
      <c r="JW238" s="385"/>
      <c r="JX238" s="232"/>
      <c r="JY238" s="12">
        <v>171</v>
      </c>
      <c r="JZ238" s="69"/>
      <c r="KA238" s="70"/>
      <c r="KP238" s="273"/>
      <c r="KQ238" s="385"/>
      <c r="KR238" s="232"/>
      <c r="KS238" s="12">
        <v>171</v>
      </c>
      <c r="KT238" s="69"/>
      <c r="KU238" s="70"/>
      <c r="LJ238" s="273"/>
      <c r="LK238" s="385"/>
      <c r="LL238" s="232"/>
      <c r="LM238" s="12">
        <v>171</v>
      </c>
      <c r="LN238" s="69"/>
      <c r="LO238" s="70"/>
      <c r="MD238" s="273"/>
    </row>
    <row r="239" spans="2:342" ht="12.75" customHeight="1" x14ac:dyDescent="0.2">
      <c r="B239" s="12">
        <v>172</v>
      </c>
      <c r="C239" s="69">
        <v>5.98</v>
      </c>
      <c r="D239" s="70">
        <v>10.798</v>
      </c>
      <c r="E239" s="432"/>
      <c r="F239" s="72">
        <f t="shared" si="0"/>
        <v>6.3000000000000611E-2</v>
      </c>
      <c r="G239" s="67"/>
      <c r="H239" s="67"/>
      <c r="I239" s="67"/>
      <c r="J239" s="67"/>
      <c r="K239" s="67"/>
      <c r="L239" s="67"/>
      <c r="M239" s="67"/>
      <c r="N239" s="67"/>
      <c r="O239" s="67"/>
      <c r="P239" s="67"/>
      <c r="Q239" s="67"/>
      <c r="R239" s="67"/>
      <c r="S239" s="220"/>
      <c r="T239" s="385"/>
      <c r="U239" s="232"/>
      <c r="V239" s="12">
        <v>172</v>
      </c>
      <c r="W239" s="69"/>
      <c r="X239" s="70"/>
      <c r="Y239"/>
      <c r="Z239"/>
      <c r="AA239"/>
      <c r="AB239"/>
      <c r="AC239"/>
      <c r="AD239"/>
      <c r="AE239"/>
      <c r="AF239"/>
      <c r="AG239"/>
      <c r="AH239"/>
      <c r="AI239"/>
      <c r="AJ239"/>
      <c r="AK239"/>
      <c r="AL239"/>
      <c r="AM239" s="220"/>
      <c r="AN239" s="417"/>
      <c r="AP239" s="12">
        <v>172</v>
      </c>
      <c r="AQ239" s="69"/>
      <c r="AR239" s="70"/>
      <c r="AS239" s="432"/>
      <c r="AT239" s="574">
        <f t="shared" si="1"/>
        <v>0</v>
      </c>
      <c r="AU239" s="67"/>
      <c r="AV239" s="8"/>
      <c r="AW239" s="8"/>
      <c r="AX239" s="8"/>
      <c r="AY239" s="8"/>
      <c r="AZ239" s="8"/>
      <c r="BA239" s="8"/>
      <c r="BB239" s="8"/>
      <c r="BC239" s="8"/>
      <c r="BD239" s="8"/>
      <c r="BE239" s="8"/>
      <c r="BF239" s="8"/>
      <c r="BG239" s="8"/>
      <c r="BH239" s="8"/>
      <c r="BJ239" s="273"/>
      <c r="BK239" s="385"/>
      <c r="BM239" s="12">
        <v>172</v>
      </c>
      <c r="BN239" s="69"/>
      <c r="BO239" s="70"/>
      <c r="CD239" s="273"/>
      <c r="CE239" s="385"/>
      <c r="CG239" s="12">
        <v>172</v>
      </c>
      <c r="CH239" s="69"/>
      <c r="CI239" s="70"/>
      <c r="CX239" s="273"/>
      <c r="CY239" s="385"/>
      <c r="CZ239" s="232"/>
      <c r="DA239" s="12">
        <v>172</v>
      </c>
      <c r="DB239" s="69"/>
      <c r="DC239" s="70"/>
      <c r="DR239" s="273"/>
      <c r="DS239" s="385"/>
      <c r="DT239" s="232"/>
      <c r="DU239" s="12">
        <v>172</v>
      </c>
      <c r="DV239" s="69"/>
      <c r="DW239" s="70"/>
      <c r="EL239" s="273"/>
      <c r="EM239" s="385"/>
      <c r="EN239" s="232"/>
      <c r="EO239" s="12">
        <v>172</v>
      </c>
      <c r="EP239" s="69"/>
      <c r="EQ239" s="70"/>
      <c r="FF239" s="273"/>
      <c r="FG239" s="385"/>
      <c r="FH239" s="232"/>
      <c r="FI239" s="12">
        <v>172</v>
      </c>
      <c r="FJ239" s="69"/>
      <c r="FK239" s="70"/>
      <c r="FZ239" s="273"/>
      <c r="GA239" s="385"/>
      <c r="GB239" s="232"/>
      <c r="GC239" s="12">
        <v>172</v>
      </c>
      <c r="GD239" s="69"/>
      <c r="GE239" s="70"/>
      <c r="GT239" s="273"/>
      <c r="GU239" s="385"/>
      <c r="GV239" s="232"/>
      <c r="GW239" s="12">
        <v>172</v>
      </c>
      <c r="GX239" s="69"/>
      <c r="GY239" s="70"/>
      <c r="HN239" s="273"/>
      <c r="HO239" s="385"/>
      <c r="HP239" s="232"/>
      <c r="HQ239" s="12">
        <v>172</v>
      </c>
      <c r="HR239" s="69"/>
      <c r="HS239" s="70"/>
      <c r="IH239" s="273"/>
      <c r="II239" s="385"/>
      <c r="IJ239" s="232"/>
      <c r="IK239" s="12">
        <v>172</v>
      </c>
      <c r="IL239" s="69"/>
      <c r="IM239" s="70"/>
      <c r="JB239" s="273"/>
      <c r="JC239" s="385"/>
      <c r="JD239" s="232"/>
      <c r="JE239" s="12">
        <v>172</v>
      </c>
      <c r="JF239" s="69"/>
      <c r="JG239" s="70"/>
      <c r="JV239" s="273"/>
      <c r="JW239" s="385"/>
      <c r="JX239" s="232"/>
      <c r="JY239" s="12">
        <v>172</v>
      </c>
      <c r="JZ239" s="69"/>
      <c r="KA239" s="70"/>
      <c r="KP239" s="273"/>
      <c r="KQ239" s="385"/>
      <c r="KR239" s="232"/>
      <c r="KS239" s="12">
        <v>172</v>
      </c>
      <c r="KT239" s="69"/>
      <c r="KU239" s="70"/>
      <c r="LJ239" s="273"/>
      <c r="LK239" s="385"/>
      <c r="LL239" s="232"/>
      <c r="LM239" s="12">
        <v>172</v>
      </c>
      <c r="LN239" s="69"/>
      <c r="LO239" s="70"/>
      <c r="MD239" s="273"/>
    </row>
    <row r="240" spans="2:342" ht="12.75" customHeight="1" x14ac:dyDescent="0.2">
      <c r="B240" s="12">
        <v>173</v>
      </c>
      <c r="C240" s="69">
        <v>5.98</v>
      </c>
      <c r="D240" s="70">
        <v>10.861000000000001</v>
      </c>
      <c r="E240" s="432"/>
      <c r="F240" s="72">
        <f t="shared" si="0"/>
        <v>6.3000000000000611E-2</v>
      </c>
      <c r="G240" s="67"/>
      <c r="H240" s="67"/>
      <c r="I240" s="67"/>
      <c r="J240" s="67"/>
      <c r="K240" s="67"/>
      <c r="L240" s="67"/>
      <c r="M240" s="67"/>
      <c r="N240" s="67"/>
      <c r="O240" s="67"/>
      <c r="P240" s="67"/>
      <c r="Q240" s="67"/>
      <c r="R240" s="67"/>
      <c r="S240" s="220"/>
      <c r="T240" s="385"/>
      <c r="U240" s="232"/>
      <c r="V240" s="12">
        <v>173</v>
      </c>
      <c r="W240" s="69"/>
      <c r="X240" s="70"/>
      <c r="Y240"/>
      <c r="Z240"/>
      <c r="AA240"/>
      <c r="AB240"/>
      <c r="AC240"/>
      <c r="AD240"/>
      <c r="AE240"/>
      <c r="AF240"/>
      <c r="AG240"/>
      <c r="AH240"/>
      <c r="AI240"/>
      <c r="AJ240"/>
      <c r="AK240"/>
      <c r="AL240"/>
      <c r="AM240" s="220"/>
      <c r="AN240" s="417"/>
      <c r="AP240" s="12">
        <v>173</v>
      </c>
      <c r="AQ240" s="69"/>
      <c r="AR240" s="70"/>
      <c r="AS240" s="432"/>
      <c r="AT240" s="574">
        <f t="shared" si="1"/>
        <v>0</v>
      </c>
      <c r="AU240" s="67"/>
      <c r="AV240" s="8"/>
      <c r="AW240" s="8"/>
      <c r="AX240" s="8"/>
      <c r="AY240" s="8"/>
      <c r="AZ240" s="8"/>
      <c r="BA240" s="8"/>
      <c r="BB240" s="8"/>
      <c r="BC240" s="8"/>
      <c r="BD240" s="8"/>
      <c r="BE240" s="8"/>
      <c r="BF240" s="8"/>
      <c r="BG240" s="8"/>
      <c r="BH240" s="8"/>
      <c r="BJ240" s="273"/>
      <c r="BK240" s="385"/>
      <c r="BM240" s="12">
        <v>173</v>
      </c>
      <c r="BN240" s="69"/>
      <c r="BO240" s="70"/>
      <c r="CD240" s="273"/>
      <c r="CE240" s="385"/>
      <c r="CG240" s="12">
        <v>173</v>
      </c>
      <c r="CH240" s="69"/>
      <c r="CI240" s="70"/>
      <c r="CX240" s="273"/>
      <c r="CY240" s="385"/>
      <c r="CZ240" s="232"/>
      <c r="DA240" s="12">
        <v>173</v>
      </c>
      <c r="DB240" s="69"/>
      <c r="DC240" s="70"/>
      <c r="DR240" s="273"/>
      <c r="DS240" s="385"/>
      <c r="DT240" s="232"/>
      <c r="DU240" s="12">
        <v>173</v>
      </c>
      <c r="DV240" s="69"/>
      <c r="DW240" s="70"/>
      <c r="EL240" s="273"/>
      <c r="EM240" s="385"/>
      <c r="EN240" s="232"/>
      <c r="EO240" s="12">
        <v>173</v>
      </c>
      <c r="EP240" s="69"/>
      <c r="EQ240" s="70"/>
      <c r="FF240" s="273"/>
      <c r="FG240" s="385"/>
      <c r="FH240" s="232"/>
      <c r="FI240" s="12">
        <v>173</v>
      </c>
      <c r="FJ240" s="69"/>
      <c r="FK240" s="70"/>
      <c r="FZ240" s="273"/>
      <c r="GA240" s="385"/>
      <c r="GB240" s="232"/>
      <c r="GC240" s="12">
        <v>173</v>
      </c>
      <c r="GD240" s="69"/>
      <c r="GE240" s="70"/>
      <c r="GT240" s="273"/>
      <c r="GU240" s="385"/>
      <c r="GV240" s="232"/>
      <c r="GW240" s="12">
        <v>173</v>
      </c>
      <c r="GX240" s="69"/>
      <c r="GY240" s="70"/>
      <c r="HN240" s="273"/>
      <c r="HO240" s="385"/>
      <c r="HP240" s="232"/>
      <c r="HQ240" s="12">
        <v>173</v>
      </c>
      <c r="HR240" s="69"/>
      <c r="HS240" s="70"/>
      <c r="IH240" s="273"/>
      <c r="II240" s="385"/>
      <c r="IJ240" s="232"/>
      <c r="IK240" s="12">
        <v>173</v>
      </c>
      <c r="IL240" s="69"/>
      <c r="IM240" s="70"/>
      <c r="JB240" s="273"/>
      <c r="JC240" s="385"/>
      <c r="JD240" s="232"/>
      <c r="JE240" s="12">
        <v>173</v>
      </c>
      <c r="JF240" s="69"/>
      <c r="JG240" s="70"/>
      <c r="JV240" s="273"/>
      <c r="JW240" s="385"/>
      <c r="JX240" s="232"/>
      <c r="JY240" s="12">
        <v>173</v>
      </c>
      <c r="JZ240" s="69"/>
      <c r="KA240" s="70"/>
      <c r="KP240" s="273"/>
      <c r="KQ240" s="385"/>
      <c r="KR240" s="232"/>
      <c r="KS240" s="12">
        <v>173</v>
      </c>
      <c r="KT240" s="69"/>
      <c r="KU240" s="70"/>
      <c r="LJ240" s="273"/>
      <c r="LK240" s="385"/>
      <c r="LL240" s="232"/>
      <c r="LM240" s="12">
        <v>173</v>
      </c>
      <c r="LN240" s="69"/>
      <c r="LO240" s="70"/>
      <c r="MD240" s="273"/>
    </row>
    <row r="241" spans="2:342" ht="12.75" customHeight="1" x14ac:dyDescent="0.2">
      <c r="B241" s="12">
        <v>174</v>
      </c>
      <c r="C241" s="69">
        <v>5.98</v>
      </c>
      <c r="D241" s="70">
        <v>10.925000000000001</v>
      </c>
      <c r="E241" s="432"/>
      <c r="F241" s="72">
        <f t="shared" si="0"/>
        <v>6.4000000000000057E-2</v>
      </c>
      <c r="G241" s="67"/>
      <c r="H241" s="67"/>
      <c r="I241" s="67"/>
      <c r="J241" s="67"/>
      <c r="K241" s="67"/>
      <c r="L241" s="67"/>
      <c r="M241" s="67"/>
      <c r="N241" s="67"/>
      <c r="O241" s="67"/>
      <c r="P241" s="67"/>
      <c r="Q241" s="67"/>
      <c r="R241" s="67"/>
      <c r="S241" s="220"/>
      <c r="T241" s="385"/>
      <c r="U241" s="232"/>
      <c r="V241" s="12">
        <v>174</v>
      </c>
      <c r="W241" s="69"/>
      <c r="X241" s="70"/>
      <c r="Y241"/>
      <c r="Z241"/>
      <c r="AA241"/>
      <c r="AB241"/>
      <c r="AC241"/>
      <c r="AD241"/>
      <c r="AE241"/>
      <c r="AF241"/>
      <c r="AG241"/>
      <c r="AH241"/>
      <c r="AI241"/>
      <c r="AJ241"/>
      <c r="AK241"/>
      <c r="AL241"/>
      <c r="AM241" s="220"/>
      <c r="AN241" s="417"/>
      <c r="AP241" s="12">
        <v>174</v>
      </c>
      <c r="AQ241" s="69"/>
      <c r="AR241" s="70"/>
      <c r="AS241" s="432"/>
      <c r="AT241" s="574">
        <f t="shared" si="1"/>
        <v>0</v>
      </c>
      <c r="AU241" s="67"/>
      <c r="AV241" s="8"/>
      <c r="AW241" s="8"/>
      <c r="AX241" s="8"/>
      <c r="AY241" s="8"/>
      <c r="AZ241" s="8"/>
      <c r="BA241" s="8"/>
      <c r="BB241" s="8"/>
      <c r="BC241" s="8"/>
      <c r="BD241" s="8"/>
      <c r="BE241" s="8"/>
      <c r="BF241" s="8"/>
      <c r="BG241" s="8"/>
      <c r="BH241" s="8"/>
      <c r="BJ241" s="273"/>
      <c r="BK241" s="385"/>
      <c r="BM241" s="12">
        <v>174</v>
      </c>
      <c r="BN241" s="69"/>
      <c r="BO241" s="70"/>
      <c r="CD241" s="273"/>
      <c r="CE241" s="385"/>
      <c r="CG241" s="12">
        <v>174</v>
      </c>
      <c r="CH241" s="69"/>
      <c r="CI241" s="70"/>
      <c r="CX241" s="273"/>
      <c r="CY241" s="385"/>
      <c r="CZ241" s="232"/>
      <c r="DA241" s="12">
        <v>174</v>
      </c>
      <c r="DB241" s="69"/>
      <c r="DC241" s="70"/>
      <c r="DR241" s="273"/>
      <c r="DS241" s="385"/>
      <c r="DT241" s="232"/>
      <c r="DU241" s="12">
        <v>174</v>
      </c>
      <c r="DV241" s="69"/>
      <c r="DW241" s="70"/>
      <c r="EL241" s="273"/>
      <c r="EM241" s="385"/>
      <c r="EN241" s="232"/>
      <c r="EO241" s="12">
        <v>174</v>
      </c>
      <c r="EP241" s="69"/>
      <c r="EQ241" s="70"/>
      <c r="FF241" s="273"/>
      <c r="FG241" s="385"/>
      <c r="FH241" s="232"/>
      <c r="FI241" s="12">
        <v>174</v>
      </c>
      <c r="FJ241" s="69"/>
      <c r="FK241" s="70"/>
      <c r="FZ241" s="273"/>
      <c r="GA241" s="385"/>
      <c r="GB241" s="232"/>
      <c r="GC241" s="12">
        <v>174</v>
      </c>
      <c r="GD241" s="69"/>
      <c r="GE241" s="70"/>
      <c r="GT241" s="273"/>
      <c r="GU241" s="385"/>
      <c r="GV241" s="232"/>
      <c r="GW241" s="12">
        <v>174</v>
      </c>
      <c r="GX241" s="69"/>
      <c r="GY241" s="70"/>
      <c r="HN241" s="273"/>
      <c r="HO241" s="385"/>
      <c r="HP241" s="232"/>
      <c r="HQ241" s="12">
        <v>174</v>
      </c>
      <c r="HR241" s="69"/>
      <c r="HS241" s="70"/>
      <c r="IH241" s="273"/>
      <c r="II241" s="385"/>
      <c r="IJ241" s="232"/>
      <c r="IK241" s="12">
        <v>174</v>
      </c>
      <c r="IL241" s="69"/>
      <c r="IM241" s="70"/>
      <c r="JB241" s="273"/>
      <c r="JC241" s="385"/>
      <c r="JD241" s="232"/>
      <c r="JE241" s="12">
        <v>174</v>
      </c>
      <c r="JF241" s="69"/>
      <c r="JG241" s="70"/>
      <c r="JV241" s="273"/>
      <c r="JW241" s="385"/>
      <c r="JX241" s="232"/>
      <c r="JY241" s="12">
        <v>174</v>
      </c>
      <c r="JZ241" s="69"/>
      <c r="KA241" s="70"/>
      <c r="KP241" s="273"/>
      <c r="KQ241" s="385"/>
      <c r="KR241" s="232"/>
      <c r="KS241" s="12">
        <v>174</v>
      </c>
      <c r="KT241" s="69"/>
      <c r="KU241" s="70"/>
      <c r="LJ241" s="273"/>
      <c r="LK241" s="385"/>
      <c r="LL241" s="232"/>
      <c r="LM241" s="12">
        <v>174</v>
      </c>
      <c r="LN241" s="69"/>
      <c r="LO241" s="70"/>
      <c r="MD241" s="273"/>
    </row>
    <row r="242" spans="2:342" ht="12.75" customHeight="1" x14ac:dyDescent="0.2">
      <c r="B242" s="12">
        <v>175</v>
      </c>
      <c r="C242" s="69">
        <v>5.98</v>
      </c>
      <c r="D242" s="70">
        <v>10.988</v>
      </c>
      <c r="E242" s="432"/>
      <c r="F242" s="72">
        <f t="shared" si="0"/>
        <v>6.2999999999998835E-2</v>
      </c>
      <c r="G242" s="67"/>
      <c r="H242" s="67"/>
      <c r="I242" s="67"/>
      <c r="J242" s="67"/>
      <c r="K242" s="67"/>
      <c r="L242" s="67"/>
      <c r="M242" s="67"/>
      <c r="N242" s="67"/>
      <c r="O242" s="67"/>
      <c r="P242" s="67"/>
      <c r="Q242" s="67"/>
      <c r="R242" s="67"/>
      <c r="S242" s="220"/>
      <c r="T242" s="385"/>
      <c r="U242" s="232"/>
      <c r="V242" s="12">
        <v>175</v>
      </c>
      <c r="W242" s="69"/>
      <c r="X242" s="70"/>
      <c r="Y242"/>
      <c r="Z242"/>
      <c r="AA242"/>
      <c r="AB242"/>
      <c r="AC242"/>
      <c r="AD242"/>
      <c r="AE242"/>
      <c r="AF242"/>
      <c r="AG242"/>
      <c r="AH242"/>
      <c r="AI242"/>
      <c r="AJ242"/>
      <c r="AK242"/>
      <c r="AL242"/>
      <c r="AM242" s="220"/>
      <c r="AN242" s="417"/>
      <c r="AP242" s="12">
        <v>175</v>
      </c>
      <c r="AQ242" s="69"/>
      <c r="AR242" s="70"/>
      <c r="AS242" s="432"/>
      <c r="AT242" s="574">
        <f t="shared" si="1"/>
        <v>0</v>
      </c>
      <c r="AU242" s="67"/>
      <c r="AV242" s="8"/>
      <c r="AW242" s="8"/>
      <c r="AX242" s="8"/>
      <c r="AY242" s="8"/>
      <c r="AZ242" s="8"/>
      <c r="BA242" s="8"/>
      <c r="BB242" s="8"/>
      <c r="BC242" s="8"/>
      <c r="BD242" s="8"/>
      <c r="BE242" s="8"/>
      <c r="BF242" s="8"/>
      <c r="BG242" s="8"/>
      <c r="BH242" s="8"/>
      <c r="BJ242" s="273"/>
      <c r="BK242" s="385"/>
      <c r="BM242" s="12">
        <v>175</v>
      </c>
      <c r="BN242" s="69"/>
      <c r="BO242" s="70"/>
      <c r="CD242" s="273"/>
      <c r="CE242" s="385"/>
      <c r="CG242" s="12">
        <v>175</v>
      </c>
      <c r="CH242" s="69"/>
      <c r="CI242" s="70"/>
      <c r="CX242" s="273"/>
      <c r="CY242" s="385"/>
      <c r="CZ242" s="232"/>
      <c r="DA242" s="12">
        <v>175</v>
      </c>
      <c r="DB242" s="69"/>
      <c r="DC242" s="70"/>
      <c r="DR242" s="273"/>
      <c r="DS242" s="385"/>
      <c r="DT242" s="232"/>
      <c r="DU242" s="12">
        <v>175</v>
      </c>
      <c r="DV242" s="69"/>
      <c r="DW242" s="70"/>
      <c r="EL242" s="273"/>
      <c r="EM242" s="385"/>
      <c r="EN242" s="232"/>
      <c r="EO242" s="12">
        <v>175</v>
      </c>
      <c r="EP242" s="69"/>
      <c r="EQ242" s="70"/>
      <c r="FF242" s="273"/>
      <c r="FG242" s="385"/>
      <c r="FH242" s="232"/>
      <c r="FI242" s="12">
        <v>175</v>
      </c>
      <c r="FJ242" s="69"/>
      <c r="FK242" s="70"/>
      <c r="FZ242" s="273"/>
      <c r="GA242" s="385"/>
      <c r="GB242" s="232"/>
      <c r="GC242" s="12">
        <v>175</v>
      </c>
      <c r="GD242" s="69"/>
      <c r="GE242" s="70"/>
      <c r="GT242" s="273"/>
      <c r="GU242" s="385"/>
      <c r="GV242" s="232"/>
      <c r="GW242" s="12">
        <v>175</v>
      </c>
      <c r="GX242" s="69"/>
      <c r="GY242" s="70"/>
      <c r="HN242" s="273"/>
      <c r="HO242" s="385"/>
      <c r="HP242" s="232"/>
      <c r="HQ242" s="12">
        <v>175</v>
      </c>
      <c r="HR242" s="69"/>
      <c r="HS242" s="70"/>
      <c r="IH242" s="273"/>
      <c r="II242" s="385"/>
      <c r="IJ242" s="232"/>
      <c r="IK242" s="12">
        <v>175</v>
      </c>
      <c r="IL242" s="69"/>
      <c r="IM242" s="70"/>
      <c r="JB242" s="273"/>
      <c r="JC242" s="385"/>
      <c r="JD242" s="232"/>
      <c r="JE242" s="12">
        <v>175</v>
      </c>
      <c r="JF242" s="69"/>
      <c r="JG242" s="70"/>
      <c r="JV242" s="273"/>
      <c r="JW242" s="385"/>
      <c r="JX242" s="232"/>
      <c r="JY242" s="12">
        <v>175</v>
      </c>
      <c r="JZ242" s="69"/>
      <c r="KA242" s="70"/>
      <c r="KP242" s="273"/>
      <c r="KQ242" s="385"/>
      <c r="KR242" s="232"/>
      <c r="KS242" s="12">
        <v>175</v>
      </c>
      <c r="KT242" s="69"/>
      <c r="KU242" s="70"/>
      <c r="LJ242" s="273"/>
      <c r="LK242" s="385"/>
      <c r="LL242" s="232"/>
      <c r="LM242" s="12">
        <v>175</v>
      </c>
      <c r="LN242" s="69"/>
      <c r="LO242" s="70"/>
      <c r="MD242" s="273"/>
    </row>
    <row r="243" spans="2:342" ht="12.75" customHeight="1" x14ac:dyDescent="0.2">
      <c r="B243" s="12">
        <v>176</v>
      </c>
      <c r="C243" s="69">
        <v>5.98</v>
      </c>
      <c r="D243" s="70">
        <v>11.051</v>
      </c>
      <c r="E243" s="432"/>
      <c r="F243" s="72">
        <f t="shared" si="0"/>
        <v>6.3000000000000611E-2</v>
      </c>
      <c r="G243" s="67"/>
      <c r="H243" s="67"/>
      <c r="I243" s="67"/>
      <c r="J243" s="67"/>
      <c r="K243" s="67"/>
      <c r="L243" s="67"/>
      <c r="M243" s="67"/>
      <c r="N243" s="67"/>
      <c r="O243" s="67"/>
      <c r="P243" s="67"/>
      <c r="Q243" s="67"/>
      <c r="R243" s="67"/>
      <c r="S243" s="220"/>
      <c r="T243" s="385"/>
      <c r="U243" s="232"/>
      <c r="V243" s="12">
        <v>176</v>
      </c>
      <c r="W243" s="69"/>
      <c r="X243" s="70"/>
      <c r="Y243"/>
      <c r="Z243"/>
      <c r="AA243"/>
      <c r="AB243"/>
      <c r="AC243"/>
      <c r="AD243"/>
      <c r="AE243"/>
      <c r="AF243"/>
      <c r="AG243"/>
      <c r="AH243"/>
      <c r="AI243"/>
      <c r="AJ243"/>
      <c r="AK243"/>
      <c r="AL243"/>
      <c r="AM243" s="220"/>
      <c r="AN243" s="417"/>
      <c r="AP243" s="12">
        <v>176</v>
      </c>
      <c r="AQ243" s="69"/>
      <c r="AR243" s="70"/>
      <c r="AS243" s="432"/>
      <c r="AT243" s="574">
        <f t="shared" si="1"/>
        <v>0</v>
      </c>
      <c r="AU243" s="67"/>
      <c r="AV243" s="8"/>
      <c r="AW243" s="8"/>
      <c r="AX243" s="8"/>
      <c r="AY243" s="8"/>
      <c r="AZ243" s="8"/>
      <c r="BA243" s="8"/>
      <c r="BB243" s="8"/>
      <c r="BC243" s="8"/>
      <c r="BD243" s="8"/>
      <c r="BE243" s="8"/>
      <c r="BF243" s="8"/>
      <c r="BG243" s="8"/>
      <c r="BH243" s="8"/>
      <c r="BJ243" s="273"/>
      <c r="BK243" s="385"/>
      <c r="BM243" s="12">
        <v>176</v>
      </c>
      <c r="BN243" s="69"/>
      <c r="BO243" s="70"/>
      <c r="CD243" s="273"/>
      <c r="CE243" s="385"/>
      <c r="CG243" s="12">
        <v>176</v>
      </c>
      <c r="CH243" s="69"/>
      <c r="CI243" s="70"/>
      <c r="CX243" s="273"/>
      <c r="CY243" s="385"/>
      <c r="CZ243" s="232"/>
      <c r="DA243" s="12">
        <v>176</v>
      </c>
      <c r="DB243" s="69"/>
      <c r="DC243" s="70"/>
      <c r="DR243" s="273"/>
      <c r="DS243" s="385"/>
      <c r="DT243" s="232"/>
      <c r="DU243" s="12">
        <v>176</v>
      </c>
      <c r="DV243" s="69"/>
      <c r="DW243" s="70"/>
      <c r="EL243" s="273"/>
      <c r="EM243" s="385"/>
      <c r="EN243" s="232"/>
      <c r="EO243" s="12">
        <v>176</v>
      </c>
      <c r="EP243" s="69"/>
      <c r="EQ243" s="70"/>
      <c r="FF243" s="273"/>
      <c r="FG243" s="385"/>
      <c r="FH243" s="232"/>
      <c r="FI243" s="12">
        <v>176</v>
      </c>
      <c r="FJ243" s="69"/>
      <c r="FK243" s="70"/>
      <c r="FZ243" s="273"/>
      <c r="GA243" s="385"/>
      <c r="GB243" s="232"/>
      <c r="GC243" s="12">
        <v>176</v>
      </c>
      <c r="GD243" s="69"/>
      <c r="GE243" s="70"/>
      <c r="GT243" s="273"/>
      <c r="GU243" s="385"/>
      <c r="GV243" s="232"/>
      <c r="GW243" s="12">
        <v>176</v>
      </c>
      <c r="GX243" s="69"/>
      <c r="GY243" s="70"/>
      <c r="HN243" s="273"/>
      <c r="HO243" s="385"/>
      <c r="HP243" s="232"/>
      <c r="HQ243" s="12">
        <v>176</v>
      </c>
      <c r="HR243" s="69"/>
      <c r="HS243" s="70"/>
      <c r="IH243" s="273"/>
      <c r="II243" s="385"/>
      <c r="IJ243" s="232"/>
      <c r="IK243" s="12">
        <v>176</v>
      </c>
      <c r="IL243" s="69"/>
      <c r="IM243" s="70"/>
      <c r="JB243" s="273"/>
      <c r="JC243" s="385"/>
      <c r="JD243" s="232"/>
      <c r="JE243" s="12">
        <v>176</v>
      </c>
      <c r="JF243" s="69"/>
      <c r="JG243" s="70"/>
      <c r="JV243" s="273"/>
      <c r="JW243" s="385"/>
      <c r="JX243" s="232"/>
      <c r="JY243" s="12">
        <v>176</v>
      </c>
      <c r="JZ243" s="69"/>
      <c r="KA243" s="70"/>
      <c r="KP243" s="273"/>
      <c r="KQ243" s="385"/>
      <c r="KR243" s="232"/>
      <c r="KS243" s="12">
        <v>176</v>
      </c>
      <c r="KT243" s="69"/>
      <c r="KU243" s="70"/>
      <c r="LJ243" s="273"/>
      <c r="LK243" s="385"/>
      <c r="LL243" s="232"/>
      <c r="LM243" s="12">
        <v>176</v>
      </c>
      <c r="LN243" s="69"/>
      <c r="LO243" s="70"/>
      <c r="MD243" s="273"/>
    </row>
    <row r="244" spans="2:342" ht="12.75" customHeight="1" x14ac:dyDescent="0.2">
      <c r="B244" s="12">
        <v>177</v>
      </c>
      <c r="C244" s="69">
        <v>5.98</v>
      </c>
      <c r="D244" s="70">
        <v>11.114000000000001</v>
      </c>
      <c r="E244" s="432"/>
      <c r="F244" s="72">
        <f t="shared" si="0"/>
        <v>6.3000000000000611E-2</v>
      </c>
      <c r="G244" s="67"/>
      <c r="H244" s="67"/>
      <c r="I244" s="67"/>
      <c r="J244" s="67"/>
      <c r="K244" s="67"/>
      <c r="L244" s="67"/>
      <c r="M244" s="67"/>
      <c r="N244" s="67"/>
      <c r="O244" s="67"/>
      <c r="P244" s="67"/>
      <c r="Q244" s="67"/>
      <c r="R244" s="67"/>
      <c r="S244" s="220"/>
      <c r="T244" s="385"/>
      <c r="U244" s="232"/>
      <c r="V244" s="12">
        <v>177</v>
      </c>
      <c r="W244" s="69"/>
      <c r="X244" s="70"/>
      <c r="Y244"/>
      <c r="Z244"/>
      <c r="AA244"/>
      <c r="AB244"/>
      <c r="AC244"/>
      <c r="AD244"/>
      <c r="AE244"/>
      <c r="AF244"/>
      <c r="AG244"/>
      <c r="AH244"/>
      <c r="AI244"/>
      <c r="AJ244"/>
      <c r="AK244"/>
      <c r="AL244"/>
      <c r="AM244" s="220"/>
      <c r="AN244" s="417"/>
      <c r="AP244" s="12">
        <v>177</v>
      </c>
      <c r="AQ244" s="69"/>
      <c r="AR244" s="70"/>
      <c r="AS244" s="432"/>
      <c r="AT244" s="574">
        <f t="shared" si="1"/>
        <v>0</v>
      </c>
      <c r="AU244" s="67"/>
      <c r="AV244" s="8"/>
      <c r="AW244" s="8"/>
      <c r="AX244" s="8"/>
      <c r="AY244" s="8"/>
      <c r="AZ244" s="8"/>
      <c r="BA244" s="8"/>
      <c r="BB244" s="8"/>
      <c r="BC244" s="8"/>
      <c r="BD244" s="8"/>
      <c r="BE244" s="8"/>
      <c r="BF244" s="8"/>
      <c r="BG244" s="8"/>
      <c r="BH244" s="8"/>
      <c r="BJ244" s="273"/>
      <c r="BK244" s="385"/>
      <c r="BM244" s="12">
        <v>177</v>
      </c>
      <c r="BN244" s="69"/>
      <c r="BO244" s="70"/>
      <c r="CD244" s="273"/>
      <c r="CE244" s="385"/>
      <c r="CG244" s="12">
        <v>177</v>
      </c>
      <c r="CH244" s="69"/>
      <c r="CI244" s="70"/>
      <c r="CX244" s="273"/>
      <c r="CY244" s="385"/>
      <c r="CZ244" s="232"/>
      <c r="DA244" s="12">
        <v>177</v>
      </c>
      <c r="DB244" s="69"/>
      <c r="DC244" s="70"/>
      <c r="DR244" s="273"/>
      <c r="DS244" s="385"/>
      <c r="DT244" s="232"/>
      <c r="DU244" s="12">
        <v>177</v>
      </c>
      <c r="DV244" s="69"/>
      <c r="DW244" s="70"/>
      <c r="EL244" s="273"/>
      <c r="EM244" s="385"/>
      <c r="EN244" s="232"/>
      <c r="EO244" s="12">
        <v>177</v>
      </c>
      <c r="EP244" s="69"/>
      <c r="EQ244" s="70"/>
      <c r="FF244" s="273"/>
      <c r="FG244" s="385"/>
      <c r="FH244" s="232"/>
      <c r="FI244" s="12">
        <v>177</v>
      </c>
      <c r="FJ244" s="69"/>
      <c r="FK244" s="70"/>
      <c r="FZ244" s="273"/>
      <c r="GA244" s="385"/>
      <c r="GB244" s="232"/>
      <c r="GC244" s="12">
        <v>177</v>
      </c>
      <c r="GD244" s="69"/>
      <c r="GE244" s="70"/>
      <c r="GT244" s="273"/>
      <c r="GU244" s="385"/>
      <c r="GV244" s="232"/>
      <c r="GW244" s="12">
        <v>177</v>
      </c>
      <c r="GX244" s="69"/>
      <c r="GY244" s="70"/>
      <c r="HN244" s="273"/>
      <c r="HO244" s="385"/>
      <c r="HP244" s="232"/>
      <c r="HQ244" s="12">
        <v>177</v>
      </c>
      <c r="HR244" s="69"/>
      <c r="HS244" s="70"/>
      <c r="IH244" s="273"/>
      <c r="II244" s="385"/>
      <c r="IJ244" s="232"/>
      <c r="IK244" s="12">
        <v>177</v>
      </c>
      <c r="IL244" s="69"/>
      <c r="IM244" s="70"/>
      <c r="JB244" s="273"/>
      <c r="JC244" s="385"/>
      <c r="JD244" s="232"/>
      <c r="JE244" s="12">
        <v>177</v>
      </c>
      <c r="JF244" s="69"/>
      <c r="JG244" s="70"/>
      <c r="JV244" s="273"/>
      <c r="JW244" s="385"/>
      <c r="JX244" s="232"/>
      <c r="JY244" s="12">
        <v>177</v>
      </c>
      <c r="JZ244" s="69"/>
      <c r="KA244" s="70"/>
      <c r="KP244" s="273"/>
      <c r="KQ244" s="385"/>
      <c r="KR244" s="232"/>
      <c r="KS244" s="12">
        <v>177</v>
      </c>
      <c r="KT244" s="69"/>
      <c r="KU244" s="70"/>
      <c r="LJ244" s="273"/>
      <c r="LK244" s="385"/>
      <c r="LL244" s="232"/>
      <c r="LM244" s="12">
        <v>177</v>
      </c>
      <c r="LN244" s="69"/>
      <c r="LO244" s="70"/>
      <c r="MD244" s="273"/>
    </row>
    <row r="245" spans="2:342" ht="12.75" customHeight="1" x14ac:dyDescent="0.2">
      <c r="B245" s="12">
        <v>178</v>
      </c>
      <c r="C245" s="69">
        <v>5.98</v>
      </c>
      <c r="D245" s="70">
        <v>11.178000000000001</v>
      </c>
      <c r="E245" s="432"/>
      <c r="F245" s="72">
        <f t="shared" si="0"/>
        <v>6.4000000000000057E-2</v>
      </c>
      <c r="G245" s="67"/>
      <c r="H245" s="67"/>
      <c r="I245" s="67"/>
      <c r="J245" s="67"/>
      <c r="K245" s="67"/>
      <c r="L245" s="67"/>
      <c r="M245" s="67"/>
      <c r="N245" s="67"/>
      <c r="O245" s="67"/>
      <c r="P245" s="67"/>
      <c r="Q245" s="67"/>
      <c r="R245" s="67"/>
      <c r="S245" s="220"/>
      <c r="T245" s="385"/>
      <c r="U245" s="232"/>
      <c r="V245" s="12">
        <v>178</v>
      </c>
      <c r="W245" s="69"/>
      <c r="X245" s="70"/>
      <c r="Y245"/>
      <c r="Z245"/>
      <c r="AA245"/>
      <c r="AB245"/>
      <c r="AC245"/>
      <c r="AD245"/>
      <c r="AE245"/>
      <c r="AF245"/>
      <c r="AG245"/>
      <c r="AH245"/>
      <c r="AI245"/>
      <c r="AJ245"/>
      <c r="AK245"/>
      <c r="AL245"/>
      <c r="AM245" s="220"/>
      <c r="AN245" s="417"/>
      <c r="AP245" s="12">
        <v>178</v>
      </c>
      <c r="AQ245" s="69"/>
      <c r="AR245" s="70"/>
      <c r="AS245" s="432"/>
      <c r="AT245" s="574">
        <f t="shared" si="1"/>
        <v>0</v>
      </c>
      <c r="AU245" s="67"/>
      <c r="AV245" s="8"/>
      <c r="AW245" s="8"/>
      <c r="AX245" s="8"/>
      <c r="AY245" s="8"/>
      <c r="AZ245" s="8"/>
      <c r="BA245" s="8"/>
      <c r="BB245" s="8"/>
      <c r="BC245" s="8"/>
      <c r="BD245" s="8"/>
      <c r="BE245" s="8"/>
      <c r="BF245" s="8"/>
      <c r="BG245" s="8"/>
      <c r="BH245" s="8"/>
      <c r="BJ245" s="273"/>
      <c r="BK245" s="385"/>
      <c r="BM245" s="12">
        <v>178</v>
      </c>
      <c r="BN245" s="69"/>
      <c r="BO245" s="70"/>
      <c r="CD245" s="273"/>
      <c r="CE245" s="385"/>
      <c r="CG245" s="12">
        <v>178</v>
      </c>
      <c r="CH245" s="69"/>
      <c r="CI245" s="70"/>
      <c r="CX245" s="273"/>
      <c r="CY245" s="385"/>
      <c r="CZ245" s="232"/>
      <c r="DA245" s="12">
        <v>178</v>
      </c>
      <c r="DB245" s="69"/>
      <c r="DC245" s="70"/>
      <c r="DR245" s="273"/>
      <c r="DS245" s="385"/>
      <c r="DT245" s="232"/>
      <c r="DU245" s="12">
        <v>178</v>
      </c>
      <c r="DV245" s="69"/>
      <c r="DW245" s="70"/>
      <c r="EL245" s="273"/>
      <c r="EM245" s="385"/>
      <c r="EN245" s="232"/>
      <c r="EO245" s="12">
        <v>178</v>
      </c>
      <c r="EP245" s="69"/>
      <c r="EQ245" s="70"/>
      <c r="FF245" s="273"/>
      <c r="FG245" s="385"/>
      <c r="FH245" s="232"/>
      <c r="FI245" s="12">
        <v>178</v>
      </c>
      <c r="FJ245" s="69"/>
      <c r="FK245" s="70"/>
      <c r="FZ245" s="273"/>
      <c r="GA245" s="385"/>
      <c r="GB245" s="232"/>
      <c r="GC245" s="12">
        <v>178</v>
      </c>
      <c r="GD245" s="69"/>
      <c r="GE245" s="70"/>
      <c r="GT245" s="273"/>
      <c r="GU245" s="385"/>
      <c r="GV245" s="232"/>
      <c r="GW245" s="12">
        <v>178</v>
      </c>
      <c r="GX245" s="69"/>
      <c r="GY245" s="70"/>
      <c r="HN245" s="273"/>
      <c r="HO245" s="385"/>
      <c r="HP245" s="232"/>
      <c r="HQ245" s="12">
        <v>178</v>
      </c>
      <c r="HR245" s="69"/>
      <c r="HS245" s="70"/>
      <c r="IH245" s="273"/>
      <c r="II245" s="385"/>
      <c r="IJ245" s="232"/>
      <c r="IK245" s="12">
        <v>178</v>
      </c>
      <c r="IL245" s="69"/>
      <c r="IM245" s="70"/>
      <c r="JB245" s="273"/>
      <c r="JC245" s="385"/>
      <c r="JD245" s="232"/>
      <c r="JE245" s="12">
        <v>178</v>
      </c>
      <c r="JF245" s="69"/>
      <c r="JG245" s="70"/>
      <c r="JV245" s="273"/>
      <c r="JW245" s="385"/>
      <c r="JX245" s="232"/>
      <c r="JY245" s="12">
        <v>178</v>
      </c>
      <c r="JZ245" s="69"/>
      <c r="KA245" s="70"/>
      <c r="KP245" s="273"/>
      <c r="KQ245" s="385"/>
      <c r="KR245" s="232"/>
      <c r="KS245" s="12">
        <v>178</v>
      </c>
      <c r="KT245" s="69"/>
      <c r="KU245" s="70"/>
      <c r="LJ245" s="273"/>
      <c r="LK245" s="385"/>
      <c r="LL245" s="232"/>
      <c r="LM245" s="12">
        <v>178</v>
      </c>
      <c r="LN245" s="69"/>
      <c r="LO245" s="70"/>
      <c r="MD245" s="273"/>
    </row>
    <row r="246" spans="2:342" ht="12.75" customHeight="1" x14ac:dyDescent="0.2">
      <c r="B246" s="12">
        <v>179</v>
      </c>
      <c r="C246" s="69">
        <v>5.98</v>
      </c>
      <c r="D246" s="70">
        <v>11.241</v>
      </c>
      <c r="E246" s="432"/>
      <c r="F246" s="72">
        <f t="shared" si="0"/>
        <v>6.2999999999998835E-2</v>
      </c>
      <c r="G246" s="67"/>
      <c r="H246" s="67"/>
      <c r="I246" s="67"/>
      <c r="J246" s="67"/>
      <c r="K246" s="67"/>
      <c r="L246" s="67"/>
      <c r="M246" s="67"/>
      <c r="N246" s="67"/>
      <c r="O246" s="67"/>
      <c r="P246" s="67"/>
      <c r="Q246" s="67"/>
      <c r="R246" s="67"/>
      <c r="S246" s="220"/>
      <c r="T246" s="385"/>
      <c r="U246" s="232"/>
      <c r="V246" s="12">
        <v>179</v>
      </c>
      <c r="W246" s="69"/>
      <c r="X246" s="70"/>
      <c r="Y246"/>
      <c r="Z246"/>
      <c r="AA246"/>
      <c r="AB246"/>
      <c r="AC246"/>
      <c r="AD246"/>
      <c r="AE246"/>
      <c r="AF246"/>
      <c r="AG246"/>
      <c r="AH246"/>
      <c r="AI246"/>
      <c r="AJ246"/>
      <c r="AK246"/>
      <c r="AL246"/>
      <c r="AM246" s="220"/>
      <c r="AN246" s="417"/>
      <c r="AP246" s="12">
        <v>179</v>
      </c>
      <c r="AQ246" s="69"/>
      <c r="AR246" s="70"/>
      <c r="AS246" s="432"/>
      <c r="AT246" s="574">
        <f t="shared" si="1"/>
        <v>0</v>
      </c>
      <c r="AU246" s="67"/>
      <c r="AV246" s="8"/>
      <c r="AW246" s="8"/>
      <c r="AX246" s="8"/>
      <c r="AY246" s="8"/>
      <c r="AZ246" s="8"/>
      <c r="BA246" s="8"/>
      <c r="BB246" s="8"/>
      <c r="BC246" s="8"/>
      <c r="BD246" s="8"/>
      <c r="BE246" s="8"/>
      <c r="BF246" s="8"/>
      <c r="BG246" s="8"/>
      <c r="BH246" s="8"/>
      <c r="BJ246" s="273"/>
      <c r="BK246" s="385"/>
      <c r="BM246" s="12">
        <v>179</v>
      </c>
      <c r="BN246" s="69"/>
      <c r="BO246" s="70"/>
      <c r="CD246" s="273"/>
      <c r="CE246" s="385"/>
      <c r="CG246" s="12">
        <v>179</v>
      </c>
      <c r="CH246" s="69"/>
      <c r="CI246" s="70"/>
      <c r="CX246" s="273"/>
      <c r="CY246" s="385"/>
      <c r="CZ246" s="232"/>
      <c r="DA246" s="12">
        <v>179</v>
      </c>
      <c r="DB246" s="69"/>
      <c r="DC246" s="70"/>
      <c r="DR246" s="273"/>
      <c r="DS246" s="385"/>
      <c r="DT246" s="232"/>
      <c r="DU246" s="12">
        <v>179</v>
      </c>
      <c r="DV246" s="69"/>
      <c r="DW246" s="70"/>
      <c r="EL246" s="273"/>
      <c r="EM246" s="385"/>
      <c r="EN246" s="232"/>
      <c r="EO246" s="12">
        <v>179</v>
      </c>
      <c r="EP246" s="69"/>
      <c r="EQ246" s="70"/>
      <c r="FF246" s="273"/>
      <c r="FG246" s="385"/>
      <c r="FH246" s="232"/>
      <c r="FI246" s="12">
        <v>179</v>
      </c>
      <c r="FJ246" s="69"/>
      <c r="FK246" s="70"/>
      <c r="FZ246" s="273"/>
      <c r="GA246" s="385"/>
      <c r="GB246" s="232"/>
      <c r="GC246" s="12">
        <v>179</v>
      </c>
      <c r="GD246" s="69"/>
      <c r="GE246" s="70"/>
      <c r="GT246" s="273"/>
      <c r="GU246" s="385"/>
      <c r="GV246" s="232"/>
      <c r="GW246" s="12">
        <v>179</v>
      </c>
      <c r="GX246" s="69"/>
      <c r="GY246" s="70"/>
      <c r="HN246" s="273"/>
      <c r="HO246" s="385"/>
      <c r="HP246" s="232"/>
      <c r="HQ246" s="12">
        <v>179</v>
      </c>
      <c r="HR246" s="69"/>
      <c r="HS246" s="70"/>
      <c r="IH246" s="273"/>
      <c r="II246" s="385"/>
      <c r="IJ246" s="232"/>
      <c r="IK246" s="12">
        <v>179</v>
      </c>
      <c r="IL246" s="69"/>
      <c r="IM246" s="70"/>
      <c r="JB246" s="273"/>
      <c r="JC246" s="385"/>
      <c r="JD246" s="232"/>
      <c r="JE246" s="12">
        <v>179</v>
      </c>
      <c r="JF246" s="69"/>
      <c r="JG246" s="70"/>
      <c r="JV246" s="273"/>
      <c r="JW246" s="385"/>
      <c r="JX246" s="232"/>
      <c r="JY246" s="12">
        <v>179</v>
      </c>
      <c r="JZ246" s="69"/>
      <c r="KA246" s="70"/>
      <c r="KP246" s="273"/>
      <c r="KQ246" s="385"/>
      <c r="KR246" s="232"/>
      <c r="KS246" s="12">
        <v>179</v>
      </c>
      <c r="KT246" s="69"/>
      <c r="KU246" s="70"/>
      <c r="LJ246" s="273"/>
      <c r="LK246" s="385"/>
      <c r="LL246" s="232"/>
      <c r="LM246" s="12">
        <v>179</v>
      </c>
      <c r="LN246" s="69"/>
      <c r="LO246" s="70"/>
      <c r="MD246" s="273"/>
    </row>
    <row r="247" spans="2:342" ht="12.75" customHeight="1" x14ac:dyDescent="0.2">
      <c r="B247" s="12">
        <v>180</v>
      </c>
      <c r="C247" s="69">
        <v>5.98</v>
      </c>
      <c r="D247" s="70">
        <v>11.304</v>
      </c>
      <c r="E247" s="432"/>
      <c r="F247" s="72">
        <f t="shared" si="0"/>
        <v>6.3000000000000611E-2</v>
      </c>
      <c r="G247" s="67"/>
      <c r="H247" s="67"/>
      <c r="I247" s="67"/>
      <c r="J247" s="67"/>
      <c r="K247" s="67"/>
      <c r="L247" s="67"/>
      <c r="M247" s="67"/>
      <c r="N247" s="67"/>
      <c r="O247" s="67"/>
      <c r="P247" s="67"/>
      <c r="Q247" s="67"/>
      <c r="R247" s="67"/>
      <c r="S247" s="220"/>
      <c r="T247" s="385"/>
      <c r="U247" s="232"/>
      <c r="V247" s="12">
        <v>180</v>
      </c>
      <c r="W247" s="69"/>
      <c r="X247" s="70"/>
      <c r="Y247"/>
      <c r="Z247"/>
      <c r="AA247"/>
      <c r="AB247"/>
      <c r="AC247"/>
      <c r="AD247"/>
      <c r="AE247"/>
      <c r="AF247"/>
      <c r="AG247"/>
      <c r="AH247"/>
      <c r="AI247"/>
      <c r="AJ247"/>
      <c r="AK247"/>
      <c r="AL247"/>
      <c r="AM247" s="220"/>
      <c r="AN247" s="417"/>
      <c r="AP247" s="12">
        <v>180</v>
      </c>
      <c r="AQ247" s="69"/>
      <c r="AR247" s="70"/>
      <c r="AS247" s="432"/>
      <c r="AT247" s="574">
        <f t="shared" si="1"/>
        <v>0</v>
      </c>
      <c r="AU247" s="67"/>
      <c r="AV247" s="8"/>
      <c r="AW247" s="8"/>
      <c r="AX247" s="8"/>
      <c r="AY247" s="8"/>
      <c r="AZ247" s="8"/>
      <c r="BA247" s="8"/>
      <c r="BB247" s="8"/>
      <c r="BC247" s="8"/>
      <c r="BD247" s="8"/>
      <c r="BE247" s="8"/>
      <c r="BF247" s="8"/>
      <c r="BG247" s="8"/>
      <c r="BH247" s="8"/>
      <c r="BJ247" s="273"/>
      <c r="BK247" s="385"/>
      <c r="BM247" s="12">
        <v>180</v>
      </c>
      <c r="BN247" s="69"/>
      <c r="BO247" s="70"/>
      <c r="CD247" s="273"/>
      <c r="CE247" s="385"/>
      <c r="CG247" s="12">
        <v>180</v>
      </c>
      <c r="CH247" s="69"/>
      <c r="CI247" s="70"/>
      <c r="CX247" s="273"/>
      <c r="CY247" s="385"/>
      <c r="CZ247" s="232"/>
      <c r="DA247" s="12">
        <v>180</v>
      </c>
      <c r="DB247" s="69"/>
      <c r="DC247" s="70"/>
      <c r="DR247" s="273"/>
      <c r="DS247" s="385"/>
      <c r="DT247" s="232"/>
      <c r="DU247" s="12">
        <v>180</v>
      </c>
      <c r="DV247" s="69"/>
      <c r="DW247" s="70"/>
      <c r="EL247" s="273"/>
      <c r="EM247" s="385"/>
      <c r="EN247" s="232"/>
      <c r="EO247" s="12">
        <v>180</v>
      </c>
      <c r="EP247" s="69"/>
      <c r="EQ247" s="70"/>
      <c r="FF247" s="273"/>
      <c r="FG247" s="385"/>
      <c r="FH247" s="232"/>
      <c r="FI247" s="12">
        <v>180</v>
      </c>
      <c r="FJ247" s="69"/>
      <c r="FK247" s="70"/>
      <c r="FZ247" s="273"/>
      <c r="GA247" s="385"/>
      <c r="GB247" s="232"/>
      <c r="GC247" s="12">
        <v>180</v>
      </c>
      <c r="GD247" s="69"/>
      <c r="GE247" s="70"/>
      <c r="GT247" s="273"/>
      <c r="GU247" s="385"/>
      <c r="GV247" s="232"/>
      <c r="GW247" s="12">
        <v>180</v>
      </c>
      <c r="GX247" s="69"/>
      <c r="GY247" s="70"/>
      <c r="HN247" s="273"/>
      <c r="HO247" s="385"/>
      <c r="HP247" s="232"/>
      <c r="HQ247" s="12">
        <v>180</v>
      </c>
      <c r="HR247" s="69"/>
      <c r="HS247" s="70"/>
      <c r="IH247" s="273"/>
      <c r="II247" s="385"/>
      <c r="IJ247" s="232"/>
      <c r="IK247" s="12">
        <v>180</v>
      </c>
      <c r="IL247" s="69"/>
      <c r="IM247" s="70"/>
      <c r="JB247" s="273"/>
      <c r="JC247" s="385"/>
      <c r="JD247" s="232"/>
      <c r="JE247" s="12">
        <v>180</v>
      </c>
      <c r="JF247" s="69"/>
      <c r="JG247" s="70"/>
      <c r="JV247" s="273"/>
      <c r="JW247" s="385"/>
      <c r="JX247" s="232"/>
      <c r="JY247" s="12">
        <v>180</v>
      </c>
      <c r="JZ247" s="69"/>
      <c r="KA247" s="70"/>
      <c r="KP247" s="273"/>
      <c r="KQ247" s="385"/>
      <c r="KR247" s="232"/>
      <c r="KS247" s="12">
        <v>180</v>
      </c>
      <c r="KT247" s="69"/>
      <c r="KU247" s="70"/>
      <c r="LJ247" s="273"/>
      <c r="LK247" s="385"/>
      <c r="LL247" s="232"/>
      <c r="LM247" s="12">
        <v>180</v>
      </c>
      <c r="LN247" s="69"/>
      <c r="LO247" s="70"/>
      <c r="MD247" s="273"/>
    </row>
    <row r="248" spans="2:342" ht="12.75" customHeight="1" x14ac:dyDescent="0.2">
      <c r="B248" s="12">
        <v>181</v>
      </c>
      <c r="C248" s="69">
        <v>5.98</v>
      </c>
      <c r="D248" s="70">
        <v>11.368</v>
      </c>
      <c r="E248" s="432"/>
      <c r="F248" s="72">
        <f t="shared" si="0"/>
        <v>6.4000000000000057E-2</v>
      </c>
      <c r="G248" s="67"/>
      <c r="H248" s="67"/>
      <c r="I248" s="67"/>
      <c r="J248" s="67"/>
      <c r="K248" s="67"/>
      <c r="L248" s="67"/>
      <c r="M248" s="67"/>
      <c r="N248" s="67"/>
      <c r="O248" s="67"/>
      <c r="P248" s="67"/>
      <c r="Q248" s="67"/>
      <c r="R248" s="67"/>
      <c r="S248" s="220"/>
      <c r="T248" s="385"/>
      <c r="U248" s="232"/>
      <c r="V248" s="12">
        <v>181</v>
      </c>
      <c r="W248" s="69"/>
      <c r="X248" s="70"/>
      <c r="Y248"/>
      <c r="Z248"/>
      <c r="AA248"/>
      <c r="AB248"/>
      <c r="AC248"/>
      <c r="AD248"/>
      <c r="AE248"/>
      <c r="AF248"/>
      <c r="AG248"/>
      <c r="AH248"/>
      <c r="AI248"/>
      <c r="AJ248"/>
      <c r="AK248"/>
      <c r="AL248"/>
      <c r="AM248" s="220"/>
      <c r="AN248" s="417"/>
      <c r="AP248" s="12">
        <v>181</v>
      </c>
      <c r="AQ248" s="69"/>
      <c r="AR248" s="70"/>
      <c r="AS248" s="432"/>
      <c r="AT248" s="574">
        <f t="shared" si="1"/>
        <v>0</v>
      </c>
      <c r="AU248" s="67"/>
      <c r="AV248" s="8"/>
      <c r="AW248" s="8"/>
      <c r="AX248" s="8"/>
      <c r="AY248" s="8"/>
      <c r="AZ248" s="8"/>
      <c r="BA248" s="8"/>
      <c r="BB248" s="8"/>
      <c r="BC248" s="8"/>
      <c r="BD248" s="8"/>
      <c r="BE248" s="8"/>
      <c r="BF248" s="8"/>
      <c r="BG248" s="8"/>
      <c r="BH248" s="8"/>
      <c r="BJ248" s="273"/>
      <c r="BK248" s="385"/>
      <c r="BM248" s="12">
        <v>181</v>
      </c>
      <c r="BN248" s="69"/>
      <c r="BO248" s="70"/>
      <c r="CD248" s="273"/>
      <c r="CE248" s="385"/>
      <c r="CG248" s="12">
        <v>181</v>
      </c>
      <c r="CH248" s="69"/>
      <c r="CI248" s="70"/>
      <c r="CX248" s="273"/>
      <c r="CY248" s="385"/>
      <c r="CZ248" s="232"/>
      <c r="DA248" s="12">
        <v>181</v>
      </c>
      <c r="DB248" s="69"/>
      <c r="DC248" s="70"/>
      <c r="DR248" s="273"/>
      <c r="DS248" s="385"/>
      <c r="DT248" s="232"/>
      <c r="DU248" s="12">
        <v>181</v>
      </c>
      <c r="DV248" s="69"/>
      <c r="DW248" s="70"/>
      <c r="EL248" s="273"/>
      <c r="EM248" s="385"/>
      <c r="EN248" s="232"/>
      <c r="EO248" s="12">
        <v>181</v>
      </c>
      <c r="EP248" s="69"/>
      <c r="EQ248" s="70"/>
      <c r="FF248" s="273"/>
      <c r="FG248" s="385"/>
      <c r="FH248" s="232"/>
      <c r="FI248" s="12">
        <v>181</v>
      </c>
      <c r="FJ248" s="69"/>
      <c r="FK248" s="70"/>
      <c r="FZ248" s="273"/>
      <c r="GA248" s="385"/>
      <c r="GB248" s="232"/>
      <c r="GC248" s="12">
        <v>181</v>
      </c>
      <c r="GD248" s="69"/>
      <c r="GE248" s="70"/>
      <c r="GT248" s="273"/>
      <c r="GU248" s="385"/>
      <c r="GV248" s="232"/>
      <c r="GW248" s="12">
        <v>181</v>
      </c>
      <c r="GX248" s="69"/>
      <c r="GY248" s="70"/>
      <c r="HN248" s="273"/>
      <c r="HO248" s="385"/>
      <c r="HP248" s="232"/>
      <c r="HQ248" s="12">
        <v>181</v>
      </c>
      <c r="HR248" s="69"/>
      <c r="HS248" s="70"/>
      <c r="IH248" s="273"/>
      <c r="II248" s="385"/>
      <c r="IJ248" s="232"/>
      <c r="IK248" s="12">
        <v>181</v>
      </c>
      <c r="IL248" s="69"/>
      <c r="IM248" s="70"/>
      <c r="JB248" s="273"/>
      <c r="JC248" s="385"/>
      <c r="JD248" s="232"/>
      <c r="JE248" s="12">
        <v>181</v>
      </c>
      <c r="JF248" s="69"/>
      <c r="JG248" s="70"/>
      <c r="JV248" s="273"/>
      <c r="JW248" s="385"/>
      <c r="JX248" s="232"/>
      <c r="JY248" s="12">
        <v>181</v>
      </c>
      <c r="JZ248" s="69"/>
      <c r="KA248" s="70"/>
      <c r="KP248" s="273"/>
      <c r="KQ248" s="385"/>
      <c r="KR248" s="232"/>
      <c r="KS248" s="12">
        <v>181</v>
      </c>
      <c r="KT248" s="69"/>
      <c r="KU248" s="70"/>
      <c r="LJ248" s="273"/>
      <c r="LK248" s="385"/>
      <c r="LL248" s="232"/>
      <c r="LM248" s="12">
        <v>181</v>
      </c>
      <c r="LN248" s="69"/>
      <c r="LO248" s="70"/>
      <c r="MD248" s="273"/>
    </row>
    <row r="249" spans="2:342" ht="12.75" customHeight="1" x14ac:dyDescent="0.2">
      <c r="B249" s="12">
        <v>182</v>
      </c>
      <c r="C249" s="69">
        <v>5.98</v>
      </c>
      <c r="D249" s="70">
        <v>11.430999999999999</v>
      </c>
      <c r="E249" s="432"/>
      <c r="F249" s="72">
        <f t="shared" si="0"/>
        <v>6.2999999999998835E-2</v>
      </c>
      <c r="G249" s="67"/>
      <c r="H249" s="67"/>
      <c r="I249" s="67"/>
      <c r="J249" s="67"/>
      <c r="K249" s="67"/>
      <c r="L249" s="67"/>
      <c r="M249" s="67"/>
      <c r="N249" s="67"/>
      <c r="O249" s="67"/>
      <c r="P249" s="67"/>
      <c r="Q249" s="67"/>
      <c r="R249" s="67"/>
      <c r="S249" s="220"/>
      <c r="T249" s="385"/>
      <c r="U249" s="232"/>
      <c r="V249" s="12">
        <v>182</v>
      </c>
      <c r="W249" s="69"/>
      <c r="X249" s="70"/>
      <c r="Y249"/>
      <c r="Z249"/>
      <c r="AA249"/>
      <c r="AB249"/>
      <c r="AC249"/>
      <c r="AD249"/>
      <c r="AE249"/>
      <c r="AF249"/>
      <c r="AG249"/>
      <c r="AH249"/>
      <c r="AI249"/>
      <c r="AJ249"/>
      <c r="AK249"/>
      <c r="AL249"/>
      <c r="AM249" s="220"/>
      <c r="AN249" s="417"/>
      <c r="AP249" s="12">
        <v>182</v>
      </c>
      <c r="AQ249" s="69"/>
      <c r="AR249" s="70"/>
      <c r="AS249" s="432"/>
      <c r="AT249" s="574">
        <f t="shared" si="1"/>
        <v>0</v>
      </c>
      <c r="AU249" s="67"/>
      <c r="AV249" s="8"/>
      <c r="AW249" s="8"/>
      <c r="AX249" s="8"/>
      <c r="AY249" s="8"/>
      <c r="AZ249" s="8"/>
      <c r="BA249" s="8"/>
      <c r="BB249" s="8"/>
      <c r="BC249" s="8"/>
      <c r="BD249" s="8"/>
      <c r="BE249" s="8"/>
      <c r="BF249" s="8"/>
      <c r="BG249" s="8"/>
      <c r="BH249" s="8"/>
      <c r="BJ249" s="273"/>
      <c r="BK249" s="385"/>
      <c r="BM249" s="12">
        <v>182</v>
      </c>
      <c r="BN249" s="69"/>
      <c r="BO249" s="70"/>
      <c r="CD249" s="273"/>
      <c r="CE249" s="385"/>
      <c r="CG249" s="12">
        <v>182</v>
      </c>
      <c r="CH249" s="69"/>
      <c r="CI249" s="70"/>
      <c r="CX249" s="273"/>
      <c r="CY249" s="385"/>
      <c r="CZ249" s="232"/>
      <c r="DA249" s="12">
        <v>182</v>
      </c>
      <c r="DB249" s="69"/>
      <c r="DC249" s="70"/>
      <c r="DR249" s="273"/>
      <c r="DS249" s="385"/>
      <c r="DT249" s="232"/>
      <c r="DU249" s="12">
        <v>182</v>
      </c>
      <c r="DV249" s="69"/>
      <c r="DW249" s="70"/>
      <c r="EL249" s="273"/>
      <c r="EM249" s="385"/>
      <c r="EN249" s="232"/>
      <c r="EO249" s="12">
        <v>182</v>
      </c>
      <c r="EP249" s="69"/>
      <c r="EQ249" s="70"/>
      <c r="FF249" s="273"/>
      <c r="FG249" s="385"/>
      <c r="FH249" s="232"/>
      <c r="FI249" s="12">
        <v>182</v>
      </c>
      <c r="FJ249" s="69"/>
      <c r="FK249" s="70"/>
      <c r="FZ249" s="273"/>
      <c r="GA249" s="385"/>
      <c r="GB249" s="232"/>
      <c r="GC249" s="12">
        <v>182</v>
      </c>
      <c r="GD249" s="69"/>
      <c r="GE249" s="70"/>
      <c r="GT249" s="273"/>
      <c r="GU249" s="385"/>
      <c r="GV249" s="232"/>
      <c r="GW249" s="12">
        <v>182</v>
      </c>
      <c r="GX249" s="69"/>
      <c r="GY249" s="70"/>
      <c r="HN249" s="273"/>
      <c r="HO249" s="385"/>
      <c r="HP249" s="232"/>
      <c r="HQ249" s="12">
        <v>182</v>
      </c>
      <c r="HR249" s="69"/>
      <c r="HS249" s="70"/>
      <c r="IH249" s="273"/>
      <c r="II249" s="385"/>
      <c r="IJ249" s="232"/>
      <c r="IK249" s="12">
        <v>182</v>
      </c>
      <c r="IL249" s="69"/>
      <c r="IM249" s="70"/>
      <c r="JB249" s="273"/>
      <c r="JC249" s="385"/>
      <c r="JD249" s="232"/>
      <c r="JE249" s="12">
        <v>182</v>
      </c>
      <c r="JF249" s="69"/>
      <c r="JG249" s="70"/>
      <c r="JV249" s="273"/>
      <c r="JW249" s="385"/>
      <c r="JX249" s="232"/>
      <c r="JY249" s="12">
        <v>182</v>
      </c>
      <c r="JZ249" s="69"/>
      <c r="KA249" s="70"/>
      <c r="KP249" s="273"/>
      <c r="KQ249" s="385"/>
      <c r="KR249" s="232"/>
      <c r="KS249" s="12">
        <v>182</v>
      </c>
      <c r="KT249" s="69"/>
      <c r="KU249" s="70"/>
      <c r="LJ249" s="273"/>
      <c r="LK249" s="385"/>
      <c r="LL249" s="232"/>
      <c r="LM249" s="12">
        <v>182</v>
      </c>
      <c r="LN249" s="69"/>
      <c r="LO249" s="70"/>
      <c r="MD249" s="273"/>
    </row>
    <row r="250" spans="2:342" ht="12.75" customHeight="1" x14ac:dyDescent="0.2">
      <c r="B250" s="12">
        <v>183</v>
      </c>
      <c r="C250" s="69">
        <v>5.98</v>
      </c>
      <c r="D250" s="70">
        <v>11.494</v>
      </c>
      <c r="E250" s="432"/>
      <c r="F250" s="72">
        <f t="shared" si="0"/>
        <v>6.3000000000000611E-2</v>
      </c>
      <c r="G250" s="67"/>
      <c r="H250" s="67"/>
      <c r="I250" s="67"/>
      <c r="J250" s="67"/>
      <c r="K250" s="67"/>
      <c r="L250" s="67"/>
      <c r="M250" s="67"/>
      <c r="N250" s="67"/>
      <c r="O250" s="67"/>
      <c r="P250" s="67"/>
      <c r="Q250" s="67"/>
      <c r="R250" s="67"/>
      <c r="S250" s="220"/>
      <c r="T250" s="385"/>
      <c r="U250" s="232"/>
      <c r="V250" s="12">
        <v>183</v>
      </c>
      <c r="W250" s="69"/>
      <c r="X250" s="70"/>
      <c r="Y250"/>
      <c r="Z250"/>
      <c r="AA250"/>
      <c r="AB250"/>
      <c r="AC250"/>
      <c r="AD250"/>
      <c r="AE250"/>
      <c r="AF250"/>
      <c r="AG250"/>
      <c r="AH250"/>
      <c r="AI250"/>
      <c r="AJ250"/>
      <c r="AK250"/>
      <c r="AL250"/>
      <c r="AM250" s="220"/>
      <c r="AN250" s="417"/>
      <c r="AP250" s="12">
        <v>183</v>
      </c>
      <c r="AQ250" s="69"/>
      <c r="AR250" s="70"/>
      <c r="AS250" s="432"/>
      <c r="AT250" s="574">
        <f t="shared" si="1"/>
        <v>0</v>
      </c>
      <c r="AU250" s="67"/>
      <c r="AV250" s="8"/>
      <c r="AW250" s="8"/>
      <c r="AX250" s="8"/>
      <c r="AY250" s="8"/>
      <c r="AZ250" s="8"/>
      <c r="BA250" s="8"/>
      <c r="BB250" s="8"/>
      <c r="BC250" s="8"/>
      <c r="BD250" s="8"/>
      <c r="BE250" s="8"/>
      <c r="BF250" s="8"/>
      <c r="BG250" s="8"/>
      <c r="BH250" s="8"/>
      <c r="BJ250" s="273"/>
      <c r="BK250" s="385"/>
      <c r="BM250" s="12">
        <v>183</v>
      </c>
      <c r="BN250" s="69"/>
      <c r="BO250" s="70"/>
      <c r="CD250" s="273"/>
      <c r="CE250" s="385"/>
      <c r="CG250" s="12">
        <v>183</v>
      </c>
      <c r="CH250" s="69"/>
      <c r="CI250" s="70"/>
      <c r="CX250" s="273"/>
      <c r="CY250" s="385"/>
      <c r="CZ250" s="232"/>
      <c r="DA250" s="12">
        <v>183</v>
      </c>
      <c r="DB250" s="69"/>
      <c r="DC250" s="70"/>
      <c r="DR250" s="273"/>
      <c r="DS250" s="385"/>
      <c r="DT250" s="232"/>
      <c r="DU250" s="12">
        <v>183</v>
      </c>
      <c r="DV250" s="69"/>
      <c r="DW250" s="70"/>
      <c r="EL250" s="273"/>
      <c r="EM250" s="385"/>
      <c r="EN250" s="232"/>
      <c r="EO250" s="12">
        <v>183</v>
      </c>
      <c r="EP250" s="69"/>
      <c r="EQ250" s="70"/>
      <c r="FF250" s="273"/>
      <c r="FG250" s="385"/>
      <c r="FH250" s="232"/>
      <c r="FI250" s="12">
        <v>183</v>
      </c>
      <c r="FJ250" s="69"/>
      <c r="FK250" s="70"/>
      <c r="FZ250" s="273"/>
      <c r="GA250" s="385"/>
      <c r="GB250" s="232"/>
      <c r="GC250" s="12">
        <v>183</v>
      </c>
      <c r="GD250" s="69"/>
      <c r="GE250" s="70"/>
      <c r="GT250" s="273"/>
      <c r="GU250" s="385"/>
      <c r="GV250" s="232"/>
      <c r="GW250" s="12">
        <v>183</v>
      </c>
      <c r="GX250" s="69"/>
      <c r="GY250" s="70"/>
      <c r="HN250" s="273"/>
      <c r="HO250" s="385"/>
      <c r="HP250" s="232"/>
      <c r="HQ250" s="12">
        <v>183</v>
      </c>
      <c r="HR250" s="69"/>
      <c r="HS250" s="70"/>
      <c r="IH250" s="273"/>
      <c r="II250" s="385"/>
      <c r="IJ250" s="232"/>
      <c r="IK250" s="12">
        <v>183</v>
      </c>
      <c r="IL250" s="69"/>
      <c r="IM250" s="70"/>
      <c r="JB250" s="273"/>
      <c r="JC250" s="385"/>
      <c r="JD250" s="232"/>
      <c r="JE250" s="12">
        <v>183</v>
      </c>
      <c r="JF250" s="69"/>
      <c r="JG250" s="70"/>
      <c r="JV250" s="273"/>
      <c r="JW250" s="385"/>
      <c r="JX250" s="232"/>
      <c r="JY250" s="12">
        <v>183</v>
      </c>
      <c r="JZ250" s="69"/>
      <c r="KA250" s="70"/>
      <c r="KP250" s="273"/>
      <c r="KQ250" s="385"/>
      <c r="KR250" s="232"/>
      <c r="KS250" s="12">
        <v>183</v>
      </c>
      <c r="KT250" s="69"/>
      <c r="KU250" s="70"/>
      <c r="LJ250" s="273"/>
      <c r="LK250" s="385"/>
      <c r="LL250" s="232"/>
      <c r="LM250" s="12">
        <v>183</v>
      </c>
      <c r="LN250" s="69"/>
      <c r="LO250" s="70"/>
      <c r="MD250" s="273"/>
    </row>
    <row r="251" spans="2:342" ht="12.75" customHeight="1" x14ac:dyDescent="0.2">
      <c r="B251" s="12">
        <v>184</v>
      </c>
      <c r="C251" s="69">
        <v>5.98</v>
      </c>
      <c r="D251" s="70">
        <v>11.558</v>
      </c>
      <c r="E251" s="432"/>
      <c r="F251" s="72">
        <f t="shared" si="0"/>
        <v>6.4000000000000057E-2</v>
      </c>
      <c r="G251" s="67"/>
      <c r="H251" s="67"/>
      <c r="I251" s="67"/>
      <c r="J251" s="67"/>
      <c r="K251" s="67"/>
      <c r="L251" s="67"/>
      <c r="M251" s="67"/>
      <c r="N251" s="67"/>
      <c r="O251" s="67"/>
      <c r="P251" s="67"/>
      <c r="Q251" s="67"/>
      <c r="R251" s="67"/>
      <c r="S251" s="220"/>
      <c r="T251" s="385"/>
      <c r="U251" s="232"/>
      <c r="V251" s="12">
        <v>184</v>
      </c>
      <c r="W251" s="69"/>
      <c r="X251" s="70"/>
      <c r="Y251"/>
      <c r="Z251"/>
      <c r="AA251"/>
      <c r="AB251"/>
      <c r="AC251"/>
      <c r="AD251"/>
      <c r="AE251"/>
      <c r="AF251"/>
      <c r="AG251"/>
      <c r="AH251"/>
      <c r="AI251"/>
      <c r="AJ251"/>
      <c r="AK251"/>
      <c r="AL251"/>
      <c r="AM251" s="220"/>
      <c r="AN251" s="417"/>
      <c r="AP251" s="12">
        <v>184</v>
      </c>
      <c r="AQ251" s="69"/>
      <c r="AR251" s="70"/>
      <c r="AS251" s="432"/>
      <c r="AT251" s="574">
        <f t="shared" si="1"/>
        <v>0</v>
      </c>
      <c r="AU251" s="67"/>
      <c r="AV251" s="8"/>
      <c r="AW251" s="8"/>
      <c r="AX251" s="8"/>
      <c r="AY251" s="8"/>
      <c r="AZ251" s="8"/>
      <c r="BA251" s="8"/>
      <c r="BB251" s="8"/>
      <c r="BC251" s="8"/>
      <c r="BD251" s="8"/>
      <c r="BE251" s="8"/>
      <c r="BF251" s="8"/>
      <c r="BG251" s="8"/>
      <c r="BH251" s="8"/>
      <c r="BJ251" s="273"/>
      <c r="BK251" s="385"/>
      <c r="BM251" s="12">
        <v>184</v>
      </c>
      <c r="BN251" s="69"/>
      <c r="BO251" s="70"/>
      <c r="CD251" s="273"/>
      <c r="CE251" s="385"/>
      <c r="CG251" s="12">
        <v>184</v>
      </c>
      <c r="CH251" s="69"/>
      <c r="CI251" s="70"/>
      <c r="CX251" s="273"/>
      <c r="CY251" s="385"/>
      <c r="CZ251" s="232"/>
      <c r="DA251" s="12">
        <v>184</v>
      </c>
      <c r="DB251" s="69"/>
      <c r="DC251" s="70"/>
      <c r="DR251" s="273"/>
      <c r="DS251" s="385"/>
      <c r="DT251" s="232"/>
      <c r="DU251" s="12">
        <v>184</v>
      </c>
      <c r="DV251" s="69"/>
      <c r="DW251" s="70"/>
      <c r="EL251" s="273"/>
      <c r="EM251" s="385"/>
      <c r="EN251" s="232"/>
      <c r="EO251" s="12">
        <v>184</v>
      </c>
      <c r="EP251" s="69"/>
      <c r="EQ251" s="70"/>
      <c r="FF251" s="273"/>
      <c r="FG251" s="385"/>
      <c r="FH251" s="232"/>
      <c r="FI251" s="12">
        <v>184</v>
      </c>
      <c r="FJ251" s="69"/>
      <c r="FK251" s="70"/>
      <c r="FZ251" s="273"/>
      <c r="GA251" s="385"/>
      <c r="GB251" s="232"/>
      <c r="GC251" s="12">
        <v>184</v>
      </c>
      <c r="GD251" s="69"/>
      <c r="GE251" s="70"/>
      <c r="GT251" s="273"/>
      <c r="GU251" s="385"/>
      <c r="GV251" s="232"/>
      <c r="GW251" s="12">
        <v>184</v>
      </c>
      <c r="GX251" s="69"/>
      <c r="GY251" s="70"/>
      <c r="HN251" s="273"/>
      <c r="HO251" s="385"/>
      <c r="HP251" s="232"/>
      <c r="HQ251" s="12">
        <v>184</v>
      </c>
      <c r="HR251" s="69"/>
      <c r="HS251" s="70"/>
      <c r="IH251" s="273"/>
      <c r="II251" s="385"/>
      <c r="IJ251" s="232"/>
      <c r="IK251" s="12">
        <v>184</v>
      </c>
      <c r="IL251" s="69"/>
      <c r="IM251" s="70"/>
      <c r="JB251" s="273"/>
      <c r="JC251" s="385"/>
      <c r="JD251" s="232"/>
      <c r="JE251" s="12">
        <v>184</v>
      </c>
      <c r="JF251" s="69"/>
      <c r="JG251" s="70"/>
      <c r="JV251" s="273"/>
      <c r="JW251" s="385"/>
      <c r="JX251" s="232"/>
      <c r="JY251" s="12">
        <v>184</v>
      </c>
      <c r="JZ251" s="69"/>
      <c r="KA251" s="70"/>
      <c r="KP251" s="273"/>
      <c r="KQ251" s="385"/>
      <c r="KR251" s="232"/>
      <c r="KS251" s="12">
        <v>184</v>
      </c>
      <c r="KT251" s="69"/>
      <c r="KU251" s="70"/>
      <c r="LJ251" s="273"/>
      <c r="LK251" s="385"/>
      <c r="LL251" s="232"/>
      <c r="LM251" s="12">
        <v>184</v>
      </c>
      <c r="LN251" s="69"/>
      <c r="LO251" s="70"/>
      <c r="MD251" s="273"/>
    </row>
    <row r="252" spans="2:342" ht="12.75" customHeight="1" x14ac:dyDescent="0.2">
      <c r="B252" s="12">
        <v>185</v>
      </c>
      <c r="C252" s="69">
        <v>5.98</v>
      </c>
      <c r="D252" s="70">
        <v>11.621</v>
      </c>
      <c r="E252" s="432"/>
      <c r="F252" s="72">
        <f t="shared" si="0"/>
        <v>6.3000000000000611E-2</v>
      </c>
      <c r="G252" s="67"/>
      <c r="H252" s="67"/>
      <c r="I252" s="67"/>
      <c r="J252" s="67"/>
      <c r="K252" s="67"/>
      <c r="L252" s="67"/>
      <c r="M252" s="67"/>
      <c r="N252" s="67"/>
      <c r="O252" s="67"/>
      <c r="P252" s="67"/>
      <c r="Q252" s="67"/>
      <c r="R252" s="67"/>
      <c r="S252" s="220"/>
      <c r="T252" s="385"/>
      <c r="U252" s="232"/>
      <c r="V252" s="12">
        <v>185</v>
      </c>
      <c r="W252" s="69"/>
      <c r="X252" s="70"/>
      <c r="Y252"/>
      <c r="Z252"/>
      <c r="AA252"/>
      <c r="AB252"/>
      <c r="AC252"/>
      <c r="AD252"/>
      <c r="AE252"/>
      <c r="AF252"/>
      <c r="AG252"/>
      <c r="AH252"/>
      <c r="AI252"/>
      <c r="AJ252"/>
      <c r="AK252"/>
      <c r="AL252"/>
      <c r="AM252" s="220"/>
      <c r="AN252" s="417"/>
      <c r="AP252" s="12">
        <v>185</v>
      </c>
      <c r="AQ252" s="69"/>
      <c r="AR252" s="70"/>
      <c r="AS252" s="432"/>
      <c r="AT252" s="574">
        <f t="shared" si="1"/>
        <v>0</v>
      </c>
      <c r="AU252" s="67"/>
      <c r="AV252" s="8"/>
      <c r="AW252" s="8"/>
      <c r="AX252" s="8"/>
      <c r="AY252" s="8"/>
      <c r="AZ252" s="8"/>
      <c r="BA252" s="8"/>
      <c r="BB252" s="8"/>
      <c r="BC252" s="8"/>
      <c r="BD252" s="8"/>
      <c r="BE252" s="8"/>
      <c r="BF252" s="8"/>
      <c r="BG252" s="8"/>
      <c r="BH252" s="8"/>
      <c r="BJ252" s="273"/>
      <c r="BK252" s="385"/>
      <c r="BM252" s="12">
        <v>185</v>
      </c>
      <c r="BN252" s="69"/>
      <c r="BO252" s="70"/>
      <c r="CD252" s="273"/>
      <c r="CE252" s="385"/>
      <c r="CG252" s="12">
        <v>185</v>
      </c>
      <c r="CH252" s="69"/>
      <c r="CI252" s="70"/>
      <c r="CX252" s="273"/>
      <c r="CY252" s="385"/>
      <c r="CZ252" s="232"/>
      <c r="DA252" s="12">
        <v>185</v>
      </c>
      <c r="DB252" s="69"/>
      <c r="DC252" s="70"/>
      <c r="DR252" s="273"/>
      <c r="DS252" s="385"/>
      <c r="DT252" s="232"/>
      <c r="DU252" s="12">
        <v>185</v>
      </c>
      <c r="DV252" s="69"/>
      <c r="DW252" s="70"/>
      <c r="EL252" s="273"/>
      <c r="EM252" s="385"/>
      <c r="EN252" s="232"/>
      <c r="EO252" s="12">
        <v>185</v>
      </c>
      <c r="EP252" s="69"/>
      <c r="EQ252" s="70"/>
      <c r="FF252" s="273"/>
      <c r="FG252" s="385"/>
      <c r="FH252" s="232"/>
      <c r="FI252" s="12">
        <v>185</v>
      </c>
      <c r="FJ252" s="69"/>
      <c r="FK252" s="70"/>
      <c r="FZ252" s="273"/>
      <c r="GA252" s="385"/>
      <c r="GB252" s="232"/>
      <c r="GC252" s="12">
        <v>185</v>
      </c>
      <c r="GD252" s="69"/>
      <c r="GE252" s="70"/>
      <c r="GT252" s="273"/>
      <c r="GU252" s="385"/>
      <c r="GV252" s="232"/>
      <c r="GW252" s="12">
        <v>185</v>
      </c>
      <c r="GX252" s="69"/>
      <c r="GY252" s="70"/>
      <c r="HN252" s="273"/>
      <c r="HO252" s="385"/>
      <c r="HP252" s="232"/>
      <c r="HQ252" s="12">
        <v>185</v>
      </c>
      <c r="HR252" s="69"/>
      <c r="HS252" s="70"/>
      <c r="IH252" s="273"/>
      <c r="II252" s="385"/>
      <c r="IJ252" s="232"/>
      <c r="IK252" s="12">
        <v>185</v>
      </c>
      <c r="IL252" s="69"/>
      <c r="IM252" s="70"/>
      <c r="JB252" s="273"/>
      <c r="JC252" s="385"/>
      <c r="JD252" s="232"/>
      <c r="JE252" s="12">
        <v>185</v>
      </c>
      <c r="JF252" s="69"/>
      <c r="JG252" s="70"/>
      <c r="JV252" s="273"/>
      <c r="JW252" s="385"/>
      <c r="JX252" s="232"/>
      <c r="JY252" s="12">
        <v>185</v>
      </c>
      <c r="JZ252" s="69"/>
      <c r="KA252" s="70"/>
      <c r="KP252" s="273"/>
      <c r="KQ252" s="385"/>
      <c r="KR252" s="232"/>
      <c r="KS252" s="12">
        <v>185</v>
      </c>
      <c r="KT252" s="69"/>
      <c r="KU252" s="70"/>
      <c r="LJ252" s="273"/>
      <c r="LK252" s="385"/>
      <c r="LL252" s="232"/>
      <c r="LM252" s="12">
        <v>185</v>
      </c>
      <c r="LN252" s="69"/>
      <c r="LO252" s="70"/>
      <c r="MD252" s="273"/>
    </row>
    <row r="253" spans="2:342" ht="12.75" customHeight="1" x14ac:dyDescent="0.2">
      <c r="B253" s="12">
        <v>186</v>
      </c>
      <c r="C253" s="69">
        <v>5.98</v>
      </c>
      <c r="D253" s="70">
        <v>11.683999999999999</v>
      </c>
      <c r="E253" s="432"/>
      <c r="F253" s="72">
        <f t="shared" si="0"/>
        <v>6.2999999999998835E-2</v>
      </c>
      <c r="G253" s="67"/>
      <c r="H253" s="67"/>
      <c r="I253" s="67"/>
      <c r="J253" s="67"/>
      <c r="K253" s="67"/>
      <c r="L253" s="67"/>
      <c r="M253" s="67"/>
      <c r="N253" s="67"/>
      <c r="O253" s="67"/>
      <c r="P253" s="67"/>
      <c r="Q253" s="67"/>
      <c r="R253" s="67"/>
      <c r="S253" s="220"/>
      <c r="T253" s="385"/>
      <c r="U253" s="232"/>
      <c r="V253" s="12">
        <v>186</v>
      </c>
      <c r="W253" s="69"/>
      <c r="X253" s="70"/>
      <c r="Y253"/>
      <c r="Z253"/>
      <c r="AA253"/>
      <c r="AB253"/>
      <c r="AC253"/>
      <c r="AD253"/>
      <c r="AE253"/>
      <c r="AF253"/>
      <c r="AG253"/>
      <c r="AH253"/>
      <c r="AI253"/>
      <c r="AJ253"/>
      <c r="AK253"/>
      <c r="AL253"/>
      <c r="AM253" s="220"/>
      <c r="AN253" s="417"/>
      <c r="AP253" s="12">
        <v>186</v>
      </c>
      <c r="AQ253" s="69"/>
      <c r="AR253" s="70"/>
      <c r="AS253" s="432"/>
      <c r="AT253" s="574">
        <f t="shared" si="1"/>
        <v>0</v>
      </c>
      <c r="AU253" s="67"/>
      <c r="AV253" s="8"/>
      <c r="AW253" s="8"/>
      <c r="AX253" s="8"/>
      <c r="AY253" s="8"/>
      <c r="AZ253" s="8"/>
      <c r="BA253" s="8"/>
      <c r="BB253" s="8"/>
      <c r="BC253" s="8"/>
      <c r="BD253" s="8"/>
      <c r="BE253" s="8"/>
      <c r="BF253" s="8"/>
      <c r="BG253" s="8"/>
      <c r="BH253" s="8"/>
      <c r="BJ253" s="273"/>
      <c r="BK253" s="385"/>
      <c r="BM253" s="12">
        <v>186</v>
      </c>
      <c r="BN253" s="69"/>
      <c r="BO253" s="70"/>
      <c r="CD253" s="273"/>
      <c r="CE253" s="385"/>
      <c r="CG253" s="12">
        <v>186</v>
      </c>
      <c r="CH253" s="69"/>
      <c r="CI253" s="70"/>
      <c r="CX253" s="273"/>
      <c r="CY253" s="385"/>
      <c r="CZ253" s="232"/>
      <c r="DA253" s="12">
        <v>186</v>
      </c>
      <c r="DB253" s="69"/>
      <c r="DC253" s="70"/>
      <c r="DR253" s="273"/>
      <c r="DS253" s="385"/>
      <c r="DT253" s="232"/>
      <c r="DU253" s="12">
        <v>186</v>
      </c>
      <c r="DV253" s="69"/>
      <c r="DW253" s="70"/>
      <c r="EL253" s="273"/>
      <c r="EM253" s="385"/>
      <c r="EN253" s="232"/>
      <c r="EO253" s="12">
        <v>186</v>
      </c>
      <c r="EP253" s="69"/>
      <c r="EQ253" s="70"/>
      <c r="FF253" s="273"/>
      <c r="FG253" s="385"/>
      <c r="FH253" s="232"/>
      <c r="FI253" s="12">
        <v>186</v>
      </c>
      <c r="FJ253" s="69"/>
      <c r="FK253" s="70"/>
      <c r="FZ253" s="273"/>
      <c r="GA253" s="385"/>
      <c r="GB253" s="232"/>
      <c r="GC253" s="12">
        <v>186</v>
      </c>
      <c r="GD253" s="69"/>
      <c r="GE253" s="70"/>
      <c r="GT253" s="273"/>
      <c r="GU253" s="385"/>
      <c r="GV253" s="232"/>
      <c r="GW253" s="12">
        <v>186</v>
      </c>
      <c r="GX253" s="69"/>
      <c r="GY253" s="70"/>
      <c r="HN253" s="273"/>
      <c r="HO253" s="385"/>
      <c r="HP253" s="232"/>
      <c r="HQ253" s="12">
        <v>186</v>
      </c>
      <c r="HR253" s="69"/>
      <c r="HS253" s="70"/>
      <c r="IH253" s="273"/>
      <c r="II253" s="385"/>
      <c r="IJ253" s="232"/>
      <c r="IK253" s="12">
        <v>186</v>
      </c>
      <c r="IL253" s="69"/>
      <c r="IM253" s="70"/>
      <c r="JB253" s="273"/>
      <c r="JC253" s="385"/>
      <c r="JD253" s="232"/>
      <c r="JE253" s="12">
        <v>186</v>
      </c>
      <c r="JF253" s="69"/>
      <c r="JG253" s="70"/>
      <c r="JV253" s="273"/>
      <c r="JW253" s="385"/>
      <c r="JX253" s="232"/>
      <c r="JY253" s="12">
        <v>186</v>
      </c>
      <c r="JZ253" s="69"/>
      <c r="KA253" s="70"/>
      <c r="KP253" s="273"/>
      <c r="KQ253" s="385"/>
      <c r="KR253" s="232"/>
      <c r="KS253" s="12">
        <v>186</v>
      </c>
      <c r="KT253" s="69"/>
      <c r="KU253" s="70"/>
      <c r="LJ253" s="273"/>
      <c r="LK253" s="385"/>
      <c r="LL253" s="232"/>
      <c r="LM253" s="12">
        <v>186</v>
      </c>
      <c r="LN253" s="69"/>
      <c r="LO253" s="70"/>
      <c r="MD253" s="273"/>
    </row>
    <row r="254" spans="2:342" ht="12.75" customHeight="1" x14ac:dyDescent="0.2">
      <c r="B254" s="12">
        <v>187</v>
      </c>
      <c r="C254" s="69">
        <v>5.98</v>
      </c>
      <c r="D254" s="70">
        <v>11.747999999999999</v>
      </c>
      <c r="E254" s="432"/>
      <c r="F254" s="72">
        <f t="shared" si="0"/>
        <v>6.4000000000000057E-2</v>
      </c>
      <c r="G254" s="67"/>
      <c r="H254" s="67"/>
      <c r="I254" s="67"/>
      <c r="J254" s="67"/>
      <c r="K254" s="67"/>
      <c r="L254" s="67"/>
      <c r="M254" s="67"/>
      <c r="N254" s="67"/>
      <c r="O254" s="67"/>
      <c r="P254" s="67"/>
      <c r="Q254" s="67"/>
      <c r="R254" s="67"/>
      <c r="S254" s="220"/>
      <c r="T254" s="385"/>
      <c r="U254" s="232"/>
      <c r="V254" s="12">
        <v>187</v>
      </c>
      <c r="W254" s="69"/>
      <c r="X254" s="70"/>
      <c r="Y254"/>
      <c r="Z254"/>
      <c r="AA254"/>
      <c r="AB254"/>
      <c r="AC254"/>
      <c r="AD254"/>
      <c r="AE254"/>
      <c r="AF254"/>
      <c r="AG254"/>
      <c r="AH254"/>
      <c r="AI254"/>
      <c r="AJ254"/>
      <c r="AK254"/>
      <c r="AL254"/>
      <c r="AM254" s="220"/>
      <c r="AN254" s="417"/>
      <c r="AP254" s="12">
        <v>187</v>
      </c>
      <c r="AQ254" s="69"/>
      <c r="AR254" s="70"/>
      <c r="AS254" s="432"/>
      <c r="AT254" s="574">
        <f t="shared" si="1"/>
        <v>0</v>
      </c>
      <c r="AU254" s="67"/>
      <c r="AV254" s="8"/>
      <c r="AW254" s="8"/>
      <c r="AX254" s="8"/>
      <c r="AY254" s="8"/>
      <c r="AZ254" s="8"/>
      <c r="BA254" s="8"/>
      <c r="BB254" s="8"/>
      <c r="BC254" s="8"/>
      <c r="BD254" s="8"/>
      <c r="BE254" s="8"/>
      <c r="BF254" s="8"/>
      <c r="BG254" s="8"/>
      <c r="BH254" s="8"/>
      <c r="BJ254" s="273"/>
      <c r="BK254" s="385"/>
      <c r="BM254" s="12">
        <v>187</v>
      </c>
      <c r="BN254" s="69"/>
      <c r="BO254" s="70"/>
      <c r="CD254" s="273"/>
      <c r="CE254" s="385"/>
      <c r="CG254" s="12">
        <v>187</v>
      </c>
      <c r="CH254" s="69"/>
      <c r="CI254" s="70"/>
      <c r="CX254" s="273"/>
      <c r="CY254" s="385"/>
      <c r="CZ254" s="232"/>
      <c r="DA254" s="12">
        <v>187</v>
      </c>
      <c r="DB254" s="69"/>
      <c r="DC254" s="70"/>
      <c r="DR254" s="273"/>
      <c r="DS254" s="385"/>
      <c r="DT254" s="232"/>
      <c r="DU254" s="12">
        <v>187</v>
      </c>
      <c r="DV254" s="69"/>
      <c r="DW254" s="70"/>
      <c r="EL254" s="273"/>
      <c r="EM254" s="385"/>
      <c r="EN254" s="232"/>
      <c r="EO254" s="12">
        <v>187</v>
      </c>
      <c r="EP254" s="69"/>
      <c r="EQ254" s="70"/>
      <c r="FF254" s="273"/>
      <c r="FG254" s="385"/>
      <c r="FH254" s="232"/>
      <c r="FI254" s="12">
        <v>187</v>
      </c>
      <c r="FJ254" s="69"/>
      <c r="FK254" s="70"/>
      <c r="FZ254" s="273"/>
      <c r="GA254" s="385"/>
      <c r="GB254" s="232"/>
      <c r="GC254" s="12">
        <v>187</v>
      </c>
      <c r="GD254" s="69"/>
      <c r="GE254" s="70"/>
      <c r="GT254" s="273"/>
      <c r="GU254" s="385"/>
      <c r="GV254" s="232"/>
      <c r="GW254" s="12">
        <v>187</v>
      </c>
      <c r="GX254" s="69"/>
      <c r="GY254" s="70"/>
      <c r="HN254" s="273"/>
      <c r="HO254" s="385"/>
      <c r="HP254" s="232"/>
      <c r="HQ254" s="12">
        <v>187</v>
      </c>
      <c r="HR254" s="69"/>
      <c r="HS254" s="70"/>
      <c r="IH254" s="273"/>
      <c r="II254" s="385"/>
      <c r="IJ254" s="232"/>
      <c r="IK254" s="12">
        <v>187</v>
      </c>
      <c r="IL254" s="69"/>
      <c r="IM254" s="70"/>
      <c r="JB254" s="273"/>
      <c r="JC254" s="385"/>
      <c r="JD254" s="232"/>
      <c r="JE254" s="12">
        <v>187</v>
      </c>
      <c r="JF254" s="69"/>
      <c r="JG254" s="70"/>
      <c r="JV254" s="273"/>
      <c r="JW254" s="385"/>
      <c r="JX254" s="232"/>
      <c r="JY254" s="12">
        <v>187</v>
      </c>
      <c r="JZ254" s="69"/>
      <c r="KA254" s="70"/>
      <c r="KP254" s="273"/>
      <c r="KQ254" s="385"/>
      <c r="KR254" s="232"/>
      <c r="KS254" s="12">
        <v>187</v>
      </c>
      <c r="KT254" s="69"/>
      <c r="KU254" s="70"/>
      <c r="LJ254" s="273"/>
      <c r="LK254" s="385"/>
      <c r="LL254" s="232"/>
      <c r="LM254" s="12">
        <v>187</v>
      </c>
      <c r="LN254" s="69"/>
      <c r="LO254" s="70"/>
      <c r="MD254" s="273"/>
    </row>
    <row r="255" spans="2:342" ht="12.75" customHeight="1" x14ac:dyDescent="0.2">
      <c r="B255" s="12">
        <v>188</v>
      </c>
      <c r="C255" s="69">
        <v>5.98</v>
      </c>
      <c r="D255" s="70">
        <v>11.811</v>
      </c>
      <c r="E255" s="432"/>
      <c r="F255" s="72">
        <f t="shared" si="0"/>
        <v>6.3000000000000611E-2</v>
      </c>
      <c r="G255" s="67"/>
      <c r="H255" s="67"/>
      <c r="I255" s="67"/>
      <c r="J255" s="67"/>
      <c r="K255" s="67"/>
      <c r="L255" s="67"/>
      <c r="M255" s="67"/>
      <c r="N255" s="67"/>
      <c r="O255" s="67"/>
      <c r="P255" s="67"/>
      <c r="Q255" s="67"/>
      <c r="R255" s="67"/>
      <c r="S255" s="220"/>
      <c r="T255" s="385"/>
      <c r="U255" s="232"/>
      <c r="V255" s="12">
        <v>188</v>
      </c>
      <c r="W255" s="69"/>
      <c r="X255" s="70"/>
      <c r="Y255"/>
      <c r="Z255"/>
      <c r="AA255"/>
      <c r="AB255"/>
      <c r="AC255"/>
      <c r="AD255"/>
      <c r="AE255"/>
      <c r="AF255"/>
      <c r="AG255"/>
      <c r="AH255"/>
      <c r="AI255"/>
      <c r="AJ255"/>
      <c r="AK255"/>
      <c r="AL255"/>
      <c r="AM255" s="220"/>
      <c r="AN255" s="417"/>
      <c r="AP255" s="12">
        <v>188</v>
      </c>
      <c r="AQ255" s="69"/>
      <c r="AR255" s="70"/>
      <c r="AS255" s="432"/>
      <c r="AT255" s="574">
        <f t="shared" si="1"/>
        <v>0</v>
      </c>
      <c r="AU255" s="67"/>
      <c r="AV255" s="8"/>
      <c r="AW255" s="8"/>
      <c r="AX255" s="8"/>
      <c r="AY255" s="8"/>
      <c r="AZ255" s="8"/>
      <c r="BA255" s="8"/>
      <c r="BB255" s="8"/>
      <c r="BC255" s="8"/>
      <c r="BD255" s="8"/>
      <c r="BE255" s="8"/>
      <c r="BF255" s="8"/>
      <c r="BG255" s="8"/>
      <c r="BH255" s="8"/>
      <c r="BJ255" s="273"/>
      <c r="BK255" s="385"/>
      <c r="BM255" s="12">
        <v>188</v>
      </c>
      <c r="BN255" s="69"/>
      <c r="BO255" s="70"/>
      <c r="CD255" s="273"/>
      <c r="CE255" s="385"/>
      <c r="CG255" s="12">
        <v>188</v>
      </c>
      <c r="CH255" s="69"/>
      <c r="CI255" s="70"/>
      <c r="CX255" s="273"/>
      <c r="CY255" s="385"/>
      <c r="CZ255" s="232"/>
      <c r="DA255" s="12">
        <v>188</v>
      </c>
      <c r="DB255" s="69"/>
      <c r="DC255" s="70"/>
      <c r="DR255" s="273"/>
      <c r="DS255" s="385"/>
      <c r="DT255" s="232"/>
      <c r="DU255" s="12">
        <v>188</v>
      </c>
      <c r="DV255" s="69"/>
      <c r="DW255" s="70"/>
      <c r="EL255" s="273"/>
      <c r="EM255" s="385"/>
      <c r="EN255" s="232"/>
      <c r="EO255" s="12">
        <v>188</v>
      </c>
      <c r="EP255" s="69"/>
      <c r="EQ255" s="70"/>
      <c r="FF255" s="273"/>
      <c r="FG255" s="385"/>
      <c r="FH255" s="232"/>
      <c r="FI255" s="12">
        <v>188</v>
      </c>
      <c r="FJ255" s="69"/>
      <c r="FK255" s="70"/>
      <c r="FZ255" s="273"/>
      <c r="GA255" s="385"/>
      <c r="GB255" s="232"/>
      <c r="GC255" s="12">
        <v>188</v>
      </c>
      <c r="GD255" s="69"/>
      <c r="GE255" s="70"/>
      <c r="GT255" s="273"/>
      <c r="GU255" s="385"/>
      <c r="GV255" s="232"/>
      <c r="GW255" s="12">
        <v>188</v>
      </c>
      <c r="GX255" s="69"/>
      <c r="GY255" s="70"/>
      <c r="HN255" s="273"/>
      <c r="HO255" s="385"/>
      <c r="HP255" s="232"/>
      <c r="HQ255" s="12">
        <v>188</v>
      </c>
      <c r="HR255" s="69"/>
      <c r="HS255" s="70"/>
      <c r="IH255" s="273"/>
      <c r="II255" s="385"/>
      <c r="IJ255" s="232"/>
      <c r="IK255" s="12">
        <v>188</v>
      </c>
      <c r="IL255" s="69"/>
      <c r="IM255" s="70"/>
      <c r="JB255" s="273"/>
      <c r="JC255" s="385"/>
      <c r="JD255" s="232"/>
      <c r="JE255" s="12">
        <v>188</v>
      </c>
      <c r="JF255" s="69"/>
      <c r="JG255" s="70"/>
      <c r="JV255" s="273"/>
      <c r="JW255" s="385"/>
      <c r="JX255" s="232"/>
      <c r="JY255" s="12">
        <v>188</v>
      </c>
      <c r="JZ255" s="69"/>
      <c r="KA255" s="70"/>
      <c r="KP255" s="273"/>
      <c r="KQ255" s="385"/>
      <c r="KR255" s="232"/>
      <c r="KS255" s="12">
        <v>188</v>
      </c>
      <c r="KT255" s="69"/>
      <c r="KU255" s="70"/>
      <c r="LJ255" s="273"/>
      <c r="LK255" s="385"/>
      <c r="LL255" s="232"/>
      <c r="LM255" s="12">
        <v>188</v>
      </c>
      <c r="LN255" s="69"/>
      <c r="LO255" s="70"/>
      <c r="MD255" s="273"/>
    </row>
    <row r="256" spans="2:342" ht="12.75" customHeight="1" x14ac:dyDescent="0.2">
      <c r="B256" s="12">
        <v>189</v>
      </c>
      <c r="C256" s="69">
        <v>5.98</v>
      </c>
      <c r="D256" s="70">
        <v>11.874000000000001</v>
      </c>
      <c r="E256" s="432"/>
      <c r="F256" s="72">
        <f t="shared" si="0"/>
        <v>6.3000000000000611E-2</v>
      </c>
      <c r="G256" s="67"/>
      <c r="H256" s="67"/>
      <c r="I256" s="67"/>
      <c r="J256" s="67"/>
      <c r="K256" s="67"/>
      <c r="L256" s="67"/>
      <c r="M256" s="67"/>
      <c r="N256" s="67"/>
      <c r="O256" s="67"/>
      <c r="P256" s="67"/>
      <c r="Q256" s="67"/>
      <c r="R256" s="67"/>
      <c r="S256" s="220"/>
      <c r="T256" s="385"/>
      <c r="U256" s="232"/>
      <c r="V256" s="12">
        <v>189</v>
      </c>
      <c r="W256" s="69"/>
      <c r="X256" s="70"/>
      <c r="Y256"/>
      <c r="Z256"/>
      <c r="AA256"/>
      <c r="AB256"/>
      <c r="AC256"/>
      <c r="AD256"/>
      <c r="AE256"/>
      <c r="AF256"/>
      <c r="AG256"/>
      <c r="AH256"/>
      <c r="AI256"/>
      <c r="AJ256"/>
      <c r="AK256"/>
      <c r="AL256"/>
      <c r="AM256" s="220"/>
      <c r="AN256" s="417"/>
      <c r="AP256" s="12">
        <v>189</v>
      </c>
      <c r="AQ256" s="69"/>
      <c r="AR256" s="70"/>
      <c r="AS256" s="432"/>
      <c r="AT256" s="574">
        <f t="shared" si="1"/>
        <v>0</v>
      </c>
      <c r="AU256" s="67"/>
      <c r="AV256" s="8"/>
      <c r="AW256" s="8"/>
      <c r="AX256" s="8"/>
      <c r="AY256" s="8"/>
      <c r="AZ256" s="8"/>
      <c r="BA256" s="8"/>
      <c r="BB256" s="8"/>
      <c r="BC256" s="8"/>
      <c r="BD256" s="8"/>
      <c r="BE256" s="8"/>
      <c r="BF256" s="8"/>
      <c r="BG256" s="8"/>
      <c r="BH256" s="8"/>
      <c r="BJ256" s="273"/>
      <c r="BK256" s="385"/>
      <c r="BM256" s="12">
        <v>189</v>
      </c>
      <c r="BN256" s="69"/>
      <c r="BO256" s="70"/>
      <c r="CD256" s="273"/>
      <c r="CE256" s="385"/>
      <c r="CG256" s="12">
        <v>189</v>
      </c>
      <c r="CH256" s="69"/>
      <c r="CI256" s="70"/>
      <c r="CX256" s="273"/>
      <c r="CY256" s="385"/>
      <c r="CZ256" s="232"/>
      <c r="DA256" s="12">
        <v>189</v>
      </c>
      <c r="DB256" s="69"/>
      <c r="DC256" s="70"/>
      <c r="DR256" s="273"/>
      <c r="DS256" s="385"/>
      <c r="DT256" s="232"/>
      <c r="DU256" s="12">
        <v>189</v>
      </c>
      <c r="DV256" s="69"/>
      <c r="DW256" s="70"/>
      <c r="EL256" s="273"/>
      <c r="EM256" s="385"/>
      <c r="EN256" s="232"/>
      <c r="EO256" s="12">
        <v>189</v>
      </c>
      <c r="EP256" s="69"/>
      <c r="EQ256" s="70"/>
      <c r="FF256" s="273"/>
      <c r="FG256" s="385"/>
      <c r="FH256" s="232"/>
      <c r="FI256" s="12">
        <v>189</v>
      </c>
      <c r="FJ256" s="69"/>
      <c r="FK256" s="70"/>
      <c r="FZ256" s="273"/>
      <c r="GA256" s="385"/>
      <c r="GB256" s="232"/>
      <c r="GC256" s="12">
        <v>189</v>
      </c>
      <c r="GD256" s="69"/>
      <c r="GE256" s="70"/>
      <c r="GT256" s="273"/>
      <c r="GU256" s="385"/>
      <c r="GV256" s="232"/>
      <c r="GW256" s="12">
        <v>189</v>
      </c>
      <c r="GX256" s="69"/>
      <c r="GY256" s="70"/>
      <c r="HN256" s="273"/>
      <c r="HO256" s="385"/>
      <c r="HP256" s="232"/>
      <c r="HQ256" s="12">
        <v>189</v>
      </c>
      <c r="HR256" s="69"/>
      <c r="HS256" s="70"/>
      <c r="IH256" s="273"/>
      <c r="II256" s="385"/>
      <c r="IJ256" s="232"/>
      <c r="IK256" s="12">
        <v>189</v>
      </c>
      <c r="IL256" s="69"/>
      <c r="IM256" s="70"/>
      <c r="JB256" s="273"/>
      <c r="JC256" s="385"/>
      <c r="JD256" s="232"/>
      <c r="JE256" s="12">
        <v>189</v>
      </c>
      <c r="JF256" s="69"/>
      <c r="JG256" s="70"/>
      <c r="JV256" s="273"/>
      <c r="JW256" s="385"/>
      <c r="JX256" s="232"/>
      <c r="JY256" s="12">
        <v>189</v>
      </c>
      <c r="JZ256" s="69"/>
      <c r="KA256" s="70"/>
      <c r="KP256" s="273"/>
      <c r="KQ256" s="385"/>
      <c r="KR256" s="232"/>
      <c r="KS256" s="12">
        <v>189</v>
      </c>
      <c r="KT256" s="69"/>
      <c r="KU256" s="70"/>
      <c r="LJ256" s="273"/>
      <c r="LK256" s="385"/>
      <c r="LL256" s="232"/>
      <c r="LM256" s="12">
        <v>189</v>
      </c>
      <c r="LN256" s="69"/>
      <c r="LO256" s="70"/>
      <c r="MD256" s="273"/>
    </row>
    <row r="257" spans="2:342" ht="12.75" customHeight="1" x14ac:dyDescent="0.2">
      <c r="B257" s="12">
        <v>190</v>
      </c>
      <c r="C257" s="69">
        <v>5.98</v>
      </c>
      <c r="D257" s="70">
        <v>11.938000000000001</v>
      </c>
      <c r="E257" s="432"/>
      <c r="F257" s="72">
        <f t="shared" si="0"/>
        <v>6.4000000000000057E-2</v>
      </c>
      <c r="G257" s="67"/>
      <c r="H257" s="67"/>
      <c r="I257" s="67"/>
      <c r="J257" s="67"/>
      <c r="K257" s="67"/>
      <c r="L257" s="67"/>
      <c r="M257" s="67"/>
      <c r="N257" s="67"/>
      <c r="O257" s="67"/>
      <c r="P257" s="67"/>
      <c r="Q257" s="67"/>
      <c r="R257" s="67"/>
      <c r="S257" s="220"/>
      <c r="T257" s="385"/>
      <c r="U257" s="232"/>
      <c r="V257" s="12">
        <v>190</v>
      </c>
      <c r="W257" s="69"/>
      <c r="X257" s="70"/>
      <c r="Y257"/>
      <c r="Z257"/>
      <c r="AA257"/>
      <c r="AB257"/>
      <c r="AC257"/>
      <c r="AD257"/>
      <c r="AE257"/>
      <c r="AF257"/>
      <c r="AG257"/>
      <c r="AH257"/>
      <c r="AI257"/>
      <c r="AJ257"/>
      <c r="AK257"/>
      <c r="AL257"/>
      <c r="AM257" s="220"/>
      <c r="AN257" s="417"/>
      <c r="AP257" s="12">
        <v>190</v>
      </c>
      <c r="AQ257" s="69"/>
      <c r="AR257" s="70"/>
      <c r="AS257" s="432"/>
      <c r="AT257" s="574">
        <f t="shared" si="1"/>
        <v>0</v>
      </c>
      <c r="AU257" s="67"/>
      <c r="AV257" s="8"/>
      <c r="AW257" s="8"/>
      <c r="AX257" s="8"/>
      <c r="AY257" s="8"/>
      <c r="AZ257" s="8"/>
      <c r="BA257" s="8"/>
      <c r="BB257" s="8"/>
      <c r="BC257" s="8"/>
      <c r="BD257" s="8"/>
      <c r="BE257" s="8"/>
      <c r="BF257" s="8"/>
      <c r="BG257" s="8"/>
      <c r="BH257" s="8"/>
      <c r="BJ257" s="273"/>
      <c r="BK257" s="385"/>
      <c r="BM257" s="12">
        <v>190</v>
      </c>
      <c r="BN257" s="69"/>
      <c r="BO257" s="70"/>
      <c r="CD257" s="273"/>
      <c r="CE257" s="385"/>
      <c r="CG257" s="12">
        <v>190</v>
      </c>
      <c r="CH257" s="69"/>
      <c r="CI257" s="70"/>
      <c r="CX257" s="273"/>
      <c r="CY257" s="385"/>
      <c r="CZ257" s="232"/>
      <c r="DA257" s="12">
        <v>190</v>
      </c>
      <c r="DB257" s="69"/>
      <c r="DC257" s="70"/>
      <c r="DR257" s="273"/>
      <c r="DS257" s="385"/>
      <c r="DT257" s="232"/>
      <c r="DU257" s="12">
        <v>190</v>
      </c>
      <c r="DV257" s="69"/>
      <c r="DW257" s="70"/>
      <c r="EL257" s="273"/>
      <c r="EM257" s="385"/>
      <c r="EN257" s="232"/>
      <c r="EO257" s="12">
        <v>190</v>
      </c>
      <c r="EP257" s="69"/>
      <c r="EQ257" s="70"/>
      <c r="FF257" s="273"/>
      <c r="FG257" s="385"/>
      <c r="FH257" s="232"/>
      <c r="FI257" s="12">
        <v>190</v>
      </c>
      <c r="FJ257" s="69"/>
      <c r="FK257" s="70"/>
      <c r="FZ257" s="273"/>
      <c r="GA257" s="385"/>
      <c r="GB257" s="232"/>
      <c r="GC257" s="12">
        <v>190</v>
      </c>
      <c r="GD257" s="69"/>
      <c r="GE257" s="70"/>
      <c r="GT257" s="273"/>
      <c r="GU257" s="385"/>
      <c r="GV257" s="232"/>
      <c r="GW257" s="12">
        <v>190</v>
      </c>
      <c r="GX257" s="69"/>
      <c r="GY257" s="70"/>
      <c r="HN257" s="273"/>
      <c r="HO257" s="385"/>
      <c r="HP257" s="232"/>
      <c r="HQ257" s="12">
        <v>190</v>
      </c>
      <c r="HR257" s="69"/>
      <c r="HS257" s="70"/>
      <c r="IH257" s="273"/>
      <c r="II257" s="385"/>
      <c r="IJ257" s="232"/>
      <c r="IK257" s="12">
        <v>190</v>
      </c>
      <c r="IL257" s="69"/>
      <c r="IM257" s="70"/>
      <c r="JB257" s="273"/>
      <c r="JC257" s="385"/>
      <c r="JD257" s="232"/>
      <c r="JE257" s="12">
        <v>190</v>
      </c>
      <c r="JF257" s="69"/>
      <c r="JG257" s="70"/>
      <c r="JV257" s="273"/>
      <c r="JW257" s="385"/>
      <c r="JX257" s="232"/>
      <c r="JY257" s="12">
        <v>190</v>
      </c>
      <c r="JZ257" s="69"/>
      <c r="KA257" s="70"/>
      <c r="KP257" s="273"/>
      <c r="KQ257" s="385"/>
      <c r="KR257" s="232"/>
      <c r="KS257" s="12">
        <v>190</v>
      </c>
      <c r="KT257" s="69"/>
      <c r="KU257" s="70"/>
      <c r="LJ257" s="273"/>
      <c r="LK257" s="385"/>
      <c r="LL257" s="232"/>
      <c r="LM257" s="12">
        <v>190</v>
      </c>
      <c r="LN257" s="69"/>
      <c r="LO257" s="70"/>
      <c r="MD257" s="273"/>
    </row>
    <row r="258" spans="2:342" ht="12.75" customHeight="1" x14ac:dyDescent="0.2">
      <c r="B258" s="12">
        <v>191</v>
      </c>
      <c r="C258" s="69">
        <v>5.98</v>
      </c>
      <c r="D258" s="70">
        <v>12.000999999999999</v>
      </c>
      <c r="E258" s="432"/>
      <c r="F258" s="72">
        <f t="shared" si="0"/>
        <v>6.2999999999998835E-2</v>
      </c>
      <c r="G258" s="67"/>
      <c r="H258" s="67"/>
      <c r="I258" s="67"/>
      <c r="J258" s="67"/>
      <c r="K258" s="67"/>
      <c r="L258" s="67"/>
      <c r="M258" s="67"/>
      <c r="N258" s="67"/>
      <c r="O258" s="67"/>
      <c r="P258" s="67"/>
      <c r="Q258" s="67"/>
      <c r="R258" s="67"/>
      <c r="S258" s="220"/>
      <c r="T258" s="385"/>
      <c r="U258" s="232"/>
      <c r="V258" s="12">
        <v>191</v>
      </c>
      <c r="W258" s="69"/>
      <c r="X258" s="70"/>
      <c r="Y258"/>
      <c r="Z258"/>
      <c r="AA258"/>
      <c r="AB258"/>
      <c r="AC258"/>
      <c r="AD258"/>
      <c r="AE258"/>
      <c r="AF258"/>
      <c r="AG258"/>
      <c r="AH258"/>
      <c r="AI258"/>
      <c r="AJ258"/>
      <c r="AK258"/>
      <c r="AL258"/>
      <c r="AM258" s="220"/>
      <c r="AN258" s="417"/>
      <c r="AP258" s="12">
        <v>191</v>
      </c>
      <c r="AQ258" s="69"/>
      <c r="AR258" s="70"/>
      <c r="AS258" s="432"/>
      <c r="AT258" s="574">
        <f t="shared" si="1"/>
        <v>0</v>
      </c>
      <c r="AU258" s="67"/>
      <c r="AV258" s="8"/>
      <c r="AW258" s="8"/>
      <c r="AX258" s="8"/>
      <c r="AY258" s="8"/>
      <c r="AZ258" s="8"/>
      <c r="BA258" s="8"/>
      <c r="BB258" s="8"/>
      <c r="BC258" s="8"/>
      <c r="BD258" s="8"/>
      <c r="BE258" s="8"/>
      <c r="BF258" s="8"/>
      <c r="BG258" s="8"/>
      <c r="BH258" s="8"/>
      <c r="BJ258" s="273"/>
      <c r="BK258" s="385"/>
      <c r="BM258" s="12">
        <v>191</v>
      </c>
      <c r="BN258" s="69"/>
      <c r="BO258" s="70"/>
      <c r="CD258" s="273"/>
      <c r="CE258" s="385"/>
      <c r="CG258" s="12">
        <v>191</v>
      </c>
      <c r="CH258" s="69"/>
      <c r="CI258" s="70"/>
      <c r="CX258" s="273"/>
      <c r="CY258" s="385"/>
      <c r="CZ258" s="232"/>
      <c r="DA258" s="12">
        <v>191</v>
      </c>
      <c r="DB258" s="69"/>
      <c r="DC258" s="70"/>
      <c r="DR258" s="273"/>
      <c r="DS258" s="385"/>
      <c r="DT258" s="232"/>
      <c r="DU258" s="12">
        <v>191</v>
      </c>
      <c r="DV258" s="69"/>
      <c r="DW258" s="70"/>
      <c r="EL258" s="273"/>
      <c r="EM258" s="385"/>
      <c r="EN258" s="232"/>
      <c r="EO258" s="12">
        <v>191</v>
      </c>
      <c r="EP258" s="69"/>
      <c r="EQ258" s="70"/>
      <c r="FF258" s="273"/>
      <c r="FG258" s="385"/>
      <c r="FH258" s="232"/>
      <c r="FI258" s="12">
        <v>191</v>
      </c>
      <c r="FJ258" s="69"/>
      <c r="FK258" s="70"/>
      <c r="FZ258" s="273"/>
      <c r="GA258" s="385"/>
      <c r="GB258" s="232"/>
      <c r="GC258" s="12">
        <v>191</v>
      </c>
      <c r="GD258" s="69"/>
      <c r="GE258" s="70"/>
      <c r="GT258" s="273"/>
      <c r="GU258" s="385"/>
      <c r="GV258" s="232"/>
      <c r="GW258" s="12">
        <v>191</v>
      </c>
      <c r="GX258" s="69"/>
      <c r="GY258" s="70"/>
      <c r="HN258" s="273"/>
      <c r="HO258" s="385"/>
      <c r="HP258" s="232"/>
      <c r="HQ258" s="12">
        <v>191</v>
      </c>
      <c r="HR258" s="69"/>
      <c r="HS258" s="70"/>
      <c r="IH258" s="273"/>
      <c r="II258" s="385"/>
      <c r="IJ258" s="232"/>
      <c r="IK258" s="12">
        <v>191</v>
      </c>
      <c r="IL258" s="69"/>
      <c r="IM258" s="70"/>
      <c r="JB258" s="273"/>
      <c r="JC258" s="385"/>
      <c r="JD258" s="232"/>
      <c r="JE258" s="12">
        <v>191</v>
      </c>
      <c r="JF258" s="69"/>
      <c r="JG258" s="70"/>
      <c r="JV258" s="273"/>
      <c r="JW258" s="385"/>
      <c r="JX258" s="232"/>
      <c r="JY258" s="12">
        <v>191</v>
      </c>
      <c r="JZ258" s="69"/>
      <c r="KA258" s="70"/>
      <c r="KP258" s="273"/>
      <c r="KQ258" s="385"/>
      <c r="KR258" s="232"/>
      <c r="KS258" s="12">
        <v>191</v>
      </c>
      <c r="KT258" s="69"/>
      <c r="KU258" s="70"/>
      <c r="LJ258" s="273"/>
      <c r="LK258" s="385"/>
      <c r="LL258" s="232"/>
      <c r="LM258" s="12">
        <v>191</v>
      </c>
      <c r="LN258" s="69"/>
      <c r="LO258" s="70"/>
      <c r="MD258" s="273"/>
    </row>
    <row r="259" spans="2:342" ht="12.75" customHeight="1" x14ac:dyDescent="0.2">
      <c r="B259" s="12">
        <v>192</v>
      </c>
      <c r="C259" s="69">
        <v>5.98</v>
      </c>
      <c r="D259" s="70">
        <v>12.064</v>
      </c>
      <c r="E259" s="432"/>
      <c r="F259" s="72">
        <f t="shared" si="0"/>
        <v>6.3000000000000611E-2</v>
      </c>
      <c r="G259" s="67"/>
      <c r="H259" s="67"/>
      <c r="I259" s="67"/>
      <c r="J259" s="67"/>
      <c r="K259" s="67"/>
      <c r="L259" s="67"/>
      <c r="M259" s="67"/>
      <c r="N259" s="67"/>
      <c r="O259" s="67"/>
      <c r="P259" s="67"/>
      <c r="Q259" s="67"/>
      <c r="R259" s="67"/>
      <c r="S259" s="220"/>
      <c r="T259" s="385"/>
      <c r="U259" s="232"/>
      <c r="V259" s="12">
        <v>192</v>
      </c>
      <c r="W259" s="69"/>
      <c r="X259" s="70"/>
      <c r="Y259"/>
      <c r="Z259"/>
      <c r="AA259"/>
      <c r="AB259"/>
      <c r="AC259"/>
      <c r="AD259"/>
      <c r="AE259"/>
      <c r="AF259"/>
      <c r="AG259"/>
      <c r="AH259"/>
      <c r="AI259"/>
      <c r="AJ259"/>
      <c r="AK259"/>
      <c r="AL259"/>
      <c r="AM259" s="220"/>
      <c r="AN259" s="417"/>
      <c r="AP259" s="12">
        <v>192</v>
      </c>
      <c r="AQ259" s="69"/>
      <c r="AR259" s="70"/>
      <c r="AS259" s="432"/>
      <c r="AT259" s="574">
        <f t="shared" si="1"/>
        <v>0</v>
      </c>
      <c r="AU259" s="67"/>
      <c r="AV259" s="8"/>
      <c r="AW259" s="8"/>
      <c r="AX259" s="8"/>
      <c r="AY259" s="8"/>
      <c r="AZ259" s="8"/>
      <c r="BA259" s="8"/>
      <c r="BB259" s="8"/>
      <c r="BC259" s="8"/>
      <c r="BD259" s="8"/>
      <c r="BE259" s="8"/>
      <c r="BF259" s="8"/>
      <c r="BG259" s="8"/>
      <c r="BH259" s="8"/>
      <c r="BJ259" s="273"/>
      <c r="BK259" s="385"/>
      <c r="BM259" s="12">
        <v>192</v>
      </c>
      <c r="BN259" s="69"/>
      <c r="BO259" s="70"/>
      <c r="CD259" s="273"/>
      <c r="CE259" s="385"/>
      <c r="CG259" s="12">
        <v>192</v>
      </c>
      <c r="CH259" s="69"/>
      <c r="CI259" s="70"/>
      <c r="CX259" s="273"/>
      <c r="CY259" s="385"/>
      <c r="CZ259" s="232"/>
      <c r="DA259" s="12">
        <v>192</v>
      </c>
      <c r="DB259" s="69"/>
      <c r="DC259" s="70"/>
      <c r="DR259" s="273"/>
      <c r="DS259" s="385"/>
      <c r="DT259" s="232"/>
      <c r="DU259" s="12">
        <v>192</v>
      </c>
      <c r="DV259" s="69"/>
      <c r="DW259" s="70"/>
      <c r="EL259" s="273"/>
      <c r="EM259" s="385"/>
      <c r="EN259" s="232"/>
      <c r="EO259" s="12">
        <v>192</v>
      </c>
      <c r="EP259" s="69"/>
      <c r="EQ259" s="70"/>
      <c r="FF259" s="273"/>
      <c r="FG259" s="385"/>
      <c r="FH259" s="232"/>
      <c r="FI259" s="12">
        <v>192</v>
      </c>
      <c r="FJ259" s="69"/>
      <c r="FK259" s="70"/>
      <c r="FZ259" s="273"/>
      <c r="GA259" s="385"/>
      <c r="GB259" s="232"/>
      <c r="GC259" s="12">
        <v>192</v>
      </c>
      <c r="GD259" s="69"/>
      <c r="GE259" s="70"/>
      <c r="GT259" s="273"/>
      <c r="GU259" s="385"/>
      <c r="GV259" s="232"/>
      <c r="GW259" s="12">
        <v>192</v>
      </c>
      <c r="GX259" s="69"/>
      <c r="GY259" s="70"/>
      <c r="HN259" s="273"/>
      <c r="HO259" s="385"/>
      <c r="HP259" s="232"/>
      <c r="HQ259" s="12">
        <v>192</v>
      </c>
      <c r="HR259" s="69"/>
      <c r="HS259" s="70"/>
      <c r="IH259" s="273"/>
      <c r="II259" s="385"/>
      <c r="IJ259" s="232"/>
      <c r="IK259" s="12">
        <v>192</v>
      </c>
      <c r="IL259" s="69"/>
      <c r="IM259" s="70"/>
      <c r="JB259" s="273"/>
      <c r="JC259" s="385"/>
      <c r="JD259" s="232"/>
      <c r="JE259" s="12">
        <v>192</v>
      </c>
      <c r="JF259" s="69"/>
      <c r="JG259" s="70"/>
      <c r="JV259" s="273"/>
      <c r="JW259" s="385"/>
      <c r="JX259" s="232"/>
      <c r="JY259" s="12">
        <v>192</v>
      </c>
      <c r="JZ259" s="69"/>
      <c r="KA259" s="70"/>
      <c r="KP259" s="273"/>
      <c r="KQ259" s="385"/>
      <c r="KR259" s="232"/>
      <c r="KS259" s="12">
        <v>192</v>
      </c>
      <c r="KT259" s="69"/>
      <c r="KU259" s="70"/>
      <c r="LJ259" s="273"/>
      <c r="LK259" s="385"/>
      <c r="LL259" s="232"/>
      <c r="LM259" s="12">
        <v>192</v>
      </c>
      <c r="LN259" s="69"/>
      <c r="LO259" s="70"/>
      <c r="MD259" s="273"/>
    </row>
    <row r="260" spans="2:342" ht="12.75" customHeight="1" x14ac:dyDescent="0.2">
      <c r="B260" s="12">
        <v>193</v>
      </c>
      <c r="C260" s="69">
        <v>5.98</v>
      </c>
      <c r="D260" s="70">
        <v>12.128</v>
      </c>
      <c r="E260" s="432"/>
      <c r="F260" s="72">
        <f t="shared" si="0"/>
        <v>6.4000000000000057E-2</v>
      </c>
      <c r="G260" s="67"/>
      <c r="H260" s="67"/>
      <c r="I260" s="67"/>
      <c r="J260" s="67"/>
      <c r="K260" s="67"/>
      <c r="L260" s="67"/>
      <c r="M260" s="67"/>
      <c r="N260" s="67"/>
      <c r="O260" s="67"/>
      <c r="P260" s="67"/>
      <c r="Q260" s="67"/>
      <c r="R260" s="67"/>
      <c r="S260" s="220"/>
      <c r="T260" s="385"/>
      <c r="U260" s="232"/>
      <c r="V260" s="12">
        <v>193</v>
      </c>
      <c r="W260" s="69"/>
      <c r="X260" s="70"/>
      <c r="Y260"/>
      <c r="Z260"/>
      <c r="AA260"/>
      <c r="AB260"/>
      <c r="AC260"/>
      <c r="AD260"/>
      <c r="AE260"/>
      <c r="AF260"/>
      <c r="AG260"/>
      <c r="AH260"/>
      <c r="AI260"/>
      <c r="AJ260"/>
      <c r="AK260"/>
      <c r="AL260"/>
      <c r="AM260" s="220"/>
      <c r="AN260" s="417"/>
      <c r="AP260" s="12">
        <v>193</v>
      </c>
      <c r="AQ260" s="69"/>
      <c r="AR260" s="70"/>
      <c r="AS260" s="432"/>
      <c r="AT260" s="574">
        <f t="shared" si="1"/>
        <v>0</v>
      </c>
      <c r="AU260" s="67"/>
      <c r="AV260" s="8"/>
      <c r="AW260" s="8"/>
      <c r="AX260" s="8"/>
      <c r="AY260" s="8"/>
      <c r="AZ260" s="8"/>
      <c r="BA260" s="8"/>
      <c r="BB260" s="8"/>
      <c r="BC260" s="8"/>
      <c r="BD260" s="8"/>
      <c r="BE260" s="8"/>
      <c r="BF260" s="8"/>
      <c r="BG260" s="8"/>
      <c r="BH260" s="8"/>
      <c r="BJ260" s="273"/>
      <c r="BK260" s="385"/>
      <c r="BM260" s="12">
        <v>193</v>
      </c>
      <c r="BN260" s="69"/>
      <c r="BO260" s="70"/>
      <c r="CD260" s="273"/>
      <c r="CE260" s="385"/>
      <c r="CG260" s="12">
        <v>193</v>
      </c>
      <c r="CH260" s="69"/>
      <c r="CI260" s="70"/>
      <c r="CX260" s="273"/>
      <c r="CY260" s="385"/>
      <c r="CZ260" s="232"/>
      <c r="DA260" s="12">
        <v>193</v>
      </c>
      <c r="DB260" s="69"/>
      <c r="DC260" s="70"/>
      <c r="DR260" s="273"/>
      <c r="DS260" s="385"/>
      <c r="DT260" s="232"/>
      <c r="DU260" s="12">
        <v>193</v>
      </c>
      <c r="DV260" s="69"/>
      <c r="DW260" s="70"/>
      <c r="EL260" s="273"/>
      <c r="EM260" s="385"/>
      <c r="EN260" s="232"/>
      <c r="EO260" s="12">
        <v>193</v>
      </c>
      <c r="EP260" s="69"/>
      <c r="EQ260" s="70"/>
      <c r="FF260" s="273"/>
      <c r="FG260" s="385"/>
      <c r="FH260" s="232"/>
      <c r="FI260" s="12">
        <v>193</v>
      </c>
      <c r="FJ260" s="69"/>
      <c r="FK260" s="70"/>
      <c r="FZ260" s="273"/>
      <c r="GA260" s="385"/>
      <c r="GB260" s="232"/>
      <c r="GC260" s="12">
        <v>193</v>
      </c>
      <c r="GD260" s="69"/>
      <c r="GE260" s="70"/>
      <c r="GT260" s="273"/>
      <c r="GU260" s="385"/>
      <c r="GV260" s="232"/>
      <c r="GW260" s="12">
        <v>193</v>
      </c>
      <c r="GX260" s="69"/>
      <c r="GY260" s="70"/>
      <c r="HN260" s="273"/>
      <c r="HO260" s="385"/>
      <c r="HP260" s="232"/>
      <c r="HQ260" s="12">
        <v>193</v>
      </c>
      <c r="HR260" s="69"/>
      <c r="HS260" s="70"/>
      <c r="IH260" s="273"/>
      <c r="II260" s="385"/>
      <c r="IJ260" s="232"/>
      <c r="IK260" s="12">
        <v>193</v>
      </c>
      <c r="IL260" s="69"/>
      <c r="IM260" s="70"/>
      <c r="JB260" s="273"/>
      <c r="JC260" s="385"/>
      <c r="JD260" s="232"/>
      <c r="JE260" s="12">
        <v>193</v>
      </c>
      <c r="JF260" s="69"/>
      <c r="JG260" s="70"/>
      <c r="JV260" s="273"/>
      <c r="JW260" s="385"/>
      <c r="JX260" s="232"/>
      <c r="JY260" s="12">
        <v>193</v>
      </c>
      <c r="JZ260" s="69"/>
      <c r="KA260" s="70"/>
      <c r="KP260" s="273"/>
      <c r="KQ260" s="385"/>
      <c r="KR260" s="232"/>
      <c r="KS260" s="12">
        <v>193</v>
      </c>
      <c r="KT260" s="69"/>
      <c r="KU260" s="70"/>
      <c r="LJ260" s="273"/>
      <c r="LK260" s="385"/>
      <c r="LL260" s="232"/>
      <c r="LM260" s="12">
        <v>193</v>
      </c>
      <c r="LN260" s="69"/>
      <c r="LO260" s="70"/>
      <c r="MD260" s="273"/>
    </row>
    <row r="261" spans="2:342" ht="12.75" customHeight="1" x14ac:dyDescent="0.2">
      <c r="B261" s="12">
        <v>194</v>
      </c>
      <c r="C261" s="69">
        <v>5.98</v>
      </c>
      <c r="D261" s="70">
        <v>12.191000000000001</v>
      </c>
      <c r="E261" s="432"/>
      <c r="F261" s="72">
        <f t="shared" si="0"/>
        <v>6.3000000000000611E-2</v>
      </c>
      <c r="G261" s="67"/>
      <c r="H261" s="67"/>
      <c r="I261" s="67"/>
      <c r="J261" s="67"/>
      <c r="K261" s="67"/>
      <c r="L261" s="67"/>
      <c r="M261" s="67"/>
      <c r="N261" s="67"/>
      <c r="O261" s="67"/>
      <c r="P261" s="67"/>
      <c r="Q261" s="67"/>
      <c r="R261" s="67"/>
      <c r="S261" s="220"/>
      <c r="T261" s="385"/>
      <c r="U261" s="232"/>
      <c r="V261" s="12">
        <v>194</v>
      </c>
      <c r="W261" s="69"/>
      <c r="X261" s="70"/>
      <c r="Y261"/>
      <c r="Z261"/>
      <c r="AA261"/>
      <c r="AB261"/>
      <c r="AC261"/>
      <c r="AD261"/>
      <c r="AE261"/>
      <c r="AF261"/>
      <c r="AG261"/>
      <c r="AH261"/>
      <c r="AI261"/>
      <c r="AJ261"/>
      <c r="AK261"/>
      <c r="AL261"/>
      <c r="AM261" s="220"/>
      <c r="AN261" s="417"/>
      <c r="AP261" s="12">
        <v>194</v>
      </c>
      <c r="AQ261" s="69"/>
      <c r="AR261" s="70"/>
      <c r="AS261" s="432"/>
      <c r="AT261" s="574">
        <f t="shared" si="1"/>
        <v>0</v>
      </c>
      <c r="AU261" s="67"/>
      <c r="AV261" s="8"/>
      <c r="AW261" s="8"/>
      <c r="AX261" s="8"/>
      <c r="AY261" s="8"/>
      <c r="AZ261" s="8"/>
      <c r="BA261" s="8"/>
      <c r="BB261" s="8"/>
      <c r="BC261" s="8"/>
      <c r="BD261" s="8"/>
      <c r="BE261" s="8"/>
      <c r="BF261" s="8"/>
      <c r="BG261" s="8"/>
      <c r="BH261" s="8"/>
      <c r="BJ261" s="273"/>
      <c r="BK261" s="385"/>
      <c r="BM261" s="12">
        <v>194</v>
      </c>
      <c r="BN261" s="69"/>
      <c r="BO261" s="70"/>
      <c r="CD261" s="273"/>
      <c r="CE261" s="385"/>
      <c r="CG261" s="12">
        <v>194</v>
      </c>
      <c r="CH261" s="69"/>
      <c r="CI261" s="70"/>
      <c r="CX261" s="273"/>
      <c r="CY261" s="385"/>
      <c r="CZ261" s="232"/>
      <c r="DA261" s="12">
        <v>194</v>
      </c>
      <c r="DB261" s="69"/>
      <c r="DC261" s="70"/>
      <c r="DR261" s="273"/>
      <c r="DS261" s="385"/>
      <c r="DT261" s="232"/>
      <c r="DU261" s="12">
        <v>194</v>
      </c>
      <c r="DV261" s="69"/>
      <c r="DW261" s="70"/>
      <c r="EL261" s="273"/>
      <c r="EM261" s="385"/>
      <c r="EN261" s="232"/>
      <c r="EO261" s="12">
        <v>194</v>
      </c>
      <c r="EP261" s="69"/>
      <c r="EQ261" s="70"/>
      <c r="FF261" s="273"/>
      <c r="FG261" s="385"/>
      <c r="FH261" s="232"/>
      <c r="FI261" s="12">
        <v>194</v>
      </c>
      <c r="FJ261" s="69"/>
      <c r="FK261" s="70"/>
      <c r="FZ261" s="273"/>
      <c r="GA261" s="385"/>
      <c r="GB261" s="232"/>
      <c r="GC261" s="12">
        <v>194</v>
      </c>
      <c r="GD261" s="69"/>
      <c r="GE261" s="70"/>
      <c r="GT261" s="273"/>
      <c r="GU261" s="385"/>
      <c r="GV261" s="232"/>
      <c r="GW261" s="12">
        <v>194</v>
      </c>
      <c r="GX261" s="69"/>
      <c r="GY261" s="70"/>
      <c r="HN261" s="273"/>
      <c r="HO261" s="385"/>
      <c r="HP261" s="232"/>
      <c r="HQ261" s="12">
        <v>194</v>
      </c>
      <c r="HR261" s="69"/>
      <c r="HS261" s="70"/>
      <c r="IH261" s="273"/>
      <c r="II261" s="385"/>
      <c r="IJ261" s="232"/>
      <c r="IK261" s="12">
        <v>194</v>
      </c>
      <c r="IL261" s="69"/>
      <c r="IM261" s="70"/>
      <c r="JB261" s="273"/>
      <c r="JC261" s="385"/>
      <c r="JD261" s="232"/>
      <c r="JE261" s="12">
        <v>194</v>
      </c>
      <c r="JF261" s="69"/>
      <c r="JG261" s="70"/>
      <c r="JV261" s="273"/>
      <c r="JW261" s="385"/>
      <c r="JX261" s="232"/>
      <c r="JY261" s="12">
        <v>194</v>
      </c>
      <c r="JZ261" s="69"/>
      <c r="KA261" s="70"/>
      <c r="KP261" s="273"/>
      <c r="KQ261" s="385"/>
      <c r="KR261" s="232"/>
      <c r="KS261" s="12">
        <v>194</v>
      </c>
      <c r="KT261" s="69"/>
      <c r="KU261" s="70"/>
      <c r="LJ261" s="273"/>
      <c r="LK261" s="385"/>
      <c r="LL261" s="232"/>
      <c r="LM261" s="12">
        <v>194</v>
      </c>
      <c r="LN261" s="69"/>
      <c r="LO261" s="70"/>
      <c r="MD261" s="273"/>
    </row>
    <row r="262" spans="2:342" ht="12.75" customHeight="1" x14ac:dyDescent="0.2">
      <c r="B262" s="12">
        <v>195</v>
      </c>
      <c r="C262" s="69">
        <v>5.99</v>
      </c>
      <c r="D262" s="70">
        <v>12.254</v>
      </c>
      <c r="E262" s="432"/>
      <c r="F262" s="72">
        <f t="shared" si="0"/>
        <v>6.2999999999998835E-2</v>
      </c>
      <c r="G262" s="67"/>
      <c r="H262" s="67"/>
      <c r="I262" s="67"/>
      <c r="J262" s="67"/>
      <c r="K262" s="67"/>
      <c r="L262" s="67"/>
      <c r="M262" s="67"/>
      <c r="N262" s="67"/>
      <c r="O262" s="67"/>
      <c r="P262" s="67"/>
      <c r="Q262" s="67"/>
      <c r="R262" s="67"/>
      <c r="S262" s="220"/>
      <c r="T262" s="385"/>
      <c r="U262" s="232"/>
      <c r="V262" s="12">
        <v>195</v>
      </c>
      <c r="W262" s="69"/>
      <c r="X262" s="70"/>
      <c r="Y262"/>
      <c r="Z262"/>
      <c r="AA262"/>
      <c r="AB262"/>
      <c r="AC262"/>
      <c r="AD262"/>
      <c r="AE262"/>
      <c r="AF262"/>
      <c r="AG262"/>
      <c r="AH262"/>
      <c r="AI262"/>
      <c r="AJ262"/>
      <c r="AK262"/>
      <c r="AL262"/>
      <c r="AM262" s="220"/>
      <c r="AN262" s="417"/>
      <c r="AP262" s="12">
        <v>195</v>
      </c>
      <c r="AQ262" s="69"/>
      <c r="AR262" s="70"/>
      <c r="AS262" s="432"/>
      <c r="AT262" s="574">
        <f t="shared" si="1"/>
        <v>0</v>
      </c>
      <c r="AU262" s="67"/>
      <c r="AV262" s="8"/>
      <c r="AW262" s="8"/>
      <c r="AX262" s="8"/>
      <c r="AY262" s="8"/>
      <c r="AZ262" s="8"/>
      <c r="BA262" s="8"/>
      <c r="BB262" s="8"/>
      <c r="BC262" s="8"/>
      <c r="BD262" s="8"/>
      <c r="BE262" s="8"/>
      <c r="BF262" s="8"/>
      <c r="BG262" s="8"/>
      <c r="BH262" s="8"/>
      <c r="BJ262" s="273"/>
      <c r="BK262" s="385"/>
      <c r="BM262" s="12">
        <v>195</v>
      </c>
      <c r="BN262" s="69"/>
      <c r="BO262" s="70"/>
      <c r="CD262" s="273"/>
      <c r="CE262" s="385"/>
      <c r="CG262" s="12">
        <v>195</v>
      </c>
      <c r="CH262" s="69"/>
      <c r="CI262" s="70"/>
      <c r="CX262" s="273"/>
      <c r="CY262" s="385"/>
      <c r="CZ262" s="232"/>
      <c r="DA262" s="12">
        <v>195</v>
      </c>
      <c r="DB262" s="69"/>
      <c r="DC262" s="70"/>
      <c r="DR262" s="273"/>
      <c r="DS262" s="385"/>
      <c r="DT262" s="232"/>
      <c r="DU262" s="12">
        <v>195</v>
      </c>
      <c r="DV262" s="69"/>
      <c r="DW262" s="70"/>
      <c r="EL262" s="273"/>
      <c r="EM262" s="385"/>
      <c r="EN262" s="232"/>
      <c r="EO262" s="12">
        <v>195</v>
      </c>
      <c r="EP262" s="69"/>
      <c r="EQ262" s="70"/>
      <c r="FF262" s="273"/>
      <c r="FG262" s="385"/>
      <c r="FH262" s="232"/>
      <c r="FI262" s="12">
        <v>195</v>
      </c>
      <c r="FJ262" s="69"/>
      <c r="FK262" s="70"/>
      <c r="FZ262" s="273"/>
      <c r="GA262" s="385"/>
      <c r="GB262" s="232"/>
      <c r="GC262" s="12">
        <v>195</v>
      </c>
      <c r="GD262" s="69"/>
      <c r="GE262" s="70"/>
      <c r="GT262" s="273"/>
      <c r="GU262" s="385"/>
      <c r="GV262" s="232"/>
      <c r="GW262" s="12">
        <v>195</v>
      </c>
      <c r="GX262" s="69"/>
      <c r="GY262" s="70"/>
      <c r="HN262" s="273"/>
      <c r="HO262" s="385"/>
      <c r="HP262" s="232"/>
      <c r="HQ262" s="12">
        <v>195</v>
      </c>
      <c r="HR262" s="69"/>
      <c r="HS262" s="70"/>
      <c r="IH262" s="273"/>
      <c r="II262" s="385"/>
      <c r="IJ262" s="232"/>
      <c r="IK262" s="12">
        <v>195</v>
      </c>
      <c r="IL262" s="69"/>
      <c r="IM262" s="70"/>
      <c r="JB262" s="273"/>
      <c r="JC262" s="385"/>
      <c r="JD262" s="232"/>
      <c r="JE262" s="12">
        <v>195</v>
      </c>
      <c r="JF262" s="69"/>
      <c r="JG262" s="70"/>
      <c r="JV262" s="273"/>
      <c r="JW262" s="385"/>
      <c r="JX262" s="232"/>
      <c r="JY262" s="12">
        <v>195</v>
      </c>
      <c r="JZ262" s="69"/>
      <c r="KA262" s="70"/>
      <c r="KP262" s="273"/>
      <c r="KQ262" s="385"/>
      <c r="KR262" s="232"/>
      <c r="KS262" s="12">
        <v>195</v>
      </c>
      <c r="KT262" s="69"/>
      <c r="KU262" s="70"/>
      <c r="LJ262" s="273"/>
      <c r="LK262" s="385"/>
      <c r="LL262" s="232"/>
      <c r="LM262" s="12">
        <v>195</v>
      </c>
      <c r="LN262" s="69"/>
      <c r="LO262" s="70"/>
      <c r="MD262" s="273"/>
    </row>
    <row r="263" spans="2:342" ht="12.75" customHeight="1" x14ac:dyDescent="0.2">
      <c r="B263" s="12">
        <v>196</v>
      </c>
      <c r="C263" s="69">
        <v>5.99</v>
      </c>
      <c r="D263" s="70">
        <v>12.318</v>
      </c>
      <c r="E263" s="432"/>
      <c r="F263" s="72">
        <f t="shared" si="0"/>
        <v>6.4000000000000057E-2</v>
      </c>
      <c r="G263" s="67"/>
      <c r="H263" s="67"/>
      <c r="I263" s="67"/>
      <c r="J263" s="67"/>
      <c r="K263" s="67"/>
      <c r="L263" s="67"/>
      <c r="M263" s="67"/>
      <c r="N263" s="67"/>
      <c r="O263" s="67"/>
      <c r="P263" s="67"/>
      <c r="Q263" s="67"/>
      <c r="R263" s="67"/>
      <c r="S263" s="220"/>
      <c r="T263" s="385"/>
      <c r="U263" s="232"/>
      <c r="V263" s="12">
        <v>196</v>
      </c>
      <c r="W263" s="69"/>
      <c r="X263" s="70"/>
      <c r="Y263"/>
      <c r="Z263"/>
      <c r="AA263"/>
      <c r="AB263"/>
      <c r="AC263"/>
      <c r="AD263"/>
      <c r="AE263"/>
      <c r="AF263"/>
      <c r="AG263"/>
      <c r="AH263"/>
      <c r="AI263"/>
      <c r="AJ263"/>
      <c r="AK263"/>
      <c r="AL263"/>
      <c r="AM263" s="220"/>
      <c r="AN263" s="417"/>
      <c r="AP263" s="12">
        <v>196</v>
      </c>
      <c r="AQ263" s="69"/>
      <c r="AR263" s="70"/>
      <c r="AS263" s="432"/>
      <c r="AT263" s="574">
        <f t="shared" si="1"/>
        <v>0</v>
      </c>
      <c r="AU263" s="67"/>
      <c r="AV263" s="8"/>
      <c r="AW263" s="8"/>
      <c r="AX263" s="8"/>
      <c r="AY263" s="8"/>
      <c r="AZ263" s="8"/>
      <c r="BA263" s="8"/>
      <c r="BB263" s="8"/>
      <c r="BC263" s="8"/>
      <c r="BD263" s="8"/>
      <c r="BE263" s="8"/>
      <c r="BF263" s="8"/>
      <c r="BG263" s="8"/>
      <c r="BH263" s="8"/>
      <c r="BJ263" s="273"/>
      <c r="BK263" s="385"/>
      <c r="BM263" s="12">
        <v>196</v>
      </c>
      <c r="BN263" s="69"/>
      <c r="BO263" s="70"/>
      <c r="CD263" s="273"/>
      <c r="CE263" s="385"/>
      <c r="CG263" s="12">
        <v>196</v>
      </c>
      <c r="CH263" s="69"/>
      <c r="CI263" s="70"/>
      <c r="CX263" s="273"/>
      <c r="CY263" s="385"/>
      <c r="CZ263" s="232"/>
      <c r="DA263" s="12">
        <v>196</v>
      </c>
      <c r="DB263" s="69"/>
      <c r="DC263" s="70"/>
      <c r="DR263" s="273"/>
      <c r="DS263" s="385"/>
      <c r="DT263" s="232"/>
      <c r="DU263" s="12">
        <v>196</v>
      </c>
      <c r="DV263" s="69"/>
      <c r="DW263" s="70"/>
      <c r="EL263" s="273"/>
      <c r="EM263" s="385"/>
      <c r="EN263" s="232"/>
      <c r="EO263" s="12">
        <v>196</v>
      </c>
      <c r="EP263" s="69"/>
      <c r="EQ263" s="70"/>
      <c r="FF263" s="273"/>
      <c r="FG263" s="385"/>
      <c r="FH263" s="232"/>
      <c r="FI263" s="12">
        <v>196</v>
      </c>
      <c r="FJ263" s="69"/>
      <c r="FK263" s="70"/>
      <c r="FZ263" s="273"/>
      <c r="GA263" s="385"/>
      <c r="GB263" s="232"/>
      <c r="GC263" s="12">
        <v>196</v>
      </c>
      <c r="GD263" s="69"/>
      <c r="GE263" s="70"/>
      <c r="GT263" s="273"/>
      <c r="GU263" s="385"/>
      <c r="GV263" s="232"/>
      <c r="GW263" s="12">
        <v>196</v>
      </c>
      <c r="GX263" s="69"/>
      <c r="GY263" s="70"/>
      <c r="HN263" s="273"/>
      <c r="HO263" s="385"/>
      <c r="HP263" s="232"/>
      <c r="HQ263" s="12">
        <v>196</v>
      </c>
      <c r="HR263" s="69"/>
      <c r="HS263" s="70"/>
      <c r="IH263" s="273"/>
      <c r="II263" s="385"/>
      <c r="IJ263" s="232"/>
      <c r="IK263" s="12">
        <v>196</v>
      </c>
      <c r="IL263" s="69"/>
      <c r="IM263" s="70"/>
      <c r="JB263" s="273"/>
      <c r="JC263" s="385"/>
      <c r="JD263" s="232"/>
      <c r="JE263" s="12">
        <v>196</v>
      </c>
      <c r="JF263" s="69"/>
      <c r="JG263" s="70"/>
      <c r="JV263" s="273"/>
      <c r="JW263" s="385"/>
      <c r="JX263" s="232"/>
      <c r="JY263" s="12">
        <v>196</v>
      </c>
      <c r="JZ263" s="69"/>
      <c r="KA263" s="70"/>
      <c r="KP263" s="273"/>
      <c r="KQ263" s="385"/>
      <c r="KR263" s="232"/>
      <c r="KS263" s="12">
        <v>196</v>
      </c>
      <c r="KT263" s="69"/>
      <c r="KU263" s="70"/>
      <c r="LJ263" s="273"/>
      <c r="LK263" s="385"/>
      <c r="LL263" s="232"/>
      <c r="LM263" s="12">
        <v>196</v>
      </c>
      <c r="LN263" s="69"/>
      <c r="LO263" s="70"/>
      <c r="MD263" s="273"/>
    </row>
    <row r="264" spans="2:342" ht="12.75" customHeight="1" x14ac:dyDescent="0.2">
      <c r="B264" s="12">
        <v>197</v>
      </c>
      <c r="C264" s="69">
        <v>5.99</v>
      </c>
      <c r="D264" s="70">
        <v>12.381</v>
      </c>
      <c r="E264" s="432"/>
      <c r="F264" s="72">
        <f t="shared" si="0"/>
        <v>6.3000000000000611E-2</v>
      </c>
      <c r="G264" s="67"/>
      <c r="H264" s="67"/>
      <c r="I264" s="67"/>
      <c r="J264" s="67"/>
      <c r="K264" s="67"/>
      <c r="L264" s="67"/>
      <c r="M264" s="67"/>
      <c r="N264" s="67"/>
      <c r="O264" s="67"/>
      <c r="P264" s="67"/>
      <c r="Q264" s="67"/>
      <c r="R264" s="67"/>
      <c r="S264" s="220"/>
      <c r="T264" s="385"/>
      <c r="U264" s="232"/>
      <c r="V264" s="12">
        <v>197</v>
      </c>
      <c r="W264" s="69"/>
      <c r="X264" s="70"/>
      <c r="Y264"/>
      <c r="Z264"/>
      <c r="AA264"/>
      <c r="AB264"/>
      <c r="AC264"/>
      <c r="AD264"/>
      <c r="AE264"/>
      <c r="AF264"/>
      <c r="AG264"/>
      <c r="AH264"/>
      <c r="AI264"/>
      <c r="AJ264"/>
      <c r="AK264"/>
      <c r="AL264"/>
      <c r="AM264" s="220"/>
      <c r="AN264" s="417"/>
      <c r="AP264" s="12">
        <v>197</v>
      </c>
      <c r="AQ264" s="69"/>
      <c r="AR264" s="70"/>
      <c r="AS264" s="432"/>
      <c r="AT264" s="574">
        <f t="shared" si="1"/>
        <v>0</v>
      </c>
      <c r="AU264" s="67"/>
      <c r="AV264" s="8"/>
      <c r="AW264" s="8"/>
      <c r="AX264" s="8"/>
      <c r="AY264" s="8"/>
      <c r="AZ264" s="8"/>
      <c r="BA264" s="8"/>
      <c r="BB264" s="8"/>
      <c r="BC264" s="8"/>
      <c r="BD264" s="8"/>
      <c r="BE264" s="8"/>
      <c r="BF264" s="8"/>
      <c r="BG264" s="8"/>
      <c r="BH264" s="8"/>
      <c r="BJ264" s="273"/>
      <c r="BK264" s="385"/>
      <c r="BM264" s="12">
        <v>197</v>
      </c>
      <c r="BN264" s="69"/>
      <c r="BO264" s="70"/>
      <c r="CD264" s="273"/>
      <c r="CE264" s="385"/>
      <c r="CG264" s="12">
        <v>197</v>
      </c>
      <c r="CH264" s="69"/>
      <c r="CI264" s="70"/>
      <c r="CX264" s="273"/>
      <c r="CY264" s="385"/>
      <c r="CZ264" s="232"/>
      <c r="DA264" s="12">
        <v>197</v>
      </c>
      <c r="DB264" s="69"/>
      <c r="DC264" s="70"/>
      <c r="DR264" s="273"/>
      <c r="DS264" s="385"/>
      <c r="DT264" s="232"/>
      <c r="DU264" s="12">
        <v>197</v>
      </c>
      <c r="DV264" s="69"/>
      <c r="DW264" s="70"/>
      <c r="EL264" s="273"/>
      <c r="EM264" s="385"/>
      <c r="EN264" s="232"/>
      <c r="EO264" s="12">
        <v>197</v>
      </c>
      <c r="EP264" s="69"/>
      <c r="EQ264" s="70"/>
      <c r="FF264" s="273"/>
      <c r="FG264" s="385"/>
      <c r="FH264" s="232"/>
      <c r="FI264" s="12">
        <v>197</v>
      </c>
      <c r="FJ264" s="69"/>
      <c r="FK264" s="70"/>
      <c r="FZ264" s="273"/>
      <c r="GA264" s="385"/>
      <c r="GB264" s="232"/>
      <c r="GC264" s="12">
        <v>197</v>
      </c>
      <c r="GD264" s="69"/>
      <c r="GE264" s="70"/>
      <c r="GT264" s="273"/>
      <c r="GU264" s="385"/>
      <c r="GV264" s="232"/>
      <c r="GW264" s="12">
        <v>197</v>
      </c>
      <c r="GX264" s="69"/>
      <c r="GY264" s="70"/>
      <c r="HN264" s="273"/>
      <c r="HO264" s="385"/>
      <c r="HP264" s="232"/>
      <c r="HQ264" s="12">
        <v>197</v>
      </c>
      <c r="HR264" s="69"/>
      <c r="HS264" s="70"/>
      <c r="IH264" s="273"/>
      <c r="II264" s="385"/>
      <c r="IJ264" s="232"/>
      <c r="IK264" s="12">
        <v>197</v>
      </c>
      <c r="IL264" s="69"/>
      <c r="IM264" s="70"/>
      <c r="JB264" s="273"/>
      <c r="JC264" s="385"/>
      <c r="JD264" s="232"/>
      <c r="JE264" s="12">
        <v>197</v>
      </c>
      <c r="JF264" s="69"/>
      <c r="JG264" s="70"/>
      <c r="JV264" s="273"/>
      <c r="JW264" s="385"/>
      <c r="JX264" s="232"/>
      <c r="JY264" s="12">
        <v>197</v>
      </c>
      <c r="JZ264" s="69"/>
      <c r="KA264" s="70"/>
      <c r="KP264" s="273"/>
      <c r="KQ264" s="385"/>
      <c r="KR264" s="232"/>
      <c r="KS264" s="12">
        <v>197</v>
      </c>
      <c r="KT264" s="69"/>
      <c r="KU264" s="70"/>
      <c r="LJ264" s="273"/>
      <c r="LK264" s="385"/>
      <c r="LL264" s="232"/>
      <c r="LM264" s="12">
        <v>197</v>
      </c>
      <c r="LN264" s="69"/>
      <c r="LO264" s="70"/>
      <c r="MD264" s="273"/>
    </row>
    <row r="265" spans="2:342" ht="12.75" customHeight="1" x14ac:dyDescent="0.2">
      <c r="B265" s="12">
        <v>198</v>
      </c>
      <c r="C265" s="69">
        <v>5.99</v>
      </c>
      <c r="D265" s="70">
        <v>12.444000000000001</v>
      </c>
      <c r="E265" s="432"/>
      <c r="F265" s="72">
        <f t="shared" si="0"/>
        <v>6.3000000000000611E-2</v>
      </c>
      <c r="G265" s="67"/>
      <c r="H265" s="67"/>
      <c r="I265" s="67"/>
      <c r="J265" s="67"/>
      <c r="K265" s="67"/>
      <c r="L265" s="67"/>
      <c r="M265" s="67"/>
      <c r="N265" s="67"/>
      <c r="O265" s="67"/>
      <c r="P265" s="67"/>
      <c r="Q265" s="67"/>
      <c r="R265" s="67"/>
      <c r="S265" s="220"/>
      <c r="T265" s="385"/>
      <c r="U265" s="232"/>
      <c r="V265" s="12">
        <v>198</v>
      </c>
      <c r="W265" s="69"/>
      <c r="X265" s="70"/>
      <c r="Y265"/>
      <c r="Z265"/>
      <c r="AA265"/>
      <c r="AB265"/>
      <c r="AC265"/>
      <c r="AD265"/>
      <c r="AE265"/>
      <c r="AF265"/>
      <c r="AG265"/>
      <c r="AH265"/>
      <c r="AI265"/>
      <c r="AJ265"/>
      <c r="AK265"/>
      <c r="AL265"/>
      <c r="AM265" s="220"/>
      <c r="AN265" s="417"/>
      <c r="AP265" s="12">
        <v>198</v>
      </c>
      <c r="AQ265" s="69"/>
      <c r="AR265" s="70"/>
      <c r="AS265" s="432"/>
      <c r="AT265" s="574">
        <f t="shared" si="1"/>
        <v>0</v>
      </c>
      <c r="AU265" s="67"/>
      <c r="AV265" s="8"/>
      <c r="AW265" s="8"/>
      <c r="AX265" s="8"/>
      <c r="AY265" s="8"/>
      <c r="AZ265" s="8"/>
      <c r="BA265" s="8"/>
      <c r="BB265" s="8"/>
      <c r="BC265" s="8"/>
      <c r="BD265" s="8"/>
      <c r="BE265" s="8"/>
      <c r="BF265" s="8"/>
      <c r="BG265" s="8"/>
      <c r="BH265" s="8"/>
      <c r="BJ265" s="273"/>
      <c r="BK265" s="385"/>
      <c r="BM265" s="12">
        <v>198</v>
      </c>
      <c r="BN265" s="69"/>
      <c r="BO265" s="70"/>
      <c r="CD265" s="273"/>
      <c r="CE265" s="385"/>
      <c r="CG265" s="12">
        <v>198</v>
      </c>
      <c r="CH265" s="69"/>
      <c r="CI265" s="70"/>
      <c r="CX265" s="273"/>
      <c r="CY265" s="385"/>
      <c r="CZ265" s="232"/>
      <c r="DA265" s="12">
        <v>198</v>
      </c>
      <c r="DB265" s="69"/>
      <c r="DC265" s="70"/>
      <c r="DR265" s="273"/>
      <c r="DS265" s="385"/>
      <c r="DT265" s="232"/>
      <c r="DU265" s="12">
        <v>198</v>
      </c>
      <c r="DV265" s="69"/>
      <c r="DW265" s="70"/>
      <c r="EL265" s="273"/>
      <c r="EM265" s="385"/>
      <c r="EN265" s="232"/>
      <c r="EO265" s="12">
        <v>198</v>
      </c>
      <c r="EP265" s="69"/>
      <c r="EQ265" s="70"/>
      <c r="FF265" s="273"/>
      <c r="FG265" s="385"/>
      <c r="FH265" s="232"/>
      <c r="FI265" s="12">
        <v>198</v>
      </c>
      <c r="FJ265" s="69"/>
      <c r="FK265" s="70"/>
      <c r="FZ265" s="273"/>
      <c r="GA265" s="385"/>
      <c r="GB265" s="232"/>
      <c r="GC265" s="12">
        <v>198</v>
      </c>
      <c r="GD265" s="69"/>
      <c r="GE265" s="70"/>
      <c r="GT265" s="273"/>
      <c r="GU265" s="385"/>
      <c r="GV265" s="232"/>
      <c r="GW265" s="12">
        <v>198</v>
      </c>
      <c r="GX265" s="69"/>
      <c r="GY265" s="70"/>
      <c r="HN265" s="273"/>
      <c r="HO265" s="385"/>
      <c r="HP265" s="232"/>
      <c r="HQ265" s="12">
        <v>198</v>
      </c>
      <c r="HR265" s="69"/>
      <c r="HS265" s="70"/>
      <c r="IH265" s="273"/>
      <c r="II265" s="385"/>
      <c r="IJ265" s="232"/>
      <c r="IK265" s="12">
        <v>198</v>
      </c>
      <c r="IL265" s="69"/>
      <c r="IM265" s="70"/>
      <c r="JB265" s="273"/>
      <c r="JC265" s="385"/>
      <c r="JD265" s="232"/>
      <c r="JE265" s="12">
        <v>198</v>
      </c>
      <c r="JF265" s="69"/>
      <c r="JG265" s="70"/>
      <c r="JV265" s="273"/>
      <c r="JW265" s="385"/>
      <c r="JX265" s="232"/>
      <c r="JY265" s="12">
        <v>198</v>
      </c>
      <c r="JZ265" s="69"/>
      <c r="KA265" s="70"/>
      <c r="KP265" s="273"/>
      <c r="KQ265" s="385"/>
      <c r="KR265" s="232"/>
      <c r="KS265" s="12">
        <v>198</v>
      </c>
      <c r="KT265" s="69"/>
      <c r="KU265" s="70"/>
      <c r="LJ265" s="273"/>
      <c r="LK265" s="385"/>
      <c r="LL265" s="232"/>
      <c r="LM265" s="12">
        <v>198</v>
      </c>
      <c r="LN265" s="69"/>
      <c r="LO265" s="70"/>
      <c r="MD265" s="273"/>
    </row>
    <row r="266" spans="2:342" ht="12.75" customHeight="1" x14ac:dyDescent="0.2">
      <c r="B266" s="12">
        <v>199</v>
      </c>
      <c r="C266" s="69">
        <v>5.99</v>
      </c>
      <c r="D266" s="70">
        <v>12.507999999999999</v>
      </c>
      <c r="E266" s="432"/>
      <c r="F266" s="72">
        <f t="shared" si="0"/>
        <v>6.399999999999828E-2</v>
      </c>
      <c r="G266" s="67"/>
      <c r="H266" s="67"/>
      <c r="I266" s="67"/>
      <c r="J266" s="67"/>
      <c r="K266" s="67"/>
      <c r="L266" s="67"/>
      <c r="M266" s="67"/>
      <c r="N266" s="67"/>
      <c r="O266" s="67"/>
      <c r="P266" s="67"/>
      <c r="Q266" s="67"/>
      <c r="R266" s="67"/>
      <c r="S266" s="220"/>
      <c r="T266" s="385"/>
      <c r="U266" s="232"/>
      <c r="V266" s="12">
        <v>199</v>
      </c>
      <c r="W266" s="69"/>
      <c r="X266" s="70"/>
      <c r="Y266"/>
      <c r="Z266"/>
      <c r="AA266"/>
      <c r="AB266"/>
      <c r="AC266"/>
      <c r="AD266"/>
      <c r="AE266"/>
      <c r="AF266"/>
      <c r="AG266"/>
      <c r="AH266"/>
      <c r="AI266"/>
      <c r="AJ266"/>
      <c r="AK266"/>
      <c r="AL266"/>
      <c r="AM266" s="220"/>
      <c r="AN266" s="417"/>
      <c r="AP266" s="12">
        <v>199</v>
      </c>
      <c r="AQ266" s="69"/>
      <c r="AR266" s="70"/>
      <c r="AS266" s="432"/>
      <c r="AT266" s="574">
        <f t="shared" si="1"/>
        <v>0</v>
      </c>
      <c r="AU266" s="67"/>
      <c r="AV266" s="8"/>
      <c r="AW266" s="8"/>
      <c r="AX266" s="8"/>
      <c r="AY266" s="8"/>
      <c r="AZ266" s="8"/>
      <c r="BA266" s="8"/>
      <c r="BB266" s="8"/>
      <c r="BC266" s="8"/>
      <c r="BD266" s="8"/>
      <c r="BE266" s="8"/>
      <c r="BF266" s="8"/>
      <c r="BG266" s="8"/>
      <c r="BH266" s="8"/>
      <c r="BJ266" s="273"/>
      <c r="BK266" s="385"/>
      <c r="BM266" s="12">
        <v>199</v>
      </c>
      <c r="BN266" s="69"/>
      <c r="BO266" s="70"/>
      <c r="CD266" s="273"/>
      <c r="CE266" s="385"/>
      <c r="CG266" s="12">
        <v>199</v>
      </c>
      <c r="CH266" s="69"/>
      <c r="CI266" s="70"/>
      <c r="CX266" s="273"/>
      <c r="CY266" s="385"/>
      <c r="CZ266" s="232"/>
      <c r="DA266" s="12">
        <v>199</v>
      </c>
      <c r="DB266" s="69"/>
      <c r="DC266" s="70"/>
      <c r="DR266" s="273"/>
      <c r="DS266" s="385"/>
      <c r="DT266" s="232"/>
      <c r="DU266" s="12">
        <v>199</v>
      </c>
      <c r="DV266" s="69"/>
      <c r="DW266" s="70"/>
      <c r="EL266" s="273"/>
      <c r="EM266" s="385"/>
      <c r="EN266" s="232"/>
      <c r="EO266" s="12">
        <v>199</v>
      </c>
      <c r="EP266" s="69"/>
      <c r="EQ266" s="70"/>
      <c r="FF266" s="273"/>
      <c r="FG266" s="385"/>
      <c r="FH266" s="232"/>
      <c r="FI266" s="12">
        <v>199</v>
      </c>
      <c r="FJ266" s="69"/>
      <c r="FK266" s="70"/>
      <c r="FZ266" s="273"/>
      <c r="GA266" s="385"/>
      <c r="GB266" s="232"/>
      <c r="GC266" s="12">
        <v>199</v>
      </c>
      <c r="GD266" s="69"/>
      <c r="GE266" s="70"/>
      <c r="GT266" s="273"/>
      <c r="GU266" s="385"/>
      <c r="GV266" s="232"/>
      <c r="GW266" s="12">
        <v>199</v>
      </c>
      <c r="GX266" s="69"/>
      <c r="GY266" s="70"/>
      <c r="HN266" s="273"/>
      <c r="HO266" s="385"/>
      <c r="HP266" s="232"/>
      <c r="HQ266" s="12">
        <v>199</v>
      </c>
      <c r="HR266" s="69"/>
      <c r="HS266" s="70"/>
      <c r="IH266" s="273"/>
      <c r="II266" s="385"/>
      <c r="IJ266" s="232"/>
      <c r="IK266" s="12">
        <v>199</v>
      </c>
      <c r="IL266" s="69"/>
      <c r="IM266" s="70"/>
      <c r="JB266" s="273"/>
      <c r="JC266" s="385"/>
      <c r="JD266" s="232"/>
      <c r="JE266" s="12">
        <v>199</v>
      </c>
      <c r="JF266" s="69"/>
      <c r="JG266" s="70"/>
      <c r="JV266" s="273"/>
      <c r="JW266" s="385"/>
      <c r="JX266" s="232"/>
      <c r="JY266" s="12">
        <v>199</v>
      </c>
      <c r="JZ266" s="69"/>
      <c r="KA266" s="70"/>
      <c r="KP266" s="273"/>
      <c r="KQ266" s="385"/>
      <c r="KR266" s="232"/>
      <c r="KS266" s="12">
        <v>199</v>
      </c>
      <c r="KT266" s="69"/>
      <c r="KU266" s="70"/>
      <c r="LJ266" s="273"/>
      <c r="LK266" s="385"/>
      <c r="LL266" s="232"/>
      <c r="LM266" s="12">
        <v>199</v>
      </c>
      <c r="LN266" s="69"/>
      <c r="LO266" s="70"/>
      <c r="MD266" s="273"/>
    </row>
    <row r="267" spans="2:342" ht="12.75" customHeight="1" x14ac:dyDescent="0.2">
      <c r="B267" s="12">
        <v>200</v>
      </c>
      <c r="C267" s="69">
        <v>5.99</v>
      </c>
      <c r="D267" s="70">
        <v>12.571</v>
      </c>
      <c r="E267" s="432"/>
      <c r="F267" s="72">
        <f t="shared" si="0"/>
        <v>6.3000000000000611E-2</v>
      </c>
      <c r="G267" s="67"/>
      <c r="H267" s="67"/>
      <c r="I267" s="67"/>
      <c r="J267" s="67"/>
      <c r="K267" s="67"/>
      <c r="L267" s="67"/>
      <c r="M267" s="67"/>
      <c r="N267" s="67"/>
      <c r="O267" s="67"/>
      <c r="P267" s="67"/>
      <c r="Q267" s="67"/>
      <c r="R267" s="67"/>
      <c r="S267" s="220"/>
      <c r="T267" s="385"/>
      <c r="U267" s="232"/>
      <c r="V267" s="12">
        <v>200</v>
      </c>
      <c r="W267" s="69"/>
      <c r="X267" s="70"/>
      <c r="Y267"/>
      <c r="Z267"/>
      <c r="AA267"/>
      <c r="AB267"/>
      <c r="AC267"/>
      <c r="AD267"/>
      <c r="AE267"/>
      <c r="AF267"/>
      <c r="AG267"/>
      <c r="AH267"/>
      <c r="AI267"/>
      <c r="AJ267"/>
      <c r="AK267"/>
      <c r="AL267"/>
      <c r="AM267" s="220"/>
      <c r="AN267" s="417"/>
      <c r="AP267" s="12">
        <v>200</v>
      </c>
      <c r="AQ267" s="69"/>
      <c r="AR267" s="70"/>
      <c r="AS267" s="432"/>
      <c r="AT267" s="574">
        <f t="shared" si="1"/>
        <v>0</v>
      </c>
      <c r="AU267" s="67"/>
      <c r="AV267" s="8"/>
      <c r="AW267" s="8"/>
      <c r="AX267" s="8"/>
      <c r="AY267" s="8"/>
      <c r="AZ267" s="8"/>
      <c r="BA267" s="8"/>
      <c r="BB267" s="8"/>
      <c r="BC267" s="8"/>
      <c r="BD267" s="8"/>
      <c r="BE267" s="8"/>
      <c r="BF267" s="8"/>
      <c r="BG267" s="8"/>
      <c r="BH267" s="8"/>
      <c r="BJ267" s="273"/>
      <c r="BK267" s="385"/>
      <c r="BM267" s="12">
        <v>200</v>
      </c>
      <c r="BN267" s="69"/>
      <c r="BO267" s="70"/>
      <c r="CD267" s="273"/>
      <c r="CE267" s="385"/>
      <c r="CG267" s="12">
        <v>200</v>
      </c>
      <c r="CH267" s="69"/>
      <c r="CI267" s="70"/>
      <c r="CX267" s="273"/>
      <c r="CY267" s="385"/>
      <c r="CZ267" s="232"/>
      <c r="DA267" s="12">
        <v>200</v>
      </c>
      <c r="DB267" s="69"/>
      <c r="DC267" s="70"/>
      <c r="DR267" s="273"/>
      <c r="DS267" s="385"/>
      <c r="DT267" s="232"/>
      <c r="DU267" s="12">
        <v>200</v>
      </c>
      <c r="DV267" s="69"/>
      <c r="DW267" s="70"/>
      <c r="EL267" s="273"/>
      <c r="EM267" s="385"/>
      <c r="EN267" s="232"/>
      <c r="EO267" s="12">
        <v>200</v>
      </c>
      <c r="EP267" s="69"/>
      <c r="EQ267" s="70"/>
      <c r="FF267" s="273"/>
      <c r="FG267" s="385"/>
      <c r="FH267" s="232"/>
      <c r="FI267" s="12">
        <v>200</v>
      </c>
      <c r="FJ267" s="69"/>
      <c r="FK267" s="70"/>
      <c r="FZ267" s="273"/>
      <c r="GA267" s="385"/>
      <c r="GB267" s="232"/>
      <c r="GC267" s="12">
        <v>200</v>
      </c>
      <c r="GD267" s="69"/>
      <c r="GE267" s="70"/>
      <c r="GT267" s="273"/>
      <c r="GU267" s="385"/>
      <c r="GV267" s="232"/>
      <c r="GW267" s="12">
        <v>200</v>
      </c>
      <c r="GX267" s="69"/>
      <c r="GY267" s="70"/>
      <c r="HN267" s="273"/>
      <c r="HO267" s="385"/>
      <c r="HP267" s="232"/>
      <c r="HQ267" s="12">
        <v>200</v>
      </c>
      <c r="HR267" s="69"/>
      <c r="HS267" s="70"/>
      <c r="IH267" s="273"/>
      <c r="II267" s="385"/>
      <c r="IJ267" s="232"/>
      <c r="IK267" s="12">
        <v>200</v>
      </c>
      <c r="IL267" s="69"/>
      <c r="IM267" s="70"/>
      <c r="JB267" s="273"/>
      <c r="JC267" s="385"/>
      <c r="JD267" s="232"/>
      <c r="JE267" s="12">
        <v>200</v>
      </c>
      <c r="JF267" s="69"/>
      <c r="JG267" s="70"/>
      <c r="JV267" s="273"/>
      <c r="JW267" s="385"/>
      <c r="JX267" s="232"/>
      <c r="JY267" s="12">
        <v>200</v>
      </c>
      <c r="JZ267" s="69"/>
      <c r="KA267" s="70"/>
      <c r="KP267" s="273"/>
      <c r="KQ267" s="385"/>
      <c r="KR267" s="232"/>
      <c r="KS267" s="12">
        <v>200</v>
      </c>
      <c r="KT267" s="69"/>
      <c r="KU267" s="70"/>
      <c r="LJ267" s="273"/>
      <c r="LK267" s="385"/>
      <c r="LL267" s="232"/>
      <c r="LM267" s="12">
        <v>200</v>
      </c>
      <c r="LN267" s="69"/>
      <c r="LO267" s="70"/>
      <c r="MD267" s="273"/>
    </row>
    <row r="268" spans="2:342" ht="12.75" customHeight="1" x14ac:dyDescent="0.2">
      <c r="B268" s="12">
        <v>201</v>
      </c>
      <c r="C268" s="69">
        <v>5.99</v>
      </c>
      <c r="D268" s="70">
        <v>12.634</v>
      </c>
      <c r="E268" s="432"/>
      <c r="F268" s="72">
        <f t="shared" si="0"/>
        <v>6.3000000000000611E-2</v>
      </c>
      <c r="G268" s="67"/>
      <c r="H268" s="67"/>
      <c r="I268" s="67"/>
      <c r="J268" s="67"/>
      <c r="K268" s="67"/>
      <c r="L268" s="67"/>
      <c r="M268" s="67"/>
      <c r="N268" s="67"/>
      <c r="O268" s="67"/>
      <c r="P268" s="67"/>
      <c r="Q268" s="67"/>
      <c r="R268" s="67"/>
      <c r="S268" s="220"/>
      <c r="T268" s="385"/>
      <c r="U268" s="232"/>
      <c r="V268" s="12">
        <v>201</v>
      </c>
      <c r="W268" s="69"/>
      <c r="X268" s="70"/>
      <c r="Y268"/>
      <c r="Z268"/>
      <c r="AA268"/>
      <c r="AB268"/>
      <c r="AC268"/>
      <c r="AD268"/>
      <c r="AE268"/>
      <c r="AF268"/>
      <c r="AG268"/>
      <c r="AH268"/>
      <c r="AI268"/>
      <c r="AJ268"/>
      <c r="AK268"/>
      <c r="AL268"/>
      <c r="AM268" s="220"/>
      <c r="AN268" s="417"/>
      <c r="AP268" s="12">
        <v>201</v>
      </c>
      <c r="AQ268" s="69"/>
      <c r="AR268" s="70"/>
      <c r="AS268" s="432"/>
      <c r="AT268" s="574">
        <f t="shared" si="1"/>
        <v>0</v>
      </c>
      <c r="AU268" s="67"/>
      <c r="AV268" s="8"/>
      <c r="AW268" s="8"/>
      <c r="AX268" s="8"/>
      <c r="AY268" s="8"/>
      <c r="AZ268" s="8"/>
      <c r="BA268" s="8"/>
      <c r="BB268" s="8"/>
      <c r="BC268" s="8"/>
      <c r="BD268" s="8"/>
      <c r="BE268" s="8"/>
      <c r="BF268" s="8"/>
      <c r="BG268" s="8"/>
      <c r="BH268" s="8"/>
      <c r="BJ268" s="273"/>
      <c r="BK268" s="385"/>
      <c r="BM268" s="12">
        <v>201</v>
      </c>
      <c r="BN268" s="69"/>
      <c r="BO268" s="70"/>
      <c r="CD268" s="273"/>
      <c r="CE268" s="385"/>
      <c r="CG268" s="12">
        <v>201</v>
      </c>
      <c r="CH268" s="69"/>
      <c r="CI268" s="70"/>
      <c r="CX268" s="273"/>
      <c r="CY268" s="385"/>
      <c r="CZ268" s="232"/>
      <c r="DA268" s="12">
        <v>201</v>
      </c>
      <c r="DB268" s="69"/>
      <c r="DC268" s="70"/>
      <c r="DR268" s="273"/>
      <c r="DS268" s="385"/>
      <c r="DT268" s="232"/>
      <c r="DU268" s="12">
        <v>201</v>
      </c>
      <c r="DV268" s="69"/>
      <c r="DW268" s="70"/>
      <c r="EL268" s="273"/>
      <c r="EM268" s="385"/>
      <c r="EN268" s="232"/>
      <c r="EO268" s="12">
        <v>201</v>
      </c>
      <c r="EP268" s="69"/>
      <c r="EQ268" s="70"/>
      <c r="FF268" s="273"/>
      <c r="FG268" s="385"/>
      <c r="FH268" s="232"/>
      <c r="FI268" s="12">
        <v>201</v>
      </c>
      <c r="FJ268" s="69"/>
      <c r="FK268" s="70"/>
      <c r="FZ268" s="273"/>
      <c r="GA268" s="385"/>
      <c r="GB268" s="232"/>
      <c r="GC268" s="12">
        <v>201</v>
      </c>
      <c r="GD268" s="69"/>
      <c r="GE268" s="70"/>
      <c r="GT268" s="273"/>
      <c r="GU268" s="385"/>
      <c r="GV268" s="232"/>
      <c r="GW268" s="12">
        <v>201</v>
      </c>
      <c r="GX268" s="69"/>
      <c r="GY268" s="70"/>
      <c r="HN268" s="273"/>
      <c r="HO268" s="385"/>
      <c r="HP268" s="232"/>
      <c r="HQ268" s="12">
        <v>201</v>
      </c>
      <c r="HR268" s="69"/>
      <c r="HS268" s="70"/>
      <c r="IH268" s="273"/>
      <c r="II268" s="385"/>
      <c r="IJ268" s="232"/>
      <c r="IK268" s="12">
        <v>201</v>
      </c>
      <c r="IL268" s="69"/>
      <c r="IM268" s="70"/>
      <c r="JB268" s="273"/>
      <c r="JC268" s="385"/>
      <c r="JD268" s="232"/>
      <c r="JE268" s="12">
        <v>201</v>
      </c>
      <c r="JF268" s="69"/>
      <c r="JG268" s="70"/>
      <c r="JV268" s="273"/>
      <c r="JW268" s="385"/>
      <c r="JX268" s="232"/>
      <c r="JY268" s="12">
        <v>201</v>
      </c>
      <c r="JZ268" s="69"/>
      <c r="KA268" s="70"/>
      <c r="KP268" s="273"/>
      <c r="KQ268" s="385"/>
      <c r="KR268" s="232"/>
      <c r="KS268" s="12">
        <v>201</v>
      </c>
      <c r="KT268" s="69"/>
      <c r="KU268" s="70"/>
      <c r="LJ268" s="273"/>
      <c r="LK268" s="385"/>
      <c r="LL268" s="232"/>
      <c r="LM268" s="12">
        <v>201</v>
      </c>
      <c r="LN268" s="69"/>
      <c r="LO268" s="70"/>
      <c r="MD268" s="273"/>
    </row>
    <row r="269" spans="2:342" ht="12.75" customHeight="1" x14ac:dyDescent="0.2">
      <c r="B269" s="12">
        <v>202</v>
      </c>
      <c r="C269" s="69">
        <v>5.99</v>
      </c>
      <c r="D269" s="70">
        <v>12.698</v>
      </c>
      <c r="E269" s="432"/>
      <c r="F269" s="72">
        <f t="shared" si="0"/>
        <v>6.4000000000000057E-2</v>
      </c>
      <c r="G269" s="67"/>
      <c r="H269" s="67"/>
      <c r="I269" s="67"/>
      <c r="J269" s="67"/>
      <c r="K269" s="67"/>
      <c r="L269" s="67"/>
      <c r="M269" s="67"/>
      <c r="N269" s="67"/>
      <c r="O269" s="67"/>
      <c r="P269" s="67"/>
      <c r="Q269" s="67"/>
      <c r="R269" s="67"/>
      <c r="S269" s="220"/>
      <c r="T269" s="385"/>
      <c r="U269" s="232"/>
      <c r="V269" s="12">
        <v>202</v>
      </c>
      <c r="W269" s="69"/>
      <c r="X269" s="70"/>
      <c r="Y269"/>
      <c r="Z269"/>
      <c r="AA269"/>
      <c r="AB269"/>
      <c r="AC269"/>
      <c r="AD269"/>
      <c r="AE269"/>
      <c r="AF269"/>
      <c r="AG269"/>
      <c r="AH269"/>
      <c r="AI269"/>
      <c r="AJ269"/>
      <c r="AK269"/>
      <c r="AL269"/>
      <c r="AM269" s="220"/>
      <c r="AN269" s="417"/>
      <c r="AP269" s="12">
        <v>202</v>
      </c>
      <c r="AQ269" s="69"/>
      <c r="AR269" s="70"/>
      <c r="AS269" s="432"/>
      <c r="AT269" s="574">
        <f t="shared" si="1"/>
        <v>0</v>
      </c>
      <c r="AU269" s="67"/>
      <c r="AV269" s="8"/>
      <c r="AW269" s="8"/>
      <c r="AX269" s="8"/>
      <c r="AY269" s="8"/>
      <c r="AZ269" s="8"/>
      <c r="BA269" s="8"/>
      <c r="BB269" s="8"/>
      <c r="BC269" s="8"/>
      <c r="BD269" s="8"/>
      <c r="BE269" s="8"/>
      <c r="BF269" s="8"/>
      <c r="BG269" s="8"/>
      <c r="BH269" s="8"/>
      <c r="BJ269" s="273"/>
      <c r="BK269" s="385"/>
      <c r="BM269" s="12">
        <v>202</v>
      </c>
      <c r="BN269" s="69"/>
      <c r="BO269" s="70"/>
      <c r="CD269" s="273"/>
      <c r="CE269" s="385"/>
      <c r="CG269" s="12">
        <v>202</v>
      </c>
      <c r="CH269" s="69"/>
      <c r="CI269" s="70"/>
      <c r="CX269" s="273"/>
      <c r="CY269" s="385"/>
      <c r="CZ269" s="232"/>
      <c r="DA269" s="12">
        <v>202</v>
      </c>
      <c r="DB269" s="69"/>
      <c r="DC269" s="70"/>
      <c r="DR269" s="273"/>
      <c r="DS269" s="385"/>
      <c r="DT269" s="232"/>
      <c r="DU269" s="12">
        <v>202</v>
      </c>
      <c r="DV269" s="69"/>
      <c r="DW269" s="70"/>
      <c r="EL269" s="273"/>
      <c r="EM269" s="385"/>
      <c r="EN269" s="232"/>
      <c r="EO269" s="12">
        <v>202</v>
      </c>
      <c r="EP269" s="69"/>
      <c r="EQ269" s="70"/>
      <c r="FF269" s="273"/>
      <c r="FG269" s="385"/>
      <c r="FH269" s="232"/>
      <c r="FI269" s="12">
        <v>202</v>
      </c>
      <c r="FJ269" s="69"/>
      <c r="FK269" s="70"/>
      <c r="FZ269" s="273"/>
      <c r="GA269" s="385"/>
      <c r="GB269" s="232"/>
      <c r="GC269" s="12">
        <v>202</v>
      </c>
      <c r="GD269" s="69"/>
      <c r="GE269" s="70"/>
      <c r="GT269" s="273"/>
      <c r="GU269" s="385"/>
      <c r="GV269" s="232"/>
      <c r="GW269" s="12">
        <v>202</v>
      </c>
      <c r="GX269" s="69"/>
      <c r="GY269" s="70"/>
      <c r="HN269" s="273"/>
      <c r="HO269" s="385"/>
      <c r="HP269" s="232"/>
      <c r="HQ269" s="12">
        <v>202</v>
      </c>
      <c r="HR269" s="69"/>
      <c r="HS269" s="70"/>
      <c r="IH269" s="273"/>
      <c r="II269" s="385"/>
      <c r="IJ269" s="232"/>
      <c r="IK269" s="12">
        <v>202</v>
      </c>
      <c r="IL269" s="69"/>
      <c r="IM269" s="70"/>
      <c r="JB269" s="273"/>
      <c r="JC269" s="385"/>
      <c r="JD269" s="232"/>
      <c r="JE269" s="12">
        <v>202</v>
      </c>
      <c r="JF269" s="69"/>
      <c r="JG269" s="70"/>
      <c r="JV269" s="273"/>
      <c r="JW269" s="385"/>
      <c r="JX269" s="232"/>
      <c r="JY269" s="12">
        <v>202</v>
      </c>
      <c r="JZ269" s="69"/>
      <c r="KA269" s="70"/>
      <c r="KP269" s="273"/>
      <c r="KQ269" s="385"/>
      <c r="KR269" s="232"/>
      <c r="KS269" s="12">
        <v>202</v>
      </c>
      <c r="KT269" s="69"/>
      <c r="KU269" s="70"/>
      <c r="LJ269" s="273"/>
      <c r="LK269" s="385"/>
      <c r="LL269" s="232"/>
      <c r="LM269" s="12">
        <v>202</v>
      </c>
      <c r="LN269" s="69"/>
      <c r="LO269" s="70"/>
      <c r="MD269" s="273"/>
    </row>
    <row r="270" spans="2:342" ht="12.75" customHeight="1" x14ac:dyDescent="0.2">
      <c r="B270" s="12">
        <v>203</v>
      </c>
      <c r="C270" s="69">
        <v>5.99</v>
      </c>
      <c r="D270" s="70">
        <v>12.760999999999999</v>
      </c>
      <c r="E270" s="432"/>
      <c r="F270" s="72">
        <f t="shared" si="0"/>
        <v>6.2999999999998835E-2</v>
      </c>
      <c r="G270" s="67"/>
      <c r="H270" s="67"/>
      <c r="I270" s="67"/>
      <c r="J270" s="67"/>
      <c r="K270" s="67"/>
      <c r="L270" s="67"/>
      <c r="M270" s="67"/>
      <c r="N270" s="67"/>
      <c r="O270" s="67"/>
      <c r="P270" s="67"/>
      <c r="Q270" s="67"/>
      <c r="R270" s="67"/>
      <c r="S270" s="220"/>
      <c r="T270" s="385"/>
      <c r="U270" s="232"/>
      <c r="V270" s="12">
        <v>203</v>
      </c>
      <c r="W270" s="69"/>
      <c r="X270" s="70"/>
      <c r="Y270"/>
      <c r="Z270"/>
      <c r="AA270"/>
      <c r="AB270"/>
      <c r="AC270"/>
      <c r="AD270"/>
      <c r="AE270"/>
      <c r="AF270"/>
      <c r="AG270"/>
      <c r="AH270"/>
      <c r="AI270"/>
      <c r="AJ270"/>
      <c r="AK270"/>
      <c r="AL270"/>
      <c r="AM270" s="220"/>
      <c r="AN270" s="417"/>
      <c r="AP270" s="12">
        <v>203</v>
      </c>
      <c r="AQ270" s="69"/>
      <c r="AR270" s="70"/>
      <c r="AS270" s="432"/>
      <c r="AT270" s="574">
        <f t="shared" si="1"/>
        <v>0</v>
      </c>
      <c r="AU270" s="67"/>
      <c r="AV270" s="8"/>
      <c r="AW270" s="8"/>
      <c r="AX270" s="8"/>
      <c r="AY270" s="8"/>
      <c r="AZ270" s="8"/>
      <c r="BA270" s="8"/>
      <c r="BB270" s="8"/>
      <c r="BC270" s="8"/>
      <c r="BD270" s="8"/>
      <c r="BE270" s="8"/>
      <c r="BF270" s="8"/>
      <c r="BG270" s="8"/>
      <c r="BH270" s="8"/>
      <c r="BJ270" s="273"/>
      <c r="BK270" s="385"/>
      <c r="BM270" s="12">
        <v>203</v>
      </c>
      <c r="BN270" s="69"/>
      <c r="BO270" s="70"/>
      <c r="CD270" s="273"/>
      <c r="CE270" s="385"/>
      <c r="CG270" s="12">
        <v>203</v>
      </c>
      <c r="CH270" s="69"/>
      <c r="CI270" s="70"/>
      <c r="CX270" s="273"/>
      <c r="CY270" s="385"/>
      <c r="CZ270" s="232"/>
      <c r="DA270" s="12">
        <v>203</v>
      </c>
      <c r="DB270" s="69"/>
      <c r="DC270" s="70"/>
      <c r="DR270" s="273"/>
      <c r="DS270" s="385"/>
      <c r="DT270" s="232"/>
      <c r="DU270" s="12">
        <v>203</v>
      </c>
      <c r="DV270" s="69"/>
      <c r="DW270" s="70"/>
      <c r="EL270" s="273"/>
      <c r="EM270" s="385"/>
      <c r="EN270" s="232"/>
      <c r="EO270" s="12">
        <v>203</v>
      </c>
      <c r="EP270" s="69"/>
      <c r="EQ270" s="70"/>
      <c r="FF270" s="273"/>
      <c r="FG270" s="385"/>
      <c r="FH270" s="232"/>
      <c r="FI270" s="12">
        <v>203</v>
      </c>
      <c r="FJ270" s="69"/>
      <c r="FK270" s="70"/>
      <c r="FZ270" s="273"/>
      <c r="GA270" s="385"/>
      <c r="GB270" s="232"/>
      <c r="GC270" s="12">
        <v>203</v>
      </c>
      <c r="GD270" s="69"/>
      <c r="GE270" s="70"/>
      <c r="GT270" s="273"/>
      <c r="GU270" s="385"/>
      <c r="GV270" s="232"/>
      <c r="GW270" s="12">
        <v>203</v>
      </c>
      <c r="GX270" s="69"/>
      <c r="GY270" s="70"/>
      <c r="HN270" s="273"/>
      <c r="HO270" s="385"/>
      <c r="HP270" s="232"/>
      <c r="HQ270" s="12">
        <v>203</v>
      </c>
      <c r="HR270" s="69"/>
      <c r="HS270" s="70"/>
      <c r="IH270" s="273"/>
      <c r="II270" s="385"/>
      <c r="IJ270" s="232"/>
      <c r="IK270" s="12">
        <v>203</v>
      </c>
      <c r="IL270" s="69"/>
      <c r="IM270" s="70"/>
      <c r="JB270" s="273"/>
      <c r="JC270" s="385"/>
      <c r="JD270" s="232"/>
      <c r="JE270" s="12">
        <v>203</v>
      </c>
      <c r="JF270" s="69"/>
      <c r="JG270" s="70"/>
      <c r="JV270" s="273"/>
      <c r="JW270" s="385"/>
      <c r="JX270" s="232"/>
      <c r="JY270" s="12">
        <v>203</v>
      </c>
      <c r="JZ270" s="69"/>
      <c r="KA270" s="70"/>
      <c r="KP270" s="273"/>
      <c r="KQ270" s="385"/>
      <c r="KR270" s="232"/>
      <c r="KS270" s="12">
        <v>203</v>
      </c>
      <c r="KT270" s="69"/>
      <c r="KU270" s="70"/>
      <c r="LJ270" s="273"/>
      <c r="LK270" s="385"/>
      <c r="LL270" s="232"/>
      <c r="LM270" s="12">
        <v>203</v>
      </c>
      <c r="LN270" s="69"/>
      <c r="LO270" s="70"/>
      <c r="MD270" s="273"/>
    </row>
    <row r="271" spans="2:342" ht="12.75" customHeight="1" x14ac:dyDescent="0.2">
      <c r="B271" s="12">
        <v>204</v>
      </c>
      <c r="C271" s="69">
        <v>5.99</v>
      </c>
      <c r="D271" s="70">
        <v>12.824</v>
      </c>
      <c r="E271" s="432"/>
      <c r="F271" s="72">
        <f t="shared" si="0"/>
        <v>6.3000000000000611E-2</v>
      </c>
      <c r="G271" s="67"/>
      <c r="H271" s="67"/>
      <c r="I271" s="67"/>
      <c r="J271" s="67"/>
      <c r="K271" s="67"/>
      <c r="L271" s="67"/>
      <c r="M271" s="67"/>
      <c r="N271" s="67"/>
      <c r="O271" s="67"/>
      <c r="P271" s="67"/>
      <c r="Q271" s="67"/>
      <c r="R271" s="67"/>
      <c r="S271" s="220"/>
      <c r="T271" s="385"/>
      <c r="U271" s="232"/>
      <c r="V271" s="12">
        <v>204</v>
      </c>
      <c r="W271" s="69"/>
      <c r="X271" s="70"/>
      <c r="Y271"/>
      <c r="Z271"/>
      <c r="AA271"/>
      <c r="AB271"/>
      <c r="AC271"/>
      <c r="AD271"/>
      <c r="AE271"/>
      <c r="AF271"/>
      <c r="AG271"/>
      <c r="AH271"/>
      <c r="AI271"/>
      <c r="AJ271"/>
      <c r="AK271"/>
      <c r="AL271"/>
      <c r="AM271" s="220"/>
      <c r="AN271" s="417"/>
      <c r="AP271" s="12">
        <v>204</v>
      </c>
      <c r="AQ271" s="69"/>
      <c r="AR271" s="70"/>
      <c r="AS271" s="432"/>
      <c r="AT271" s="574">
        <f t="shared" si="1"/>
        <v>0</v>
      </c>
      <c r="AU271" s="67"/>
      <c r="AV271" s="8"/>
      <c r="AW271" s="8"/>
      <c r="AX271" s="8"/>
      <c r="AY271" s="8"/>
      <c r="AZ271" s="8"/>
      <c r="BA271" s="8"/>
      <c r="BB271" s="8"/>
      <c r="BC271" s="8"/>
      <c r="BD271" s="8"/>
      <c r="BE271" s="8"/>
      <c r="BF271" s="8"/>
      <c r="BG271" s="8"/>
      <c r="BH271" s="8"/>
      <c r="BJ271" s="273"/>
      <c r="BK271" s="385"/>
      <c r="BM271" s="12">
        <v>204</v>
      </c>
      <c r="BN271" s="69"/>
      <c r="BO271" s="70"/>
      <c r="CD271" s="273"/>
      <c r="CE271" s="385"/>
      <c r="CG271" s="12">
        <v>204</v>
      </c>
      <c r="CH271" s="69"/>
      <c r="CI271" s="70"/>
      <c r="CX271" s="273"/>
      <c r="CY271" s="385"/>
      <c r="CZ271" s="232"/>
      <c r="DA271" s="12">
        <v>204</v>
      </c>
      <c r="DB271" s="69"/>
      <c r="DC271" s="70"/>
      <c r="DR271" s="273"/>
      <c r="DS271" s="385"/>
      <c r="DT271" s="232"/>
      <c r="DU271" s="12">
        <v>204</v>
      </c>
      <c r="DV271" s="69"/>
      <c r="DW271" s="70"/>
      <c r="EL271" s="273"/>
      <c r="EM271" s="385"/>
      <c r="EN271" s="232"/>
      <c r="EO271" s="12">
        <v>204</v>
      </c>
      <c r="EP271" s="69"/>
      <c r="EQ271" s="70"/>
      <c r="FF271" s="273"/>
      <c r="FG271" s="385"/>
      <c r="FH271" s="232"/>
      <c r="FI271" s="12">
        <v>204</v>
      </c>
      <c r="FJ271" s="69"/>
      <c r="FK271" s="70"/>
      <c r="FZ271" s="273"/>
      <c r="GA271" s="385"/>
      <c r="GB271" s="232"/>
      <c r="GC271" s="12">
        <v>204</v>
      </c>
      <c r="GD271" s="69"/>
      <c r="GE271" s="70"/>
      <c r="GT271" s="273"/>
      <c r="GU271" s="385"/>
      <c r="GV271" s="232"/>
      <c r="GW271" s="12">
        <v>204</v>
      </c>
      <c r="GX271" s="69"/>
      <c r="GY271" s="70"/>
      <c r="HN271" s="273"/>
      <c r="HO271" s="385"/>
      <c r="HP271" s="232"/>
      <c r="HQ271" s="12">
        <v>204</v>
      </c>
      <c r="HR271" s="69"/>
      <c r="HS271" s="70"/>
      <c r="IH271" s="273"/>
      <c r="II271" s="385"/>
      <c r="IJ271" s="232"/>
      <c r="IK271" s="12">
        <v>204</v>
      </c>
      <c r="IL271" s="69"/>
      <c r="IM271" s="70"/>
      <c r="JB271" s="273"/>
      <c r="JC271" s="385"/>
      <c r="JD271" s="232"/>
      <c r="JE271" s="12">
        <v>204</v>
      </c>
      <c r="JF271" s="69"/>
      <c r="JG271" s="70"/>
      <c r="JV271" s="273"/>
      <c r="JW271" s="385"/>
      <c r="JX271" s="232"/>
      <c r="JY271" s="12">
        <v>204</v>
      </c>
      <c r="JZ271" s="69"/>
      <c r="KA271" s="70"/>
      <c r="KP271" s="273"/>
      <c r="KQ271" s="385"/>
      <c r="KR271" s="232"/>
      <c r="KS271" s="12">
        <v>204</v>
      </c>
      <c r="KT271" s="69"/>
      <c r="KU271" s="70"/>
      <c r="LJ271" s="273"/>
      <c r="LK271" s="385"/>
      <c r="LL271" s="232"/>
      <c r="LM271" s="12">
        <v>204</v>
      </c>
      <c r="LN271" s="69"/>
      <c r="LO271" s="70"/>
      <c r="MD271" s="273"/>
    </row>
    <row r="272" spans="2:342" ht="12.75" customHeight="1" x14ac:dyDescent="0.2">
      <c r="B272" s="12">
        <v>205</v>
      </c>
      <c r="C272" s="69">
        <v>5.99</v>
      </c>
      <c r="D272" s="70">
        <v>12.888</v>
      </c>
      <c r="E272" s="432"/>
      <c r="F272" s="72">
        <f t="shared" si="0"/>
        <v>6.4000000000000057E-2</v>
      </c>
      <c r="G272" s="67"/>
      <c r="H272" s="67"/>
      <c r="I272" s="67"/>
      <c r="J272" s="67"/>
      <c r="K272" s="67"/>
      <c r="L272" s="67"/>
      <c r="M272" s="67"/>
      <c r="N272" s="67"/>
      <c r="O272" s="67"/>
      <c r="P272" s="67"/>
      <c r="Q272" s="67"/>
      <c r="R272" s="67"/>
      <c r="S272" s="220"/>
      <c r="T272" s="385"/>
      <c r="U272" s="232"/>
      <c r="V272" s="12">
        <v>205</v>
      </c>
      <c r="W272" s="69"/>
      <c r="X272" s="70"/>
      <c r="Y272"/>
      <c r="Z272"/>
      <c r="AA272"/>
      <c r="AB272"/>
      <c r="AC272"/>
      <c r="AD272"/>
      <c r="AE272"/>
      <c r="AF272"/>
      <c r="AG272"/>
      <c r="AH272"/>
      <c r="AI272"/>
      <c r="AJ272"/>
      <c r="AK272"/>
      <c r="AL272"/>
      <c r="AM272" s="220"/>
      <c r="AN272" s="417"/>
      <c r="AP272" s="12">
        <v>205</v>
      </c>
      <c r="AQ272" s="69"/>
      <c r="AR272" s="70"/>
      <c r="AS272" s="432"/>
      <c r="AT272" s="574">
        <f t="shared" si="1"/>
        <v>0</v>
      </c>
      <c r="AU272" s="67"/>
      <c r="AV272" s="8"/>
      <c r="AW272" s="8"/>
      <c r="AX272" s="8"/>
      <c r="AY272" s="8"/>
      <c r="AZ272" s="8"/>
      <c r="BA272" s="8"/>
      <c r="BB272" s="8"/>
      <c r="BC272" s="8"/>
      <c r="BD272" s="8"/>
      <c r="BE272" s="8"/>
      <c r="BF272" s="8"/>
      <c r="BG272" s="8"/>
      <c r="BH272" s="8"/>
      <c r="BJ272" s="273"/>
      <c r="BK272" s="385"/>
      <c r="BM272" s="12">
        <v>205</v>
      </c>
      <c r="BN272" s="69"/>
      <c r="BO272" s="70"/>
      <c r="CD272" s="273"/>
      <c r="CE272" s="385"/>
      <c r="CG272" s="12">
        <v>205</v>
      </c>
      <c r="CH272" s="69"/>
      <c r="CI272" s="70"/>
      <c r="CX272" s="273"/>
      <c r="CY272" s="385"/>
      <c r="CZ272" s="232"/>
      <c r="DA272" s="12">
        <v>205</v>
      </c>
      <c r="DB272" s="69"/>
      <c r="DC272" s="70"/>
      <c r="DR272" s="273"/>
      <c r="DS272" s="385"/>
      <c r="DT272" s="232"/>
      <c r="DU272" s="12">
        <v>205</v>
      </c>
      <c r="DV272" s="69"/>
      <c r="DW272" s="70"/>
      <c r="EL272" s="273"/>
      <c r="EM272" s="385"/>
      <c r="EN272" s="232"/>
      <c r="EO272" s="12">
        <v>205</v>
      </c>
      <c r="EP272" s="69"/>
      <c r="EQ272" s="70"/>
      <c r="FF272" s="273"/>
      <c r="FG272" s="385"/>
      <c r="FH272" s="232"/>
      <c r="FI272" s="12">
        <v>205</v>
      </c>
      <c r="FJ272" s="69"/>
      <c r="FK272" s="70"/>
      <c r="FZ272" s="273"/>
      <c r="GA272" s="385"/>
      <c r="GB272" s="232"/>
      <c r="GC272" s="12">
        <v>205</v>
      </c>
      <c r="GD272" s="69"/>
      <c r="GE272" s="70"/>
      <c r="GT272" s="273"/>
      <c r="GU272" s="385"/>
      <c r="GV272" s="232"/>
      <c r="GW272" s="12">
        <v>205</v>
      </c>
      <c r="GX272" s="69"/>
      <c r="GY272" s="70"/>
      <c r="HN272" s="273"/>
      <c r="HO272" s="385"/>
      <c r="HP272" s="232"/>
      <c r="HQ272" s="12">
        <v>205</v>
      </c>
      <c r="HR272" s="69"/>
      <c r="HS272" s="70"/>
      <c r="IH272" s="273"/>
      <c r="II272" s="385"/>
      <c r="IJ272" s="232"/>
      <c r="IK272" s="12">
        <v>205</v>
      </c>
      <c r="IL272" s="69"/>
      <c r="IM272" s="70"/>
      <c r="JB272" s="273"/>
      <c r="JC272" s="385"/>
      <c r="JD272" s="232"/>
      <c r="JE272" s="12">
        <v>205</v>
      </c>
      <c r="JF272" s="69"/>
      <c r="JG272" s="70"/>
      <c r="JV272" s="273"/>
      <c r="JW272" s="385"/>
      <c r="JX272" s="232"/>
      <c r="JY272" s="12">
        <v>205</v>
      </c>
      <c r="JZ272" s="69"/>
      <c r="KA272" s="70"/>
      <c r="KP272" s="273"/>
      <c r="KQ272" s="385"/>
      <c r="KR272" s="232"/>
      <c r="KS272" s="12">
        <v>205</v>
      </c>
      <c r="KT272" s="69"/>
      <c r="KU272" s="70"/>
      <c r="LJ272" s="273"/>
      <c r="LK272" s="385"/>
      <c r="LL272" s="232"/>
      <c r="LM272" s="12">
        <v>205</v>
      </c>
      <c r="LN272" s="69"/>
      <c r="LO272" s="70"/>
      <c r="MD272" s="273"/>
    </row>
    <row r="273" spans="2:342" ht="12.75" customHeight="1" x14ac:dyDescent="0.2">
      <c r="B273" s="12">
        <v>206</v>
      </c>
      <c r="C273" s="69">
        <v>5.99</v>
      </c>
      <c r="D273" s="70">
        <v>12.951000000000001</v>
      </c>
      <c r="E273" s="432"/>
      <c r="F273" s="72">
        <f t="shared" si="0"/>
        <v>6.3000000000000611E-2</v>
      </c>
      <c r="G273" s="67"/>
      <c r="H273" s="67"/>
      <c r="I273" s="67"/>
      <c r="J273" s="67"/>
      <c r="K273" s="67"/>
      <c r="L273" s="67"/>
      <c r="M273" s="67"/>
      <c r="N273" s="67"/>
      <c r="O273" s="67"/>
      <c r="P273" s="67"/>
      <c r="Q273" s="67"/>
      <c r="R273" s="67"/>
      <c r="S273" s="220"/>
      <c r="T273" s="385"/>
      <c r="U273" s="232"/>
      <c r="V273" s="12">
        <v>206</v>
      </c>
      <c r="W273" s="69"/>
      <c r="X273" s="70"/>
      <c r="Y273"/>
      <c r="Z273"/>
      <c r="AA273"/>
      <c r="AB273"/>
      <c r="AC273"/>
      <c r="AD273"/>
      <c r="AE273"/>
      <c r="AF273"/>
      <c r="AG273"/>
      <c r="AH273"/>
      <c r="AI273"/>
      <c r="AJ273"/>
      <c r="AK273"/>
      <c r="AL273"/>
      <c r="AM273" s="220"/>
      <c r="AN273" s="417"/>
      <c r="AP273" s="12">
        <v>206</v>
      </c>
      <c r="AQ273" s="69"/>
      <c r="AR273" s="70"/>
      <c r="AS273" s="432"/>
      <c r="AT273" s="574">
        <f t="shared" si="1"/>
        <v>0</v>
      </c>
      <c r="AU273" s="67"/>
      <c r="AV273" s="8"/>
      <c r="AW273" s="8"/>
      <c r="AX273" s="8"/>
      <c r="AY273" s="8"/>
      <c r="AZ273" s="8"/>
      <c r="BA273" s="8"/>
      <c r="BB273" s="8"/>
      <c r="BC273" s="8"/>
      <c r="BD273" s="8"/>
      <c r="BE273" s="8"/>
      <c r="BF273" s="8"/>
      <c r="BG273" s="8"/>
      <c r="BH273" s="8"/>
      <c r="BJ273" s="273"/>
      <c r="BK273" s="385"/>
      <c r="BM273" s="12">
        <v>206</v>
      </c>
      <c r="BN273" s="69"/>
      <c r="BO273" s="70"/>
      <c r="CD273" s="273"/>
      <c r="CE273" s="385"/>
      <c r="CG273" s="12">
        <v>206</v>
      </c>
      <c r="CH273" s="69"/>
      <c r="CI273" s="70"/>
      <c r="CX273" s="273"/>
      <c r="CY273" s="385"/>
      <c r="CZ273" s="232"/>
      <c r="DA273" s="12">
        <v>206</v>
      </c>
      <c r="DB273" s="69"/>
      <c r="DC273" s="70"/>
      <c r="DR273" s="273"/>
      <c r="DS273" s="385"/>
      <c r="DT273" s="232"/>
      <c r="DU273" s="12">
        <v>206</v>
      </c>
      <c r="DV273" s="69"/>
      <c r="DW273" s="70"/>
      <c r="EL273" s="273"/>
      <c r="EM273" s="385"/>
      <c r="EN273" s="232"/>
      <c r="EO273" s="12">
        <v>206</v>
      </c>
      <c r="EP273" s="69"/>
      <c r="EQ273" s="70"/>
      <c r="FF273" s="273"/>
      <c r="FG273" s="385"/>
      <c r="FH273" s="232"/>
      <c r="FI273" s="12">
        <v>206</v>
      </c>
      <c r="FJ273" s="69"/>
      <c r="FK273" s="70"/>
      <c r="FZ273" s="273"/>
      <c r="GA273" s="385"/>
      <c r="GB273" s="232"/>
      <c r="GC273" s="12">
        <v>206</v>
      </c>
      <c r="GD273" s="69"/>
      <c r="GE273" s="70"/>
      <c r="GT273" s="273"/>
      <c r="GU273" s="385"/>
      <c r="GV273" s="232"/>
      <c r="GW273" s="12">
        <v>206</v>
      </c>
      <c r="GX273" s="69"/>
      <c r="GY273" s="70"/>
      <c r="HN273" s="273"/>
      <c r="HO273" s="385"/>
      <c r="HP273" s="232"/>
      <c r="HQ273" s="12">
        <v>206</v>
      </c>
      <c r="HR273" s="69"/>
      <c r="HS273" s="70"/>
      <c r="IH273" s="273"/>
      <c r="II273" s="385"/>
      <c r="IJ273" s="232"/>
      <c r="IK273" s="12">
        <v>206</v>
      </c>
      <c r="IL273" s="69"/>
      <c r="IM273" s="70"/>
      <c r="JB273" s="273"/>
      <c r="JC273" s="385"/>
      <c r="JD273" s="232"/>
      <c r="JE273" s="12">
        <v>206</v>
      </c>
      <c r="JF273" s="69"/>
      <c r="JG273" s="70"/>
      <c r="JV273" s="273"/>
      <c r="JW273" s="385"/>
      <c r="JX273" s="232"/>
      <c r="JY273" s="12">
        <v>206</v>
      </c>
      <c r="JZ273" s="69"/>
      <c r="KA273" s="70"/>
      <c r="KP273" s="273"/>
      <c r="KQ273" s="385"/>
      <c r="KR273" s="232"/>
      <c r="KS273" s="12">
        <v>206</v>
      </c>
      <c r="KT273" s="69"/>
      <c r="KU273" s="70"/>
      <c r="LJ273" s="273"/>
      <c r="LK273" s="385"/>
      <c r="LL273" s="232"/>
      <c r="LM273" s="12">
        <v>206</v>
      </c>
      <c r="LN273" s="69"/>
      <c r="LO273" s="70"/>
      <c r="MD273" s="273"/>
    </row>
    <row r="274" spans="2:342" ht="12.75" customHeight="1" x14ac:dyDescent="0.2">
      <c r="B274" s="12">
        <v>207</v>
      </c>
      <c r="C274" s="69"/>
      <c r="D274" s="70"/>
      <c r="E274" s="432"/>
      <c r="F274" s="72">
        <f t="shared" si="0"/>
        <v>-12.951000000000001</v>
      </c>
      <c r="G274" s="67"/>
      <c r="H274" s="67"/>
      <c r="I274" s="67"/>
      <c r="J274" s="67"/>
      <c r="K274" s="67"/>
      <c r="L274" s="67"/>
      <c r="M274" s="67"/>
      <c r="N274" s="67"/>
      <c r="O274" s="67"/>
      <c r="P274" s="67"/>
      <c r="Q274" s="67"/>
      <c r="R274" s="67"/>
      <c r="S274" s="220"/>
      <c r="T274" s="385"/>
      <c r="U274" s="232"/>
      <c r="V274" s="12">
        <v>207</v>
      </c>
      <c r="W274" s="69"/>
      <c r="X274" s="70"/>
      <c r="Y274"/>
      <c r="Z274"/>
      <c r="AA274"/>
      <c r="AB274"/>
      <c r="AC274"/>
      <c r="AD274"/>
      <c r="AE274"/>
      <c r="AF274"/>
      <c r="AG274"/>
      <c r="AH274"/>
      <c r="AI274"/>
      <c r="AJ274"/>
      <c r="AK274"/>
      <c r="AL274"/>
      <c r="AM274" s="220"/>
      <c r="AN274" s="417"/>
      <c r="AP274" s="12">
        <v>207</v>
      </c>
      <c r="AQ274" s="69"/>
      <c r="AR274" s="70"/>
      <c r="AS274" s="432"/>
      <c r="AT274" s="574">
        <f t="shared" si="1"/>
        <v>0</v>
      </c>
      <c r="AU274" s="67"/>
      <c r="AV274" s="8"/>
      <c r="AW274" s="8"/>
      <c r="AX274" s="8"/>
      <c r="AY274" s="8"/>
      <c r="AZ274" s="8"/>
      <c r="BA274" s="8"/>
      <c r="BB274" s="8"/>
      <c r="BC274" s="8"/>
      <c r="BD274" s="8"/>
      <c r="BE274" s="8"/>
      <c r="BF274" s="8"/>
      <c r="BG274" s="8"/>
      <c r="BH274" s="8"/>
      <c r="BJ274" s="273"/>
      <c r="BK274" s="385"/>
      <c r="BM274" s="12">
        <v>207</v>
      </c>
      <c r="BN274" s="69"/>
      <c r="BO274" s="70"/>
      <c r="CD274" s="273"/>
      <c r="CE274" s="385"/>
      <c r="CG274" s="12">
        <v>207</v>
      </c>
      <c r="CH274" s="69"/>
      <c r="CI274" s="70"/>
      <c r="CX274" s="273"/>
      <c r="CY274" s="385"/>
      <c r="CZ274" s="232"/>
      <c r="DA274" s="12">
        <v>207</v>
      </c>
      <c r="DB274" s="69"/>
      <c r="DC274" s="70"/>
      <c r="DR274" s="273"/>
      <c r="DS274" s="385"/>
      <c r="DT274" s="232"/>
      <c r="DU274" s="12">
        <v>207</v>
      </c>
      <c r="DV274" s="69"/>
      <c r="DW274" s="70"/>
      <c r="EL274" s="273"/>
      <c r="EM274" s="385"/>
      <c r="EN274" s="232"/>
      <c r="EO274" s="12">
        <v>207</v>
      </c>
      <c r="EP274" s="69"/>
      <c r="EQ274" s="70"/>
      <c r="FF274" s="273"/>
      <c r="FG274" s="385"/>
      <c r="FH274" s="232"/>
      <c r="FI274" s="12">
        <v>207</v>
      </c>
      <c r="FJ274" s="69"/>
      <c r="FK274" s="70"/>
      <c r="FZ274" s="273"/>
      <c r="GA274" s="385"/>
      <c r="GB274" s="232"/>
      <c r="GC274" s="12">
        <v>207</v>
      </c>
      <c r="GD274" s="69"/>
      <c r="GE274" s="70"/>
      <c r="GT274" s="273"/>
      <c r="GU274" s="385"/>
      <c r="GV274" s="232"/>
      <c r="GW274" s="12">
        <v>207</v>
      </c>
      <c r="GX274" s="69"/>
      <c r="GY274" s="70"/>
      <c r="HN274" s="273"/>
      <c r="HO274" s="385"/>
      <c r="HP274" s="232"/>
      <c r="HQ274" s="12">
        <v>207</v>
      </c>
      <c r="HR274" s="69"/>
      <c r="HS274" s="70"/>
      <c r="IH274" s="273"/>
      <c r="II274" s="385"/>
      <c r="IJ274" s="232"/>
      <c r="IK274" s="12">
        <v>207</v>
      </c>
      <c r="IL274" s="69"/>
      <c r="IM274" s="70"/>
      <c r="JB274" s="273"/>
      <c r="JC274" s="385"/>
      <c r="JD274" s="232"/>
      <c r="JE274" s="12">
        <v>207</v>
      </c>
      <c r="JF274" s="69"/>
      <c r="JG274" s="70"/>
      <c r="JV274" s="273"/>
      <c r="JW274" s="385"/>
      <c r="JX274" s="232"/>
      <c r="JY274" s="12">
        <v>207</v>
      </c>
      <c r="JZ274" s="69"/>
      <c r="KA274" s="70"/>
      <c r="KP274" s="273"/>
      <c r="KQ274" s="385"/>
      <c r="KR274" s="232"/>
      <c r="KS274" s="12">
        <v>207</v>
      </c>
      <c r="KT274" s="69"/>
      <c r="KU274" s="70"/>
      <c r="LJ274" s="273"/>
      <c r="LK274" s="385"/>
      <c r="LL274" s="232"/>
      <c r="LM274" s="12">
        <v>207</v>
      </c>
      <c r="LN274" s="69"/>
      <c r="LO274" s="70"/>
      <c r="MD274" s="273"/>
    </row>
    <row r="275" spans="2:342" ht="12.75" customHeight="1" x14ac:dyDescent="0.2">
      <c r="B275" s="12">
        <v>208</v>
      </c>
      <c r="C275" s="69"/>
      <c r="D275" s="70"/>
      <c r="E275" s="432"/>
      <c r="F275" s="72">
        <f t="shared" si="0"/>
        <v>0</v>
      </c>
      <c r="G275" s="67"/>
      <c r="H275" s="67"/>
      <c r="I275" s="67"/>
      <c r="J275" s="67"/>
      <c r="K275" s="67"/>
      <c r="L275" s="67"/>
      <c r="M275" s="67"/>
      <c r="N275" s="67"/>
      <c r="O275" s="67"/>
      <c r="P275" s="67"/>
      <c r="Q275" s="67"/>
      <c r="R275" s="67"/>
      <c r="S275" s="220"/>
      <c r="T275" s="385"/>
      <c r="U275" s="232"/>
      <c r="V275" s="12">
        <v>208</v>
      </c>
      <c r="W275" s="69"/>
      <c r="X275" s="70"/>
      <c r="Y275"/>
      <c r="Z275"/>
      <c r="AA275"/>
      <c r="AB275"/>
      <c r="AC275"/>
      <c r="AD275"/>
      <c r="AE275"/>
      <c r="AF275"/>
      <c r="AG275"/>
      <c r="AH275"/>
      <c r="AI275"/>
      <c r="AJ275"/>
      <c r="AK275"/>
      <c r="AL275"/>
      <c r="AM275" s="220"/>
      <c r="AN275" s="417"/>
      <c r="AP275" s="12">
        <v>208</v>
      </c>
      <c r="AQ275" s="69"/>
      <c r="AR275" s="70"/>
      <c r="AS275" s="432"/>
      <c r="AT275" s="574">
        <f t="shared" si="1"/>
        <v>0</v>
      </c>
      <c r="AU275" s="67"/>
      <c r="AV275" s="8"/>
      <c r="AW275" s="8"/>
      <c r="AX275" s="8"/>
      <c r="AY275" s="8"/>
      <c r="AZ275" s="8"/>
      <c r="BA275" s="8"/>
      <c r="BB275" s="8"/>
      <c r="BC275" s="8"/>
      <c r="BD275" s="8"/>
      <c r="BE275" s="8"/>
      <c r="BF275" s="8"/>
      <c r="BG275" s="8"/>
      <c r="BH275" s="8"/>
      <c r="BJ275" s="273"/>
      <c r="BK275" s="385"/>
      <c r="BM275" s="12">
        <v>208</v>
      </c>
      <c r="BN275" s="69"/>
      <c r="BO275" s="70"/>
      <c r="CD275" s="273"/>
      <c r="CE275" s="385"/>
      <c r="CG275" s="12">
        <v>208</v>
      </c>
      <c r="CH275" s="69"/>
      <c r="CI275" s="70"/>
      <c r="CX275" s="273"/>
      <c r="CY275" s="385"/>
      <c r="CZ275" s="232"/>
      <c r="DA275" s="12">
        <v>208</v>
      </c>
      <c r="DB275" s="69"/>
      <c r="DC275" s="70"/>
      <c r="DR275" s="273"/>
      <c r="DS275" s="385"/>
      <c r="DT275" s="232"/>
      <c r="DU275" s="12">
        <v>208</v>
      </c>
      <c r="DV275" s="69"/>
      <c r="DW275" s="70"/>
      <c r="EL275" s="273"/>
      <c r="EM275" s="385"/>
      <c r="EN275" s="232"/>
      <c r="EO275" s="12">
        <v>208</v>
      </c>
      <c r="EP275" s="69"/>
      <c r="EQ275" s="70"/>
      <c r="FF275" s="273"/>
      <c r="FG275" s="385"/>
      <c r="FH275" s="232"/>
      <c r="FI275" s="12">
        <v>208</v>
      </c>
      <c r="FJ275" s="69"/>
      <c r="FK275" s="70"/>
      <c r="FZ275" s="273"/>
      <c r="GA275" s="385"/>
      <c r="GB275" s="232"/>
      <c r="GC275" s="12">
        <v>208</v>
      </c>
      <c r="GD275" s="69"/>
      <c r="GE275" s="70"/>
      <c r="GT275" s="273"/>
      <c r="GU275" s="385"/>
      <c r="GV275" s="232"/>
      <c r="GW275" s="12">
        <v>208</v>
      </c>
      <c r="GX275" s="69"/>
      <c r="GY275" s="70"/>
      <c r="HN275" s="273"/>
      <c r="HO275" s="385"/>
      <c r="HP275" s="232"/>
      <c r="HQ275" s="12">
        <v>208</v>
      </c>
      <c r="HR275" s="69"/>
      <c r="HS275" s="70"/>
      <c r="IH275" s="273"/>
      <c r="II275" s="385"/>
      <c r="IJ275" s="232"/>
      <c r="IK275" s="12">
        <v>208</v>
      </c>
      <c r="IL275" s="69"/>
      <c r="IM275" s="70"/>
      <c r="JB275" s="273"/>
      <c r="JC275" s="385"/>
      <c r="JD275" s="232"/>
      <c r="JE275" s="12">
        <v>208</v>
      </c>
      <c r="JF275" s="69"/>
      <c r="JG275" s="70"/>
      <c r="JV275" s="273"/>
      <c r="JW275" s="385"/>
      <c r="JX275" s="232"/>
      <c r="JY275" s="12">
        <v>208</v>
      </c>
      <c r="JZ275" s="69"/>
      <c r="KA275" s="70"/>
      <c r="KP275" s="273"/>
      <c r="KQ275" s="385"/>
      <c r="KR275" s="232"/>
      <c r="KS275" s="12">
        <v>208</v>
      </c>
      <c r="KT275" s="69"/>
      <c r="KU275" s="70"/>
      <c r="LJ275" s="273"/>
      <c r="LK275" s="385"/>
      <c r="LL275" s="232"/>
      <c r="LM275" s="12">
        <v>208</v>
      </c>
      <c r="LN275" s="69"/>
      <c r="LO275" s="70"/>
      <c r="MD275" s="273"/>
    </row>
    <row r="276" spans="2:342" ht="12.75" customHeight="1" x14ac:dyDescent="0.2">
      <c r="B276" s="12">
        <v>209</v>
      </c>
      <c r="C276" s="69"/>
      <c r="D276" s="70"/>
      <c r="E276" s="432"/>
      <c r="F276" s="72">
        <f t="shared" si="0"/>
        <v>0</v>
      </c>
      <c r="G276" s="67"/>
      <c r="H276" s="67"/>
      <c r="I276" s="67"/>
      <c r="J276" s="67"/>
      <c r="K276" s="67"/>
      <c r="L276" s="67"/>
      <c r="M276" s="67"/>
      <c r="N276" s="67"/>
      <c r="O276" s="67"/>
      <c r="P276" s="67"/>
      <c r="Q276" s="67"/>
      <c r="R276" s="67"/>
      <c r="S276" s="220"/>
      <c r="T276" s="385"/>
      <c r="U276" s="232"/>
      <c r="V276" s="12">
        <v>209</v>
      </c>
      <c r="W276" s="69"/>
      <c r="X276" s="70"/>
      <c r="Y276"/>
      <c r="Z276"/>
      <c r="AA276"/>
      <c r="AB276"/>
      <c r="AC276"/>
      <c r="AD276"/>
      <c r="AE276"/>
      <c r="AF276"/>
      <c r="AG276"/>
      <c r="AH276"/>
      <c r="AI276"/>
      <c r="AJ276"/>
      <c r="AK276"/>
      <c r="AL276"/>
      <c r="AM276" s="220"/>
      <c r="AN276" s="417"/>
      <c r="AP276" s="12">
        <v>209</v>
      </c>
      <c r="AQ276" s="69"/>
      <c r="AR276" s="70"/>
      <c r="AS276" s="432"/>
      <c r="AT276" s="574">
        <f t="shared" si="1"/>
        <v>0</v>
      </c>
      <c r="AU276" s="67"/>
      <c r="AV276" s="8"/>
      <c r="AW276" s="8"/>
      <c r="AX276" s="8"/>
      <c r="AY276" s="8"/>
      <c r="AZ276" s="8"/>
      <c r="BA276" s="8"/>
      <c r="BB276" s="8"/>
      <c r="BC276" s="8"/>
      <c r="BD276" s="8"/>
      <c r="BE276" s="8"/>
      <c r="BF276" s="8"/>
      <c r="BG276" s="8"/>
      <c r="BH276" s="8"/>
      <c r="BJ276" s="273"/>
      <c r="BK276" s="385"/>
      <c r="BM276" s="12">
        <v>209</v>
      </c>
      <c r="BN276" s="69"/>
      <c r="BO276" s="70"/>
      <c r="CD276" s="273"/>
      <c r="CE276" s="385"/>
      <c r="CG276" s="12">
        <v>209</v>
      </c>
      <c r="CH276" s="69"/>
      <c r="CI276" s="70"/>
      <c r="CX276" s="273"/>
      <c r="CY276" s="385"/>
      <c r="CZ276" s="232"/>
      <c r="DA276" s="12">
        <v>209</v>
      </c>
      <c r="DB276" s="69"/>
      <c r="DC276" s="70"/>
      <c r="DR276" s="273"/>
      <c r="DS276" s="385"/>
      <c r="DT276" s="232"/>
      <c r="DU276" s="12">
        <v>209</v>
      </c>
      <c r="DV276" s="69"/>
      <c r="DW276" s="70"/>
      <c r="EL276" s="273"/>
      <c r="EM276" s="385"/>
      <c r="EN276" s="232"/>
      <c r="EO276" s="12">
        <v>209</v>
      </c>
      <c r="EP276" s="69"/>
      <c r="EQ276" s="70"/>
      <c r="FF276" s="273"/>
      <c r="FG276" s="385"/>
      <c r="FH276" s="232"/>
      <c r="FI276" s="12">
        <v>209</v>
      </c>
      <c r="FJ276" s="69"/>
      <c r="FK276" s="70"/>
      <c r="FZ276" s="273"/>
      <c r="GA276" s="385"/>
      <c r="GB276" s="232"/>
      <c r="GC276" s="12">
        <v>209</v>
      </c>
      <c r="GD276" s="69"/>
      <c r="GE276" s="70"/>
      <c r="GT276" s="273"/>
      <c r="GU276" s="385"/>
      <c r="GV276" s="232"/>
      <c r="GW276" s="12">
        <v>209</v>
      </c>
      <c r="GX276" s="69"/>
      <c r="GY276" s="70"/>
      <c r="HN276" s="273"/>
      <c r="HO276" s="385"/>
      <c r="HP276" s="232"/>
      <c r="HQ276" s="12">
        <v>209</v>
      </c>
      <c r="HR276" s="69"/>
      <c r="HS276" s="70"/>
      <c r="IH276" s="273"/>
      <c r="II276" s="385"/>
      <c r="IJ276" s="232"/>
      <c r="IK276" s="12">
        <v>209</v>
      </c>
      <c r="IL276" s="69"/>
      <c r="IM276" s="70"/>
      <c r="JB276" s="273"/>
      <c r="JC276" s="385"/>
      <c r="JD276" s="232"/>
      <c r="JE276" s="12">
        <v>209</v>
      </c>
      <c r="JF276" s="69"/>
      <c r="JG276" s="70"/>
      <c r="JV276" s="273"/>
      <c r="JW276" s="385"/>
      <c r="JX276" s="232"/>
      <c r="JY276" s="12">
        <v>209</v>
      </c>
      <c r="JZ276" s="69"/>
      <c r="KA276" s="70"/>
      <c r="KP276" s="273"/>
      <c r="KQ276" s="385"/>
      <c r="KR276" s="232"/>
      <c r="KS276" s="12">
        <v>209</v>
      </c>
      <c r="KT276" s="69"/>
      <c r="KU276" s="70"/>
      <c r="LJ276" s="273"/>
      <c r="LK276" s="385"/>
      <c r="LL276" s="232"/>
      <c r="LM276" s="12">
        <v>209</v>
      </c>
      <c r="LN276" s="69"/>
      <c r="LO276" s="70"/>
      <c r="MD276" s="273"/>
    </row>
    <row r="277" spans="2:342" ht="12.75" customHeight="1" x14ac:dyDescent="0.2">
      <c r="B277" s="12">
        <v>210</v>
      </c>
      <c r="C277" s="69"/>
      <c r="D277" s="70"/>
      <c r="E277" s="432"/>
      <c r="F277" s="72">
        <f t="shared" si="0"/>
        <v>0</v>
      </c>
      <c r="G277" s="67"/>
      <c r="H277" s="67"/>
      <c r="I277" s="67"/>
      <c r="J277" s="67"/>
      <c r="K277" s="67"/>
      <c r="L277" s="67"/>
      <c r="M277" s="67"/>
      <c r="N277" s="67"/>
      <c r="O277" s="67"/>
      <c r="P277" s="67"/>
      <c r="Q277" s="67"/>
      <c r="R277" s="67"/>
      <c r="S277" s="220"/>
      <c r="T277" s="385"/>
      <c r="U277" s="232"/>
      <c r="V277" s="12">
        <v>210</v>
      </c>
      <c r="W277" s="69"/>
      <c r="X277" s="70"/>
      <c r="Y277"/>
      <c r="Z277"/>
      <c r="AA277"/>
      <c r="AB277"/>
      <c r="AC277"/>
      <c r="AD277"/>
      <c r="AE277"/>
      <c r="AF277"/>
      <c r="AG277"/>
      <c r="AH277"/>
      <c r="AI277"/>
      <c r="AJ277"/>
      <c r="AK277"/>
      <c r="AL277"/>
      <c r="AM277" s="220"/>
      <c r="AN277" s="417"/>
      <c r="AP277" s="12">
        <v>210</v>
      </c>
      <c r="AQ277" s="69"/>
      <c r="AR277" s="70"/>
      <c r="AS277" s="432"/>
      <c r="AT277" s="574">
        <f t="shared" si="1"/>
        <v>0</v>
      </c>
      <c r="AU277" s="67"/>
      <c r="AV277" s="8"/>
      <c r="AW277" s="8"/>
      <c r="AX277" s="8"/>
      <c r="AY277" s="8"/>
      <c r="AZ277" s="8"/>
      <c r="BA277" s="8"/>
      <c r="BB277" s="8"/>
      <c r="BC277" s="8"/>
      <c r="BD277" s="8"/>
      <c r="BE277" s="8"/>
      <c r="BF277" s="8"/>
      <c r="BG277" s="8"/>
      <c r="BH277" s="8"/>
      <c r="BJ277" s="273"/>
      <c r="BK277" s="385"/>
      <c r="BM277" s="12">
        <v>210</v>
      </c>
      <c r="BN277" s="69"/>
      <c r="BO277" s="70"/>
      <c r="CD277" s="273"/>
      <c r="CE277" s="385"/>
      <c r="CG277" s="12">
        <v>210</v>
      </c>
      <c r="CH277" s="69"/>
      <c r="CI277" s="70"/>
      <c r="CX277" s="273"/>
      <c r="CY277" s="385"/>
      <c r="CZ277" s="232"/>
      <c r="DA277" s="12">
        <v>210</v>
      </c>
      <c r="DB277" s="69"/>
      <c r="DC277" s="70"/>
      <c r="DR277" s="273"/>
      <c r="DS277" s="385"/>
      <c r="DT277" s="232"/>
      <c r="DU277" s="12">
        <v>210</v>
      </c>
      <c r="DV277" s="69"/>
      <c r="DW277" s="70"/>
      <c r="EL277" s="273"/>
      <c r="EM277" s="385"/>
      <c r="EN277" s="232"/>
      <c r="EO277" s="12">
        <v>210</v>
      </c>
      <c r="EP277" s="69"/>
      <c r="EQ277" s="70"/>
      <c r="FF277" s="273"/>
      <c r="FG277" s="385"/>
      <c r="FH277" s="232"/>
      <c r="FI277" s="12">
        <v>210</v>
      </c>
      <c r="FJ277" s="69"/>
      <c r="FK277" s="70"/>
      <c r="FZ277" s="273"/>
      <c r="GA277" s="385"/>
      <c r="GB277" s="232"/>
      <c r="GC277" s="12">
        <v>210</v>
      </c>
      <c r="GD277" s="69"/>
      <c r="GE277" s="70"/>
      <c r="GT277" s="273"/>
      <c r="GU277" s="385"/>
      <c r="GV277" s="232"/>
      <c r="GW277" s="12">
        <v>210</v>
      </c>
      <c r="GX277" s="69"/>
      <c r="GY277" s="70"/>
      <c r="HN277" s="273"/>
      <c r="HO277" s="385"/>
      <c r="HP277" s="232"/>
      <c r="HQ277" s="12">
        <v>210</v>
      </c>
      <c r="HR277" s="69"/>
      <c r="HS277" s="70"/>
      <c r="IH277" s="273"/>
      <c r="II277" s="385"/>
      <c r="IJ277" s="232"/>
      <c r="IK277" s="12">
        <v>210</v>
      </c>
      <c r="IL277" s="69"/>
      <c r="IM277" s="70"/>
      <c r="JB277" s="273"/>
      <c r="JC277" s="385"/>
      <c r="JD277" s="232"/>
      <c r="JE277" s="12">
        <v>210</v>
      </c>
      <c r="JF277" s="69"/>
      <c r="JG277" s="70"/>
      <c r="JV277" s="273"/>
      <c r="JW277" s="385"/>
      <c r="JX277" s="232"/>
      <c r="JY277" s="12">
        <v>210</v>
      </c>
      <c r="JZ277" s="69"/>
      <c r="KA277" s="70"/>
      <c r="KP277" s="273"/>
      <c r="KQ277" s="385"/>
      <c r="KR277" s="232"/>
      <c r="KS277" s="12">
        <v>210</v>
      </c>
      <c r="KT277" s="69"/>
      <c r="KU277" s="70"/>
      <c r="LJ277" s="273"/>
      <c r="LK277" s="385"/>
      <c r="LL277" s="232"/>
      <c r="LM277" s="12">
        <v>210</v>
      </c>
      <c r="LN277" s="69"/>
      <c r="LO277" s="70"/>
      <c r="MD277" s="273"/>
    </row>
    <row r="278" spans="2:342" ht="12.75" customHeight="1" x14ac:dyDescent="0.2">
      <c r="B278" s="12">
        <v>211</v>
      </c>
      <c r="C278" s="69"/>
      <c r="D278" s="70"/>
      <c r="E278" s="432"/>
      <c r="F278" s="72">
        <f t="shared" si="0"/>
        <v>0</v>
      </c>
      <c r="G278" s="67"/>
      <c r="H278" s="67"/>
      <c r="I278" s="67"/>
      <c r="J278" s="67"/>
      <c r="K278" s="67"/>
      <c r="L278" s="67"/>
      <c r="M278" s="67"/>
      <c r="N278" s="67"/>
      <c r="O278" s="67"/>
      <c r="P278" s="67"/>
      <c r="Q278" s="67"/>
      <c r="R278" s="67"/>
      <c r="S278" s="220"/>
      <c r="T278" s="385"/>
      <c r="U278" s="232"/>
      <c r="V278" s="12">
        <v>211</v>
      </c>
      <c r="W278" s="69"/>
      <c r="X278" s="70"/>
      <c r="Y278"/>
      <c r="Z278"/>
      <c r="AA278"/>
      <c r="AB278"/>
      <c r="AC278"/>
      <c r="AD278"/>
      <c r="AE278"/>
      <c r="AF278"/>
      <c r="AG278"/>
      <c r="AH278"/>
      <c r="AI278"/>
      <c r="AJ278"/>
      <c r="AK278"/>
      <c r="AL278"/>
      <c r="AM278" s="220"/>
      <c r="AN278" s="417"/>
      <c r="AP278" s="12">
        <v>211</v>
      </c>
      <c r="AQ278" s="69"/>
      <c r="AR278" s="70"/>
      <c r="AS278" s="432"/>
      <c r="AT278" s="574">
        <f t="shared" si="1"/>
        <v>0</v>
      </c>
      <c r="AU278" s="67"/>
      <c r="AV278" s="8"/>
      <c r="AW278" s="8"/>
      <c r="AX278" s="8"/>
      <c r="AY278" s="8"/>
      <c r="AZ278" s="8"/>
      <c r="BA278" s="8"/>
      <c r="BB278" s="8"/>
      <c r="BC278" s="8"/>
      <c r="BD278" s="8"/>
      <c r="BE278" s="8"/>
      <c r="BF278" s="8"/>
      <c r="BG278" s="8"/>
      <c r="BH278" s="8"/>
      <c r="BJ278" s="273"/>
      <c r="BK278" s="385"/>
      <c r="BM278" s="12">
        <v>211</v>
      </c>
      <c r="BN278" s="69"/>
      <c r="BO278" s="70"/>
      <c r="CD278" s="273"/>
      <c r="CE278" s="385"/>
      <c r="CG278" s="12">
        <v>211</v>
      </c>
      <c r="CH278" s="69"/>
      <c r="CI278" s="70"/>
      <c r="CX278" s="273"/>
      <c r="CY278" s="385"/>
      <c r="CZ278" s="232"/>
      <c r="DA278" s="12">
        <v>211</v>
      </c>
      <c r="DB278" s="69"/>
      <c r="DC278" s="70"/>
      <c r="DR278" s="273"/>
      <c r="DS278" s="385"/>
      <c r="DT278" s="232"/>
      <c r="DU278" s="12">
        <v>211</v>
      </c>
      <c r="DV278" s="69"/>
      <c r="DW278" s="70"/>
      <c r="EL278" s="273"/>
      <c r="EM278" s="385"/>
      <c r="EN278" s="232"/>
      <c r="EO278" s="12">
        <v>211</v>
      </c>
      <c r="EP278" s="69"/>
      <c r="EQ278" s="70"/>
      <c r="FF278" s="273"/>
      <c r="FG278" s="385"/>
      <c r="FH278" s="232"/>
      <c r="FI278" s="12">
        <v>211</v>
      </c>
      <c r="FJ278" s="69"/>
      <c r="FK278" s="70"/>
      <c r="FZ278" s="273"/>
      <c r="GA278" s="385"/>
      <c r="GB278" s="232"/>
      <c r="GC278" s="12">
        <v>211</v>
      </c>
      <c r="GD278" s="69"/>
      <c r="GE278" s="70"/>
      <c r="GT278" s="273"/>
      <c r="GU278" s="385"/>
      <c r="GV278" s="232"/>
      <c r="GW278" s="12">
        <v>211</v>
      </c>
      <c r="GX278" s="69"/>
      <c r="GY278" s="70"/>
      <c r="HN278" s="273"/>
      <c r="HO278" s="385"/>
      <c r="HP278" s="232"/>
      <c r="HQ278" s="12">
        <v>211</v>
      </c>
      <c r="HR278" s="69"/>
      <c r="HS278" s="70"/>
      <c r="IH278" s="273"/>
      <c r="II278" s="385"/>
      <c r="IJ278" s="232"/>
      <c r="IK278" s="12">
        <v>211</v>
      </c>
      <c r="IL278" s="69"/>
      <c r="IM278" s="70"/>
      <c r="JB278" s="273"/>
      <c r="JC278" s="385"/>
      <c r="JD278" s="232"/>
      <c r="JE278" s="12">
        <v>211</v>
      </c>
      <c r="JF278" s="69"/>
      <c r="JG278" s="70"/>
      <c r="JV278" s="273"/>
      <c r="JW278" s="385"/>
      <c r="JX278" s="232"/>
      <c r="JY278" s="12">
        <v>211</v>
      </c>
      <c r="JZ278" s="69"/>
      <c r="KA278" s="70"/>
      <c r="KP278" s="273"/>
      <c r="KQ278" s="385"/>
      <c r="KR278" s="232"/>
      <c r="KS278" s="12">
        <v>211</v>
      </c>
      <c r="KT278" s="69"/>
      <c r="KU278" s="70"/>
      <c r="LJ278" s="273"/>
      <c r="LK278" s="385"/>
      <c r="LL278" s="232"/>
      <c r="LM278" s="12">
        <v>211</v>
      </c>
      <c r="LN278" s="69"/>
      <c r="LO278" s="70"/>
      <c r="MD278" s="273"/>
    </row>
    <row r="279" spans="2:342" ht="12.75" customHeight="1" x14ac:dyDescent="0.2">
      <c r="B279" s="12">
        <v>212</v>
      </c>
      <c r="C279" s="69"/>
      <c r="D279" s="70"/>
      <c r="E279" s="432"/>
      <c r="F279" s="72">
        <f t="shared" si="0"/>
        <v>0</v>
      </c>
      <c r="G279" s="67"/>
      <c r="H279" s="67"/>
      <c r="I279" s="67"/>
      <c r="J279" s="67"/>
      <c r="K279" s="67"/>
      <c r="L279" s="67"/>
      <c r="M279" s="67"/>
      <c r="N279" s="67"/>
      <c r="O279" s="67"/>
      <c r="P279" s="67"/>
      <c r="Q279" s="67"/>
      <c r="R279" s="67"/>
      <c r="S279" s="220"/>
      <c r="T279" s="385"/>
      <c r="U279" s="232"/>
      <c r="V279" s="12">
        <v>212</v>
      </c>
      <c r="W279" s="69"/>
      <c r="X279" s="70"/>
      <c r="Y279"/>
      <c r="Z279"/>
      <c r="AA279"/>
      <c r="AB279"/>
      <c r="AC279"/>
      <c r="AD279"/>
      <c r="AE279"/>
      <c r="AF279"/>
      <c r="AG279"/>
      <c r="AH279"/>
      <c r="AI279"/>
      <c r="AJ279"/>
      <c r="AK279"/>
      <c r="AL279"/>
      <c r="AM279" s="220"/>
      <c r="AN279" s="417"/>
      <c r="AP279" s="12">
        <v>212</v>
      </c>
      <c r="AQ279" s="69"/>
      <c r="AR279" s="70"/>
      <c r="AS279" s="432"/>
      <c r="AT279" s="574">
        <f t="shared" si="1"/>
        <v>0</v>
      </c>
      <c r="AU279" s="67"/>
      <c r="AV279" s="8"/>
      <c r="AW279" s="8"/>
      <c r="AX279" s="8"/>
      <c r="AY279" s="8"/>
      <c r="AZ279" s="8"/>
      <c r="BA279" s="8"/>
      <c r="BB279" s="8"/>
      <c r="BC279" s="8"/>
      <c r="BD279" s="8"/>
      <c r="BE279" s="8"/>
      <c r="BF279" s="8"/>
      <c r="BG279" s="8"/>
      <c r="BH279" s="8"/>
      <c r="BJ279" s="273"/>
      <c r="BK279" s="385"/>
      <c r="BM279" s="12">
        <v>212</v>
      </c>
      <c r="BN279" s="69"/>
      <c r="BO279" s="70"/>
      <c r="CD279" s="273"/>
      <c r="CE279" s="385"/>
      <c r="CG279" s="12">
        <v>212</v>
      </c>
      <c r="CH279" s="69"/>
      <c r="CI279" s="70"/>
      <c r="CX279" s="273"/>
      <c r="CY279" s="385"/>
      <c r="CZ279" s="232"/>
      <c r="DA279" s="12">
        <v>212</v>
      </c>
      <c r="DB279" s="69"/>
      <c r="DC279" s="70"/>
      <c r="DR279" s="273"/>
      <c r="DS279" s="385"/>
      <c r="DT279" s="232"/>
      <c r="DU279" s="12">
        <v>212</v>
      </c>
      <c r="DV279" s="69"/>
      <c r="DW279" s="70"/>
      <c r="EL279" s="273"/>
      <c r="EM279" s="385"/>
      <c r="EN279" s="232"/>
      <c r="EO279" s="12">
        <v>212</v>
      </c>
      <c r="EP279" s="69"/>
      <c r="EQ279" s="70"/>
      <c r="FF279" s="273"/>
      <c r="FG279" s="385"/>
      <c r="FH279" s="232"/>
      <c r="FI279" s="12">
        <v>212</v>
      </c>
      <c r="FJ279" s="69"/>
      <c r="FK279" s="70"/>
      <c r="FZ279" s="273"/>
      <c r="GA279" s="385"/>
      <c r="GB279" s="232"/>
      <c r="GC279" s="12">
        <v>212</v>
      </c>
      <c r="GD279" s="69"/>
      <c r="GE279" s="70"/>
      <c r="GT279" s="273"/>
      <c r="GU279" s="385"/>
      <c r="GV279" s="232"/>
      <c r="GW279" s="12">
        <v>212</v>
      </c>
      <c r="GX279" s="69"/>
      <c r="GY279" s="70"/>
      <c r="HN279" s="273"/>
      <c r="HO279" s="385"/>
      <c r="HP279" s="232"/>
      <c r="HQ279" s="12">
        <v>212</v>
      </c>
      <c r="HR279" s="69"/>
      <c r="HS279" s="70"/>
      <c r="IH279" s="273"/>
      <c r="II279" s="385"/>
      <c r="IJ279" s="232"/>
      <c r="IK279" s="12">
        <v>212</v>
      </c>
      <c r="IL279" s="69"/>
      <c r="IM279" s="70"/>
      <c r="JB279" s="273"/>
      <c r="JC279" s="385"/>
      <c r="JD279" s="232"/>
      <c r="JE279" s="12">
        <v>212</v>
      </c>
      <c r="JF279" s="69"/>
      <c r="JG279" s="70"/>
      <c r="JV279" s="273"/>
      <c r="JW279" s="385"/>
      <c r="JX279" s="232"/>
      <c r="JY279" s="12">
        <v>212</v>
      </c>
      <c r="JZ279" s="69"/>
      <c r="KA279" s="70"/>
      <c r="KP279" s="273"/>
      <c r="KQ279" s="385"/>
      <c r="KR279" s="232"/>
      <c r="KS279" s="12">
        <v>212</v>
      </c>
      <c r="KT279" s="69"/>
      <c r="KU279" s="70"/>
      <c r="LJ279" s="273"/>
      <c r="LK279" s="385"/>
      <c r="LL279" s="232"/>
      <c r="LM279" s="12">
        <v>212</v>
      </c>
      <c r="LN279" s="69"/>
      <c r="LO279" s="70"/>
      <c r="MD279" s="273"/>
    </row>
    <row r="280" spans="2:342" ht="12.75" customHeight="1" x14ac:dyDescent="0.2">
      <c r="B280" s="12">
        <v>213</v>
      </c>
      <c r="C280" s="69"/>
      <c r="D280" s="70"/>
      <c r="E280" s="432"/>
      <c r="F280" s="72">
        <f t="shared" si="0"/>
        <v>0</v>
      </c>
      <c r="G280" s="67"/>
      <c r="H280" s="67"/>
      <c r="I280" s="67"/>
      <c r="J280" s="67"/>
      <c r="K280" s="67"/>
      <c r="L280" s="67"/>
      <c r="M280" s="67"/>
      <c r="N280" s="67"/>
      <c r="O280" s="67"/>
      <c r="P280" s="67"/>
      <c r="Q280" s="67"/>
      <c r="R280" s="67"/>
      <c r="S280" s="220"/>
      <c r="T280" s="385"/>
      <c r="U280" s="232"/>
      <c r="V280" s="12">
        <v>213</v>
      </c>
      <c r="W280" s="69"/>
      <c r="X280" s="70"/>
      <c r="Y280"/>
      <c r="Z280"/>
      <c r="AA280"/>
      <c r="AB280"/>
      <c r="AC280"/>
      <c r="AD280"/>
      <c r="AE280"/>
      <c r="AF280"/>
      <c r="AG280"/>
      <c r="AH280"/>
      <c r="AI280"/>
      <c r="AJ280"/>
      <c r="AK280"/>
      <c r="AL280"/>
      <c r="AM280" s="220"/>
      <c r="AN280" s="417"/>
      <c r="AP280" s="12">
        <v>213</v>
      </c>
      <c r="AQ280" s="69"/>
      <c r="AR280" s="70"/>
      <c r="AS280" s="432"/>
      <c r="AT280" s="574">
        <f t="shared" si="1"/>
        <v>0</v>
      </c>
      <c r="AU280" s="67"/>
      <c r="AV280" s="8"/>
      <c r="AW280" s="8"/>
      <c r="AX280" s="8"/>
      <c r="AY280" s="8"/>
      <c r="AZ280" s="8"/>
      <c r="BA280" s="8"/>
      <c r="BB280" s="8"/>
      <c r="BC280" s="8"/>
      <c r="BD280" s="8"/>
      <c r="BE280" s="8"/>
      <c r="BF280" s="8"/>
      <c r="BG280" s="8"/>
      <c r="BH280" s="8"/>
      <c r="BJ280" s="273"/>
      <c r="BK280" s="385"/>
      <c r="BM280" s="12">
        <v>213</v>
      </c>
      <c r="BN280" s="69"/>
      <c r="BO280" s="70"/>
      <c r="CD280" s="273"/>
      <c r="CE280" s="385"/>
      <c r="CG280" s="12">
        <v>213</v>
      </c>
      <c r="CH280" s="69"/>
      <c r="CI280" s="70"/>
      <c r="CX280" s="273"/>
      <c r="CY280" s="385"/>
      <c r="CZ280" s="232"/>
      <c r="DA280" s="12">
        <v>213</v>
      </c>
      <c r="DB280" s="69"/>
      <c r="DC280" s="70"/>
      <c r="DR280" s="273"/>
      <c r="DS280" s="385"/>
      <c r="DT280" s="232"/>
      <c r="DU280" s="12">
        <v>213</v>
      </c>
      <c r="DV280" s="69"/>
      <c r="DW280" s="70"/>
      <c r="EL280" s="273"/>
      <c r="EM280" s="385"/>
      <c r="EN280" s="232"/>
      <c r="EO280" s="12">
        <v>213</v>
      </c>
      <c r="EP280" s="69"/>
      <c r="EQ280" s="70"/>
      <c r="FF280" s="273"/>
      <c r="FG280" s="385"/>
      <c r="FH280" s="232"/>
      <c r="FI280" s="12">
        <v>213</v>
      </c>
      <c r="FJ280" s="69"/>
      <c r="FK280" s="70"/>
      <c r="FZ280" s="273"/>
      <c r="GA280" s="385"/>
      <c r="GB280" s="232"/>
      <c r="GC280" s="12">
        <v>213</v>
      </c>
      <c r="GD280" s="69"/>
      <c r="GE280" s="70"/>
      <c r="GT280" s="273"/>
      <c r="GU280" s="385"/>
      <c r="GV280" s="232"/>
      <c r="GW280" s="12">
        <v>213</v>
      </c>
      <c r="GX280" s="69"/>
      <c r="GY280" s="70"/>
      <c r="HN280" s="273"/>
      <c r="HO280" s="385"/>
      <c r="HP280" s="232"/>
      <c r="HQ280" s="12">
        <v>213</v>
      </c>
      <c r="HR280" s="69"/>
      <c r="HS280" s="70"/>
      <c r="IH280" s="273"/>
      <c r="II280" s="385"/>
      <c r="IJ280" s="232"/>
      <c r="IK280" s="12">
        <v>213</v>
      </c>
      <c r="IL280" s="69"/>
      <c r="IM280" s="70"/>
      <c r="JB280" s="273"/>
      <c r="JC280" s="385"/>
      <c r="JD280" s="232"/>
      <c r="JE280" s="12">
        <v>213</v>
      </c>
      <c r="JF280" s="69"/>
      <c r="JG280" s="70"/>
      <c r="JV280" s="273"/>
      <c r="JW280" s="385"/>
      <c r="JX280" s="232"/>
      <c r="JY280" s="12">
        <v>213</v>
      </c>
      <c r="JZ280" s="69"/>
      <c r="KA280" s="70"/>
      <c r="KP280" s="273"/>
      <c r="KQ280" s="385"/>
      <c r="KR280" s="232"/>
      <c r="KS280" s="12">
        <v>213</v>
      </c>
      <c r="KT280" s="69"/>
      <c r="KU280" s="70"/>
      <c r="LJ280" s="273"/>
      <c r="LK280" s="385"/>
      <c r="LL280" s="232"/>
      <c r="LM280" s="12">
        <v>213</v>
      </c>
      <c r="LN280" s="69"/>
      <c r="LO280" s="70"/>
      <c r="MD280" s="273"/>
    </row>
    <row r="281" spans="2:342" ht="12.75" customHeight="1" x14ac:dyDescent="0.2">
      <c r="B281" s="12">
        <v>214</v>
      </c>
      <c r="C281" s="69"/>
      <c r="D281" s="70"/>
      <c r="E281" s="432"/>
      <c r="F281" s="72">
        <f t="shared" si="0"/>
        <v>0</v>
      </c>
      <c r="G281" s="67"/>
      <c r="H281" s="67"/>
      <c r="I281" s="67"/>
      <c r="J281" s="67"/>
      <c r="K281" s="67"/>
      <c r="L281" s="67"/>
      <c r="M281" s="67"/>
      <c r="N281" s="67"/>
      <c r="O281" s="67"/>
      <c r="P281" s="67"/>
      <c r="Q281" s="67"/>
      <c r="R281" s="67"/>
      <c r="S281" s="220"/>
      <c r="T281" s="385"/>
      <c r="U281" s="232"/>
      <c r="V281" s="12">
        <v>214</v>
      </c>
      <c r="W281" s="69"/>
      <c r="X281" s="70"/>
      <c r="Y281"/>
      <c r="Z281"/>
      <c r="AA281"/>
      <c r="AB281"/>
      <c r="AC281"/>
      <c r="AD281"/>
      <c r="AE281"/>
      <c r="AF281"/>
      <c r="AG281"/>
      <c r="AH281"/>
      <c r="AI281"/>
      <c r="AJ281"/>
      <c r="AK281"/>
      <c r="AL281"/>
      <c r="AM281" s="220"/>
      <c r="AN281" s="417"/>
      <c r="AP281" s="12">
        <v>214</v>
      </c>
      <c r="AQ281" s="69"/>
      <c r="AR281" s="70"/>
      <c r="AS281" s="432"/>
      <c r="AT281" s="574">
        <f t="shared" si="1"/>
        <v>0</v>
      </c>
      <c r="AU281" s="67"/>
      <c r="AV281" s="8"/>
      <c r="AW281" s="8"/>
      <c r="AX281" s="8"/>
      <c r="AY281" s="8"/>
      <c r="AZ281" s="8"/>
      <c r="BA281" s="8"/>
      <c r="BB281" s="8"/>
      <c r="BC281" s="8"/>
      <c r="BD281" s="8"/>
      <c r="BE281" s="8"/>
      <c r="BF281" s="8"/>
      <c r="BG281" s="8"/>
      <c r="BH281" s="8"/>
      <c r="BJ281" s="273"/>
      <c r="BK281" s="385"/>
      <c r="BM281" s="12">
        <v>214</v>
      </c>
      <c r="BN281" s="69"/>
      <c r="BO281" s="70"/>
      <c r="CD281" s="273"/>
      <c r="CE281" s="385"/>
      <c r="CG281" s="12">
        <v>214</v>
      </c>
      <c r="CH281" s="69"/>
      <c r="CI281" s="70"/>
      <c r="CX281" s="273"/>
      <c r="CY281" s="385"/>
      <c r="CZ281" s="232"/>
      <c r="DA281" s="12">
        <v>214</v>
      </c>
      <c r="DB281" s="69"/>
      <c r="DC281" s="70"/>
      <c r="DR281" s="273"/>
      <c r="DS281" s="385"/>
      <c r="DT281" s="232"/>
      <c r="DU281" s="12">
        <v>214</v>
      </c>
      <c r="DV281" s="69"/>
      <c r="DW281" s="70"/>
      <c r="EL281" s="273"/>
      <c r="EM281" s="385"/>
      <c r="EN281" s="232"/>
      <c r="EO281" s="12">
        <v>214</v>
      </c>
      <c r="EP281" s="69"/>
      <c r="EQ281" s="70"/>
      <c r="FF281" s="273"/>
      <c r="FG281" s="385"/>
      <c r="FH281" s="232"/>
      <c r="FI281" s="12">
        <v>214</v>
      </c>
      <c r="FJ281" s="69"/>
      <c r="FK281" s="70"/>
      <c r="FZ281" s="273"/>
      <c r="GA281" s="385"/>
      <c r="GB281" s="232"/>
      <c r="GC281" s="12">
        <v>214</v>
      </c>
      <c r="GD281" s="69"/>
      <c r="GE281" s="70"/>
      <c r="GT281" s="273"/>
      <c r="GU281" s="385"/>
      <c r="GV281" s="232"/>
      <c r="GW281" s="12">
        <v>214</v>
      </c>
      <c r="GX281" s="69"/>
      <c r="GY281" s="70"/>
      <c r="HN281" s="273"/>
      <c r="HO281" s="385"/>
      <c r="HP281" s="232"/>
      <c r="HQ281" s="12">
        <v>214</v>
      </c>
      <c r="HR281" s="69"/>
      <c r="HS281" s="70"/>
      <c r="IH281" s="273"/>
      <c r="II281" s="385"/>
      <c r="IJ281" s="232"/>
      <c r="IK281" s="12">
        <v>214</v>
      </c>
      <c r="IL281" s="69"/>
      <c r="IM281" s="70"/>
      <c r="JB281" s="273"/>
      <c r="JC281" s="385"/>
      <c r="JD281" s="232"/>
      <c r="JE281" s="12">
        <v>214</v>
      </c>
      <c r="JF281" s="69"/>
      <c r="JG281" s="70"/>
      <c r="JV281" s="273"/>
      <c r="JW281" s="385"/>
      <c r="JX281" s="232"/>
      <c r="JY281" s="12">
        <v>214</v>
      </c>
      <c r="JZ281" s="69"/>
      <c r="KA281" s="70"/>
      <c r="KP281" s="273"/>
      <c r="KQ281" s="385"/>
      <c r="KR281" s="232"/>
      <c r="KS281" s="12">
        <v>214</v>
      </c>
      <c r="KT281" s="69"/>
      <c r="KU281" s="70"/>
      <c r="LJ281" s="273"/>
      <c r="LK281" s="385"/>
      <c r="LL281" s="232"/>
      <c r="LM281" s="12">
        <v>214</v>
      </c>
      <c r="LN281" s="69"/>
      <c r="LO281" s="70"/>
      <c r="MD281" s="273"/>
    </row>
    <row r="282" spans="2:342" ht="12.75" customHeight="1" x14ac:dyDescent="0.2">
      <c r="B282" s="12">
        <v>215</v>
      </c>
      <c r="C282" s="69"/>
      <c r="D282" s="70"/>
      <c r="E282" s="432"/>
      <c r="F282" s="72">
        <f t="shared" si="0"/>
        <v>0</v>
      </c>
      <c r="G282" s="67"/>
      <c r="H282" s="67"/>
      <c r="I282" s="67"/>
      <c r="J282" s="67"/>
      <c r="K282" s="67"/>
      <c r="L282" s="67"/>
      <c r="M282" s="67"/>
      <c r="N282" s="67"/>
      <c r="O282" s="67"/>
      <c r="P282" s="67"/>
      <c r="Q282" s="67"/>
      <c r="R282" s="67"/>
      <c r="S282" s="220"/>
      <c r="T282" s="385"/>
      <c r="U282" s="232"/>
      <c r="V282" s="12">
        <v>215</v>
      </c>
      <c r="W282" s="69"/>
      <c r="X282" s="70"/>
      <c r="Y282"/>
      <c r="Z282"/>
      <c r="AA282"/>
      <c r="AB282"/>
      <c r="AC282"/>
      <c r="AD282"/>
      <c r="AE282"/>
      <c r="AF282"/>
      <c r="AG282"/>
      <c r="AH282"/>
      <c r="AI282"/>
      <c r="AJ282"/>
      <c r="AK282"/>
      <c r="AL282"/>
      <c r="AM282" s="220"/>
      <c r="AN282" s="417"/>
      <c r="AP282" s="12">
        <v>215</v>
      </c>
      <c r="AQ282" s="69"/>
      <c r="AR282" s="70"/>
      <c r="AS282" s="432"/>
      <c r="AT282" s="574">
        <f t="shared" si="1"/>
        <v>0</v>
      </c>
      <c r="AU282" s="67"/>
      <c r="AV282" s="8"/>
      <c r="AW282" s="8"/>
      <c r="AX282" s="8"/>
      <c r="AY282" s="8"/>
      <c r="AZ282" s="8"/>
      <c r="BA282" s="8"/>
      <c r="BB282" s="8"/>
      <c r="BC282" s="8"/>
      <c r="BD282" s="8"/>
      <c r="BE282" s="8"/>
      <c r="BF282" s="8"/>
      <c r="BG282" s="8"/>
      <c r="BH282" s="8"/>
      <c r="BJ282" s="273"/>
      <c r="BK282" s="385"/>
      <c r="BM282" s="12">
        <v>215</v>
      </c>
      <c r="BN282" s="69"/>
      <c r="BO282" s="70"/>
      <c r="CD282" s="273"/>
      <c r="CE282" s="385"/>
      <c r="CG282" s="12">
        <v>215</v>
      </c>
      <c r="CH282" s="69"/>
      <c r="CI282" s="70"/>
      <c r="CX282" s="273"/>
      <c r="CY282" s="385"/>
      <c r="CZ282" s="232"/>
      <c r="DA282" s="12">
        <v>215</v>
      </c>
      <c r="DB282" s="69"/>
      <c r="DC282" s="70"/>
      <c r="DR282" s="273"/>
      <c r="DS282" s="385"/>
      <c r="DT282" s="232"/>
      <c r="DU282" s="12">
        <v>215</v>
      </c>
      <c r="DV282" s="69"/>
      <c r="DW282" s="70"/>
      <c r="EL282" s="273"/>
      <c r="EM282" s="385"/>
      <c r="EN282" s="232"/>
      <c r="EO282" s="12">
        <v>215</v>
      </c>
      <c r="EP282" s="69"/>
      <c r="EQ282" s="70"/>
      <c r="FF282" s="273"/>
      <c r="FG282" s="385"/>
      <c r="FH282" s="232"/>
      <c r="FI282" s="12">
        <v>215</v>
      </c>
      <c r="FJ282" s="69"/>
      <c r="FK282" s="70"/>
      <c r="FZ282" s="273"/>
      <c r="GA282" s="385"/>
      <c r="GB282" s="232"/>
      <c r="GC282" s="12">
        <v>215</v>
      </c>
      <c r="GD282" s="69"/>
      <c r="GE282" s="70"/>
      <c r="GT282" s="273"/>
      <c r="GU282" s="385"/>
      <c r="GV282" s="232"/>
      <c r="GW282" s="12">
        <v>215</v>
      </c>
      <c r="GX282" s="69"/>
      <c r="GY282" s="70"/>
      <c r="HN282" s="273"/>
      <c r="HO282" s="385"/>
      <c r="HP282" s="232"/>
      <c r="HQ282" s="12">
        <v>215</v>
      </c>
      <c r="HR282" s="69"/>
      <c r="HS282" s="70"/>
      <c r="IH282" s="273"/>
      <c r="II282" s="385"/>
      <c r="IJ282" s="232"/>
      <c r="IK282" s="12">
        <v>215</v>
      </c>
      <c r="IL282" s="69"/>
      <c r="IM282" s="70"/>
      <c r="JB282" s="273"/>
      <c r="JC282" s="385"/>
      <c r="JD282" s="232"/>
      <c r="JE282" s="12">
        <v>215</v>
      </c>
      <c r="JF282" s="69"/>
      <c r="JG282" s="70"/>
      <c r="JV282" s="273"/>
      <c r="JW282" s="385"/>
      <c r="JX282" s="232"/>
      <c r="JY282" s="12">
        <v>215</v>
      </c>
      <c r="JZ282" s="69"/>
      <c r="KA282" s="70"/>
      <c r="KP282" s="273"/>
      <c r="KQ282" s="385"/>
      <c r="KR282" s="232"/>
      <c r="KS282" s="12">
        <v>215</v>
      </c>
      <c r="KT282" s="69"/>
      <c r="KU282" s="70"/>
      <c r="LJ282" s="273"/>
      <c r="LK282" s="385"/>
      <c r="LL282" s="232"/>
      <c r="LM282" s="12">
        <v>215</v>
      </c>
      <c r="LN282" s="69"/>
      <c r="LO282" s="70"/>
      <c r="MD282" s="273"/>
    </row>
    <row r="283" spans="2:342" ht="12.75" customHeight="1" x14ac:dyDescent="0.2">
      <c r="B283" s="12">
        <v>216</v>
      </c>
      <c r="C283" s="69"/>
      <c r="D283" s="70"/>
      <c r="E283" s="432"/>
      <c r="F283" s="72">
        <f t="shared" si="0"/>
        <v>0</v>
      </c>
      <c r="G283" s="67"/>
      <c r="H283" s="67"/>
      <c r="I283" s="67"/>
      <c r="J283" s="67"/>
      <c r="K283" s="67"/>
      <c r="L283" s="67"/>
      <c r="M283" s="67"/>
      <c r="N283" s="67"/>
      <c r="O283" s="67"/>
      <c r="P283" s="67"/>
      <c r="Q283" s="67"/>
      <c r="R283" s="67"/>
      <c r="S283" s="220"/>
      <c r="T283" s="385"/>
      <c r="U283" s="232"/>
      <c r="V283" s="12">
        <v>216</v>
      </c>
      <c r="W283" s="69"/>
      <c r="X283" s="70"/>
      <c r="Y283"/>
      <c r="Z283"/>
      <c r="AA283"/>
      <c r="AB283"/>
      <c r="AC283"/>
      <c r="AD283"/>
      <c r="AE283"/>
      <c r="AF283"/>
      <c r="AG283"/>
      <c r="AH283"/>
      <c r="AI283"/>
      <c r="AJ283"/>
      <c r="AK283"/>
      <c r="AL283"/>
      <c r="AM283" s="220"/>
      <c r="AN283" s="417"/>
      <c r="AP283" s="12">
        <v>216</v>
      </c>
      <c r="AQ283" s="69"/>
      <c r="AR283" s="70"/>
      <c r="AS283" s="432"/>
      <c r="AT283" s="574">
        <f t="shared" si="1"/>
        <v>0</v>
      </c>
      <c r="AU283" s="67"/>
      <c r="AV283" s="8"/>
      <c r="AW283" s="8"/>
      <c r="AX283" s="8"/>
      <c r="AY283" s="8"/>
      <c r="AZ283" s="8"/>
      <c r="BA283" s="8"/>
      <c r="BB283" s="8"/>
      <c r="BC283" s="8"/>
      <c r="BD283" s="8"/>
      <c r="BE283" s="8"/>
      <c r="BF283" s="8"/>
      <c r="BG283" s="8"/>
      <c r="BH283" s="8"/>
      <c r="BJ283" s="273"/>
      <c r="BK283" s="385"/>
      <c r="BM283" s="12">
        <v>216</v>
      </c>
      <c r="BN283" s="69"/>
      <c r="BO283" s="70"/>
      <c r="CD283" s="273"/>
      <c r="CE283" s="385"/>
      <c r="CG283" s="12">
        <v>216</v>
      </c>
      <c r="CH283" s="69"/>
      <c r="CI283" s="70"/>
      <c r="CX283" s="273"/>
      <c r="CY283" s="385"/>
      <c r="CZ283" s="232"/>
      <c r="DA283" s="12">
        <v>216</v>
      </c>
      <c r="DB283" s="69"/>
      <c r="DC283" s="70"/>
      <c r="DR283" s="273"/>
      <c r="DS283" s="385"/>
      <c r="DT283" s="232"/>
      <c r="DU283" s="12">
        <v>216</v>
      </c>
      <c r="DV283" s="69"/>
      <c r="DW283" s="70"/>
      <c r="EL283" s="273"/>
      <c r="EM283" s="385"/>
      <c r="EN283" s="232"/>
      <c r="EO283" s="12">
        <v>216</v>
      </c>
      <c r="EP283" s="69"/>
      <c r="EQ283" s="70"/>
      <c r="FF283" s="273"/>
      <c r="FG283" s="385"/>
      <c r="FH283" s="232"/>
      <c r="FI283" s="12">
        <v>216</v>
      </c>
      <c r="FJ283" s="69"/>
      <c r="FK283" s="70"/>
      <c r="FZ283" s="273"/>
      <c r="GA283" s="385"/>
      <c r="GB283" s="232"/>
      <c r="GC283" s="12">
        <v>216</v>
      </c>
      <c r="GD283" s="69"/>
      <c r="GE283" s="70"/>
      <c r="GT283" s="273"/>
      <c r="GU283" s="385"/>
      <c r="GV283" s="232"/>
      <c r="GW283" s="12">
        <v>216</v>
      </c>
      <c r="GX283" s="69"/>
      <c r="GY283" s="70"/>
      <c r="HN283" s="273"/>
      <c r="HO283" s="385"/>
      <c r="HP283" s="232"/>
      <c r="HQ283" s="12">
        <v>216</v>
      </c>
      <c r="HR283" s="69"/>
      <c r="HS283" s="70"/>
      <c r="IH283" s="273"/>
      <c r="II283" s="385"/>
      <c r="IJ283" s="232"/>
      <c r="IK283" s="12">
        <v>216</v>
      </c>
      <c r="IL283" s="69"/>
      <c r="IM283" s="70"/>
      <c r="JB283" s="273"/>
      <c r="JC283" s="385"/>
      <c r="JD283" s="232"/>
      <c r="JE283" s="12">
        <v>216</v>
      </c>
      <c r="JF283" s="69"/>
      <c r="JG283" s="70"/>
      <c r="JV283" s="273"/>
      <c r="JW283" s="385"/>
      <c r="JX283" s="232"/>
      <c r="JY283" s="12">
        <v>216</v>
      </c>
      <c r="JZ283" s="69"/>
      <c r="KA283" s="70"/>
      <c r="KP283" s="273"/>
      <c r="KQ283" s="385"/>
      <c r="KR283" s="232"/>
      <c r="KS283" s="12">
        <v>216</v>
      </c>
      <c r="KT283" s="69"/>
      <c r="KU283" s="70"/>
      <c r="LJ283" s="273"/>
      <c r="LK283" s="385"/>
      <c r="LL283" s="232"/>
      <c r="LM283" s="12">
        <v>216</v>
      </c>
      <c r="LN283" s="69"/>
      <c r="LO283" s="70"/>
      <c r="MD283" s="273"/>
    </row>
    <row r="284" spans="2:342" ht="12.75" customHeight="1" x14ac:dyDescent="0.2">
      <c r="B284" s="12">
        <v>217</v>
      </c>
      <c r="C284" s="69"/>
      <c r="D284" s="70"/>
      <c r="E284" s="432"/>
      <c r="F284" s="72">
        <f t="shared" si="0"/>
        <v>0</v>
      </c>
      <c r="G284" s="67"/>
      <c r="H284" s="67"/>
      <c r="I284" s="67"/>
      <c r="J284" s="67"/>
      <c r="K284" s="67"/>
      <c r="L284" s="67"/>
      <c r="M284" s="67"/>
      <c r="N284" s="67"/>
      <c r="O284" s="67"/>
      <c r="P284" s="67"/>
      <c r="Q284" s="67"/>
      <c r="R284" s="67"/>
      <c r="S284" s="220"/>
      <c r="T284" s="385"/>
      <c r="U284" s="232"/>
      <c r="V284" s="12">
        <v>217</v>
      </c>
      <c r="W284" s="69"/>
      <c r="X284" s="70"/>
      <c r="Y284"/>
      <c r="Z284"/>
      <c r="AA284"/>
      <c r="AB284"/>
      <c r="AC284"/>
      <c r="AD284"/>
      <c r="AE284"/>
      <c r="AF284"/>
      <c r="AG284"/>
      <c r="AH284"/>
      <c r="AI284"/>
      <c r="AJ284"/>
      <c r="AK284"/>
      <c r="AL284"/>
      <c r="AM284" s="220"/>
      <c r="AN284" s="417"/>
      <c r="AP284" s="12">
        <v>217</v>
      </c>
      <c r="AQ284" s="69"/>
      <c r="AR284" s="70"/>
      <c r="AS284" s="432"/>
      <c r="AT284" s="574">
        <f t="shared" si="1"/>
        <v>0</v>
      </c>
      <c r="AU284" s="67"/>
      <c r="AV284" s="8"/>
      <c r="AW284" s="8"/>
      <c r="AX284" s="8"/>
      <c r="AY284" s="8"/>
      <c r="AZ284" s="8"/>
      <c r="BA284" s="8"/>
      <c r="BB284" s="8"/>
      <c r="BC284" s="8"/>
      <c r="BD284" s="8"/>
      <c r="BE284" s="8"/>
      <c r="BF284" s="8"/>
      <c r="BG284" s="8"/>
      <c r="BH284" s="8"/>
      <c r="BJ284" s="273"/>
      <c r="BK284" s="385"/>
      <c r="BM284" s="12">
        <v>217</v>
      </c>
      <c r="BN284" s="69"/>
      <c r="BO284" s="70"/>
      <c r="CD284" s="273"/>
      <c r="CE284" s="385"/>
      <c r="CG284" s="12">
        <v>217</v>
      </c>
      <c r="CH284" s="69"/>
      <c r="CI284" s="70"/>
      <c r="CX284" s="273"/>
      <c r="CY284" s="385"/>
      <c r="CZ284" s="232"/>
      <c r="DA284" s="12">
        <v>217</v>
      </c>
      <c r="DB284" s="69"/>
      <c r="DC284" s="70"/>
      <c r="DR284" s="273"/>
      <c r="DS284" s="385"/>
      <c r="DT284" s="232"/>
      <c r="DU284" s="12">
        <v>217</v>
      </c>
      <c r="DV284" s="69"/>
      <c r="DW284" s="70"/>
      <c r="EL284" s="273"/>
      <c r="EM284" s="385"/>
      <c r="EN284" s="232"/>
      <c r="EO284" s="12">
        <v>217</v>
      </c>
      <c r="EP284" s="69"/>
      <c r="EQ284" s="70"/>
      <c r="FF284" s="273"/>
      <c r="FG284" s="385"/>
      <c r="FH284" s="232"/>
      <c r="FI284" s="12">
        <v>217</v>
      </c>
      <c r="FJ284" s="69"/>
      <c r="FK284" s="70"/>
      <c r="FZ284" s="273"/>
      <c r="GA284" s="385"/>
      <c r="GB284" s="232"/>
      <c r="GC284" s="12">
        <v>217</v>
      </c>
      <c r="GD284" s="69"/>
      <c r="GE284" s="70"/>
      <c r="GT284" s="273"/>
      <c r="GU284" s="385"/>
      <c r="GV284" s="232"/>
      <c r="GW284" s="12">
        <v>217</v>
      </c>
      <c r="GX284" s="69"/>
      <c r="GY284" s="70"/>
      <c r="HN284" s="273"/>
      <c r="HO284" s="385"/>
      <c r="HP284" s="232"/>
      <c r="HQ284" s="12">
        <v>217</v>
      </c>
      <c r="HR284" s="69"/>
      <c r="HS284" s="70"/>
      <c r="IH284" s="273"/>
      <c r="II284" s="385"/>
      <c r="IJ284" s="232"/>
      <c r="IK284" s="12">
        <v>217</v>
      </c>
      <c r="IL284" s="69"/>
      <c r="IM284" s="70"/>
      <c r="JB284" s="273"/>
      <c r="JC284" s="385"/>
      <c r="JD284" s="232"/>
      <c r="JE284" s="12">
        <v>217</v>
      </c>
      <c r="JF284" s="69"/>
      <c r="JG284" s="70"/>
      <c r="JV284" s="273"/>
      <c r="JW284" s="385"/>
      <c r="JX284" s="232"/>
      <c r="JY284" s="12">
        <v>217</v>
      </c>
      <c r="JZ284" s="69"/>
      <c r="KA284" s="70"/>
      <c r="KP284" s="273"/>
      <c r="KQ284" s="385"/>
      <c r="KR284" s="232"/>
      <c r="KS284" s="12">
        <v>217</v>
      </c>
      <c r="KT284" s="69"/>
      <c r="KU284" s="70"/>
      <c r="LJ284" s="273"/>
      <c r="LK284" s="385"/>
      <c r="LL284" s="232"/>
      <c r="LM284" s="12">
        <v>217</v>
      </c>
      <c r="LN284" s="69"/>
      <c r="LO284" s="70"/>
      <c r="MD284" s="273"/>
    </row>
    <row r="285" spans="2:342" ht="12.75" customHeight="1" x14ac:dyDescent="0.2">
      <c r="B285" s="12">
        <v>218</v>
      </c>
      <c r="C285" s="69"/>
      <c r="D285" s="70"/>
      <c r="E285" s="432"/>
      <c r="F285" s="72">
        <f t="shared" si="0"/>
        <v>0</v>
      </c>
      <c r="G285" s="67"/>
      <c r="H285" s="67"/>
      <c r="I285" s="67"/>
      <c r="J285" s="67"/>
      <c r="K285" s="67"/>
      <c r="L285" s="67"/>
      <c r="M285" s="67"/>
      <c r="N285" s="67"/>
      <c r="O285" s="67"/>
      <c r="P285" s="67"/>
      <c r="Q285" s="67"/>
      <c r="R285" s="67"/>
      <c r="S285" s="220"/>
      <c r="T285" s="385"/>
      <c r="U285" s="232"/>
      <c r="V285" s="12">
        <v>218</v>
      </c>
      <c r="W285" s="69"/>
      <c r="X285" s="70"/>
      <c r="Y285"/>
      <c r="Z285"/>
      <c r="AA285"/>
      <c r="AB285"/>
      <c r="AC285"/>
      <c r="AD285"/>
      <c r="AE285"/>
      <c r="AF285"/>
      <c r="AG285"/>
      <c r="AH285"/>
      <c r="AI285"/>
      <c r="AJ285"/>
      <c r="AK285"/>
      <c r="AL285"/>
      <c r="AM285" s="220"/>
      <c r="AN285" s="417"/>
      <c r="AP285" s="12">
        <v>218</v>
      </c>
      <c r="AQ285" s="69"/>
      <c r="AR285" s="70"/>
      <c r="AS285" s="432"/>
      <c r="AT285" s="574">
        <f t="shared" si="1"/>
        <v>0</v>
      </c>
      <c r="AU285" s="67"/>
      <c r="AV285" s="8"/>
      <c r="AW285" s="8"/>
      <c r="AX285" s="8"/>
      <c r="AY285" s="8"/>
      <c r="AZ285" s="8"/>
      <c r="BA285" s="8"/>
      <c r="BB285" s="8"/>
      <c r="BC285" s="8"/>
      <c r="BD285" s="8"/>
      <c r="BE285" s="8"/>
      <c r="BF285" s="8"/>
      <c r="BG285" s="8"/>
      <c r="BH285" s="8"/>
      <c r="BJ285" s="273"/>
      <c r="BK285" s="385"/>
      <c r="BM285" s="12">
        <v>218</v>
      </c>
      <c r="BN285" s="69"/>
      <c r="BO285" s="70"/>
      <c r="CD285" s="273"/>
      <c r="CE285" s="385"/>
      <c r="CG285" s="12">
        <v>218</v>
      </c>
      <c r="CH285" s="69"/>
      <c r="CI285" s="70"/>
      <c r="CX285" s="273"/>
      <c r="CY285" s="385"/>
      <c r="CZ285" s="232"/>
      <c r="DA285" s="12">
        <v>218</v>
      </c>
      <c r="DB285" s="69"/>
      <c r="DC285" s="70"/>
      <c r="DR285" s="273"/>
      <c r="DS285" s="385"/>
      <c r="DT285" s="232"/>
      <c r="DU285" s="12">
        <v>218</v>
      </c>
      <c r="DV285" s="69"/>
      <c r="DW285" s="70"/>
      <c r="EL285" s="273"/>
      <c r="EM285" s="385"/>
      <c r="EN285" s="232"/>
      <c r="EO285" s="12">
        <v>218</v>
      </c>
      <c r="EP285" s="69"/>
      <c r="EQ285" s="70"/>
      <c r="FF285" s="273"/>
      <c r="FG285" s="385"/>
      <c r="FH285" s="232"/>
      <c r="FI285" s="12">
        <v>218</v>
      </c>
      <c r="FJ285" s="69"/>
      <c r="FK285" s="70"/>
      <c r="FZ285" s="273"/>
      <c r="GA285" s="385"/>
      <c r="GB285" s="232"/>
      <c r="GC285" s="12">
        <v>218</v>
      </c>
      <c r="GD285" s="69"/>
      <c r="GE285" s="70"/>
      <c r="GT285" s="273"/>
      <c r="GU285" s="385"/>
      <c r="GV285" s="232"/>
      <c r="GW285" s="12">
        <v>218</v>
      </c>
      <c r="GX285" s="69"/>
      <c r="GY285" s="70"/>
      <c r="HN285" s="273"/>
      <c r="HO285" s="385"/>
      <c r="HP285" s="232"/>
      <c r="HQ285" s="12">
        <v>218</v>
      </c>
      <c r="HR285" s="69"/>
      <c r="HS285" s="70"/>
      <c r="IH285" s="273"/>
      <c r="II285" s="385"/>
      <c r="IJ285" s="232"/>
      <c r="IK285" s="12">
        <v>218</v>
      </c>
      <c r="IL285" s="69"/>
      <c r="IM285" s="70"/>
      <c r="JB285" s="273"/>
      <c r="JC285" s="385"/>
      <c r="JD285" s="232"/>
      <c r="JE285" s="12">
        <v>218</v>
      </c>
      <c r="JF285" s="69"/>
      <c r="JG285" s="70"/>
      <c r="JV285" s="273"/>
      <c r="JW285" s="385"/>
      <c r="JX285" s="232"/>
      <c r="JY285" s="12">
        <v>218</v>
      </c>
      <c r="JZ285" s="69"/>
      <c r="KA285" s="70"/>
      <c r="KP285" s="273"/>
      <c r="KQ285" s="385"/>
      <c r="KR285" s="232"/>
      <c r="KS285" s="12">
        <v>218</v>
      </c>
      <c r="KT285" s="69"/>
      <c r="KU285" s="70"/>
      <c r="LJ285" s="273"/>
      <c r="LK285" s="385"/>
      <c r="LL285" s="232"/>
      <c r="LM285" s="12">
        <v>218</v>
      </c>
      <c r="LN285" s="69"/>
      <c r="LO285" s="70"/>
      <c r="MD285" s="273"/>
    </row>
    <row r="286" spans="2:342" ht="12.75" customHeight="1" x14ac:dyDescent="0.2">
      <c r="B286" s="12">
        <v>219</v>
      </c>
      <c r="C286" s="69"/>
      <c r="D286" s="70"/>
      <c r="E286" s="432"/>
      <c r="F286" s="72">
        <f t="shared" si="0"/>
        <v>0</v>
      </c>
      <c r="G286" s="67"/>
      <c r="H286" s="67"/>
      <c r="I286" s="67"/>
      <c r="J286" s="67"/>
      <c r="K286" s="67"/>
      <c r="L286" s="67"/>
      <c r="M286" s="67"/>
      <c r="N286" s="67"/>
      <c r="O286" s="67"/>
      <c r="P286" s="67"/>
      <c r="Q286" s="67"/>
      <c r="R286" s="67"/>
      <c r="S286" s="220"/>
      <c r="T286" s="385"/>
      <c r="U286" s="232"/>
      <c r="V286" s="12">
        <v>219</v>
      </c>
      <c r="W286" s="69"/>
      <c r="X286" s="70"/>
      <c r="Y286"/>
      <c r="Z286"/>
      <c r="AA286"/>
      <c r="AB286"/>
      <c r="AC286"/>
      <c r="AD286"/>
      <c r="AE286"/>
      <c r="AF286"/>
      <c r="AG286"/>
      <c r="AH286"/>
      <c r="AI286"/>
      <c r="AJ286"/>
      <c r="AK286"/>
      <c r="AL286"/>
      <c r="AM286" s="220"/>
      <c r="AN286" s="417"/>
      <c r="AP286" s="12">
        <v>219</v>
      </c>
      <c r="AQ286" s="69"/>
      <c r="AR286" s="70"/>
      <c r="AS286" s="432"/>
      <c r="AT286" s="574">
        <f t="shared" si="1"/>
        <v>0</v>
      </c>
      <c r="AU286" s="67"/>
      <c r="AV286" s="8"/>
      <c r="AW286" s="8"/>
      <c r="AX286" s="8"/>
      <c r="AY286" s="8"/>
      <c r="AZ286" s="8"/>
      <c r="BA286" s="8"/>
      <c r="BB286" s="8"/>
      <c r="BC286" s="8"/>
      <c r="BD286" s="8"/>
      <c r="BE286" s="8"/>
      <c r="BF286" s="8"/>
      <c r="BG286" s="8"/>
      <c r="BH286" s="8"/>
      <c r="BJ286" s="273"/>
      <c r="BK286" s="385"/>
      <c r="BM286" s="12">
        <v>219</v>
      </c>
      <c r="BN286" s="69"/>
      <c r="BO286" s="70"/>
      <c r="CD286" s="273"/>
      <c r="CE286" s="385"/>
      <c r="CG286" s="12">
        <v>219</v>
      </c>
      <c r="CH286" s="69"/>
      <c r="CI286" s="70"/>
      <c r="CX286" s="273"/>
      <c r="CY286" s="385"/>
      <c r="CZ286" s="232"/>
      <c r="DA286" s="12">
        <v>219</v>
      </c>
      <c r="DB286" s="69"/>
      <c r="DC286" s="70"/>
      <c r="DR286" s="273"/>
      <c r="DS286" s="385"/>
      <c r="DT286" s="232"/>
      <c r="DU286" s="12">
        <v>219</v>
      </c>
      <c r="DV286" s="69"/>
      <c r="DW286" s="70"/>
      <c r="EL286" s="273"/>
      <c r="EM286" s="385"/>
      <c r="EN286" s="232"/>
      <c r="EO286" s="12">
        <v>219</v>
      </c>
      <c r="EP286" s="69"/>
      <c r="EQ286" s="70"/>
      <c r="FF286" s="273"/>
      <c r="FG286" s="385"/>
      <c r="FH286" s="232"/>
      <c r="FI286" s="12">
        <v>219</v>
      </c>
      <c r="FJ286" s="69"/>
      <c r="FK286" s="70"/>
      <c r="FZ286" s="273"/>
      <c r="GA286" s="385"/>
      <c r="GB286" s="232"/>
      <c r="GC286" s="12">
        <v>219</v>
      </c>
      <c r="GD286" s="69"/>
      <c r="GE286" s="70"/>
      <c r="GT286" s="273"/>
      <c r="GU286" s="385"/>
      <c r="GV286" s="232"/>
      <c r="GW286" s="12">
        <v>219</v>
      </c>
      <c r="GX286" s="69"/>
      <c r="GY286" s="70"/>
      <c r="HN286" s="273"/>
      <c r="HO286" s="385"/>
      <c r="HP286" s="232"/>
      <c r="HQ286" s="12">
        <v>219</v>
      </c>
      <c r="HR286" s="69"/>
      <c r="HS286" s="70"/>
      <c r="IH286" s="273"/>
      <c r="II286" s="385"/>
      <c r="IJ286" s="232"/>
      <c r="IK286" s="12">
        <v>219</v>
      </c>
      <c r="IL286" s="69"/>
      <c r="IM286" s="70"/>
      <c r="JB286" s="273"/>
      <c r="JC286" s="385"/>
      <c r="JD286" s="232"/>
      <c r="JE286" s="12">
        <v>219</v>
      </c>
      <c r="JF286" s="69"/>
      <c r="JG286" s="70"/>
      <c r="JV286" s="273"/>
      <c r="JW286" s="385"/>
      <c r="JX286" s="232"/>
      <c r="JY286" s="12">
        <v>219</v>
      </c>
      <c r="JZ286" s="69"/>
      <c r="KA286" s="70"/>
      <c r="KP286" s="273"/>
      <c r="KQ286" s="385"/>
      <c r="KR286" s="232"/>
      <c r="KS286" s="12">
        <v>219</v>
      </c>
      <c r="KT286" s="69"/>
      <c r="KU286" s="70"/>
      <c r="LJ286" s="273"/>
      <c r="LK286" s="385"/>
      <c r="LL286" s="232"/>
      <c r="LM286" s="12">
        <v>219</v>
      </c>
      <c r="LN286" s="69"/>
      <c r="LO286" s="70"/>
      <c r="MD286" s="273"/>
    </row>
    <row r="287" spans="2:342" ht="12.75" customHeight="1" x14ac:dyDescent="0.2">
      <c r="B287" s="12">
        <v>220</v>
      </c>
      <c r="C287" s="69"/>
      <c r="D287" s="70"/>
      <c r="E287" s="432"/>
      <c r="F287" s="72">
        <f t="shared" si="0"/>
        <v>0</v>
      </c>
      <c r="G287" s="67"/>
      <c r="H287" s="67"/>
      <c r="I287" s="67"/>
      <c r="J287" s="67"/>
      <c r="K287" s="67"/>
      <c r="L287" s="67"/>
      <c r="M287" s="67"/>
      <c r="N287" s="67"/>
      <c r="O287" s="67"/>
      <c r="P287" s="67"/>
      <c r="Q287" s="67"/>
      <c r="R287" s="67"/>
      <c r="S287" s="220"/>
      <c r="T287" s="385"/>
      <c r="U287" s="232"/>
      <c r="V287" s="12">
        <v>220</v>
      </c>
      <c r="W287" s="69"/>
      <c r="X287" s="70"/>
      <c r="Y287"/>
      <c r="Z287"/>
      <c r="AA287"/>
      <c r="AB287"/>
      <c r="AC287"/>
      <c r="AD287"/>
      <c r="AE287"/>
      <c r="AF287"/>
      <c r="AG287"/>
      <c r="AH287"/>
      <c r="AI287"/>
      <c r="AJ287"/>
      <c r="AK287"/>
      <c r="AL287"/>
      <c r="AM287" s="220"/>
      <c r="AN287" s="417"/>
      <c r="AP287" s="12">
        <v>220</v>
      </c>
      <c r="AQ287" s="69"/>
      <c r="AR287" s="70"/>
      <c r="AS287" s="432"/>
      <c r="AT287" s="574">
        <f t="shared" si="1"/>
        <v>0</v>
      </c>
      <c r="AU287" s="67"/>
      <c r="AV287" s="8"/>
      <c r="AW287" s="8"/>
      <c r="AX287" s="8"/>
      <c r="AY287" s="8"/>
      <c r="AZ287" s="8"/>
      <c r="BA287" s="8"/>
      <c r="BB287" s="8"/>
      <c r="BC287" s="8"/>
      <c r="BD287" s="8"/>
      <c r="BE287" s="8"/>
      <c r="BF287" s="8"/>
      <c r="BG287" s="8"/>
      <c r="BH287" s="8"/>
      <c r="BJ287" s="273"/>
      <c r="BK287" s="385"/>
      <c r="BM287" s="12">
        <v>220</v>
      </c>
      <c r="BN287" s="69"/>
      <c r="BO287" s="70"/>
      <c r="CD287" s="273"/>
      <c r="CE287" s="385"/>
      <c r="CG287" s="12">
        <v>220</v>
      </c>
      <c r="CH287" s="69"/>
      <c r="CI287" s="70"/>
      <c r="CX287" s="273"/>
      <c r="CY287" s="385"/>
      <c r="CZ287" s="232"/>
      <c r="DA287" s="12">
        <v>220</v>
      </c>
      <c r="DB287" s="69"/>
      <c r="DC287" s="70"/>
      <c r="DR287" s="273"/>
      <c r="DS287" s="385"/>
      <c r="DT287" s="232"/>
      <c r="DU287" s="12">
        <v>220</v>
      </c>
      <c r="DV287" s="69"/>
      <c r="DW287" s="70"/>
      <c r="EL287" s="273"/>
      <c r="EM287" s="385"/>
      <c r="EN287" s="232"/>
      <c r="EO287" s="12">
        <v>220</v>
      </c>
      <c r="EP287" s="69"/>
      <c r="EQ287" s="70"/>
      <c r="FF287" s="273"/>
      <c r="FG287" s="385"/>
      <c r="FH287" s="232"/>
      <c r="FI287" s="12">
        <v>220</v>
      </c>
      <c r="FJ287" s="69"/>
      <c r="FK287" s="70"/>
      <c r="FZ287" s="273"/>
      <c r="GA287" s="385"/>
      <c r="GB287" s="232"/>
      <c r="GC287" s="12">
        <v>220</v>
      </c>
      <c r="GD287" s="69"/>
      <c r="GE287" s="70"/>
      <c r="GT287" s="273"/>
      <c r="GU287" s="385"/>
      <c r="GV287" s="232"/>
      <c r="GW287" s="12">
        <v>220</v>
      </c>
      <c r="GX287" s="69"/>
      <c r="GY287" s="70"/>
      <c r="HN287" s="273"/>
      <c r="HO287" s="385"/>
      <c r="HP287" s="232"/>
      <c r="HQ287" s="12">
        <v>220</v>
      </c>
      <c r="HR287" s="69"/>
      <c r="HS287" s="70"/>
      <c r="IH287" s="273"/>
      <c r="II287" s="385"/>
      <c r="IJ287" s="232"/>
      <c r="IK287" s="12">
        <v>220</v>
      </c>
      <c r="IL287" s="69"/>
      <c r="IM287" s="70"/>
      <c r="JB287" s="273"/>
      <c r="JC287" s="385"/>
      <c r="JD287" s="232"/>
      <c r="JE287" s="12">
        <v>220</v>
      </c>
      <c r="JF287" s="69"/>
      <c r="JG287" s="70"/>
      <c r="JV287" s="273"/>
      <c r="JW287" s="385"/>
      <c r="JX287" s="232"/>
      <c r="JY287" s="12">
        <v>220</v>
      </c>
      <c r="JZ287" s="69"/>
      <c r="KA287" s="70"/>
      <c r="KP287" s="273"/>
      <c r="KQ287" s="385"/>
      <c r="KR287" s="232"/>
      <c r="KS287" s="12">
        <v>220</v>
      </c>
      <c r="KT287" s="69"/>
      <c r="KU287" s="70"/>
      <c r="LJ287" s="273"/>
      <c r="LK287" s="385"/>
      <c r="LL287" s="232"/>
      <c r="LM287" s="12">
        <v>220</v>
      </c>
      <c r="LN287" s="69"/>
      <c r="LO287" s="70"/>
      <c r="MD287" s="273"/>
    </row>
    <row r="288" spans="2:342" ht="12.75" customHeight="1" x14ac:dyDescent="0.2">
      <c r="B288" s="12">
        <v>221</v>
      </c>
      <c r="C288" s="69"/>
      <c r="D288" s="70"/>
      <c r="E288" s="432"/>
      <c r="F288" s="72">
        <f t="shared" si="0"/>
        <v>0</v>
      </c>
      <c r="G288" s="67"/>
      <c r="H288" s="67"/>
      <c r="I288" s="67"/>
      <c r="J288" s="67"/>
      <c r="K288" s="67"/>
      <c r="L288" s="67"/>
      <c r="M288" s="67"/>
      <c r="N288" s="67"/>
      <c r="O288" s="67"/>
      <c r="P288" s="67"/>
      <c r="Q288" s="67"/>
      <c r="R288" s="67"/>
      <c r="S288" s="220"/>
      <c r="T288" s="385"/>
      <c r="U288" s="232"/>
      <c r="V288" s="12">
        <v>221</v>
      </c>
      <c r="W288" s="69"/>
      <c r="X288" s="70"/>
      <c r="Y288"/>
      <c r="Z288"/>
      <c r="AA288"/>
      <c r="AB288"/>
      <c r="AC288"/>
      <c r="AD288"/>
      <c r="AE288"/>
      <c r="AF288"/>
      <c r="AG288"/>
      <c r="AH288"/>
      <c r="AI288"/>
      <c r="AJ288"/>
      <c r="AK288"/>
      <c r="AL288"/>
      <c r="AM288" s="220"/>
      <c r="AN288" s="417"/>
      <c r="AP288" s="12">
        <v>221</v>
      </c>
      <c r="AQ288" s="69"/>
      <c r="AR288" s="70"/>
      <c r="AS288" s="432"/>
      <c r="AT288" s="574">
        <f t="shared" si="1"/>
        <v>0</v>
      </c>
      <c r="AU288" s="67"/>
      <c r="AV288" s="8"/>
      <c r="AW288" s="8"/>
      <c r="AX288" s="8"/>
      <c r="AY288" s="8"/>
      <c r="AZ288" s="8"/>
      <c r="BA288" s="8"/>
      <c r="BB288" s="8"/>
      <c r="BC288" s="8"/>
      <c r="BD288" s="8"/>
      <c r="BE288" s="8"/>
      <c r="BF288" s="8"/>
      <c r="BG288" s="8"/>
      <c r="BH288" s="8"/>
      <c r="BJ288" s="273"/>
      <c r="BK288" s="385"/>
      <c r="BM288" s="12">
        <v>221</v>
      </c>
      <c r="BN288" s="69"/>
      <c r="BO288" s="70"/>
      <c r="CD288" s="273"/>
      <c r="CE288" s="385"/>
      <c r="CG288" s="12">
        <v>221</v>
      </c>
      <c r="CH288" s="69"/>
      <c r="CI288" s="70"/>
      <c r="CX288" s="273"/>
      <c r="CY288" s="385"/>
      <c r="CZ288" s="232"/>
      <c r="DA288" s="12">
        <v>221</v>
      </c>
      <c r="DB288" s="69"/>
      <c r="DC288" s="70"/>
      <c r="DR288" s="273"/>
      <c r="DS288" s="385"/>
      <c r="DT288" s="232"/>
      <c r="DU288" s="12">
        <v>221</v>
      </c>
      <c r="DV288" s="69"/>
      <c r="DW288" s="70"/>
      <c r="EL288" s="273"/>
      <c r="EM288" s="385"/>
      <c r="EN288" s="232"/>
      <c r="EO288" s="12">
        <v>221</v>
      </c>
      <c r="EP288" s="69"/>
      <c r="EQ288" s="70"/>
      <c r="FF288" s="273"/>
      <c r="FG288" s="385"/>
      <c r="FH288" s="232"/>
      <c r="FI288" s="12">
        <v>221</v>
      </c>
      <c r="FJ288" s="69"/>
      <c r="FK288" s="70"/>
      <c r="FZ288" s="273"/>
      <c r="GA288" s="385"/>
      <c r="GB288" s="232"/>
      <c r="GC288" s="12">
        <v>221</v>
      </c>
      <c r="GD288" s="69"/>
      <c r="GE288" s="70"/>
      <c r="GT288" s="273"/>
      <c r="GU288" s="385"/>
      <c r="GV288" s="232"/>
      <c r="GW288" s="12">
        <v>221</v>
      </c>
      <c r="GX288" s="69"/>
      <c r="GY288" s="70"/>
      <c r="HN288" s="273"/>
      <c r="HO288" s="385"/>
      <c r="HP288" s="232"/>
      <c r="HQ288" s="12">
        <v>221</v>
      </c>
      <c r="HR288" s="69"/>
      <c r="HS288" s="70"/>
      <c r="IH288" s="273"/>
      <c r="II288" s="385"/>
      <c r="IJ288" s="232"/>
      <c r="IK288" s="12">
        <v>221</v>
      </c>
      <c r="IL288" s="69"/>
      <c r="IM288" s="70"/>
      <c r="JB288" s="273"/>
      <c r="JC288" s="385"/>
      <c r="JD288" s="232"/>
      <c r="JE288" s="12">
        <v>221</v>
      </c>
      <c r="JF288" s="69"/>
      <c r="JG288" s="70"/>
      <c r="JV288" s="273"/>
      <c r="JW288" s="385"/>
      <c r="JX288" s="232"/>
      <c r="JY288" s="12">
        <v>221</v>
      </c>
      <c r="JZ288" s="69"/>
      <c r="KA288" s="70"/>
      <c r="KP288" s="273"/>
      <c r="KQ288" s="385"/>
      <c r="KR288" s="232"/>
      <c r="KS288" s="12">
        <v>221</v>
      </c>
      <c r="KT288" s="69"/>
      <c r="KU288" s="70"/>
      <c r="LJ288" s="273"/>
      <c r="LK288" s="385"/>
      <c r="LL288" s="232"/>
      <c r="LM288" s="12">
        <v>221</v>
      </c>
      <c r="LN288" s="69"/>
      <c r="LO288" s="70"/>
      <c r="MD288" s="273"/>
    </row>
    <row r="289" spans="2:342" ht="12.75" customHeight="1" x14ac:dyDescent="0.2">
      <c r="B289" s="12">
        <v>222</v>
      </c>
      <c r="C289" s="69"/>
      <c r="D289" s="70"/>
      <c r="E289" s="432"/>
      <c r="F289" s="72">
        <f t="shared" si="0"/>
        <v>0</v>
      </c>
      <c r="G289" s="67"/>
      <c r="H289" s="67"/>
      <c r="I289" s="67"/>
      <c r="J289" s="67"/>
      <c r="K289" s="67"/>
      <c r="L289" s="67"/>
      <c r="M289" s="67"/>
      <c r="N289" s="67"/>
      <c r="O289" s="67"/>
      <c r="P289" s="67"/>
      <c r="Q289" s="67"/>
      <c r="R289" s="67"/>
      <c r="S289" s="220"/>
      <c r="T289" s="385"/>
      <c r="U289" s="232"/>
      <c r="V289" s="12">
        <v>222</v>
      </c>
      <c r="W289" s="69"/>
      <c r="X289" s="70"/>
      <c r="Y289"/>
      <c r="Z289"/>
      <c r="AA289"/>
      <c r="AB289"/>
      <c r="AC289"/>
      <c r="AD289"/>
      <c r="AE289"/>
      <c r="AF289"/>
      <c r="AG289"/>
      <c r="AH289"/>
      <c r="AI289"/>
      <c r="AJ289"/>
      <c r="AK289"/>
      <c r="AL289"/>
      <c r="AM289" s="220"/>
      <c r="AN289" s="417"/>
      <c r="AP289" s="12">
        <v>222</v>
      </c>
      <c r="AQ289" s="69"/>
      <c r="AR289" s="70"/>
      <c r="AS289" s="432"/>
      <c r="AT289" s="574">
        <f t="shared" si="1"/>
        <v>0</v>
      </c>
      <c r="AU289" s="67"/>
      <c r="AV289" s="8"/>
      <c r="AW289" s="8"/>
      <c r="AX289" s="8"/>
      <c r="AY289" s="8"/>
      <c r="AZ289" s="8"/>
      <c r="BA289" s="8"/>
      <c r="BB289" s="8"/>
      <c r="BC289" s="8"/>
      <c r="BD289" s="8"/>
      <c r="BE289" s="8"/>
      <c r="BF289" s="8"/>
      <c r="BG289" s="8"/>
      <c r="BH289" s="8"/>
      <c r="BJ289" s="273"/>
      <c r="BK289" s="385"/>
      <c r="BM289" s="12">
        <v>222</v>
      </c>
      <c r="BN289" s="69"/>
      <c r="BO289" s="70"/>
      <c r="CD289" s="273"/>
      <c r="CE289" s="385"/>
      <c r="CG289" s="12">
        <v>222</v>
      </c>
      <c r="CH289" s="69"/>
      <c r="CI289" s="70"/>
      <c r="CX289" s="273"/>
      <c r="CY289" s="385"/>
      <c r="CZ289" s="232"/>
      <c r="DA289" s="12">
        <v>222</v>
      </c>
      <c r="DB289" s="69"/>
      <c r="DC289" s="70"/>
      <c r="DR289" s="273"/>
      <c r="DS289" s="385"/>
      <c r="DT289" s="232"/>
      <c r="DU289" s="12">
        <v>222</v>
      </c>
      <c r="DV289" s="69"/>
      <c r="DW289" s="70"/>
      <c r="EL289" s="273"/>
      <c r="EM289" s="385"/>
      <c r="EN289" s="232"/>
      <c r="EO289" s="12">
        <v>222</v>
      </c>
      <c r="EP289" s="69"/>
      <c r="EQ289" s="70"/>
      <c r="FF289" s="273"/>
      <c r="FG289" s="385"/>
      <c r="FH289" s="232"/>
      <c r="FI289" s="12">
        <v>222</v>
      </c>
      <c r="FJ289" s="69"/>
      <c r="FK289" s="70"/>
      <c r="FZ289" s="273"/>
      <c r="GA289" s="385"/>
      <c r="GB289" s="232"/>
      <c r="GC289" s="12">
        <v>222</v>
      </c>
      <c r="GD289" s="69"/>
      <c r="GE289" s="70"/>
      <c r="GT289" s="273"/>
      <c r="GU289" s="385"/>
      <c r="GV289" s="232"/>
      <c r="GW289" s="12">
        <v>222</v>
      </c>
      <c r="GX289" s="69"/>
      <c r="GY289" s="70"/>
      <c r="HN289" s="273"/>
      <c r="HO289" s="385"/>
      <c r="HP289" s="232"/>
      <c r="HQ289" s="12">
        <v>222</v>
      </c>
      <c r="HR289" s="69"/>
      <c r="HS289" s="70"/>
      <c r="IH289" s="273"/>
      <c r="II289" s="385"/>
      <c r="IJ289" s="232"/>
      <c r="IK289" s="12">
        <v>222</v>
      </c>
      <c r="IL289" s="69"/>
      <c r="IM289" s="70"/>
      <c r="JB289" s="273"/>
      <c r="JC289" s="385"/>
      <c r="JD289" s="232"/>
      <c r="JE289" s="12">
        <v>222</v>
      </c>
      <c r="JF289" s="69"/>
      <c r="JG289" s="70"/>
      <c r="JV289" s="273"/>
      <c r="JW289" s="385"/>
      <c r="JX289" s="232"/>
      <c r="JY289" s="12">
        <v>222</v>
      </c>
      <c r="JZ289" s="69"/>
      <c r="KA289" s="70"/>
      <c r="KP289" s="273"/>
      <c r="KQ289" s="385"/>
      <c r="KR289" s="232"/>
      <c r="KS289" s="12">
        <v>222</v>
      </c>
      <c r="KT289" s="69"/>
      <c r="KU289" s="70"/>
      <c r="LJ289" s="273"/>
      <c r="LK289" s="385"/>
      <c r="LL289" s="232"/>
      <c r="LM289" s="12">
        <v>222</v>
      </c>
      <c r="LN289" s="69"/>
      <c r="LO289" s="70"/>
      <c r="MD289" s="273"/>
    </row>
    <row r="290" spans="2:342" ht="12.75" customHeight="1" x14ac:dyDescent="0.2">
      <c r="B290" s="12">
        <v>223</v>
      </c>
      <c r="C290" s="69"/>
      <c r="D290" s="70"/>
      <c r="E290" s="432"/>
      <c r="F290" s="72">
        <f t="shared" si="0"/>
        <v>0</v>
      </c>
      <c r="G290" s="67"/>
      <c r="H290" s="67"/>
      <c r="I290" s="67"/>
      <c r="J290" s="67"/>
      <c r="K290" s="67"/>
      <c r="L290" s="67"/>
      <c r="M290" s="67"/>
      <c r="N290" s="67"/>
      <c r="O290" s="67"/>
      <c r="P290" s="67"/>
      <c r="Q290" s="67"/>
      <c r="R290" s="67"/>
      <c r="S290" s="220"/>
      <c r="T290" s="385"/>
      <c r="U290" s="232"/>
      <c r="V290" s="12">
        <v>223</v>
      </c>
      <c r="W290" s="69"/>
      <c r="X290" s="70"/>
      <c r="Y290"/>
      <c r="Z290"/>
      <c r="AA290"/>
      <c r="AB290"/>
      <c r="AC290"/>
      <c r="AD290"/>
      <c r="AE290"/>
      <c r="AF290"/>
      <c r="AG290"/>
      <c r="AH290"/>
      <c r="AI290"/>
      <c r="AJ290"/>
      <c r="AK290"/>
      <c r="AL290"/>
      <c r="AM290" s="220"/>
      <c r="AN290" s="417"/>
      <c r="AP290" s="12">
        <v>223</v>
      </c>
      <c r="AQ290" s="69"/>
      <c r="AR290" s="70"/>
      <c r="AS290" s="432"/>
      <c r="AT290" s="574">
        <f t="shared" si="1"/>
        <v>0</v>
      </c>
      <c r="AU290" s="67"/>
      <c r="AV290" s="8"/>
      <c r="AW290" s="8"/>
      <c r="AX290" s="8"/>
      <c r="AY290" s="8"/>
      <c r="AZ290" s="8"/>
      <c r="BA290" s="8"/>
      <c r="BB290" s="8"/>
      <c r="BC290" s="8"/>
      <c r="BD290" s="8"/>
      <c r="BE290" s="8"/>
      <c r="BF290" s="8"/>
      <c r="BG290" s="8"/>
      <c r="BH290" s="8"/>
      <c r="BJ290" s="273"/>
      <c r="BK290" s="385"/>
      <c r="BM290" s="12">
        <v>223</v>
      </c>
      <c r="BN290" s="69"/>
      <c r="BO290" s="70"/>
      <c r="CD290" s="273"/>
      <c r="CE290" s="385"/>
      <c r="CG290" s="12">
        <v>223</v>
      </c>
      <c r="CH290" s="69"/>
      <c r="CI290" s="70"/>
      <c r="CX290" s="273"/>
      <c r="CY290" s="385"/>
      <c r="CZ290" s="232"/>
      <c r="DA290" s="12">
        <v>223</v>
      </c>
      <c r="DB290" s="69"/>
      <c r="DC290" s="70"/>
      <c r="DR290" s="273"/>
      <c r="DS290" s="385"/>
      <c r="DT290" s="232"/>
      <c r="DU290" s="12">
        <v>223</v>
      </c>
      <c r="DV290" s="69"/>
      <c r="DW290" s="70"/>
      <c r="EL290" s="273"/>
      <c r="EM290" s="385"/>
      <c r="EN290" s="232"/>
      <c r="EO290" s="12">
        <v>223</v>
      </c>
      <c r="EP290" s="69"/>
      <c r="EQ290" s="70"/>
      <c r="FF290" s="273"/>
      <c r="FG290" s="385"/>
      <c r="FH290" s="232"/>
      <c r="FI290" s="12">
        <v>223</v>
      </c>
      <c r="FJ290" s="69"/>
      <c r="FK290" s="70"/>
      <c r="FZ290" s="273"/>
      <c r="GA290" s="385"/>
      <c r="GB290" s="232"/>
      <c r="GC290" s="12">
        <v>223</v>
      </c>
      <c r="GD290" s="69"/>
      <c r="GE290" s="70"/>
      <c r="GT290" s="273"/>
      <c r="GU290" s="385"/>
      <c r="GV290" s="232"/>
      <c r="GW290" s="12">
        <v>223</v>
      </c>
      <c r="GX290" s="69"/>
      <c r="GY290" s="70"/>
      <c r="HN290" s="273"/>
      <c r="HO290" s="385"/>
      <c r="HP290" s="232"/>
      <c r="HQ290" s="12">
        <v>223</v>
      </c>
      <c r="HR290" s="69"/>
      <c r="HS290" s="70"/>
      <c r="IH290" s="273"/>
      <c r="II290" s="385"/>
      <c r="IJ290" s="232"/>
      <c r="IK290" s="12">
        <v>223</v>
      </c>
      <c r="IL290" s="69"/>
      <c r="IM290" s="70"/>
      <c r="JB290" s="273"/>
      <c r="JC290" s="385"/>
      <c r="JD290" s="232"/>
      <c r="JE290" s="12">
        <v>223</v>
      </c>
      <c r="JF290" s="69"/>
      <c r="JG290" s="70"/>
      <c r="JV290" s="273"/>
      <c r="JW290" s="385"/>
      <c r="JX290" s="232"/>
      <c r="JY290" s="12">
        <v>223</v>
      </c>
      <c r="JZ290" s="69"/>
      <c r="KA290" s="70"/>
      <c r="KP290" s="273"/>
      <c r="KQ290" s="385"/>
      <c r="KR290" s="232"/>
      <c r="KS290" s="12">
        <v>223</v>
      </c>
      <c r="KT290" s="69"/>
      <c r="KU290" s="70"/>
      <c r="LJ290" s="273"/>
      <c r="LK290" s="385"/>
      <c r="LL290" s="232"/>
      <c r="LM290" s="12">
        <v>223</v>
      </c>
      <c r="LN290" s="69"/>
      <c r="LO290" s="70"/>
      <c r="MD290" s="273"/>
    </row>
    <row r="291" spans="2:342" ht="12.75" customHeight="1" x14ac:dyDescent="0.2">
      <c r="B291" s="12">
        <v>224</v>
      </c>
      <c r="C291" s="69"/>
      <c r="D291" s="70"/>
      <c r="E291" s="432"/>
      <c r="F291" s="72">
        <f t="shared" si="0"/>
        <v>0</v>
      </c>
      <c r="G291" s="67"/>
      <c r="H291" s="67"/>
      <c r="I291" s="67"/>
      <c r="J291" s="67"/>
      <c r="K291" s="67"/>
      <c r="L291" s="67"/>
      <c r="M291" s="67"/>
      <c r="N291" s="67"/>
      <c r="O291" s="67"/>
      <c r="P291" s="67"/>
      <c r="Q291" s="67"/>
      <c r="R291" s="67"/>
      <c r="S291" s="220"/>
      <c r="T291" s="385"/>
      <c r="U291" s="232"/>
      <c r="V291" s="12">
        <v>224</v>
      </c>
      <c r="W291" s="69"/>
      <c r="X291" s="70"/>
      <c r="Y291"/>
      <c r="Z291"/>
      <c r="AA291"/>
      <c r="AB291"/>
      <c r="AC291"/>
      <c r="AD291"/>
      <c r="AE291"/>
      <c r="AF291"/>
      <c r="AG291"/>
      <c r="AH291"/>
      <c r="AI291"/>
      <c r="AJ291"/>
      <c r="AK291"/>
      <c r="AL291"/>
      <c r="AM291" s="220"/>
      <c r="AN291" s="417"/>
      <c r="AP291" s="12">
        <v>224</v>
      </c>
      <c r="AQ291" s="69"/>
      <c r="AR291" s="70"/>
      <c r="AS291" s="432"/>
      <c r="AT291" s="574">
        <f t="shared" si="1"/>
        <v>0</v>
      </c>
      <c r="AU291" s="67"/>
      <c r="AV291" s="8"/>
      <c r="AW291" s="8"/>
      <c r="AX291" s="8"/>
      <c r="AY291" s="8"/>
      <c r="AZ291" s="8"/>
      <c r="BA291" s="8"/>
      <c r="BB291" s="8"/>
      <c r="BC291" s="8"/>
      <c r="BD291" s="8"/>
      <c r="BE291" s="8"/>
      <c r="BF291" s="8"/>
      <c r="BG291" s="8"/>
      <c r="BH291" s="8"/>
      <c r="BJ291" s="273"/>
      <c r="BK291" s="385"/>
      <c r="BM291" s="12">
        <v>224</v>
      </c>
      <c r="BN291" s="69"/>
      <c r="BO291" s="70"/>
      <c r="CD291" s="273"/>
      <c r="CE291" s="385"/>
      <c r="CG291" s="12">
        <v>224</v>
      </c>
      <c r="CH291" s="69"/>
      <c r="CI291" s="70"/>
      <c r="CX291" s="273"/>
      <c r="CY291" s="385"/>
      <c r="CZ291" s="232"/>
      <c r="DA291" s="12">
        <v>224</v>
      </c>
      <c r="DB291" s="69"/>
      <c r="DC291" s="70"/>
      <c r="DR291" s="273"/>
      <c r="DS291" s="385"/>
      <c r="DT291" s="232"/>
      <c r="DU291" s="12">
        <v>224</v>
      </c>
      <c r="DV291" s="69"/>
      <c r="DW291" s="70"/>
      <c r="EL291" s="273"/>
      <c r="EM291" s="385"/>
      <c r="EN291" s="232"/>
      <c r="EO291" s="12">
        <v>224</v>
      </c>
      <c r="EP291" s="69"/>
      <c r="EQ291" s="70"/>
      <c r="FF291" s="273"/>
      <c r="FG291" s="385"/>
      <c r="FH291" s="232"/>
      <c r="FI291" s="12">
        <v>224</v>
      </c>
      <c r="FJ291" s="69"/>
      <c r="FK291" s="70"/>
      <c r="FZ291" s="273"/>
      <c r="GA291" s="385"/>
      <c r="GB291" s="232"/>
      <c r="GC291" s="12">
        <v>224</v>
      </c>
      <c r="GD291" s="69"/>
      <c r="GE291" s="70"/>
      <c r="GT291" s="273"/>
      <c r="GU291" s="385"/>
      <c r="GV291" s="232"/>
      <c r="GW291" s="12">
        <v>224</v>
      </c>
      <c r="GX291" s="69"/>
      <c r="GY291" s="70"/>
      <c r="HN291" s="273"/>
      <c r="HO291" s="385"/>
      <c r="HP291" s="232"/>
      <c r="HQ291" s="12">
        <v>224</v>
      </c>
      <c r="HR291" s="69"/>
      <c r="HS291" s="70"/>
      <c r="IH291" s="273"/>
      <c r="II291" s="385"/>
      <c r="IJ291" s="232"/>
      <c r="IK291" s="12">
        <v>224</v>
      </c>
      <c r="IL291" s="69"/>
      <c r="IM291" s="70"/>
      <c r="JB291" s="273"/>
      <c r="JC291" s="385"/>
      <c r="JD291" s="232"/>
      <c r="JE291" s="12">
        <v>224</v>
      </c>
      <c r="JF291" s="69"/>
      <c r="JG291" s="70"/>
      <c r="JV291" s="273"/>
      <c r="JW291" s="385"/>
      <c r="JX291" s="232"/>
      <c r="JY291" s="12">
        <v>224</v>
      </c>
      <c r="JZ291" s="69"/>
      <c r="KA291" s="70"/>
      <c r="KP291" s="273"/>
      <c r="KQ291" s="385"/>
      <c r="KR291" s="232"/>
      <c r="KS291" s="12">
        <v>224</v>
      </c>
      <c r="KT291" s="69"/>
      <c r="KU291" s="70"/>
      <c r="LJ291" s="273"/>
      <c r="LK291" s="385"/>
      <c r="LL291" s="232"/>
      <c r="LM291" s="12">
        <v>224</v>
      </c>
      <c r="LN291" s="69"/>
      <c r="LO291" s="70"/>
      <c r="MD291" s="273"/>
    </row>
    <row r="292" spans="2:342" ht="12.75" customHeight="1" x14ac:dyDescent="0.2">
      <c r="B292" s="12">
        <v>225</v>
      </c>
      <c r="C292" s="69"/>
      <c r="D292" s="70"/>
      <c r="E292" s="432"/>
      <c r="F292" s="72">
        <f t="shared" si="0"/>
        <v>0</v>
      </c>
      <c r="G292" s="67"/>
      <c r="H292" s="67"/>
      <c r="I292" s="67"/>
      <c r="J292" s="67"/>
      <c r="K292" s="67"/>
      <c r="L292" s="67"/>
      <c r="M292" s="67"/>
      <c r="N292" s="67"/>
      <c r="O292" s="67"/>
      <c r="P292" s="67"/>
      <c r="Q292" s="67"/>
      <c r="R292" s="67"/>
      <c r="S292" s="220"/>
      <c r="T292" s="385"/>
      <c r="U292" s="232"/>
      <c r="V292" s="12">
        <v>225</v>
      </c>
      <c r="W292" s="69"/>
      <c r="X292" s="70"/>
      <c r="Y292"/>
      <c r="Z292"/>
      <c r="AA292"/>
      <c r="AB292"/>
      <c r="AC292"/>
      <c r="AD292"/>
      <c r="AE292"/>
      <c r="AF292"/>
      <c r="AG292"/>
      <c r="AH292"/>
      <c r="AI292"/>
      <c r="AJ292"/>
      <c r="AK292"/>
      <c r="AL292"/>
      <c r="AM292" s="220"/>
      <c r="AN292" s="417"/>
      <c r="AP292" s="12">
        <v>225</v>
      </c>
      <c r="AQ292" s="69"/>
      <c r="AR292" s="70"/>
      <c r="AS292" s="432"/>
      <c r="AT292" s="574">
        <f t="shared" si="1"/>
        <v>0</v>
      </c>
      <c r="AU292" s="67"/>
      <c r="AV292" s="8"/>
      <c r="AW292" s="8"/>
      <c r="AX292" s="8"/>
      <c r="AY292" s="8"/>
      <c r="AZ292" s="8"/>
      <c r="BA292" s="8"/>
      <c r="BB292" s="8"/>
      <c r="BC292" s="8"/>
      <c r="BD292" s="8"/>
      <c r="BE292" s="8"/>
      <c r="BF292" s="8"/>
      <c r="BG292" s="8"/>
      <c r="BH292" s="8"/>
      <c r="BJ292" s="273"/>
      <c r="BK292" s="385"/>
      <c r="BM292" s="12">
        <v>225</v>
      </c>
      <c r="BN292" s="69"/>
      <c r="BO292" s="70"/>
      <c r="CD292" s="273"/>
      <c r="CE292" s="385"/>
      <c r="CG292" s="12">
        <v>225</v>
      </c>
      <c r="CH292" s="69"/>
      <c r="CI292" s="70"/>
      <c r="CX292" s="273"/>
      <c r="CY292" s="385"/>
      <c r="CZ292" s="232"/>
      <c r="DA292" s="12">
        <v>225</v>
      </c>
      <c r="DB292" s="69"/>
      <c r="DC292" s="70"/>
      <c r="DR292" s="273"/>
      <c r="DS292" s="385"/>
      <c r="DT292" s="232"/>
      <c r="DU292" s="12">
        <v>225</v>
      </c>
      <c r="DV292" s="69"/>
      <c r="DW292" s="70"/>
      <c r="EL292" s="273"/>
      <c r="EM292" s="385"/>
      <c r="EN292" s="232"/>
      <c r="EO292" s="12">
        <v>225</v>
      </c>
      <c r="EP292" s="69"/>
      <c r="EQ292" s="70"/>
      <c r="FF292" s="273"/>
      <c r="FG292" s="385"/>
      <c r="FH292" s="232"/>
      <c r="FI292" s="12">
        <v>225</v>
      </c>
      <c r="FJ292" s="69"/>
      <c r="FK292" s="70"/>
      <c r="FZ292" s="273"/>
      <c r="GA292" s="385"/>
      <c r="GB292" s="232"/>
      <c r="GC292" s="12">
        <v>225</v>
      </c>
      <c r="GD292" s="69"/>
      <c r="GE292" s="70"/>
      <c r="GT292" s="273"/>
      <c r="GU292" s="385"/>
      <c r="GV292" s="232"/>
      <c r="GW292" s="12">
        <v>225</v>
      </c>
      <c r="GX292" s="69"/>
      <c r="GY292" s="70"/>
      <c r="HN292" s="273"/>
      <c r="HO292" s="385"/>
      <c r="HP292" s="232"/>
      <c r="HQ292" s="12">
        <v>225</v>
      </c>
      <c r="HR292" s="69"/>
      <c r="HS292" s="70"/>
      <c r="IH292" s="273"/>
      <c r="II292" s="385"/>
      <c r="IJ292" s="232"/>
      <c r="IK292" s="12">
        <v>225</v>
      </c>
      <c r="IL292" s="69"/>
      <c r="IM292" s="70"/>
      <c r="JB292" s="273"/>
      <c r="JC292" s="385"/>
      <c r="JD292" s="232"/>
      <c r="JE292" s="12">
        <v>225</v>
      </c>
      <c r="JF292" s="69"/>
      <c r="JG292" s="70"/>
      <c r="JV292" s="273"/>
      <c r="JW292" s="385"/>
      <c r="JX292" s="232"/>
      <c r="JY292" s="12">
        <v>225</v>
      </c>
      <c r="JZ292" s="69"/>
      <c r="KA292" s="70"/>
      <c r="KP292" s="273"/>
      <c r="KQ292" s="385"/>
      <c r="KR292" s="232"/>
      <c r="KS292" s="12">
        <v>225</v>
      </c>
      <c r="KT292" s="69"/>
      <c r="KU292" s="70"/>
      <c r="LJ292" s="273"/>
      <c r="LK292" s="385"/>
      <c r="LL292" s="232"/>
      <c r="LM292" s="12">
        <v>225</v>
      </c>
      <c r="LN292" s="69"/>
      <c r="LO292" s="70"/>
      <c r="MD292" s="273"/>
    </row>
    <row r="293" spans="2:342" ht="12.75" customHeight="1" x14ac:dyDescent="0.2">
      <c r="B293" s="12">
        <v>226</v>
      </c>
      <c r="C293" s="69"/>
      <c r="D293" s="70"/>
      <c r="E293" s="432"/>
      <c r="F293" s="72">
        <f t="shared" si="0"/>
        <v>0</v>
      </c>
      <c r="G293" s="67"/>
      <c r="H293" s="67"/>
      <c r="I293" s="67"/>
      <c r="J293" s="67"/>
      <c r="K293" s="67"/>
      <c r="L293" s="67"/>
      <c r="M293" s="67"/>
      <c r="N293" s="67"/>
      <c r="O293" s="67"/>
      <c r="P293" s="67"/>
      <c r="Q293" s="67"/>
      <c r="R293" s="67"/>
      <c r="S293" s="220"/>
      <c r="T293" s="385"/>
      <c r="U293" s="232"/>
      <c r="V293" s="12">
        <v>226</v>
      </c>
      <c r="W293" s="69"/>
      <c r="X293" s="70"/>
      <c r="Y293"/>
      <c r="Z293"/>
      <c r="AA293"/>
      <c r="AB293"/>
      <c r="AC293"/>
      <c r="AD293"/>
      <c r="AE293"/>
      <c r="AF293"/>
      <c r="AG293"/>
      <c r="AH293"/>
      <c r="AI293"/>
      <c r="AJ293"/>
      <c r="AK293"/>
      <c r="AL293"/>
      <c r="AM293" s="220"/>
      <c r="AN293" s="417"/>
      <c r="AP293" s="12">
        <v>226</v>
      </c>
      <c r="AQ293" s="69"/>
      <c r="AR293" s="70"/>
      <c r="AS293" s="432"/>
      <c r="AT293" s="574">
        <f t="shared" si="1"/>
        <v>0</v>
      </c>
      <c r="AU293" s="67"/>
      <c r="AV293" s="8"/>
      <c r="AW293" s="8"/>
      <c r="AX293" s="8"/>
      <c r="AY293" s="8"/>
      <c r="AZ293" s="8"/>
      <c r="BA293" s="8"/>
      <c r="BB293" s="8"/>
      <c r="BC293" s="8"/>
      <c r="BD293" s="8"/>
      <c r="BE293" s="8"/>
      <c r="BF293" s="8"/>
      <c r="BG293" s="8"/>
      <c r="BH293" s="8"/>
      <c r="BJ293" s="273"/>
      <c r="BK293" s="385"/>
      <c r="BM293" s="12">
        <v>226</v>
      </c>
      <c r="BN293" s="69"/>
      <c r="BO293" s="70"/>
      <c r="CD293" s="273"/>
      <c r="CE293" s="385"/>
      <c r="CG293" s="12">
        <v>226</v>
      </c>
      <c r="CH293" s="69"/>
      <c r="CI293" s="70"/>
      <c r="CX293" s="273"/>
      <c r="CY293" s="385"/>
      <c r="CZ293" s="232"/>
      <c r="DA293" s="12">
        <v>226</v>
      </c>
      <c r="DB293" s="69"/>
      <c r="DC293" s="70"/>
      <c r="DR293" s="273"/>
      <c r="DS293" s="385"/>
      <c r="DT293" s="232"/>
      <c r="DU293" s="12">
        <v>226</v>
      </c>
      <c r="DV293" s="69"/>
      <c r="DW293" s="70"/>
      <c r="EL293" s="273"/>
      <c r="EM293" s="385"/>
      <c r="EN293" s="232"/>
      <c r="EO293" s="12">
        <v>226</v>
      </c>
      <c r="EP293" s="69"/>
      <c r="EQ293" s="70"/>
      <c r="FF293" s="273"/>
      <c r="FG293" s="385"/>
      <c r="FH293" s="232"/>
      <c r="FI293" s="12">
        <v>226</v>
      </c>
      <c r="FJ293" s="69"/>
      <c r="FK293" s="70"/>
      <c r="FZ293" s="273"/>
      <c r="GA293" s="385"/>
      <c r="GB293" s="232"/>
      <c r="GC293" s="12">
        <v>226</v>
      </c>
      <c r="GD293" s="69"/>
      <c r="GE293" s="70"/>
      <c r="GT293" s="273"/>
      <c r="GU293" s="385"/>
      <c r="GV293" s="232"/>
      <c r="GW293" s="12">
        <v>226</v>
      </c>
      <c r="GX293" s="69"/>
      <c r="GY293" s="70"/>
      <c r="HN293" s="273"/>
      <c r="HO293" s="385"/>
      <c r="HP293" s="232"/>
      <c r="HQ293" s="12">
        <v>226</v>
      </c>
      <c r="HR293" s="69"/>
      <c r="HS293" s="70"/>
      <c r="IH293" s="273"/>
      <c r="II293" s="385"/>
      <c r="IJ293" s="232"/>
      <c r="IK293" s="12">
        <v>226</v>
      </c>
      <c r="IL293" s="69"/>
      <c r="IM293" s="70"/>
      <c r="JB293" s="273"/>
      <c r="JC293" s="385"/>
      <c r="JD293" s="232"/>
      <c r="JE293" s="12">
        <v>226</v>
      </c>
      <c r="JF293" s="69"/>
      <c r="JG293" s="70"/>
      <c r="JV293" s="273"/>
      <c r="JW293" s="385"/>
      <c r="JX293" s="232"/>
      <c r="JY293" s="12">
        <v>226</v>
      </c>
      <c r="JZ293" s="69"/>
      <c r="KA293" s="70"/>
      <c r="KP293" s="273"/>
      <c r="KQ293" s="385"/>
      <c r="KR293" s="232"/>
      <c r="KS293" s="12">
        <v>226</v>
      </c>
      <c r="KT293" s="69"/>
      <c r="KU293" s="70"/>
      <c r="LJ293" s="273"/>
      <c r="LK293" s="385"/>
      <c r="LL293" s="232"/>
      <c r="LM293" s="12">
        <v>226</v>
      </c>
      <c r="LN293" s="69"/>
      <c r="LO293" s="70"/>
      <c r="MD293" s="273"/>
    </row>
    <row r="294" spans="2:342" ht="12.75" customHeight="1" x14ac:dyDescent="0.2">
      <c r="B294" s="12">
        <v>227</v>
      </c>
      <c r="C294" s="69"/>
      <c r="D294" s="70"/>
      <c r="E294" s="432"/>
      <c r="F294" s="72">
        <f t="shared" si="0"/>
        <v>0</v>
      </c>
      <c r="G294" s="67"/>
      <c r="H294" s="67"/>
      <c r="I294" s="67"/>
      <c r="J294" s="67"/>
      <c r="K294" s="67"/>
      <c r="L294" s="67"/>
      <c r="M294" s="67"/>
      <c r="N294" s="67"/>
      <c r="O294" s="67"/>
      <c r="P294" s="67"/>
      <c r="Q294" s="67"/>
      <c r="R294" s="67"/>
      <c r="S294" s="220"/>
      <c r="T294" s="385"/>
      <c r="U294" s="232"/>
      <c r="V294" s="12">
        <v>227</v>
      </c>
      <c r="W294" s="69"/>
      <c r="X294" s="70"/>
      <c r="Y294"/>
      <c r="Z294"/>
      <c r="AA294"/>
      <c r="AB294"/>
      <c r="AC294"/>
      <c r="AD294"/>
      <c r="AE294"/>
      <c r="AF294"/>
      <c r="AG294"/>
      <c r="AH294"/>
      <c r="AI294"/>
      <c r="AJ294"/>
      <c r="AK294"/>
      <c r="AL294"/>
      <c r="AM294" s="220"/>
      <c r="AN294" s="417"/>
      <c r="AP294" s="12">
        <v>227</v>
      </c>
      <c r="AQ294" s="69"/>
      <c r="AR294" s="70"/>
      <c r="AS294" s="432"/>
      <c r="AT294" s="574">
        <f t="shared" si="1"/>
        <v>0</v>
      </c>
      <c r="AU294" s="67"/>
      <c r="AV294" s="8"/>
      <c r="AW294" s="8"/>
      <c r="AX294" s="8"/>
      <c r="AY294" s="8"/>
      <c r="AZ294" s="8"/>
      <c r="BA294" s="8"/>
      <c r="BB294" s="8"/>
      <c r="BC294" s="8"/>
      <c r="BD294" s="8"/>
      <c r="BE294" s="8"/>
      <c r="BF294" s="8"/>
      <c r="BG294" s="8"/>
      <c r="BH294" s="8"/>
      <c r="BJ294" s="273"/>
      <c r="BK294" s="385"/>
      <c r="BM294" s="12">
        <v>227</v>
      </c>
      <c r="BN294" s="69"/>
      <c r="BO294" s="70"/>
      <c r="CD294" s="273"/>
      <c r="CE294" s="385"/>
      <c r="CG294" s="12">
        <v>227</v>
      </c>
      <c r="CH294" s="69"/>
      <c r="CI294" s="70"/>
      <c r="CX294" s="273"/>
      <c r="CY294" s="385"/>
      <c r="CZ294" s="232"/>
      <c r="DA294" s="12">
        <v>227</v>
      </c>
      <c r="DB294" s="69"/>
      <c r="DC294" s="70"/>
      <c r="DR294" s="273"/>
      <c r="DS294" s="385"/>
      <c r="DT294" s="232"/>
      <c r="DU294" s="12">
        <v>227</v>
      </c>
      <c r="DV294" s="69"/>
      <c r="DW294" s="70"/>
      <c r="EL294" s="273"/>
      <c r="EM294" s="385"/>
      <c r="EN294" s="232"/>
      <c r="EO294" s="12">
        <v>227</v>
      </c>
      <c r="EP294" s="69"/>
      <c r="EQ294" s="70"/>
      <c r="FF294" s="273"/>
      <c r="FG294" s="385"/>
      <c r="FH294" s="232"/>
      <c r="FI294" s="12">
        <v>227</v>
      </c>
      <c r="FJ294" s="69"/>
      <c r="FK294" s="70"/>
      <c r="FZ294" s="273"/>
      <c r="GA294" s="385"/>
      <c r="GB294" s="232"/>
      <c r="GC294" s="12">
        <v>227</v>
      </c>
      <c r="GD294" s="69"/>
      <c r="GE294" s="70"/>
      <c r="GT294" s="273"/>
      <c r="GU294" s="385"/>
      <c r="GV294" s="232"/>
      <c r="GW294" s="12">
        <v>227</v>
      </c>
      <c r="GX294" s="69"/>
      <c r="GY294" s="70"/>
      <c r="HN294" s="273"/>
      <c r="HO294" s="385"/>
      <c r="HP294" s="232"/>
      <c r="HQ294" s="12">
        <v>227</v>
      </c>
      <c r="HR294" s="69"/>
      <c r="HS294" s="70"/>
      <c r="IH294" s="273"/>
      <c r="II294" s="385"/>
      <c r="IJ294" s="232"/>
      <c r="IK294" s="12">
        <v>227</v>
      </c>
      <c r="IL294" s="69"/>
      <c r="IM294" s="70"/>
      <c r="JB294" s="273"/>
      <c r="JC294" s="385"/>
      <c r="JD294" s="232"/>
      <c r="JE294" s="12">
        <v>227</v>
      </c>
      <c r="JF294" s="69"/>
      <c r="JG294" s="70"/>
      <c r="JV294" s="273"/>
      <c r="JW294" s="385"/>
      <c r="JX294" s="232"/>
      <c r="JY294" s="12">
        <v>227</v>
      </c>
      <c r="JZ294" s="69"/>
      <c r="KA294" s="70"/>
      <c r="KP294" s="273"/>
      <c r="KQ294" s="385"/>
      <c r="KR294" s="232"/>
      <c r="KS294" s="12">
        <v>227</v>
      </c>
      <c r="KT294" s="69"/>
      <c r="KU294" s="70"/>
      <c r="LJ294" s="273"/>
      <c r="LK294" s="385"/>
      <c r="LL294" s="232"/>
      <c r="LM294" s="12">
        <v>227</v>
      </c>
      <c r="LN294" s="69"/>
      <c r="LO294" s="70"/>
      <c r="MD294" s="273"/>
    </row>
    <row r="295" spans="2:342" ht="12.75" customHeight="1" x14ac:dyDescent="0.2">
      <c r="B295" s="12">
        <v>228</v>
      </c>
      <c r="C295" s="69"/>
      <c r="D295" s="70"/>
      <c r="E295" s="432"/>
      <c r="F295" s="72">
        <f t="shared" si="0"/>
        <v>0</v>
      </c>
      <c r="G295" s="67"/>
      <c r="H295" s="67"/>
      <c r="I295" s="67"/>
      <c r="J295" s="67"/>
      <c r="K295" s="67"/>
      <c r="L295" s="67"/>
      <c r="M295" s="67"/>
      <c r="N295" s="67"/>
      <c r="O295" s="67"/>
      <c r="P295" s="67"/>
      <c r="Q295" s="67"/>
      <c r="R295" s="67"/>
      <c r="S295" s="220"/>
      <c r="T295" s="385"/>
      <c r="U295" s="232"/>
      <c r="V295" s="12">
        <v>228</v>
      </c>
      <c r="W295" s="69"/>
      <c r="X295" s="70"/>
      <c r="Y295"/>
      <c r="Z295"/>
      <c r="AA295"/>
      <c r="AB295"/>
      <c r="AC295"/>
      <c r="AD295"/>
      <c r="AE295"/>
      <c r="AF295"/>
      <c r="AG295"/>
      <c r="AH295"/>
      <c r="AI295"/>
      <c r="AJ295"/>
      <c r="AK295"/>
      <c r="AL295"/>
      <c r="AM295" s="220"/>
      <c r="AN295" s="417"/>
      <c r="AP295" s="12">
        <v>228</v>
      </c>
      <c r="AQ295" s="69"/>
      <c r="AR295" s="70"/>
      <c r="AS295" s="432"/>
      <c r="AT295" s="574">
        <f t="shared" si="1"/>
        <v>0</v>
      </c>
      <c r="AU295" s="67"/>
      <c r="AV295" s="8"/>
      <c r="AW295" s="8"/>
      <c r="AX295" s="8"/>
      <c r="AY295" s="8"/>
      <c r="AZ295" s="8"/>
      <c r="BA295" s="8"/>
      <c r="BB295" s="8"/>
      <c r="BC295" s="8"/>
      <c r="BD295" s="8"/>
      <c r="BE295" s="8"/>
      <c r="BF295" s="8"/>
      <c r="BG295" s="8"/>
      <c r="BH295" s="8"/>
      <c r="BJ295" s="273"/>
      <c r="BK295" s="385"/>
      <c r="BM295" s="12">
        <v>228</v>
      </c>
      <c r="BN295" s="69"/>
      <c r="BO295" s="70"/>
      <c r="CD295" s="273"/>
      <c r="CE295" s="385"/>
      <c r="CG295" s="12">
        <v>228</v>
      </c>
      <c r="CH295" s="69"/>
      <c r="CI295" s="70"/>
      <c r="CX295" s="273"/>
      <c r="CY295" s="385"/>
      <c r="CZ295" s="232"/>
      <c r="DA295" s="12">
        <v>228</v>
      </c>
      <c r="DB295" s="69"/>
      <c r="DC295" s="70"/>
      <c r="DR295" s="273"/>
      <c r="DS295" s="385"/>
      <c r="DT295" s="232"/>
      <c r="DU295" s="12">
        <v>228</v>
      </c>
      <c r="DV295" s="69"/>
      <c r="DW295" s="70"/>
      <c r="EL295" s="273"/>
      <c r="EM295" s="385"/>
      <c r="EN295" s="232"/>
      <c r="EO295" s="12">
        <v>228</v>
      </c>
      <c r="EP295" s="69"/>
      <c r="EQ295" s="70"/>
      <c r="FF295" s="273"/>
      <c r="FG295" s="385"/>
      <c r="FH295" s="232"/>
      <c r="FI295" s="12">
        <v>228</v>
      </c>
      <c r="FJ295" s="69"/>
      <c r="FK295" s="70"/>
      <c r="FZ295" s="273"/>
      <c r="GA295" s="385"/>
      <c r="GB295" s="232"/>
      <c r="GC295" s="12">
        <v>228</v>
      </c>
      <c r="GD295" s="69"/>
      <c r="GE295" s="70"/>
      <c r="GT295" s="273"/>
      <c r="GU295" s="385"/>
      <c r="GV295" s="232"/>
      <c r="GW295" s="12">
        <v>228</v>
      </c>
      <c r="GX295" s="69"/>
      <c r="GY295" s="70"/>
      <c r="HN295" s="273"/>
      <c r="HO295" s="385"/>
      <c r="HP295" s="232"/>
      <c r="HQ295" s="12">
        <v>228</v>
      </c>
      <c r="HR295" s="69"/>
      <c r="HS295" s="70"/>
      <c r="IH295" s="273"/>
      <c r="II295" s="385"/>
      <c r="IJ295" s="232"/>
      <c r="IK295" s="12">
        <v>228</v>
      </c>
      <c r="IL295" s="69"/>
      <c r="IM295" s="70"/>
      <c r="JB295" s="273"/>
      <c r="JC295" s="385"/>
      <c r="JD295" s="232"/>
      <c r="JE295" s="12">
        <v>228</v>
      </c>
      <c r="JF295" s="69"/>
      <c r="JG295" s="70"/>
      <c r="JV295" s="273"/>
      <c r="JW295" s="385"/>
      <c r="JX295" s="232"/>
      <c r="JY295" s="12">
        <v>228</v>
      </c>
      <c r="JZ295" s="69"/>
      <c r="KA295" s="70"/>
      <c r="KP295" s="273"/>
      <c r="KQ295" s="385"/>
      <c r="KR295" s="232"/>
      <c r="KS295" s="12">
        <v>228</v>
      </c>
      <c r="KT295" s="69"/>
      <c r="KU295" s="70"/>
      <c r="LJ295" s="273"/>
      <c r="LK295" s="385"/>
      <c r="LL295" s="232"/>
      <c r="LM295" s="12">
        <v>228</v>
      </c>
      <c r="LN295" s="69"/>
      <c r="LO295" s="70"/>
      <c r="MD295" s="273"/>
    </row>
    <row r="296" spans="2:342" ht="12.75" customHeight="1" x14ac:dyDescent="0.2">
      <c r="B296" s="12">
        <v>229</v>
      </c>
      <c r="C296" s="69"/>
      <c r="D296" s="70"/>
      <c r="E296" s="432"/>
      <c r="F296" s="72">
        <f t="shared" si="0"/>
        <v>0</v>
      </c>
      <c r="G296" s="67"/>
      <c r="H296" s="67"/>
      <c r="I296" s="67"/>
      <c r="J296" s="67"/>
      <c r="K296" s="67"/>
      <c r="L296" s="67"/>
      <c r="M296" s="67"/>
      <c r="N296" s="67"/>
      <c r="O296" s="67"/>
      <c r="P296" s="67"/>
      <c r="Q296" s="67"/>
      <c r="R296" s="67"/>
      <c r="S296" s="220"/>
      <c r="T296" s="385"/>
      <c r="U296" s="232"/>
      <c r="V296" s="12">
        <v>229</v>
      </c>
      <c r="W296" s="69"/>
      <c r="X296" s="70"/>
      <c r="Y296"/>
      <c r="Z296"/>
      <c r="AA296"/>
      <c r="AB296"/>
      <c r="AC296"/>
      <c r="AD296"/>
      <c r="AE296"/>
      <c r="AF296"/>
      <c r="AG296"/>
      <c r="AH296"/>
      <c r="AI296"/>
      <c r="AJ296"/>
      <c r="AK296"/>
      <c r="AL296"/>
      <c r="AM296" s="220"/>
      <c r="AN296" s="417"/>
      <c r="AP296" s="12">
        <v>229</v>
      </c>
      <c r="AQ296" s="69"/>
      <c r="AR296" s="70"/>
      <c r="AS296" s="432"/>
      <c r="AT296" s="574">
        <f t="shared" si="1"/>
        <v>0</v>
      </c>
      <c r="AU296" s="67"/>
      <c r="AV296" s="8"/>
      <c r="AW296" s="8"/>
      <c r="AX296" s="8"/>
      <c r="AY296" s="8"/>
      <c r="AZ296" s="8"/>
      <c r="BA296" s="8"/>
      <c r="BB296" s="8"/>
      <c r="BC296" s="8"/>
      <c r="BD296" s="8"/>
      <c r="BE296" s="8"/>
      <c r="BF296" s="8"/>
      <c r="BG296" s="8"/>
      <c r="BH296" s="8"/>
      <c r="BJ296" s="273"/>
      <c r="BK296" s="385"/>
      <c r="BM296" s="12">
        <v>229</v>
      </c>
      <c r="BN296" s="69"/>
      <c r="BO296" s="70"/>
      <c r="CD296" s="273"/>
      <c r="CE296" s="385"/>
      <c r="CG296" s="12">
        <v>229</v>
      </c>
      <c r="CH296" s="69"/>
      <c r="CI296" s="70"/>
      <c r="CX296" s="273"/>
      <c r="CY296" s="385"/>
      <c r="CZ296" s="232"/>
      <c r="DA296" s="12">
        <v>229</v>
      </c>
      <c r="DB296" s="69"/>
      <c r="DC296" s="70"/>
      <c r="DR296" s="273"/>
      <c r="DS296" s="385"/>
      <c r="DT296" s="232"/>
      <c r="DU296" s="12">
        <v>229</v>
      </c>
      <c r="DV296" s="69"/>
      <c r="DW296" s="70"/>
      <c r="EL296" s="273"/>
      <c r="EM296" s="385"/>
      <c r="EN296" s="232"/>
      <c r="EO296" s="12">
        <v>229</v>
      </c>
      <c r="EP296" s="69"/>
      <c r="EQ296" s="70"/>
      <c r="FF296" s="273"/>
      <c r="FG296" s="385"/>
      <c r="FH296" s="232"/>
      <c r="FI296" s="12">
        <v>229</v>
      </c>
      <c r="FJ296" s="69"/>
      <c r="FK296" s="70"/>
      <c r="FZ296" s="273"/>
      <c r="GA296" s="385"/>
      <c r="GB296" s="232"/>
      <c r="GC296" s="12">
        <v>229</v>
      </c>
      <c r="GD296" s="69"/>
      <c r="GE296" s="70"/>
      <c r="GT296" s="273"/>
      <c r="GU296" s="385"/>
      <c r="GV296" s="232"/>
      <c r="GW296" s="12">
        <v>229</v>
      </c>
      <c r="GX296" s="69"/>
      <c r="GY296" s="70"/>
      <c r="HN296" s="273"/>
      <c r="HO296" s="385"/>
      <c r="HP296" s="232"/>
      <c r="HQ296" s="12">
        <v>229</v>
      </c>
      <c r="HR296" s="69"/>
      <c r="HS296" s="70"/>
      <c r="IH296" s="273"/>
      <c r="II296" s="385"/>
      <c r="IJ296" s="232"/>
      <c r="IK296" s="12">
        <v>229</v>
      </c>
      <c r="IL296" s="69"/>
      <c r="IM296" s="70"/>
      <c r="JB296" s="273"/>
      <c r="JC296" s="385"/>
      <c r="JD296" s="232"/>
      <c r="JE296" s="12">
        <v>229</v>
      </c>
      <c r="JF296" s="69"/>
      <c r="JG296" s="70"/>
      <c r="JV296" s="273"/>
      <c r="JW296" s="385"/>
      <c r="JX296" s="232"/>
      <c r="JY296" s="12">
        <v>229</v>
      </c>
      <c r="JZ296" s="69"/>
      <c r="KA296" s="70"/>
      <c r="KP296" s="273"/>
      <c r="KQ296" s="385"/>
      <c r="KR296" s="232"/>
      <c r="KS296" s="12">
        <v>229</v>
      </c>
      <c r="KT296" s="69"/>
      <c r="KU296" s="70"/>
      <c r="LJ296" s="273"/>
      <c r="LK296" s="385"/>
      <c r="LL296" s="232"/>
      <c r="LM296" s="12">
        <v>229</v>
      </c>
      <c r="LN296" s="69"/>
      <c r="LO296" s="70"/>
      <c r="MD296" s="273"/>
    </row>
    <row r="297" spans="2:342" ht="12.75" customHeight="1" x14ac:dyDescent="0.2">
      <c r="B297" s="12">
        <v>230</v>
      </c>
      <c r="C297" s="69"/>
      <c r="D297" s="70"/>
      <c r="E297" s="432"/>
      <c r="F297" s="72">
        <f t="shared" si="0"/>
        <v>0</v>
      </c>
      <c r="G297" s="67"/>
      <c r="H297" s="67"/>
      <c r="I297" s="67"/>
      <c r="J297" s="67"/>
      <c r="K297" s="67"/>
      <c r="L297" s="67"/>
      <c r="M297" s="67"/>
      <c r="N297" s="67"/>
      <c r="O297" s="67"/>
      <c r="P297" s="67"/>
      <c r="Q297" s="67"/>
      <c r="R297" s="67"/>
      <c r="S297" s="220"/>
      <c r="T297" s="385"/>
      <c r="U297" s="232"/>
      <c r="V297" s="12">
        <v>230</v>
      </c>
      <c r="W297" s="69"/>
      <c r="X297" s="70"/>
      <c r="Y297"/>
      <c r="Z297"/>
      <c r="AA297"/>
      <c r="AB297"/>
      <c r="AC297"/>
      <c r="AD297"/>
      <c r="AE297"/>
      <c r="AF297"/>
      <c r="AG297"/>
      <c r="AH297"/>
      <c r="AI297"/>
      <c r="AJ297"/>
      <c r="AK297"/>
      <c r="AL297"/>
      <c r="AM297" s="220"/>
      <c r="AN297" s="417"/>
      <c r="AP297" s="12">
        <v>230</v>
      </c>
      <c r="AQ297" s="69"/>
      <c r="AR297" s="70"/>
      <c r="AS297" s="432"/>
      <c r="AT297" s="574">
        <f t="shared" si="1"/>
        <v>0</v>
      </c>
      <c r="AU297" s="67"/>
      <c r="AV297" s="8"/>
      <c r="AW297" s="8"/>
      <c r="AX297" s="8"/>
      <c r="AY297" s="8"/>
      <c r="AZ297" s="8"/>
      <c r="BA297" s="8"/>
      <c r="BB297" s="8"/>
      <c r="BC297" s="8"/>
      <c r="BD297" s="8"/>
      <c r="BE297" s="8"/>
      <c r="BF297" s="8"/>
      <c r="BG297" s="8"/>
      <c r="BH297" s="8"/>
      <c r="BJ297" s="273"/>
      <c r="BK297" s="385"/>
      <c r="BM297" s="12">
        <v>230</v>
      </c>
      <c r="BN297" s="69"/>
      <c r="BO297" s="70"/>
      <c r="CD297" s="273"/>
      <c r="CE297" s="385"/>
      <c r="CG297" s="12">
        <v>230</v>
      </c>
      <c r="CH297" s="69"/>
      <c r="CI297" s="70"/>
      <c r="CX297" s="273"/>
      <c r="CY297" s="385"/>
      <c r="CZ297" s="232"/>
      <c r="DA297" s="12">
        <v>230</v>
      </c>
      <c r="DB297" s="69"/>
      <c r="DC297" s="70"/>
      <c r="DR297" s="273"/>
      <c r="DS297" s="385"/>
      <c r="DT297" s="232"/>
      <c r="DU297" s="12">
        <v>230</v>
      </c>
      <c r="DV297" s="69"/>
      <c r="DW297" s="70"/>
      <c r="EL297" s="273"/>
      <c r="EM297" s="385"/>
      <c r="EN297" s="232"/>
      <c r="EO297" s="12">
        <v>230</v>
      </c>
      <c r="EP297" s="69"/>
      <c r="EQ297" s="70"/>
      <c r="FF297" s="273"/>
      <c r="FG297" s="385"/>
      <c r="FH297" s="232"/>
      <c r="FI297" s="12">
        <v>230</v>
      </c>
      <c r="FJ297" s="69"/>
      <c r="FK297" s="70"/>
      <c r="FZ297" s="273"/>
      <c r="GA297" s="385"/>
      <c r="GB297" s="232"/>
      <c r="GC297" s="12">
        <v>230</v>
      </c>
      <c r="GD297" s="69"/>
      <c r="GE297" s="70"/>
      <c r="GT297" s="273"/>
      <c r="GU297" s="385"/>
      <c r="GV297" s="232"/>
      <c r="GW297" s="12">
        <v>230</v>
      </c>
      <c r="GX297" s="69"/>
      <c r="GY297" s="70"/>
      <c r="HN297" s="273"/>
      <c r="HO297" s="385"/>
      <c r="HP297" s="232"/>
      <c r="HQ297" s="12">
        <v>230</v>
      </c>
      <c r="HR297" s="69"/>
      <c r="HS297" s="70"/>
      <c r="IH297" s="273"/>
      <c r="II297" s="385"/>
      <c r="IJ297" s="232"/>
      <c r="IK297" s="12">
        <v>230</v>
      </c>
      <c r="IL297" s="69"/>
      <c r="IM297" s="70"/>
      <c r="JB297" s="273"/>
      <c r="JC297" s="385"/>
      <c r="JD297" s="232"/>
      <c r="JE297" s="12">
        <v>230</v>
      </c>
      <c r="JF297" s="69"/>
      <c r="JG297" s="70"/>
      <c r="JV297" s="273"/>
      <c r="JW297" s="385"/>
      <c r="JX297" s="232"/>
      <c r="JY297" s="12">
        <v>230</v>
      </c>
      <c r="JZ297" s="69"/>
      <c r="KA297" s="70"/>
      <c r="KP297" s="273"/>
      <c r="KQ297" s="385"/>
      <c r="KR297" s="232"/>
      <c r="KS297" s="12">
        <v>230</v>
      </c>
      <c r="KT297" s="69"/>
      <c r="KU297" s="70"/>
      <c r="LJ297" s="273"/>
      <c r="LK297" s="385"/>
      <c r="LL297" s="232"/>
      <c r="LM297" s="12">
        <v>230</v>
      </c>
      <c r="LN297" s="69"/>
      <c r="LO297" s="70"/>
      <c r="MD297" s="273"/>
    </row>
    <row r="298" spans="2:342" ht="12.75" customHeight="1" x14ac:dyDescent="0.2">
      <c r="B298" s="12">
        <v>231</v>
      </c>
      <c r="C298" s="69"/>
      <c r="D298" s="70"/>
      <c r="E298" s="432"/>
      <c r="F298" s="72">
        <f t="shared" si="0"/>
        <v>0</v>
      </c>
      <c r="G298" s="67"/>
      <c r="H298" s="67"/>
      <c r="I298" s="67"/>
      <c r="J298" s="67"/>
      <c r="K298" s="67"/>
      <c r="L298" s="67"/>
      <c r="M298" s="67"/>
      <c r="N298" s="67"/>
      <c r="O298" s="67"/>
      <c r="P298" s="67"/>
      <c r="Q298" s="67"/>
      <c r="R298" s="67"/>
      <c r="S298" s="220"/>
      <c r="T298" s="385"/>
      <c r="U298" s="232"/>
      <c r="V298" s="12">
        <v>231</v>
      </c>
      <c r="W298" s="69"/>
      <c r="X298" s="70"/>
      <c r="Y298"/>
      <c r="Z298"/>
      <c r="AA298"/>
      <c r="AB298"/>
      <c r="AC298"/>
      <c r="AD298"/>
      <c r="AE298"/>
      <c r="AF298"/>
      <c r="AG298"/>
      <c r="AH298"/>
      <c r="AI298"/>
      <c r="AJ298"/>
      <c r="AK298"/>
      <c r="AL298"/>
      <c r="AM298" s="220"/>
      <c r="AN298" s="417"/>
      <c r="AP298" s="12">
        <v>231</v>
      </c>
      <c r="AQ298" s="69"/>
      <c r="AR298" s="70"/>
      <c r="AS298" s="432"/>
      <c r="AT298" s="574">
        <f t="shared" si="1"/>
        <v>0</v>
      </c>
      <c r="AU298" s="67"/>
      <c r="AV298" s="8"/>
      <c r="AW298" s="8"/>
      <c r="AX298" s="8"/>
      <c r="AY298" s="8"/>
      <c r="AZ298" s="8"/>
      <c r="BA298" s="8"/>
      <c r="BB298" s="8"/>
      <c r="BC298" s="8"/>
      <c r="BD298" s="8"/>
      <c r="BE298" s="8"/>
      <c r="BF298" s="8"/>
      <c r="BG298" s="8"/>
      <c r="BH298" s="8"/>
      <c r="BJ298" s="273"/>
      <c r="BK298" s="385"/>
      <c r="BM298" s="12">
        <v>231</v>
      </c>
      <c r="BN298" s="69"/>
      <c r="BO298" s="70"/>
      <c r="CD298" s="273"/>
      <c r="CE298" s="385"/>
      <c r="CG298" s="12">
        <v>231</v>
      </c>
      <c r="CH298" s="69"/>
      <c r="CI298" s="70"/>
      <c r="CX298" s="273"/>
      <c r="CY298" s="385"/>
      <c r="CZ298" s="232"/>
      <c r="DA298" s="12">
        <v>231</v>
      </c>
      <c r="DB298" s="69"/>
      <c r="DC298" s="70"/>
      <c r="DR298" s="273"/>
      <c r="DS298" s="385"/>
      <c r="DT298" s="232"/>
      <c r="DU298" s="12">
        <v>231</v>
      </c>
      <c r="DV298" s="69"/>
      <c r="DW298" s="70"/>
      <c r="EL298" s="273"/>
      <c r="EM298" s="385"/>
      <c r="EN298" s="232"/>
      <c r="EO298" s="12">
        <v>231</v>
      </c>
      <c r="EP298" s="69"/>
      <c r="EQ298" s="70"/>
      <c r="FF298" s="273"/>
      <c r="FG298" s="385"/>
      <c r="FH298" s="232"/>
      <c r="FI298" s="12">
        <v>231</v>
      </c>
      <c r="FJ298" s="69"/>
      <c r="FK298" s="70"/>
      <c r="FZ298" s="273"/>
      <c r="GA298" s="385"/>
      <c r="GB298" s="232"/>
      <c r="GC298" s="12">
        <v>231</v>
      </c>
      <c r="GD298" s="69"/>
      <c r="GE298" s="70"/>
      <c r="GT298" s="273"/>
      <c r="GU298" s="385"/>
      <c r="GV298" s="232"/>
      <c r="GW298" s="12">
        <v>231</v>
      </c>
      <c r="GX298" s="69"/>
      <c r="GY298" s="70"/>
      <c r="HN298" s="273"/>
      <c r="HO298" s="385"/>
      <c r="HP298" s="232"/>
      <c r="HQ298" s="12">
        <v>231</v>
      </c>
      <c r="HR298" s="69"/>
      <c r="HS298" s="70"/>
      <c r="IH298" s="273"/>
      <c r="II298" s="385"/>
      <c r="IJ298" s="232"/>
      <c r="IK298" s="12">
        <v>231</v>
      </c>
      <c r="IL298" s="69"/>
      <c r="IM298" s="70"/>
      <c r="JB298" s="273"/>
      <c r="JC298" s="385"/>
      <c r="JD298" s="232"/>
      <c r="JE298" s="12">
        <v>231</v>
      </c>
      <c r="JF298" s="69"/>
      <c r="JG298" s="70"/>
      <c r="JV298" s="273"/>
      <c r="JW298" s="385"/>
      <c r="JX298" s="232"/>
      <c r="JY298" s="12">
        <v>231</v>
      </c>
      <c r="JZ298" s="69"/>
      <c r="KA298" s="70"/>
      <c r="KP298" s="273"/>
      <c r="KQ298" s="385"/>
      <c r="KR298" s="232"/>
      <c r="KS298" s="12">
        <v>231</v>
      </c>
      <c r="KT298" s="69"/>
      <c r="KU298" s="70"/>
      <c r="LJ298" s="273"/>
      <c r="LK298" s="385"/>
      <c r="LL298" s="232"/>
      <c r="LM298" s="12">
        <v>231</v>
      </c>
      <c r="LN298" s="69"/>
      <c r="LO298" s="70"/>
      <c r="MD298" s="273"/>
    </row>
    <row r="299" spans="2:342" ht="12.75" customHeight="1" x14ac:dyDescent="0.2">
      <c r="B299" s="12">
        <v>232</v>
      </c>
      <c r="C299" s="69"/>
      <c r="D299" s="70"/>
      <c r="E299" s="432"/>
      <c r="F299" s="72">
        <f t="shared" si="0"/>
        <v>0</v>
      </c>
      <c r="G299" s="67"/>
      <c r="H299" s="67"/>
      <c r="I299" s="67"/>
      <c r="J299" s="67"/>
      <c r="K299" s="67"/>
      <c r="L299" s="67"/>
      <c r="M299" s="67"/>
      <c r="N299" s="67"/>
      <c r="O299" s="67"/>
      <c r="P299" s="67"/>
      <c r="Q299" s="67"/>
      <c r="R299" s="67"/>
      <c r="S299" s="220"/>
      <c r="T299" s="385"/>
      <c r="U299" s="232"/>
      <c r="V299" s="12">
        <v>232</v>
      </c>
      <c r="W299" s="69"/>
      <c r="X299" s="70"/>
      <c r="Y299"/>
      <c r="Z299"/>
      <c r="AA299"/>
      <c r="AB299"/>
      <c r="AC299"/>
      <c r="AD299"/>
      <c r="AE299"/>
      <c r="AF299"/>
      <c r="AG299"/>
      <c r="AH299"/>
      <c r="AI299"/>
      <c r="AJ299"/>
      <c r="AK299"/>
      <c r="AL299"/>
      <c r="AM299" s="220"/>
      <c r="AN299" s="417"/>
      <c r="AP299" s="12">
        <v>232</v>
      </c>
      <c r="AQ299" s="69"/>
      <c r="AR299" s="70"/>
      <c r="AS299" s="432"/>
      <c r="AT299" s="574">
        <f t="shared" si="1"/>
        <v>0</v>
      </c>
      <c r="AU299" s="67"/>
      <c r="AV299" s="8"/>
      <c r="AW299" s="8"/>
      <c r="AX299" s="8"/>
      <c r="AY299" s="8"/>
      <c r="AZ299" s="8"/>
      <c r="BA299" s="8"/>
      <c r="BB299" s="8"/>
      <c r="BC299" s="8"/>
      <c r="BD299" s="8"/>
      <c r="BE299" s="8"/>
      <c r="BF299" s="8"/>
      <c r="BG299" s="8"/>
      <c r="BH299" s="8"/>
      <c r="BJ299" s="273"/>
      <c r="BK299" s="385"/>
      <c r="BM299" s="12">
        <v>232</v>
      </c>
      <c r="BN299" s="69"/>
      <c r="BO299" s="70"/>
      <c r="CD299" s="273"/>
      <c r="CE299" s="385"/>
      <c r="CG299" s="12">
        <v>232</v>
      </c>
      <c r="CH299" s="69"/>
      <c r="CI299" s="70"/>
      <c r="CX299" s="273"/>
      <c r="CY299" s="385"/>
      <c r="CZ299" s="232"/>
      <c r="DA299" s="12">
        <v>232</v>
      </c>
      <c r="DB299" s="69"/>
      <c r="DC299" s="70"/>
      <c r="DR299" s="273"/>
      <c r="DS299" s="385"/>
      <c r="DT299" s="232"/>
      <c r="DU299" s="12">
        <v>232</v>
      </c>
      <c r="DV299" s="69"/>
      <c r="DW299" s="70"/>
      <c r="EL299" s="273"/>
      <c r="EM299" s="385"/>
      <c r="EN299" s="232"/>
      <c r="EO299" s="12">
        <v>232</v>
      </c>
      <c r="EP299" s="69"/>
      <c r="EQ299" s="70"/>
      <c r="FF299" s="273"/>
      <c r="FG299" s="385"/>
      <c r="FH299" s="232"/>
      <c r="FI299" s="12">
        <v>232</v>
      </c>
      <c r="FJ299" s="69"/>
      <c r="FK299" s="70"/>
      <c r="FZ299" s="273"/>
      <c r="GA299" s="385"/>
      <c r="GB299" s="232"/>
      <c r="GC299" s="12">
        <v>232</v>
      </c>
      <c r="GD299" s="69"/>
      <c r="GE299" s="70"/>
      <c r="GT299" s="273"/>
      <c r="GU299" s="385"/>
      <c r="GV299" s="232"/>
      <c r="GW299" s="12">
        <v>232</v>
      </c>
      <c r="GX299" s="69"/>
      <c r="GY299" s="70"/>
      <c r="HN299" s="273"/>
      <c r="HO299" s="385"/>
      <c r="HP299" s="232"/>
      <c r="HQ299" s="12">
        <v>232</v>
      </c>
      <c r="HR299" s="69"/>
      <c r="HS299" s="70"/>
      <c r="IH299" s="273"/>
      <c r="II299" s="385"/>
      <c r="IJ299" s="232"/>
      <c r="IK299" s="12">
        <v>232</v>
      </c>
      <c r="IL299" s="69"/>
      <c r="IM299" s="70"/>
      <c r="JB299" s="273"/>
      <c r="JC299" s="385"/>
      <c r="JD299" s="232"/>
      <c r="JE299" s="12">
        <v>232</v>
      </c>
      <c r="JF299" s="69"/>
      <c r="JG299" s="70"/>
      <c r="JV299" s="273"/>
      <c r="JW299" s="385"/>
      <c r="JX299" s="232"/>
      <c r="JY299" s="12">
        <v>232</v>
      </c>
      <c r="JZ299" s="69"/>
      <c r="KA299" s="70"/>
      <c r="KP299" s="273"/>
      <c r="KQ299" s="385"/>
      <c r="KR299" s="232"/>
      <c r="KS299" s="12">
        <v>232</v>
      </c>
      <c r="KT299" s="69"/>
      <c r="KU299" s="70"/>
      <c r="LJ299" s="273"/>
      <c r="LK299" s="385"/>
      <c r="LL299" s="232"/>
      <c r="LM299" s="12">
        <v>232</v>
      </c>
      <c r="LN299" s="69"/>
      <c r="LO299" s="70"/>
      <c r="MD299" s="273"/>
    </row>
    <row r="300" spans="2:342" ht="12.75" customHeight="1" x14ac:dyDescent="0.2">
      <c r="B300" s="12">
        <v>233</v>
      </c>
      <c r="C300" s="69"/>
      <c r="D300" s="70"/>
      <c r="E300" s="432"/>
      <c r="F300" s="72">
        <f t="shared" si="0"/>
        <v>0</v>
      </c>
      <c r="G300" s="67"/>
      <c r="H300" s="67"/>
      <c r="I300" s="67"/>
      <c r="J300" s="67"/>
      <c r="K300" s="67"/>
      <c r="L300" s="67"/>
      <c r="M300" s="67"/>
      <c r="N300" s="67"/>
      <c r="O300" s="67"/>
      <c r="P300" s="67"/>
      <c r="Q300" s="67"/>
      <c r="R300" s="67"/>
      <c r="S300" s="220"/>
      <c r="T300" s="385"/>
      <c r="U300" s="232"/>
      <c r="V300" s="12">
        <v>233</v>
      </c>
      <c r="W300" s="69"/>
      <c r="X300" s="70"/>
      <c r="Y300"/>
      <c r="Z300"/>
      <c r="AA300"/>
      <c r="AB300"/>
      <c r="AC300"/>
      <c r="AD300"/>
      <c r="AE300"/>
      <c r="AF300"/>
      <c r="AG300"/>
      <c r="AH300"/>
      <c r="AI300"/>
      <c r="AJ300"/>
      <c r="AK300"/>
      <c r="AL300"/>
      <c r="AM300" s="220"/>
      <c r="AN300" s="417"/>
      <c r="AP300" s="12">
        <v>233</v>
      </c>
      <c r="AQ300" s="69"/>
      <c r="AR300" s="70"/>
      <c r="AS300" s="432"/>
      <c r="AT300" s="574">
        <f t="shared" si="1"/>
        <v>0</v>
      </c>
      <c r="AU300" s="67"/>
      <c r="AV300" s="8"/>
      <c r="AW300" s="8"/>
      <c r="AX300" s="8"/>
      <c r="AY300" s="8"/>
      <c r="AZ300" s="8"/>
      <c r="BA300" s="8"/>
      <c r="BB300" s="8"/>
      <c r="BC300" s="8"/>
      <c r="BD300" s="8"/>
      <c r="BE300" s="8"/>
      <c r="BF300" s="8"/>
      <c r="BG300" s="8"/>
      <c r="BH300" s="8"/>
      <c r="BJ300" s="273"/>
      <c r="BK300" s="385"/>
      <c r="BM300" s="12">
        <v>233</v>
      </c>
      <c r="BN300" s="69"/>
      <c r="BO300" s="70"/>
      <c r="CD300" s="273"/>
      <c r="CE300" s="385"/>
      <c r="CG300" s="12">
        <v>233</v>
      </c>
      <c r="CH300" s="69"/>
      <c r="CI300" s="70"/>
      <c r="CX300" s="273"/>
      <c r="CY300" s="385"/>
      <c r="CZ300" s="232"/>
      <c r="DA300" s="12">
        <v>233</v>
      </c>
      <c r="DB300" s="69"/>
      <c r="DC300" s="70"/>
      <c r="DR300" s="273"/>
      <c r="DS300" s="385"/>
      <c r="DT300" s="232"/>
      <c r="DU300" s="12">
        <v>233</v>
      </c>
      <c r="DV300" s="69"/>
      <c r="DW300" s="70"/>
      <c r="EL300" s="273"/>
      <c r="EM300" s="385"/>
      <c r="EN300" s="232"/>
      <c r="EO300" s="12">
        <v>233</v>
      </c>
      <c r="EP300" s="69"/>
      <c r="EQ300" s="70"/>
      <c r="FF300" s="273"/>
      <c r="FG300" s="385"/>
      <c r="FH300" s="232"/>
      <c r="FI300" s="12">
        <v>233</v>
      </c>
      <c r="FJ300" s="69"/>
      <c r="FK300" s="70"/>
      <c r="FZ300" s="273"/>
      <c r="GA300" s="385"/>
      <c r="GB300" s="232"/>
      <c r="GC300" s="12">
        <v>233</v>
      </c>
      <c r="GD300" s="69"/>
      <c r="GE300" s="70"/>
      <c r="GT300" s="273"/>
      <c r="GU300" s="385"/>
      <c r="GV300" s="232"/>
      <c r="GW300" s="12">
        <v>233</v>
      </c>
      <c r="GX300" s="69"/>
      <c r="GY300" s="70"/>
      <c r="HN300" s="273"/>
      <c r="HO300" s="385"/>
      <c r="HP300" s="232"/>
      <c r="HQ300" s="12">
        <v>233</v>
      </c>
      <c r="HR300" s="69"/>
      <c r="HS300" s="70"/>
      <c r="IH300" s="273"/>
      <c r="II300" s="385"/>
      <c r="IJ300" s="232"/>
      <c r="IK300" s="12">
        <v>233</v>
      </c>
      <c r="IL300" s="69"/>
      <c r="IM300" s="70"/>
      <c r="JB300" s="273"/>
      <c r="JC300" s="385"/>
      <c r="JD300" s="232"/>
      <c r="JE300" s="12">
        <v>233</v>
      </c>
      <c r="JF300" s="69"/>
      <c r="JG300" s="70"/>
      <c r="JV300" s="273"/>
      <c r="JW300" s="385"/>
      <c r="JX300" s="232"/>
      <c r="JY300" s="12">
        <v>233</v>
      </c>
      <c r="JZ300" s="69"/>
      <c r="KA300" s="70"/>
      <c r="KP300" s="273"/>
      <c r="KQ300" s="385"/>
      <c r="KR300" s="232"/>
      <c r="KS300" s="12">
        <v>233</v>
      </c>
      <c r="KT300" s="69"/>
      <c r="KU300" s="70"/>
      <c r="LJ300" s="273"/>
      <c r="LK300" s="385"/>
      <c r="LL300" s="232"/>
      <c r="LM300" s="12">
        <v>233</v>
      </c>
      <c r="LN300" s="69"/>
      <c r="LO300" s="70"/>
      <c r="MD300" s="273"/>
    </row>
    <row r="301" spans="2:342" ht="12.75" customHeight="1" x14ac:dyDescent="0.2">
      <c r="B301" s="12">
        <v>234</v>
      </c>
      <c r="C301" s="69"/>
      <c r="D301" s="70"/>
      <c r="E301" s="432"/>
      <c r="F301" s="72">
        <f t="shared" si="0"/>
        <v>0</v>
      </c>
      <c r="G301" s="67"/>
      <c r="H301" s="67"/>
      <c r="I301" s="67"/>
      <c r="J301" s="67"/>
      <c r="K301" s="67"/>
      <c r="L301" s="67"/>
      <c r="M301" s="67"/>
      <c r="N301" s="67"/>
      <c r="O301" s="67"/>
      <c r="P301" s="67"/>
      <c r="Q301" s="67"/>
      <c r="R301" s="67"/>
      <c r="S301" s="220"/>
      <c r="T301" s="385"/>
      <c r="U301" s="232"/>
      <c r="V301" s="12">
        <v>234</v>
      </c>
      <c r="W301" s="69"/>
      <c r="X301" s="70"/>
      <c r="Y301"/>
      <c r="Z301"/>
      <c r="AA301"/>
      <c r="AB301"/>
      <c r="AC301"/>
      <c r="AD301"/>
      <c r="AE301"/>
      <c r="AF301"/>
      <c r="AG301"/>
      <c r="AH301"/>
      <c r="AI301"/>
      <c r="AJ301"/>
      <c r="AK301"/>
      <c r="AL301"/>
      <c r="AM301" s="220"/>
      <c r="AN301" s="417"/>
      <c r="AP301" s="12">
        <v>234</v>
      </c>
      <c r="AQ301" s="69"/>
      <c r="AR301" s="70"/>
      <c r="AS301" s="432"/>
      <c r="AT301" s="574">
        <f t="shared" si="1"/>
        <v>0</v>
      </c>
      <c r="AU301" s="67"/>
      <c r="AV301" s="8"/>
      <c r="AW301" s="8"/>
      <c r="AX301" s="8"/>
      <c r="AY301" s="8"/>
      <c r="AZ301" s="8"/>
      <c r="BA301" s="8"/>
      <c r="BB301" s="8"/>
      <c r="BC301" s="8"/>
      <c r="BD301" s="8"/>
      <c r="BE301" s="8"/>
      <c r="BF301" s="8"/>
      <c r="BG301" s="8"/>
      <c r="BH301" s="8"/>
      <c r="BJ301" s="273"/>
      <c r="BK301" s="385"/>
      <c r="BM301" s="12">
        <v>234</v>
      </c>
      <c r="BN301" s="69"/>
      <c r="BO301" s="70"/>
      <c r="CD301" s="273"/>
      <c r="CE301" s="385"/>
      <c r="CG301" s="12">
        <v>234</v>
      </c>
      <c r="CH301" s="69"/>
      <c r="CI301" s="70"/>
      <c r="CX301" s="273"/>
      <c r="CY301" s="385"/>
      <c r="CZ301" s="232"/>
      <c r="DA301" s="12">
        <v>234</v>
      </c>
      <c r="DB301" s="69"/>
      <c r="DC301" s="70"/>
      <c r="DR301" s="273"/>
      <c r="DS301" s="385"/>
      <c r="DT301" s="232"/>
      <c r="DU301" s="12">
        <v>234</v>
      </c>
      <c r="DV301" s="69"/>
      <c r="DW301" s="70"/>
      <c r="EL301" s="273"/>
      <c r="EM301" s="385"/>
      <c r="EN301" s="232"/>
      <c r="EO301" s="12">
        <v>234</v>
      </c>
      <c r="EP301" s="69"/>
      <c r="EQ301" s="70"/>
      <c r="FF301" s="273"/>
      <c r="FG301" s="385"/>
      <c r="FH301" s="232"/>
      <c r="FI301" s="12">
        <v>234</v>
      </c>
      <c r="FJ301" s="69"/>
      <c r="FK301" s="70"/>
      <c r="FZ301" s="273"/>
      <c r="GA301" s="385"/>
      <c r="GB301" s="232"/>
      <c r="GC301" s="12">
        <v>234</v>
      </c>
      <c r="GD301" s="69"/>
      <c r="GE301" s="70"/>
      <c r="GT301" s="273"/>
      <c r="GU301" s="385"/>
      <c r="GV301" s="232"/>
      <c r="GW301" s="12">
        <v>234</v>
      </c>
      <c r="GX301" s="69"/>
      <c r="GY301" s="70"/>
      <c r="HN301" s="273"/>
      <c r="HO301" s="385"/>
      <c r="HP301" s="232"/>
      <c r="HQ301" s="12">
        <v>234</v>
      </c>
      <c r="HR301" s="69"/>
      <c r="HS301" s="70"/>
      <c r="IH301" s="273"/>
      <c r="II301" s="385"/>
      <c r="IJ301" s="232"/>
      <c r="IK301" s="12">
        <v>234</v>
      </c>
      <c r="IL301" s="69"/>
      <c r="IM301" s="70"/>
      <c r="JB301" s="273"/>
      <c r="JC301" s="385"/>
      <c r="JD301" s="232"/>
      <c r="JE301" s="12">
        <v>234</v>
      </c>
      <c r="JF301" s="69"/>
      <c r="JG301" s="70"/>
      <c r="JV301" s="273"/>
      <c r="JW301" s="385"/>
      <c r="JX301" s="232"/>
      <c r="JY301" s="12">
        <v>234</v>
      </c>
      <c r="JZ301" s="69"/>
      <c r="KA301" s="70"/>
      <c r="KP301" s="273"/>
      <c r="KQ301" s="385"/>
      <c r="KR301" s="232"/>
      <c r="KS301" s="12">
        <v>234</v>
      </c>
      <c r="KT301" s="69"/>
      <c r="KU301" s="70"/>
      <c r="LJ301" s="273"/>
      <c r="LK301" s="385"/>
      <c r="LL301" s="232"/>
      <c r="LM301" s="12">
        <v>234</v>
      </c>
      <c r="LN301" s="69"/>
      <c r="LO301" s="70"/>
      <c r="MD301" s="273"/>
    </row>
    <row r="302" spans="2:342" ht="12.75" customHeight="1" x14ac:dyDescent="0.2">
      <c r="B302" s="12">
        <v>235</v>
      </c>
      <c r="C302" s="69"/>
      <c r="D302" s="70"/>
      <c r="E302" s="432"/>
      <c r="F302" s="72">
        <f t="shared" si="0"/>
        <v>0</v>
      </c>
      <c r="G302" s="67"/>
      <c r="H302" s="67"/>
      <c r="I302" s="67"/>
      <c r="J302" s="67"/>
      <c r="K302" s="67"/>
      <c r="L302" s="67"/>
      <c r="M302" s="67"/>
      <c r="N302" s="67"/>
      <c r="O302" s="67"/>
      <c r="P302" s="67"/>
      <c r="Q302" s="67"/>
      <c r="R302" s="67"/>
      <c r="S302" s="220"/>
      <c r="T302" s="385"/>
      <c r="U302" s="232"/>
      <c r="V302" s="12">
        <v>235</v>
      </c>
      <c r="W302" s="69"/>
      <c r="X302" s="70"/>
      <c r="Y302"/>
      <c r="Z302"/>
      <c r="AA302"/>
      <c r="AB302"/>
      <c r="AC302"/>
      <c r="AD302"/>
      <c r="AE302"/>
      <c r="AF302"/>
      <c r="AG302"/>
      <c r="AH302"/>
      <c r="AI302"/>
      <c r="AJ302"/>
      <c r="AK302"/>
      <c r="AL302"/>
      <c r="AM302" s="220"/>
      <c r="AN302" s="417"/>
      <c r="AP302" s="12">
        <v>235</v>
      </c>
      <c r="AQ302" s="69"/>
      <c r="AR302" s="70"/>
      <c r="AS302" s="432"/>
      <c r="AT302" s="574">
        <f t="shared" si="1"/>
        <v>0</v>
      </c>
      <c r="AU302" s="67"/>
      <c r="AV302" s="8"/>
      <c r="AW302" s="8"/>
      <c r="AX302" s="8"/>
      <c r="AY302" s="8"/>
      <c r="AZ302" s="8"/>
      <c r="BA302" s="8"/>
      <c r="BB302" s="8"/>
      <c r="BC302" s="8"/>
      <c r="BD302" s="8"/>
      <c r="BE302" s="8"/>
      <c r="BF302" s="8"/>
      <c r="BG302" s="8"/>
      <c r="BH302" s="8"/>
      <c r="BJ302" s="273"/>
      <c r="BK302" s="385"/>
      <c r="BM302" s="12">
        <v>235</v>
      </c>
      <c r="BN302" s="69"/>
      <c r="BO302" s="70"/>
      <c r="CD302" s="273"/>
      <c r="CE302" s="385"/>
      <c r="CG302" s="12">
        <v>235</v>
      </c>
      <c r="CH302" s="69"/>
      <c r="CI302" s="70"/>
      <c r="CX302" s="273"/>
      <c r="CY302" s="385"/>
      <c r="CZ302" s="232"/>
      <c r="DA302" s="12">
        <v>235</v>
      </c>
      <c r="DB302" s="69"/>
      <c r="DC302" s="70"/>
      <c r="DR302" s="273"/>
      <c r="DS302" s="385"/>
      <c r="DT302" s="232"/>
      <c r="DU302" s="12">
        <v>235</v>
      </c>
      <c r="DV302" s="69"/>
      <c r="DW302" s="70"/>
      <c r="EL302" s="273"/>
      <c r="EM302" s="385"/>
      <c r="EN302" s="232"/>
      <c r="EO302" s="12">
        <v>235</v>
      </c>
      <c r="EP302" s="69"/>
      <c r="EQ302" s="70"/>
      <c r="FF302" s="273"/>
      <c r="FG302" s="385"/>
      <c r="FH302" s="232"/>
      <c r="FI302" s="12">
        <v>235</v>
      </c>
      <c r="FJ302" s="69"/>
      <c r="FK302" s="70"/>
      <c r="FZ302" s="273"/>
      <c r="GA302" s="385"/>
      <c r="GB302" s="232"/>
      <c r="GC302" s="12">
        <v>235</v>
      </c>
      <c r="GD302" s="69"/>
      <c r="GE302" s="70"/>
      <c r="GT302" s="273"/>
      <c r="GU302" s="385"/>
      <c r="GV302" s="232"/>
      <c r="GW302" s="12">
        <v>235</v>
      </c>
      <c r="GX302" s="69"/>
      <c r="GY302" s="70"/>
      <c r="HN302" s="273"/>
      <c r="HO302" s="385"/>
      <c r="HP302" s="232"/>
      <c r="HQ302" s="12">
        <v>235</v>
      </c>
      <c r="HR302" s="69"/>
      <c r="HS302" s="70"/>
      <c r="IH302" s="273"/>
      <c r="II302" s="385"/>
      <c r="IJ302" s="232"/>
      <c r="IK302" s="12">
        <v>235</v>
      </c>
      <c r="IL302" s="69"/>
      <c r="IM302" s="70"/>
      <c r="JB302" s="273"/>
      <c r="JC302" s="385"/>
      <c r="JD302" s="232"/>
      <c r="JE302" s="12">
        <v>235</v>
      </c>
      <c r="JF302" s="69"/>
      <c r="JG302" s="70"/>
      <c r="JV302" s="273"/>
      <c r="JW302" s="385"/>
      <c r="JX302" s="232"/>
      <c r="JY302" s="12">
        <v>235</v>
      </c>
      <c r="JZ302" s="69"/>
      <c r="KA302" s="70"/>
      <c r="KP302" s="273"/>
      <c r="KQ302" s="385"/>
      <c r="KR302" s="232"/>
      <c r="KS302" s="12">
        <v>235</v>
      </c>
      <c r="KT302" s="69"/>
      <c r="KU302" s="70"/>
      <c r="LJ302" s="273"/>
      <c r="LK302" s="385"/>
      <c r="LL302" s="232"/>
      <c r="LM302" s="12">
        <v>235</v>
      </c>
      <c r="LN302" s="69"/>
      <c r="LO302" s="70"/>
      <c r="MD302" s="273"/>
    </row>
    <row r="303" spans="2:342" ht="12.75" customHeight="1" x14ac:dyDescent="0.2">
      <c r="B303" s="12">
        <v>236</v>
      </c>
      <c r="C303" s="69"/>
      <c r="D303" s="70"/>
      <c r="E303" s="432"/>
      <c r="F303" s="72">
        <f t="shared" si="0"/>
        <v>0</v>
      </c>
      <c r="G303" s="67"/>
      <c r="H303" s="67"/>
      <c r="I303" s="67"/>
      <c r="J303" s="67"/>
      <c r="K303" s="67"/>
      <c r="L303" s="67"/>
      <c r="M303" s="67"/>
      <c r="N303" s="67"/>
      <c r="O303" s="67"/>
      <c r="P303" s="67"/>
      <c r="Q303" s="67"/>
      <c r="R303" s="67"/>
      <c r="S303" s="220"/>
      <c r="T303" s="385"/>
      <c r="U303" s="232"/>
      <c r="V303" s="12">
        <v>236</v>
      </c>
      <c r="W303" s="69"/>
      <c r="X303" s="70"/>
      <c r="Y303"/>
      <c r="Z303"/>
      <c r="AA303"/>
      <c r="AB303"/>
      <c r="AC303"/>
      <c r="AD303"/>
      <c r="AE303"/>
      <c r="AF303"/>
      <c r="AG303"/>
      <c r="AH303"/>
      <c r="AI303"/>
      <c r="AJ303"/>
      <c r="AK303"/>
      <c r="AL303"/>
      <c r="AM303" s="220"/>
      <c r="AN303" s="417"/>
      <c r="AP303" s="12">
        <v>236</v>
      </c>
      <c r="AQ303" s="69"/>
      <c r="AR303" s="70"/>
      <c r="AS303" s="432"/>
      <c r="AT303" s="574">
        <f t="shared" si="1"/>
        <v>0</v>
      </c>
      <c r="AU303" s="67"/>
      <c r="AV303" s="8"/>
      <c r="AW303" s="8"/>
      <c r="AX303" s="8"/>
      <c r="AY303" s="8"/>
      <c r="AZ303" s="8"/>
      <c r="BA303" s="8"/>
      <c r="BB303" s="8"/>
      <c r="BC303" s="8"/>
      <c r="BD303" s="8"/>
      <c r="BE303" s="8"/>
      <c r="BF303" s="8"/>
      <c r="BG303" s="8"/>
      <c r="BH303" s="8"/>
      <c r="BJ303" s="273"/>
      <c r="BK303" s="385"/>
      <c r="BM303" s="12">
        <v>236</v>
      </c>
      <c r="BN303" s="69"/>
      <c r="BO303" s="70"/>
      <c r="CD303" s="273"/>
      <c r="CE303" s="385"/>
      <c r="CG303" s="12">
        <v>236</v>
      </c>
      <c r="CH303" s="69"/>
      <c r="CI303" s="70"/>
      <c r="CX303" s="273"/>
      <c r="CY303" s="385"/>
      <c r="CZ303" s="232"/>
      <c r="DA303" s="12">
        <v>236</v>
      </c>
      <c r="DB303" s="69"/>
      <c r="DC303" s="70"/>
      <c r="DR303" s="273"/>
      <c r="DS303" s="385"/>
      <c r="DT303" s="232"/>
      <c r="DU303" s="12">
        <v>236</v>
      </c>
      <c r="DV303" s="69"/>
      <c r="DW303" s="70"/>
      <c r="EL303" s="273"/>
      <c r="EM303" s="385"/>
      <c r="EN303" s="232"/>
      <c r="EO303" s="12">
        <v>236</v>
      </c>
      <c r="EP303" s="69"/>
      <c r="EQ303" s="70"/>
      <c r="FF303" s="273"/>
      <c r="FG303" s="385"/>
      <c r="FH303" s="232"/>
      <c r="FI303" s="12">
        <v>236</v>
      </c>
      <c r="FJ303" s="69"/>
      <c r="FK303" s="70"/>
      <c r="FZ303" s="273"/>
      <c r="GA303" s="385"/>
      <c r="GB303" s="232"/>
      <c r="GC303" s="12">
        <v>236</v>
      </c>
      <c r="GD303" s="69"/>
      <c r="GE303" s="70"/>
      <c r="GT303" s="273"/>
      <c r="GU303" s="385"/>
      <c r="GV303" s="232"/>
      <c r="GW303" s="12">
        <v>236</v>
      </c>
      <c r="GX303" s="69"/>
      <c r="GY303" s="70"/>
      <c r="HN303" s="273"/>
      <c r="HO303" s="385"/>
      <c r="HP303" s="232"/>
      <c r="HQ303" s="12">
        <v>236</v>
      </c>
      <c r="HR303" s="69"/>
      <c r="HS303" s="70"/>
      <c r="IH303" s="273"/>
      <c r="II303" s="385"/>
      <c r="IJ303" s="232"/>
      <c r="IK303" s="12">
        <v>236</v>
      </c>
      <c r="IL303" s="69"/>
      <c r="IM303" s="70"/>
      <c r="JB303" s="273"/>
      <c r="JC303" s="385"/>
      <c r="JD303" s="232"/>
      <c r="JE303" s="12">
        <v>236</v>
      </c>
      <c r="JF303" s="69"/>
      <c r="JG303" s="70"/>
      <c r="JV303" s="273"/>
      <c r="JW303" s="385"/>
      <c r="JX303" s="232"/>
      <c r="JY303" s="12">
        <v>236</v>
      </c>
      <c r="JZ303" s="69"/>
      <c r="KA303" s="70"/>
      <c r="KP303" s="273"/>
      <c r="KQ303" s="385"/>
      <c r="KR303" s="232"/>
      <c r="KS303" s="12">
        <v>236</v>
      </c>
      <c r="KT303" s="69"/>
      <c r="KU303" s="70"/>
      <c r="LJ303" s="273"/>
      <c r="LK303" s="385"/>
      <c r="LL303" s="232"/>
      <c r="LM303" s="12">
        <v>236</v>
      </c>
      <c r="LN303" s="69"/>
      <c r="LO303" s="70"/>
      <c r="MD303" s="273"/>
    </row>
    <row r="304" spans="2:342" ht="12.75" customHeight="1" x14ac:dyDescent="0.2">
      <c r="B304" s="12">
        <v>237</v>
      </c>
      <c r="C304" s="69"/>
      <c r="D304" s="70"/>
      <c r="E304" s="432"/>
      <c r="F304" s="72">
        <f t="shared" si="0"/>
        <v>0</v>
      </c>
      <c r="G304" s="67"/>
      <c r="H304" s="67"/>
      <c r="I304" s="67"/>
      <c r="J304" s="67"/>
      <c r="K304" s="67"/>
      <c r="L304" s="67"/>
      <c r="M304" s="67"/>
      <c r="N304" s="67"/>
      <c r="O304" s="67"/>
      <c r="P304" s="67"/>
      <c r="Q304" s="67"/>
      <c r="R304" s="67"/>
      <c r="S304" s="220"/>
      <c r="T304" s="385"/>
      <c r="U304" s="232"/>
      <c r="V304" s="12">
        <v>237</v>
      </c>
      <c r="W304" s="69"/>
      <c r="X304" s="70"/>
      <c r="Y304"/>
      <c r="Z304"/>
      <c r="AA304"/>
      <c r="AB304"/>
      <c r="AC304"/>
      <c r="AD304"/>
      <c r="AE304"/>
      <c r="AF304"/>
      <c r="AG304"/>
      <c r="AH304"/>
      <c r="AI304"/>
      <c r="AJ304"/>
      <c r="AK304"/>
      <c r="AL304"/>
      <c r="AM304" s="220"/>
      <c r="AN304" s="417"/>
      <c r="AP304" s="12">
        <v>237</v>
      </c>
      <c r="AQ304" s="69"/>
      <c r="AR304" s="70"/>
      <c r="AS304" s="432"/>
      <c r="AT304" s="574">
        <f t="shared" si="1"/>
        <v>0</v>
      </c>
      <c r="AU304" s="67"/>
      <c r="AV304" s="8"/>
      <c r="AW304" s="8"/>
      <c r="AX304" s="8"/>
      <c r="AY304" s="8"/>
      <c r="AZ304" s="8"/>
      <c r="BA304" s="8"/>
      <c r="BB304" s="8"/>
      <c r="BC304" s="8"/>
      <c r="BD304" s="8"/>
      <c r="BE304" s="8"/>
      <c r="BF304" s="8"/>
      <c r="BG304" s="8"/>
      <c r="BH304" s="8"/>
      <c r="BJ304" s="273"/>
      <c r="BK304" s="385"/>
      <c r="BM304" s="12">
        <v>237</v>
      </c>
      <c r="BN304" s="69"/>
      <c r="BO304" s="70"/>
      <c r="CD304" s="273"/>
      <c r="CE304" s="385"/>
      <c r="CG304" s="12">
        <v>237</v>
      </c>
      <c r="CH304" s="69"/>
      <c r="CI304" s="70"/>
      <c r="CX304" s="273"/>
      <c r="CY304" s="385"/>
      <c r="CZ304" s="232"/>
      <c r="DA304" s="12">
        <v>237</v>
      </c>
      <c r="DB304" s="69"/>
      <c r="DC304" s="70"/>
      <c r="DR304" s="273"/>
      <c r="DS304" s="385"/>
      <c r="DT304" s="232"/>
      <c r="DU304" s="12">
        <v>237</v>
      </c>
      <c r="DV304" s="69"/>
      <c r="DW304" s="70"/>
      <c r="EL304" s="273"/>
      <c r="EM304" s="385"/>
      <c r="EN304" s="232"/>
      <c r="EO304" s="12">
        <v>237</v>
      </c>
      <c r="EP304" s="69"/>
      <c r="EQ304" s="70"/>
      <c r="FF304" s="273"/>
      <c r="FG304" s="385"/>
      <c r="FH304" s="232"/>
      <c r="FI304" s="12">
        <v>237</v>
      </c>
      <c r="FJ304" s="69"/>
      <c r="FK304" s="70"/>
      <c r="FZ304" s="273"/>
      <c r="GA304" s="385"/>
      <c r="GB304" s="232"/>
      <c r="GC304" s="12">
        <v>237</v>
      </c>
      <c r="GD304" s="69"/>
      <c r="GE304" s="70"/>
      <c r="GT304" s="273"/>
      <c r="GU304" s="385"/>
      <c r="GV304" s="232"/>
      <c r="GW304" s="12">
        <v>237</v>
      </c>
      <c r="GX304" s="69"/>
      <c r="GY304" s="70"/>
      <c r="HN304" s="273"/>
      <c r="HO304" s="385"/>
      <c r="HP304" s="232"/>
      <c r="HQ304" s="12">
        <v>237</v>
      </c>
      <c r="HR304" s="69"/>
      <c r="HS304" s="70"/>
      <c r="IH304" s="273"/>
      <c r="II304" s="385"/>
      <c r="IJ304" s="232"/>
      <c r="IK304" s="12">
        <v>237</v>
      </c>
      <c r="IL304" s="69"/>
      <c r="IM304" s="70"/>
      <c r="JB304" s="273"/>
      <c r="JC304" s="385"/>
      <c r="JD304" s="232"/>
      <c r="JE304" s="12">
        <v>237</v>
      </c>
      <c r="JF304" s="69"/>
      <c r="JG304" s="70"/>
      <c r="JV304" s="273"/>
      <c r="JW304" s="385"/>
      <c r="JX304" s="232"/>
      <c r="JY304" s="12">
        <v>237</v>
      </c>
      <c r="JZ304" s="69"/>
      <c r="KA304" s="70"/>
      <c r="KP304" s="273"/>
      <c r="KQ304" s="385"/>
      <c r="KR304" s="232"/>
      <c r="KS304" s="12">
        <v>237</v>
      </c>
      <c r="KT304" s="69"/>
      <c r="KU304" s="70"/>
      <c r="LJ304" s="273"/>
      <c r="LK304" s="385"/>
      <c r="LL304" s="232"/>
      <c r="LM304" s="12">
        <v>237</v>
      </c>
      <c r="LN304" s="69"/>
      <c r="LO304" s="70"/>
      <c r="MD304" s="273"/>
    </row>
    <row r="305" spans="2:342" ht="12.75" customHeight="1" x14ac:dyDescent="0.2">
      <c r="B305" s="12">
        <v>238</v>
      </c>
      <c r="C305" s="69"/>
      <c r="D305" s="70"/>
      <c r="E305" s="432"/>
      <c r="F305" s="72">
        <f t="shared" si="0"/>
        <v>0</v>
      </c>
      <c r="G305" s="67"/>
      <c r="H305" s="67"/>
      <c r="I305" s="67"/>
      <c r="J305" s="67"/>
      <c r="K305" s="67"/>
      <c r="L305" s="67"/>
      <c r="M305" s="67"/>
      <c r="N305" s="67"/>
      <c r="O305" s="67"/>
      <c r="P305" s="67"/>
      <c r="Q305" s="67"/>
      <c r="R305" s="67"/>
      <c r="S305" s="220"/>
      <c r="T305" s="385"/>
      <c r="U305" s="232"/>
      <c r="V305" s="12">
        <v>238</v>
      </c>
      <c r="W305" s="69"/>
      <c r="X305" s="70"/>
      <c r="Y305"/>
      <c r="Z305"/>
      <c r="AA305"/>
      <c r="AB305"/>
      <c r="AC305"/>
      <c r="AD305"/>
      <c r="AE305"/>
      <c r="AF305"/>
      <c r="AG305"/>
      <c r="AH305"/>
      <c r="AI305"/>
      <c r="AJ305"/>
      <c r="AK305"/>
      <c r="AL305"/>
      <c r="AM305" s="220"/>
      <c r="AN305" s="417"/>
      <c r="AP305" s="12">
        <v>238</v>
      </c>
      <c r="AQ305" s="69"/>
      <c r="AR305" s="70"/>
      <c r="AS305" s="432"/>
      <c r="AT305" s="574">
        <f t="shared" si="1"/>
        <v>0</v>
      </c>
      <c r="AU305" s="67"/>
      <c r="AV305" s="8"/>
      <c r="AW305" s="8"/>
      <c r="AX305" s="8"/>
      <c r="AY305" s="8"/>
      <c r="AZ305" s="8"/>
      <c r="BA305" s="8"/>
      <c r="BB305" s="8"/>
      <c r="BC305" s="8"/>
      <c r="BD305" s="8"/>
      <c r="BE305" s="8"/>
      <c r="BF305" s="8"/>
      <c r="BG305" s="8"/>
      <c r="BH305" s="8"/>
      <c r="BJ305" s="273"/>
      <c r="BK305" s="385"/>
      <c r="BM305" s="12">
        <v>238</v>
      </c>
      <c r="BN305" s="69"/>
      <c r="BO305" s="70"/>
      <c r="CD305" s="273"/>
      <c r="CE305" s="385"/>
      <c r="CG305" s="12">
        <v>238</v>
      </c>
      <c r="CH305" s="69"/>
      <c r="CI305" s="70"/>
      <c r="CX305" s="273"/>
      <c r="CY305" s="385"/>
      <c r="CZ305" s="232"/>
      <c r="DA305" s="12">
        <v>238</v>
      </c>
      <c r="DB305" s="69"/>
      <c r="DC305" s="70"/>
      <c r="DR305" s="273"/>
      <c r="DS305" s="385"/>
      <c r="DT305" s="232"/>
      <c r="DU305" s="12">
        <v>238</v>
      </c>
      <c r="DV305" s="69"/>
      <c r="DW305" s="70"/>
      <c r="EL305" s="273"/>
      <c r="EM305" s="385"/>
      <c r="EN305" s="232"/>
      <c r="EO305" s="12">
        <v>238</v>
      </c>
      <c r="EP305" s="69"/>
      <c r="EQ305" s="70"/>
      <c r="FF305" s="273"/>
      <c r="FG305" s="385"/>
      <c r="FH305" s="232"/>
      <c r="FI305" s="12">
        <v>238</v>
      </c>
      <c r="FJ305" s="69"/>
      <c r="FK305" s="70"/>
      <c r="FZ305" s="273"/>
      <c r="GA305" s="385"/>
      <c r="GB305" s="232"/>
      <c r="GC305" s="12">
        <v>238</v>
      </c>
      <c r="GD305" s="69"/>
      <c r="GE305" s="70"/>
      <c r="GT305" s="273"/>
      <c r="GU305" s="385"/>
      <c r="GV305" s="232"/>
      <c r="GW305" s="12">
        <v>238</v>
      </c>
      <c r="GX305" s="69"/>
      <c r="GY305" s="70"/>
      <c r="HN305" s="273"/>
      <c r="HO305" s="385"/>
      <c r="HP305" s="232"/>
      <c r="HQ305" s="12">
        <v>238</v>
      </c>
      <c r="HR305" s="69"/>
      <c r="HS305" s="70"/>
      <c r="IH305" s="273"/>
      <c r="II305" s="385"/>
      <c r="IJ305" s="232"/>
      <c r="IK305" s="12">
        <v>238</v>
      </c>
      <c r="IL305" s="69"/>
      <c r="IM305" s="70"/>
      <c r="JB305" s="273"/>
      <c r="JC305" s="385"/>
      <c r="JD305" s="232"/>
      <c r="JE305" s="12">
        <v>238</v>
      </c>
      <c r="JF305" s="69"/>
      <c r="JG305" s="70"/>
      <c r="JV305" s="273"/>
      <c r="JW305" s="385"/>
      <c r="JX305" s="232"/>
      <c r="JY305" s="12">
        <v>238</v>
      </c>
      <c r="JZ305" s="69"/>
      <c r="KA305" s="70"/>
      <c r="KP305" s="273"/>
      <c r="KQ305" s="385"/>
      <c r="KR305" s="232"/>
      <c r="KS305" s="12">
        <v>238</v>
      </c>
      <c r="KT305" s="69"/>
      <c r="KU305" s="70"/>
      <c r="LJ305" s="273"/>
      <c r="LK305" s="385"/>
      <c r="LL305" s="232"/>
      <c r="LM305" s="12">
        <v>238</v>
      </c>
      <c r="LN305" s="69"/>
      <c r="LO305" s="70"/>
      <c r="MD305" s="273"/>
    </row>
    <row r="306" spans="2:342" ht="12.75" customHeight="1" x14ac:dyDescent="0.2">
      <c r="B306" s="12">
        <v>239</v>
      </c>
      <c r="C306" s="69"/>
      <c r="D306" s="70"/>
      <c r="E306" s="432"/>
      <c r="F306" s="72">
        <f t="shared" si="0"/>
        <v>0</v>
      </c>
      <c r="G306" s="67"/>
      <c r="H306" s="67"/>
      <c r="I306" s="67"/>
      <c r="J306" s="67"/>
      <c r="K306" s="67"/>
      <c r="L306" s="67"/>
      <c r="M306" s="67"/>
      <c r="N306" s="67"/>
      <c r="O306" s="67"/>
      <c r="P306" s="67"/>
      <c r="Q306" s="67"/>
      <c r="R306" s="67"/>
      <c r="S306" s="220"/>
      <c r="T306" s="385"/>
      <c r="U306" s="232"/>
      <c r="V306" s="12">
        <v>239</v>
      </c>
      <c r="W306" s="69"/>
      <c r="X306" s="70"/>
      <c r="Y306"/>
      <c r="Z306"/>
      <c r="AA306"/>
      <c r="AB306"/>
      <c r="AC306"/>
      <c r="AD306"/>
      <c r="AE306"/>
      <c r="AF306"/>
      <c r="AG306"/>
      <c r="AH306"/>
      <c r="AI306"/>
      <c r="AJ306"/>
      <c r="AK306"/>
      <c r="AL306"/>
      <c r="AM306" s="220"/>
      <c r="AN306" s="417"/>
      <c r="AP306" s="12">
        <v>239</v>
      </c>
      <c r="AQ306" s="69"/>
      <c r="AR306" s="70"/>
      <c r="AS306" s="432"/>
      <c r="AT306" s="574">
        <f t="shared" si="1"/>
        <v>0</v>
      </c>
      <c r="AU306" s="67"/>
      <c r="AV306" s="8"/>
      <c r="AW306" s="8"/>
      <c r="AX306" s="8"/>
      <c r="AY306" s="8"/>
      <c r="AZ306" s="8"/>
      <c r="BA306" s="8"/>
      <c r="BB306" s="8"/>
      <c r="BC306" s="8"/>
      <c r="BD306" s="8"/>
      <c r="BE306" s="8"/>
      <c r="BF306" s="8"/>
      <c r="BG306" s="8"/>
      <c r="BH306" s="8"/>
      <c r="BJ306" s="273"/>
      <c r="BK306" s="385"/>
      <c r="BM306" s="12">
        <v>239</v>
      </c>
      <c r="BN306" s="69"/>
      <c r="BO306" s="70"/>
      <c r="CD306" s="273"/>
      <c r="CE306" s="385"/>
      <c r="CG306" s="12">
        <v>239</v>
      </c>
      <c r="CH306" s="69"/>
      <c r="CI306" s="70"/>
      <c r="CX306" s="273"/>
      <c r="CY306" s="385"/>
      <c r="CZ306" s="232"/>
      <c r="DA306" s="12">
        <v>239</v>
      </c>
      <c r="DB306" s="69"/>
      <c r="DC306" s="70"/>
      <c r="DR306" s="273"/>
      <c r="DS306" s="385"/>
      <c r="DT306" s="232"/>
      <c r="DU306" s="12">
        <v>239</v>
      </c>
      <c r="DV306" s="69"/>
      <c r="DW306" s="70"/>
      <c r="EL306" s="273"/>
      <c r="EM306" s="385"/>
      <c r="EN306" s="232"/>
      <c r="EO306" s="12">
        <v>239</v>
      </c>
      <c r="EP306" s="69"/>
      <c r="EQ306" s="70"/>
      <c r="FF306" s="273"/>
      <c r="FG306" s="385"/>
      <c r="FH306" s="232"/>
      <c r="FI306" s="12">
        <v>239</v>
      </c>
      <c r="FJ306" s="69"/>
      <c r="FK306" s="70"/>
      <c r="FZ306" s="273"/>
      <c r="GA306" s="385"/>
      <c r="GB306" s="232"/>
      <c r="GC306" s="12">
        <v>239</v>
      </c>
      <c r="GD306" s="69"/>
      <c r="GE306" s="70"/>
      <c r="GT306" s="273"/>
      <c r="GU306" s="385"/>
      <c r="GV306" s="232"/>
      <c r="GW306" s="12">
        <v>239</v>
      </c>
      <c r="GX306" s="69"/>
      <c r="GY306" s="70"/>
      <c r="HN306" s="273"/>
      <c r="HO306" s="385"/>
      <c r="HP306" s="232"/>
      <c r="HQ306" s="12">
        <v>239</v>
      </c>
      <c r="HR306" s="69"/>
      <c r="HS306" s="70"/>
      <c r="IH306" s="273"/>
      <c r="II306" s="385"/>
      <c r="IJ306" s="232"/>
      <c r="IK306" s="12">
        <v>239</v>
      </c>
      <c r="IL306" s="69"/>
      <c r="IM306" s="70"/>
      <c r="JB306" s="273"/>
      <c r="JC306" s="385"/>
      <c r="JD306" s="232"/>
      <c r="JE306" s="12">
        <v>239</v>
      </c>
      <c r="JF306" s="69"/>
      <c r="JG306" s="70"/>
      <c r="JV306" s="273"/>
      <c r="JW306" s="385"/>
      <c r="JX306" s="232"/>
      <c r="JY306" s="12">
        <v>239</v>
      </c>
      <c r="JZ306" s="69"/>
      <c r="KA306" s="70"/>
      <c r="KP306" s="273"/>
      <c r="KQ306" s="385"/>
      <c r="KR306" s="232"/>
      <c r="KS306" s="12">
        <v>239</v>
      </c>
      <c r="KT306" s="69"/>
      <c r="KU306" s="70"/>
      <c r="LJ306" s="273"/>
      <c r="LK306" s="385"/>
      <c r="LL306" s="232"/>
      <c r="LM306" s="12">
        <v>239</v>
      </c>
      <c r="LN306" s="69"/>
      <c r="LO306" s="70"/>
      <c r="MD306" s="273"/>
    </row>
    <row r="307" spans="2:342" ht="12.75" customHeight="1" x14ac:dyDescent="0.2">
      <c r="B307" s="12">
        <v>240</v>
      </c>
      <c r="C307" s="69"/>
      <c r="D307" s="70"/>
      <c r="E307" s="432"/>
      <c r="F307" s="72">
        <f t="shared" si="0"/>
        <v>0</v>
      </c>
      <c r="G307" s="67"/>
      <c r="H307" s="67"/>
      <c r="I307" s="67"/>
      <c r="J307" s="67"/>
      <c r="K307" s="67"/>
      <c r="L307" s="67"/>
      <c r="M307" s="67"/>
      <c r="N307" s="67"/>
      <c r="O307" s="67"/>
      <c r="P307" s="67"/>
      <c r="Q307" s="67"/>
      <c r="R307" s="67"/>
      <c r="S307" s="220"/>
      <c r="T307" s="385"/>
      <c r="U307" s="232"/>
      <c r="V307" s="12">
        <v>240</v>
      </c>
      <c r="W307" s="69"/>
      <c r="X307" s="70"/>
      <c r="Y307"/>
      <c r="Z307"/>
      <c r="AA307"/>
      <c r="AB307"/>
      <c r="AC307"/>
      <c r="AD307"/>
      <c r="AE307"/>
      <c r="AF307"/>
      <c r="AG307"/>
      <c r="AH307"/>
      <c r="AI307"/>
      <c r="AJ307"/>
      <c r="AK307"/>
      <c r="AL307"/>
      <c r="AM307" s="220"/>
      <c r="AN307" s="417"/>
      <c r="AP307" s="12">
        <v>240</v>
      </c>
      <c r="AQ307" s="69"/>
      <c r="AR307" s="70"/>
      <c r="AS307" s="432"/>
      <c r="AT307" s="574">
        <f t="shared" si="1"/>
        <v>0</v>
      </c>
      <c r="AU307" s="67"/>
      <c r="AV307" s="8"/>
      <c r="AW307" s="8"/>
      <c r="AX307" s="8"/>
      <c r="AY307" s="8"/>
      <c r="AZ307" s="8"/>
      <c r="BA307" s="8"/>
      <c r="BB307" s="8"/>
      <c r="BC307" s="8"/>
      <c r="BD307" s="8"/>
      <c r="BE307" s="8"/>
      <c r="BF307" s="8"/>
      <c r="BG307" s="8"/>
      <c r="BH307" s="8"/>
      <c r="BJ307" s="273"/>
      <c r="BK307" s="385"/>
      <c r="BM307" s="12">
        <v>240</v>
      </c>
      <c r="BN307" s="69"/>
      <c r="BO307" s="70"/>
      <c r="CD307" s="273"/>
      <c r="CE307" s="385"/>
      <c r="CG307" s="12">
        <v>240</v>
      </c>
      <c r="CH307" s="69"/>
      <c r="CI307" s="70"/>
      <c r="CX307" s="273"/>
      <c r="CY307" s="385"/>
      <c r="CZ307" s="232"/>
      <c r="DA307" s="12">
        <v>240</v>
      </c>
      <c r="DB307" s="69"/>
      <c r="DC307" s="70"/>
      <c r="DR307" s="273"/>
      <c r="DS307" s="385"/>
      <c r="DT307" s="232"/>
      <c r="DU307" s="12">
        <v>240</v>
      </c>
      <c r="DV307" s="69"/>
      <c r="DW307" s="70"/>
      <c r="EL307" s="273"/>
      <c r="EM307" s="385"/>
      <c r="EN307" s="232"/>
      <c r="EO307" s="12">
        <v>240</v>
      </c>
      <c r="EP307" s="69"/>
      <c r="EQ307" s="70"/>
      <c r="FF307" s="273"/>
      <c r="FG307" s="385"/>
      <c r="FH307" s="232"/>
      <c r="FI307" s="12">
        <v>240</v>
      </c>
      <c r="FJ307" s="69"/>
      <c r="FK307" s="70"/>
      <c r="FZ307" s="273"/>
      <c r="GA307" s="385"/>
      <c r="GB307" s="232"/>
      <c r="GC307" s="12">
        <v>240</v>
      </c>
      <c r="GD307" s="69"/>
      <c r="GE307" s="70"/>
      <c r="GT307" s="273"/>
      <c r="GU307" s="385"/>
      <c r="GV307" s="232"/>
      <c r="GW307" s="12">
        <v>240</v>
      </c>
      <c r="GX307" s="69"/>
      <c r="GY307" s="70"/>
      <c r="HN307" s="273"/>
      <c r="HO307" s="385"/>
      <c r="HP307" s="232"/>
      <c r="HQ307" s="12">
        <v>240</v>
      </c>
      <c r="HR307" s="69"/>
      <c r="HS307" s="70"/>
      <c r="IH307" s="273"/>
      <c r="II307" s="385"/>
      <c r="IJ307" s="232"/>
      <c r="IK307" s="12">
        <v>240</v>
      </c>
      <c r="IL307" s="69"/>
      <c r="IM307" s="70"/>
      <c r="JB307" s="273"/>
      <c r="JC307" s="385"/>
      <c r="JD307" s="232"/>
      <c r="JE307" s="12">
        <v>240</v>
      </c>
      <c r="JF307" s="69"/>
      <c r="JG307" s="70"/>
      <c r="JV307" s="273"/>
      <c r="JW307" s="385"/>
      <c r="JX307" s="232"/>
      <c r="JY307" s="12">
        <v>240</v>
      </c>
      <c r="JZ307" s="69"/>
      <c r="KA307" s="70"/>
      <c r="KP307" s="273"/>
      <c r="KQ307" s="385"/>
      <c r="KR307" s="232"/>
      <c r="KS307" s="12">
        <v>240</v>
      </c>
      <c r="KT307" s="69"/>
      <c r="KU307" s="70"/>
      <c r="LJ307" s="273"/>
      <c r="LK307" s="385"/>
      <c r="LL307" s="232"/>
      <c r="LM307" s="12">
        <v>240</v>
      </c>
      <c r="LN307" s="69"/>
      <c r="LO307" s="70"/>
      <c r="MD307" s="273"/>
    </row>
    <row r="308" spans="2:342" ht="12.75" customHeight="1" x14ac:dyDescent="0.2">
      <c r="B308" s="12">
        <v>241</v>
      </c>
      <c r="C308" s="69"/>
      <c r="D308" s="70"/>
      <c r="E308" s="432"/>
      <c r="F308" s="72">
        <f t="shared" si="0"/>
        <v>0</v>
      </c>
      <c r="G308" s="67"/>
      <c r="H308" s="67"/>
      <c r="I308" s="67"/>
      <c r="J308" s="67"/>
      <c r="K308" s="67"/>
      <c r="L308" s="67"/>
      <c r="M308" s="67"/>
      <c r="N308" s="67"/>
      <c r="O308" s="67"/>
      <c r="P308" s="67"/>
      <c r="Q308" s="67"/>
      <c r="R308" s="67"/>
      <c r="S308" s="220"/>
      <c r="T308" s="385"/>
      <c r="U308" s="232"/>
      <c r="V308" s="12">
        <v>241</v>
      </c>
      <c r="W308" s="69"/>
      <c r="X308" s="70"/>
      <c r="Y308"/>
      <c r="Z308"/>
      <c r="AA308"/>
      <c r="AB308"/>
      <c r="AC308"/>
      <c r="AD308"/>
      <c r="AE308"/>
      <c r="AF308"/>
      <c r="AG308"/>
      <c r="AH308"/>
      <c r="AI308"/>
      <c r="AJ308"/>
      <c r="AK308"/>
      <c r="AL308"/>
      <c r="AM308" s="220"/>
      <c r="AN308" s="417"/>
      <c r="AP308" s="12">
        <v>241</v>
      </c>
      <c r="AQ308" s="69"/>
      <c r="AR308" s="70"/>
      <c r="AS308" s="432"/>
      <c r="AT308" s="574">
        <f t="shared" si="1"/>
        <v>0</v>
      </c>
      <c r="AU308" s="67"/>
      <c r="AV308" s="8"/>
      <c r="AW308" s="8"/>
      <c r="AX308" s="8"/>
      <c r="AY308" s="8"/>
      <c r="AZ308" s="8"/>
      <c r="BA308" s="8"/>
      <c r="BB308" s="8"/>
      <c r="BC308" s="8"/>
      <c r="BD308" s="8"/>
      <c r="BE308" s="8"/>
      <c r="BF308" s="8"/>
      <c r="BG308" s="8"/>
      <c r="BH308" s="8"/>
      <c r="BJ308" s="273"/>
      <c r="BK308" s="385"/>
      <c r="BM308" s="12">
        <v>241</v>
      </c>
      <c r="BN308" s="69"/>
      <c r="BO308" s="70"/>
      <c r="CD308" s="273"/>
      <c r="CE308" s="385"/>
      <c r="CG308" s="12">
        <v>241</v>
      </c>
      <c r="CH308" s="69"/>
      <c r="CI308" s="70"/>
      <c r="CX308" s="273"/>
      <c r="CY308" s="385"/>
      <c r="CZ308" s="232"/>
      <c r="DA308" s="12">
        <v>241</v>
      </c>
      <c r="DB308" s="69"/>
      <c r="DC308" s="70"/>
      <c r="DR308" s="273"/>
      <c r="DS308" s="385"/>
      <c r="DT308" s="232"/>
      <c r="DU308" s="12">
        <v>241</v>
      </c>
      <c r="DV308" s="69"/>
      <c r="DW308" s="70"/>
      <c r="EL308" s="273"/>
      <c r="EM308" s="385"/>
      <c r="EN308" s="232"/>
      <c r="EO308" s="12">
        <v>241</v>
      </c>
      <c r="EP308" s="69"/>
      <c r="EQ308" s="70"/>
      <c r="FF308" s="273"/>
      <c r="FG308" s="385"/>
      <c r="FH308" s="232"/>
      <c r="FI308" s="12">
        <v>241</v>
      </c>
      <c r="FJ308" s="69"/>
      <c r="FK308" s="70"/>
      <c r="FZ308" s="273"/>
      <c r="GA308" s="385"/>
      <c r="GB308" s="232"/>
      <c r="GC308" s="12">
        <v>241</v>
      </c>
      <c r="GD308" s="69"/>
      <c r="GE308" s="70"/>
      <c r="GT308" s="273"/>
      <c r="GU308" s="385"/>
      <c r="GV308" s="232"/>
      <c r="GW308" s="12">
        <v>241</v>
      </c>
      <c r="GX308" s="69"/>
      <c r="GY308" s="70"/>
      <c r="HN308" s="273"/>
      <c r="HO308" s="385"/>
      <c r="HP308" s="232"/>
      <c r="HQ308" s="12">
        <v>241</v>
      </c>
      <c r="HR308" s="69"/>
      <c r="HS308" s="70"/>
      <c r="IH308" s="273"/>
      <c r="II308" s="385"/>
      <c r="IJ308" s="232"/>
      <c r="IK308" s="12">
        <v>241</v>
      </c>
      <c r="IL308" s="69"/>
      <c r="IM308" s="70"/>
      <c r="JB308" s="273"/>
      <c r="JC308" s="385"/>
      <c r="JD308" s="232"/>
      <c r="JE308" s="12">
        <v>241</v>
      </c>
      <c r="JF308" s="69"/>
      <c r="JG308" s="70"/>
      <c r="JV308" s="273"/>
      <c r="JW308" s="385"/>
      <c r="JX308" s="232"/>
      <c r="JY308" s="12">
        <v>241</v>
      </c>
      <c r="JZ308" s="69"/>
      <c r="KA308" s="70"/>
      <c r="KP308" s="273"/>
      <c r="KQ308" s="385"/>
      <c r="KR308" s="232"/>
      <c r="KS308" s="12">
        <v>241</v>
      </c>
      <c r="KT308" s="69"/>
      <c r="KU308" s="70"/>
      <c r="LJ308" s="273"/>
      <c r="LK308" s="385"/>
      <c r="LL308" s="232"/>
      <c r="LM308" s="12">
        <v>241</v>
      </c>
      <c r="LN308" s="69"/>
      <c r="LO308" s="70"/>
      <c r="MD308" s="273"/>
    </row>
    <row r="309" spans="2:342" ht="12.75" customHeight="1" x14ac:dyDescent="0.2">
      <c r="B309" s="12">
        <v>242</v>
      </c>
      <c r="C309" s="69"/>
      <c r="D309" s="70"/>
      <c r="E309" s="432"/>
      <c r="F309" s="72">
        <f t="shared" si="0"/>
        <v>0</v>
      </c>
      <c r="G309" s="67"/>
      <c r="H309" s="67"/>
      <c r="I309" s="67"/>
      <c r="J309" s="67"/>
      <c r="K309" s="67"/>
      <c r="L309" s="67"/>
      <c r="M309" s="67"/>
      <c r="N309" s="67"/>
      <c r="O309" s="67"/>
      <c r="P309" s="67"/>
      <c r="Q309" s="67"/>
      <c r="R309" s="67"/>
      <c r="S309" s="220"/>
      <c r="T309" s="385"/>
      <c r="U309" s="232"/>
      <c r="V309" s="12">
        <v>242</v>
      </c>
      <c r="W309" s="69"/>
      <c r="X309" s="70"/>
      <c r="Y309"/>
      <c r="Z309"/>
      <c r="AA309"/>
      <c r="AB309"/>
      <c r="AC309"/>
      <c r="AD309"/>
      <c r="AE309"/>
      <c r="AF309"/>
      <c r="AG309"/>
      <c r="AH309"/>
      <c r="AI309"/>
      <c r="AJ309"/>
      <c r="AK309"/>
      <c r="AL309"/>
      <c r="AM309" s="220"/>
      <c r="AN309" s="417"/>
      <c r="AP309" s="12">
        <v>242</v>
      </c>
      <c r="AQ309" s="69"/>
      <c r="AR309" s="70"/>
      <c r="AS309" s="432"/>
      <c r="AT309" s="574">
        <f t="shared" si="1"/>
        <v>0</v>
      </c>
      <c r="AU309" s="67"/>
      <c r="AV309" s="8"/>
      <c r="AW309" s="8"/>
      <c r="AX309" s="8"/>
      <c r="AY309" s="8"/>
      <c r="AZ309" s="8"/>
      <c r="BA309" s="8"/>
      <c r="BB309" s="8"/>
      <c r="BC309" s="8"/>
      <c r="BD309" s="8"/>
      <c r="BE309" s="8"/>
      <c r="BF309" s="8"/>
      <c r="BG309" s="8"/>
      <c r="BH309" s="8"/>
      <c r="BJ309" s="273"/>
      <c r="BK309" s="385"/>
      <c r="BM309" s="12">
        <v>242</v>
      </c>
      <c r="BN309" s="69"/>
      <c r="BO309" s="70"/>
      <c r="CD309" s="273"/>
      <c r="CE309" s="385"/>
      <c r="CG309" s="12">
        <v>242</v>
      </c>
      <c r="CH309" s="69"/>
      <c r="CI309" s="70"/>
      <c r="CX309" s="273"/>
      <c r="CY309" s="385"/>
      <c r="CZ309" s="232"/>
      <c r="DA309" s="12">
        <v>242</v>
      </c>
      <c r="DB309" s="69"/>
      <c r="DC309" s="70"/>
      <c r="DR309" s="273"/>
      <c r="DS309" s="385"/>
      <c r="DT309" s="232"/>
      <c r="DU309" s="12">
        <v>242</v>
      </c>
      <c r="DV309" s="69"/>
      <c r="DW309" s="70"/>
      <c r="EL309" s="273"/>
      <c r="EM309" s="385"/>
      <c r="EN309" s="232"/>
      <c r="EO309" s="12">
        <v>242</v>
      </c>
      <c r="EP309" s="69"/>
      <c r="EQ309" s="70"/>
      <c r="FF309" s="273"/>
      <c r="FG309" s="385"/>
      <c r="FH309" s="232"/>
      <c r="FI309" s="12">
        <v>242</v>
      </c>
      <c r="FJ309" s="69"/>
      <c r="FK309" s="70"/>
      <c r="FZ309" s="273"/>
      <c r="GA309" s="385"/>
      <c r="GB309" s="232"/>
      <c r="GC309" s="12">
        <v>242</v>
      </c>
      <c r="GD309" s="69"/>
      <c r="GE309" s="70"/>
      <c r="GT309" s="273"/>
      <c r="GU309" s="385"/>
      <c r="GV309" s="232"/>
      <c r="GW309" s="12">
        <v>242</v>
      </c>
      <c r="GX309" s="69"/>
      <c r="GY309" s="70"/>
      <c r="HN309" s="273"/>
      <c r="HO309" s="385"/>
      <c r="HP309" s="232"/>
      <c r="HQ309" s="12">
        <v>242</v>
      </c>
      <c r="HR309" s="69"/>
      <c r="HS309" s="70"/>
      <c r="IH309" s="273"/>
      <c r="II309" s="385"/>
      <c r="IJ309" s="232"/>
      <c r="IK309" s="12">
        <v>242</v>
      </c>
      <c r="IL309" s="69"/>
      <c r="IM309" s="70"/>
      <c r="JB309" s="273"/>
      <c r="JC309" s="385"/>
      <c r="JD309" s="232"/>
      <c r="JE309" s="12">
        <v>242</v>
      </c>
      <c r="JF309" s="69"/>
      <c r="JG309" s="70"/>
      <c r="JV309" s="273"/>
      <c r="JW309" s="385"/>
      <c r="JX309" s="232"/>
      <c r="JY309" s="12">
        <v>242</v>
      </c>
      <c r="JZ309" s="69"/>
      <c r="KA309" s="70"/>
      <c r="KP309" s="273"/>
      <c r="KQ309" s="385"/>
      <c r="KR309" s="232"/>
      <c r="KS309" s="12">
        <v>242</v>
      </c>
      <c r="KT309" s="69"/>
      <c r="KU309" s="70"/>
      <c r="LJ309" s="273"/>
      <c r="LK309" s="385"/>
      <c r="LL309" s="232"/>
      <c r="LM309" s="12">
        <v>242</v>
      </c>
      <c r="LN309" s="69"/>
      <c r="LO309" s="70"/>
      <c r="MD309" s="273"/>
    </row>
    <row r="310" spans="2:342" ht="12.75" customHeight="1" x14ac:dyDescent="0.2">
      <c r="B310" s="12">
        <v>243</v>
      </c>
      <c r="C310" s="69"/>
      <c r="D310" s="70"/>
      <c r="E310" s="432"/>
      <c r="F310" s="72">
        <f t="shared" si="0"/>
        <v>0</v>
      </c>
      <c r="G310" s="67"/>
      <c r="H310" s="67"/>
      <c r="I310" s="67"/>
      <c r="J310" s="67"/>
      <c r="K310" s="67"/>
      <c r="L310" s="67"/>
      <c r="M310" s="67"/>
      <c r="N310" s="67"/>
      <c r="O310" s="67"/>
      <c r="P310" s="67"/>
      <c r="Q310" s="67"/>
      <c r="R310" s="67"/>
      <c r="S310" s="220"/>
      <c r="T310" s="385"/>
      <c r="U310" s="232"/>
      <c r="V310" s="12">
        <v>243</v>
      </c>
      <c r="W310" s="69"/>
      <c r="X310" s="70"/>
      <c r="Y310"/>
      <c r="Z310"/>
      <c r="AA310"/>
      <c r="AB310"/>
      <c r="AC310"/>
      <c r="AD310"/>
      <c r="AE310"/>
      <c r="AF310"/>
      <c r="AG310"/>
      <c r="AH310"/>
      <c r="AI310"/>
      <c r="AJ310"/>
      <c r="AK310"/>
      <c r="AL310"/>
      <c r="AM310" s="220"/>
      <c r="AN310" s="417"/>
      <c r="AP310" s="12">
        <v>243</v>
      </c>
      <c r="AQ310" s="69"/>
      <c r="AR310" s="70"/>
      <c r="AS310" s="432"/>
      <c r="AT310" s="574">
        <f t="shared" si="1"/>
        <v>0</v>
      </c>
      <c r="AU310" s="67"/>
      <c r="AV310" s="8"/>
      <c r="AW310" s="8"/>
      <c r="AX310" s="8"/>
      <c r="AY310" s="8"/>
      <c r="AZ310" s="8"/>
      <c r="BA310" s="8"/>
      <c r="BB310" s="8"/>
      <c r="BC310" s="8"/>
      <c r="BD310" s="8"/>
      <c r="BE310" s="8"/>
      <c r="BF310" s="8"/>
      <c r="BG310" s="8"/>
      <c r="BH310" s="8"/>
      <c r="BJ310" s="273"/>
      <c r="BK310" s="385"/>
      <c r="BM310" s="12">
        <v>243</v>
      </c>
      <c r="BN310" s="69"/>
      <c r="BO310" s="70"/>
      <c r="CD310" s="273"/>
      <c r="CE310" s="385"/>
      <c r="CG310" s="12">
        <v>243</v>
      </c>
      <c r="CH310" s="69"/>
      <c r="CI310" s="70"/>
      <c r="CX310" s="273"/>
      <c r="CY310" s="385"/>
      <c r="CZ310" s="232"/>
      <c r="DA310" s="12">
        <v>243</v>
      </c>
      <c r="DB310" s="69"/>
      <c r="DC310" s="70"/>
      <c r="DR310" s="273"/>
      <c r="DS310" s="385"/>
      <c r="DT310" s="232"/>
      <c r="DU310" s="12">
        <v>243</v>
      </c>
      <c r="DV310" s="69"/>
      <c r="DW310" s="70"/>
      <c r="EL310" s="273"/>
      <c r="EM310" s="385"/>
      <c r="EN310" s="232"/>
      <c r="EO310" s="12">
        <v>243</v>
      </c>
      <c r="EP310" s="69"/>
      <c r="EQ310" s="70"/>
      <c r="FF310" s="273"/>
      <c r="FG310" s="385"/>
      <c r="FH310" s="232"/>
      <c r="FI310" s="12">
        <v>243</v>
      </c>
      <c r="FJ310" s="69"/>
      <c r="FK310" s="70"/>
      <c r="FZ310" s="273"/>
      <c r="GA310" s="385"/>
      <c r="GB310" s="232"/>
      <c r="GC310" s="12">
        <v>243</v>
      </c>
      <c r="GD310" s="69"/>
      <c r="GE310" s="70"/>
      <c r="GT310" s="273"/>
      <c r="GU310" s="385"/>
      <c r="GV310" s="232"/>
      <c r="GW310" s="12">
        <v>243</v>
      </c>
      <c r="GX310" s="69"/>
      <c r="GY310" s="70"/>
      <c r="HN310" s="273"/>
      <c r="HO310" s="385"/>
      <c r="HP310" s="232"/>
      <c r="HQ310" s="12">
        <v>243</v>
      </c>
      <c r="HR310" s="69"/>
      <c r="HS310" s="70"/>
      <c r="IH310" s="273"/>
      <c r="II310" s="385"/>
      <c r="IJ310" s="232"/>
      <c r="IK310" s="12">
        <v>243</v>
      </c>
      <c r="IL310" s="69"/>
      <c r="IM310" s="70"/>
      <c r="JB310" s="273"/>
      <c r="JC310" s="385"/>
      <c r="JD310" s="232"/>
      <c r="JE310" s="12">
        <v>243</v>
      </c>
      <c r="JF310" s="69"/>
      <c r="JG310" s="70"/>
      <c r="JV310" s="273"/>
      <c r="JW310" s="385"/>
      <c r="JX310" s="232"/>
      <c r="JY310" s="12">
        <v>243</v>
      </c>
      <c r="JZ310" s="69"/>
      <c r="KA310" s="70"/>
      <c r="KP310" s="273"/>
      <c r="KQ310" s="385"/>
      <c r="KR310" s="232"/>
      <c r="KS310" s="12">
        <v>243</v>
      </c>
      <c r="KT310" s="69"/>
      <c r="KU310" s="70"/>
      <c r="LJ310" s="273"/>
      <c r="LK310" s="385"/>
      <c r="LL310" s="232"/>
      <c r="LM310" s="12">
        <v>243</v>
      </c>
      <c r="LN310" s="69"/>
      <c r="LO310" s="70"/>
      <c r="MD310" s="273"/>
    </row>
    <row r="311" spans="2:342" ht="12.75" customHeight="1" x14ac:dyDescent="0.2">
      <c r="B311" s="12">
        <v>244</v>
      </c>
      <c r="C311" s="69"/>
      <c r="D311" s="70"/>
      <c r="E311" s="432"/>
      <c r="F311" s="72">
        <f t="shared" si="0"/>
        <v>0</v>
      </c>
      <c r="G311" s="67"/>
      <c r="H311" s="67"/>
      <c r="I311" s="67"/>
      <c r="J311" s="67"/>
      <c r="K311" s="67"/>
      <c r="L311" s="67"/>
      <c r="M311" s="67"/>
      <c r="N311" s="67"/>
      <c r="O311" s="67"/>
      <c r="P311" s="67"/>
      <c r="Q311" s="67"/>
      <c r="R311" s="67"/>
      <c r="S311" s="220"/>
      <c r="T311" s="385"/>
      <c r="U311" s="232"/>
      <c r="V311" s="12">
        <v>244</v>
      </c>
      <c r="W311" s="69"/>
      <c r="X311" s="70"/>
      <c r="Y311"/>
      <c r="Z311"/>
      <c r="AA311"/>
      <c r="AB311"/>
      <c r="AC311"/>
      <c r="AD311"/>
      <c r="AE311"/>
      <c r="AF311"/>
      <c r="AG311"/>
      <c r="AH311"/>
      <c r="AI311"/>
      <c r="AJ311"/>
      <c r="AK311"/>
      <c r="AL311"/>
      <c r="AM311" s="220"/>
      <c r="AN311" s="417"/>
      <c r="AP311" s="12">
        <v>244</v>
      </c>
      <c r="AQ311" s="69"/>
      <c r="AR311" s="70"/>
      <c r="AS311" s="432"/>
      <c r="AT311" s="574">
        <f t="shared" si="1"/>
        <v>0</v>
      </c>
      <c r="AU311" s="67"/>
      <c r="AV311" s="8"/>
      <c r="AW311" s="8"/>
      <c r="AX311" s="8"/>
      <c r="AY311" s="8"/>
      <c r="AZ311" s="8"/>
      <c r="BA311" s="8"/>
      <c r="BB311" s="8"/>
      <c r="BC311" s="8"/>
      <c r="BD311" s="8"/>
      <c r="BE311" s="8"/>
      <c r="BF311" s="8"/>
      <c r="BG311" s="8"/>
      <c r="BH311" s="8"/>
      <c r="BJ311" s="273"/>
      <c r="BK311" s="385"/>
      <c r="BM311" s="12">
        <v>244</v>
      </c>
      <c r="BN311" s="69"/>
      <c r="BO311" s="70"/>
      <c r="CD311" s="273"/>
      <c r="CE311" s="385"/>
      <c r="CG311" s="12">
        <v>244</v>
      </c>
      <c r="CH311" s="69"/>
      <c r="CI311" s="70"/>
      <c r="CX311" s="273"/>
      <c r="CY311" s="385"/>
      <c r="CZ311" s="232"/>
      <c r="DA311" s="12">
        <v>244</v>
      </c>
      <c r="DB311" s="69"/>
      <c r="DC311" s="70"/>
      <c r="DR311" s="273"/>
      <c r="DS311" s="385"/>
      <c r="DT311" s="232"/>
      <c r="DU311" s="12">
        <v>244</v>
      </c>
      <c r="DV311" s="69"/>
      <c r="DW311" s="70"/>
      <c r="EL311" s="273"/>
      <c r="EM311" s="385"/>
      <c r="EN311" s="232"/>
      <c r="EO311" s="12">
        <v>244</v>
      </c>
      <c r="EP311" s="69"/>
      <c r="EQ311" s="70"/>
      <c r="FF311" s="273"/>
      <c r="FG311" s="385"/>
      <c r="FH311" s="232"/>
      <c r="FI311" s="12">
        <v>244</v>
      </c>
      <c r="FJ311" s="69"/>
      <c r="FK311" s="70"/>
      <c r="FZ311" s="273"/>
      <c r="GA311" s="385"/>
      <c r="GB311" s="232"/>
      <c r="GC311" s="12">
        <v>244</v>
      </c>
      <c r="GD311" s="69"/>
      <c r="GE311" s="70"/>
      <c r="GT311" s="273"/>
      <c r="GU311" s="385"/>
      <c r="GV311" s="232"/>
      <c r="GW311" s="12">
        <v>244</v>
      </c>
      <c r="GX311" s="69"/>
      <c r="GY311" s="70"/>
      <c r="HN311" s="273"/>
      <c r="HO311" s="385"/>
      <c r="HP311" s="232"/>
      <c r="HQ311" s="12">
        <v>244</v>
      </c>
      <c r="HR311" s="69"/>
      <c r="HS311" s="70"/>
      <c r="IH311" s="273"/>
      <c r="II311" s="385"/>
      <c r="IJ311" s="232"/>
      <c r="IK311" s="12">
        <v>244</v>
      </c>
      <c r="IL311" s="69"/>
      <c r="IM311" s="70"/>
      <c r="JB311" s="273"/>
      <c r="JC311" s="385"/>
      <c r="JD311" s="232"/>
      <c r="JE311" s="12">
        <v>244</v>
      </c>
      <c r="JF311" s="69"/>
      <c r="JG311" s="70"/>
      <c r="JV311" s="273"/>
      <c r="JW311" s="385"/>
      <c r="JX311" s="232"/>
      <c r="JY311" s="12">
        <v>244</v>
      </c>
      <c r="JZ311" s="69"/>
      <c r="KA311" s="70"/>
      <c r="KP311" s="273"/>
      <c r="KQ311" s="385"/>
      <c r="KR311" s="232"/>
      <c r="KS311" s="12">
        <v>244</v>
      </c>
      <c r="KT311" s="69"/>
      <c r="KU311" s="70"/>
      <c r="LJ311" s="273"/>
      <c r="LK311" s="385"/>
      <c r="LL311" s="232"/>
      <c r="LM311" s="12">
        <v>244</v>
      </c>
      <c r="LN311" s="69"/>
      <c r="LO311" s="70"/>
      <c r="MD311" s="273"/>
    </row>
    <row r="312" spans="2:342" ht="12.75" customHeight="1" x14ac:dyDescent="0.2">
      <c r="B312" s="12">
        <v>245</v>
      </c>
      <c r="C312" s="69"/>
      <c r="D312" s="70"/>
      <c r="E312" s="432"/>
      <c r="F312" s="72">
        <f t="shared" si="0"/>
        <v>0</v>
      </c>
      <c r="G312" s="67"/>
      <c r="H312" s="67"/>
      <c r="I312" s="67"/>
      <c r="J312" s="67"/>
      <c r="K312" s="67"/>
      <c r="L312" s="67"/>
      <c r="M312" s="67"/>
      <c r="N312" s="67"/>
      <c r="O312" s="67"/>
      <c r="P312" s="67"/>
      <c r="Q312" s="67"/>
      <c r="R312" s="67"/>
      <c r="S312" s="220"/>
      <c r="T312" s="385"/>
      <c r="U312" s="232"/>
      <c r="V312" s="12">
        <v>245</v>
      </c>
      <c r="W312" s="69"/>
      <c r="X312" s="70"/>
      <c r="Y312"/>
      <c r="Z312"/>
      <c r="AA312"/>
      <c r="AB312"/>
      <c r="AC312"/>
      <c r="AD312"/>
      <c r="AE312"/>
      <c r="AF312"/>
      <c r="AG312"/>
      <c r="AH312"/>
      <c r="AI312"/>
      <c r="AJ312"/>
      <c r="AK312"/>
      <c r="AL312"/>
      <c r="AM312" s="220"/>
      <c r="AN312" s="417"/>
      <c r="AP312" s="12">
        <v>245</v>
      </c>
      <c r="AQ312" s="69"/>
      <c r="AR312" s="70"/>
      <c r="AS312" s="432"/>
      <c r="AT312" s="574">
        <f t="shared" si="1"/>
        <v>0</v>
      </c>
      <c r="AU312" s="67"/>
      <c r="AV312" s="8"/>
      <c r="AW312" s="8"/>
      <c r="AX312" s="8"/>
      <c r="AY312" s="8"/>
      <c r="AZ312" s="8"/>
      <c r="BA312" s="8"/>
      <c r="BB312" s="8"/>
      <c r="BC312" s="8"/>
      <c r="BD312" s="8"/>
      <c r="BE312" s="8"/>
      <c r="BF312" s="8"/>
      <c r="BG312" s="8"/>
      <c r="BH312" s="8"/>
      <c r="BJ312" s="273"/>
      <c r="BK312" s="385"/>
      <c r="BM312" s="12">
        <v>245</v>
      </c>
      <c r="BN312" s="69"/>
      <c r="BO312" s="70"/>
      <c r="CD312" s="273"/>
      <c r="CE312" s="385"/>
      <c r="CG312" s="12">
        <v>245</v>
      </c>
      <c r="CH312" s="69"/>
      <c r="CI312" s="70"/>
      <c r="CX312" s="273"/>
      <c r="CY312" s="385"/>
      <c r="CZ312" s="232"/>
      <c r="DA312" s="12">
        <v>245</v>
      </c>
      <c r="DB312" s="69"/>
      <c r="DC312" s="70"/>
      <c r="DR312" s="273"/>
      <c r="DS312" s="385"/>
      <c r="DT312" s="232"/>
      <c r="DU312" s="12">
        <v>245</v>
      </c>
      <c r="DV312" s="69"/>
      <c r="DW312" s="70"/>
      <c r="EL312" s="273"/>
      <c r="EM312" s="385"/>
      <c r="EN312" s="232"/>
      <c r="EO312" s="12">
        <v>245</v>
      </c>
      <c r="EP312" s="69"/>
      <c r="EQ312" s="70"/>
      <c r="FF312" s="273"/>
      <c r="FG312" s="385"/>
      <c r="FH312" s="232"/>
      <c r="FI312" s="12">
        <v>245</v>
      </c>
      <c r="FJ312" s="69"/>
      <c r="FK312" s="70"/>
      <c r="FZ312" s="273"/>
      <c r="GA312" s="385"/>
      <c r="GB312" s="232"/>
      <c r="GC312" s="12">
        <v>245</v>
      </c>
      <c r="GD312" s="69"/>
      <c r="GE312" s="70"/>
      <c r="GT312" s="273"/>
      <c r="GU312" s="385"/>
      <c r="GV312" s="232"/>
      <c r="GW312" s="12">
        <v>245</v>
      </c>
      <c r="GX312" s="69"/>
      <c r="GY312" s="70"/>
      <c r="HN312" s="273"/>
      <c r="HO312" s="385"/>
      <c r="HP312" s="232"/>
      <c r="HQ312" s="12">
        <v>245</v>
      </c>
      <c r="HR312" s="69"/>
      <c r="HS312" s="70"/>
      <c r="IH312" s="273"/>
      <c r="II312" s="385"/>
      <c r="IJ312" s="232"/>
      <c r="IK312" s="12">
        <v>245</v>
      </c>
      <c r="IL312" s="69"/>
      <c r="IM312" s="70"/>
      <c r="JB312" s="273"/>
      <c r="JC312" s="385"/>
      <c r="JD312" s="232"/>
      <c r="JE312" s="12">
        <v>245</v>
      </c>
      <c r="JF312" s="69"/>
      <c r="JG312" s="70"/>
      <c r="JV312" s="273"/>
      <c r="JW312" s="385"/>
      <c r="JX312" s="232"/>
      <c r="JY312" s="12">
        <v>245</v>
      </c>
      <c r="JZ312" s="69"/>
      <c r="KA312" s="70"/>
      <c r="KP312" s="273"/>
      <c r="KQ312" s="385"/>
      <c r="KR312" s="232"/>
      <c r="KS312" s="12">
        <v>245</v>
      </c>
      <c r="KT312" s="69"/>
      <c r="KU312" s="70"/>
      <c r="LJ312" s="273"/>
      <c r="LK312" s="385"/>
      <c r="LL312" s="232"/>
      <c r="LM312" s="12">
        <v>245</v>
      </c>
      <c r="LN312" s="69"/>
      <c r="LO312" s="70"/>
      <c r="MD312" s="273"/>
    </row>
    <row r="313" spans="2:342" ht="12.75" customHeight="1" x14ac:dyDescent="0.2">
      <c r="B313" s="12">
        <v>246</v>
      </c>
      <c r="C313" s="69"/>
      <c r="D313" s="70"/>
      <c r="E313" s="432"/>
      <c r="F313" s="72">
        <f t="shared" si="0"/>
        <v>0</v>
      </c>
      <c r="G313" s="67"/>
      <c r="H313" s="67"/>
      <c r="I313" s="67"/>
      <c r="J313" s="67"/>
      <c r="K313" s="67"/>
      <c r="L313" s="67"/>
      <c r="M313" s="67"/>
      <c r="N313" s="67"/>
      <c r="O313" s="67"/>
      <c r="P313" s="67"/>
      <c r="Q313" s="67"/>
      <c r="R313" s="67"/>
      <c r="S313" s="220"/>
      <c r="T313" s="385"/>
      <c r="U313" s="232"/>
      <c r="V313" s="12">
        <v>246</v>
      </c>
      <c r="W313" s="69"/>
      <c r="X313" s="70"/>
      <c r="Y313"/>
      <c r="Z313"/>
      <c r="AA313"/>
      <c r="AB313"/>
      <c r="AC313"/>
      <c r="AD313"/>
      <c r="AE313"/>
      <c r="AF313"/>
      <c r="AG313"/>
      <c r="AH313"/>
      <c r="AI313"/>
      <c r="AJ313"/>
      <c r="AK313"/>
      <c r="AL313"/>
      <c r="AM313" s="220"/>
      <c r="AN313" s="417"/>
      <c r="AP313" s="12">
        <v>246</v>
      </c>
      <c r="AQ313" s="69"/>
      <c r="AR313" s="70"/>
      <c r="AS313" s="432"/>
      <c r="AT313" s="574">
        <f t="shared" si="1"/>
        <v>0</v>
      </c>
      <c r="AU313" s="67"/>
      <c r="AV313" s="8"/>
      <c r="AW313" s="8"/>
      <c r="AX313" s="8"/>
      <c r="AY313" s="8"/>
      <c r="AZ313" s="8"/>
      <c r="BA313" s="8"/>
      <c r="BB313" s="8"/>
      <c r="BC313" s="8"/>
      <c r="BD313" s="8"/>
      <c r="BE313" s="8"/>
      <c r="BF313" s="8"/>
      <c r="BG313" s="8"/>
      <c r="BH313" s="8"/>
      <c r="BJ313" s="273"/>
      <c r="BK313" s="385"/>
      <c r="BM313" s="12">
        <v>246</v>
      </c>
      <c r="BN313" s="69"/>
      <c r="BO313" s="70"/>
      <c r="CD313" s="273"/>
      <c r="CE313" s="385"/>
      <c r="CG313" s="12">
        <v>246</v>
      </c>
      <c r="CH313" s="69"/>
      <c r="CI313" s="70"/>
      <c r="CX313" s="273"/>
      <c r="CY313" s="385"/>
      <c r="CZ313" s="232"/>
      <c r="DA313" s="12">
        <v>246</v>
      </c>
      <c r="DB313" s="69"/>
      <c r="DC313" s="70"/>
      <c r="DR313" s="273"/>
      <c r="DS313" s="385"/>
      <c r="DT313" s="232"/>
      <c r="DU313" s="12">
        <v>246</v>
      </c>
      <c r="DV313" s="69"/>
      <c r="DW313" s="70"/>
      <c r="EL313" s="273"/>
      <c r="EM313" s="385"/>
      <c r="EN313" s="232"/>
      <c r="EO313" s="12">
        <v>246</v>
      </c>
      <c r="EP313" s="69"/>
      <c r="EQ313" s="70"/>
      <c r="FF313" s="273"/>
      <c r="FG313" s="385"/>
      <c r="FH313" s="232"/>
      <c r="FI313" s="12">
        <v>246</v>
      </c>
      <c r="FJ313" s="69"/>
      <c r="FK313" s="70"/>
      <c r="FZ313" s="273"/>
      <c r="GA313" s="385"/>
      <c r="GB313" s="232"/>
      <c r="GC313" s="12">
        <v>246</v>
      </c>
      <c r="GD313" s="69"/>
      <c r="GE313" s="70"/>
      <c r="GT313" s="273"/>
      <c r="GU313" s="385"/>
      <c r="GV313" s="232"/>
      <c r="GW313" s="12">
        <v>246</v>
      </c>
      <c r="GX313" s="69"/>
      <c r="GY313" s="70"/>
      <c r="HN313" s="273"/>
      <c r="HO313" s="385"/>
      <c r="HP313" s="232"/>
      <c r="HQ313" s="12">
        <v>246</v>
      </c>
      <c r="HR313" s="69"/>
      <c r="HS313" s="70"/>
      <c r="IH313" s="273"/>
      <c r="II313" s="385"/>
      <c r="IJ313" s="232"/>
      <c r="IK313" s="12">
        <v>246</v>
      </c>
      <c r="IL313" s="69"/>
      <c r="IM313" s="70"/>
      <c r="JB313" s="273"/>
      <c r="JC313" s="385"/>
      <c r="JD313" s="232"/>
      <c r="JE313" s="12">
        <v>246</v>
      </c>
      <c r="JF313" s="69"/>
      <c r="JG313" s="70"/>
      <c r="JV313" s="273"/>
      <c r="JW313" s="385"/>
      <c r="JX313" s="232"/>
      <c r="JY313" s="12">
        <v>246</v>
      </c>
      <c r="JZ313" s="69"/>
      <c r="KA313" s="70"/>
      <c r="KP313" s="273"/>
      <c r="KQ313" s="385"/>
      <c r="KR313" s="232"/>
      <c r="KS313" s="12">
        <v>246</v>
      </c>
      <c r="KT313" s="69"/>
      <c r="KU313" s="70"/>
      <c r="LJ313" s="273"/>
      <c r="LK313" s="385"/>
      <c r="LL313" s="232"/>
      <c r="LM313" s="12">
        <v>246</v>
      </c>
      <c r="LN313" s="69"/>
      <c r="LO313" s="70"/>
      <c r="MD313" s="273"/>
    </row>
    <row r="314" spans="2:342" ht="12.75" customHeight="1" x14ac:dyDescent="0.2">
      <c r="B314" s="12">
        <v>247</v>
      </c>
      <c r="C314" s="69"/>
      <c r="D314" s="70"/>
      <c r="E314" s="432"/>
      <c r="F314" s="72">
        <f t="shared" si="0"/>
        <v>0</v>
      </c>
      <c r="G314" s="67"/>
      <c r="H314" s="67"/>
      <c r="I314" s="67"/>
      <c r="J314" s="67"/>
      <c r="K314" s="67"/>
      <c r="L314" s="67"/>
      <c r="M314" s="67"/>
      <c r="N314" s="67"/>
      <c r="O314" s="67"/>
      <c r="P314" s="67"/>
      <c r="Q314" s="67"/>
      <c r="R314" s="67"/>
      <c r="S314" s="220"/>
      <c r="T314" s="385"/>
      <c r="U314" s="232"/>
      <c r="V314" s="12">
        <v>247</v>
      </c>
      <c r="W314" s="69"/>
      <c r="X314" s="70"/>
      <c r="Y314"/>
      <c r="Z314"/>
      <c r="AA314"/>
      <c r="AB314"/>
      <c r="AC314"/>
      <c r="AD314"/>
      <c r="AE314"/>
      <c r="AF314"/>
      <c r="AG314"/>
      <c r="AH314"/>
      <c r="AI314"/>
      <c r="AJ314"/>
      <c r="AK314"/>
      <c r="AL314"/>
      <c r="AM314" s="220"/>
      <c r="AN314" s="417"/>
      <c r="AP314" s="12">
        <v>247</v>
      </c>
      <c r="AQ314" s="69"/>
      <c r="AR314" s="70"/>
      <c r="AS314" s="432"/>
      <c r="AT314" s="574">
        <f t="shared" si="1"/>
        <v>0</v>
      </c>
      <c r="AU314" s="67"/>
      <c r="AV314" s="8"/>
      <c r="AW314" s="8"/>
      <c r="AX314" s="8"/>
      <c r="AY314" s="8"/>
      <c r="AZ314" s="8"/>
      <c r="BA314" s="8"/>
      <c r="BB314" s="8"/>
      <c r="BC314" s="8"/>
      <c r="BD314" s="8"/>
      <c r="BE314" s="8"/>
      <c r="BF314" s="8"/>
      <c r="BG314" s="8"/>
      <c r="BH314" s="8"/>
      <c r="BJ314" s="273"/>
      <c r="BK314" s="385"/>
      <c r="BM314" s="12">
        <v>247</v>
      </c>
      <c r="BN314" s="69"/>
      <c r="BO314" s="70"/>
      <c r="CD314" s="273"/>
      <c r="CE314" s="385"/>
      <c r="CG314" s="12">
        <v>247</v>
      </c>
      <c r="CH314" s="69"/>
      <c r="CI314" s="70"/>
      <c r="CX314" s="273"/>
      <c r="CY314" s="385"/>
      <c r="CZ314" s="232"/>
      <c r="DA314" s="12">
        <v>247</v>
      </c>
      <c r="DB314" s="69"/>
      <c r="DC314" s="70"/>
      <c r="DR314" s="273"/>
      <c r="DS314" s="385"/>
      <c r="DT314" s="232"/>
      <c r="DU314" s="12">
        <v>247</v>
      </c>
      <c r="DV314" s="69"/>
      <c r="DW314" s="70"/>
      <c r="EL314" s="273"/>
      <c r="EM314" s="385"/>
      <c r="EN314" s="232"/>
      <c r="EO314" s="12">
        <v>247</v>
      </c>
      <c r="EP314" s="69"/>
      <c r="EQ314" s="70"/>
      <c r="FF314" s="273"/>
      <c r="FG314" s="385"/>
      <c r="FH314" s="232"/>
      <c r="FI314" s="12">
        <v>247</v>
      </c>
      <c r="FJ314" s="69"/>
      <c r="FK314" s="70"/>
      <c r="FZ314" s="273"/>
      <c r="GA314" s="385"/>
      <c r="GB314" s="232"/>
      <c r="GC314" s="12">
        <v>247</v>
      </c>
      <c r="GD314" s="69"/>
      <c r="GE314" s="70"/>
      <c r="GT314" s="273"/>
      <c r="GU314" s="385"/>
      <c r="GV314" s="232"/>
      <c r="GW314" s="12">
        <v>247</v>
      </c>
      <c r="GX314" s="69"/>
      <c r="GY314" s="70"/>
      <c r="HN314" s="273"/>
      <c r="HO314" s="385"/>
      <c r="HP314" s="232"/>
      <c r="HQ314" s="12">
        <v>247</v>
      </c>
      <c r="HR314" s="69"/>
      <c r="HS314" s="70"/>
      <c r="IH314" s="273"/>
      <c r="II314" s="385"/>
      <c r="IJ314" s="232"/>
      <c r="IK314" s="12">
        <v>247</v>
      </c>
      <c r="IL314" s="69"/>
      <c r="IM314" s="70"/>
      <c r="JB314" s="273"/>
      <c r="JC314" s="385"/>
      <c r="JD314" s="232"/>
      <c r="JE314" s="12">
        <v>247</v>
      </c>
      <c r="JF314" s="69"/>
      <c r="JG314" s="70"/>
      <c r="JV314" s="273"/>
      <c r="JW314" s="385"/>
      <c r="JX314" s="232"/>
      <c r="JY314" s="12">
        <v>247</v>
      </c>
      <c r="JZ314" s="69"/>
      <c r="KA314" s="70"/>
      <c r="KP314" s="273"/>
      <c r="KQ314" s="385"/>
      <c r="KR314" s="232"/>
      <c r="KS314" s="12">
        <v>247</v>
      </c>
      <c r="KT314" s="69"/>
      <c r="KU314" s="70"/>
      <c r="LJ314" s="273"/>
      <c r="LK314" s="385"/>
      <c r="LL314" s="232"/>
      <c r="LM314" s="12">
        <v>247</v>
      </c>
      <c r="LN314" s="69"/>
      <c r="LO314" s="70"/>
      <c r="MD314" s="273"/>
    </row>
    <row r="315" spans="2:342" ht="12.75" customHeight="1" x14ac:dyDescent="0.2">
      <c r="B315" s="12">
        <v>248</v>
      </c>
      <c r="C315" s="69"/>
      <c r="D315" s="70"/>
      <c r="E315" s="432"/>
      <c r="F315" s="72">
        <f t="shared" si="0"/>
        <v>0</v>
      </c>
      <c r="G315" s="67"/>
      <c r="H315" s="67"/>
      <c r="I315" s="67"/>
      <c r="J315" s="67"/>
      <c r="K315" s="67"/>
      <c r="L315" s="67"/>
      <c r="M315" s="67"/>
      <c r="N315" s="67"/>
      <c r="O315" s="67"/>
      <c r="P315" s="67"/>
      <c r="Q315" s="67"/>
      <c r="R315" s="67"/>
      <c r="S315" s="220"/>
      <c r="T315" s="385"/>
      <c r="U315" s="232"/>
      <c r="V315" s="12">
        <v>248</v>
      </c>
      <c r="W315" s="69"/>
      <c r="X315" s="70"/>
      <c r="Y315"/>
      <c r="Z315"/>
      <c r="AA315"/>
      <c r="AB315"/>
      <c r="AC315"/>
      <c r="AD315"/>
      <c r="AE315"/>
      <c r="AF315"/>
      <c r="AG315"/>
      <c r="AH315"/>
      <c r="AI315"/>
      <c r="AJ315"/>
      <c r="AK315"/>
      <c r="AL315"/>
      <c r="AM315" s="220"/>
      <c r="AN315" s="417"/>
      <c r="AP315" s="12">
        <v>248</v>
      </c>
      <c r="AQ315" s="69"/>
      <c r="AR315" s="70"/>
      <c r="AS315" s="432"/>
      <c r="AT315" s="574">
        <f t="shared" si="1"/>
        <v>0</v>
      </c>
      <c r="AU315" s="67"/>
      <c r="AV315" s="8"/>
      <c r="AW315" s="8"/>
      <c r="AX315" s="8"/>
      <c r="AY315" s="8"/>
      <c r="AZ315" s="8"/>
      <c r="BA315" s="8"/>
      <c r="BB315" s="8"/>
      <c r="BC315" s="8"/>
      <c r="BD315" s="8"/>
      <c r="BE315" s="8"/>
      <c r="BF315" s="8"/>
      <c r="BG315" s="8"/>
      <c r="BH315" s="8"/>
      <c r="BJ315" s="273"/>
      <c r="BK315" s="385"/>
      <c r="BM315" s="12">
        <v>248</v>
      </c>
      <c r="BN315" s="69"/>
      <c r="BO315" s="70"/>
      <c r="CD315" s="273"/>
      <c r="CE315" s="385"/>
      <c r="CG315" s="12">
        <v>248</v>
      </c>
      <c r="CH315" s="69"/>
      <c r="CI315" s="70"/>
      <c r="CX315" s="273"/>
      <c r="CY315" s="385"/>
      <c r="CZ315" s="232"/>
      <c r="DA315" s="12">
        <v>248</v>
      </c>
      <c r="DB315" s="69"/>
      <c r="DC315" s="70"/>
      <c r="DR315" s="273"/>
      <c r="DS315" s="385"/>
      <c r="DT315" s="232"/>
      <c r="DU315" s="12">
        <v>248</v>
      </c>
      <c r="DV315" s="69"/>
      <c r="DW315" s="70"/>
      <c r="EL315" s="273"/>
      <c r="EM315" s="385"/>
      <c r="EN315" s="232"/>
      <c r="EO315" s="12">
        <v>248</v>
      </c>
      <c r="EP315" s="69"/>
      <c r="EQ315" s="70"/>
      <c r="FF315" s="273"/>
      <c r="FG315" s="385"/>
      <c r="FH315" s="232"/>
      <c r="FI315" s="12">
        <v>248</v>
      </c>
      <c r="FJ315" s="69"/>
      <c r="FK315" s="70"/>
      <c r="FZ315" s="273"/>
      <c r="GA315" s="385"/>
      <c r="GB315" s="232"/>
      <c r="GC315" s="12">
        <v>248</v>
      </c>
      <c r="GD315" s="69"/>
      <c r="GE315" s="70"/>
      <c r="GT315" s="273"/>
      <c r="GU315" s="385"/>
      <c r="GV315" s="232"/>
      <c r="GW315" s="12">
        <v>248</v>
      </c>
      <c r="GX315" s="69"/>
      <c r="GY315" s="70"/>
      <c r="HN315" s="273"/>
      <c r="HO315" s="385"/>
      <c r="HP315" s="232"/>
      <c r="HQ315" s="12">
        <v>248</v>
      </c>
      <c r="HR315" s="69"/>
      <c r="HS315" s="70"/>
      <c r="IH315" s="273"/>
      <c r="II315" s="385"/>
      <c r="IJ315" s="232"/>
      <c r="IK315" s="12">
        <v>248</v>
      </c>
      <c r="IL315" s="69"/>
      <c r="IM315" s="70"/>
      <c r="JB315" s="273"/>
      <c r="JC315" s="385"/>
      <c r="JD315" s="232"/>
      <c r="JE315" s="12">
        <v>248</v>
      </c>
      <c r="JF315" s="69"/>
      <c r="JG315" s="70"/>
      <c r="JV315" s="273"/>
      <c r="JW315" s="385"/>
      <c r="JX315" s="232"/>
      <c r="JY315" s="12">
        <v>248</v>
      </c>
      <c r="JZ315" s="69"/>
      <c r="KA315" s="70"/>
      <c r="KP315" s="273"/>
      <c r="KQ315" s="385"/>
      <c r="KR315" s="232"/>
      <c r="KS315" s="12">
        <v>248</v>
      </c>
      <c r="KT315" s="69"/>
      <c r="KU315" s="70"/>
      <c r="LJ315" s="273"/>
      <c r="LK315" s="385"/>
      <c r="LL315" s="232"/>
      <c r="LM315" s="12">
        <v>248</v>
      </c>
      <c r="LN315" s="69"/>
      <c r="LO315" s="70"/>
      <c r="MD315" s="273"/>
    </row>
    <row r="316" spans="2:342" ht="12.75" customHeight="1" x14ac:dyDescent="0.2">
      <c r="B316" s="12">
        <v>249</v>
      </c>
      <c r="C316" s="69"/>
      <c r="D316" s="70"/>
      <c r="E316" s="432"/>
      <c r="F316" s="72">
        <f t="shared" si="0"/>
        <v>0</v>
      </c>
      <c r="G316" s="67"/>
      <c r="H316" s="67"/>
      <c r="I316" s="67"/>
      <c r="J316" s="67"/>
      <c r="K316" s="67"/>
      <c r="L316" s="67"/>
      <c r="M316" s="67"/>
      <c r="N316" s="67"/>
      <c r="O316" s="67"/>
      <c r="P316" s="67"/>
      <c r="Q316" s="67"/>
      <c r="R316" s="67"/>
      <c r="S316" s="220"/>
      <c r="T316" s="385"/>
      <c r="U316" s="232"/>
      <c r="V316" s="12">
        <v>249</v>
      </c>
      <c r="W316" s="69"/>
      <c r="X316" s="70"/>
      <c r="Y316"/>
      <c r="Z316"/>
      <c r="AA316"/>
      <c r="AB316"/>
      <c r="AC316"/>
      <c r="AD316"/>
      <c r="AE316"/>
      <c r="AF316"/>
      <c r="AG316"/>
      <c r="AH316"/>
      <c r="AI316"/>
      <c r="AJ316"/>
      <c r="AK316"/>
      <c r="AL316"/>
      <c r="AM316" s="220"/>
      <c r="AN316" s="417"/>
      <c r="AP316" s="12">
        <v>249</v>
      </c>
      <c r="AQ316" s="69"/>
      <c r="AR316" s="70"/>
      <c r="AS316" s="432"/>
      <c r="AT316" s="574">
        <f t="shared" si="1"/>
        <v>0</v>
      </c>
      <c r="AU316" s="67"/>
      <c r="AV316" s="8"/>
      <c r="AW316" s="8"/>
      <c r="AX316" s="8"/>
      <c r="AY316" s="8"/>
      <c r="AZ316" s="8"/>
      <c r="BA316" s="8"/>
      <c r="BB316" s="8"/>
      <c r="BC316" s="8"/>
      <c r="BD316" s="8"/>
      <c r="BE316" s="8"/>
      <c r="BF316" s="8"/>
      <c r="BG316" s="8"/>
      <c r="BH316" s="8"/>
      <c r="BJ316" s="273"/>
      <c r="BK316" s="385"/>
      <c r="BM316" s="12">
        <v>249</v>
      </c>
      <c r="BN316" s="69"/>
      <c r="BO316" s="70"/>
      <c r="CD316" s="273"/>
      <c r="CE316" s="385"/>
      <c r="CG316" s="12">
        <v>249</v>
      </c>
      <c r="CH316" s="69"/>
      <c r="CI316" s="70"/>
      <c r="CX316" s="273"/>
      <c r="CY316" s="385"/>
      <c r="CZ316" s="232"/>
      <c r="DA316" s="12">
        <v>249</v>
      </c>
      <c r="DB316" s="69"/>
      <c r="DC316" s="70"/>
      <c r="DR316" s="273"/>
      <c r="DS316" s="385"/>
      <c r="DT316" s="232"/>
      <c r="DU316" s="12">
        <v>249</v>
      </c>
      <c r="DV316" s="69"/>
      <c r="DW316" s="70"/>
      <c r="EL316" s="273"/>
      <c r="EM316" s="385"/>
      <c r="EN316" s="232"/>
      <c r="EO316" s="12">
        <v>249</v>
      </c>
      <c r="EP316" s="69"/>
      <c r="EQ316" s="70"/>
      <c r="FF316" s="273"/>
      <c r="FG316" s="385"/>
      <c r="FH316" s="232"/>
      <c r="FI316" s="12">
        <v>249</v>
      </c>
      <c r="FJ316" s="69"/>
      <c r="FK316" s="70"/>
      <c r="FZ316" s="273"/>
      <c r="GA316" s="385"/>
      <c r="GB316" s="232"/>
      <c r="GC316" s="12">
        <v>249</v>
      </c>
      <c r="GD316" s="69"/>
      <c r="GE316" s="70"/>
      <c r="GT316" s="273"/>
      <c r="GU316" s="385"/>
      <c r="GV316" s="232"/>
      <c r="GW316" s="12">
        <v>249</v>
      </c>
      <c r="GX316" s="69"/>
      <c r="GY316" s="70"/>
      <c r="HN316" s="273"/>
      <c r="HO316" s="385"/>
      <c r="HP316" s="232"/>
      <c r="HQ316" s="12">
        <v>249</v>
      </c>
      <c r="HR316" s="69"/>
      <c r="HS316" s="70"/>
      <c r="IH316" s="273"/>
      <c r="II316" s="385"/>
      <c r="IJ316" s="232"/>
      <c r="IK316" s="12">
        <v>249</v>
      </c>
      <c r="IL316" s="69"/>
      <c r="IM316" s="70"/>
      <c r="JB316" s="273"/>
      <c r="JC316" s="385"/>
      <c r="JD316" s="232"/>
      <c r="JE316" s="12">
        <v>249</v>
      </c>
      <c r="JF316" s="69"/>
      <c r="JG316" s="70"/>
      <c r="JV316" s="273"/>
      <c r="JW316" s="385"/>
      <c r="JX316" s="232"/>
      <c r="JY316" s="12">
        <v>249</v>
      </c>
      <c r="JZ316" s="69"/>
      <c r="KA316" s="70"/>
      <c r="KP316" s="273"/>
      <c r="KQ316" s="385"/>
      <c r="KR316" s="232"/>
      <c r="KS316" s="12">
        <v>249</v>
      </c>
      <c r="KT316" s="69"/>
      <c r="KU316" s="70"/>
      <c r="LJ316" s="273"/>
      <c r="LK316" s="385"/>
      <c r="LL316" s="232"/>
      <c r="LM316" s="12">
        <v>249</v>
      </c>
      <c r="LN316" s="69"/>
      <c r="LO316" s="70"/>
      <c r="MD316" s="273"/>
    </row>
    <row r="317" spans="2:342" ht="12.75" customHeight="1" x14ac:dyDescent="0.2">
      <c r="B317" s="12">
        <v>250</v>
      </c>
      <c r="C317" s="69"/>
      <c r="D317" s="70"/>
      <c r="E317" s="432"/>
      <c r="F317" s="72">
        <f t="shared" si="0"/>
        <v>0</v>
      </c>
      <c r="G317" s="67"/>
      <c r="H317" s="67"/>
      <c r="I317" s="67"/>
      <c r="J317" s="67"/>
      <c r="K317" s="67"/>
      <c r="L317" s="67"/>
      <c r="M317" s="67"/>
      <c r="N317" s="67"/>
      <c r="O317" s="67"/>
      <c r="P317" s="67"/>
      <c r="Q317" s="67"/>
      <c r="R317" s="67"/>
      <c r="S317" s="220"/>
      <c r="T317" s="385"/>
      <c r="U317" s="232"/>
      <c r="V317" s="12">
        <v>250</v>
      </c>
      <c r="W317" s="69"/>
      <c r="X317" s="70"/>
      <c r="Y317"/>
      <c r="Z317"/>
      <c r="AA317"/>
      <c r="AB317"/>
      <c r="AC317"/>
      <c r="AD317"/>
      <c r="AE317"/>
      <c r="AF317"/>
      <c r="AG317"/>
      <c r="AH317"/>
      <c r="AI317"/>
      <c r="AJ317"/>
      <c r="AK317"/>
      <c r="AL317"/>
      <c r="AM317" s="220"/>
      <c r="AN317" s="417"/>
      <c r="AP317" s="12">
        <v>250</v>
      </c>
      <c r="AQ317" s="69"/>
      <c r="AR317" s="70"/>
      <c r="AS317" s="432"/>
      <c r="AT317" s="574">
        <f t="shared" si="1"/>
        <v>0</v>
      </c>
      <c r="AU317" s="67"/>
      <c r="AV317" s="8"/>
      <c r="AW317" s="8"/>
      <c r="AX317" s="8"/>
      <c r="AY317" s="8"/>
      <c r="AZ317" s="8"/>
      <c r="BA317" s="8"/>
      <c r="BB317" s="8"/>
      <c r="BC317" s="8"/>
      <c r="BD317" s="8"/>
      <c r="BE317" s="8"/>
      <c r="BF317" s="8"/>
      <c r="BG317" s="8"/>
      <c r="BH317" s="8"/>
      <c r="BJ317" s="273"/>
      <c r="BK317" s="385"/>
      <c r="BM317" s="12">
        <v>250</v>
      </c>
      <c r="BN317" s="69"/>
      <c r="BO317" s="70"/>
      <c r="CD317" s="273"/>
      <c r="CE317" s="385"/>
      <c r="CG317" s="12">
        <v>250</v>
      </c>
      <c r="CH317" s="69"/>
      <c r="CI317" s="70"/>
      <c r="CX317" s="273"/>
      <c r="CY317" s="385"/>
      <c r="CZ317" s="232"/>
      <c r="DA317" s="12">
        <v>250</v>
      </c>
      <c r="DB317" s="69"/>
      <c r="DC317" s="70"/>
      <c r="DR317" s="273"/>
      <c r="DS317" s="385"/>
      <c r="DT317" s="232"/>
      <c r="DU317" s="12">
        <v>250</v>
      </c>
      <c r="DV317" s="69"/>
      <c r="DW317" s="70"/>
      <c r="EL317" s="273"/>
      <c r="EM317" s="385"/>
      <c r="EN317" s="232"/>
      <c r="EO317" s="12">
        <v>250</v>
      </c>
      <c r="EP317" s="69"/>
      <c r="EQ317" s="70"/>
      <c r="FF317" s="273"/>
      <c r="FG317" s="385"/>
      <c r="FH317" s="232"/>
      <c r="FI317" s="12">
        <v>250</v>
      </c>
      <c r="FJ317" s="69"/>
      <c r="FK317" s="70"/>
      <c r="FZ317" s="273"/>
      <c r="GA317" s="385"/>
      <c r="GB317" s="232"/>
      <c r="GC317" s="12">
        <v>250</v>
      </c>
      <c r="GD317" s="69"/>
      <c r="GE317" s="70"/>
      <c r="GT317" s="273"/>
      <c r="GU317" s="385"/>
      <c r="GV317" s="232"/>
      <c r="GW317" s="12">
        <v>250</v>
      </c>
      <c r="GX317" s="69"/>
      <c r="GY317" s="70"/>
      <c r="HN317" s="273"/>
      <c r="HO317" s="385"/>
      <c r="HP317" s="232"/>
      <c r="HQ317" s="12">
        <v>250</v>
      </c>
      <c r="HR317" s="69"/>
      <c r="HS317" s="70"/>
      <c r="IH317" s="273"/>
      <c r="II317" s="385"/>
      <c r="IJ317" s="232"/>
      <c r="IK317" s="12">
        <v>250</v>
      </c>
      <c r="IL317" s="69"/>
      <c r="IM317" s="70"/>
      <c r="JB317" s="273"/>
      <c r="JC317" s="385"/>
      <c r="JD317" s="232"/>
      <c r="JE317" s="12">
        <v>250</v>
      </c>
      <c r="JF317" s="69"/>
      <c r="JG317" s="70"/>
      <c r="JV317" s="273"/>
      <c r="JW317" s="385"/>
      <c r="JX317" s="232"/>
      <c r="JY317" s="12">
        <v>250</v>
      </c>
      <c r="JZ317" s="69"/>
      <c r="KA317" s="70"/>
      <c r="KP317" s="273"/>
      <c r="KQ317" s="385"/>
      <c r="KR317" s="232"/>
      <c r="KS317" s="12">
        <v>250</v>
      </c>
      <c r="KT317" s="69"/>
      <c r="KU317" s="70"/>
      <c r="LJ317" s="273"/>
      <c r="LK317" s="385"/>
      <c r="LL317" s="232"/>
      <c r="LM317" s="12">
        <v>250</v>
      </c>
      <c r="LN317" s="69"/>
      <c r="LO317" s="70"/>
      <c r="MD317" s="273"/>
    </row>
    <row r="318" spans="2:342" ht="12.75" customHeight="1" x14ac:dyDescent="0.2">
      <c r="B318" s="12">
        <v>251</v>
      </c>
      <c r="C318" s="69"/>
      <c r="D318" s="70"/>
      <c r="E318" s="432"/>
      <c r="F318" s="72">
        <f t="shared" si="0"/>
        <v>0</v>
      </c>
      <c r="G318" s="67"/>
      <c r="H318" s="67"/>
      <c r="I318" s="67"/>
      <c r="J318" s="67"/>
      <c r="K318" s="67"/>
      <c r="L318" s="67"/>
      <c r="M318" s="67"/>
      <c r="N318" s="67"/>
      <c r="O318" s="67"/>
      <c r="P318" s="67"/>
      <c r="Q318" s="67"/>
      <c r="R318" s="67"/>
      <c r="S318" s="220"/>
      <c r="T318" s="385"/>
      <c r="U318" s="232"/>
      <c r="V318" s="12">
        <v>251</v>
      </c>
      <c r="W318" s="69"/>
      <c r="X318" s="70"/>
      <c r="Y318"/>
      <c r="Z318"/>
      <c r="AA318"/>
      <c r="AB318"/>
      <c r="AC318"/>
      <c r="AD318"/>
      <c r="AE318"/>
      <c r="AF318"/>
      <c r="AG318"/>
      <c r="AH318"/>
      <c r="AI318"/>
      <c r="AJ318"/>
      <c r="AK318"/>
      <c r="AL318"/>
      <c r="AM318" s="220"/>
      <c r="AN318" s="417"/>
      <c r="AP318" s="12">
        <v>251</v>
      </c>
      <c r="AQ318" s="69"/>
      <c r="AR318" s="70"/>
      <c r="AS318" s="432"/>
      <c r="AT318" s="574">
        <f t="shared" si="1"/>
        <v>0</v>
      </c>
      <c r="AU318" s="67"/>
      <c r="AV318" s="8"/>
      <c r="AW318" s="8"/>
      <c r="AX318" s="8"/>
      <c r="AY318" s="8"/>
      <c r="AZ318" s="8"/>
      <c r="BA318" s="8"/>
      <c r="BB318" s="8"/>
      <c r="BC318" s="8"/>
      <c r="BD318" s="8"/>
      <c r="BE318" s="8"/>
      <c r="BF318" s="8"/>
      <c r="BG318" s="8"/>
      <c r="BH318" s="8"/>
      <c r="BJ318" s="273"/>
      <c r="BK318" s="385"/>
      <c r="BM318" s="12">
        <v>251</v>
      </c>
      <c r="BN318" s="69"/>
      <c r="BO318" s="70"/>
      <c r="CD318" s="273"/>
      <c r="CE318" s="385"/>
      <c r="CG318" s="12">
        <v>251</v>
      </c>
      <c r="CH318" s="69"/>
      <c r="CI318" s="70"/>
      <c r="CX318" s="273"/>
      <c r="CY318" s="385"/>
      <c r="CZ318" s="232"/>
      <c r="DA318" s="12">
        <v>251</v>
      </c>
      <c r="DB318" s="69"/>
      <c r="DC318" s="70"/>
      <c r="DR318" s="273"/>
      <c r="DS318" s="385"/>
      <c r="DT318" s="232"/>
      <c r="DU318" s="12">
        <v>251</v>
      </c>
      <c r="DV318" s="69"/>
      <c r="DW318" s="70"/>
      <c r="EL318" s="273"/>
      <c r="EM318" s="385"/>
      <c r="EN318" s="232"/>
      <c r="EO318" s="12">
        <v>251</v>
      </c>
      <c r="EP318" s="69"/>
      <c r="EQ318" s="70"/>
      <c r="FF318" s="273"/>
      <c r="FG318" s="385"/>
      <c r="FH318" s="232"/>
      <c r="FI318" s="12">
        <v>251</v>
      </c>
      <c r="FJ318" s="69"/>
      <c r="FK318" s="70"/>
      <c r="FZ318" s="273"/>
      <c r="GA318" s="385"/>
      <c r="GB318" s="232"/>
      <c r="GC318" s="12">
        <v>251</v>
      </c>
      <c r="GD318" s="69"/>
      <c r="GE318" s="70"/>
      <c r="GT318" s="273"/>
      <c r="GU318" s="385"/>
      <c r="GV318" s="232"/>
      <c r="GW318" s="12">
        <v>251</v>
      </c>
      <c r="GX318" s="69"/>
      <c r="GY318" s="70"/>
      <c r="HN318" s="273"/>
      <c r="HO318" s="385"/>
      <c r="HP318" s="232"/>
      <c r="HQ318" s="12">
        <v>251</v>
      </c>
      <c r="HR318" s="69"/>
      <c r="HS318" s="70"/>
      <c r="IH318" s="273"/>
      <c r="II318" s="385"/>
      <c r="IJ318" s="232"/>
      <c r="IK318" s="12">
        <v>251</v>
      </c>
      <c r="IL318" s="69"/>
      <c r="IM318" s="70"/>
      <c r="JB318" s="273"/>
      <c r="JC318" s="385"/>
      <c r="JD318" s="232"/>
      <c r="JE318" s="12">
        <v>251</v>
      </c>
      <c r="JF318" s="69"/>
      <c r="JG318" s="70"/>
      <c r="JV318" s="273"/>
      <c r="JW318" s="385"/>
      <c r="JX318" s="232"/>
      <c r="JY318" s="12">
        <v>251</v>
      </c>
      <c r="JZ318" s="69"/>
      <c r="KA318" s="70"/>
      <c r="KP318" s="273"/>
      <c r="KQ318" s="385"/>
      <c r="KR318" s="232"/>
      <c r="KS318" s="12">
        <v>251</v>
      </c>
      <c r="KT318" s="69"/>
      <c r="KU318" s="70"/>
      <c r="LJ318" s="273"/>
      <c r="LK318" s="385"/>
      <c r="LL318" s="232"/>
      <c r="LM318" s="12">
        <v>251</v>
      </c>
      <c r="LN318" s="69"/>
      <c r="LO318" s="70"/>
      <c r="MD318" s="273"/>
    </row>
    <row r="319" spans="2:342" ht="12.75" customHeight="1" x14ac:dyDescent="0.2">
      <c r="B319" s="12">
        <v>252</v>
      </c>
      <c r="C319" s="69"/>
      <c r="D319" s="70"/>
      <c r="E319" s="432"/>
      <c r="F319" s="72">
        <f t="shared" si="0"/>
        <v>0</v>
      </c>
      <c r="G319" s="67"/>
      <c r="H319" s="67"/>
      <c r="I319" s="67"/>
      <c r="J319" s="67"/>
      <c r="K319" s="67"/>
      <c r="L319" s="67"/>
      <c r="M319" s="67"/>
      <c r="N319" s="67"/>
      <c r="O319" s="67"/>
      <c r="P319" s="67"/>
      <c r="Q319" s="67"/>
      <c r="R319" s="67"/>
      <c r="S319" s="220"/>
      <c r="T319" s="385"/>
      <c r="U319" s="232"/>
      <c r="V319" s="12">
        <v>252</v>
      </c>
      <c r="W319" s="69"/>
      <c r="X319" s="70"/>
      <c r="Y319"/>
      <c r="Z319"/>
      <c r="AA319"/>
      <c r="AB319"/>
      <c r="AC319"/>
      <c r="AD319"/>
      <c r="AE319"/>
      <c r="AF319"/>
      <c r="AG319"/>
      <c r="AH319"/>
      <c r="AI319"/>
      <c r="AJ319"/>
      <c r="AK319"/>
      <c r="AL319"/>
      <c r="AM319" s="220"/>
      <c r="AN319" s="417"/>
      <c r="AP319" s="12">
        <v>252</v>
      </c>
      <c r="AQ319" s="69"/>
      <c r="AR319" s="70"/>
      <c r="AS319" s="432"/>
      <c r="AT319" s="574">
        <f t="shared" si="1"/>
        <v>0</v>
      </c>
      <c r="AU319" s="67"/>
      <c r="AV319" s="8"/>
      <c r="AW319" s="8"/>
      <c r="AX319" s="8"/>
      <c r="AY319" s="8"/>
      <c r="AZ319" s="8"/>
      <c r="BA319" s="8"/>
      <c r="BB319" s="8"/>
      <c r="BC319" s="8"/>
      <c r="BD319" s="8"/>
      <c r="BE319" s="8"/>
      <c r="BF319" s="8"/>
      <c r="BG319" s="8"/>
      <c r="BH319" s="8"/>
      <c r="BJ319" s="273"/>
      <c r="BK319" s="385"/>
      <c r="BM319" s="12">
        <v>252</v>
      </c>
      <c r="BN319" s="69"/>
      <c r="BO319" s="70"/>
      <c r="CD319" s="273"/>
      <c r="CE319" s="385"/>
      <c r="CG319" s="12">
        <v>252</v>
      </c>
      <c r="CH319" s="69"/>
      <c r="CI319" s="70"/>
      <c r="CX319" s="273"/>
      <c r="CY319" s="385"/>
      <c r="CZ319" s="232"/>
      <c r="DA319" s="12">
        <v>252</v>
      </c>
      <c r="DB319" s="69"/>
      <c r="DC319" s="70"/>
      <c r="DR319" s="273"/>
      <c r="DS319" s="385"/>
      <c r="DT319" s="232"/>
      <c r="DU319" s="12">
        <v>252</v>
      </c>
      <c r="DV319" s="69"/>
      <c r="DW319" s="70"/>
      <c r="EL319" s="273"/>
      <c r="EM319" s="385"/>
      <c r="EN319" s="232"/>
      <c r="EO319" s="12">
        <v>252</v>
      </c>
      <c r="EP319" s="69"/>
      <c r="EQ319" s="70"/>
      <c r="FF319" s="273"/>
      <c r="FG319" s="385"/>
      <c r="FH319" s="232"/>
      <c r="FI319" s="12">
        <v>252</v>
      </c>
      <c r="FJ319" s="69"/>
      <c r="FK319" s="70"/>
      <c r="FZ319" s="273"/>
      <c r="GA319" s="385"/>
      <c r="GB319" s="232"/>
      <c r="GC319" s="12">
        <v>252</v>
      </c>
      <c r="GD319" s="69"/>
      <c r="GE319" s="70"/>
      <c r="GT319" s="273"/>
      <c r="GU319" s="385"/>
      <c r="GV319" s="232"/>
      <c r="GW319" s="12">
        <v>252</v>
      </c>
      <c r="GX319" s="69"/>
      <c r="GY319" s="70"/>
      <c r="HN319" s="273"/>
      <c r="HO319" s="385"/>
      <c r="HP319" s="232"/>
      <c r="HQ319" s="12">
        <v>252</v>
      </c>
      <c r="HR319" s="69"/>
      <c r="HS319" s="70"/>
      <c r="IH319" s="273"/>
      <c r="II319" s="385"/>
      <c r="IJ319" s="232"/>
      <c r="IK319" s="12">
        <v>252</v>
      </c>
      <c r="IL319" s="69"/>
      <c r="IM319" s="70"/>
      <c r="JB319" s="273"/>
      <c r="JC319" s="385"/>
      <c r="JD319" s="232"/>
      <c r="JE319" s="12">
        <v>252</v>
      </c>
      <c r="JF319" s="69"/>
      <c r="JG319" s="70"/>
      <c r="JV319" s="273"/>
      <c r="JW319" s="385"/>
      <c r="JX319" s="232"/>
      <c r="JY319" s="12">
        <v>252</v>
      </c>
      <c r="JZ319" s="69"/>
      <c r="KA319" s="70"/>
      <c r="KP319" s="273"/>
      <c r="KQ319" s="385"/>
      <c r="KR319" s="232"/>
      <c r="KS319" s="12">
        <v>252</v>
      </c>
      <c r="KT319" s="69"/>
      <c r="KU319" s="70"/>
      <c r="LJ319" s="273"/>
      <c r="LK319" s="385"/>
      <c r="LL319" s="232"/>
      <c r="LM319" s="12">
        <v>252</v>
      </c>
      <c r="LN319" s="69"/>
      <c r="LO319" s="70"/>
      <c r="MD319" s="273"/>
    </row>
    <row r="320" spans="2:342" ht="12.75" customHeight="1" x14ac:dyDescent="0.2">
      <c r="B320" s="12">
        <v>253</v>
      </c>
      <c r="C320" s="69"/>
      <c r="D320" s="70"/>
      <c r="E320" s="432"/>
      <c r="F320" s="72">
        <f t="shared" si="0"/>
        <v>0</v>
      </c>
      <c r="G320" s="67"/>
      <c r="H320" s="67"/>
      <c r="I320" s="67"/>
      <c r="J320" s="67"/>
      <c r="K320" s="67"/>
      <c r="L320" s="67"/>
      <c r="M320" s="67"/>
      <c r="N320" s="67"/>
      <c r="O320" s="67"/>
      <c r="P320" s="67"/>
      <c r="Q320" s="67"/>
      <c r="R320" s="67"/>
      <c r="S320" s="220"/>
      <c r="T320" s="385"/>
      <c r="U320" s="232"/>
      <c r="V320" s="12">
        <v>253</v>
      </c>
      <c r="W320" s="69"/>
      <c r="X320" s="70"/>
      <c r="Y320"/>
      <c r="Z320"/>
      <c r="AA320"/>
      <c r="AB320"/>
      <c r="AC320"/>
      <c r="AD320"/>
      <c r="AE320"/>
      <c r="AF320"/>
      <c r="AG320"/>
      <c r="AH320"/>
      <c r="AI320"/>
      <c r="AJ320"/>
      <c r="AK320"/>
      <c r="AL320"/>
      <c r="AM320" s="220"/>
      <c r="AN320" s="417"/>
      <c r="AP320" s="12">
        <v>253</v>
      </c>
      <c r="AQ320" s="69"/>
      <c r="AR320" s="70"/>
      <c r="AS320" s="432"/>
      <c r="AT320" s="574">
        <f t="shared" si="1"/>
        <v>0</v>
      </c>
      <c r="AU320" s="67"/>
      <c r="AV320" s="8"/>
      <c r="AW320" s="8"/>
      <c r="AX320" s="8"/>
      <c r="AY320" s="8"/>
      <c r="AZ320" s="8"/>
      <c r="BA320" s="8"/>
      <c r="BB320" s="8"/>
      <c r="BC320" s="8"/>
      <c r="BD320" s="8"/>
      <c r="BE320" s="8"/>
      <c r="BF320" s="8"/>
      <c r="BG320" s="8"/>
      <c r="BH320" s="8"/>
      <c r="BJ320" s="273"/>
      <c r="BK320" s="385"/>
      <c r="BM320" s="12">
        <v>253</v>
      </c>
      <c r="BN320" s="69"/>
      <c r="BO320" s="70"/>
      <c r="CD320" s="273"/>
      <c r="CE320" s="385"/>
      <c r="CG320" s="12">
        <v>253</v>
      </c>
      <c r="CH320" s="69"/>
      <c r="CI320" s="70"/>
      <c r="CX320" s="273"/>
      <c r="CY320" s="385"/>
      <c r="CZ320" s="232"/>
      <c r="DA320" s="12">
        <v>253</v>
      </c>
      <c r="DB320" s="69"/>
      <c r="DC320" s="70"/>
      <c r="DR320" s="273"/>
      <c r="DS320" s="385"/>
      <c r="DT320" s="232"/>
      <c r="DU320" s="12">
        <v>253</v>
      </c>
      <c r="DV320" s="69"/>
      <c r="DW320" s="70"/>
      <c r="EL320" s="273"/>
      <c r="EM320" s="385"/>
      <c r="EN320" s="232"/>
      <c r="EO320" s="12">
        <v>253</v>
      </c>
      <c r="EP320" s="69"/>
      <c r="EQ320" s="70"/>
      <c r="FF320" s="273"/>
      <c r="FG320" s="385"/>
      <c r="FH320" s="232"/>
      <c r="FI320" s="12">
        <v>253</v>
      </c>
      <c r="FJ320" s="69"/>
      <c r="FK320" s="70"/>
      <c r="FZ320" s="273"/>
      <c r="GA320" s="385"/>
      <c r="GB320" s="232"/>
      <c r="GC320" s="12">
        <v>253</v>
      </c>
      <c r="GD320" s="69"/>
      <c r="GE320" s="70"/>
      <c r="GT320" s="273"/>
      <c r="GU320" s="385"/>
      <c r="GV320" s="232"/>
      <c r="GW320" s="12">
        <v>253</v>
      </c>
      <c r="GX320" s="69"/>
      <c r="GY320" s="70"/>
      <c r="HN320" s="273"/>
      <c r="HO320" s="385"/>
      <c r="HP320" s="232"/>
      <c r="HQ320" s="12">
        <v>253</v>
      </c>
      <c r="HR320" s="69"/>
      <c r="HS320" s="70"/>
      <c r="IH320" s="273"/>
      <c r="II320" s="385"/>
      <c r="IJ320" s="232"/>
      <c r="IK320" s="12">
        <v>253</v>
      </c>
      <c r="IL320" s="69"/>
      <c r="IM320" s="70"/>
      <c r="JB320" s="273"/>
      <c r="JC320" s="385"/>
      <c r="JD320" s="232"/>
      <c r="JE320" s="12">
        <v>253</v>
      </c>
      <c r="JF320" s="69"/>
      <c r="JG320" s="70"/>
      <c r="JV320" s="273"/>
      <c r="JW320" s="385"/>
      <c r="JX320" s="232"/>
      <c r="JY320" s="12">
        <v>253</v>
      </c>
      <c r="JZ320" s="69"/>
      <c r="KA320" s="70"/>
      <c r="KP320" s="273"/>
      <c r="KQ320" s="385"/>
      <c r="KR320" s="232"/>
      <c r="KS320" s="12">
        <v>253</v>
      </c>
      <c r="KT320" s="69"/>
      <c r="KU320" s="70"/>
      <c r="LJ320" s="273"/>
      <c r="LK320" s="385"/>
      <c r="LL320" s="232"/>
      <c r="LM320" s="12">
        <v>253</v>
      </c>
      <c r="LN320" s="69"/>
      <c r="LO320" s="70"/>
      <c r="MD320" s="273"/>
    </row>
    <row r="321" spans="2:342" ht="12.75" customHeight="1" x14ac:dyDescent="0.2">
      <c r="B321" s="12">
        <v>254</v>
      </c>
      <c r="C321" s="69"/>
      <c r="D321" s="70"/>
      <c r="E321" s="432"/>
      <c r="F321" s="72">
        <f t="shared" si="0"/>
        <v>0</v>
      </c>
      <c r="G321" s="67"/>
      <c r="H321" s="67"/>
      <c r="I321" s="67"/>
      <c r="J321" s="67"/>
      <c r="K321" s="67"/>
      <c r="L321" s="67"/>
      <c r="M321" s="67"/>
      <c r="N321" s="67"/>
      <c r="O321" s="67"/>
      <c r="P321" s="67"/>
      <c r="Q321" s="67"/>
      <c r="R321" s="67"/>
      <c r="S321" s="220"/>
      <c r="T321" s="385"/>
      <c r="U321" s="232"/>
      <c r="V321" s="12">
        <v>254</v>
      </c>
      <c r="W321" s="69"/>
      <c r="X321" s="70"/>
      <c r="Y321"/>
      <c r="Z321"/>
      <c r="AA321"/>
      <c r="AB321"/>
      <c r="AC321"/>
      <c r="AD321"/>
      <c r="AE321"/>
      <c r="AF321"/>
      <c r="AG321"/>
      <c r="AH321"/>
      <c r="AI321"/>
      <c r="AJ321"/>
      <c r="AK321"/>
      <c r="AL321"/>
      <c r="AM321" s="220"/>
      <c r="AN321" s="417"/>
      <c r="AP321" s="12">
        <v>254</v>
      </c>
      <c r="AQ321" s="69"/>
      <c r="AR321" s="70"/>
      <c r="AS321" s="432"/>
      <c r="AT321" s="574">
        <f t="shared" si="1"/>
        <v>0</v>
      </c>
      <c r="AU321" s="67"/>
      <c r="AV321" s="8"/>
      <c r="AW321" s="8"/>
      <c r="AX321" s="8"/>
      <c r="AY321" s="8"/>
      <c r="AZ321" s="8"/>
      <c r="BA321" s="8"/>
      <c r="BB321" s="8"/>
      <c r="BC321" s="8"/>
      <c r="BD321" s="8"/>
      <c r="BE321" s="8"/>
      <c r="BF321" s="8"/>
      <c r="BG321" s="8"/>
      <c r="BH321" s="8"/>
      <c r="BJ321" s="273"/>
      <c r="BK321" s="385"/>
      <c r="BM321" s="12">
        <v>254</v>
      </c>
      <c r="BN321" s="69"/>
      <c r="BO321" s="70"/>
      <c r="CD321" s="273"/>
      <c r="CE321" s="385"/>
      <c r="CG321" s="12">
        <v>254</v>
      </c>
      <c r="CH321" s="69"/>
      <c r="CI321" s="70"/>
      <c r="CX321" s="273"/>
      <c r="CY321" s="385"/>
      <c r="CZ321" s="232"/>
      <c r="DA321" s="12">
        <v>254</v>
      </c>
      <c r="DB321" s="69"/>
      <c r="DC321" s="70"/>
      <c r="DR321" s="273"/>
      <c r="DS321" s="385"/>
      <c r="DT321" s="232"/>
      <c r="DU321" s="12">
        <v>254</v>
      </c>
      <c r="DV321" s="69"/>
      <c r="DW321" s="70"/>
      <c r="EL321" s="273"/>
      <c r="EM321" s="385"/>
      <c r="EN321" s="232"/>
      <c r="EO321" s="12">
        <v>254</v>
      </c>
      <c r="EP321" s="69"/>
      <c r="EQ321" s="70"/>
      <c r="FF321" s="273"/>
      <c r="FG321" s="385"/>
      <c r="FH321" s="232"/>
      <c r="FI321" s="12">
        <v>254</v>
      </c>
      <c r="FJ321" s="69"/>
      <c r="FK321" s="70"/>
      <c r="FZ321" s="273"/>
      <c r="GA321" s="385"/>
      <c r="GB321" s="232"/>
      <c r="GC321" s="12">
        <v>254</v>
      </c>
      <c r="GD321" s="69"/>
      <c r="GE321" s="70"/>
      <c r="GT321" s="273"/>
      <c r="GU321" s="385"/>
      <c r="GV321" s="232"/>
      <c r="GW321" s="12">
        <v>254</v>
      </c>
      <c r="GX321" s="69"/>
      <c r="GY321" s="70"/>
      <c r="HN321" s="273"/>
      <c r="HO321" s="385"/>
      <c r="HP321" s="232"/>
      <c r="HQ321" s="12">
        <v>254</v>
      </c>
      <c r="HR321" s="69"/>
      <c r="HS321" s="70"/>
      <c r="IH321" s="273"/>
      <c r="II321" s="385"/>
      <c r="IJ321" s="232"/>
      <c r="IK321" s="12">
        <v>254</v>
      </c>
      <c r="IL321" s="69"/>
      <c r="IM321" s="70"/>
      <c r="JB321" s="273"/>
      <c r="JC321" s="385"/>
      <c r="JD321" s="232"/>
      <c r="JE321" s="12">
        <v>254</v>
      </c>
      <c r="JF321" s="69"/>
      <c r="JG321" s="70"/>
      <c r="JV321" s="273"/>
      <c r="JW321" s="385"/>
      <c r="JX321" s="232"/>
      <c r="JY321" s="12">
        <v>254</v>
      </c>
      <c r="JZ321" s="69"/>
      <c r="KA321" s="70"/>
      <c r="KP321" s="273"/>
      <c r="KQ321" s="385"/>
      <c r="KR321" s="232"/>
      <c r="KS321" s="12">
        <v>254</v>
      </c>
      <c r="KT321" s="69"/>
      <c r="KU321" s="70"/>
      <c r="LJ321" s="273"/>
      <c r="LK321" s="385"/>
      <c r="LL321" s="232"/>
      <c r="LM321" s="12">
        <v>254</v>
      </c>
      <c r="LN321" s="69"/>
      <c r="LO321" s="70"/>
      <c r="MD321" s="273"/>
    </row>
    <row r="322" spans="2:342" ht="12.75" customHeight="1" x14ac:dyDescent="0.2">
      <c r="B322" s="12">
        <v>255</v>
      </c>
      <c r="C322" s="69"/>
      <c r="D322" s="70"/>
      <c r="E322" s="432"/>
      <c r="F322" s="72">
        <f t="shared" si="0"/>
        <v>0</v>
      </c>
      <c r="G322" s="67"/>
      <c r="H322" s="67"/>
      <c r="I322" s="67"/>
      <c r="J322" s="67"/>
      <c r="K322" s="67"/>
      <c r="L322" s="67"/>
      <c r="M322" s="67"/>
      <c r="N322" s="67"/>
      <c r="O322" s="67"/>
      <c r="P322" s="67"/>
      <c r="Q322" s="67"/>
      <c r="R322" s="67"/>
      <c r="S322" s="220"/>
      <c r="T322" s="385"/>
      <c r="U322" s="232"/>
      <c r="V322" s="12">
        <v>255</v>
      </c>
      <c r="W322" s="69"/>
      <c r="X322" s="70"/>
      <c r="Y322"/>
      <c r="Z322"/>
      <c r="AA322"/>
      <c r="AB322"/>
      <c r="AC322"/>
      <c r="AD322"/>
      <c r="AE322"/>
      <c r="AF322"/>
      <c r="AG322"/>
      <c r="AH322"/>
      <c r="AI322"/>
      <c r="AJ322"/>
      <c r="AK322"/>
      <c r="AL322"/>
      <c r="AM322" s="220"/>
      <c r="AN322" s="417"/>
      <c r="AP322" s="12">
        <v>255</v>
      </c>
      <c r="AQ322" s="69"/>
      <c r="AR322" s="70"/>
      <c r="AS322" s="432"/>
      <c r="AT322" s="574">
        <f t="shared" si="1"/>
        <v>0</v>
      </c>
      <c r="AU322" s="67"/>
      <c r="AV322" s="8"/>
      <c r="AW322" s="8"/>
      <c r="AX322" s="8"/>
      <c r="AY322" s="8"/>
      <c r="AZ322" s="8"/>
      <c r="BA322" s="8"/>
      <c r="BB322" s="8"/>
      <c r="BC322" s="8"/>
      <c r="BD322" s="8"/>
      <c r="BE322" s="8"/>
      <c r="BF322" s="8"/>
      <c r="BG322" s="8"/>
      <c r="BH322" s="8"/>
      <c r="BJ322" s="273"/>
      <c r="BK322" s="385"/>
      <c r="BM322" s="12">
        <v>255</v>
      </c>
      <c r="BN322" s="69"/>
      <c r="BO322" s="70"/>
      <c r="CD322" s="273"/>
      <c r="CE322" s="385"/>
      <c r="CG322" s="12">
        <v>255</v>
      </c>
      <c r="CH322" s="69"/>
      <c r="CI322" s="70"/>
      <c r="CX322" s="273"/>
      <c r="CY322" s="385"/>
      <c r="CZ322" s="232"/>
      <c r="DA322" s="12">
        <v>255</v>
      </c>
      <c r="DB322" s="69"/>
      <c r="DC322" s="70"/>
      <c r="DR322" s="273"/>
      <c r="DS322" s="385"/>
      <c r="DT322" s="232"/>
      <c r="DU322" s="12">
        <v>255</v>
      </c>
      <c r="DV322" s="69"/>
      <c r="DW322" s="70"/>
      <c r="EL322" s="273"/>
      <c r="EM322" s="385"/>
      <c r="EN322" s="232"/>
      <c r="EO322" s="12">
        <v>255</v>
      </c>
      <c r="EP322" s="69"/>
      <c r="EQ322" s="70"/>
      <c r="FF322" s="273"/>
      <c r="FG322" s="385"/>
      <c r="FH322" s="232"/>
      <c r="FI322" s="12">
        <v>255</v>
      </c>
      <c r="FJ322" s="69"/>
      <c r="FK322" s="70"/>
      <c r="FZ322" s="273"/>
      <c r="GA322" s="385"/>
      <c r="GB322" s="232"/>
      <c r="GC322" s="12">
        <v>255</v>
      </c>
      <c r="GD322" s="69"/>
      <c r="GE322" s="70"/>
      <c r="GT322" s="273"/>
      <c r="GU322" s="385"/>
      <c r="GV322" s="232"/>
      <c r="GW322" s="12">
        <v>255</v>
      </c>
      <c r="GX322" s="69"/>
      <c r="GY322" s="70"/>
      <c r="HN322" s="273"/>
      <c r="HO322" s="385"/>
      <c r="HP322" s="232"/>
      <c r="HQ322" s="12">
        <v>255</v>
      </c>
      <c r="HR322" s="69"/>
      <c r="HS322" s="70"/>
      <c r="IH322" s="273"/>
      <c r="II322" s="385"/>
      <c r="IJ322" s="232"/>
      <c r="IK322" s="12">
        <v>255</v>
      </c>
      <c r="IL322" s="69"/>
      <c r="IM322" s="70"/>
      <c r="JB322" s="273"/>
      <c r="JC322" s="385"/>
      <c r="JD322" s="232"/>
      <c r="JE322" s="12">
        <v>255</v>
      </c>
      <c r="JF322" s="69"/>
      <c r="JG322" s="70"/>
      <c r="JV322" s="273"/>
      <c r="JW322" s="385"/>
      <c r="JX322" s="232"/>
      <c r="JY322" s="12">
        <v>255</v>
      </c>
      <c r="JZ322" s="69"/>
      <c r="KA322" s="70"/>
      <c r="KP322" s="273"/>
      <c r="KQ322" s="385"/>
      <c r="KR322" s="232"/>
      <c r="KS322" s="12">
        <v>255</v>
      </c>
      <c r="KT322" s="69"/>
      <c r="KU322" s="70"/>
      <c r="LJ322" s="273"/>
      <c r="LK322" s="385"/>
      <c r="LL322" s="232"/>
      <c r="LM322" s="12">
        <v>255</v>
      </c>
      <c r="LN322" s="69"/>
      <c r="LO322" s="70"/>
      <c r="MD322" s="273"/>
    </row>
    <row r="323" spans="2:342" ht="12.75" customHeight="1" x14ac:dyDescent="0.2">
      <c r="B323" s="12">
        <v>256</v>
      </c>
      <c r="C323" s="69"/>
      <c r="D323" s="70"/>
      <c r="E323" s="432"/>
      <c r="F323" s="72">
        <f t="shared" si="0"/>
        <v>0</v>
      </c>
      <c r="G323" s="67"/>
      <c r="H323" s="67"/>
      <c r="I323" s="67"/>
      <c r="J323" s="67"/>
      <c r="K323" s="67"/>
      <c r="L323" s="67"/>
      <c r="M323" s="67"/>
      <c r="N323" s="67"/>
      <c r="O323" s="67"/>
      <c r="P323" s="67"/>
      <c r="Q323" s="67"/>
      <c r="R323" s="67"/>
      <c r="S323" s="220"/>
      <c r="T323" s="385"/>
      <c r="U323" s="232"/>
      <c r="V323" s="12">
        <v>256</v>
      </c>
      <c r="W323" s="69"/>
      <c r="X323" s="70"/>
      <c r="Y323"/>
      <c r="Z323"/>
      <c r="AA323"/>
      <c r="AB323"/>
      <c r="AC323"/>
      <c r="AD323"/>
      <c r="AE323"/>
      <c r="AF323"/>
      <c r="AG323"/>
      <c r="AH323"/>
      <c r="AI323"/>
      <c r="AJ323"/>
      <c r="AK323"/>
      <c r="AL323"/>
      <c r="AM323" s="220"/>
      <c r="AN323" s="417"/>
      <c r="AP323" s="12">
        <v>256</v>
      </c>
      <c r="AQ323" s="69"/>
      <c r="AR323" s="70"/>
      <c r="AS323" s="432"/>
      <c r="AT323" s="574">
        <f t="shared" si="1"/>
        <v>0</v>
      </c>
      <c r="AU323" s="67"/>
      <c r="AV323" s="8"/>
      <c r="AW323" s="8"/>
      <c r="AX323" s="8"/>
      <c r="AY323" s="8"/>
      <c r="AZ323" s="8"/>
      <c r="BA323" s="8"/>
      <c r="BB323" s="8"/>
      <c r="BC323" s="8"/>
      <c r="BD323" s="8"/>
      <c r="BE323" s="8"/>
      <c r="BF323" s="8"/>
      <c r="BG323" s="8"/>
      <c r="BH323" s="8"/>
      <c r="BJ323" s="273"/>
      <c r="BK323" s="385"/>
      <c r="BM323" s="12">
        <v>256</v>
      </c>
      <c r="BN323" s="69"/>
      <c r="BO323" s="70"/>
      <c r="CD323" s="273"/>
      <c r="CE323" s="385"/>
      <c r="CG323" s="12">
        <v>256</v>
      </c>
      <c r="CH323" s="69"/>
      <c r="CI323" s="70"/>
      <c r="CX323" s="273"/>
      <c r="CY323" s="385"/>
      <c r="CZ323" s="232"/>
      <c r="DA323" s="12">
        <v>256</v>
      </c>
      <c r="DB323" s="69"/>
      <c r="DC323" s="70"/>
      <c r="DR323" s="273"/>
      <c r="DS323" s="385"/>
      <c r="DT323" s="232"/>
      <c r="DU323" s="12">
        <v>256</v>
      </c>
      <c r="DV323" s="69"/>
      <c r="DW323" s="70"/>
      <c r="EL323" s="273"/>
      <c r="EM323" s="385"/>
      <c r="EN323" s="232"/>
      <c r="EO323" s="12">
        <v>256</v>
      </c>
      <c r="EP323" s="69"/>
      <c r="EQ323" s="70"/>
      <c r="FF323" s="273"/>
      <c r="FG323" s="385"/>
      <c r="FH323" s="232"/>
      <c r="FI323" s="12">
        <v>256</v>
      </c>
      <c r="FJ323" s="69"/>
      <c r="FK323" s="70"/>
      <c r="FZ323" s="273"/>
      <c r="GA323" s="385"/>
      <c r="GB323" s="232"/>
      <c r="GC323" s="12">
        <v>256</v>
      </c>
      <c r="GD323" s="69"/>
      <c r="GE323" s="70"/>
      <c r="GT323" s="273"/>
      <c r="GU323" s="385"/>
      <c r="GV323" s="232"/>
      <c r="GW323" s="12">
        <v>256</v>
      </c>
      <c r="GX323" s="69"/>
      <c r="GY323" s="70"/>
      <c r="HN323" s="273"/>
      <c r="HO323" s="385"/>
      <c r="HP323" s="232"/>
      <c r="HQ323" s="12">
        <v>256</v>
      </c>
      <c r="HR323" s="69"/>
      <c r="HS323" s="70"/>
      <c r="IH323" s="273"/>
      <c r="II323" s="385"/>
      <c r="IJ323" s="232"/>
      <c r="IK323" s="12">
        <v>256</v>
      </c>
      <c r="IL323" s="69"/>
      <c r="IM323" s="70"/>
      <c r="JB323" s="273"/>
      <c r="JC323" s="385"/>
      <c r="JD323" s="232"/>
      <c r="JE323" s="12">
        <v>256</v>
      </c>
      <c r="JF323" s="69"/>
      <c r="JG323" s="70"/>
      <c r="JV323" s="273"/>
      <c r="JW323" s="385"/>
      <c r="JX323" s="232"/>
      <c r="JY323" s="12">
        <v>256</v>
      </c>
      <c r="JZ323" s="69"/>
      <c r="KA323" s="70"/>
      <c r="KP323" s="273"/>
      <c r="KQ323" s="385"/>
      <c r="KR323" s="232"/>
      <c r="KS323" s="12">
        <v>256</v>
      </c>
      <c r="KT323" s="69"/>
      <c r="KU323" s="70"/>
      <c r="LJ323" s="273"/>
      <c r="LK323" s="385"/>
      <c r="LL323" s="232"/>
      <c r="LM323" s="12">
        <v>256</v>
      </c>
      <c r="LN323" s="69"/>
      <c r="LO323" s="70"/>
      <c r="MD323" s="273"/>
    </row>
    <row r="324" spans="2:342" ht="12.75" customHeight="1" x14ac:dyDescent="0.2">
      <c r="B324" s="12">
        <v>257</v>
      </c>
      <c r="C324" s="69"/>
      <c r="D324" s="70"/>
      <c r="E324" s="432"/>
      <c r="F324" s="72">
        <f t="shared" ref="F324:F367" si="2">D324-D323</f>
        <v>0</v>
      </c>
      <c r="G324" s="67"/>
      <c r="H324" s="67"/>
      <c r="I324" s="67"/>
      <c r="J324" s="67"/>
      <c r="K324" s="67"/>
      <c r="L324" s="67"/>
      <c r="M324" s="67"/>
      <c r="N324" s="67"/>
      <c r="O324" s="67"/>
      <c r="P324" s="67"/>
      <c r="Q324" s="67"/>
      <c r="R324" s="67"/>
      <c r="S324" s="220"/>
      <c r="T324" s="385"/>
      <c r="U324" s="232"/>
      <c r="V324" s="12">
        <v>257</v>
      </c>
      <c r="W324" s="69"/>
      <c r="X324" s="70"/>
      <c r="Y324"/>
      <c r="Z324"/>
      <c r="AA324"/>
      <c r="AB324"/>
      <c r="AC324"/>
      <c r="AD324"/>
      <c r="AE324"/>
      <c r="AF324"/>
      <c r="AG324"/>
      <c r="AH324"/>
      <c r="AI324"/>
      <c r="AJ324"/>
      <c r="AK324"/>
      <c r="AL324"/>
      <c r="AM324" s="220"/>
      <c r="AN324" s="417"/>
      <c r="AP324" s="12">
        <v>257</v>
      </c>
      <c r="AQ324" s="69"/>
      <c r="AR324" s="70"/>
      <c r="AS324" s="432"/>
      <c r="AT324" s="574">
        <f t="shared" ref="AT324:AT367" si="3">AR324-AR323</f>
        <v>0</v>
      </c>
      <c r="AU324" s="67"/>
      <c r="AV324" s="8"/>
      <c r="AW324" s="8"/>
      <c r="AX324" s="8"/>
      <c r="AY324" s="8"/>
      <c r="AZ324" s="8"/>
      <c r="BA324" s="8"/>
      <c r="BB324" s="8"/>
      <c r="BC324" s="8"/>
      <c r="BD324" s="8"/>
      <c r="BE324" s="8"/>
      <c r="BF324" s="8"/>
      <c r="BG324" s="8"/>
      <c r="BH324" s="8"/>
      <c r="BJ324" s="273"/>
      <c r="BK324" s="385"/>
      <c r="BM324" s="12">
        <v>257</v>
      </c>
      <c r="BN324" s="69"/>
      <c r="BO324" s="70"/>
      <c r="CD324" s="273"/>
      <c r="CE324" s="385"/>
      <c r="CG324" s="12">
        <v>257</v>
      </c>
      <c r="CH324" s="69"/>
      <c r="CI324" s="70"/>
      <c r="CX324" s="273"/>
      <c r="CY324" s="385"/>
      <c r="CZ324" s="232"/>
      <c r="DA324" s="12">
        <v>257</v>
      </c>
      <c r="DB324" s="69"/>
      <c r="DC324" s="70"/>
      <c r="DR324" s="273"/>
      <c r="DS324" s="385"/>
      <c r="DT324" s="232"/>
      <c r="DU324" s="12">
        <v>257</v>
      </c>
      <c r="DV324" s="69"/>
      <c r="DW324" s="70"/>
      <c r="EL324" s="273"/>
      <c r="EM324" s="385"/>
      <c r="EN324" s="232"/>
      <c r="EO324" s="12">
        <v>257</v>
      </c>
      <c r="EP324" s="69"/>
      <c r="EQ324" s="70"/>
      <c r="FF324" s="273"/>
      <c r="FG324" s="385"/>
      <c r="FH324" s="232"/>
      <c r="FI324" s="12">
        <v>257</v>
      </c>
      <c r="FJ324" s="69"/>
      <c r="FK324" s="70"/>
      <c r="FZ324" s="273"/>
      <c r="GA324" s="385"/>
      <c r="GB324" s="232"/>
      <c r="GC324" s="12">
        <v>257</v>
      </c>
      <c r="GD324" s="69"/>
      <c r="GE324" s="70"/>
      <c r="GT324" s="273"/>
      <c r="GU324" s="385"/>
      <c r="GV324" s="232"/>
      <c r="GW324" s="12">
        <v>257</v>
      </c>
      <c r="GX324" s="69"/>
      <c r="GY324" s="70"/>
      <c r="HN324" s="273"/>
      <c r="HO324" s="385"/>
      <c r="HP324" s="232"/>
      <c r="HQ324" s="12">
        <v>257</v>
      </c>
      <c r="HR324" s="69"/>
      <c r="HS324" s="70"/>
      <c r="IH324" s="273"/>
      <c r="II324" s="385"/>
      <c r="IJ324" s="232"/>
      <c r="IK324" s="12">
        <v>257</v>
      </c>
      <c r="IL324" s="69"/>
      <c r="IM324" s="70"/>
      <c r="JB324" s="273"/>
      <c r="JC324" s="385"/>
      <c r="JD324" s="232"/>
      <c r="JE324" s="12">
        <v>257</v>
      </c>
      <c r="JF324" s="69"/>
      <c r="JG324" s="70"/>
      <c r="JV324" s="273"/>
      <c r="JW324" s="385"/>
      <c r="JX324" s="232"/>
      <c r="JY324" s="12">
        <v>257</v>
      </c>
      <c r="JZ324" s="69"/>
      <c r="KA324" s="70"/>
      <c r="KP324" s="273"/>
      <c r="KQ324" s="385"/>
      <c r="KR324" s="232"/>
      <c r="KS324" s="12">
        <v>257</v>
      </c>
      <c r="KT324" s="69"/>
      <c r="KU324" s="70"/>
      <c r="LJ324" s="273"/>
      <c r="LK324" s="385"/>
      <c r="LL324" s="232"/>
      <c r="LM324" s="12">
        <v>257</v>
      </c>
      <c r="LN324" s="69"/>
      <c r="LO324" s="70"/>
      <c r="MD324" s="273"/>
    </row>
    <row r="325" spans="2:342" ht="12.75" customHeight="1" x14ac:dyDescent="0.2">
      <c r="B325" s="12">
        <v>258</v>
      </c>
      <c r="C325" s="69"/>
      <c r="D325" s="70"/>
      <c r="E325" s="432"/>
      <c r="F325" s="72">
        <f t="shared" si="2"/>
        <v>0</v>
      </c>
      <c r="G325" s="67"/>
      <c r="H325" s="67"/>
      <c r="I325" s="67"/>
      <c r="J325" s="67"/>
      <c r="K325" s="67"/>
      <c r="L325" s="67"/>
      <c r="M325" s="67"/>
      <c r="N325" s="67"/>
      <c r="O325" s="67"/>
      <c r="P325" s="67"/>
      <c r="Q325" s="67"/>
      <c r="R325" s="67"/>
      <c r="S325" s="220"/>
      <c r="T325" s="385"/>
      <c r="U325" s="232"/>
      <c r="V325" s="12">
        <v>258</v>
      </c>
      <c r="W325" s="69"/>
      <c r="X325" s="70"/>
      <c r="Y325"/>
      <c r="Z325"/>
      <c r="AA325"/>
      <c r="AB325"/>
      <c r="AC325"/>
      <c r="AD325"/>
      <c r="AE325"/>
      <c r="AF325"/>
      <c r="AG325"/>
      <c r="AH325"/>
      <c r="AI325"/>
      <c r="AJ325"/>
      <c r="AK325"/>
      <c r="AL325"/>
      <c r="AM325" s="220"/>
      <c r="AN325" s="417"/>
      <c r="AP325" s="12">
        <v>258</v>
      </c>
      <c r="AQ325" s="69"/>
      <c r="AR325" s="70"/>
      <c r="AS325" s="432"/>
      <c r="AT325" s="574">
        <f t="shared" si="3"/>
        <v>0</v>
      </c>
      <c r="AU325" s="67"/>
      <c r="AV325" s="8"/>
      <c r="AW325" s="8"/>
      <c r="AX325" s="8"/>
      <c r="AY325" s="8"/>
      <c r="AZ325" s="8"/>
      <c r="BA325" s="8"/>
      <c r="BB325" s="8"/>
      <c r="BC325" s="8"/>
      <c r="BD325" s="8"/>
      <c r="BE325" s="8"/>
      <c r="BF325" s="8"/>
      <c r="BG325" s="8"/>
      <c r="BH325" s="8"/>
      <c r="BJ325" s="273"/>
      <c r="BK325" s="385"/>
      <c r="BM325" s="12">
        <v>258</v>
      </c>
      <c r="BN325" s="69"/>
      <c r="BO325" s="70"/>
      <c r="CD325" s="273"/>
      <c r="CE325" s="385"/>
      <c r="CG325" s="12">
        <v>258</v>
      </c>
      <c r="CH325" s="69"/>
      <c r="CI325" s="70"/>
      <c r="CX325" s="273"/>
      <c r="CY325" s="385"/>
      <c r="CZ325" s="232"/>
      <c r="DA325" s="12">
        <v>258</v>
      </c>
      <c r="DB325" s="69"/>
      <c r="DC325" s="70"/>
      <c r="DR325" s="273"/>
      <c r="DS325" s="385"/>
      <c r="DT325" s="232"/>
      <c r="DU325" s="12">
        <v>258</v>
      </c>
      <c r="DV325" s="69"/>
      <c r="DW325" s="70"/>
      <c r="EL325" s="273"/>
      <c r="EM325" s="385"/>
      <c r="EN325" s="232"/>
      <c r="EO325" s="12">
        <v>258</v>
      </c>
      <c r="EP325" s="69"/>
      <c r="EQ325" s="70"/>
      <c r="FF325" s="273"/>
      <c r="FG325" s="385"/>
      <c r="FH325" s="232"/>
      <c r="FI325" s="12">
        <v>258</v>
      </c>
      <c r="FJ325" s="69"/>
      <c r="FK325" s="70"/>
      <c r="FZ325" s="273"/>
      <c r="GA325" s="385"/>
      <c r="GB325" s="232"/>
      <c r="GC325" s="12">
        <v>258</v>
      </c>
      <c r="GD325" s="69"/>
      <c r="GE325" s="70"/>
      <c r="GT325" s="273"/>
      <c r="GU325" s="385"/>
      <c r="GV325" s="232"/>
      <c r="GW325" s="12">
        <v>258</v>
      </c>
      <c r="GX325" s="69"/>
      <c r="GY325" s="70"/>
      <c r="HN325" s="273"/>
      <c r="HO325" s="385"/>
      <c r="HP325" s="232"/>
      <c r="HQ325" s="12">
        <v>258</v>
      </c>
      <c r="HR325" s="69"/>
      <c r="HS325" s="70"/>
      <c r="IH325" s="273"/>
      <c r="II325" s="385"/>
      <c r="IJ325" s="232"/>
      <c r="IK325" s="12">
        <v>258</v>
      </c>
      <c r="IL325" s="69"/>
      <c r="IM325" s="70"/>
      <c r="JB325" s="273"/>
      <c r="JC325" s="385"/>
      <c r="JD325" s="232"/>
      <c r="JE325" s="12">
        <v>258</v>
      </c>
      <c r="JF325" s="69"/>
      <c r="JG325" s="70"/>
      <c r="JV325" s="273"/>
      <c r="JW325" s="385"/>
      <c r="JX325" s="232"/>
      <c r="JY325" s="12">
        <v>258</v>
      </c>
      <c r="JZ325" s="69"/>
      <c r="KA325" s="70"/>
      <c r="KP325" s="273"/>
      <c r="KQ325" s="385"/>
      <c r="KR325" s="232"/>
      <c r="KS325" s="12">
        <v>258</v>
      </c>
      <c r="KT325" s="69"/>
      <c r="KU325" s="70"/>
      <c r="LJ325" s="273"/>
      <c r="LK325" s="385"/>
      <c r="LL325" s="232"/>
      <c r="LM325" s="12">
        <v>258</v>
      </c>
      <c r="LN325" s="69"/>
      <c r="LO325" s="70"/>
      <c r="MD325" s="273"/>
    </row>
    <row r="326" spans="2:342" ht="12.75" customHeight="1" x14ac:dyDescent="0.2">
      <c r="B326" s="12">
        <v>259</v>
      </c>
      <c r="C326" s="69"/>
      <c r="D326" s="70"/>
      <c r="E326" s="432"/>
      <c r="F326" s="72">
        <f t="shared" si="2"/>
        <v>0</v>
      </c>
      <c r="G326" s="67"/>
      <c r="H326" s="67"/>
      <c r="I326" s="67"/>
      <c r="J326" s="67"/>
      <c r="K326" s="67"/>
      <c r="L326" s="67"/>
      <c r="M326" s="67"/>
      <c r="N326" s="67"/>
      <c r="O326" s="67"/>
      <c r="P326" s="67"/>
      <c r="Q326" s="67"/>
      <c r="R326" s="67"/>
      <c r="S326" s="220"/>
      <c r="T326" s="385"/>
      <c r="U326" s="232"/>
      <c r="V326" s="12">
        <v>259</v>
      </c>
      <c r="W326" s="69"/>
      <c r="X326" s="70"/>
      <c r="Y326"/>
      <c r="Z326"/>
      <c r="AA326"/>
      <c r="AB326"/>
      <c r="AC326"/>
      <c r="AD326"/>
      <c r="AE326"/>
      <c r="AF326"/>
      <c r="AG326"/>
      <c r="AH326"/>
      <c r="AI326"/>
      <c r="AJ326"/>
      <c r="AK326"/>
      <c r="AL326"/>
      <c r="AM326" s="220"/>
      <c r="AN326" s="417"/>
      <c r="AP326" s="12">
        <v>259</v>
      </c>
      <c r="AQ326" s="69"/>
      <c r="AR326" s="70"/>
      <c r="AS326" s="432"/>
      <c r="AT326" s="574">
        <f t="shared" si="3"/>
        <v>0</v>
      </c>
      <c r="AU326" s="67"/>
      <c r="AV326" s="8"/>
      <c r="AW326" s="8"/>
      <c r="AX326" s="8"/>
      <c r="AY326" s="8"/>
      <c r="AZ326" s="8"/>
      <c r="BA326" s="8"/>
      <c r="BB326" s="8"/>
      <c r="BC326" s="8"/>
      <c r="BD326" s="8"/>
      <c r="BE326" s="8"/>
      <c r="BF326" s="8"/>
      <c r="BG326" s="8"/>
      <c r="BH326" s="8"/>
      <c r="BJ326" s="273"/>
      <c r="BK326" s="385"/>
      <c r="BM326" s="12">
        <v>259</v>
      </c>
      <c r="BN326" s="69"/>
      <c r="BO326" s="70"/>
      <c r="CD326" s="273"/>
      <c r="CE326" s="385"/>
      <c r="CG326" s="12">
        <v>259</v>
      </c>
      <c r="CH326" s="69"/>
      <c r="CI326" s="70"/>
      <c r="CX326" s="273"/>
      <c r="CY326" s="385"/>
      <c r="CZ326" s="232"/>
      <c r="DA326" s="12">
        <v>259</v>
      </c>
      <c r="DB326" s="69"/>
      <c r="DC326" s="70"/>
      <c r="DR326" s="273"/>
      <c r="DS326" s="385"/>
      <c r="DT326" s="232"/>
      <c r="DU326" s="12">
        <v>259</v>
      </c>
      <c r="DV326" s="69"/>
      <c r="DW326" s="70"/>
      <c r="EL326" s="273"/>
      <c r="EM326" s="385"/>
      <c r="EN326" s="232"/>
      <c r="EO326" s="12">
        <v>259</v>
      </c>
      <c r="EP326" s="69"/>
      <c r="EQ326" s="70"/>
      <c r="FF326" s="273"/>
      <c r="FG326" s="385"/>
      <c r="FH326" s="232"/>
      <c r="FI326" s="12">
        <v>259</v>
      </c>
      <c r="FJ326" s="69"/>
      <c r="FK326" s="70"/>
      <c r="FZ326" s="273"/>
      <c r="GA326" s="385"/>
      <c r="GB326" s="232"/>
      <c r="GC326" s="12">
        <v>259</v>
      </c>
      <c r="GD326" s="69"/>
      <c r="GE326" s="70"/>
      <c r="GT326" s="273"/>
      <c r="GU326" s="385"/>
      <c r="GV326" s="232"/>
      <c r="GW326" s="12">
        <v>259</v>
      </c>
      <c r="GX326" s="69"/>
      <c r="GY326" s="70"/>
      <c r="HN326" s="273"/>
      <c r="HO326" s="385"/>
      <c r="HP326" s="232"/>
      <c r="HQ326" s="12">
        <v>259</v>
      </c>
      <c r="HR326" s="69"/>
      <c r="HS326" s="70"/>
      <c r="IH326" s="273"/>
      <c r="II326" s="385"/>
      <c r="IJ326" s="232"/>
      <c r="IK326" s="12">
        <v>259</v>
      </c>
      <c r="IL326" s="69"/>
      <c r="IM326" s="70"/>
      <c r="JB326" s="273"/>
      <c r="JC326" s="385"/>
      <c r="JD326" s="232"/>
      <c r="JE326" s="12">
        <v>259</v>
      </c>
      <c r="JF326" s="69"/>
      <c r="JG326" s="70"/>
      <c r="JV326" s="273"/>
      <c r="JW326" s="385"/>
      <c r="JX326" s="232"/>
      <c r="JY326" s="12">
        <v>259</v>
      </c>
      <c r="JZ326" s="69"/>
      <c r="KA326" s="70"/>
      <c r="KP326" s="273"/>
      <c r="KQ326" s="385"/>
      <c r="KR326" s="232"/>
      <c r="KS326" s="12">
        <v>259</v>
      </c>
      <c r="KT326" s="69"/>
      <c r="KU326" s="70"/>
      <c r="LJ326" s="273"/>
      <c r="LK326" s="385"/>
      <c r="LL326" s="232"/>
      <c r="LM326" s="12">
        <v>259</v>
      </c>
      <c r="LN326" s="69"/>
      <c r="LO326" s="70"/>
      <c r="MD326" s="273"/>
    </row>
    <row r="327" spans="2:342" ht="12.75" customHeight="1" x14ac:dyDescent="0.2">
      <c r="B327" s="12">
        <v>260</v>
      </c>
      <c r="C327" s="69"/>
      <c r="D327" s="70"/>
      <c r="E327" s="432"/>
      <c r="F327" s="72">
        <f t="shared" si="2"/>
        <v>0</v>
      </c>
      <c r="G327" s="67"/>
      <c r="H327" s="67"/>
      <c r="I327" s="67"/>
      <c r="J327" s="67"/>
      <c r="K327" s="67"/>
      <c r="L327" s="67"/>
      <c r="M327" s="67"/>
      <c r="N327" s="67"/>
      <c r="O327" s="67"/>
      <c r="P327" s="67"/>
      <c r="Q327" s="67"/>
      <c r="R327" s="67"/>
      <c r="S327" s="220"/>
      <c r="T327" s="385"/>
      <c r="U327" s="232"/>
      <c r="V327" s="12">
        <v>260</v>
      </c>
      <c r="W327" s="69"/>
      <c r="X327" s="70"/>
      <c r="Y327"/>
      <c r="Z327"/>
      <c r="AA327"/>
      <c r="AB327"/>
      <c r="AC327"/>
      <c r="AD327"/>
      <c r="AE327"/>
      <c r="AF327"/>
      <c r="AG327"/>
      <c r="AH327"/>
      <c r="AI327"/>
      <c r="AJ327"/>
      <c r="AK327"/>
      <c r="AL327"/>
      <c r="AM327" s="220"/>
      <c r="AN327" s="417"/>
      <c r="AP327" s="12">
        <v>260</v>
      </c>
      <c r="AQ327" s="69"/>
      <c r="AR327" s="70"/>
      <c r="AS327" s="432"/>
      <c r="AT327" s="574">
        <f t="shared" si="3"/>
        <v>0</v>
      </c>
      <c r="AU327" s="67"/>
      <c r="AV327" s="8"/>
      <c r="AW327" s="8"/>
      <c r="AX327" s="8"/>
      <c r="AY327" s="8"/>
      <c r="AZ327" s="8"/>
      <c r="BA327" s="8"/>
      <c r="BB327" s="8"/>
      <c r="BC327" s="8"/>
      <c r="BD327" s="8"/>
      <c r="BE327" s="8"/>
      <c r="BF327" s="8"/>
      <c r="BG327" s="8"/>
      <c r="BH327" s="8"/>
      <c r="BJ327" s="273"/>
      <c r="BK327" s="385"/>
      <c r="BM327" s="12">
        <v>260</v>
      </c>
      <c r="BN327" s="69"/>
      <c r="BO327" s="70"/>
      <c r="CD327" s="273"/>
      <c r="CE327" s="385"/>
      <c r="CG327" s="12">
        <v>260</v>
      </c>
      <c r="CH327" s="69"/>
      <c r="CI327" s="70"/>
      <c r="CX327" s="273"/>
      <c r="CY327" s="385"/>
      <c r="CZ327" s="232"/>
      <c r="DA327" s="12">
        <v>260</v>
      </c>
      <c r="DB327" s="69"/>
      <c r="DC327" s="70"/>
      <c r="DR327" s="273"/>
      <c r="DS327" s="385"/>
      <c r="DT327" s="232"/>
      <c r="DU327" s="12">
        <v>260</v>
      </c>
      <c r="DV327" s="69"/>
      <c r="DW327" s="70"/>
      <c r="EL327" s="273"/>
      <c r="EM327" s="385"/>
      <c r="EN327" s="232"/>
      <c r="EO327" s="12">
        <v>260</v>
      </c>
      <c r="EP327" s="69"/>
      <c r="EQ327" s="70"/>
      <c r="FF327" s="273"/>
      <c r="FG327" s="385"/>
      <c r="FH327" s="232"/>
      <c r="FI327" s="12">
        <v>260</v>
      </c>
      <c r="FJ327" s="69"/>
      <c r="FK327" s="70"/>
      <c r="FZ327" s="273"/>
      <c r="GA327" s="385"/>
      <c r="GB327" s="232"/>
      <c r="GC327" s="12">
        <v>260</v>
      </c>
      <c r="GD327" s="69"/>
      <c r="GE327" s="70"/>
      <c r="GT327" s="273"/>
      <c r="GU327" s="385"/>
      <c r="GV327" s="232"/>
      <c r="GW327" s="12">
        <v>260</v>
      </c>
      <c r="GX327" s="69"/>
      <c r="GY327" s="70"/>
      <c r="HN327" s="273"/>
      <c r="HO327" s="385"/>
      <c r="HP327" s="232"/>
      <c r="HQ327" s="12">
        <v>260</v>
      </c>
      <c r="HR327" s="69"/>
      <c r="HS327" s="70"/>
      <c r="IH327" s="273"/>
      <c r="II327" s="385"/>
      <c r="IJ327" s="232"/>
      <c r="IK327" s="12">
        <v>260</v>
      </c>
      <c r="IL327" s="69"/>
      <c r="IM327" s="70"/>
      <c r="JB327" s="273"/>
      <c r="JC327" s="385"/>
      <c r="JD327" s="232"/>
      <c r="JE327" s="12">
        <v>260</v>
      </c>
      <c r="JF327" s="69"/>
      <c r="JG327" s="70"/>
      <c r="JV327" s="273"/>
      <c r="JW327" s="385"/>
      <c r="JX327" s="232"/>
      <c r="JY327" s="12">
        <v>260</v>
      </c>
      <c r="JZ327" s="69"/>
      <c r="KA327" s="70"/>
      <c r="KP327" s="273"/>
      <c r="KQ327" s="385"/>
      <c r="KR327" s="232"/>
      <c r="KS327" s="12">
        <v>260</v>
      </c>
      <c r="KT327" s="69"/>
      <c r="KU327" s="70"/>
      <c r="LJ327" s="273"/>
      <c r="LK327" s="385"/>
      <c r="LL327" s="232"/>
      <c r="LM327" s="12">
        <v>260</v>
      </c>
      <c r="LN327" s="69"/>
      <c r="LO327" s="70"/>
      <c r="MD327" s="273"/>
    </row>
    <row r="328" spans="2:342" ht="12.75" customHeight="1" x14ac:dyDescent="0.2">
      <c r="B328" s="12">
        <v>261</v>
      </c>
      <c r="C328" s="69"/>
      <c r="D328" s="70"/>
      <c r="E328" s="432"/>
      <c r="F328" s="72">
        <f t="shared" si="2"/>
        <v>0</v>
      </c>
      <c r="G328" s="67"/>
      <c r="H328" s="67"/>
      <c r="I328" s="67"/>
      <c r="J328" s="67"/>
      <c r="K328" s="67"/>
      <c r="L328" s="67"/>
      <c r="M328" s="67"/>
      <c r="N328" s="67"/>
      <c r="O328" s="67"/>
      <c r="P328" s="67"/>
      <c r="Q328" s="67"/>
      <c r="R328" s="67"/>
      <c r="S328" s="220"/>
      <c r="T328" s="385"/>
      <c r="U328" s="232"/>
      <c r="V328" s="12">
        <v>261</v>
      </c>
      <c r="W328" s="69"/>
      <c r="X328" s="70"/>
      <c r="Y328"/>
      <c r="Z328"/>
      <c r="AA328"/>
      <c r="AB328"/>
      <c r="AC328"/>
      <c r="AD328"/>
      <c r="AE328"/>
      <c r="AF328"/>
      <c r="AG328"/>
      <c r="AH328"/>
      <c r="AI328"/>
      <c r="AJ328"/>
      <c r="AK328"/>
      <c r="AL328"/>
      <c r="AM328" s="220"/>
      <c r="AN328" s="417"/>
      <c r="AP328" s="12">
        <v>261</v>
      </c>
      <c r="AQ328" s="69"/>
      <c r="AR328" s="70"/>
      <c r="AS328" s="432"/>
      <c r="AT328" s="574">
        <f t="shared" si="3"/>
        <v>0</v>
      </c>
      <c r="AU328" s="67"/>
      <c r="AV328" s="8"/>
      <c r="AW328" s="8"/>
      <c r="AX328" s="8"/>
      <c r="AY328" s="8"/>
      <c r="AZ328" s="8"/>
      <c r="BA328" s="8"/>
      <c r="BB328" s="8"/>
      <c r="BC328" s="8"/>
      <c r="BD328" s="8"/>
      <c r="BE328" s="8"/>
      <c r="BF328" s="8"/>
      <c r="BG328" s="8"/>
      <c r="BH328" s="8"/>
      <c r="BJ328" s="273"/>
      <c r="BK328" s="385"/>
      <c r="BM328" s="12">
        <v>261</v>
      </c>
      <c r="BN328" s="69"/>
      <c r="BO328" s="70"/>
      <c r="CD328" s="273"/>
      <c r="CE328" s="385"/>
      <c r="CG328" s="12">
        <v>261</v>
      </c>
      <c r="CH328" s="69"/>
      <c r="CI328" s="70"/>
      <c r="CX328" s="273"/>
      <c r="CY328" s="385"/>
      <c r="CZ328" s="232"/>
      <c r="DA328" s="12">
        <v>261</v>
      </c>
      <c r="DB328" s="69"/>
      <c r="DC328" s="70"/>
      <c r="DR328" s="273"/>
      <c r="DS328" s="385"/>
      <c r="DT328" s="232"/>
      <c r="DU328" s="12">
        <v>261</v>
      </c>
      <c r="DV328" s="69"/>
      <c r="DW328" s="70"/>
      <c r="EL328" s="273"/>
      <c r="EM328" s="385"/>
      <c r="EN328" s="232"/>
      <c r="EO328" s="12">
        <v>261</v>
      </c>
      <c r="EP328" s="69"/>
      <c r="EQ328" s="70"/>
      <c r="FF328" s="273"/>
      <c r="FG328" s="385"/>
      <c r="FH328" s="232"/>
      <c r="FI328" s="12">
        <v>261</v>
      </c>
      <c r="FJ328" s="69"/>
      <c r="FK328" s="70"/>
      <c r="FZ328" s="273"/>
      <c r="GA328" s="385"/>
      <c r="GB328" s="232"/>
      <c r="GC328" s="12">
        <v>261</v>
      </c>
      <c r="GD328" s="69"/>
      <c r="GE328" s="70"/>
      <c r="GT328" s="273"/>
      <c r="GU328" s="385"/>
      <c r="GV328" s="232"/>
      <c r="GW328" s="12">
        <v>261</v>
      </c>
      <c r="GX328" s="69"/>
      <c r="GY328" s="70"/>
      <c r="HN328" s="273"/>
      <c r="HO328" s="385"/>
      <c r="HP328" s="232"/>
      <c r="HQ328" s="12">
        <v>261</v>
      </c>
      <c r="HR328" s="69"/>
      <c r="HS328" s="70"/>
      <c r="IH328" s="273"/>
      <c r="II328" s="385"/>
      <c r="IJ328" s="232"/>
      <c r="IK328" s="12">
        <v>261</v>
      </c>
      <c r="IL328" s="69"/>
      <c r="IM328" s="70"/>
      <c r="JB328" s="273"/>
      <c r="JC328" s="385"/>
      <c r="JD328" s="232"/>
      <c r="JE328" s="12">
        <v>261</v>
      </c>
      <c r="JF328" s="69"/>
      <c r="JG328" s="70"/>
      <c r="JV328" s="273"/>
      <c r="JW328" s="385"/>
      <c r="JX328" s="232"/>
      <c r="JY328" s="12">
        <v>261</v>
      </c>
      <c r="JZ328" s="69"/>
      <c r="KA328" s="70"/>
      <c r="KP328" s="273"/>
      <c r="KQ328" s="385"/>
      <c r="KR328" s="232"/>
      <c r="KS328" s="12">
        <v>261</v>
      </c>
      <c r="KT328" s="69"/>
      <c r="KU328" s="70"/>
      <c r="LJ328" s="273"/>
      <c r="LK328" s="385"/>
      <c r="LL328" s="232"/>
      <c r="LM328" s="12">
        <v>261</v>
      </c>
      <c r="LN328" s="69"/>
      <c r="LO328" s="70"/>
      <c r="MD328" s="273"/>
    </row>
    <row r="329" spans="2:342" ht="12.75" customHeight="1" x14ac:dyDescent="0.2">
      <c r="B329" s="12">
        <v>262</v>
      </c>
      <c r="C329" s="69"/>
      <c r="D329" s="70"/>
      <c r="E329" s="432"/>
      <c r="F329" s="72">
        <f t="shared" si="2"/>
        <v>0</v>
      </c>
      <c r="G329" s="67"/>
      <c r="H329" s="67"/>
      <c r="I329" s="67"/>
      <c r="J329" s="67"/>
      <c r="K329" s="67"/>
      <c r="L329" s="67"/>
      <c r="M329" s="67"/>
      <c r="N329" s="67"/>
      <c r="O329" s="67"/>
      <c r="P329" s="67"/>
      <c r="Q329" s="67"/>
      <c r="R329" s="67"/>
      <c r="S329" s="220"/>
      <c r="T329" s="385"/>
      <c r="U329" s="232"/>
      <c r="V329" s="12">
        <v>262</v>
      </c>
      <c r="W329" s="69"/>
      <c r="X329" s="70"/>
      <c r="Y329"/>
      <c r="Z329"/>
      <c r="AA329"/>
      <c r="AB329"/>
      <c r="AC329"/>
      <c r="AD329"/>
      <c r="AE329"/>
      <c r="AF329"/>
      <c r="AG329"/>
      <c r="AH329"/>
      <c r="AI329"/>
      <c r="AJ329"/>
      <c r="AK329"/>
      <c r="AL329"/>
      <c r="AM329" s="220"/>
      <c r="AN329" s="417"/>
      <c r="AP329" s="12">
        <v>262</v>
      </c>
      <c r="AQ329" s="69"/>
      <c r="AR329" s="70"/>
      <c r="AS329" s="432"/>
      <c r="AT329" s="574">
        <f t="shared" si="3"/>
        <v>0</v>
      </c>
      <c r="AU329" s="67"/>
      <c r="AV329" s="8"/>
      <c r="AW329" s="8"/>
      <c r="AX329" s="8"/>
      <c r="AY329" s="8"/>
      <c r="AZ329" s="8"/>
      <c r="BA329" s="8"/>
      <c r="BB329" s="8"/>
      <c r="BC329" s="8"/>
      <c r="BD329" s="8"/>
      <c r="BE329" s="8"/>
      <c r="BF329" s="8"/>
      <c r="BG329" s="8"/>
      <c r="BH329" s="8"/>
      <c r="BJ329" s="273"/>
      <c r="BK329" s="385"/>
      <c r="BM329" s="12">
        <v>262</v>
      </c>
      <c r="BN329" s="69"/>
      <c r="BO329" s="70"/>
      <c r="CD329" s="273"/>
      <c r="CE329" s="385"/>
      <c r="CG329" s="12">
        <v>262</v>
      </c>
      <c r="CH329" s="69"/>
      <c r="CI329" s="70"/>
      <c r="CX329" s="273"/>
      <c r="CY329" s="385"/>
      <c r="CZ329" s="232"/>
      <c r="DA329" s="12">
        <v>262</v>
      </c>
      <c r="DB329" s="69"/>
      <c r="DC329" s="70"/>
      <c r="DR329" s="273"/>
      <c r="DS329" s="385"/>
      <c r="DT329" s="232"/>
      <c r="DU329" s="12">
        <v>262</v>
      </c>
      <c r="DV329" s="69"/>
      <c r="DW329" s="70"/>
      <c r="EL329" s="273"/>
      <c r="EM329" s="385"/>
      <c r="EN329" s="232"/>
      <c r="EO329" s="12">
        <v>262</v>
      </c>
      <c r="EP329" s="69"/>
      <c r="EQ329" s="70"/>
      <c r="FF329" s="273"/>
      <c r="FG329" s="385"/>
      <c r="FH329" s="232"/>
      <c r="FI329" s="12">
        <v>262</v>
      </c>
      <c r="FJ329" s="69"/>
      <c r="FK329" s="70"/>
      <c r="FZ329" s="273"/>
      <c r="GA329" s="385"/>
      <c r="GB329" s="232"/>
      <c r="GC329" s="12">
        <v>262</v>
      </c>
      <c r="GD329" s="69"/>
      <c r="GE329" s="70"/>
      <c r="GT329" s="273"/>
      <c r="GU329" s="385"/>
      <c r="GV329" s="232"/>
      <c r="GW329" s="12">
        <v>262</v>
      </c>
      <c r="GX329" s="69"/>
      <c r="GY329" s="70"/>
      <c r="HN329" s="273"/>
      <c r="HO329" s="385"/>
      <c r="HP329" s="232"/>
      <c r="HQ329" s="12">
        <v>262</v>
      </c>
      <c r="HR329" s="69"/>
      <c r="HS329" s="70"/>
      <c r="IH329" s="273"/>
      <c r="II329" s="385"/>
      <c r="IJ329" s="232"/>
      <c r="IK329" s="12">
        <v>262</v>
      </c>
      <c r="IL329" s="69"/>
      <c r="IM329" s="70"/>
      <c r="JB329" s="273"/>
      <c r="JC329" s="385"/>
      <c r="JD329" s="232"/>
      <c r="JE329" s="12">
        <v>262</v>
      </c>
      <c r="JF329" s="69"/>
      <c r="JG329" s="70"/>
      <c r="JV329" s="273"/>
      <c r="JW329" s="385"/>
      <c r="JX329" s="232"/>
      <c r="JY329" s="12">
        <v>262</v>
      </c>
      <c r="JZ329" s="69"/>
      <c r="KA329" s="70"/>
      <c r="KP329" s="273"/>
      <c r="KQ329" s="385"/>
      <c r="KR329" s="232"/>
      <c r="KS329" s="12">
        <v>262</v>
      </c>
      <c r="KT329" s="69"/>
      <c r="KU329" s="70"/>
      <c r="LJ329" s="273"/>
      <c r="LK329" s="385"/>
      <c r="LL329" s="232"/>
      <c r="LM329" s="12">
        <v>262</v>
      </c>
      <c r="LN329" s="69"/>
      <c r="LO329" s="70"/>
      <c r="MD329" s="273"/>
    </row>
    <row r="330" spans="2:342" ht="12.75" customHeight="1" x14ac:dyDescent="0.2">
      <c r="B330" s="12">
        <v>263</v>
      </c>
      <c r="C330" s="69"/>
      <c r="D330" s="70"/>
      <c r="E330" s="432"/>
      <c r="F330" s="72">
        <f t="shared" si="2"/>
        <v>0</v>
      </c>
      <c r="G330" s="67"/>
      <c r="H330" s="67"/>
      <c r="I330" s="67"/>
      <c r="J330" s="67"/>
      <c r="K330" s="67"/>
      <c r="L330" s="67"/>
      <c r="M330" s="67"/>
      <c r="N330" s="67"/>
      <c r="O330" s="67"/>
      <c r="P330" s="67"/>
      <c r="Q330" s="67"/>
      <c r="R330" s="67"/>
      <c r="S330" s="220"/>
      <c r="T330" s="385"/>
      <c r="U330" s="232"/>
      <c r="V330" s="12">
        <v>263</v>
      </c>
      <c r="W330" s="69"/>
      <c r="X330" s="70"/>
      <c r="Y330"/>
      <c r="Z330"/>
      <c r="AA330"/>
      <c r="AB330"/>
      <c r="AC330"/>
      <c r="AD330"/>
      <c r="AE330"/>
      <c r="AF330"/>
      <c r="AG330"/>
      <c r="AH330"/>
      <c r="AI330"/>
      <c r="AJ330"/>
      <c r="AK330"/>
      <c r="AL330"/>
      <c r="AM330" s="220"/>
      <c r="AN330" s="417"/>
      <c r="AP330" s="12">
        <v>263</v>
      </c>
      <c r="AQ330" s="69"/>
      <c r="AR330" s="70"/>
      <c r="AS330" s="432"/>
      <c r="AT330" s="574">
        <f t="shared" si="3"/>
        <v>0</v>
      </c>
      <c r="AU330" s="67"/>
      <c r="AV330" s="8"/>
      <c r="AW330" s="8"/>
      <c r="AX330" s="8"/>
      <c r="AY330" s="8"/>
      <c r="AZ330" s="8"/>
      <c r="BA330" s="8"/>
      <c r="BB330" s="8"/>
      <c r="BC330" s="8"/>
      <c r="BD330" s="8"/>
      <c r="BE330" s="8"/>
      <c r="BF330" s="8"/>
      <c r="BG330" s="8"/>
      <c r="BH330" s="8"/>
      <c r="BJ330" s="273"/>
      <c r="BK330" s="385"/>
      <c r="BM330" s="12">
        <v>263</v>
      </c>
      <c r="BN330" s="69"/>
      <c r="BO330" s="70"/>
      <c r="CD330" s="273"/>
      <c r="CE330" s="385"/>
      <c r="CG330" s="12">
        <v>263</v>
      </c>
      <c r="CH330" s="69"/>
      <c r="CI330" s="70"/>
      <c r="CX330" s="273"/>
      <c r="CY330" s="385"/>
      <c r="CZ330" s="232"/>
      <c r="DA330" s="12">
        <v>263</v>
      </c>
      <c r="DB330" s="69"/>
      <c r="DC330" s="70"/>
      <c r="DR330" s="273"/>
      <c r="DS330" s="385"/>
      <c r="DT330" s="232"/>
      <c r="DU330" s="12">
        <v>263</v>
      </c>
      <c r="DV330" s="69"/>
      <c r="DW330" s="70"/>
      <c r="EL330" s="273"/>
      <c r="EM330" s="385"/>
      <c r="EN330" s="232"/>
      <c r="EO330" s="12">
        <v>263</v>
      </c>
      <c r="EP330" s="69"/>
      <c r="EQ330" s="70"/>
      <c r="FF330" s="273"/>
      <c r="FG330" s="385"/>
      <c r="FH330" s="232"/>
      <c r="FI330" s="12">
        <v>263</v>
      </c>
      <c r="FJ330" s="69"/>
      <c r="FK330" s="70"/>
      <c r="FZ330" s="273"/>
      <c r="GA330" s="385"/>
      <c r="GB330" s="232"/>
      <c r="GC330" s="12">
        <v>263</v>
      </c>
      <c r="GD330" s="69"/>
      <c r="GE330" s="70"/>
      <c r="GT330" s="273"/>
      <c r="GU330" s="385"/>
      <c r="GV330" s="232"/>
      <c r="GW330" s="12">
        <v>263</v>
      </c>
      <c r="GX330" s="69"/>
      <c r="GY330" s="70"/>
      <c r="HN330" s="273"/>
      <c r="HO330" s="385"/>
      <c r="HP330" s="232"/>
      <c r="HQ330" s="12">
        <v>263</v>
      </c>
      <c r="HR330" s="69"/>
      <c r="HS330" s="70"/>
      <c r="IH330" s="273"/>
      <c r="II330" s="385"/>
      <c r="IJ330" s="232"/>
      <c r="IK330" s="12">
        <v>263</v>
      </c>
      <c r="IL330" s="69"/>
      <c r="IM330" s="70"/>
      <c r="JB330" s="273"/>
      <c r="JC330" s="385"/>
      <c r="JD330" s="232"/>
      <c r="JE330" s="12">
        <v>263</v>
      </c>
      <c r="JF330" s="69"/>
      <c r="JG330" s="70"/>
      <c r="JV330" s="273"/>
      <c r="JW330" s="385"/>
      <c r="JX330" s="232"/>
      <c r="JY330" s="12">
        <v>263</v>
      </c>
      <c r="JZ330" s="69"/>
      <c r="KA330" s="70"/>
      <c r="KP330" s="273"/>
      <c r="KQ330" s="385"/>
      <c r="KR330" s="232"/>
      <c r="KS330" s="12">
        <v>263</v>
      </c>
      <c r="KT330" s="69"/>
      <c r="KU330" s="70"/>
      <c r="LJ330" s="273"/>
      <c r="LK330" s="385"/>
      <c r="LL330" s="232"/>
      <c r="LM330" s="12">
        <v>263</v>
      </c>
      <c r="LN330" s="69"/>
      <c r="LO330" s="70"/>
      <c r="MD330" s="273"/>
    </row>
    <row r="331" spans="2:342" ht="12.75" customHeight="1" x14ac:dyDescent="0.2">
      <c r="B331" s="12">
        <v>264</v>
      </c>
      <c r="C331" s="69"/>
      <c r="D331" s="70"/>
      <c r="E331" s="432"/>
      <c r="F331" s="72">
        <f t="shared" si="2"/>
        <v>0</v>
      </c>
      <c r="G331" s="67"/>
      <c r="H331" s="67"/>
      <c r="I331" s="67"/>
      <c r="J331" s="67"/>
      <c r="K331" s="67"/>
      <c r="L331" s="67"/>
      <c r="M331" s="67"/>
      <c r="N331" s="67"/>
      <c r="O331" s="67"/>
      <c r="P331" s="67"/>
      <c r="Q331" s="67"/>
      <c r="R331" s="67"/>
      <c r="S331" s="220"/>
      <c r="T331" s="385"/>
      <c r="U331" s="232"/>
      <c r="V331" s="12">
        <v>264</v>
      </c>
      <c r="W331" s="69"/>
      <c r="X331" s="70"/>
      <c r="Y331"/>
      <c r="Z331"/>
      <c r="AA331"/>
      <c r="AB331"/>
      <c r="AC331"/>
      <c r="AD331"/>
      <c r="AE331"/>
      <c r="AF331"/>
      <c r="AG331"/>
      <c r="AH331"/>
      <c r="AI331"/>
      <c r="AJ331"/>
      <c r="AK331"/>
      <c r="AL331"/>
      <c r="AM331" s="220"/>
      <c r="AN331" s="417"/>
      <c r="AP331" s="12">
        <v>264</v>
      </c>
      <c r="AQ331" s="69"/>
      <c r="AR331" s="70"/>
      <c r="AS331" s="432"/>
      <c r="AT331" s="574">
        <f t="shared" si="3"/>
        <v>0</v>
      </c>
      <c r="AU331" s="67"/>
      <c r="AV331" s="8"/>
      <c r="AW331" s="8"/>
      <c r="AX331" s="8"/>
      <c r="AY331" s="8"/>
      <c r="AZ331" s="8"/>
      <c r="BA331" s="8"/>
      <c r="BB331" s="8"/>
      <c r="BC331" s="8"/>
      <c r="BD331" s="8"/>
      <c r="BE331" s="8"/>
      <c r="BF331" s="8"/>
      <c r="BG331" s="8"/>
      <c r="BH331" s="8"/>
      <c r="BJ331" s="273"/>
      <c r="BK331" s="385"/>
      <c r="BM331" s="12">
        <v>264</v>
      </c>
      <c r="BN331" s="69"/>
      <c r="BO331" s="70"/>
      <c r="CD331" s="273"/>
      <c r="CE331" s="385"/>
      <c r="CG331" s="12">
        <v>264</v>
      </c>
      <c r="CH331" s="69"/>
      <c r="CI331" s="70"/>
      <c r="CX331" s="273"/>
      <c r="CY331" s="385"/>
      <c r="CZ331" s="232"/>
      <c r="DA331" s="12">
        <v>264</v>
      </c>
      <c r="DB331" s="69"/>
      <c r="DC331" s="70"/>
      <c r="DR331" s="273"/>
      <c r="DS331" s="385"/>
      <c r="DT331" s="232"/>
      <c r="DU331" s="12">
        <v>264</v>
      </c>
      <c r="DV331" s="69"/>
      <c r="DW331" s="70"/>
      <c r="EL331" s="273"/>
      <c r="EM331" s="385"/>
      <c r="EN331" s="232"/>
      <c r="EO331" s="12">
        <v>264</v>
      </c>
      <c r="EP331" s="69"/>
      <c r="EQ331" s="70"/>
      <c r="FF331" s="273"/>
      <c r="FG331" s="385"/>
      <c r="FH331" s="232"/>
      <c r="FI331" s="12">
        <v>264</v>
      </c>
      <c r="FJ331" s="69"/>
      <c r="FK331" s="70"/>
      <c r="FZ331" s="273"/>
      <c r="GA331" s="385"/>
      <c r="GB331" s="232"/>
      <c r="GC331" s="12">
        <v>264</v>
      </c>
      <c r="GD331" s="69"/>
      <c r="GE331" s="70"/>
      <c r="GT331" s="273"/>
      <c r="GU331" s="385"/>
      <c r="GV331" s="232"/>
      <c r="GW331" s="12">
        <v>264</v>
      </c>
      <c r="GX331" s="69"/>
      <c r="GY331" s="70"/>
      <c r="HN331" s="273"/>
      <c r="HO331" s="385"/>
      <c r="HP331" s="232"/>
      <c r="HQ331" s="12">
        <v>264</v>
      </c>
      <c r="HR331" s="69"/>
      <c r="HS331" s="70"/>
      <c r="IH331" s="273"/>
      <c r="II331" s="385"/>
      <c r="IJ331" s="232"/>
      <c r="IK331" s="12">
        <v>264</v>
      </c>
      <c r="IL331" s="69"/>
      <c r="IM331" s="70"/>
      <c r="JB331" s="273"/>
      <c r="JC331" s="385"/>
      <c r="JD331" s="232"/>
      <c r="JE331" s="12">
        <v>264</v>
      </c>
      <c r="JF331" s="69"/>
      <c r="JG331" s="70"/>
      <c r="JV331" s="273"/>
      <c r="JW331" s="385"/>
      <c r="JX331" s="232"/>
      <c r="JY331" s="12">
        <v>264</v>
      </c>
      <c r="JZ331" s="69"/>
      <c r="KA331" s="70"/>
      <c r="KP331" s="273"/>
      <c r="KQ331" s="385"/>
      <c r="KR331" s="232"/>
      <c r="KS331" s="12">
        <v>264</v>
      </c>
      <c r="KT331" s="69"/>
      <c r="KU331" s="70"/>
      <c r="LJ331" s="273"/>
      <c r="LK331" s="385"/>
      <c r="LL331" s="232"/>
      <c r="LM331" s="12">
        <v>264</v>
      </c>
      <c r="LN331" s="69"/>
      <c r="LO331" s="70"/>
      <c r="MD331" s="273"/>
    </row>
    <row r="332" spans="2:342" ht="12.75" customHeight="1" x14ac:dyDescent="0.2">
      <c r="B332" s="12">
        <v>265</v>
      </c>
      <c r="C332" s="69"/>
      <c r="D332" s="70"/>
      <c r="E332" s="432"/>
      <c r="F332" s="72">
        <f t="shared" si="2"/>
        <v>0</v>
      </c>
      <c r="G332" s="67"/>
      <c r="H332" s="67"/>
      <c r="I332" s="67"/>
      <c r="J332" s="67"/>
      <c r="K332" s="67"/>
      <c r="L332" s="67"/>
      <c r="M332" s="67"/>
      <c r="N332" s="67"/>
      <c r="O332" s="67"/>
      <c r="P332" s="67"/>
      <c r="Q332" s="67"/>
      <c r="R332" s="67"/>
      <c r="S332" s="220"/>
      <c r="T332" s="385"/>
      <c r="U332" s="232"/>
      <c r="V332" s="12">
        <v>265</v>
      </c>
      <c r="W332" s="69"/>
      <c r="X332" s="70"/>
      <c r="Y332"/>
      <c r="Z332"/>
      <c r="AA332"/>
      <c r="AB332"/>
      <c r="AC332"/>
      <c r="AD332"/>
      <c r="AE332"/>
      <c r="AF332"/>
      <c r="AG332"/>
      <c r="AH332"/>
      <c r="AI332"/>
      <c r="AJ332"/>
      <c r="AK332"/>
      <c r="AL332"/>
      <c r="AM332" s="220"/>
      <c r="AN332" s="417"/>
      <c r="AP332" s="12">
        <v>265</v>
      </c>
      <c r="AQ332" s="69"/>
      <c r="AR332" s="70"/>
      <c r="AS332" s="432"/>
      <c r="AT332" s="574">
        <f t="shared" si="3"/>
        <v>0</v>
      </c>
      <c r="AU332" s="67"/>
      <c r="AV332" s="8"/>
      <c r="AW332" s="8"/>
      <c r="AX332" s="8"/>
      <c r="AY332" s="8"/>
      <c r="AZ332" s="8"/>
      <c r="BA332" s="8"/>
      <c r="BB332" s="8"/>
      <c r="BC332" s="8"/>
      <c r="BD332" s="8"/>
      <c r="BE332" s="8"/>
      <c r="BF332" s="8"/>
      <c r="BG332" s="8"/>
      <c r="BH332" s="8"/>
      <c r="BJ332" s="273"/>
      <c r="BK332" s="385"/>
      <c r="BM332" s="12">
        <v>265</v>
      </c>
      <c r="BN332" s="69"/>
      <c r="BO332" s="70"/>
      <c r="CD332" s="273"/>
      <c r="CE332" s="385"/>
      <c r="CG332" s="12">
        <v>265</v>
      </c>
      <c r="CH332" s="69"/>
      <c r="CI332" s="70"/>
      <c r="CX332" s="273"/>
      <c r="CY332" s="385"/>
      <c r="CZ332" s="232"/>
      <c r="DA332" s="12">
        <v>265</v>
      </c>
      <c r="DB332" s="69"/>
      <c r="DC332" s="70"/>
      <c r="DR332" s="273"/>
      <c r="DS332" s="385"/>
      <c r="DT332" s="232"/>
      <c r="DU332" s="12">
        <v>265</v>
      </c>
      <c r="DV332" s="69"/>
      <c r="DW332" s="70"/>
      <c r="EL332" s="273"/>
      <c r="EM332" s="385"/>
      <c r="EN332" s="232"/>
      <c r="EO332" s="12">
        <v>265</v>
      </c>
      <c r="EP332" s="69"/>
      <c r="EQ332" s="70"/>
      <c r="FF332" s="273"/>
      <c r="FG332" s="385"/>
      <c r="FH332" s="232"/>
      <c r="FI332" s="12">
        <v>265</v>
      </c>
      <c r="FJ332" s="69"/>
      <c r="FK332" s="70"/>
      <c r="FZ332" s="273"/>
      <c r="GA332" s="385"/>
      <c r="GB332" s="232"/>
      <c r="GC332" s="12">
        <v>265</v>
      </c>
      <c r="GD332" s="69"/>
      <c r="GE332" s="70"/>
      <c r="GT332" s="273"/>
      <c r="GU332" s="385"/>
      <c r="GV332" s="232"/>
      <c r="GW332" s="12">
        <v>265</v>
      </c>
      <c r="GX332" s="69"/>
      <c r="GY332" s="70"/>
      <c r="HN332" s="273"/>
      <c r="HO332" s="385"/>
      <c r="HP332" s="232"/>
      <c r="HQ332" s="12">
        <v>265</v>
      </c>
      <c r="HR332" s="69"/>
      <c r="HS332" s="70"/>
      <c r="IH332" s="273"/>
      <c r="II332" s="385"/>
      <c r="IJ332" s="232"/>
      <c r="IK332" s="12">
        <v>265</v>
      </c>
      <c r="IL332" s="69"/>
      <c r="IM332" s="70"/>
      <c r="JB332" s="273"/>
      <c r="JC332" s="385"/>
      <c r="JD332" s="232"/>
      <c r="JE332" s="12">
        <v>265</v>
      </c>
      <c r="JF332" s="69"/>
      <c r="JG332" s="70"/>
      <c r="JV332" s="273"/>
      <c r="JW332" s="385"/>
      <c r="JX332" s="232"/>
      <c r="JY332" s="12">
        <v>265</v>
      </c>
      <c r="JZ332" s="69"/>
      <c r="KA332" s="70"/>
      <c r="KP332" s="273"/>
      <c r="KQ332" s="385"/>
      <c r="KR332" s="232"/>
      <c r="KS332" s="12">
        <v>265</v>
      </c>
      <c r="KT332" s="69"/>
      <c r="KU332" s="70"/>
      <c r="LJ332" s="273"/>
      <c r="LK332" s="385"/>
      <c r="LL332" s="232"/>
      <c r="LM332" s="12">
        <v>265</v>
      </c>
      <c r="LN332" s="69"/>
      <c r="LO332" s="70"/>
      <c r="MD332" s="273"/>
    </row>
    <row r="333" spans="2:342" ht="12.75" customHeight="1" x14ac:dyDescent="0.2">
      <c r="B333" s="12">
        <v>266</v>
      </c>
      <c r="C333" s="69"/>
      <c r="D333" s="70"/>
      <c r="E333" s="432"/>
      <c r="F333" s="72">
        <f t="shared" si="2"/>
        <v>0</v>
      </c>
      <c r="G333" s="67"/>
      <c r="H333" s="67"/>
      <c r="I333" s="67"/>
      <c r="J333" s="67"/>
      <c r="K333" s="67"/>
      <c r="L333" s="67"/>
      <c r="M333" s="67"/>
      <c r="N333" s="67"/>
      <c r="O333" s="67"/>
      <c r="P333" s="67"/>
      <c r="Q333" s="67"/>
      <c r="R333" s="67"/>
      <c r="S333" s="220"/>
      <c r="T333" s="385"/>
      <c r="U333" s="232"/>
      <c r="V333" s="12">
        <v>266</v>
      </c>
      <c r="W333" s="69"/>
      <c r="X333" s="70"/>
      <c r="Y333"/>
      <c r="Z333"/>
      <c r="AA333"/>
      <c r="AB333"/>
      <c r="AC333"/>
      <c r="AD333"/>
      <c r="AE333"/>
      <c r="AF333"/>
      <c r="AG333"/>
      <c r="AH333"/>
      <c r="AI333"/>
      <c r="AJ333"/>
      <c r="AK333"/>
      <c r="AL333"/>
      <c r="AM333" s="220"/>
      <c r="AN333" s="417"/>
      <c r="AP333" s="12">
        <v>266</v>
      </c>
      <c r="AQ333" s="69"/>
      <c r="AR333" s="70"/>
      <c r="AS333" s="432"/>
      <c r="AT333" s="574">
        <f t="shared" si="3"/>
        <v>0</v>
      </c>
      <c r="AU333" s="67"/>
      <c r="AV333" s="8"/>
      <c r="AW333" s="8"/>
      <c r="AX333" s="8"/>
      <c r="AY333" s="8"/>
      <c r="AZ333" s="8"/>
      <c r="BA333" s="8"/>
      <c r="BB333" s="8"/>
      <c r="BC333" s="8"/>
      <c r="BD333" s="8"/>
      <c r="BE333" s="8"/>
      <c r="BF333" s="8"/>
      <c r="BG333" s="8"/>
      <c r="BH333" s="8"/>
      <c r="BJ333" s="273"/>
      <c r="BK333" s="385"/>
      <c r="BM333" s="12">
        <v>266</v>
      </c>
      <c r="BN333" s="69"/>
      <c r="BO333" s="70"/>
      <c r="CD333" s="273"/>
      <c r="CE333" s="385"/>
      <c r="CG333" s="12">
        <v>266</v>
      </c>
      <c r="CH333" s="69"/>
      <c r="CI333" s="70"/>
      <c r="CX333" s="273"/>
      <c r="CY333" s="385"/>
      <c r="CZ333" s="232"/>
      <c r="DA333" s="12">
        <v>266</v>
      </c>
      <c r="DB333" s="69"/>
      <c r="DC333" s="70"/>
      <c r="DR333" s="273"/>
      <c r="DS333" s="385"/>
      <c r="DT333" s="232"/>
      <c r="DU333" s="12">
        <v>266</v>
      </c>
      <c r="DV333" s="69"/>
      <c r="DW333" s="70"/>
      <c r="EL333" s="273"/>
      <c r="EM333" s="385"/>
      <c r="EN333" s="232"/>
      <c r="EO333" s="12">
        <v>266</v>
      </c>
      <c r="EP333" s="69"/>
      <c r="EQ333" s="70"/>
      <c r="FF333" s="273"/>
      <c r="FG333" s="385"/>
      <c r="FH333" s="232"/>
      <c r="FI333" s="12">
        <v>266</v>
      </c>
      <c r="FJ333" s="69"/>
      <c r="FK333" s="70"/>
      <c r="FZ333" s="273"/>
      <c r="GA333" s="385"/>
      <c r="GB333" s="232"/>
      <c r="GC333" s="12">
        <v>266</v>
      </c>
      <c r="GD333" s="69"/>
      <c r="GE333" s="70"/>
      <c r="GT333" s="273"/>
      <c r="GU333" s="385"/>
      <c r="GV333" s="232"/>
      <c r="GW333" s="12">
        <v>266</v>
      </c>
      <c r="GX333" s="69"/>
      <c r="GY333" s="70"/>
      <c r="HN333" s="273"/>
      <c r="HO333" s="385"/>
      <c r="HP333" s="232"/>
      <c r="HQ333" s="12">
        <v>266</v>
      </c>
      <c r="HR333" s="69"/>
      <c r="HS333" s="70"/>
      <c r="IH333" s="273"/>
      <c r="II333" s="385"/>
      <c r="IJ333" s="232"/>
      <c r="IK333" s="12">
        <v>266</v>
      </c>
      <c r="IL333" s="69"/>
      <c r="IM333" s="70"/>
      <c r="JB333" s="273"/>
      <c r="JC333" s="385"/>
      <c r="JD333" s="232"/>
      <c r="JE333" s="12">
        <v>266</v>
      </c>
      <c r="JF333" s="69"/>
      <c r="JG333" s="70"/>
      <c r="JV333" s="273"/>
      <c r="JW333" s="385"/>
      <c r="JX333" s="232"/>
      <c r="JY333" s="12">
        <v>266</v>
      </c>
      <c r="JZ333" s="69"/>
      <c r="KA333" s="70"/>
      <c r="KP333" s="273"/>
      <c r="KQ333" s="385"/>
      <c r="KR333" s="232"/>
      <c r="KS333" s="12">
        <v>266</v>
      </c>
      <c r="KT333" s="69"/>
      <c r="KU333" s="70"/>
      <c r="LJ333" s="273"/>
      <c r="LK333" s="385"/>
      <c r="LL333" s="232"/>
      <c r="LM333" s="12">
        <v>266</v>
      </c>
      <c r="LN333" s="69"/>
      <c r="LO333" s="70"/>
      <c r="MD333" s="273"/>
    </row>
    <row r="334" spans="2:342" ht="12.75" customHeight="1" x14ac:dyDescent="0.2">
      <c r="B334" s="12">
        <v>267</v>
      </c>
      <c r="C334" s="69"/>
      <c r="D334" s="70"/>
      <c r="E334" s="432"/>
      <c r="F334" s="72">
        <f t="shared" si="2"/>
        <v>0</v>
      </c>
      <c r="G334" s="67"/>
      <c r="H334" s="67"/>
      <c r="I334" s="67"/>
      <c r="J334" s="67"/>
      <c r="K334" s="67"/>
      <c r="L334" s="67"/>
      <c r="M334" s="67"/>
      <c r="N334" s="67"/>
      <c r="O334" s="67"/>
      <c r="P334" s="67"/>
      <c r="Q334" s="67"/>
      <c r="R334" s="67"/>
      <c r="S334" s="220"/>
      <c r="T334" s="385"/>
      <c r="U334" s="232"/>
      <c r="V334" s="12">
        <v>267</v>
      </c>
      <c r="W334" s="69"/>
      <c r="X334" s="70"/>
      <c r="Y334"/>
      <c r="Z334"/>
      <c r="AA334"/>
      <c r="AB334"/>
      <c r="AC334"/>
      <c r="AD334"/>
      <c r="AE334"/>
      <c r="AF334"/>
      <c r="AG334"/>
      <c r="AH334"/>
      <c r="AI334"/>
      <c r="AJ334"/>
      <c r="AK334"/>
      <c r="AL334"/>
      <c r="AM334" s="220"/>
      <c r="AN334" s="417"/>
      <c r="AP334" s="12">
        <v>267</v>
      </c>
      <c r="AQ334" s="69"/>
      <c r="AR334" s="70"/>
      <c r="AS334" s="432"/>
      <c r="AT334" s="574">
        <f t="shared" si="3"/>
        <v>0</v>
      </c>
      <c r="AU334" s="67"/>
      <c r="AV334" s="8"/>
      <c r="AW334" s="8"/>
      <c r="AX334" s="8"/>
      <c r="AY334" s="8"/>
      <c r="AZ334" s="8"/>
      <c r="BA334" s="8"/>
      <c r="BB334" s="8"/>
      <c r="BC334" s="8"/>
      <c r="BD334" s="8"/>
      <c r="BE334" s="8"/>
      <c r="BF334" s="8"/>
      <c r="BG334" s="8"/>
      <c r="BH334" s="8"/>
      <c r="BJ334" s="273"/>
      <c r="BK334" s="385"/>
      <c r="BM334" s="12">
        <v>267</v>
      </c>
      <c r="BN334" s="69"/>
      <c r="BO334" s="70"/>
      <c r="CD334" s="273"/>
      <c r="CE334" s="385"/>
      <c r="CG334" s="12">
        <v>267</v>
      </c>
      <c r="CH334" s="69"/>
      <c r="CI334" s="70"/>
      <c r="CX334" s="273"/>
      <c r="CY334" s="385"/>
      <c r="CZ334" s="232"/>
      <c r="DA334" s="12">
        <v>267</v>
      </c>
      <c r="DB334" s="69"/>
      <c r="DC334" s="70"/>
      <c r="DR334" s="273"/>
      <c r="DS334" s="385"/>
      <c r="DT334" s="232"/>
      <c r="DU334" s="12">
        <v>267</v>
      </c>
      <c r="DV334" s="69"/>
      <c r="DW334" s="70"/>
      <c r="EL334" s="273"/>
      <c r="EM334" s="385"/>
      <c r="EN334" s="232"/>
      <c r="EO334" s="12">
        <v>267</v>
      </c>
      <c r="EP334" s="69"/>
      <c r="EQ334" s="70"/>
      <c r="FF334" s="273"/>
      <c r="FG334" s="385"/>
      <c r="FH334" s="232"/>
      <c r="FI334" s="12">
        <v>267</v>
      </c>
      <c r="FJ334" s="69"/>
      <c r="FK334" s="70"/>
      <c r="FZ334" s="273"/>
      <c r="GA334" s="385"/>
      <c r="GB334" s="232"/>
      <c r="GC334" s="12">
        <v>267</v>
      </c>
      <c r="GD334" s="69"/>
      <c r="GE334" s="70"/>
      <c r="GT334" s="273"/>
      <c r="GU334" s="385"/>
      <c r="GV334" s="232"/>
      <c r="GW334" s="12">
        <v>267</v>
      </c>
      <c r="GX334" s="69"/>
      <c r="GY334" s="70"/>
      <c r="HN334" s="273"/>
      <c r="HO334" s="385"/>
      <c r="HP334" s="232"/>
      <c r="HQ334" s="12">
        <v>267</v>
      </c>
      <c r="HR334" s="69"/>
      <c r="HS334" s="70"/>
      <c r="IH334" s="273"/>
      <c r="II334" s="385"/>
      <c r="IJ334" s="232"/>
      <c r="IK334" s="12">
        <v>267</v>
      </c>
      <c r="IL334" s="69"/>
      <c r="IM334" s="70"/>
      <c r="JB334" s="273"/>
      <c r="JC334" s="385"/>
      <c r="JD334" s="232"/>
      <c r="JE334" s="12">
        <v>267</v>
      </c>
      <c r="JF334" s="69"/>
      <c r="JG334" s="70"/>
      <c r="JV334" s="273"/>
      <c r="JW334" s="385"/>
      <c r="JX334" s="232"/>
      <c r="JY334" s="12">
        <v>267</v>
      </c>
      <c r="JZ334" s="69"/>
      <c r="KA334" s="70"/>
      <c r="KP334" s="273"/>
      <c r="KQ334" s="385"/>
      <c r="KR334" s="232"/>
      <c r="KS334" s="12">
        <v>267</v>
      </c>
      <c r="KT334" s="69"/>
      <c r="KU334" s="70"/>
      <c r="LJ334" s="273"/>
      <c r="LK334" s="385"/>
      <c r="LL334" s="232"/>
      <c r="LM334" s="12">
        <v>267</v>
      </c>
      <c r="LN334" s="69"/>
      <c r="LO334" s="70"/>
      <c r="MD334" s="273"/>
    </row>
    <row r="335" spans="2:342" ht="12.75" customHeight="1" x14ac:dyDescent="0.2">
      <c r="B335" s="12">
        <v>268</v>
      </c>
      <c r="C335" s="69"/>
      <c r="D335" s="70"/>
      <c r="E335" s="432"/>
      <c r="F335" s="72">
        <f t="shared" si="2"/>
        <v>0</v>
      </c>
      <c r="G335" s="67"/>
      <c r="H335" s="67"/>
      <c r="I335" s="67"/>
      <c r="J335" s="67"/>
      <c r="K335" s="67"/>
      <c r="L335" s="67"/>
      <c r="M335" s="67"/>
      <c r="N335" s="67"/>
      <c r="O335" s="67"/>
      <c r="P335" s="67"/>
      <c r="Q335" s="67"/>
      <c r="R335" s="67"/>
      <c r="S335" s="220"/>
      <c r="T335" s="385"/>
      <c r="U335" s="232"/>
      <c r="V335" s="12">
        <v>268</v>
      </c>
      <c r="W335" s="69"/>
      <c r="X335" s="70"/>
      <c r="Y335"/>
      <c r="Z335"/>
      <c r="AA335"/>
      <c r="AB335"/>
      <c r="AC335"/>
      <c r="AD335"/>
      <c r="AE335"/>
      <c r="AF335"/>
      <c r="AG335"/>
      <c r="AH335"/>
      <c r="AI335"/>
      <c r="AJ335"/>
      <c r="AK335"/>
      <c r="AL335"/>
      <c r="AM335" s="220"/>
      <c r="AN335" s="417"/>
      <c r="AP335" s="12">
        <v>268</v>
      </c>
      <c r="AQ335" s="69"/>
      <c r="AR335" s="70"/>
      <c r="AS335" s="432"/>
      <c r="AT335" s="574">
        <f t="shared" si="3"/>
        <v>0</v>
      </c>
      <c r="AU335" s="67"/>
      <c r="AV335" s="8"/>
      <c r="AW335" s="8"/>
      <c r="AX335" s="8"/>
      <c r="AY335" s="8"/>
      <c r="AZ335" s="8"/>
      <c r="BA335" s="8"/>
      <c r="BB335" s="8"/>
      <c r="BC335" s="8"/>
      <c r="BD335" s="8"/>
      <c r="BE335" s="8"/>
      <c r="BF335" s="8"/>
      <c r="BG335" s="8"/>
      <c r="BH335" s="8"/>
      <c r="BJ335" s="273"/>
      <c r="BK335" s="385"/>
      <c r="BM335" s="12">
        <v>268</v>
      </c>
      <c r="BN335" s="69"/>
      <c r="BO335" s="70"/>
      <c r="CD335" s="273"/>
      <c r="CE335" s="385"/>
      <c r="CG335" s="12">
        <v>268</v>
      </c>
      <c r="CH335" s="69"/>
      <c r="CI335" s="70"/>
      <c r="CX335" s="273"/>
      <c r="CY335" s="385"/>
      <c r="CZ335" s="232"/>
      <c r="DA335" s="12">
        <v>268</v>
      </c>
      <c r="DB335" s="69"/>
      <c r="DC335" s="70"/>
      <c r="DR335" s="273"/>
      <c r="DS335" s="385"/>
      <c r="DT335" s="232"/>
      <c r="DU335" s="12">
        <v>268</v>
      </c>
      <c r="DV335" s="69"/>
      <c r="DW335" s="70"/>
      <c r="EL335" s="273"/>
      <c r="EM335" s="385"/>
      <c r="EN335" s="232"/>
      <c r="EO335" s="12">
        <v>268</v>
      </c>
      <c r="EP335" s="69"/>
      <c r="EQ335" s="70"/>
      <c r="FF335" s="273"/>
      <c r="FG335" s="385"/>
      <c r="FH335" s="232"/>
      <c r="FI335" s="12">
        <v>268</v>
      </c>
      <c r="FJ335" s="69"/>
      <c r="FK335" s="70"/>
      <c r="FZ335" s="273"/>
      <c r="GA335" s="385"/>
      <c r="GB335" s="232"/>
      <c r="GC335" s="12">
        <v>268</v>
      </c>
      <c r="GD335" s="69"/>
      <c r="GE335" s="70"/>
      <c r="GT335" s="273"/>
      <c r="GU335" s="385"/>
      <c r="GV335" s="232"/>
      <c r="GW335" s="12">
        <v>268</v>
      </c>
      <c r="GX335" s="69"/>
      <c r="GY335" s="70"/>
      <c r="HN335" s="273"/>
      <c r="HO335" s="385"/>
      <c r="HP335" s="232"/>
      <c r="HQ335" s="12">
        <v>268</v>
      </c>
      <c r="HR335" s="69"/>
      <c r="HS335" s="70"/>
      <c r="IH335" s="273"/>
      <c r="II335" s="385"/>
      <c r="IJ335" s="232"/>
      <c r="IK335" s="12">
        <v>268</v>
      </c>
      <c r="IL335" s="69"/>
      <c r="IM335" s="70"/>
      <c r="JB335" s="273"/>
      <c r="JC335" s="385"/>
      <c r="JD335" s="232"/>
      <c r="JE335" s="12">
        <v>268</v>
      </c>
      <c r="JF335" s="69"/>
      <c r="JG335" s="70"/>
      <c r="JV335" s="273"/>
      <c r="JW335" s="385"/>
      <c r="JX335" s="232"/>
      <c r="JY335" s="12">
        <v>268</v>
      </c>
      <c r="JZ335" s="69"/>
      <c r="KA335" s="70"/>
      <c r="KP335" s="273"/>
      <c r="KQ335" s="385"/>
      <c r="KR335" s="232"/>
      <c r="KS335" s="12">
        <v>268</v>
      </c>
      <c r="KT335" s="69"/>
      <c r="KU335" s="70"/>
      <c r="LJ335" s="273"/>
      <c r="LK335" s="385"/>
      <c r="LL335" s="232"/>
      <c r="LM335" s="12">
        <v>268</v>
      </c>
      <c r="LN335" s="69"/>
      <c r="LO335" s="70"/>
      <c r="MD335" s="273"/>
    </row>
    <row r="336" spans="2:342" ht="12.75" customHeight="1" x14ac:dyDescent="0.2">
      <c r="B336" s="12">
        <v>269</v>
      </c>
      <c r="C336" s="69"/>
      <c r="D336" s="70"/>
      <c r="E336" s="432"/>
      <c r="F336" s="72">
        <f t="shared" si="2"/>
        <v>0</v>
      </c>
      <c r="G336" s="67"/>
      <c r="H336" s="67"/>
      <c r="I336" s="67"/>
      <c r="J336" s="67"/>
      <c r="K336" s="67"/>
      <c r="L336" s="67"/>
      <c r="M336" s="67"/>
      <c r="N336" s="67"/>
      <c r="O336" s="67"/>
      <c r="P336" s="67"/>
      <c r="Q336" s="67"/>
      <c r="R336" s="67"/>
      <c r="S336" s="220"/>
      <c r="T336" s="385"/>
      <c r="U336" s="232"/>
      <c r="V336" s="12">
        <v>269</v>
      </c>
      <c r="W336" s="69"/>
      <c r="X336" s="70"/>
      <c r="Y336"/>
      <c r="Z336"/>
      <c r="AA336"/>
      <c r="AB336"/>
      <c r="AC336"/>
      <c r="AD336"/>
      <c r="AE336"/>
      <c r="AF336"/>
      <c r="AG336"/>
      <c r="AH336"/>
      <c r="AI336"/>
      <c r="AJ336"/>
      <c r="AK336"/>
      <c r="AL336"/>
      <c r="AM336" s="220"/>
      <c r="AN336" s="417"/>
      <c r="AP336" s="12">
        <v>269</v>
      </c>
      <c r="AQ336" s="69"/>
      <c r="AR336" s="70"/>
      <c r="AS336" s="432"/>
      <c r="AT336" s="574">
        <f t="shared" si="3"/>
        <v>0</v>
      </c>
      <c r="AU336" s="67"/>
      <c r="AV336" s="8"/>
      <c r="AW336" s="8"/>
      <c r="AX336" s="8"/>
      <c r="AY336" s="8"/>
      <c r="AZ336" s="8"/>
      <c r="BA336" s="8"/>
      <c r="BB336" s="8"/>
      <c r="BC336" s="8"/>
      <c r="BD336" s="8"/>
      <c r="BE336" s="8"/>
      <c r="BF336" s="8"/>
      <c r="BG336" s="8"/>
      <c r="BH336" s="8"/>
      <c r="BJ336" s="273"/>
      <c r="BK336" s="385"/>
      <c r="BM336" s="12">
        <v>269</v>
      </c>
      <c r="BN336" s="69"/>
      <c r="BO336" s="70"/>
      <c r="CD336" s="273"/>
      <c r="CE336" s="385"/>
      <c r="CG336" s="12">
        <v>269</v>
      </c>
      <c r="CH336" s="69"/>
      <c r="CI336" s="70"/>
      <c r="CX336" s="273"/>
      <c r="CY336" s="385"/>
      <c r="CZ336" s="232"/>
      <c r="DA336" s="12">
        <v>269</v>
      </c>
      <c r="DB336" s="69"/>
      <c r="DC336" s="70"/>
      <c r="DR336" s="273"/>
      <c r="DS336" s="385"/>
      <c r="DT336" s="232"/>
      <c r="DU336" s="12">
        <v>269</v>
      </c>
      <c r="DV336" s="69"/>
      <c r="DW336" s="70"/>
      <c r="EL336" s="273"/>
      <c r="EM336" s="385"/>
      <c r="EN336" s="232"/>
      <c r="EO336" s="12">
        <v>269</v>
      </c>
      <c r="EP336" s="69"/>
      <c r="EQ336" s="70"/>
      <c r="FF336" s="273"/>
      <c r="FG336" s="385"/>
      <c r="FH336" s="232"/>
      <c r="FI336" s="12">
        <v>269</v>
      </c>
      <c r="FJ336" s="69"/>
      <c r="FK336" s="70"/>
      <c r="FZ336" s="273"/>
      <c r="GA336" s="385"/>
      <c r="GB336" s="232"/>
      <c r="GC336" s="12">
        <v>269</v>
      </c>
      <c r="GD336" s="69"/>
      <c r="GE336" s="70"/>
      <c r="GT336" s="273"/>
      <c r="GU336" s="385"/>
      <c r="GV336" s="232"/>
      <c r="GW336" s="12">
        <v>269</v>
      </c>
      <c r="GX336" s="69"/>
      <c r="GY336" s="70"/>
      <c r="HN336" s="273"/>
      <c r="HO336" s="385"/>
      <c r="HP336" s="232"/>
      <c r="HQ336" s="12">
        <v>269</v>
      </c>
      <c r="HR336" s="69"/>
      <c r="HS336" s="70"/>
      <c r="IH336" s="273"/>
      <c r="II336" s="385"/>
      <c r="IJ336" s="232"/>
      <c r="IK336" s="12">
        <v>269</v>
      </c>
      <c r="IL336" s="69"/>
      <c r="IM336" s="70"/>
      <c r="JB336" s="273"/>
      <c r="JC336" s="385"/>
      <c r="JD336" s="232"/>
      <c r="JE336" s="12">
        <v>269</v>
      </c>
      <c r="JF336" s="69"/>
      <c r="JG336" s="70"/>
      <c r="JV336" s="273"/>
      <c r="JW336" s="385"/>
      <c r="JX336" s="232"/>
      <c r="JY336" s="12">
        <v>269</v>
      </c>
      <c r="JZ336" s="69"/>
      <c r="KA336" s="70"/>
      <c r="KP336" s="273"/>
      <c r="KQ336" s="385"/>
      <c r="KR336" s="232"/>
      <c r="KS336" s="12">
        <v>269</v>
      </c>
      <c r="KT336" s="69"/>
      <c r="KU336" s="70"/>
      <c r="LJ336" s="273"/>
      <c r="LK336" s="385"/>
      <c r="LL336" s="232"/>
      <c r="LM336" s="12">
        <v>269</v>
      </c>
      <c r="LN336" s="69"/>
      <c r="LO336" s="70"/>
      <c r="MD336" s="273"/>
    </row>
    <row r="337" spans="2:342" ht="12.75" customHeight="1" x14ac:dyDescent="0.2">
      <c r="B337" s="12">
        <v>270</v>
      </c>
      <c r="C337" s="69"/>
      <c r="D337" s="70"/>
      <c r="E337" s="432"/>
      <c r="F337" s="72">
        <f t="shared" si="2"/>
        <v>0</v>
      </c>
      <c r="G337" s="67"/>
      <c r="H337" s="67"/>
      <c r="I337" s="67"/>
      <c r="J337" s="67"/>
      <c r="K337" s="67"/>
      <c r="L337" s="67"/>
      <c r="M337" s="67"/>
      <c r="N337" s="67"/>
      <c r="O337" s="67"/>
      <c r="P337" s="67"/>
      <c r="Q337" s="67"/>
      <c r="R337" s="67"/>
      <c r="S337" s="220"/>
      <c r="T337" s="385"/>
      <c r="U337" s="232"/>
      <c r="V337" s="12">
        <v>270</v>
      </c>
      <c r="W337" s="69"/>
      <c r="X337" s="70"/>
      <c r="Y337"/>
      <c r="Z337"/>
      <c r="AA337"/>
      <c r="AB337"/>
      <c r="AC337"/>
      <c r="AD337"/>
      <c r="AE337"/>
      <c r="AF337"/>
      <c r="AG337"/>
      <c r="AH337"/>
      <c r="AI337"/>
      <c r="AJ337"/>
      <c r="AK337"/>
      <c r="AL337"/>
      <c r="AM337" s="220"/>
      <c r="AN337" s="417"/>
      <c r="AP337" s="12">
        <v>270</v>
      </c>
      <c r="AQ337" s="69"/>
      <c r="AR337" s="70"/>
      <c r="AS337" s="432"/>
      <c r="AT337" s="574">
        <f t="shared" si="3"/>
        <v>0</v>
      </c>
      <c r="AU337" s="67"/>
      <c r="AV337" s="8"/>
      <c r="AW337" s="8"/>
      <c r="AX337" s="8"/>
      <c r="AY337" s="8"/>
      <c r="AZ337" s="8"/>
      <c r="BA337" s="8"/>
      <c r="BB337" s="8"/>
      <c r="BC337" s="8"/>
      <c r="BD337" s="8"/>
      <c r="BE337" s="8"/>
      <c r="BF337" s="8"/>
      <c r="BG337" s="8"/>
      <c r="BH337" s="8"/>
      <c r="BJ337" s="273"/>
      <c r="BK337" s="385"/>
      <c r="BM337" s="12">
        <v>270</v>
      </c>
      <c r="BN337" s="69"/>
      <c r="BO337" s="70"/>
      <c r="CD337" s="273"/>
      <c r="CE337" s="385"/>
      <c r="CG337" s="12">
        <v>270</v>
      </c>
      <c r="CH337" s="69"/>
      <c r="CI337" s="70"/>
      <c r="CX337" s="273"/>
      <c r="CY337" s="385"/>
      <c r="CZ337" s="232"/>
      <c r="DA337" s="12">
        <v>270</v>
      </c>
      <c r="DB337" s="69"/>
      <c r="DC337" s="70"/>
      <c r="DR337" s="273"/>
      <c r="DS337" s="385"/>
      <c r="DT337" s="232"/>
      <c r="DU337" s="12">
        <v>270</v>
      </c>
      <c r="DV337" s="69"/>
      <c r="DW337" s="70"/>
      <c r="EL337" s="273"/>
      <c r="EM337" s="385"/>
      <c r="EN337" s="232"/>
      <c r="EO337" s="12">
        <v>270</v>
      </c>
      <c r="EP337" s="69"/>
      <c r="EQ337" s="70"/>
      <c r="FF337" s="273"/>
      <c r="FG337" s="385"/>
      <c r="FH337" s="232"/>
      <c r="FI337" s="12">
        <v>270</v>
      </c>
      <c r="FJ337" s="69"/>
      <c r="FK337" s="70"/>
      <c r="FZ337" s="273"/>
      <c r="GA337" s="385"/>
      <c r="GB337" s="232"/>
      <c r="GC337" s="12">
        <v>270</v>
      </c>
      <c r="GD337" s="69"/>
      <c r="GE337" s="70"/>
      <c r="GT337" s="273"/>
      <c r="GU337" s="385"/>
      <c r="GV337" s="232"/>
      <c r="GW337" s="12">
        <v>270</v>
      </c>
      <c r="GX337" s="69"/>
      <c r="GY337" s="70"/>
      <c r="HN337" s="273"/>
      <c r="HO337" s="385"/>
      <c r="HP337" s="232"/>
      <c r="HQ337" s="12">
        <v>270</v>
      </c>
      <c r="HR337" s="69"/>
      <c r="HS337" s="70"/>
      <c r="IH337" s="273"/>
      <c r="II337" s="385"/>
      <c r="IJ337" s="232"/>
      <c r="IK337" s="12">
        <v>270</v>
      </c>
      <c r="IL337" s="69"/>
      <c r="IM337" s="70"/>
      <c r="JB337" s="273"/>
      <c r="JC337" s="385"/>
      <c r="JD337" s="232"/>
      <c r="JE337" s="12">
        <v>270</v>
      </c>
      <c r="JF337" s="69"/>
      <c r="JG337" s="70"/>
      <c r="JV337" s="273"/>
      <c r="JW337" s="385"/>
      <c r="JX337" s="232"/>
      <c r="JY337" s="12">
        <v>270</v>
      </c>
      <c r="JZ337" s="69"/>
      <c r="KA337" s="70"/>
      <c r="KP337" s="273"/>
      <c r="KQ337" s="385"/>
      <c r="KR337" s="232"/>
      <c r="KS337" s="12">
        <v>270</v>
      </c>
      <c r="KT337" s="69"/>
      <c r="KU337" s="70"/>
      <c r="LJ337" s="273"/>
      <c r="LK337" s="385"/>
      <c r="LL337" s="232"/>
      <c r="LM337" s="12">
        <v>270</v>
      </c>
      <c r="LN337" s="69"/>
      <c r="LO337" s="70"/>
      <c r="MD337" s="273"/>
    </row>
    <row r="338" spans="2:342" ht="12.75" customHeight="1" x14ac:dyDescent="0.2">
      <c r="B338" s="12">
        <v>271</v>
      </c>
      <c r="C338" s="69"/>
      <c r="D338" s="70"/>
      <c r="E338" s="432"/>
      <c r="F338" s="72">
        <f t="shared" si="2"/>
        <v>0</v>
      </c>
      <c r="G338" s="67"/>
      <c r="H338" s="67"/>
      <c r="I338" s="67"/>
      <c r="J338" s="67"/>
      <c r="K338" s="67"/>
      <c r="L338" s="67"/>
      <c r="M338" s="67"/>
      <c r="N338" s="67"/>
      <c r="O338" s="67"/>
      <c r="P338" s="67"/>
      <c r="Q338" s="67"/>
      <c r="R338" s="67"/>
      <c r="S338" s="220"/>
      <c r="T338" s="385"/>
      <c r="U338" s="232"/>
      <c r="V338" s="12">
        <v>271</v>
      </c>
      <c r="W338" s="69"/>
      <c r="X338" s="70"/>
      <c r="Y338"/>
      <c r="Z338"/>
      <c r="AA338"/>
      <c r="AB338"/>
      <c r="AC338"/>
      <c r="AD338"/>
      <c r="AE338"/>
      <c r="AF338"/>
      <c r="AG338"/>
      <c r="AH338"/>
      <c r="AI338"/>
      <c r="AJ338"/>
      <c r="AK338"/>
      <c r="AL338"/>
      <c r="AM338" s="220"/>
      <c r="AN338" s="417"/>
      <c r="AP338" s="12">
        <v>271</v>
      </c>
      <c r="AQ338" s="69"/>
      <c r="AR338" s="70"/>
      <c r="AS338" s="432"/>
      <c r="AT338" s="574">
        <f t="shared" si="3"/>
        <v>0</v>
      </c>
      <c r="AU338" s="67"/>
      <c r="AV338" s="8"/>
      <c r="AW338" s="8"/>
      <c r="AX338" s="8"/>
      <c r="AY338" s="8"/>
      <c r="AZ338" s="8"/>
      <c r="BA338" s="8"/>
      <c r="BB338" s="8"/>
      <c r="BC338" s="8"/>
      <c r="BD338" s="8"/>
      <c r="BE338" s="8"/>
      <c r="BF338" s="8"/>
      <c r="BG338" s="8"/>
      <c r="BH338" s="8"/>
      <c r="BJ338" s="273"/>
      <c r="BK338" s="385"/>
      <c r="BM338" s="12">
        <v>271</v>
      </c>
      <c r="BN338" s="69"/>
      <c r="BO338" s="70"/>
      <c r="CD338" s="273"/>
      <c r="CE338" s="385"/>
      <c r="CG338" s="12">
        <v>271</v>
      </c>
      <c r="CH338" s="69"/>
      <c r="CI338" s="70"/>
      <c r="CX338" s="273"/>
      <c r="CY338" s="385"/>
      <c r="CZ338" s="232"/>
      <c r="DA338" s="12">
        <v>271</v>
      </c>
      <c r="DB338" s="69"/>
      <c r="DC338" s="70"/>
      <c r="DR338" s="273"/>
      <c r="DS338" s="385"/>
      <c r="DT338" s="232"/>
      <c r="DU338" s="12">
        <v>271</v>
      </c>
      <c r="DV338" s="69"/>
      <c r="DW338" s="70"/>
      <c r="EL338" s="273"/>
      <c r="EM338" s="385"/>
      <c r="EN338" s="232"/>
      <c r="EO338" s="12">
        <v>271</v>
      </c>
      <c r="EP338" s="69"/>
      <c r="EQ338" s="70"/>
      <c r="FF338" s="273"/>
      <c r="FG338" s="385"/>
      <c r="FH338" s="232"/>
      <c r="FI338" s="12">
        <v>271</v>
      </c>
      <c r="FJ338" s="69"/>
      <c r="FK338" s="70"/>
      <c r="FZ338" s="273"/>
      <c r="GA338" s="385"/>
      <c r="GB338" s="232"/>
      <c r="GC338" s="12">
        <v>271</v>
      </c>
      <c r="GD338" s="69"/>
      <c r="GE338" s="70"/>
      <c r="GT338" s="273"/>
      <c r="GU338" s="385"/>
      <c r="GV338" s="232"/>
      <c r="GW338" s="12">
        <v>271</v>
      </c>
      <c r="GX338" s="69"/>
      <c r="GY338" s="70"/>
      <c r="HN338" s="273"/>
      <c r="HO338" s="385"/>
      <c r="HP338" s="232"/>
      <c r="HQ338" s="12">
        <v>271</v>
      </c>
      <c r="HR338" s="69"/>
      <c r="HS338" s="70"/>
      <c r="IH338" s="273"/>
      <c r="II338" s="385"/>
      <c r="IJ338" s="232"/>
      <c r="IK338" s="12">
        <v>271</v>
      </c>
      <c r="IL338" s="69"/>
      <c r="IM338" s="70"/>
      <c r="JB338" s="273"/>
      <c r="JC338" s="385"/>
      <c r="JD338" s="232"/>
      <c r="JE338" s="12">
        <v>271</v>
      </c>
      <c r="JF338" s="69"/>
      <c r="JG338" s="70"/>
      <c r="JV338" s="273"/>
      <c r="JW338" s="385"/>
      <c r="JX338" s="232"/>
      <c r="JY338" s="12">
        <v>271</v>
      </c>
      <c r="JZ338" s="69"/>
      <c r="KA338" s="70"/>
      <c r="KP338" s="273"/>
      <c r="KQ338" s="385"/>
      <c r="KR338" s="232"/>
      <c r="KS338" s="12">
        <v>271</v>
      </c>
      <c r="KT338" s="69"/>
      <c r="KU338" s="70"/>
      <c r="LJ338" s="273"/>
      <c r="LK338" s="385"/>
      <c r="LL338" s="232"/>
      <c r="LM338" s="12">
        <v>271</v>
      </c>
      <c r="LN338" s="69"/>
      <c r="LO338" s="70"/>
      <c r="MD338" s="273"/>
    </row>
    <row r="339" spans="2:342" ht="12.75" customHeight="1" x14ac:dyDescent="0.2">
      <c r="B339" s="12">
        <v>272</v>
      </c>
      <c r="C339" s="69"/>
      <c r="D339" s="70"/>
      <c r="E339" s="432"/>
      <c r="F339" s="72">
        <f t="shared" si="2"/>
        <v>0</v>
      </c>
      <c r="G339" s="67"/>
      <c r="H339" s="67"/>
      <c r="I339" s="67"/>
      <c r="J339" s="67"/>
      <c r="K339" s="67"/>
      <c r="L339" s="67"/>
      <c r="M339" s="67"/>
      <c r="N339" s="67"/>
      <c r="O339" s="67"/>
      <c r="P339" s="67"/>
      <c r="Q339" s="67"/>
      <c r="R339" s="67"/>
      <c r="S339" s="220"/>
      <c r="T339" s="385"/>
      <c r="U339" s="232"/>
      <c r="V339" s="12">
        <v>272</v>
      </c>
      <c r="W339" s="69"/>
      <c r="X339" s="70"/>
      <c r="Y339"/>
      <c r="Z339"/>
      <c r="AA339"/>
      <c r="AB339"/>
      <c r="AC339"/>
      <c r="AD339"/>
      <c r="AE339"/>
      <c r="AF339"/>
      <c r="AG339"/>
      <c r="AH339"/>
      <c r="AI339"/>
      <c r="AJ339"/>
      <c r="AK339"/>
      <c r="AL339"/>
      <c r="AM339" s="220"/>
      <c r="AN339" s="417"/>
      <c r="AP339" s="12">
        <v>272</v>
      </c>
      <c r="AQ339" s="69"/>
      <c r="AR339" s="70"/>
      <c r="AS339" s="432"/>
      <c r="AT339" s="574">
        <f t="shared" si="3"/>
        <v>0</v>
      </c>
      <c r="AU339" s="67"/>
      <c r="AV339" s="8"/>
      <c r="AW339" s="8"/>
      <c r="AX339" s="8"/>
      <c r="AY339" s="8"/>
      <c r="AZ339" s="8"/>
      <c r="BA339" s="8"/>
      <c r="BB339" s="8"/>
      <c r="BC339" s="8"/>
      <c r="BD339" s="8"/>
      <c r="BE339" s="8"/>
      <c r="BF339" s="8"/>
      <c r="BG339" s="8"/>
      <c r="BH339" s="8"/>
      <c r="BJ339" s="273"/>
      <c r="BK339" s="385"/>
      <c r="BM339" s="12">
        <v>272</v>
      </c>
      <c r="BN339" s="69"/>
      <c r="BO339" s="70"/>
      <c r="CD339" s="273"/>
      <c r="CE339" s="385"/>
      <c r="CG339" s="12">
        <v>272</v>
      </c>
      <c r="CH339" s="69"/>
      <c r="CI339" s="70"/>
      <c r="CX339" s="273"/>
      <c r="CY339" s="385"/>
      <c r="CZ339" s="232"/>
      <c r="DA339" s="12">
        <v>272</v>
      </c>
      <c r="DB339" s="69"/>
      <c r="DC339" s="70"/>
      <c r="DR339" s="273"/>
      <c r="DS339" s="385"/>
      <c r="DT339" s="232"/>
      <c r="DU339" s="12">
        <v>272</v>
      </c>
      <c r="DV339" s="69"/>
      <c r="DW339" s="70"/>
      <c r="EL339" s="273"/>
      <c r="EM339" s="385"/>
      <c r="EN339" s="232"/>
      <c r="EO339" s="12">
        <v>272</v>
      </c>
      <c r="EP339" s="69"/>
      <c r="EQ339" s="70"/>
      <c r="FF339" s="273"/>
      <c r="FG339" s="385"/>
      <c r="FH339" s="232"/>
      <c r="FI339" s="12">
        <v>272</v>
      </c>
      <c r="FJ339" s="69"/>
      <c r="FK339" s="70"/>
      <c r="FZ339" s="273"/>
      <c r="GA339" s="385"/>
      <c r="GB339" s="232"/>
      <c r="GC339" s="12">
        <v>272</v>
      </c>
      <c r="GD339" s="69"/>
      <c r="GE339" s="70"/>
      <c r="GT339" s="273"/>
      <c r="GU339" s="385"/>
      <c r="GV339" s="232"/>
      <c r="GW339" s="12">
        <v>272</v>
      </c>
      <c r="GX339" s="69"/>
      <c r="GY339" s="70"/>
      <c r="HN339" s="273"/>
      <c r="HO339" s="385"/>
      <c r="HP339" s="232"/>
      <c r="HQ339" s="12">
        <v>272</v>
      </c>
      <c r="HR339" s="69"/>
      <c r="HS339" s="70"/>
      <c r="IH339" s="273"/>
      <c r="II339" s="385"/>
      <c r="IJ339" s="232"/>
      <c r="IK339" s="12">
        <v>272</v>
      </c>
      <c r="IL339" s="69"/>
      <c r="IM339" s="70"/>
      <c r="JB339" s="273"/>
      <c r="JC339" s="385"/>
      <c r="JD339" s="232"/>
      <c r="JE339" s="12">
        <v>272</v>
      </c>
      <c r="JF339" s="69"/>
      <c r="JG339" s="70"/>
      <c r="JV339" s="273"/>
      <c r="JW339" s="385"/>
      <c r="JX339" s="232"/>
      <c r="JY339" s="12">
        <v>272</v>
      </c>
      <c r="JZ339" s="69"/>
      <c r="KA339" s="70"/>
      <c r="KP339" s="273"/>
      <c r="KQ339" s="385"/>
      <c r="KR339" s="232"/>
      <c r="KS339" s="12">
        <v>272</v>
      </c>
      <c r="KT339" s="69"/>
      <c r="KU339" s="70"/>
      <c r="LJ339" s="273"/>
      <c r="LK339" s="385"/>
      <c r="LL339" s="232"/>
      <c r="LM339" s="12">
        <v>272</v>
      </c>
      <c r="LN339" s="69"/>
      <c r="LO339" s="70"/>
      <c r="MD339" s="273"/>
    </row>
    <row r="340" spans="2:342" ht="12.75" customHeight="1" x14ac:dyDescent="0.2">
      <c r="B340" s="12">
        <v>273</v>
      </c>
      <c r="C340" s="69"/>
      <c r="D340" s="70"/>
      <c r="E340" s="432"/>
      <c r="F340" s="72">
        <f t="shared" si="2"/>
        <v>0</v>
      </c>
      <c r="G340" s="67"/>
      <c r="H340" s="67"/>
      <c r="I340" s="67"/>
      <c r="J340" s="67"/>
      <c r="K340" s="67"/>
      <c r="L340" s="67"/>
      <c r="M340" s="67"/>
      <c r="N340" s="67"/>
      <c r="O340" s="67"/>
      <c r="P340" s="67"/>
      <c r="Q340" s="67"/>
      <c r="R340" s="67"/>
      <c r="S340" s="220"/>
      <c r="T340" s="385"/>
      <c r="U340" s="232"/>
      <c r="V340" s="12">
        <v>273</v>
      </c>
      <c r="W340" s="69"/>
      <c r="X340" s="70"/>
      <c r="Y340"/>
      <c r="Z340"/>
      <c r="AA340"/>
      <c r="AB340"/>
      <c r="AC340"/>
      <c r="AD340"/>
      <c r="AE340"/>
      <c r="AF340"/>
      <c r="AG340"/>
      <c r="AH340"/>
      <c r="AI340"/>
      <c r="AJ340"/>
      <c r="AK340"/>
      <c r="AL340"/>
      <c r="AM340" s="220"/>
      <c r="AN340" s="417"/>
      <c r="AP340" s="12">
        <v>273</v>
      </c>
      <c r="AQ340" s="69"/>
      <c r="AR340" s="70"/>
      <c r="AS340" s="432"/>
      <c r="AT340" s="574">
        <f t="shared" si="3"/>
        <v>0</v>
      </c>
      <c r="AU340" s="67"/>
      <c r="AV340" s="8"/>
      <c r="AW340" s="8"/>
      <c r="AX340" s="8"/>
      <c r="AY340" s="8"/>
      <c r="AZ340" s="8"/>
      <c r="BA340" s="8"/>
      <c r="BB340" s="8"/>
      <c r="BC340" s="8"/>
      <c r="BD340" s="8"/>
      <c r="BE340" s="8"/>
      <c r="BF340" s="8"/>
      <c r="BG340" s="8"/>
      <c r="BH340" s="8"/>
      <c r="BJ340" s="273"/>
      <c r="BK340" s="385"/>
      <c r="BM340" s="12">
        <v>273</v>
      </c>
      <c r="BN340" s="69"/>
      <c r="BO340" s="70"/>
      <c r="CD340" s="273"/>
      <c r="CE340" s="385"/>
      <c r="CG340" s="12">
        <v>273</v>
      </c>
      <c r="CH340" s="69"/>
      <c r="CI340" s="70"/>
      <c r="CX340" s="273"/>
      <c r="CY340" s="385"/>
      <c r="CZ340" s="232"/>
      <c r="DA340" s="12">
        <v>273</v>
      </c>
      <c r="DB340" s="69"/>
      <c r="DC340" s="70"/>
      <c r="DR340" s="273"/>
      <c r="DS340" s="385"/>
      <c r="DT340" s="232"/>
      <c r="DU340" s="12">
        <v>273</v>
      </c>
      <c r="DV340" s="69"/>
      <c r="DW340" s="70"/>
      <c r="EL340" s="273"/>
      <c r="EM340" s="385"/>
      <c r="EN340" s="232"/>
      <c r="EO340" s="12">
        <v>273</v>
      </c>
      <c r="EP340" s="69"/>
      <c r="EQ340" s="70"/>
      <c r="FF340" s="273"/>
      <c r="FG340" s="385"/>
      <c r="FH340" s="232"/>
      <c r="FI340" s="12">
        <v>273</v>
      </c>
      <c r="FJ340" s="69"/>
      <c r="FK340" s="70"/>
      <c r="FZ340" s="273"/>
      <c r="GA340" s="385"/>
      <c r="GB340" s="232"/>
      <c r="GC340" s="12">
        <v>273</v>
      </c>
      <c r="GD340" s="69"/>
      <c r="GE340" s="70"/>
      <c r="GT340" s="273"/>
      <c r="GU340" s="385"/>
      <c r="GV340" s="232"/>
      <c r="GW340" s="12">
        <v>273</v>
      </c>
      <c r="GX340" s="69"/>
      <c r="GY340" s="70"/>
      <c r="HN340" s="273"/>
      <c r="HO340" s="385"/>
      <c r="HP340" s="232"/>
      <c r="HQ340" s="12">
        <v>273</v>
      </c>
      <c r="HR340" s="69"/>
      <c r="HS340" s="70"/>
      <c r="IH340" s="273"/>
      <c r="II340" s="385"/>
      <c r="IJ340" s="232"/>
      <c r="IK340" s="12">
        <v>273</v>
      </c>
      <c r="IL340" s="69"/>
      <c r="IM340" s="70"/>
      <c r="JB340" s="273"/>
      <c r="JC340" s="385"/>
      <c r="JD340" s="232"/>
      <c r="JE340" s="12">
        <v>273</v>
      </c>
      <c r="JF340" s="69"/>
      <c r="JG340" s="70"/>
      <c r="JV340" s="273"/>
      <c r="JW340" s="385"/>
      <c r="JX340" s="232"/>
      <c r="JY340" s="12">
        <v>273</v>
      </c>
      <c r="JZ340" s="69"/>
      <c r="KA340" s="70"/>
      <c r="KP340" s="273"/>
      <c r="KQ340" s="385"/>
      <c r="KR340" s="232"/>
      <c r="KS340" s="12">
        <v>273</v>
      </c>
      <c r="KT340" s="69"/>
      <c r="KU340" s="70"/>
      <c r="LJ340" s="273"/>
      <c r="LK340" s="385"/>
      <c r="LL340" s="232"/>
      <c r="LM340" s="12">
        <v>273</v>
      </c>
      <c r="LN340" s="69"/>
      <c r="LO340" s="70"/>
      <c r="MD340" s="273"/>
    </row>
    <row r="341" spans="2:342" ht="12.75" customHeight="1" x14ac:dyDescent="0.2">
      <c r="B341" s="12">
        <v>274</v>
      </c>
      <c r="C341" s="69"/>
      <c r="D341" s="70"/>
      <c r="E341" s="432"/>
      <c r="F341" s="72">
        <f t="shared" si="2"/>
        <v>0</v>
      </c>
      <c r="G341" s="67"/>
      <c r="H341" s="67"/>
      <c r="I341" s="67"/>
      <c r="J341" s="67"/>
      <c r="K341" s="67"/>
      <c r="L341" s="67"/>
      <c r="M341" s="67"/>
      <c r="N341" s="67"/>
      <c r="O341" s="67"/>
      <c r="P341" s="67"/>
      <c r="Q341" s="67"/>
      <c r="R341" s="67"/>
      <c r="S341" s="220"/>
      <c r="T341" s="385"/>
      <c r="U341" s="232"/>
      <c r="V341" s="12">
        <v>274</v>
      </c>
      <c r="W341" s="69"/>
      <c r="X341" s="70"/>
      <c r="Y341"/>
      <c r="Z341"/>
      <c r="AA341"/>
      <c r="AB341"/>
      <c r="AC341"/>
      <c r="AD341"/>
      <c r="AE341"/>
      <c r="AF341"/>
      <c r="AG341"/>
      <c r="AH341"/>
      <c r="AI341"/>
      <c r="AJ341"/>
      <c r="AK341"/>
      <c r="AL341"/>
      <c r="AM341" s="220"/>
      <c r="AN341" s="417"/>
      <c r="AP341" s="12">
        <v>274</v>
      </c>
      <c r="AQ341" s="69"/>
      <c r="AR341" s="70"/>
      <c r="AS341" s="432"/>
      <c r="AT341" s="574">
        <f t="shared" si="3"/>
        <v>0</v>
      </c>
      <c r="AU341" s="67"/>
      <c r="AV341" s="8"/>
      <c r="AW341" s="8"/>
      <c r="AX341" s="8"/>
      <c r="AY341" s="8"/>
      <c r="AZ341" s="8"/>
      <c r="BA341" s="8"/>
      <c r="BB341" s="8"/>
      <c r="BC341" s="8"/>
      <c r="BD341" s="8"/>
      <c r="BE341" s="8"/>
      <c r="BF341" s="8"/>
      <c r="BG341" s="8"/>
      <c r="BH341" s="8"/>
      <c r="BJ341" s="273"/>
      <c r="BK341" s="385"/>
      <c r="BM341" s="12">
        <v>274</v>
      </c>
      <c r="BN341" s="69"/>
      <c r="BO341" s="70"/>
      <c r="CD341" s="273"/>
      <c r="CE341" s="385"/>
      <c r="CG341" s="12">
        <v>274</v>
      </c>
      <c r="CH341" s="69"/>
      <c r="CI341" s="70"/>
      <c r="CX341" s="273"/>
      <c r="CY341" s="385"/>
      <c r="CZ341" s="232"/>
      <c r="DA341" s="12">
        <v>274</v>
      </c>
      <c r="DB341" s="69"/>
      <c r="DC341" s="70"/>
      <c r="DR341" s="273"/>
      <c r="DS341" s="385"/>
      <c r="DT341" s="232"/>
      <c r="DU341" s="12">
        <v>274</v>
      </c>
      <c r="DV341" s="69"/>
      <c r="DW341" s="70"/>
      <c r="EL341" s="273"/>
      <c r="EM341" s="385"/>
      <c r="EN341" s="232"/>
      <c r="EO341" s="12">
        <v>274</v>
      </c>
      <c r="EP341" s="69"/>
      <c r="EQ341" s="70"/>
      <c r="FF341" s="273"/>
      <c r="FG341" s="385"/>
      <c r="FH341" s="232"/>
      <c r="FI341" s="12">
        <v>274</v>
      </c>
      <c r="FJ341" s="69"/>
      <c r="FK341" s="70"/>
      <c r="FZ341" s="273"/>
      <c r="GA341" s="385"/>
      <c r="GB341" s="232"/>
      <c r="GC341" s="12">
        <v>274</v>
      </c>
      <c r="GD341" s="69"/>
      <c r="GE341" s="70"/>
      <c r="GT341" s="273"/>
      <c r="GU341" s="385"/>
      <c r="GV341" s="232"/>
      <c r="GW341" s="12">
        <v>274</v>
      </c>
      <c r="GX341" s="69"/>
      <c r="GY341" s="70"/>
      <c r="HN341" s="273"/>
      <c r="HO341" s="385"/>
      <c r="HP341" s="232"/>
      <c r="HQ341" s="12">
        <v>274</v>
      </c>
      <c r="HR341" s="69"/>
      <c r="HS341" s="70"/>
      <c r="IH341" s="273"/>
      <c r="II341" s="385"/>
      <c r="IJ341" s="232"/>
      <c r="IK341" s="12">
        <v>274</v>
      </c>
      <c r="IL341" s="69"/>
      <c r="IM341" s="70"/>
      <c r="JB341" s="273"/>
      <c r="JC341" s="385"/>
      <c r="JD341" s="232"/>
      <c r="JE341" s="12">
        <v>274</v>
      </c>
      <c r="JF341" s="69"/>
      <c r="JG341" s="70"/>
      <c r="JV341" s="273"/>
      <c r="JW341" s="385"/>
      <c r="JX341" s="232"/>
      <c r="JY341" s="12">
        <v>274</v>
      </c>
      <c r="JZ341" s="69"/>
      <c r="KA341" s="70"/>
      <c r="KP341" s="273"/>
      <c r="KQ341" s="385"/>
      <c r="KR341" s="232"/>
      <c r="KS341" s="12">
        <v>274</v>
      </c>
      <c r="KT341" s="69"/>
      <c r="KU341" s="70"/>
      <c r="LJ341" s="273"/>
      <c r="LK341" s="385"/>
      <c r="LL341" s="232"/>
      <c r="LM341" s="12">
        <v>274</v>
      </c>
      <c r="LN341" s="69"/>
      <c r="LO341" s="70"/>
      <c r="MD341" s="273"/>
    </row>
    <row r="342" spans="2:342" ht="12.75" customHeight="1" x14ac:dyDescent="0.2">
      <c r="B342" s="12">
        <v>275</v>
      </c>
      <c r="C342" s="69"/>
      <c r="D342" s="70"/>
      <c r="E342" s="432"/>
      <c r="F342" s="72">
        <f t="shared" si="2"/>
        <v>0</v>
      </c>
      <c r="G342" s="67"/>
      <c r="H342" s="67"/>
      <c r="I342" s="67"/>
      <c r="J342" s="67"/>
      <c r="K342" s="67"/>
      <c r="L342" s="67"/>
      <c r="M342" s="67"/>
      <c r="N342" s="67"/>
      <c r="O342" s="67"/>
      <c r="P342" s="67"/>
      <c r="Q342" s="67"/>
      <c r="R342" s="67"/>
      <c r="S342" s="220"/>
      <c r="T342" s="385"/>
      <c r="U342" s="232"/>
      <c r="V342" s="12">
        <v>275</v>
      </c>
      <c r="W342" s="69"/>
      <c r="X342" s="70"/>
      <c r="Y342"/>
      <c r="Z342"/>
      <c r="AA342"/>
      <c r="AB342"/>
      <c r="AC342"/>
      <c r="AD342"/>
      <c r="AE342"/>
      <c r="AF342"/>
      <c r="AG342"/>
      <c r="AH342"/>
      <c r="AI342"/>
      <c r="AJ342"/>
      <c r="AK342"/>
      <c r="AL342"/>
      <c r="AM342" s="220"/>
      <c r="AN342" s="417"/>
      <c r="AP342" s="12">
        <v>275</v>
      </c>
      <c r="AQ342" s="69"/>
      <c r="AR342" s="70"/>
      <c r="AS342" s="432"/>
      <c r="AT342" s="574">
        <f t="shared" si="3"/>
        <v>0</v>
      </c>
      <c r="AU342" s="67"/>
      <c r="AV342" s="8"/>
      <c r="AW342" s="8"/>
      <c r="AX342" s="8"/>
      <c r="AY342" s="8"/>
      <c r="AZ342" s="8"/>
      <c r="BA342" s="8"/>
      <c r="BB342" s="8"/>
      <c r="BC342" s="8"/>
      <c r="BD342" s="8"/>
      <c r="BE342" s="8"/>
      <c r="BF342" s="8"/>
      <c r="BG342" s="8"/>
      <c r="BH342" s="8"/>
      <c r="BJ342" s="273"/>
      <c r="BK342" s="385"/>
      <c r="BM342" s="12">
        <v>275</v>
      </c>
      <c r="BN342" s="69"/>
      <c r="BO342" s="70"/>
      <c r="CD342" s="273"/>
      <c r="CE342" s="385"/>
      <c r="CG342" s="12">
        <v>275</v>
      </c>
      <c r="CH342" s="69"/>
      <c r="CI342" s="70"/>
      <c r="CX342" s="273"/>
      <c r="CY342" s="385"/>
      <c r="CZ342" s="232"/>
      <c r="DA342" s="12">
        <v>275</v>
      </c>
      <c r="DB342" s="69"/>
      <c r="DC342" s="70"/>
      <c r="DR342" s="273"/>
      <c r="DS342" s="385"/>
      <c r="DT342" s="232"/>
      <c r="DU342" s="12">
        <v>275</v>
      </c>
      <c r="DV342" s="69"/>
      <c r="DW342" s="70"/>
      <c r="EL342" s="273"/>
      <c r="EM342" s="385"/>
      <c r="EN342" s="232"/>
      <c r="EO342" s="12">
        <v>275</v>
      </c>
      <c r="EP342" s="69"/>
      <c r="EQ342" s="70"/>
      <c r="FF342" s="273"/>
      <c r="FG342" s="385"/>
      <c r="FH342" s="232"/>
      <c r="FI342" s="12">
        <v>275</v>
      </c>
      <c r="FJ342" s="69"/>
      <c r="FK342" s="70"/>
      <c r="FZ342" s="273"/>
      <c r="GA342" s="385"/>
      <c r="GB342" s="232"/>
      <c r="GC342" s="12">
        <v>275</v>
      </c>
      <c r="GD342" s="69"/>
      <c r="GE342" s="70"/>
      <c r="GT342" s="273"/>
      <c r="GU342" s="385"/>
      <c r="GV342" s="232"/>
      <c r="GW342" s="12">
        <v>275</v>
      </c>
      <c r="GX342" s="69"/>
      <c r="GY342" s="70"/>
      <c r="HN342" s="273"/>
      <c r="HO342" s="385"/>
      <c r="HP342" s="232"/>
      <c r="HQ342" s="12">
        <v>275</v>
      </c>
      <c r="HR342" s="69"/>
      <c r="HS342" s="70"/>
      <c r="IH342" s="273"/>
      <c r="II342" s="385"/>
      <c r="IJ342" s="232"/>
      <c r="IK342" s="12">
        <v>275</v>
      </c>
      <c r="IL342" s="69"/>
      <c r="IM342" s="70"/>
      <c r="JB342" s="273"/>
      <c r="JC342" s="385"/>
      <c r="JD342" s="232"/>
      <c r="JE342" s="12">
        <v>275</v>
      </c>
      <c r="JF342" s="69"/>
      <c r="JG342" s="70"/>
      <c r="JV342" s="273"/>
      <c r="JW342" s="385"/>
      <c r="JX342" s="232"/>
      <c r="JY342" s="12">
        <v>275</v>
      </c>
      <c r="JZ342" s="69"/>
      <c r="KA342" s="70"/>
      <c r="KP342" s="273"/>
      <c r="KQ342" s="385"/>
      <c r="KR342" s="232"/>
      <c r="KS342" s="12">
        <v>275</v>
      </c>
      <c r="KT342" s="69"/>
      <c r="KU342" s="70"/>
      <c r="LJ342" s="273"/>
      <c r="LK342" s="385"/>
      <c r="LL342" s="232"/>
      <c r="LM342" s="12">
        <v>275</v>
      </c>
      <c r="LN342" s="69"/>
      <c r="LO342" s="70"/>
      <c r="MD342" s="273"/>
    </row>
    <row r="343" spans="2:342" ht="12.75" customHeight="1" x14ac:dyDescent="0.2">
      <c r="B343" s="12">
        <v>276</v>
      </c>
      <c r="C343" s="69"/>
      <c r="D343" s="70"/>
      <c r="E343" s="432"/>
      <c r="F343" s="72">
        <f t="shared" si="2"/>
        <v>0</v>
      </c>
      <c r="G343" s="67"/>
      <c r="H343" s="67"/>
      <c r="I343" s="67"/>
      <c r="J343" s="67"/>
      <c r="K343" s="67"/>
      <c r="L343" s="67"/>
      <c r="M343" s="67"/>
      <c r="N343" s="67"/>
      <c r="O343" s="67"/>
      <c r="P343" s="67"/>
      <c r="Q343" s="67"/>
      <c r="R343" s="67"/>
      <c r="S343" s="220"/>
      <c r="T343" s="385"/>
      <c r="U343" s="232"/>
      <c r="V343" s="12">
        <v>276</v>
      </c>
      <c r="W343" s="69"/>
      <c r="X343" s="70"/>
      <c r="Y343"/>
      <c r="Z343"/>
      <c r="AA343"/>
      <c r="AB343"/>
      <c r="AC343"/>
      <c r="AD343"/>
      <c r="AE343"/>
      <c r="AF343"/>
      <c r="AG343"/>
      <c r="AH343"/>
      <c r="AI343"/>
      <c r="AJ343"/>
      <c r="AK343"/>
      <c r="AL343"/>
      <c r="AM343" s="220"/>
      <c r="AN343" s="417"/>
      <c r="AP343" s="12">
        <v>276</v>
      </c>
      <c r="AQ343" s="69"/>
      <c r="AR343" s="70"/>
      <c r="AS343" s="432"/>
      <c r="AT343" s="574">
        <f t="shared" si="3"/>
        <v>0</v>
      </c>
      <c r="AU343" s="67"/>
      <c r="AV343" s="8"/>
      <c r="AW343" s="8"/>
      <c r="AX343" s="8"/>
      <c r="AY343" s="8"/>
      <c r="AZ343" s="8"/>
      <c r="BA343" s="8"/>
      <c r="BB343" s="8"/>
      <c r="BC343" s="8"/>
      <c r="BD343" s="8"/>
      <c r="BE343" s="8"/>
      <c r="BF343" s="8"/>
      <c r="BG343" s="8"/>
      <c r="BH343" s="8"/>
      <c r="BJ343" s="273"/>
      <c r="BK343" s="385"/>
      <c r="BM343" s="12">
        <v>276</v>
      </c>
      <c r="BN343" s="69"/>
      <c r="BO343" s="70"/>
      <c r="CD343" s="273"/>
      <c r="CE343" s="385"/>
      <c r="CG343" s="12">
        <v>276</v>
      </c>
      <c r="CH343" s="69"/>
      <c r="CI343" s="70"/>
      <c r="CX343" s="273"/>
      <c r="CY343" s="385"/>
      <c r="CZ343" s="232"/>
      <c r="DA343" s="12">
        <v>276</v>
      </c>
      <c r="DB343" s="69"/>
      <c r="DC343" s="70"/>
      <c r="DR343" s="273"/>
      <c r="DS343" s="385"/>
      <c r="DT343" s="232"/>
      <c r="DU343" s="12">
        <v>276</v>
      </c>
      <c r="DV343" s="69"/>
      <c r="DW343" s="70"/>
      <c r="EL343" s="273"/>
      <c r="EM343" s="385"/>
      <c r="EN343" s="232"/>
      <c r="EO343" s="12">
        <v>276</v>
      </c>
      <c r="EP343" s="69"/>
      <c r="EQ343" s="70"/>
      <c r="FF343" s="273"/>
      <c r="FG343" s="385"/>
      <c r="FH343" s="232"/>
      <c r="FI343" s="12">
        <v>276</v>
      </c>
      <c r="FJ343" s="69"/>
      <c r="FK343" s="70"/>
      <c r="FZ343" s="273"/>
      <c r="GA343" s="385"/>
      <c r="GB343" s="232"/>
      <c r="GC343" s="12">
        <v>276</v>
      </c>
      <c r="GD343" s="69"/>
      <c r="GE343" s="70"/>
      <c r="GT343" s="273"/>
      <c r="GU343" s="385"/>
      <c r="GV343" s="232"/>
      <c r="GW343" s="12">
        <v>276</v>
      </c>
      <c r="GX343" s="69"/>
      <c r="GY343" s="70"/>
      <c r="HN343" s="273"/>
      <c r="HO343" s="385"/>
      <c r="HP343" s="232"/>
      <c r="HQ343" s="12">
        <v>276</v>
      </c>
      <c r="HR343" s="69"/>
      <c r="HS343" s="70"/>
      <c r="IH343" s="273"/>
      <c r="II343" s="385"/>
      <c r="IJ343" s="232"/>
      <c r="IK343" s="12">
        <v>276</v>
      </c>
      <c r="IL343" s="69"/>
      <c r="IM343" s="70"/>
      <c r="JB343" s="273"/>
      <c r="JC343" s="385"/>
      <c r="JD343" s="232"/>
      <c r="JE343" s="12">
        <v>276</v>
      </c>
      <c r="JF343" s="69"/>
      <c r="JG343" s="70"/>
      <c r="JV343" s="273"/>
      <c r="JW343" s="385"/>
      <c r="JX343" s="232"/>
      <c r="JY343" s="12">
        <v>276</v>
      </c>
      <c r="JZ343" s="69"/>
      <c r="KA343" s="70"/>
      <c r="KP343" s="273"/>
      <c r="KQ343" s="385"/>
      <c r="KR343" s="232"/>
      <c r="KS343" s="12">
        <v>276</v>
      </c>
      <c r="KT343" s="69"/>
      <c r="KU343" s="70"/>
      <c r="LJ343" s="273"/>
      <c r="LK343" s="385"/>
      <c r="LL343" s="232"/>
      <c r="LM343" s="12">
        <v>276</v>
      </c>
      <c r="LN343" s="69"/>
      <c r="LO343" s="70"/>
      <c r="MD343" s="273"/>
    </row>
    <row r="344" spans="2:342" ht="12.75" customHeight="1" x14ac:dyDescent="0.2">
      <c r="B344" s="12">
        <v>277</v>
      </c>
      <c r="C344" s="69"/>
      <c r="D344" s="70"/>
      <c r="E344" s="432"/>
      <c r="F344" s="72">
        <f t="shared" si="2"/>
        <v>0</v>
      </c>
      <c r="G344" s="67"/>
      <c r="H344" s="67"/>
      <c r="I344" s="67"/>
      <c r="J344" s="67"/>
      <c r="K344" s="67"/>
      <c r="L344" s="67"/>
      <c r="M344" s="67"/>
      <c r="N344" s="67"/>
      <c r="O344" s="67"/>
      <c r="P344" s="67"/>
      <c r="Q344" s="67"/>
      <c r="R344" s="67"/>
      <c r="S344" s="220"/>
      <c r="T344" s="385"/>
      <c r="U344" s="232"/>
      <c r="V344" s="12">
        <v>277</v>
      </c>
      <c r="W344" s="69"/>
      <c r="X344" s="70"/>
      <c r="Y344"/>
      <c r="Z344"/>
      <c r="AA344"/>
      <c r="AB344"/>
      <c r="AC344"/>
      <c r="AD344"/>
      <c r="AE344"/>
      <c r="AF344"/>
      <c r="AG344"/>
      <c r="AH344"/>
      <c r="AI344"/>
      <c r="AJ344"/>
      <c r="AK344"/>
      <c r="AL344"/>
      <c r="AM344" s="220"/>
      <c r="AN344" s="417"/>
      <c r="AP344" s="12">
        <v>277</v>
      </c>
      <c r="AQ344" s="69"/>
      <c r="AR344" s="70"/>
      <c r="AS344" s="432"/>
      <c r="AT344" s="574">
        <f t="shared" si="3"/>
        <v>0</v>
      </c>
      <c r="AU344" s="67"/>
      <c r="AV344" s="8"/>
      <c r="AW344" s="8"/>
      <c r="AX344" s="8"/>
      <c r="AY344" s="8"/>
      <c r="AZ344" s="8"/>
      <c r="BA344" s="8"/>
      <c r="BB344" s="8"/>
      <c r="BC344" s="8"/>
      <c r="BD344" s="8"/>
      <c r="BE344" s="8"/>
      <c r="BF344" s="8"/>
      <c r="BG344" s="8"/>
      <c r="BH344" s="8"/>
      <c r="BJ344" s="273"/>
      <c r="BK344" s="385"/>
      <c r="BM344" s="12">
        <v>277</v>
      </c>
      <c r="BN344" s="69"/>
      <c r="BO344" s="70"/>
      <c r="CD344" s="273"/>
      <c r="CE344" s="385"/>
      <c r="CG344" s="12">
        <v>277</v>
      </c>
      <c r="CH344" s="69"/>
      <c r="CI344" s="70"/>
      <c r="CX344" s="273"/>
      <c r="CY344" s="385"/>
      <c r="CZ344" s="232"/>
      <c r="DA344" s="12">
        <v>277</v>
      </c>
      <c r="DB344" s="69"/>
      <c r="DC344" s="70"/>
      <c r="DR344" s="273"/>
      <c r="DS344" s="385"/>
      <c r="DT344" s="232"/>
      <c r="DU344" s="12">
        <v>277</v>
      </c>
      <c r="DV344" s="69"/>
      <c r="DW344" s="70"/>
      <c r="EL344" s="273"/>
      <c r="EM344" s="385"/>
      <c r="EN344" s="232"/>
      <c r="EO344" s="12">
        <v>277</v>
      </c>
      <c r="EP344" s="69"/>
      <c r="EQ344" s="70"/>
      <c r="FF344" s="273"/>
      <c r="FG344" s="385"/>
      <c r="FH344" s="232"/>
      <c r="FI344" s="12">
        <v>277</v>
      </c>
      <c r="FJ344" s="69"/>
      <c r="FK344" s="70"/>
      <c r="FZ344" s="273"/>
      <c r="GA344" s="385"/>
      <c r="GB344" s="232"/>
      <c r="GC344" s="12">
        <v>277</v>
      </c>
      <c r="GD344" s="69"/>
      <c r="GE344" s="70"/>
      <c r="GT344" s="273"/>
      <c r="GU344" s="385"/>
      <c r="GV344" s="232"/>
      <c r="GW344" s="12">
        <v>277</v>
      </c>
      <c r="GX344" s="69"/>
      <c r="GY344" s="70"/>
      <c r="HN344" s="273"/>
      <c r="HO344" s="385"/>
      <c r="HP344" s="232"/>
      <c r="HQ344" s="12">
        <v>277</v>
      </c>
      <c r="HR344" s="69"/>
      <c r="HS344" s="70"/>
      <c r="IH344" s="273"/>
      <c r="II344" s="385"/>
      <c r="IJ344" s="232"/>
      <c r="IK344" s="12">
        <v>277</v>
      </c>
      <c r="IL344" s="69"/>
      <c r="IM344" s="70"/>
      <c r="JB344" s="273"/>
      <c r="JC344" s="385"/>
      <c r="JD344" s="232"/>
      <c r="JE344" s="12">
        <v>277</v>
      </c>
      <c r="JF344" s="69"/>
      <c r="JG344" s="70"/>
      <c r="JV344" s="273"/>
      <c r="JW344" s="385"/>
      <c r="JX344" s="232"/>
      <c r="JY344" s="12">
        <v>277</v>
      </c>
      <c r="JZ344" s="69"/>
      <c r="KA344" s="70"/>
      <c r="KP344" s="273"/>
      <c r="KQ344" s="385"/>
      <c r="KR344" s="232"/>
      <c r="KS344" s="12">
        <v>277</v>
      </c>
      <c r="KT344" s="69"/>
      <c r="KU344" s="70"/>
      <c r="LJ344" s="273"/>
      <c r="LK344" s="385"/>
      <c r="LL344" s="232"/>
      <c r="LM344" s="12">
        <v>277</v>
      </c>
      <c r="LN344" s="69"/>
      <c r="LO344" s="70"/>
      <c r="MD344" s="273"/>
    </row>
    <row r="345" spans="2:342" ht="12.75" customHeight="1" x14ac:dyDescent="0.2">
      <c r="B345" s="12">
        <v>278</v>
      </c>
      <c r="C345" s="69"/>
      <c r="D345" s="70"/>
      <c r="E345" s="432"/>
      <c r="F345" s="72">
        <f t="shared" si="2"/>
        <v>0</v>
      </c>
      <c r="G345" s="67"/>
      <c r="H345" s="67"/>
      <c r="I345" s="67"/>
      <c r="J345" s="67"/>
      <c r="K345" s="67"/>
      <c r="L345" s="67"/>
      <c r="M345" s="67"/>
      <c r="N345" s="67"/>
      <c r="O345" s="67"/>
      <c r="P345" s="67"/>
      <c r="Q345" s="67"/>
      <c r="R345" s="67"/>
      <c r="S345" s="220"/>
      <c r="T345" s="385"/>
      <c r="U345" s="232"/>
      <c r="V345" s="12">
        <v>278</v>
      </c>
      <c r="W345" s="69"/>
      <c r="X345" s="70"/>
      <c r="Y345"/>
      <c r="Z345"/>
      <c r="AA345"/>
      <c r="AB345"/>
      <c r="AC345"/>
      <c r="AD345"/>
      <c r="AE345"/>
      <c r="AF345"/>
      <c r="AG345"/>
      <c r="AH345"/>
      <c r="AI345"/>
      <c r="AJ345"/>
      <c r="AK345"/>
      <c r="AL345"/>
      <c r="AM345" s="220"/>
      <c r="AN345" s="417"/>
      <c r="AP345" s="12">
        <v>278</v>
      </c>
      <c r="AQ345" s="69"/>
      <c r="AR345" s="70"/>
      <c r="AS345" s="432"/>
      <c r="AT345" s="574">
        <f t="shared" si="3"/>
        <v>0</v>
      </c>
      <c r="AU345" s="67"/>
      <c r="AV345" s="8"/>
      <c r="AW345" s="8"/>
      <c r="AX345" s="8"/>
      <c r="AY345" s="8"/>
      <c r="AZ345" s="8"/>
      <c r="BA345" s="8"/>
      <c r="BB345" s="8"/>
      <c r="BC345" s="8"/>
      <c r="BD345" s="8"/>
      <c r="BE345" s="8"/>
      <c r="BF345" s="8"/>
      <c r="BG345" s="8"/>
      <c r="BH345" s="8"/>
      <c r="BJ345" s="273"/>
      <c r="BK345" s="385"/>
      <c r="BM345" s="12">
        <v>278</v>
      </c>
      <c r="BN345" s="69"/>
      <c r="BO345" s="70"/>
      <c r="CD345" s="273"/>
      <c r="CE345" s="385"/>
      <c r="CG345" s="12">
        <v>278</v>
      </c>
      <c r="CH345" s="69"/>
      <c r="CI345" s="70"/>
      <c r="CX345" s="273"/>
      <c r="CY345" s="385"/>
      <c r="CZ345" s="232"/>
      <c r="DA345" s="12">
        <v>278</v>
      </c>
      <c r="DB345" s="69"/>
      <c r="DC345" s="70"/>
      <c r="DR345" s="273"/>
      <c r="DS345" s="385"/>
      <c r="DT345" s="232"/>
      <c r="DU345" s="12">
        <v>278</v>
      </c>
      <c r="DV345" s="69"/>
      <c r="DW345" s="70"/>
      <c r="EL345" s="273"/>
      <c r="EM345" s="385"/>
      <c r="EN345" s="232"/>
      <c r="EO345" s="12">
        <v>278</v>
      </c>
      <c r="EP345" s="69"/>
      <c r="EQ345" s="70"/>
      <c r="FF345" s="273"/>
      <c r="FG345" s="385"/>
      <c r="FH345" s="232"/>
      <c r="FI345" s="12">
        <v>278</v>
      </c>
      <c r="FJ345" s="69"/>
      <c r="FK345" s="70"/>
      <c r="FZ345" s="273"/>
      <c r="GA345" s="385"/>
      <c r="GB345" s="232"/>
      <c r="GC345" s="12">
        <v>278</v>
      </c>
      <c r="GD345" s="69"/>
      <c r="GE345" s="70"/>
      <c r="GT345" s="273"/>
      <c r="GU345" s="385"/>
      <c r="GV345" s="232"/>
      <c r="GW345" s="12">
        <v>278</v>
      </c>
      <c r="GX345" s="69"/>
      <c r="GY345" s="70"/>
      <c r="HN345" s="273"/>
      <c r="HO345" s="385"/>
      <c r="HP345" s="232"/>
      <c r="HQ345" s="12">
        <v>278</v>
      </c>
      <c r="HR345" s="69"/>
      <c r="HS345" s="70"/>
      <c r="IH345" s="273"/>
      <c r="II345" s="385"/>
      <c r="IJ345" s="232"/>
      <c r="IK345" s="12">
        <v>278</v>
      </c>
      <c r="IL345" s="69"/>
      <c r="IM345" s="70"/>
      <c r="JB345" s="273"/>
      <c r="JC345" s="385"/>
      <c r="JD345" s="232"/>
      <c r="JE345" s="12">
        <v>278</v>
      </c>
      <c r="JF345" s="69"/>
      <c r="JG345" s="70"/>
      <c r="JV345" s="273"/>
      <c r="JW345" s="385"/>
      <c r="JX345" s="232"/>
      <c r="JY345" s="12">
        <v>278</v>
      </c>
      <c r="JZ345" s="69"/>
      <c r="KA345" s="70"/>
      <c r="KP345" s="273"/>
      <c r="KQ345" s="385"/>
      <c r="KR345" s="232"/>
      <c r="KS345" s="12">
        <v>278</v>
      </c>
      <c r="KT345" s="69"/>
      <c r="KU345" s="70"/>
      <c r="LJ345" s="273"/>
      <c r="LK345" s="385"/>
      <c r="LL345" s="232"/>
      <c r="LM345" s="12">
        <v>278</v>
      </c>
      <c r="LN345" s="69"/>
      <c r="LO345" s="70"/>
      <c r="MD345" s="273"/>
    </row>
    <row r="346" spans="2:342" ht="12.75" customHeight="1" x14ac:dyDescent="0.2">
      <c r="B346" s="12">
        <v>279</v>
      </c>
      <c r="C346" s="69"/>
      <c r="D346" s="70"/>
      <c r="E346" s="432"/>
      <c r="F346" s="72">
        <f t="shared" si="2"/>
        <v>0</v>
      </c>
      <c r="G346" s="67"/>
      <c r="H346" s="67"/>
      <c r="I346" s="67"/>
      <c r="J346" s="67"/>
      <c r="K346" s="67"/>
      <c r="L346" s="67"/>
      <c r="M346" s="67"/>
      <c r="N346" s="67"/>
      <c r="O346" s="67"/>
      <c r="P346" s="67"/>
      <c r="Q346" s="67"/>
      <c r="R346" s="67"/>
      <c r="S346" s="220"/>
      <c r="T346" s="385"/>
      <c r="U346" s="232"/>
      <c r="V346" s="12">
        <v>279</v>
      </c>
      <c r="W346" s="69"/>
      <c r="X346" s="70"/>
      <c r="Y346"/>
      <c r="Z346"/>
      <c r="AA346"/>
      <c r="AB346"/>
      <c r="AC346"/>
      <c r="AD346"/>
      <c r="AE346"/>
      <c r="AF346"/>
      <c r="AG346"/>
      <c r="AH346"/>
      <c r="AI346"/>
      <c r="AJ346"/>
      <c r="AK346"/>
      <c r="AL346"/>
      <c r="AM346" s="220"/>
      <c r="AN346" s="417"/>
      <c r="AP346" s="12">
        <v>279</v>
      </c>
      <c r="AQ346" s="69"/>
      <c r="AR346" s="70"/>
      <c r="AS346" s="432"/>
      <c r="AT346" s="574">
        <f t="shared" si="3"/>
        <v>0</v>
      </c>
      <c r="AU346" s="67"/>
      <c r="AV346" s="8"/>
      <c r="AW346" s="8"/>
      <c r="AX346" s="8"/>
      <c r="AY346" s="8"/>
      <c r="AZ346" s="8"/>
      <c r="BA346" s="8"/>
      <c r="BB346" s="8"/>
      <c r="BC346" s="8"/>
      <c r="BD346" s="8"/>
      <c r="BE346" s="8"/>
      <c r="BF346" s="8"/>
      <c r="BG346" s="8"/>
      <c r="BH346" s="8"/>
      <c r="BJ346" s="273"/>
      <c r="BK346" s="385"/>
      <c r="BM346" s="12">
        <v>279</v>
      </c>
      <c r="BN346" s="69"/>
      <c r="BO346" s="70"/>
      <c r="CD346" s="273"/>
      <c r="CE346" s="385"/>
      <c r="CG346" s="12">
        <v>279</v>
      </c>
      <c r="CH346" s="69"/>
      <c r="CI346" s="70"/>
      <c r="CX346" s="273"/>
      <c r="CY346" s="385"/>
      <c r="CZ346" s="232"/>
      <c r="DA346" s="12">
        <v>279</v>
      </c>
      <c r="DB346" s="69"/>
      <c r="DC346" s="70"/>
      <c r="DR346" s="273"/>
      <c r="DS346" s="385"/>
      <c r="DT346" s="232"/>
      <c r="DU346" s="12">
        <v>279</v>
      </c>
      <c r="DV346" s="69"/>
      <c r="DW346" s="70"/>
      <c r="EL346" s="273"/>
      <c r="EM346" s="385"/>
      <c r="EN346" s="232"/>
      <c r="EO346" s="12">
        <v>279</v>
      </c>
      <c r="EP346" s="69"/>
      <c r="EQ346" s="70"/>
      <c r="FF346" s="273"/>
      <c r="FG346" s="385"/>
      <c r="FH346" s="232"/>
      <c r="FI346" s="12">
        <v>279</v>
      </c>
      <c r="FJ346" s="69"/>
      <c r="FK346" s="70"/>
      <c r="FZ346" s="273"/>
      <c r="GA346" s="385"/>
      <c r="GB346" s="232"/>
      <c r="GC346" s="12">
        <v>279</v>
      </c>
      <c r="GD346" s="69"/>
      <c r="GE346" s="70"/>
      <c r="GT346" s="273"/>
      <c r="GU346" s="385"/>
      <c r="GV346" s="232"/>
      <c r="GW346" s="12">
        <v>279</v>
      </c>
      <c r="GX346" s="69"/>
      <c r="GY346" s="70"/>
      <c r="HN346" s="273"/>
      <c r="HO346" s="385"/>
      <c r="HP346" s="232"/>
      <c r="HQ346" s="12">
        <v>279</v>
      </c>
      <c r="HR346" s="69"/>
      <c r="HS346" s="70"/>
      <c r="IH346" s="273"/>
      <c r="II346" s="385"/>
      <c r="IJ346" s="232"/>
      <c r="IK346" s="12">
        <v>279</v>
      </c>
      <c r="IL346" s="69"/>
      <c r="IM346" s="70"/>
      <c r="JB346" s="273"/>
      <c r="JC346" s="385"/>
      <c r="JD346" s="232"/>
      <c r="JE346" s="12">
        <v>279</v>
      </c>
      <c r="JF346" s="69"/>
      <c r="JG346" s="70"/>
      <c r="JV346" s="273"/>
      <c r="JW346" s="385"/>
      <c r="JX346" s="232"/>
      <c r="JY346" s="12">
        <v>279</v>
      </c>
      <c r="JZ346" s="69"/>
      <c r="KA346" s="70"/>
      <c r="KP346" s="273"/>
      <c r="KQ346" s="385"/>
      <c r="KR346" s="232"/>
      <c r="KS346" s="12">
        <v>279</v>
      </c>
      <c r="KT346" s="69"/>
      <c r="KU346" s="70"/>
      <c r="LJ346" s="273"/>
      <c r="LK346" s="385"/>
      <c r="LL346" s="232"/>
      <c r="LM346" s="12">
        <v>279</v>
      </c>
      <c r="LN346" s="69"/>
      <c r="LO346" s="70"/>
      <c r="MD346" s="273"/>
    </row>
    <row r="347" spans="2:342" ht="12.75" customHeight="1" x14ac:dyDescent="0.2">
      <c r="B347" s="12">
        <v>280</v>
      </c>
      <c r="C347" s="69"/>
      <c r="D347" s="70"/>
      <c r="E347" s="432"/>
      <c r="F347" s="72">
        <f t="shared" si="2"/>
        <v>0</v>
      </c>
      <c r="G347" s="67"/>
      <c r="H347" s="67"/>
      <c r="I347" s="67"/>
      <c r="J347" s="67"/>
      <c r="K347" s="67"/>
      <c r="L347" s="67"/>
      <c r="M347" s="67"/>
      <c r="N347" s="67"/>
      <c r="O347" s="67"/>
      <c r="P347" s="67"/>
      <c r="Q347" s="67"/>
      <c r="R347" s="67"/>
      <c r="S347" s="220"/>
      <c r="T347" s="385"/>
      <c r="U347" s="232"/>
      <c r="V347" s="12">
        <v>280</v>
      </c>
      <c r="W347" s="69"/>
      <c r="X347" s="70"/>
      <c r="Y347"/>
      <c r="Z347"/>
      <c r="AA347"/>
      <c r="AB347"/>
      <c r="AC347"/>
      <c r="AD347"/>
      <c r="AE347"/>
      <c r="AF347"/>
      <c r="AG347"/>
      <c r="AH347"/>
      <c r="AI347"/>
      <c r="AJ347"/>
      <c r="AK347"/>
      <c r="AL347"/>
      <c r="AM347" s="220"/>
      <c r="AN347" s="417"/>
      <c r="AP347" s="12">
        <v>280</v>
      </c>
      <c r="AQ347" s="69"/>
      <c r="AR347" s="70"/>
      <c r="AS347" s="432"/>
      <c r="AT347" s="574">
        <f t="shared" si="3"/>
        <v>0</v>
      </c>
      <c r="AU347" s="67"/>
      <c r="AV347" s="8"/>
      <c r="AW347" s="8"/>
      <c r="AX347" s="8"/>
      <c r="AY347" s="8"/>
      <c r="AZ347" s="8"/>
      <c r="BA347" s="8"/>
      <c r="BB347" s="8"/>
      <c r="BC347" s="8"/>
      <c r="BD347" s="8"/>
      <c r="BE347" s="8"/>
      <c r="BF347" s="8"/>
      <c r="BG347" s="8"/>
      <c r="BH347" s="8"/>
      <c r="BJ347" s="273"/>
      <c r="BK347" s="385"/>
      <c r="BM347" s="12">
        <v>280</v>
      </c>
      <c r="BN347" s="69"/>
      <c r="BO347" s="70"/>
      <c r="CD347" s="273"/>
      <c r="CE347" s="385"/>
      <c r="CG347" s="12">
        <v>280</v>
      </c>
      <c r="CH347" s="69"/>
      <c r="CI347" s="70"/>
      <c r="CX347" s="273"/>
      <c r="CY347" s="385"/>
      <c r="CZ347" s="232"/>
      <c r="DA347" s="12">
        <v>280</v>
      </c>
      <c r="DB347" s="69"/>
      <c r="DC347" s="70"/>
      <c r="DR347" s="273"/>
      <c r="DS347" s="385"/>
      <c r="DT347" s="232"/>
      <c r="DU347" s="12">
        <v>280</v>
      </c>
      <c r="DV347" s="69"/>
      <c r="DW347" s="70"/>
      <c r="EL347" s="273"/>
      <c r="EM347" s="385"/>
      <c r="EN347" s="232"/>
      <c r="EO347" s="12">
        <v>280</v>
      </c>
      <c r="EP347" s="69"/>
      <c r="EQ347" s="70"/>
      <c r="FF347" s="273"/>
      <c r="FG347" s="385"/>
      <c r="FH347" s="232"/>
      <c r="FI347" s="12">
        <v>280</v>
      </c>
      <c r="FJ347" s="69"/>
      <c r="FK347" s="70"/>
      <c r="FZ347" s="273"/>
      <c r="GA347" s="385"/>
      <c r="GB347" s="232"/>
      <c r="GC347" s="12">
        <v>280</v>
      </c>
      <c r="GD347" s="69"/>
      <c r="GE347" s="70"/>
      <c r="GT347" s="273"/>
      <c r="GU347" s="385"/>
      <c r="GV347" s="232"/>
      <c r="GW347" s="12">
        <v>280</v>
      </c>
      <c r="GX347" s="69"/>
      <c r="GY347" s="70"/>
      <c r="HN347" s="273"/>
      <c r="HO347" s="385"/>
      <c r="HP347" s="232"/>
      <c r="HQ347" s="12">
        <v>280</v>
      </c>
      <c r="HR347" s="69"/>
      <c r="HS347" s="70"/>
      <c r="IH347" s="273"/>
      <c r="II347" s="385"/>
      <c r="IJ347" s="232"/>
      <c r="IK347" s="12">
        <v>280</v>
      </c>
      <c r="IL347" s="69"/>
      <c r="IM347" s="70"/>
      <c r="JB347" s="273"/>
      <c r="JC347" s="385"/>
      <c r="JD347" s="232"/>
      <c r="JE347" s="12">
        <v>280</v>
      </c>
      <c r="JF347" s="69"/>
      <c r="JG347" s="70"/>
      <c r="JV347" s="273"/>
      <c r="JW347" s="385"/>
      <c r="JX347" s="232"/>
      <c r="JY347" s="12">
        <v>280</v>
      </c>
      <c r="JZ347" s="69"/>
      <c r="KA347" s="70"/>
      <c r="KP347" s="273"/>
      <c r="KQ347" s="385"/>
      <c r="KR347" s="232"/>
      <c r="KS347" s="12">
        <v>280</v>
      </c>
      <c r="KT347" s="69"/>
      <c r="KU347" s="70"/>
      <c r="LJ347" s="273"/>
      <c r="LK347" s="385"/>
      <c r="LL347" s="232"/>
      <c r="LM347" s="12">
        <v>280</v>
      </c>
      <c r="LN347" s="69"/>
      <c r="LO347" s="70"/>
      <c r="MD347" s="273"/>
    </row>
    <row r="348" spans="2:342" ht="12.75" customHeight="1" x14ac:dyDescent="0.2">
      <c r="B348" s="12">
        <v>281</v>
      </c>
      <c r="C348" s="69"/>
      <c r="D348" s="70"/>
      <c r="E348" s="432"/>
      <c r="F348" s="72">
        <f t="shared" si="2"/>
        <v>0</v>
      </c>
      <c r="G348" s="67"/>
      <c r="H348" s="67"/>
      <c r="I348" s="67"/>
      <c r="J348" s="67"/>
      <c r="K348" s="67"/>
      <c r="L348" s="67"/>
      <c r="M348" s="67"/>
      <c r="N348" s="67"/>
      <c r="O348" s="67"/>
      <c r="P348" s="67"/>
      <c r="Q348" s="67"/>
      <c r="R348" s="67"/>
      <c r="S348" s="220"/>
      <c r="T348" s="385"/>
      <c r="U348" s="232"/>
      <c r="V348" s="12">
        <v>281</v>
      </c>
      <c r="W348" s="69"/>
      <c r="X348" s="70"/>
      <c r="Y348"/>
      <c r="Z348"/>
      <c r="AA348"/>
      <c r="AB348"/>
      <c r="AC348"/>
      <c r="AD348"/>
      <c r="AE348"/>
      <c r="AF348"/>
      <c r="AG348"/>
      <c r="AH348"/>
      <c r="AI348"/>
      <c r="AJ348"/>
      <c r="AK348"/>
      <c r="AL348"/>
      <c r="AM348" s="220"/>
      <c r="AN348" s="417"/>
      <c r="AP348" s="12">
        <v>281</v>
      </c>
      <c r="AQ348" s="69"/>
      <c r="AR348" s="70"/>
      <c r="AS348" s="432"/>
      <c r="AT348" s="574">
        <f t="shared" si="3"/>
        <v>0</v>
      </c>
      <c r="AU348" s="67"/>
      <c r="AV348" s="8"/>
      <c r="AW348" s="8"/>
      <c r="AX348" s="8"/>
      <c r="AY348" s="8"/>
      <c r="AZ348" s="8"/>
      <c r="BA348" s="8"/>
      <c r="BB348" s="8"/>
      <c r="BC348" s="8"/>
      <c r="BD348" s="8"/>
      <c r="BE348" s="8"/>
      <c r="BF348" s="8"/>
      <c r="BG348" s="8"/>
      <c r="BH348" s="8"/>
      <c r="BJ348" s="273"/>
      <c r="BK348" s="385"/>
      <c r="BM348" s="12">
        <v>281</v>
      </c>
      <c r="BN348" s="69"/>
      <c r="BO348" s="70"/>
      <c r="CD348" s="273"/>
      <c r="CE348" s="385"/>
      <c r="CG348" s="12">
        <v>281</v>
      </c>
      <c r="CH348" s="69"/>
      <c r="CI348" s="70"/>
      <c r="CX348" s="273"/>
      <c r="CY348" s="385"/>
      <c r="CZ348" s="232"/>
      <c r="DA348" s="12">
        <v>281</v>
      </c>
      <c r="DB348" s="69"/>
      <c r="DC348" s="70"/>
      <c r="DR348" s="273"/>
      <c r="DS348" s="385"/>
      <c r="DT348" s="232"/>
      <c r="DU348" s="12">
        <v>281</v>
      </c>
      <c r="DV348" s="69"/>
      <c r="DW348" s="70"/>
      <c r="EL348" s="273"/>
      <c r="EM348" s="385"/>
      <c r="EN348" s="232"/>
      <c r="EO348" s="12">
        <v>281</v>
      </c>
      <c r="EP348" s="69"/>
      <c r="EQ348" s="70"/>
      <c r="FF348" s="273"/>
      <c r="FG348" s="385"/>
      <c r="FH348" s="232"/>
      <c r="FI348" s="12">
        <v>281</v>
      </c>
      <c r="FJ348" s="69"/>
      <c r="FK348" s="70"/>
      <c r="FZ348" s="273"/>
      <c r="GA348" s="385"/>
      <c r="GB348" s="232"/>
      <c r="GC348" s="12">
        <v>281</v>
      </c>
      <c r="GD348" s="69"/>
      <c r="GE348" s="70"/>
      <c r="GT348" s="273"/>
      <c r="GU348" s="385"/>
      <c r="GV348" s="232"/>
      <c r="GW348" s="12">
        <v>281</v>
      </c>
      <c r="GX348" s="69"/>
      <c r="GY348" s="70"/>
      <c r="HN348" s="273"/>
      <c r="HO348" s="385"/>
      <c r="HP348" s="232"/>
      <c r="HQ348" s="12">
        <v>281</v>
      </c>
      <c r="HR348" s="69"/>
      <c r="HS348" s="70"/>
      <c r="IH348" s="273"/>
      <c r="II348" s="385"/>
      <c r="IJ348" s="232"/>
      <c r="IK348" s="12">
        <v>281</v>
      </c>
      <c r="IL348" s="69"/>
      <c r="IM348" s="70"/>
      <c r="JB348" s="273"/>
      <c r="JC348" s="385"/>
      <c r="JD348" s="232"/>
      <c r="JE348" s="12">
        <v>281</v>
      </c>
      <c r="JF348" s="69"/>
      <c r="JG348" s="70"/>
      <c r="JV348" s="273"/>
      <c r="JW348" s="385"/>
      <c r="JX348" s="232"/>
      <c r="JY348" s="12">
        <v>281</v>
      </c>
      <c r="JZ348" s="69"/>
      <c r="KA348" s="70"/>
      <c r="KP348" s="273"/>
      <c r="KQ348" s="385"/>
      <c r="KR348" s="232"/>
      <c r="KS348" s="12">
        <v>281</v>
      </c>
      <c r="KT348" s="69"/>
      <c r="KU348" s="70"/>
      <c r="LJ348" s="273"/>
      <c r="LK348" s="385"/>
      <c r="LL348" s="232"/>
      <c r="LM348" s="12">
        <v>281</v>
      </c>
      <c r="LN348" s="69"/>
      <c r="LO348" s="70"/>
      <c r="MD348" s="273"/>
    </row>
    <row r="349" spans="2:342" ht="12.75" customHeight="1" x14ac:dyDescent="0.2">
      <c r="B349" s="12">
        <v>282</v>
      </c>
      <c r="C349" s="69"/>
      <c r="D349" s="70"/>
      <c r="E349" s="432"/>
      <c r="F349" s="72">
        <f t="shared" si="2"/>
        <v>0</v>
      </c>
      <c r="G349" s="67"/>
      <c r="H349" s="67"/>
      <c r="I349" s="67"/>
      <c r="J349" s="67"/>
      <c r="K349" s="67"/>
      <c r="L349" s="67"/>
      <c r="M349" s="67"/>
      <c r="N349" s="67"/>
      <c r="O349" s="67"/>
      <c r="P349" s="67"/>
      <c r="Q349" s="67"/>
      <c r="R349" s="67"/>
      <c r="S349" s="220"/>
      <c r="T349" s="385"/>
      <c r="U349" s="232"/>
      <c r="V349" s="12">
        <v>282</v>
      </c>
      <c r="W349" s="69"/>
      <c r="X349" s="70"/>
      <c r="Y349"/>
      <c r="Z349"/>
      <c r="AA349"/>
      <c r="AB349"/>
      <c r="AC349"/>
      <c r="AD349"/>
      <c r="AE349"/>
      <c r="AF349"/>
      <c r="AG349"/>
      <c r="AH349"/>
      <c r="AI349"/>
      <c r="AJ349"/>
      <c r="AK349"/>
      <c r="AL349"/>
      <c r="AM349" s="220"/>
      <c r="AN349" s="417"/>
      <c r="AP349" s="12">
        <v>282</v>
      </c>
      <c r="AQ349" s="69"/>
      <c r="AR349" s="70"/>
      <c r="AS349" s="432"/>
      <c r="AT349" s="574">
        <f t="shared" si="3"/>
        <v>0</v>
      </c>
      <c r="AU349" s="67"/>
      <c r="AV349" s="8"/>
      <c r="AW349" s="8"/>
      <c r="AX349" s="8"/>
      <c r="AY349" s="8"/>
      <c r="AZ349" s="8"/>
      <c r="BA349" s="8"/>
      <c r="BB349" s="8"/>
      <c r="BC349" s="8"/>
      <c r="BD349" s="8"/>
      <c r="BE349" s="8"/>
      <c r="BF349" s="8"/>
      <c r="BG349" s="8"/>
      <c r="BH349" s="8"/>
      <c r="BJ349" s="273"/>
      <c r="BK349" s="385"/>
      <c r="BM349" s="12">
        <v>282</v>
      </c>
      <c r="BN349" s="69"/>
      <c r="BO349" s="70"/>
      <c r="CD349" s="273"/>
      <c r="CE349" s="385"/>
      <c r="CG349" s="12">
        <v>282</v>
      </c>
      <c r="CH349" s="69"/>
      <c r="CI349" s="70"/>
      <c r="CX349" s="273"/>
      <c r="CY349" s="385"/>
      <c r="CZ349" s="232"/>
      <c r="DA349" s="12">
        <v>282</v>
      </c>
      <c r="DB349" s="69"/>
      <c r="DC349" s="70"/>
      <c r="DR349" s="273"/>
      <c r="DS349" s="385"/>
      <c r="DT349" s="232"/>
      <c r="DU349" s="12">
        <v>282</v>
      </c>
      <c r="DV349" s="69"/>
      <c r="DW349" s="70"/>
      <c r="EL349" s="273"/>
      <c r="EM349" s="385"/>
      <c r="EN349" s="232"/>
      <c r="EO349" s="12">
        <v>282</v>
      </c>
      <c r="EP349" s="69"/>
      <c r="EQ349" s="70"/>
      <c r="FF349" s="273"/>
      <c r="FG349" s="385"/>
      <c r="FH349" s="232"/>
      <c r="FI349" s="12">
        <v>282</v>
      </c>
      <c r="FJ349" s="69"/>
      <c r="FK349" s="70"/>
      <c r="FZ349" s="273"/>
      <c r="GA349" s="385"/>
      <c r="GB349" s="232"/>
      <c r="GC349" s="12">
        <v>282</v>
      </c>
      <c r="GD349" s="69"/>
      <c r="GE349" s="70"/>
      <c r="GT349" s="273"/>
      <c r="GU349" s="385"/>
      <c r="GV349" s="232"/>
      <c r="GW349" s="12">
        <v>282</v>
      </c>
      <c r="GX349" s="69"/>
      <c r="GY349" s="70"/>
      <c r="HN349" s="273"/>
      <c r="HO349" s="385"/>
      <c r="HP349" s="232"/>
      <c r="HQ349" s="12">
        <v>282</v>
      </c>
      <c r="HR349" s="69"/>
      <c r="HS349" s="70"/>
      <c r="IH349" s="273"/>
      <c r="II349" s="385"/>
      <c r="IJ349" s="232"/>
      <c r="IK349" s="12">
        <v>282</v>
      </c>
      <c r="IL349" s="69"/>
      <c r="IM349" s="70"/>
      <c r="JB349" s="273"/>
      <c r="JC349" s="385"/>
      <c r="JD349" s="232"/>
      <c r="JE349" s="12">
        <v>282</v>
      </c>
      <c r="JF349" s="69"/>
      <c r="JG349" s="70"/>
      <c r="JV349" s="273"/>
      <c r="JW349" s="385"/>
      <c r="JX349" s="232"/>
      <c r="JY349" s="12">
        <v>282</v>
      </c>
      <c r="JZ349" s="69"/>
      <c r="KA349" s="70"/>
      <c r="KP349" s="273"/>
      <c r="KQ349" s="385"/>
      <c r="KR349" s="232"/>
      <c r="KS349" s="12">
        <v>282</v>
      </c>
      <c r="KT349" s="69"/>
      <c r="KU349" s="70"/>
      <c r="LJ349" s="273"/>
      <c r="LK349" s="385"/>
      <c r="LL349" s="232"/>
      <c r="LM349" s="12">
        <v>282</v>
      </c>
      <c r="LN349" s="69"/>
      <c r="LO349" s="70"/>
      <c r="MD349" s="273"/>
    </row>
    <row r="350" spans="2:342" ht="12.75" customHeight="1" x14ac:dyDescent="0.2">
      <c r="B350" s="12">
        <v>283</v>
      </c>
      <c r="C350" s="69"/>
      <c r="D350" s="70"/>
      <c r="E350" s="432"/>
      <c r="F350" s="72">
        <f t="shared" si="2"/>
        <v>0</v>
      </c>
      <c r="G350" s="67"/>
      <c r="H350" s="67"/>
      <c r="I350" s="67"/>
      <c r="J350" s="67"/>
      <c r="K350" s="67"/>
      <c r="L350" s="67"/>
      <c r="M350" s="67"/>
      <c r="N350" s="67"/>
      <c r="O350" s="67"/>
      <c r="P350" s="67"/>
      <c r="Q350" s="67"/>
      <c r="R350" s="67"/>
      <c r="S350" s="220"/>
      <c r="T350" s="385"/>
      <c r="U350" s="232"/>
      <c r="V350" s="12">
        <v>283</v>
      </c>
      <c r="W350" s="69"/>
      <c r="X350" s="70"/>
      <c r="Y350"/>
      <c r="Z350"/>
      <c r="AA350"/>
      <c r="AB350"/>
      <c r="AC350"/>
      <c r="AD350"/>
      <c r="AE350"/>
      <c r="AF350"/>
      <c r="AG350"/>
      <c r="AH350"/>
      <c r="AI350"/>
      <c r="AJ350"/>
      <c r="AK350"/>
      <c r="AL350"/>
      <c r="AM350" s="220"/>
      <c r="AN350" s="417"/>
      <c r="AP350" s="12">
        <v>283</v>
      </c>
      <c r="AQ350" s="69"/>
      <c r="AR350" s="70"/>
      <c r="AS350" s="432"/>
      <c r="AT350" s="574">
        <f t="shared" si="3"/>
        <v>0</v>
      </c>
      <c r="AU350" s="67"/>
      <c r="AV350" s="8"/>
      <c r="AW350" s="8"/>
      <c r="AX350" s="8"/>
      <c r="AY350" s="8"/>
      <c r="AZ350" s="8"/>
      <c r="BA350" s="8"/>
      <c r="BB350" s="8"/>
      <c r="BC350" s="8"/>
      <c r="BD350" s="8"/>
      <c r="BE350" s="8"/>
      <c r="BF350" s="8"/>
      <c r="BG350" s="8"/>
      <c r="BH350" s="8"/>
      <c r="BJ350" s="273"/>
      <c r="BK350" s="385"/>
      <c r="BM350" s="12">
        <v>283</v>
      </c>
      <c r="BN350" s="69"/>
      <c r="BO350" s="70"/>
      <c r="CD350" s="273"/>
      <c r="CE350" s="385"/>
      <c r="CG350" s="12">
        <v>283</v>
      </c>
      <c r="CH350" s="69"/>
      <c r="CI350" s="70"/>
      <c r="CX350" s="273"/>
      <c r="CY350" s="385"/>
      <c r="CZ350" s="232"/>
      <c r="DA350" s="12">
        <v>283</v>
      </c>
      <c r="DB350" s="69"/>
      <c r="DC350" s="70"/>
      <c r="DR350" s="273"/>
      <c r="DS350" s="385"/>
      <c r="DT350" s="232"/>
      <c r="DU350" s="12">
        <v>283</v>
      </c>
      <c r="DV350" s="69"/>
      <c r="DW350" s="70"/>
      <c r="EL350" s="273"/>
      <c r="EM350" s="385"/>
      <c r="EN350" s="232"/>
      <c r="EO350" s="12">
        <v>283</v>
      </c>
      <c r="EP350" s="69"/>
      <c r="EQ350" s="70"/>
      <c r="FF350" s="273"/>
      <c r="FG350" s="385"/>
      <c r="FH350" s="232"/>
      <c r="FI350" s="12">
        <v>283</v>
      </c>
      <c r="FJ350" s="69"/>
      <c r="FK350" s="70"/>
      <c r="FZ350" s="273"/>
      <c r="GA350" s="385"/>
      <c r="GB350" s="232"/>
      <c r="GC350" s="12">
        <v>283</v>
      </c>
      <c r="GD350" s="69"/>
      <c r="GE350" s="70"/>
      <c r="GT350" s="273"/>
      <c r="GU350" s="385"/>
      <c r="GV350" s="232"/>
      <c r="GW350" s="12">
        <v>283</v>
      </c>
      <c r="GX350" s="69"/>
      <c r="GY350" s="70"/>
      <c r="HN350" s="273"/>
      <c r="HO350" s="385"/>
      <c r="HP350" s="232"/>
      <c r="HQ350" s="12">
        <v>283</v>
      </c>
      <c r="HR350" s="69"/>
      <c r="HS350" s="70"/>
      <c r="IH350" s="273"/>
      <c r="II350" s="385"/>
      <c r="IJ350" s="232"/>
      <c r="IK350" s="12">
        <v>283</v>
      </c>
      <c r="IL350" s="69"/>
      <c r="IM350" s="70"/>
      <c r="JB350" s="273"/>
      <c r="JC350" s="385"/>
      <c r="JD350" s="232"/>
      <c r="JE350" s="12">
        <v>283</v>
      </c>
      <c r="JF350" s="69"/>
      <c r="JG350" s="70"/>
      <c r="JV350" s="273"/>
      <c r="JW350" s="385"/>
      <c r="JX350" s="232"/>
      <c r="JY350" s="12">
        <v>283</v>
      </c>
      <c r="JZ350" s="69"/>
      <c r="KA350" s="70"/>
      <c r="KP350" s="273"/>
      <c r="KQ350" s="385"/>
      <c r="KR350" s="232"/>
      <c r="KS350" s="12">
        <v>283</v>
      </c>
      <c r="KT350" s="69"/>
      <c r="KU350" s="70"/>
      <c r="LJ350" s="273"/>
      <c r="LK350" s="385"/>
      <c r="LL350" s="232"/>
      <c r="LM350" s="12">
        <v>283</v>
      </c>
      <c r="LN350" s="69"/>
      <c r="LO350" s="70"/>
      <c r="MD350" s="273"/>
    </row>
    <row r="351" spans="2:342" ht="12.75" customHeight="1" x14ac:dyDescent="0.2">
      <c r="B351" s="12">
        <v>284</v>
      </c>
      <c r="C351" s="69"/>
      <c r="D351" s="70"/>
      <c r="E351" s="432"/>
      <c r="F351" s="72">
        <f t="shared" si="2"/>
        <v>0</v>
      </c>
      <c r="G351" s="67"/>
      <c r="H351" s="67"/>
      <c r="I351" s="67"/>
      <c r="J351" s="67"/>
      <c r="K351" s="67"/>
      <c r="L351" s="67"/>
      <c r="M351" s="67"/>
      <c r="N351" s="67"/>
      <c r="O351" s="67"/>
      <c r="P351" s="67"/>
      <c r="Q351" s="67"/>
      <c r="R351" s="67"/>
      <c r="S351" s="220"/>
      <c r="T351" s="385"/>
      <c r="U351" s="232"/>
      <c r="V351" s="12">
        <v>284</v>
      </c>
      <c r="W351" s="69"/>
      <c r="X351" s="70"/>
      <c r="Y351"/>
      <c r="Z351"/>
      <c r="AA351"/>
      <c r="AB351"/>
      <c r="AC351"/>
      <c r="AD351"/>
      <c r="AE351"/>
      <c r="AF351"/>
      <c r="AG351"/>
      <c r="AH351"/>
      <c r="AI351"/>
      <c r="AJ351"/>
      <c r="AK351"/>
      <c r="AL351"/>
      <c r="AM351" s="220"/>
      <c r="AN351" s="417"/>
      <c r="AP351" s="12">
        <v>284</v>
      </c>
      <c r="AQ351" s="69"/>
      <c r="AR351" s="70"/>
      <c r="AS351" s="432"/>
      <c r="AT351" s="574">
        <f t="shared" si="3"/>
        <v>0</v>
      </c>
      <c r="AU351" s="67"/>
      <c r="AV351" s="8"/>
      <c r="AW351" s="8"/>
      <c r="AX351" s="8"/>
      <c r="AY351" s="8"/>
      <c r="AZ351" s="8"/>
      <c r="BA351" s="8"/>
      <c r="BB351" s="8"/>
      <c r="BC351" s="8"/>
      <c r="BD351" s="8"/>
      <c r="BE351" s="8"/>
      <c r="BF351" s="8"/>
      <c r="BG351" s="8"/>
      <c r="BH351" s="8"/>
      <c r="BJ351" s="273"/>
      <c r="BK351" s="385"/>
      <c r="BM351" s="12">
        <v>284</v>
      </c>
      <c r="BN351" s="69"/>
      <c r="BO351" s="70"/>
      <c r="CD351" s="273"/>
      <c r="CE351" s="385"/>
      <c r="CG351" s="12">
        <v>284</v>
      </c>
      <c r="CH351" s="69"/>
      <c r="CI351" s="70"/>
      <c r="CX351" s="273"/>
      <c r="CY351" s="385"/>
      <c r="CZ351" s="232"/>
      <c r="DA351" s="12">
        <v>284</v>
      </c>
      <c r="DB351" s="69"/>
      <c r="DC351" s="70"/>
      <c r="DR351" s="273"/>
      <c r="DS351" s="385"/>
      <c r="DT351" s="232"/>
      <c r="DU351" s="12">
        <v>284</v>
      </c>
      <c r="DV351" s="69"/>
      <c r="DW351" s="70"/>
      <c r="EL351" s="273"/>
      <c r="EM351" s="385"/>
      <c r="EN351" s="232"/>
      <c r="EO351" s="12">
        <v>284</v>
      </c>
      <c r="EP351" s="69"/>
      <c r="EQ351" s="70"/>
      <c r="FF351" s="273"/>
      <c r="FG351" s="385"/>
      <c r="FH351" s="232"/>
      <c r="FI351" s="12">
        <v>284</v>
      </c>
      <c r="FJ351" s="69"/>
      <c r="FK351" s="70"/>
      <c r="FZ351" s="273"/>
      <c r="GA351" s="385"/>
      <c r="GB351" s="232"/>
      <c r="GC351" s="12">
        <v>284</v>
      </c>
      <c r="GD351" s="69"/>
      <c r="GE351" s="70"/>
      <c r="GT351" s="273"/>
      <c r="GU351" s="385"/>
      <c r="GV351" s="232"/>
      <c r="GW351" s="12">
        <v>284</v>
      </c>
      <c r="GX351" s="69"/>
      <c r="GY351" s="70"/>
      <c r="HN351" s="273"/>
      <c r="HO351" s="385"/>
      <c r="HP351" s="232"/>
      <c r="HQ351" s="12">
        <v>284</v>
      </c>
      <c r="HR351" s="69"/>
      <c r="HS351" s="70"/>
      <c r="IH351" s="273"/>
      <c r="II351" s="385"/>
      <c r="IJ351" s="232"/>
      <c r="IK351" s="12">
        <v>284</v>
      </c>
      <c r="IL351" s="69"/>
      <c r="IM351" s="70"/>
      <c r="JB351" s="273"/>
      <c r="JC351" s="385"/>
      <c r="JD351" s="232"/>
      <c r="JE351" s="12">
        <v>284</v>
      </c>
      <c r="JF351" s="69"/>
      <c r="JG351" s="70"/>
      <c r="JV351" s="273"/>
      <c r="JW351" s="385"/>
      <c r="JX351" s="232"/>
      <c r="JY351" s="12">
        <v>284</v>
      </c>
      <c r="JZ351" s="69"/>
      <c r="KA351" s="70"/>
      <c r="KP351" s="273"/>
      <c r="KQ351" s="385"/>
      <c r="KR351" s="232"/>
      <c r="KS351" s="12">
        <v>284</v>
      </c>
      <c r="KT351" s="69"/>
      <c r="KU351" s="70"/>
      <c r="LJ351" s="273"/>
      <c r="LK351" s="385"/>
      <c r="LL351" s="232"/>
      <c r="LM351" s="12">
        <v>284</v>
      </c>
      <c r="LN351" s="69"/>
      <c r="LO351" s="70"/>
      <c r="MD351" s="273"/>
    </row>
    <row r="352" spans="2:342" ht="12.75" customHeight="1" x14ac:dyDescent="0.2">
      <c r="B352" s="12">
        <v>285</v>
      </c>
      <c r="C352" s="69"/>
      <c r="D352" s="70"/>
      <c r="E352" s="432"/>
      <c r="F352" s="72">
        <f t="shared" si="2"/>
        <v>0</v>
      </c>
      <c r="G352" s="67"/>
      <c r="H352" s="67"/>
      <c r="I352" s="67"/>
      <c r="J352" s="67"/>
      <c r="K352" s="67"/>
      <c r="L352" s="67"/>
      <c r="M352" s="67"/>
      <c r="N352" s="67"/>
      <c r="O352" s="67"/>
      <c r="P352" s="67"/>
      <c r="Q352" s="67"/>
      <c r="R352" s="67"/>
      <c r="S352" s="220"/>
      <c r="T352" s="385"/>
      <c r="U352" s="232"/>
      <c r="V352" s="12">
        <v>285</v>
      </c>
      <c r="W352" s="69"/>
      <c r="X352" s="70"/>
      <c r="Y352"/>
      <c r="Z352"/>
      <c r="AA352"/>
      <c r="AB352"/>
      <c r="AC352"/>
      <c r="AD352"/>
      <c r="AE352"/>
      <c r="AF352"/>
      <c r="AG352"/>
      <c r="AH352"/>
      <c r="AI352"/>
      <c r="AJ352"/>
      <c r="AK352"/>
      <c r="AL352"/>
      <c r="AM352" s="220"/>
      <c r="AN352" s="417"/>
      <c r="AP352" s="12">
        <v>285</v>
      </c>
      <c r="AQ352" s="69"/>
      <c r="AR352" s="70"/>
      <c r="AS352" s="432"/>
      <c r="AT352" s="574">
        <f t="shared" si="3"/>
        <v>0</v>
      </c>
      <c r="AU352" s="67"/>
      <c r="AV352" s="8"/>
      <c r="AW352" s="8"/>
      <c r="AX352" s="8"/>
      <c r="AY352" s="8"/>
      <c r="AZ352" s="8"/>
      <c r="BA352" s="8"/>
      <c r="BB352" s="8"/>
      <c r="BC352" s="8"/>
      <c r="BD352" s="8"/>
      <c r="BE352" s="8"/>
      <c r="BF352" s="8"/>
      <c r="BG352" s="8"/>
      <c r="BH352" s="8"/>
      <c r="BJ352" s="273"/>
      <c r="BK352" s="385"/>
      <c r="BM352" s="12">
        <v>285</v>
      </c>
      <c r="BN352" s="69"/>
      <c r="BO352" s="70"/>
      <c r="CD352" s="273"/>
      <c r="CE352" s="385"/>
      <c r="CG352" s="12">
        <v>285</v>
      </c>
      <c r="CH352" s="69"/>
      <c r="CI352" s="70"/>
      <c r="CX352" s="273"/>
      <c r="CY352" s="385"/>
      <c r="CZ352" s="232"/>
      <c r="DA352" s="12">
        <v>285</v>
      </c>
      <c r="DB352" s="69"/>
      <c r="DC352" s="70"/>
      <c r="DR352" s="273"/>
      <c r="DS352" s="385"/>
      <c r="DT352" s="232"/>
      <c r="DU352" s="12">
        <v>285</v>
      </c>
      <c r="DV352" s="69"/>
      <c r="DW352" s="70"/>
      <c r="EL352" s="273"/>
      <c r="EM352" s="385"/>
      <c r="EN352" s="232"/>
      <c r="EO352" s="12">
        <v>285</v>
      </c>
      <c r="EP352" s="69"/>
      <c r="EQ352" s="70"/>
      <c r="FF352" s="273"/>
      <c r="FG352" s="385"/>
      <c r="FH352" s="232"/>
      <c r="FI352" s="12">
        <v>285</v>
      </c>
      <c r="FJ352" s="69"/>
      <c r="FK352" s="70"/>
      <c r="FZ352" s="273"/>
      <c r="GA352" s="385"/>
      <c r="GB352" s="232"/>
      <c r="GC352" s="12">
        <v>285</v>
      </c>
      <c r="GD352" s="69"/>
      <c r="GE352" s="70"/>
      <c r="GT352" s="273"/>
      <c r="GU352" s="385"/>
      <c r="GV352" s="232"/>
      <c r="GW352" s="12">
        <v>285</v>
      </c>
      <c r="GX352" s="69"/>
      <c r="GY352" s="70"/>
      <c r="HN352" s="273"/>
      <c r="HO352" s="385"/>
      <c r="HP352" s="232"/>
      <c r="HQ352" s="12">
        <v>285</v>
      </c>
      <c r="HR352" s="69"/>
      <c r="HS352" s="70"/>
      <c r="IH352" s="273"/>
      <c r="II352" s="385"/>
      <c r="IJ352" s="232"/>
      <c r="IK352" s="12">
        <v>285</v>
      </c>
      <c r="IL352" s="69"/>
      <c r="IM352" s="70"/>
      <c r="JB352" s="273"/>
      <c r="JC352" s="385"/>
      <c r="JD352" s="232"/>
      <c r="JE352" s="12">
        <v>285</v>
      </c>
      <c r="JF352" s="69"/>
      <c r="JG352" s="70"/>
      <c r="JV352" s="273"/>
      <c r="JW352" s="385"/>
      <c r="JX352" s="232"/>
      <c r="JY352" s="12">
        <v>285</v>
      </c>
      <c r="JZ352" s="69"/>
      <c r="KA352" s="70"/>
      <c r="KP352" s="273"/>
      <c r="KQ352" s="385"/>
      <c r="KR352" s="232"/>
      <c r="KS352" s="12">
        <v>285</v>
      </c>
      <c r="KT352" s="69"/>
      <c r="KU352" s="70"/>
      <c r="LJ352" s="273"/>
      <c r="LK352" s="385"/>
      <c r="LL352" s="232"/>
      <c r="LM352" s="12">
        <v>285</v>
      </c>
      <c r="LN352" s="69"/>
      <c r="LO352" s="70"/>
      <c r="MD352" s="273"/>
    </row>
    <row r="353" spans="1:342" ht="12.75" customHeight="1" x14ac:dyDescent="0.2">
      <c r="B353" s="12">
        <v>286</v>
      </c>
      <c r="C353" s="69"/>
      <c r="D353" s="70"/>
      <c r="E353" s="432"/>
      <c r="F353" s="72">
        <f t="shared" si="2"/>
        <v>0</v>
      </c>
      <c r="G353" s="67"/>
      <c r="H353" s="67"/>
      <c r="I353" s="67"/>
      <c r="J353" s="67"/>
      <c r="K353" s="67"/>
      <c r="L353" s="67"/>
      <c r="M353" s="67"/>
      <c r="N353" s="67"/>
      <c r="O353" s="67"/>
      <c r="P353" s="67"/>
      <c r="Q353" s="67"/>
      <c r="R353" s="67"/>
      <c r="S353" s="220"/>
      <c r="T353" s="385"/>
      <c r="U353" s="232"/>
      <c r="V353" s="12">
        <v>286</v>
      </c>
      <c r="W353" s="69"/>
      <c r="X353" s="70"/>
      <c r="Y353"/>
      <c r="Z353"/>
      <c r="AA353"/>
      <c r="AB353"/>
      <c r="AC353"/>
      <c r="AD353"/>
      <c r="AE353"/>
      <c r="AF353"/>
      <c r="AG353"/>
      <c r="AH353"/>
      <c r="AI353"/>
      <c r="AJ353"/>
      <c r="AK353"/>
      <c r="AL353"/>
      <c r="AM353" s="220"/>
      <c r="AN353" s="417"/>
      <c r="AP353" s="12">
        <v>286</v>
      </c>
      <c r="AQ353" s="69"/>
      <c r="AR353" s="70"/>
      <c r="AS353" s="432"/>
      <c r="AT353" s="574">
        <f t="shared" si="3"/>
        <v>0</v>
      </c>
      <c r="AU353" s="67"/>
      <c r="AV353" s="8"/>
      <c r="AW353" s="8"/>
      <c r="AX353" s="8"/>
      <c r="AY353" s="8"/>
      <c r="AZ353" s="8"/>
      <c r="BA353" s="8"/>
      <c r="BB353" s="8"/>
      <c r="BC353" s="8"/>
      <c r="BD353" s="8"/>
      <c r="BE353" s="8"/>
      <c r="BF353" s="8"/>
      <c r="BG353" s="8"/>
      <c r="BH353" s="8"/>
      <c r="BJ353" s="273"/>
      <c r="BK353" s="385"/>
      <c r="BM353" s="12">
        <v>286</v>
      </c>
      <c r="BN353" s="69"/>
      <c r="BO353" s="70"/>
      <c r="CD353" s="273"/>
      <c r="CE353" s="385"/>
      <c r="CG353" s="12">
        <v>286</v>
      </c>
      <c r="CH353" s="69"/>
      <c r="CI353" s="70"/>
      <c r="CX353" s="273"/>
      <c r="CY353" s="385"/>
      <c r="CZ353" s="232"/>
      <c r="DA353" s="12">
        <v>286</v>
      </c>
      <c r="DB353" s="69"/>
      <c r="DC353" s="70"/>
      <c r="DR353" s="273"/>
      <c r="DS353" s="385"/>
      <c r="DT353" s="232"/>
      <c r="DU353" s="12">
        <v>286</v>
      </c>
      <c r="DV353" s="69"/>
      <c r="DW353" s="70"/>
      <c r="EL353" s="273"/>
      <c r="EM353" s="385"/>
      <c r="EN353" s="232"/>
      <c r="EO353" s="12">
        <v>286</v>
      </c>
      <c r="EP353" s="69"/>
      <c r="EQ353" s="70"/>
      <c r="FF353" s="273"/>
      <c r="FG353" s="385"/>
      <c r="FH353" s="232"/>
      <c r="FI353" s="12">
        <v>286</v>
      </c>
      <c r="FJ353" s="69"/>
      <c r="FK353" s="70"/>
      <c r="FZ353" s="273"/>
      <c r="GA353" s="385"/>
      <c r="GB353" s="232"/>
      <c r="GC353" s="12">
        <v>286</v>
      </c>
      <c r="GD353" s="69"/>
      <c r="GE353" s="70"/>
      <c r="GT353" s="273"/>
      <c r="GU353" s="385"/>
      <c r="GV353" s="232"/>
      <c r="GW353" s="12">
        <v>286</v>
      </c>
      <c r="GX353" s="69"/>
      <c r="GY353" s="70"/>
      <c r="HN353" s="273"/>
      <c r="HO353" s="385"/>
      <c r="HP353" s="232"/>
      <c r="HQ353" s="12">
        <v>286</v>
      </c>
      <c r="HR353" s="69"/>
      <c r="HS353" s="70"/>
      <c r="IH353" s="273"/>
      <c r="II353" s="385"/>
      <c r="IJ353" s="232"/>
      <c r="IK353" s="12">
        <v>286</v>
      </c>
      <c r="IL353" s="69"/>
      <c r="IM353" s="70"/>
      <c r="JB353" s="273"/>
      <c r="JC353" s="385"/>
      <c r="JD353" s="232"/>
      <c r="JE353" s="12">
        <v>286</v>
      </c>
      <c r="JF353" s="69"/>
      <c r="JG353" s="70"/>
      <c r="JV353" s="273"/>
      <c r="JW353" s="385"/>
      <c r="JX353" s="232"/>
      <c r="JY353" s="12">
        <v>286</v>
      </c>
      <c r="JZ353" s="69"/>
      <c r="KA353" s="70"/>
      <c r="KP353" s="273"/>
      <c r="KQ353" s="385"/>
      <c r="KR353" s="232"/>
      <c r="KS353" s="12">
        <v>286</v>
      </c>
      <c r="KT353" s="69"/>
      <c r="KU353" s="70"/>
      <c r="LJ353" s="273"/>
      <c r="LK353" s="385"/>
      <c r="LL353" s="232"/>
      <c r="LM353" s="12">
        <v>286</v>
      </c>
      <c r="LN353" s="69"/>
      <c r="LO353" s="70"/>
      <c r="MD353" s="273"/>
    </row>
    <row r="354" spans="1:342" ht="12.75" customHeight="1" x14ac:dyDescent="0.2">
      <c r="B354" s="12">
        <v>287</v>
      </c>
      <c r="C354" s="69"/>
      <c r="D354" s="70"/>
      <c r="E354" s="432"/>
      <c r="F354" s="72">
        <f t="shared" si="2"/>
        <v>0</v>
      </c>
      <c r="G354" s="67"/>
      <c r="H354" s="67"/>
      <c r="I354" s="67"/>
      <c r="J354" s="67"/>
      <c r="K354" s="67"/>
      <c r="L354" s="67"/>
      <c r="M354" s="67"/>
      <c r="N354" s="67"/>
      <c r="O354" s="67"/>
      <c r="P354" s="67"/>
      <c r="Q354" s="67"/>
      <c r="R354" s="67"/>
      <c r="S354" s="220"/>
      <c r="T354" s="385"/>
      <c r="U354" s="232"/>
      <c r="V354" s="12">
        <v>287</v>
      </c>
      <c r="W354" s="69"/>
      <c r="X354" s="70"/>
      <c r="Y354"/>
      <c r="Z354"/>
      <c r="AA354"/>
      <c r="AB354"/>
      <c r="AC354"/>
      <c r="AD354"/>
      <c r="AE354"/>
      <c r="AF354"/>
      <c r="AG354"/>
      <c r="AH354"/>
      <c r="AI354"/>
      <c r="AJ354"/>
      <c r="AK354"/>
      <c r="AL354"/>
      <c r="AM354" s="220"/>
      <c r="AN354" s="417"/>
      <c r="AP354" s="12">
        <v>287</v>
      </c>
      <c r="AQ354" s="69"/>
      <c r="AR354" s="70"/>
      <c r="AS354" s="432"/>
      <c r="AT354" s="574">
        <f t="shared" si="3"/>
        <v>0</v>
      </c>
      <c r="AU354" s="67"/>
      <c r="AV354" s="8"/>
      <c r="AW354" s="8"/>
      <c r="AX354" s="8"/>
      <c r="AY354" s="8"/>
      <c r="AZ354" s="8"/>
      <c r="BA354" s="8"/>
      <c r="BB354" s="8"/>
      <c r="BC354" s="8"/>
      <c r="BD354" s="8"/>
      <c r="BE354" s="8"/>
      <c r="BF354" s="8"/>
      <c r="BG354" s="8"/>
      <c r="BH354" s="8"/>
      <c r="BJ354" s="273"/>
      <c r="BK354" s="385"/>
      <c r="BM354" s="12">
        <v>287</v>
      </c>
      <c r="BN354" s="69"/>
      <c r="BO354" s="70"/>
      <c r="CD354" s="273"/>
      <c r="CE354" s="385"/>
      <c r="CG354" s="12">
        <v>287</v>
      </c>
      <c r="CH354" s="69"/>
      <c r="CI354" s="70"/>
      <c r="CX354" s="273"/>
      <c r="CY354" s="385"/>
      <c r="CZ354" s="232"/>
      <c r="DA354" s="12">
        <v>287</v>
      </c>
      <c r="DB354" s="69"/>
      <c r="DC354" s="70"/>
      <c r="DR354" s="273"/>
      <c r="DS354" s="385"/>
      <c r="DT354" s="232"/>
      <c r="DU354" s="12">
        <v>287</v>
      </c>
      <c r="DV354" s="69"/>
      <c r="DW354" s="70"/>
      <c r="EL354" s="273"/>
      <c r="EM354" s="385"/>
      <c r="EN354" s="232"/>
      <c r="EO354" s="12">
        <v>287</v>
      </c>
      <c r="EP354" s="69"/>
      <c r="EQ354" s="70"/>
      <c r="FF354" s="273"/>
      <c r="FG354" s="385"/>
      <c r="FH354" s="232"/>
      <c r="FI354" s="12">
        <v>287</v>
      </c>
      <c r="FJ354" s="69"/>
      <c r="FK354" s="70"/>
      <c r="FZ354" s="273"/>
      <c r="GA354" s="385"/>
      <c r="GB354" s="232"/>
      <c r="GC354" s="12">
        <v>287</v>
      </c>
      <c r="GD354" s="69"/>
      <c r="GE354" s="70"/>
      <c r="GT354" s="273"/>
      <c r="GU354" s="385"/>
      <c r="GV354" s="232"/>
      <c r="GW354" s="12">
        <v>287</v>
      </c>
      <c r="GX354" s="69"/>
      <c r="GY354" s="70"/>
      <c r="HN354" s="273"/>
      <c r="HO354" s="385"/>
      <c r="HP354" s="232"/>
      <c r="HQ354" s="12">
        <v>287</v>
      </c>
      <c r="HR354" s="69"/>
      <c r="HS354" s="70"/>
      <c r="IH354" s="273"/>
      <c r="II354" s="385"/>
      <c r="IJ354" s="232"/>
      <c r="IK354" s="12">
        <v>287</v>
      </c>
      <c r="IL354" s="69"/>
      <c r="IM354" s="70"/>
      <c r="JB354" s="273"/>
      <c r="JC354" s="385"/>
      <c r="JD354" s="232"/>
      <c r="JE354" s="12">
        <v>287</v>
      </c>
      <c r="JF354" s="69"/>
      <c r="JG354" s="70"/>
      <c r="JV354" s="273"/>
      <c r="JW354" s="385"/>
      <c r="JX354" s="232"/>
      <c r="JY354" s="12">
        <v>287</v>
      </c>
      <c r="JZ354" s="69"/>
      <c r="KA354" s="70"/>
      <c r="KP354" s="273"/>
      <c r="KQ354" s="385"/>
      <c r="KR354" s="232"/>
      <c r="KS354" s="12">
        <v>287</v>
      </c>
      <c r="KT354" s="69"/>
      <c r="KU354" s="70"/>
      <c r="LJ354" s="273"/>
      <c r="LK354" s="385"/>
      <c r="LL354" s="232"/>
      <c r="LM354" s="12">
        <v>287</v>
      </c>
      <c r="LN354" s="69"/>
      <c r="LO354" s="70"/>
      <c r="MD354" s="273"/>
    </row>
    <row r="355" spans="1:342" ht="12.75" customHeight="1" x14ac:dyDescent="0.2">
      <c r="B355" s="12">
        <v>288</v>
      </c>
      <c r="C355" s="69"/>
      <c r="D355" s="70"/>
      <c r="E355" s="432"/>
      <c r="F355" s="72">
        <f t="shared" si="2"/>
        <v>0</v>
      </c>
      <c r="G355" s="67"/>
      <c r="H355" s="67"/>
      <c r="I355" s="67"/>
      <c r="J355" s="67"/>
      <c r="K355" s="67"/>
      <c r="L355" s="67"/>
      <c r="M355" s="67"/>
      <c r="N355" s="67"/>
      <c r="O355" s="67"/>
      <c r="P355" s="67"/>
      <c r="Q355" s="67"/>
      <c r="R355" s="67"/>
      <c r="S355" s="220"/>
      <c r="T355" s="385"/>
      <c r="U355" s="232"/>
      <c r="V355" s="12">
        <v>288</v>
      </c>
      <c r="W355" s="69"/>
      <c r="X355" s="70"/>
      <c r="Y355"/>
      <c r="Z355"/>
      <c r="AA355"/>
      <c r="AB355"/>
      <c r="AC355"/>
      <c r="AD355"/>
      <c r="AE355"/>
      <c r="AF355"/>
      <c r="AG355"/>
      <c r="AH355"/>
      <c r="AI355"/>
      <c r="AJ355"/>
      <c r="AK355"/>
      <c r="AL355"/>
      <c r="AM355" s="220"/>
      <c r="AN355" s="417"/>
      <c r="AP355" s="12">
        <v>288</v>
      </c>
      <c r="AQ355" s="69"/>
      <c r="AR355" s="70"/>
      <c r="AS355" s="432"/>
      <c r="AT355" s="574">
        <f t="shared" si="3"/>
        <v>0</v>
      </c>
      <c r="AU355" s="67"/>
      <c r="AV355" s="8"/>
      <c r="AW355" s="8"/>
      <c r="AX355" s="8"/>
      <c r="AY355" s="8"/>
      <c r="AZ355" s="8"/>
      <c r="BA355" s="8"/>
      <c r="BB355" s="8"/>
      <c r="BC355" s="8"/>
      <c r="BD355" s="8"/>
      <c r="BE355" s="8"/>
      <c r="BF355" s="8"/>
      <c r="BG355" s="8"/>
      <c r="BH355" s="8"/>
      <c r="BJ355" s="273"/>
      <c r="BK355" s="385"/>
      <c r="BM355" s="12">
        <v>288</v>
      </c>
      <c r="BN355" s="69"/>
      <c r="BO355" s="70"/>
      <c r="CD355" s="273"/>
      <c r="CE355" s="385"/>
      <c r="CG355" s="12">
        <v>288</v>
      </c>
      <c r="CH355" s="69"/>
      <c r="CI355" s="70"/>
      <c r="CX355" s="273"/>
      <c r="CY355" s="385"/>
      <c r="CZ355" s="232"/>
      <c r="DA355" s="12">
        <v>288</v>
      </c>
      <c r="DB355" s="69"/>
      <c r="DC355" s="70"/>
      <c r="DR355" s="273"/>
      <c r="DS355" s="385"/>
      <c r="DT355" s="232"/>
      <c r="DU355" s="12">
        <v>288</v>
      </c>
      <c r="DV355" s="69"/>
      <c r="DW355" s="70"/>
      <c r="EL355" s="273"/>
      <c r="EM355" s="385"/>
      <c r="EN355" s="232"/>
      <c r="EO355" s="12">
        <v>288</v>
      </c>
      <c r="EP355" s="69"/>
      <c r="EQ355" s="70"/>
      <c r="FF355" s="273"/>
      <c r="FG355" s="385"/>
      <c r="FH355" s="232"/>
      <c r="FI355" s="12">
        <v>288</v>
      </c>
      <c r="FJ355" s="69"/>
      <c r="FK355" s="70"/>
      <c r="FZ355" s="273"/>
      <c r="GA355" s="385"/>
      <c r="GB355" s="232"/>
      <c r="GC355" s="12">
        <v>288</v>
      </c>
      <c r="GD355" s="69"/>
      <c r="GE355" s="70"/>
      <c r="GT355" s="273"/>
      <c r="GU355" s="385"/>
      <c r="GV355" s="232"/>
      <c r="GW355" s="12">
        <v>288</v>
      </c>
      <c r="GX355" s="69"/>
      <c r="GY355" s="70"/>
      <c r="HN355" s="273"/>
      <c r="HO355" s="385"/>
      <c r="HP355" s="232"/>
      <c r="HQ355" s="12">
        <v>288</v>
      </c>
      <c r="HR355" s="69"/>
      <c r="HS355" s="70"/>
      <c r="IH355" s="273"/>
      <c r="II355" s="385"/>
      <c r="IJ355" s="232"/>
      <c r="IK355" s="12">
        <v>288</v>
      </c>
      <c r="IL355" s="69"/>
      <c r="IM355" s="70"/>
      <c r="JB355" s="273"/>
      <c r="JC355" s="385"/>
      <c r="JD355" s="232"/>
      <c r="JE355" s="12">
        <v>288</v>
      </c>
      <c r="JF355" s="69"/>
      <c r="JG355" s="70"/>
      <c r="JV355" s="273"/>
      <c r="JW355" s="385"/>
      <c r="JX355" s="232"/>
      <c r="JY355" s="12">
        <v>288</v>
      </c>
      <c r="JZ355" s="69"/>
      <c r="KA355" s="70"/>
      <c r="KP355" s="273"/>
      <c r="KQ355" s="385"/>
      <c r="KR355" s="232"/>
      <c r="KS355" s="12">
        <v>288</v>
      </c>
      <c r="KT355" s="69"/>
      <c r="KU355" s="70"/>
      <c r="LJ355" s="273"/>
      <c r="LK355" s="385"/>
      <c r="LL355" s="232"/>
      <c r="LM355" s="12">
        <v>288</v>
      </c>
      <c r="LN355" s="69"/>
      <c r="LO355" s="70"/>
      <c r="MD355" s="273"/>
    </row>
    <row r="356" spans="1:342" ht="12.75" customHeight="1" x14ac:dyDescent="0.2">
      <c r="B356" s="12">
        <v>289</v>
      </c>
      <c r="C356" s="69"/>
      <c r="D356" s="70"/>
      <c r="E356" s="432"/>
      <c r="F356" s="72">
        <f t="shared" si="2"/>
        <v>0</v>
      </c>
      <c r="G356" s="67"/>
      <c r="H356" s="67"/>
      <c r="I356" s="67"/>
      <c r="J356" s="67"/>
      <c r="K356" s="67"/>
      <c r="L356" s="67"/>
      <c r="M356" s="67"/>
      <c r="N356" s="67"/>
      <c r="O356" s="67"/>
      <c r="P356" s="67"/>
      <c r="Q356" s="67"/>
      <c r="R356" s="67"/>
      <c r="S356" s="220"/>
      <c r="T356" s="385"/>
      <c r="U356" s="232"/>
      <c r="V356" s="12">
        <v>289</v>
      </c>
      <c r="W356" s="69"/>
      <c r="X356" s="70"/>
      <c r="Y356"/>
      <c r="Z356"/>
      <c r="AA356"/>
      <c r="AB356"/>
      <c r="AC356"/>
      <c r="AD356"/>
      <c r="AE356"/>
      <c r="AF356"/>
      <c r="AG356"/>
      <c r="AH356"/>
      <c r="AI356"/>
      <c r="AJ356"/>
      <c r="AK356"/>
      <c r="AL356"/>
      <c r="AM356" s="220"/>
      <c r="AN356" s="417"/>
      <c r="AP356" s="12">
        <v>289</v>
      </c>
      <c r="AQ356" s="69"/>
      <c r="AR356" s="70"/>
      <c r="AS356" s="432"/>
      <c r="AT356" s="574">
        <f t="shared" si="3"/>
        <v>0</v>
      </c>
      <c r="AU356" s="67"/>
      <c r="AV356" s="8"/>
      <c r="AW356" s="8"/>
      <c r="AX356" s="8"/>
      <c r="AY356" s="8"/>
      <c r="AZ356" s="8"/>
      <c r="BA356" s="8"/>
      <c r="BB356" s="8"/>
      <c r="BC356" s="8"/>
      <c r="BD356" s="8"/>
      <c r="BE356" s="8"/>
      <c r="BF356" s="8"/>
      <c r="BG356" s="8"/>
      <c r="BH356" s="8"/>
      <c r="BJ356" s="273"/>
      <c r="BK356" s="385"/>
      <c r="BM356" s="12">
        <v>289</v>
      </c>
      <c r="BN356" s="69"/>
      <c r="BO356" s="70"/>
      <c r="CD356" s="273"/>
      <c r="CE356" s="385"/>
      <c r="CG356" s="12">
        <v>289</v>
      </c>
      <c r="CH356" s="69"/>
      <c r="CI356" s="70"/>
      <c r="CX356" s="273"/>
      <c r="CY356" s="385"/>
      <c r="CZ356" s="232"/>
      <c r="DA356" s="12">
        <v>289</v>
      </c>
      <c r="DB356" s="69"/>
      <c r="DC356" s="70"/>
      <c r="DR356" s="273"/>
      <c r="DS356" s="385"/>
      <c r="DT356" s="232"/>
      <c r="DU356" s="12">
        <v>289</v>
      </c>
      <c r="DV356" s="69"/>
      <c r="DW356" s="70"/>
      <c r="EL356" s="273"/>
      <c r="EM356" s="385"/>
      <c r="EN356" s="232"/>
      <c r="EO356" s="12">
        <v>289</v>
      </c>
      <c r="EP356" s="69"/>
      <c r="EQ356" s="70"/>
      <c r="FF356" s="273"/>
      <c r="FG356" s="385"/>
      <c r="FH356" s="232"/>
      <c r="FI356" s="12">
        <v>289</v>
      </c>
      <c r="FJ356" s="69"/>
      <c r="FK356" s="70"/>
      <c r="FZ356" s="273"/>
      <c r="GA356" s="385"/>
      <c r="GB356" s="232"/>
      <c r="GC356" s="12">
        <v>289</v>
      </c>
      <c r="GD356" s="69"/>
      <c r="GE356" s="70"/>
      <c r="GT356" s="273"/>
      <c r="GU356" s="385"/>
      <c r="GV356" s="232"/>
      <c r="GW356" s="12">
        <v>289</v>
      </c>
      <c r="GX356" s="69"/>
      <c r="GY356" s="70"/>
      <c r="HN356" s="273"/>
      <c r="HO356" s="385"/>
      <c r="HP356" s="232"/>
      <c r="HQ356" s="12">
        <v>289</v>
      </c>
      <c r="HR356" s="69"/>
      <c r="HS356" s="70"/>
      <c r="IH356" s="273"/>
      <c r="II356" s="385"/>
      <c r="IJ356" s="232"/>
      <c r="IK356" s="12">
        <v>289</v>
      </c>
      <c r="IL356" s="69"/>
      <c r="IM356" s="70"/>
      <c r="JB356" s="273"/>
      <c r="JC356" s="385"/>
      <c r="JD356" s="232"/>
      <c r="JE356" s="12">
        <v>289</v>
      </c>
      <c r="JF356" s="69"/>
      <c r="JG356" s="70"/>
      <c r="JV356" s="273"/>
      <c r="JW356" s="385"/>
      <c r="JX356" s="232"/>
      <c r="JY356" s="12">
        <v>289</v>
      </c>
      <c r="JZ356" s="69"/>
      <c r="KA356" s="70"/>
      <c r="KP356" s="273"/>
      <c r="KQ356" s="385"/>
      <c r="KR356" s="232"/>
      <c r="KS356" s="12">
        <v>289</v>
      </c>
      <c r="KT356" s="69"/>
      <c r="KU356" s="70"/>
      <c r="LJ356" s="273"/>
      <c r="LK356" s="385"/>
      <c r="LL356" s="232"/>
      <c r="LM356" s="12">
        <v>289</v>
      </c>
      <c r="LN356" s="69"/>
      <c r="LO356" s="70"/>
      <c r="MD356" s="273"/>
    </row>
    <row r="357" spans="1:342" ht="12.75" customHeight="1" x14ac:dyDescent="0.2">
      <c r="B357" s="12">
        <v>290</v>
      </c>
      <c r="C357" s="69"/>
      <c r="D357" s="70"/>
      <c r="E357" s="432"/>
      <c r="F357" s="72">
        <f t="shared" si="2"/>
        <v>0</v>
      </c>
      <c r="G357" s="67"/>
      <c r="H357" s="67"/>
      <c r="I357" s="67"/>
      <c r="J357" s="67"/>
      <c r="K357" s="67"/>
      <c r="L357" s="67"/>
      <c r="M357" s="67"/>
      <c r="N357" s="67"/>
      <c r="O357" s="67"/>
      <c r="P357" s="67"/>
      <c r="Q357" s="67"/>
      <c r="R357" s="67"/>
      <c r="S357" s="220"/>
      <c r="T357" s="385"/>
      <c r="U357" s="232"/>
      <c r="V357" s="12">
        <v>290</v>
      </c>
      <c r="W357" s="69"/>
      <c r="X357" s="70"/>
      <c r="Y357"/>
      <c r="Z357"/>
      <c r="AA357"/>
      <c r="AB357"/>
      <c r="AC357"/>
      <c r="AD357"/>
      <c r="AE357"/>
      <c r="AF357"/>
      <c r="AG357"/>
      <c r="AH357"/>
      <c r="AI357"/>
      <c r="AJ357"/>
      <c r="AK357"/>
      <c r="AL357"/>
      <c r="AM357" s="220"/>
      <c r="AN357" s="417"/>
      <c r="AP357" s="12">
        <v>290</v>
      </c>
      <c r="AQ357" s="69"/>
      <c r="AR357" s="70"/>
      <c r="AS357" s="432"/>
      <c r="AT357" s="574">
        <f t="shared" si="3"/>
        <v>0</v>
      </c>
      <c r="AU357" s="67"/>
      <c r="AV357" s="8"/>
      <c r="AW357" s="8"/>
      <c r="AX357" s="8"/>
      <c r="AY357" s="8"/>
      <c r="AZ357" s="8"/>
      <c r="BA357" s="8"/>
      <c r="BB357" s="8"/>
      <c r="BC357" s="8"/>
      <c r="BD357" s="8"/>
      <c r="BE357" s="8"/>
      <c r="BF357" s="8"/>
      <c r="BG357" s="8"/>
      <c r="BH357" s="8"/>
      <c r="BJ357" s="273"/>
      <c r="BK357" s="385"/>
      <c r="BM357" s="12">
        <v>290</v>
      </c>
      <c r="BN357" s="69"/>
      <c r="BO357" s="70"/>
      <c r="CD357" s="273"/>
      <c r="CE357" s="385"/>
      <c r="CG357" s="12">
        <v>290</v>
      </c>
      <c r="CH357" s="69"/>
      <c r="CI357" s="70"/>
      <c r="CX357" s="273"/>
      <c r="CY357" s="385"/>
      <c r="CZ357" s="232"/>
      <c r="DA357" s="12">
        <v>290</v>
      </c>
      <c r="DB357" s="69"/>
      <c r="DC357" s="70"/>
      <c r="DR357" s="273"/>
      <c r="DS357" s="385"/>
      <c r="DT357" s="232"/>
      <c r="DU357" s="12">
        <v>290</v>
      </c>
      <c r="DV357" s="69"/>
      <c r="DW357" s="70"/>
      <c r="EL357" s="273"/>
      <c r="EM357" s="385"/>
      <c r="EN357" s="232"/>
      <c r="EO357" s="12">
        <v>290</v>
      </c>
      <c r="EP357" s="69"/>
      <c r="EQ357" s="70"/>
      <c r="FF357" s="273"/>
      <c r="FG357" s="385"/>
      <c r="FH357" s="232"/>
      <c r="FI357" s="12">
        <v>290</v>
      </c>
      <c r="FJ357" s="69"/>
      <c r="FK357" s="70"/>
      <c r="FZ357" s="273"/>
      <c r="GA357" s="385"/>
      <c r="GB357" s="232"/>
      <c r="GC357" s="12">
        <v>290</v>
      </c>
      <c r="GD357" s="69"/>
      <c r="GE357" s="70"/>
      <c r="GT357" s="273"/>
      <c r="GU357" s="385"/>
      <c r="GV357" s="232"/>
      <c r="GW357" s="12">
        <v>290</v>
      </c>
      <c r="GX357" s="69"/>
      <c r="GY357" s="70"/>
      <c r="HN357" s="273"/>
      <c r="HO357" s="385"/>
      <c r="HP357" s="232"/>
      <c r="HQ357" s="12">
        <v>290</v>
      </c>
      <c r="HR357" s="69"/>
      <c r="HS357" s="70"/>
      <c r="IH357" s="273"/>
      <c r="II357" s="385"/>
      <c r="IJ357" s="232"/>
      <c r="IK357" s="12">
        <v>290</v>
      </c>
      <c r="IL357" s="69"/>
      <c r="IM357" s="70"/>
      <c r="JB357" s="273"/>
      <c r="JC357" s="385"/>
      <c r="JD357" s="232"/>
      <c r="JE357" s="12">
        <v>290</v>
      </c>
      <c r="JF357" s="69"/>
      <c r="JG357" s="70"/>
      <c r="JV357" s="273"/>
      <c r="JW357" s="385"/>
      <c r="JX357" s="232"/>
      <c r="JY357" s="12">
        <v>290</v>
      </c>
      <c r="JZ357" s="69"/>
      <c r="KA357" s="70"/>
      <c r="KP357" s="273"/>
      <c r="KQ357" s="385"/>
      <c r="KR357" s="232"/>
      <c r="KS357" s="12">
        <v>290</v>
      </c>
      <c r="KT357" s="69"/>
      <c r="KU357" s="70"/>
      <c r="LJ357" s="273"/>
      <c r="LK357" s="385"/>
      <c r="LL357" s="232"/>
      <c r="LM357" s="12">
        <v>290</v>
      </c>
      <c r="LN357" s="69"/>
      <c r="LO357" s="70"/>
      <c r="MD357" s="273"/>
    </row>
    <row r="358" spans="1:342" ht="12.75" customHeight="1" x14ac:dyDescent="0.2">
      <c r="B358" s="12">
        <v>291</v>
      </c>
      <c r="C358" s="69"/>
      <c r="D358" s="70"/>
      <c r="E358" s="432"/>
      <c r="F358" s="72">
        <f t="shared" si="2"/>
        <v>0</v>
      </c>
      <c r="G358" s="67"/>
      <c r="H358" s="67"/>
      <c r="I358" s="67"/>
      <c r="J358" s="67"/>
      <c r="K358" s="67"/>
      <c r="L358" s="67"/>
      <c r="M358" s="67"/>
      <c r="N358" s="67"/>
      <c r="O358" s="67"/>
      <c r="P358" s="67"/>
      <c r="Q358" s="67"/>
      <c r="R358" s="67"/>
      <c r="S358" s="220"/>
      <c r="T358" s="385"/>
      <c r="U358" s="232"/>
      <c r="V358" s="12">
        <v>291</v>
      </c>
      <c r="W358" s="69"/>
      <c r="X358" s="70"/>
      <c r="Y358"/>
      <c r="Z358"/>
      <c r="AA358"/>
      <c r="AB358"/>
      <c r="AC358"/>
      <c r="AD358"/>
      <c r="AE358"/>
      <c r="AF358"/>
      <c r="AG358"/>
      <c r="AH358"/>
      <c r="AI358"/>
      <c r="AJ358"/>
      <c r="AK358"/>
      <c r="AL358"/>
      <c r="AM358" s="220"/>
      <c r="AN358" s="417"/>
      <c r="AP358" s="12">
        <v>291</v>
      </c>
      <c r="AQ358" s="69"/>
      <c r="AR358" s="70"/>
      <c r="AS358" s="432"/>
      <c r="AT358" s="574">
        <f t="shared" si="3"/>
        <v>0</v>
      </c>
      <c r="AU358" s="67"/>
      <c r="AV358" s="8"/>
      <c r="AW358" s="8"/>
      <c r="AX358" s="8"/>
      <c r="AY358" s="8"/>
      <c r="AZ358" s="8"/>
      <c r="BA358" s="8"/>
      <c r="BB358" s="8"/>
      <c r="BC358" s="8"/>
      <c r="BD358" s="8"/>
      <c r="BE358" s="8"/>
      <c r="BF358" s="8"/>
      <c r="BG358" s="8"/>
      <c r="BH358" s="8"/>
      <c r="BJ358" s="273"/>
      <c r="BK358" s="385"/>
      <c r="BM358" s="12">
        <v>291</v>
      </c>
      <c r="BN358" s="69"/>
      <c r="BO358" s="70"/>
      <c r="CD358" s="273"/>
      <c r="CE358" s="385"/>
      <c r="CG358" s="12">
        <v>291</v>
      </c>
      <c r="CH358" s="69"/>
      <c r="CI358" s="70"/>
      <c r="CX358" s="273"/>
      <c r="CY358" s="385"/>
      <c r="CZ358" s="232"/>
      <c r="DA358" s="12">
        <v>291</v>
      </c>
      <c r="DB358" s="69"/>
      <c r="DC358" s="70"/>
      <c r="DR358" s="273"/>
      <c r="DS358" s="385"/>
      <c r="DT358" s="232"/>
      <c r="DU358" s="12">
        <v>291</v>
      </c>
      <c r="DV358" s="69"/>
      <c r="DW358" s="70"/>
      <c r="EL358" s="273"/>
      <c r="EM358" s="385"/>
      <c r="EN358" s="232"/>
      <c r="EO358" s="12">
        <v>291</v>
      </c>
      <c r="EP358" s="69"/>
      <c r="EQ358" s="70"/>
      <c r="FF358" s="273"/>
      <c r="FG358" s="385"/>
      <c r="FH358" s="232"/>
      <c r="FI358" s="12">
        <v>291</v>
      </c>
      <c r="FJ358" s="69"/>
      <c r="FK358" s="70"/>
      <c r="FZ358" s="273"/>
      <c r="GA358" s="385"/>
      <c r="GB358" s="232"/>
      <c r="GC358" s="12">
        <v>291</v>
      </c>
      <c r="GD358" s="69"/>
      <c r="GE358" s="70"/>
      <c r="GT358" s="273"/>
      <c r="GU358" s="385"/>
      <c r="GV358" s="232"/>
      <c r="GW358" s="12">
        <v>291</v>
      </c>
      <c r="GX358" s="69"/>
      <c r="GY358" s="70"/>
      <c r="HN358" s="273"/>
      <c r="HO358" s="385"/>
      <c r="HP358" s="232"/>
      <c r="HQ358" s="12">
        <v>291</v>
      </c>
      <c r="HR358" s="69"/>
      <c r="HS358" s="70"/>
      <c r="IH358" s="273"/>
      <c r="II358" s="385"/>
      <c r="IJ358" s="232"/>
      <c r="IK358" s="12">
        <v>291</v>
      </c>
      <c r="IL358" s="69"/>
      <c r="IM358" s="70"/>
      <c r="JB358" s="273"/>
      <c r="JC358" s="385"/>
      <c r="JD358" s="232"/>
      <c r="JE358" s="12">
        <v>291</v>
      </c>
      <c r="JF358" s="69"/>
      <c r="JG358" s="70"/>
      <c r="JV358" s="273"/>
      <c r="JW358" s="385"/>
      <c r="JX358" s="232"/>
      <c r="JY358" s="12">
        <v>291</v>
      </c>
      <c r="JZ358" s="69"/>
      <c r="KA358" s="70"/>
      <c r="KP358" s="273"/>
      <c r="KQ358" s="385"/>
      <c r="KR358" s="232"/>
      <c r="KS358" s="12">
        <v>291</v>
      </c>
      <c r="KT358" s="69"/>
      <c r="KU358" s="70"/>
      <c r="LJ358" s="273"/>
      <c r="LK358" s="385"/>
      <c r="LL358" s="232"/>
      <c r="LM358" s="12">
        <v>291</v>
      </c>
      <c r="LN358" s="69"/>
      <c r="LO358" s="70"/>
      <c r="MD358" s="273"/>
    </row>
    <row r="359" spans="1:342" ht="12.75" customHeight="1" x14ac:dyDescent="0.2">
      <c r="B359" s="12">
        <v>292</v>
      </c>
      <c r="C359" s="69"/>
      <c r="D359" s="70"/>
      <c r="E359" s="432"/>
      <c r="F359" s="72">
        <f t="shared" si="2"/>
        <v>0</v>
      </c>
      <c r="G359" s="67"/>
      <c r="H359" s="67"/>
      <c r="I359" s="67"/>
      <c r="J359" s="67"/>
      <c r="K359" s="67"/>
      <c r="L359" s="67"/>
      <c r="M359" s="67"/>
      <c r="N359" s="67"/>
      <c r="O359" s="67"/>
      <c r="P359" s="67"/>
      <c r="Q359" s="67"/>
      <c r="R359" s="67"/>
      <c r="S359" s="220"/>
      <c r="T359" s="385"/>
      <c r="U359" s="232"/>
      <c r="V359" s="12">
        <v>292</v>
      </c>
      <c r="W359" s="69"/>
      <c r="X359" s="70"/>
      <c r="Y359"/>
      <c r="Z359"/>
      <c r="AA359"/>
      <c r="AB359"/>
      <c r="AC359"/>
      <c r="AD359"/>
      <c r="AE359"/>
      <c r="AF359"/>
      <c r="AG359"/>
      <c r="AH359"/>
      <c r="AI359"/>
      <c r="AJ359"/>
      <c r="AK359"/>
      <c r="AL359"/>
      <c r="AM359" s="220"/>
      <c r="AN359" s="417"/>
      <c r="AP359" s="12">
        <v>292</v>
      </c>
      <c r="AQ359" s="69"/>
      <c r="AR359" s="70"/>
      <c r="AS359" s="432"/>
      <c r="AT359" s="574">
        <f t="shared" si="3"/>
        <v>0</v>
      </c>
      <c r="AU359" s="67"/>
      <c r="AV359" s="8"/>
      <c r="AW359" s="8"/>
      <c r="AX359" s="8"/>
      <c r="AY359" s="8"/>
      <c r="AZ359" s="8"/>
      <c r="BA359" s="8"/>
      <c r="BB359" s="8"/>
      <c r="BC359" s="8"/>
      <c r="BD359" s="8"/>
      <c r="BE359" s="8"/>
      <c r="BF359" s="8"/>
      <c r="BG359" s="8"/>
      <c r="BH359" s="8"/>
      <c r="BJ359" s="273"/>
      <c r="BK359" s="385"/>
      <c r="BM359" s="12">
        <v>292</v>
      </c>
      <c r="BN359" s="69"/>
      <c r="BO359" s="70"/>
      <c r="CD359" s="273"/>
      <c r="CE359" s="385"/>
      <c r="CG359" s="12">
        <v>292</v>
      </c>
      <c r="CH359" s="69"/>
      <c r="CI359" s="70"/>
      <c r="CX359" s="273"/>
      <c r="CY359" s="385"/>
      <c r="CZ359" s="232"/>
      <c r="DA359" s="12">
        <v>292</v>
      </c>
      <c r="DB359" s="69"/>
      <c r="DC359" s="70"/>
      <c r="DR359" s="273"/>
      <c r="DS359" s="385"/>
      <c r="DT359" s="232"/>
      <c r="DU359" s="12">
        <v>292</v>
      </c>
      <c r="DV359" s="69"/>
      <c r="DW359" s="70"/>
      <c r="EL359" s="273"/>
      <c r="EM359" s="385"/>
      <c r="EN359" s="232"/>
      <c r="EO359" s="12">
        <v>292</v>
      </c>
      <c r="EP359" s="69"/>
      <c r="EQ359" s="70"/>
      <c r="FF359" s="273"/>
      <c r="FG359" s="385"/>
      <c r="FH359" s="232"/>
      <c r="FI359" s="12">
        <v>292</v>
      </c>
      <c r="FJ359" s="69"/>
      <c r="FK359" s="70"/>
      <c r="FZ359" s="273"/>
      <c r="GA359" s="385"/>
      <c r="GB359" s="232"/>
      <c r="GC359" s="12">
        <v>292</v>
      </c>
      <c r="GD359" s="69"/>
      <c r="GE359" s="70"/>
      <c r="GT359" s="273"/>
      <c r="GU359" s="385"/>
      <c r="GV359" s="232"/>
      <c r="GW359" s="12">
        <v>292</v>
      </c>
      <c r="GX359" s="69"/>
      <c r="GY359" s="70"/>
      <c r="HN359" s="273"/>
      <c r="HO359" s="385"/>
      <c r="HP359" s="232"/>
      <c r="HQ359" s="12">
        <v>292</v>
      </c>
      <c r="HR359" s="69"/>
      <c r="HS359" s="70"/>
      <c r="IH359" s="273"/>
      <c r="II359" s="385"/>
      <c r="IJ359" s="232"/>
      <c r="IK359" s="12">
        <v>292</v>
      </c>
      <c r="IL359" s="69"/>
      <c r="IM359" s="70"/>
      <c r="JB359" s="273"/>
      <c r="JC359" s="385"/>
      <c r="JD359" s="232"/>
      <c r="JE359" s="12">
        <v>292</v>
      </c>
      <c r="JF359" s="69"/>
      <c r="JG359" s="70"/>
      <c r="JV359" s="273"/>
      <c r="JW359" s="385"/>
      <c r="JX359" s="232"/>
      <c r="JY359" s="12">
        <v>292</v>
      </c>
      <c r="JZ359" s="69"/>
      <c r="KA359" s="70"/>
      <c r="KP359" s="273"/>
      <c r="KQ359" s="385"/>
      <c r="KR359" s="232"/>
      <c r="KS359" s="12">
        <v>292</v>
      </c>
      <c r="KT359" s="69"/>
      <c r="KU359" s="70"/>
      <c r="LJ359" s="273"/>
      <c r="LK359" s="385"/>
      <c r="LL359" s="232"/>
      <c r="LM359" s="12">
        <v>292</v>
      </c>
      <c r="LN359" s="69"/>
      <c r="LO359" s="70"/>
      <c r="MD359" s="273"/>
    </row>
    <row r="360" spans="1:342" ht="12.75" customHeight="1" x14ac:dyDescent="0.2">
      <c r="B360" s="12">
        <v>293</v>
      </c>
      <c r="C360" s="69"/>
      <c r="D360" s="70"/>
      <c r="E360" s="432"/>
      <c r="F360" s="72">
        <f t="shared" si="2"/>
        <v>0</v>
      </c>
      <c r="G360" s="67"/>
      <c r="H360" s="67"/>
      <c r="I360" s="67"/>
      <c r="J360" s="67"/>
      <c r="K360" s="67"/>
      <c r="L360" s="67"/>
      <c r="M360" s="67"/>
      <c r="N360" s="67"/>
      <c r="O360" s="67"/>
      <c r="P360" s="67"/>
      <c r="Q360" s="67"/>
      <c r="R360" s="67"/>
      <c r="S360" s="220"/>
      <c r="T360" s="385"/>
      <c r="U360" s="232"/>
      <c r="V360" s="12">
        <v>293</v>
      </c>
      <c r="W360" s="69"/>
      <c r="X360" s="70"/>
      <c r="Y360"/>
      <c r="Z360"/>
      <c r="AA360"/>
      <c r="AB360"/>
      <c r="AC360"/>
      <c r="AD360"/>
      <c r="AE360"/>
      <c r="AF360"/>
      <c r="AG360"/>
      <c r="AH360"/>
      <c r="AI360"/>
      <c r="AJ360"/>
      <c r="AK360"/>
      <c r="AL360"/>
      <c r="AM360" s="220"/>
      <c r="AN360" s="417"/>
      <c r="AP360" s="12">
        <v>293</v>
      </c>
      <c r="AQ360" s="69"/>
      <c r="AR360" s="70"/>
      <c r="AS360" s="432"/>
      <c r="AT360" s="574">
        <f t="shared" si="3"/>
        <v>0</v>
      </c>
      <c r="AU360" s="67"/>
      <c r="AV360" s="8"/>
      <c r="AW360" s="8"/>
      <c r="AX360" s="8"/>
      <c r="AY360" s="8"/>
      <c r="AZ360" s="8"/>
      <c r="BA360" s="8"/>
      <c r="BB360" s="8"/>
      <c r="BC360" s="8"/>
      <c r="BD360" s="8"/>
      <c r="BE360" s="8"/>
      <c r="BF360" s="8"/>
      <c r="BG360" s="8"/>
      <c r="BH360" s="8"/>
      <c r="BJ360" s="273"/>
      <c r="BK360" s="385"/>
      <c r="BM360" s="12">
        <v>293</v>
      </c>
      <c r="BN360" s="69"/>
      <c r="BO360" s="70"/>
      <c r="CD360" s="273"/>
      <c r="CE360" s="385"/>
      <c r="CG360" s="12">
        <v>293</v>
      </c>
      <c r="CH360" s="69"/>
      <c r="CI360" s="70"/>
      <c r="CX360" s="273"/>
      <c r="CY360" s="385"/>
      <c r="CZ360" s="232"/>
      <c r="DA360" s="12">
        <v>293</v>
      </c>
      <c r="DB360" s="69"/>
      <c r="DC360" s="70"/>
      <c r="DR360" s="273"/>
      <c r="DS360" s="385"/>
      <c r="DT360" s="232"/>
      <c r="DU360" s="12">
        <v>293</v>
      </c>
      <c r="DV360" s="69"/>
      <c r="DW360" s="70"/>
      <c r="EL360" s="273"/>
      <c r="EM360" s="385"/>
      <c r="EN360" s="232"/>
      <c r="EO360" s="12">
        <v>293</v>
      </c>
      <c r="EP360" s="69"/>
      <c r="EQ360" s="70"/>
      <c r="FF360" s="273"/>
      <c r="FG360" s="385"/>
      <c r="FH360" s="232"/>
      <c r="FI360" s="12">
        <v>293</v>
      </c>
      <c r="FJ360" s="69"/>
      <c r="FK360" s="70"/>
      <c r="FZ360" s="273"/>
      <c r="GA360" s="385"/>
      <c r="GB360" s="232"/>
      <c r="GC360" s="12">
        <v>293</v>
      </c>
      <c r="GD360" s="69"/>
      <c r="GE360" s="70"/>
      <c r="GT360" s="273"/>
      <c r="GU360" s="385"/>
      <c r="GV360" s="232"/>
      <c r="GW360" s="12">
        <v>293</v>
      </c>
      <c r="GX360" s="69"/>
      <c r="GY360" s="70"/>
      <c r="HN360" s="273"/>
      <c r="HO360" s="385"/>
      <c r="HP360" s="232"/>
      <c r="HQ360" s="12">
        <v>293</v>
      </c>
      <c r="HR360" s="69"/>
      <c r="HS360" s="70"/>
      <c r="IH360" s="273"/>
      <c r="II360" s="385"/>
      <c r="IJ360" s="232"/>
      <c r="IK360" s="12">
        <v>293</v>
      </c>
      <c r="IL360" s="69"/>
      <c r="IM360" s="70"/>
      <c r="JB360" s="273"/>
      <c r="JC360" s="385"/>
      <c r="JD360" s="232"/>
      <c r="JE360" s="12">
        <v>293</v>
      </c>
      <c r="JF360" s="69"/>
      <c r="JG360" s="70"/>
      <c r="JV360" s="273"/>
      <c r="JW360" s="385"/>
      <c r="JX360" s="232"/>
      <c r="JY360" s="12">
        <v>293</v>
      </c>
      <c r="JZ360" s="69"/>
      <c r="KA360" s="70"/>
      <c r="KP360" s="273"/>
      <c r="KQ360" s="385"/>
      <c r="KR360" s="232"/>
      <c r="KS360" s="12">
        <v>293</v>
      </c>
      <c r="KT360" s="69"/>
      <c r="KU360" s="70"/>
      <c r="LJ360" s="273"/>
      <c r="LK360" s="385"/>
      <c r="LL360" s="232"/>
      <c r="LM360" s="12">
        <v>293</v>
      </c>
      <c r="LN360" s="69"/>
      <c r="LO360" s="70"/>
      <c r="MD360" s="273"/>
    </row>
    <row r="361" spans="1:342" ht="12.75" customHeight="1" x14ac:dyDescent="0.2">
      <c r="B361" s="12">
        <v>294</v>
      </c>
      <c r="C361" s="69"/>
      <c r="D361" s="70"/>
      <c r="E361" s="432"/>
      <c r="F361" s="72">
        <f t="shared" si="2"/>
        <v>0</v>
      </c>
      <c r="G361" s="67"/>
      <c r="H361" s="67"/>
      <c r="I361" s="67"/>
      <c r="J361" s="67"/>
      <c r="K361" s="67"/>
      <c r="L361" s="67"/>
      <c r="M361" s="67"/>
      <c r="N361" s="67"/>
      <c r="O361" s="67"/>
      <c r="P361" s="67"/>
      <c r="Q361" s="67"/>
      <c r="R361" s="67"/>
      <c r="S361" s="220"/>
      <c r="T361" s="385"/>
      <c r="U361" s="232"/>
      <c r="V361" s="12">
        <v>294</v>
      </c>
      <c r="W361" s="69"/>
      <c r="X361" s="70"/>
      <c r="Y361"/>
      <c r="Z361"/>
      <c r="AA361"/>
      <c r="AB361"/>
      <c r="AC361"/>
      <c r="AD361"/>
      <c r="AE361"/>
      <c r="AF361"/>
      <c r="AG361"/>
      <c r="AH361"/>
      <c r="AI361"/>
      <c r="AJ361"/>
      <c r="AK361"/>
      <c r="AL361"/>
      <c r="AM361" s="220"/>
      <c r="AN361" s="417"/>
      <c r="AP361" s="12">
        <v>294</v>
      </c>
      <c r="AQ361" s="69"/>
      <c r="AR361" s="70"/>
      <c r="AS361" s="432"/>
      <c r="AT361" s="574">
        <f t="shared" si="3"/>
        <v>0</v>
      </c>
      <c r="AU361" s="67"/>
      <c r="AV361" s="8"/>
      <c r="AW361" s="8"/>
      <c r="AX361" s="8"/>
      <c r="AY361" s="8"/>
      <c r="AZ361" s="8"/>
      <c r="BA361" s="8"/>
      <c r="BB361" s="8"/>
      <c r="BC361" s="8"/>
      <c r="BD361" s="8"/>
      <c r="BE361" s="8"/>
      <c r="BF361" s="8"/>
      <c r="BG361" s="8"/>
      <c r="BH361" s="8"/>
      <c r="BJ361" s="273"/>
      <c r="BK361" s="385"/>
      <c r="BM361" s="12">
        <v>294</v>
      </c>
      <c r="BN361" s="69"/>
      <c r="BO361" s="70"/>
      <c r="CD361" s="273"/>
      <c r="CE361" s="385"/>
      <c r="CG361" s="12">
        <v>294</v>
      </c>
      <c r="CH361" s="69"/>
      <c r="CI361" s="70"/>
      <c r="CX361" s="273"/>
      <c r="CY361" s="385"/>
      <c r="CZ361" s="232"/>
      <c r="DA361" s="12">
        <v>294</v>
      </c>
      <c r="DB361" s="69"/>
      <c r="DC361" s="70"/>
      <c r="DR361" s="273"/>
      <c r="DS361" s="385"/>
      <c r="DT361" s="232"/>
      <c r="DU361" s="12">
        <v>294</v>
      </c>
      <c r="DV361" s="69"/>
      <c r="DW361" s="70"/>
      <c r="EL361" s="273"/>
      <c r="EM361" s="385"/>
      <c r="EN361" s="232"/>
      <c r="EO361" s="12">
        <v>294</v>
      </c>
      <c r="EP361" s="69"/>
      <c r="EQ361" s="70"/>
      <c r="FF361" s="273"/>
      <c r="FG361" s="385"/>
      <c r="FH361" s="232"/>
      <c r="FI361" s="12">
        <v>294</v>
      </c>
      <c r="FJ361" s="69"/>
      <c r="FK361" s="70"/>
      <c r="FZ361" s="273"/>
      <c r="GA361" s="385"/>
      <c r="GB361" s="232"/>
      <c r="GC361" s="12">
        <v>294</v>
      </c>
      <c r="GD361" s="69"/>
      <c r="GE361" s="70"/>
      <c r="GT361" s="273"/>
      <c r="GU361" s="385"/>
      <c r="GV361" s="232"/>
      <c r="GW361" s="12">
        <v>294</v>
      </c>
      <c r="GX361" s="69"/>
      <c r="GY361" s="70"/>
      <c r="HN361" s="273"/>
      <c r="HO361" s="385"/>
      <c r="HP361" s="232"/>
      <c r="HQ361" s="12">
        <v>294</v>
      </c>
      <c r="HR361" s="69"/>
      <c r="HS361" s="70"/>
      <c r="IH361" s="273"/>
      <c r="II361" s="385"/>
      <c r="IJ361" s="232"/>
      <c r="IK361" s="12">
        <v>294</v>
      </c>
      <c r="IL361" s="69"/>
      <c r="IM361" s="70"/>
      <c r="JB361" s="273"/>
      <c r="JC361" s="385"/>
      <c r="JD361" s="232"/>
      <c r="JE361" s="12">
        <v>294</v>
      </c>
      <c r="JF361" s="69"/>
      <c r="JG361" s="70"/>
      <c r="JV361" s="273"/>
      <c r="JW361" s="385"/>
      <c r="JX361" s="232"/>
      <c r="JY361" s="12">
        <v>294</v>
      </c>
      <c r="JZ361" s="69"/>
      <c r="KA361" s="70"/>
      <c r="KP361" s="273"/>
      <c r="KQ361" s="385"/>
      <c r="KR361" s="232"/>
      <c r="KS361" s="12">
        <v>294</v>
      </c>
      <c r="KT361" s="69"/>
      <c r="KU361" s="70"/>
      <c r="LJ361" s="273"/>
      <c r="LK361" s="385"/>
      <c r="LL361" s="232"/>
      <c r="LM361" s="12">
        <v>294</v>
      </c>
      <c r="LN361" s="69"/>
      <c r="LO361" s="70"/>
      <c r="MD361" s="273"/>
    </row>
    <row r="362" spans="1:342" ht="12.75" customHeight="1" x14ac:dyDescent="0.2">
      <c r="B362" s="12">
        <v>295</v>
      </c>
      <c r="C362" s="69"/>
      <c r="D362" s="70"/>
      <c r="E362" s="432"/>
      <c r="F362" s="72">
        <f t="shared" si="2"/>
        <v>0</v>
      </c>
      <c r="G362" s="67"/>
      <c r="H362" s="67"/>
      <c r="I362" s="67"/>
      <c r="J362" s="67"/>
      <c r="K362" s="67"/>
      <c r="L362" s="67"/>
      <c r="M362" s="67"/>
      <c r="N362" s="67"/>
      <c r="O362" s="67"/>
      <c r="P362" s="67"/>
      <c r="Q362" s="67"/>
      <c r="R362" s="67"/>
      <c r="S362" s="220"/>
      <c r="T362" s="385"/>
      <c r="U362" s="232"/>
      <c r="V362" s="12">
        <v>295</v>
      </c>
      <c r="W362" s="69"/>
      <c r="X362" s="70"/>
      <c r="Y362"/>
      <c r="Z362"/>
      <c r="AA362"/>
      <c r="AB362"/>
      <c r="AC362"/>
      <c r="AD362"/>
      <c r="AE362"/>
      <c r="AF362"/>
      <c r="AG362"/>
      <c r="AH362"/>
      <c r="AI362"/>
      <c r="AJ362"/>
      <c r="AK362"/>
      <c r="AL362"/>
      <c r="AM362" s="220"/>
      <c r="AN362" s="417"/>
      <c r="AP362" s="12">
        <v>295</v>
      </c>
      <c r="AQ362" s="69"/>
      <c r="AR362" s="70"/>
      <c r="AS362" s="432"/>
      <c r="AT362" s="574">
        <f t="shared" si="3"/>
        <v>0</v>
      </c>
      <c r="AU362" s="67"/>
      <c r="AV362" s="8"/>
      <c r="AW362" s="8"/>
      <c r="AX362" s="8"/>
      <c r="AY362" s="8"/>
      <c r="AZ362" s="8"/>
      <c r="BA362" s="8"/>
      <c r="BB362" s="8"/>
      <c r="BC362" s="8"/>
      <c r="BD362" s="8"/>
      <c r="BE362" s="8"/>
      <c r="BF362" s="8"/>
      <c r="BG362" s="8"/>
      <c r="BH362" s="8"/>
      <c r="BJ362" s="273"/>
      <c r="BK362" s="385"/>
      <c r="BM362" s="12">
        <v>295</v>
      </c>
      <c r="BN362" s="69"/>
      <c r="BO362" s="70"/>
      <c r="CD362" s="273"/>
      <c r="CE362" s="385"/>
      <c r="CG362" s="12">
        <v>295</v>
      </c>
      <c r="CH362" s="69"/>
      <c r="CI362" s="70"/>
      <c r="CX362" s="273"/>
      <c r="CY362" s="385"/>
      <c r="CZ362" s="232"/>
      <c r="DA362" s="12">
        <v>295</v>
      </c>
      <c r="DB362" s="69"/>
      <c r="DC362" s="70"/>
      <c r="DR362" s="273"/>
      <c r="DS362" s="385"/>
      <c r="DT362" s="232"/>
      <c r="DU362" s="12">
        <v>295</v>
      </c>
      <c r="DV362" s="69"/>
      <c r="DW362" s="70"/>
      <c r="EL362" s="273"/>
      <c r="EM362" s="385"/>
      <c r="EN362" s="232"/>
      <c r="EO362" s="12">
        <v>295</v>
      </c>
      <c r="EP362" s="69"/>
      <c r="EQ362" s="70"/>
      <c r="FF362" s="273"/>
      <c r="FG362" s="385"/>
      <c r="FH362" s="232"/>
      <c r="FI362" s="12">
        <v>295</v>
      </c>
      <c r="FJ362" s="69"/>
      <c r="FK362" s="70"/>
      <c r="FZ362" s="273"/>
      <c r="GA362" s="385"/>
      <c r="GB362" s="232"/>
      <c r="GC362" s="12">
        <v>295</v>
      </c>
      <c r="GD362" s="69"/>
      <c r="GE362" s="70"/>
      <c r="GT362" s="273"/>
      <c r="GU362" s="385"/>
      <c r="GV362" s="232"/>
      <c r="GW362" s="12">
        <v>295</v>
      </c>
      <c r="GX362" s="69"/>
      <c r="GY362" s="70"/>
      <c r="HN362" s="273"/>
      <c r="HO362" s="385"/>
      <c r="HP362" s="232"/>
      <c r="HQ362" s="12">
        <v>295</v>
      </c>
      <c r="HR362" s="69"/>
      <c r="HS362" s="70"/>
      <c r="IH362" s="273"/>
      <c r="II362" s="385"/>
      <c r="IJ362" s="232"/>
      <c r="IK362" s="12">
        <v>295</v>
      </c>
      <c r="IL362" s="69"/>
      <c r="IM362" s="70"/>
      <c r="JB362" s="273"/>
      <c r="JC362" s="385"/>
      <c r="JD362" s="232"/>
      <c r="JE362" s="12">
        <v>295</v>
      </c>
      <c r="JF362" s="69"/>
      <c r="JG362" s="70"/>
      <c r="JV362" s="273"/>
      <c r="JW362" s="385"/>
      <c r="JX362" s="232"/>
      <c r="JY362" s="12">
        <v>295</v>
      </c>
      <c r="JZ362" s="69"/>
      <c r="KA362" s="70"/>
      <c r="KP362" s="273"/>
      <c r="KQ362" s="385"/>
      <c r="KR362" s="232"/>
      <c r="KS362" s="12">
        <v>295</v>
      </c>
      <c r="KT362" s="69"/>
      <c r="KU362" s="70"/>
      <c r="LJ362" s="273"/>
      <c r="LK362" s="385"/>
      <c r="LL362" s="232"/>
      <c r="LM362" s="12">
        <v>295</v>
      </c>
      <c r="LN362" s="69"/>
      <c r="LO362" s="70"/>
      <c r="MD362" s="273"/>
    </row>
    <row r="363" spans="1:342" ht="12.75" customHeight="1" x14ac:dyDescent="0.2">
      <c r="B363" s="12">
        <v>296</v>
      </c>
      <c r="C363" s="69"/>
      <c r="D363" s="70"/>
      <c r="E363" s="432"/>
      <c r="F363" s="72">
        <f t="shared" si="2"/>
        <v>0</v>
      </c>
      <c r="G363" s="67"/>
      <c r="H363" s="67"/>
      <c r="I363" s="67"/>
      <c r="J363" s="67"/>
      <c r="K363" s="67"/>
      <c r="L363" s="67"/>
      <c r="M363" s="67"/>
      <c r="N363" s="67"/>
      <c r="O363" s="67"/>
      <c r="P363" s="67"/>
      <c r="Q363" s="67"/>
      <c r="R363" s="67"/>
      <c r="S363" s="220"/>
      <c r="T363" s="385"/>
      <c r="U363" s="232"/>
      <c r="V363" s="12">
        <v>296</v>
      </c>
      <c r="W363" s="69"/>
      <c r="X363" s="70"/>
      <c r="Y363"/>
      <c r="Z363"/>
      <c r="AA363"/>
      <c r="AB363"/>
      <c r="AC363"/>
      <c r="AD363"/>
      <c r="AE363"/>
      <c r="AF363"/>
      <c r="AG363"/>
      <c r="AH363"/>
      <c r="AI363"/>
      <c r="AJ363"/>
      <c r="AK363"/>
      <c r="AL363"/>
      <c r="AM363" s="220"/>
      <c r="AN363" s="417"/>
      <c r="AP363" s="12">
        <v>296</v>
      </c>
      <c r="AQ363" s="69"/>
      <c r="AR363" s="70"/>
      <c r="AS363" s="432"/>
      <c r="AT363" s="574">
        <f t="shared" si="3"/>
        <v>0</v>
      </c>
      <c r="AU363" s="67"/>
      <c r="AV363" s="8"/>
      <c r="AW363" s="8"/>
      <c r="AX363" s="8"/>
      <c r="AY363" s="8"/>
      <c r="AZ363" s="8"/>
      <c r="BA363" s="8"/>
      <c r="BB363" s="8"/>
      <c r="BC363" s="8"/>
      <c r="BD363" s="8"/>
      <c r="BE363" s="8"/>
      <c r="BF363" s="8"/>
      <c r="BG363" s="8"/>
      <c r="BH363" s="8"/>
      <c r="BJ363" s="273"/>
      <c r="BK363" s="385"/>
      <c r="BM363" s="12">
        <v>296</v>
      </c>
      <c r="BN363" s="69"/>
      <c r="BO363" s="70"/>
      <c r="CD363" s="273"/>
      <c r="CE363" s="385"/>
      <c r="CG363" s="12">
        <v>296</v>
      </c>
      <c r="CH363" s="69"/>
      <c r="CI363" s="70"/>
      <c r="CX363" s="273"/>
      <c r="CY363" s="385"/>
      <c r="CZ363" s="232"/>
      <c r="DA363" s="12">
        <v>296</v>
      </c>
      <c r="DB363" s="69"/>
      <c r="DC363" s="70"/>
      <c r="DR363" s="273"/>
      <c r="DS363" s="385"/>
      <c r="DT363" s="232"/>
      <c r="DU363" s="12">
        <v>296</v>
      </c>
      <c r="DV363" s="69"/>
      <c r="DW363" s="70"/>
      <c r="EL363" s="273"/>
      <c r="EM363" s="385"/>
      <c r="EN363" s="232"/>
      <c r="EO363" s="12">
        <v>296</v>
      </c>
      <c r="EP363" s="69"/>
      <c r="EQ363" s="70"/>
      <c r="FF363" s="273"/>
      <c r="FG363" s="385"/>
      <c r="FH363" s="232"/>
      <c r="FI363" s="12">
        <v>296</v>
      </c>
      <c r="FJ363" s="69"/>
      <c r="FK363" s="70"/>
      <c r="FZ363" s="273"/>
      <c r="GA363" s="385"/>
      <c r="GB363" s="232"/>
      <c r="GC363" s="12">
        <v>296</v>
      </c>
      <c r="GD363" s="69"/>
      <c r="GE363" s="70"/>
      <c r="GT363" s="273"/>
      <c r="GU363" s="385"/>
      <c r="GV363" s="232"/>
      <c r="GW363" s="12">
        <v>296</v>
      </c>
      <c r="GX363" s="69"/>
      <c r="GY363" s="70"/>
      <c r="HN363" s="273"/>
      <c r="HO363" s="385"/>
      <c r="HP363" s="232"/>
      <c r="HQ363" s="12">
        <v>296</v>
      </c>
      <c r="HR363" s="69"/>
      <c r="HS363" s="70"/>
      <c r="IH363" s="273"/>
      <c r="II363" s="385"/>
      <c r="IJ363" s="232"/>
      <c r="IK363" s="12">
        <v>296</v>
      </c>
      <c r="IL363" s="69"/>
      <c r="IM363" s="70"/>
      <c r="JB363" s="273"/>
      <c r="JC363" s="385"/>
      <c r="JD363" s="232"/>
      <c r="JE363" s="12">
        <v>296</v>
      </c>
      <c r="JF363" s="69"/>
      <c r="JG363" s="70"/>
      <c r="JV363" s="273"/>
      <c r="JW363" s="385"/>
      <c r="JX363" s="232"/>
      <c r="JY363" s="12">
        <v>296</v>
      </c>
      <c r="JZ363" s="69"/>
      <c r="KA363" s="70"/>
      <c r="KP363" s="273"/>
      <c r="KQ363" s="385"/>
      <c r="KR363" s="232"/>
      <c r="KS363" s="12">
        <v>296</v>
      </c>
      <c r="KT363" s="69"/>
      <c r="KU363" s="70"/>
      <c r="LJ363" s="273"/>
      <c r="LK363" s="385"/>
      <c r="LL363" s="232"/>
      <c r="LM363" s="12">
        <v>296</v>
      </c>
      <c r="LN363" s="69"/>
      <c r="LO363" s="70"/>
      <c r="MD363" s="273"/>
    </row>
    <row r="364" spans="1:342" ht="12.75" customHeight="1" x14ac:dyDescent="0.2">
      <c r="B364" s="12">
        <v>297</v>
      </c>
      <c r="C364" s="69"/>
      <c r="D364" s="70"/>
      <c r="E364" s="432"/>
      <c r="F364" s="72">
        <f t="shared" si="2"/>
        <v>0</v>
      </c>
      <c r="G364" s="67"/>
      <c r="H364" s="67"/>
      <c r="I364" s="67"/>
      <c r="J364" s="67"/>
      <c r="K364" s="67"/>
      <c r="L364" s="67"/>
      <c r="M364" s="67"/>
      <c r="N364" s="67"/>
      <c r="O364" s="67"/>
      <c r="P364" s="67"/>
      <c r="Q364" s="67"/>
      <c r="R364" s="67"/>
      <c r="S364" s="220"/>
      <c r="T364" s="385"/>
      <c r="U364" s="232"/>
      <c r="V364" s="12">
        <v>297</v>
      </c>
      <c r="W364" s="69"/>
      <c r="X364" s="70"/>
      <c r="Y364"/>
      <c r="Z364"/>
      <c r="AA364"/>
      <c r="AB364"/>
      <c r="AC364"/>
      <c r="AD364"/>
      <c r="AE364"/>
      <c r="AF364"/>
      <c r="AG364"/>
      <c r="AH364"/>
      <c r="AI364"/>
      <c r="AJ364"/>
      <c r="AK364"/>
      <c r="AL364"/>
      <c r="AM364" s="220"/>
      <c r="AN364" s="417"/>
      <c r="AP364" s="12">
        <v>297</v>
      </c>
      <c r="AQ364" s="69"/>
      <c r="AR364" s="70"/>
      <c r="AS364" s="432"/>
      <c r="AT364" s="574">
        <f t="shared" si="3"/>
        <v>0</v>
      </c>
      <c r="AU364" s="67"/>
      <c r="AV364" s="8"/>
      <c r="AW364" s="8"/>
      <c r="AX364" s="8"/>
      <c r="AY364" s="8"/>
      <c r="AZ364" s="8"/>
      <c r="BA364" s="8"/>
      <c r="BB364" s="8"/>
      <c r="BC364" s="8"/>
      <c r="BD364" s="8"/>
      <c r="BE364" s="8"/>
      <c r="BF364" s="8"/>
      <c r="BG364" s="8"/>
      <c r="BH364" s="8"/>
      <c r="BJ364" s="273"/>
      <c r="BK364" s="385"/>
      <c r="BM364" s="12">
        <v>297</v>
      </c>
      <c r="BN364" s="69"/>
      <c r="BO364" s="70"/>
      <c r="CD364" s="273"/>
      <c r="CE364" s="385"/>
      <c r="CG364" s="12">
        <v>297</v>
      </c>
      <c r="CH364" s="69"/>
      <c r="CI364" s="70"/>
      <c r="CX364" s="273"/>
      <c r="CY364" s="385"/>
      <c r="CZ364" s="232"/>
      <c r="DA364" s="12">
        <v>297</v>
      </c>
      <c r="DB364" s="69"/>
      <c r="DC364" s="70"/>
      <c r="DR364" s="273"/>
      <c r="DS364" s="385"/>
      <c r="DT364" s="232"/>
      <c r="DU364" s="12">
        <v>297</v>
      </c>
      <c r="DV364" s="69"/>
      <c r="DW364" s="70"/>
      <c r="EL364" s="273"/>
      <c r="EM364" s="385"/>
      <c r="EN364" s="232"/>
      <c r="EO364" s="12">
        <v>297</v>
      </c>
      <c r="EP364" s="69"/>
      <c r="EQ364" s="70"/>
      <c r="FF364" s="273"/>
      <c r="FG364" s="385"/>
      <c r="FH364" s="232"/>
      <c r="FI364" s="12">
        <v>297</v>
      </c>
      <c r="FJ364" s="69"/>
      <c r="FK364" s="70"/>
      <c r="FZ364" s="273"/>
      <c r="GA364" s="385"/>
      <c r="GB364" s="232"/>
      <c r="GC364" s="12">
        <v>297</v>
      </c>
      <c r="GD364" s="69"/>
      <c r="GE364" s="70"/>
      <c r="GT364" s="273"/>
      <c r="GU364" s="385"/>
      <c r="GV364" s="232"/>
      <c r="GW364" s="12">
        <v>297</v>
      </c>
      <c r="GX364" s="69"/>
      <c r="GY364" s="70"/>
      <c r="HN364" s="273"/>
      <c r="HO364" s="385"/>
      <c r="HP364" s="232"/>
      <c r="HQ364" s="12">
        <v>297</v>
      </c>
      <c r="HR364" s="69"/>
      <c r="HS364" s="70"/>
      <c r="IH364" s="273"/>
      <c r="II364" s="385"/>
      <c r="IJ364" s="232"/>
      <c r="IK364" s="12">
        <v>297</v>
      </c>
      <c r="IL364" s="69"/>
      <c r="IM364" s="70"/>
      <c r="JB364" s="273"/>
      <c r="JC364" s="385"/>
      <c r="JD364" s="232"/>
      <c r="JE364" s="12">
        <v>297</v>
      </c>
      <c r="JF364" s="69"/>
      <c r="JG364" s="70"/>
      <c r="JV364" s="273"/>
      <c r="JW364" s="385"/>
      <c r="JX364" s="232"/>
      <c r="JY364" s="12">
        <v>297</v>
      </c>
      <c r="JZ364" s="69"/>
      <c r="KA364" s="70"/>
      <c r="KP364" s="273"/>
      <c r="KQ364" s="385"/>
      <c r="KR364" s="232"/>
      <c r="KS364" s="12">
        <v>297</v>
      </c>
      <c r="KT364" s="69"/>
      <c r="KU364" s="70"/>
      <c r="LJ364" s="273"/>
      <c r="LK364" s="385"/>
      <c r="LL364" s="232"/>
      <c r="LM364" s="12">
        <v>297</v>
      </c>
      <c r="LN364" s="69"/>
      <c r="LO364" s="70"/>
      <c r="MD364" s="273"/>
    </row>
    <row r="365" spans="1:342" ht="12.75" customHeight="1" x14ac:dyDescent="0.2">
      <c r="B365" s="12">
        <v>298</v>
      </c>
      <c r="C365" s="69"/>
      <c r="D365" s="70"/>
      <c r="E365" s="432"/>
      <c r="F365" s="72">
        <f t="shared" si="2"/>
        <v>0</v>
      </c>
      <c r="G365" s="67"/>
      <c r="H365" s="67"/>
      <c r="I365" s="67"/>
      <c r="J365" s="67"/>
      <c r="K365" s="67"/>
      <c r="L365" s="67"/>
      <c r="M365" s="67"/>
      <c r="N365" s="67"/>
      <c r="O365" s="67"/>
      <c r="P365" s="67"/>
      <c r="Q365" s="67"/>
      <c r="R365" s="67"/>
      <c r="S365" s="220"/>
      <c r="T365" s="385"/>
      <c r="U365" s="232"/>
      <c r="V365" s="12">
        <v>298</v>
      </c>
      <c r="W365" s="69"/>
      <c r="X365" s="70"/>
      <c r="Y365"/>
      <c r="Z365"/>
      <c r="AA365"/>
      <c r="AB365"/>
      <c r="AC365"/>
      <c r="AD365"/>
      <c r="AE365"/>
      <c r="AF365"/>
      <c r="AG365"/>
      <c r="AH365"/>
      <c r="AI365"/>
      <c r="AJ365"/>
      <c r="AK365"/>
      <c r="AL365"/>
      <c r="AM365" s="220"/>
      <c r="AN365" s="417"/>
      <c r="AP365" s="12">
        <v>298</v>
      </c>
      <c r="AQ365" s="69"/>
      <c r="AR365" s="70"/>
      <c r="AS365" s="432"/>
      <c r="AT365" s="574">
        <f t="shared" si="3"/>
        <v>0</v>
      </c>
      <c r="AU365" s="67"/>
      <c r="AV365" s="8"/>
      <c r="AW365" s="8"/>
      <c r="AX365" s="8"/>
      <c r="AY365" s="8"/>
      <c r="AZ365" s="8"/>
      <c r="BA365" s="8"/>
      <c r="BB365" s="8"/>
      <c r="BC365" s="8"/>
      <c r="BD365" s="8"/>
      <c r="BE365" s="8"/>
      <c r="BF365" s="8"/>
      <c r="BG365" s="8"/>
      <c r="BH365" s="8"/>
      <c r="BJ365" s="273"/>
      <c r="BK365" s="385"/>
      <c r="BM365" s="12">
        <v>298</v>
      </c>
      <c r="BN365" s="69"/>
      <c r="BO365" s="70"/>
      <c r="CD365" s="273"/>
      <c r="CE365" s="385"/>
      <c r="CG365" s="12">
        <v>298</v>
      </c>
      <c r="CH365" s="69"/>
      <c r="CI365" s="70"/>
      <c r="CX365" s="273"/>
      <c r="CY365" s="385"/>
      <c r="CZ365" s="232"/>
      <c r="DA365" s="12">
        <v>298</v>
      </c>
      <c r="DB365" s="69"/>
      <c r="DC365" s="70"/>
      <c r="DR365" s="273"/>
      <c r="DS365" s="385"/>
      <c r="DT365" s="232"/>
      <c r="DU365" s="12">
        <v>298</v>
      </c>
      <c r="DV365" s="69"/>
      <c r="DW365" s="70"/>
      <c r="EL365" s="273"/>
      <c r="EM365" s="385"/>
      <c r="EN365" s="232"/>
      <c r="EO365" s="12">
        <v>298</v>
      </c>
      <c r="EP365" s="69"/>
      <c r="EQ365" s="70"/>
      <c r="FF365" s="273"/>
      <c r="FG365" s="385"/>
      <c r="FH365" s="232"/>
      <c r="FI365" s="12">
        <v>298</v>
      </c>
      <c r="FJ365" s="69"/>
      <c r="FK365" s="70"/>
      <c r="FZ365" s="273"/>
      <c r="GA365" s="385"/>
      <c r="GB365" s="232"/>
      <c r="GC365" s="12">
        <v>298</v>
      </c>
      <c r="GD365" s="69"/>
      <c r="GE365" s="70"/>
      <c r="GT365" s="273"/>
      <c r="GU365" s="385"/>
      <c r="GV365" s="232"/>
      <c r="GW365" s="12">
        <v>298</v>
      </c>
      <c r="GX365" s="69"/>
      <c r="GY365" s="70"/>
      <c r="HN365" s="273"/>
      <c r="HO365" s="385"/>
      <c r="HP365" s="232"/>
      <c r="HQ365" s="12">
        <v>298</v>
      </c>
      <c r="HR365" s="69"/>
      <c r="HS365" s="70"/>
      <c r="IH365" s="273"/>
      <c r="II365" s="385"/>
      <c r="IJ365" s="232"/>
      <c r="IK365" s="12">
        <v>298</v>
      </c>
      <c r="IL365" s="69"/>
      <c r="IM365" s="70"/>
      <c r="JB365" s="273"/>
      <c r="JC365" s="385"/>
      <c r="JD365" s="232"/>
      <c r="JE365" s="12">
        <v>298</v>
      </c>
      <c r="JF365" s="69"/>
      <c r="JG365" s="70"/>
      <c r="JV365" s="273"/>
      <c r="JW365" s="385"/>
      <c r="JX365" s="232"/>
      <c r="JY365" s="12">
        <v>298</v>
      </c>
      <c r="JZ365" s="69"/>
      <c r="KA365" s="70"/>
      <c r="KP365" s="273"/>
      <c r="KQ365" s="385"/>
      <c r="KR365" s="232"/>
      <c r="KS365" s="12">
        <v>298</v>
      </c>
      <c r="KT365" s="69"/>
      <c r="KU365" s="70"/>
      <c r="LJ365" s="273"/>
      <c r="LK365" s="385"/>
      <c r="LL365" s="232"/>
      <c r="LM365" s="12">
        <v>298</v>
      </c>
      <c r="LN365" s="69"/>
      <c r="LO365" s="70"/>
      <c r="MD365" s="273"/>
    </row>
    <row r="366" spans="1:342" ht="12.75" customHeight="1" x14ac:dyDescent="0.2">
      <c r="B366" s="12">
        <v>299</v>
      </c>
      <c r="C366" s="69"/>
      <c r="D366" s="70"/>
      <c r="E366" s="432"/>
      <c r="F366" s="72">
        <f t="shared" si="2"/>
        <v>0</v>
      </c>
      <c r="G366" s="67"/>
      <c r="H366" s="67"/>
      <c r="I366" s="67"/>
      <c r="J366" s="67"/>
      <c r="K366" s="67"/>
      <c r="L366" s="67"/>
      <c r="M366" s="67"/>
      <c r="N366" s="67"/>
      <c r="O366" s="67"/>
      <c r="P366" s="67"/>
      <c r="Q366" s="67"/>
      <c r="R366" s="67"/>
      <c r="S366" s="220"/>
      <c r="T366" s="385"/>
      <c r="U366" s="232"/>
      <c r="V366" s="12">
        <v>299</v>
      </c>
      <c r="W366" s="69"/>
      <c r="X366" s="70"/>
      <c r="Y366"/>
      <c r="Z366"/>
      <c r="AA366"/>
      <c r="AB366"/>
      <c r="AC366"/>
      <c r="AD366"/>
      <c r="AE366"/>
      <c r="AF366"/>
      <c r="AG366"/>
      <c r="AH366"/>
      <c r="AI366"/>
      <c r="AJ366"/>
      <c r="AK366"/>
      <c r="AL366"/>
      <c r="AM366" s="220"/>
      <c r="AN366" s="417"/>
      <c r="AP366" s="12">
        <v>299</v>
      </c>
      <c r="AQ366" s="69"/>
      <c r="AR366" s="70"/>
      <c r="AS366" s="432"/>
      <c r="AT366" s="574">
        <f t="shared" si="3"/>
        <v>0</v>
      </c>
      <c r="AU366" s="67"/>
      <c r="AV366" s="8"/>
      <c r="AW366" s="8"/>
      <c r="AX366" s="8"/>
      <c r="AY366" s="8"/>
      <c r="AZ366" s="8"/>
      <c r="BA366" s="8"/>
      <c r="BB366" s="8"/>
      <c r="BC366" s="8"/>
      <c r="BD366" s="8"/>
      <c r="BE366" s="8"/>
      <c r="BF366" s="8"/>
      <c r="BG366" s="8"/>
      <c r="BH366" s="8"/>
      <c r="BJ366" s="273"/>
      <c r="BK366" s="385"/>
      <c r="BM366" s="12">
        <v>299</v>
      </c>
      <c r="BN366" s="69"/>
      <c r="BO366" s="70"/>
      <c r="CD366" s="273"/>
      <c r="CE366" s="385"/>
      <c r="CG366" s="12">
        <v>299</v>
      </c>
      <c r="CH366" s="69"/>
      <c r="CI366" s="70"/>
      <c r="CX366" s="273"/>
      <c r="CY366" s="385"/>
      <c r="CZ366" s="232"/>
      <c r="DA366" s="12">
        <v>299</v>
      </c>
      <c r="DB366" s="69"/>
      <c r="DC366" s="70"/>
      <c r="DR366" s="273"/>
      <c r="DS366" s="385"/>
      <c r="DT366" s="232"/>
      <c r="DU366" s="12">
        <v>299</v>
      </c>
      <c r="DV366" s="69"/>
      <c r="DW366" s="70"/>
      <c r="EL366" s="273"/>
      <c r="EM366" s="385"/>
      <c r="EN366" s="232"/>
      <c r="EO366" s="12">
        <v>299</v>
      </c>
      <c r="EP366" s="69"/>
      <c r="EQ366" s="70"/>
      <c r="FF366" s="273"/>
      <c r="FG366" s="385"/>
      <c r="FH366" s="232"/>
      <c r="FI366" s="12">
        <v>299</v>
      </c>
      <c r="FJ366" s="69"/>
      <c r="FK366" s="70"/>
      <c r="FZ366" s="273"/>
      <c r="GA366" s="385"/>
      <c r="GB366" s="232"/>
      <c r="GC366" s="12">
        <v>299</v>
      </c>
      <c r="GD366" s="69"/>
      <c r="GE366" s="70"/>
      <c r="GT366" s="273"/>
      <c r="GU366" s="385"/>
      <c r="GV366" s="232"/>
      <c r="GW366" s="12">
        <v>299</v>
      </c>
      <c r="GX366" s="69"/>
      <c r="GY366" s="70"/>
      <c r="HN366" s="273"/>
      <c r="HO366" s="385"/>
      <c r="HP366" s="232"/>
      <c r="HQ366" s="12">
        <v>299</v>
      </c>
      <c r="HR366" s="69"/>
      <c r="HS366" s="70"/>
      <c r="IH366" s="273"/>
      <c r="II366" s="385"/>
      <c r="IJ366" s="232"/>
      <c r="IK366" s="12">
        <v>299</v>
      </c>
      <c r="IL366" s="69"/>
      <c r="IM366" s="70"/>
      <c r="JB366" s="273"/>
      <c r="JC366" s="385"/>
      <c r="JD366" s="232"/>
      <c r="JE366" s="12">
        <v>299</v>
      </c>
      <c r="JF366" s="69"/>
      <c r="JG366" s="70"/>
      <c r="JV366" s="273"/>
      <c r="JW366" s="385"/>
      <c r="JX366" s="232"/>
      <c r="JY366" s="12">
        <v>299</v>
      </c>
      <c r="JZ366" s="69"/>
      <c r="KA366" s="70"/>
      <c r="KP366" s="273"/>
      <c r="KQ366" s="385"/>
      <c r="KR366" s="232"/>
      <c r="KS366" s="12">
        <v>299</v>
      </c>
      <c r="KT366" s="69"/>
      <c r="KU366" s="70"/>
      <c r="LJ366" s="273"/>
      <c r="LK366" s="385"/>
      <c r="LL366" s="232"/>
      <c r="LM366" s="12">
        <v>299</v>
      </c>
      <c r="LN366" s="69"/>
      <c r="LO366" s="70"/>
      <c r="MD366" s="273"/>
    </row>
    <row r="367" spans="1:342" ht="12.75" customHeight="1" x14ac:dyDescent="0.2">
      <c r="B367" s="12">
        <v>300</v>
      </c>
      <c r="C367" s="69"/>
      <c r="D367" s="70"/>
      <c r="E367" s="432"/>
      <c r="F367" s="72">
        <f t="shared" si="2"/>
        <v>0</v>
      </c>
      <c r="G367" s="67"/>
      <c r="H367" s="67"/>
      <c r="I367" s="67"/>
      <c r="J367" s="67"/>
      <c r="K367" s="67"/>
      <c r="L367" s="67"/>
      <c r="M367" s="67"/>
      <c r="N367" s="67"/>
      <c r="O367" s="67"/>
      <c r="P367" s="67"/>
      <c r="Q367" s="67"/>
      <c r="R367" s="67"/>
      <c r="S367" s="220"/>
      <c r="T367" s="385"/>
      <c r="U367" s="232"/>
      <c r="V367" s="12">
        <v>300</v>
      </c>
      <c r="W367" s="69"/>
      <c r="X367" s="70"/>
      <c r="Y367"/>
      <c r="Z367"/>
      <c r="AA367"/>
      <c r="AB367"/>
      <c r="AC367"/>
      <c r="AD367"/>
      <c r="AE367"/>
      <c r="AF367"/>
      <c r="AG367"/>
      <c r="AH367"/>
      <c r="AI367"/>
      <c r="AJ367"/>
      <c r="AK367"/>
      <c r="AL367"/>
      <c r="AM367" s="220"/>
      <c r="AN367" s="417"/>
      <c r="AP367" s="12">
        <v>300</v>
      </c>
      <c r="AQ367" s="69"/>
      <c r="AR367" s="70"/>
      <c r="AS367" s="432"/>
      <c r="AT367" s="574">
        <f t="shared" si="3"/>
        <v>0</v>
      </c>
      <c r="AU367" s="67"/>
      <c r="AV367" s="8"/>
      <c r="AW367" s="8"/>
      <c r="AX367" s="8"/>
      <c r="AY367" s="8"/>
      <c r="AZ367" s="8"/>
      <c r="BA367" s="8"/>
      <c r="BB367" s="8"/>
      <c r="BC367" s="8"/>
      <c r="BD367" s="8"/>
      <c r="BE367" s="8"/>
      <c r="BF367" s="8"/>
      <c r="BG367" s="8"/>
      <c r="BH367" s="8"/>
      <c r="BJ367" s="273"/>
      <c r="BK367" s="385"/>
      <c r="BM367" s="12">
        <v>300</v>
      </c>
      <c r="BN367" s="69"/>
      <c r="BO367" s="70"/>
      <c r="CD367" s="273"/>
      <c r="CE367" s="385"/>
      <c r="CG367" s="12">
        <v>300</v>
      </c>
      <c r="CH367" s="69"/>
      <c r="CI367" s="70"/>
      <c r="CX367" s="273"/>
      <c r="CY367" s="385"/>
      <c r="CZ367" s="232"/>
      <c r="DA367" s="12">
        <v>300</v>
      </c>
      <c r="DB367" s="69"/>
      <c r="DC367" s="70"/>
      <c r="DR367" s="273"/>
      <c r="DS367" s="385"/>
      <c r="DT367" s="232"/>
      <c r="DU367" s="12">
        <v>300</v>
      </c>
      <c r="DV367" s="69"/>
      <c r="DW367" s="70"/>
      <c r="EL367" s="273"/>
      <c r="EM367" s="385"/>
      <c r="EN367" s="232"/>
      <c r="EO367" s="12">
        <v>300</v>
      </c>
      <c r="EP367" s="69"/>
      <c r="EQ367" s="70"/>
      <c r="FF367" s="273"/>
      <c r="FG367" s="385"/>
      <c r="FH367" s="232"/>
      <c r="FI367" s="12">
        <v>300</v>
      </c>
      <c r="FJ367" s="69"/>
      <c r="FK367" s="70"/>
      <c r="FZ367" s="273"/>
      <c r="GA367" s="385"/>
      <c r="GB367" s="232"/>
      <c r="GC367" s="12">
        <v>300</v>
      </c>
      <c r="GD367" s="69"/>
      <c r="GE367" s="70"/>
      <c r="GT367" s="273"/>
      <c r="GU367" s="385"/>
      <c r="GV367" s="232"/>
      <c r="GW367" s="12">
        <v>300</v>
      </c>
      <c r="GX367" s="69"/>
      <c r="GY367" s="70"/>
      <c r="HN367" s="273"/>
      <c r="HO367" s="385"/>
      <c r="HP367" s="232"/>
      <c r="HQ367" s="12">
        <v>300</v>
      </c>
      <c r="HR367" s="69"/>
      <c r="HS367" s="70"/>
      <c r="IH367" s="273"/>
      <c r="II367" s="385"/>
      <c r="IJ367" s="232"/>
      <c r="IK367" s="12">
        <v>300</v>
      </c>
      <c r="IL367" s="69"/>
      <c r="IM367" s="70"/>
      <c r="JB367" s="273"/>
      <c r="JC367" s="385"/>
      <c r="JD367" s="232"/>
      <c r="JE367" s="12">
        <v>300</v>
      </c>
      <c r="JF367" s="69"/>
      <c r="JG367" s="70"/>
      <c r="JV367" s="273"/>
      <c r="JW367" s="385"/>
      <c r="JX367" s="232"/>
      <c r="JY367" s="12">
        <v>300</v>
      </c>
      <c r="JZ367" s="69"/>
      <c r="KA367" s="70"/>
      <c r="KP367" s="273"/>
      <c r="KQ367" s="385"/>
      <c r="KR367" s="232"/>
      <c r="KS367" s="12">
        <v>300</v>
      </c>
      <c r="KT367" s="69"/>
      <c r="KU367" s="70"/>
      <c r="LJ367" s="273"/>
      <c r="LK367" s="385"/>
      <c r="LL367" s="232"/>
      <c r="LM367" s="12">
        <v>300</v>
      </c>
      <c r="LN367" s="69"/>
      <c r="LO367" s="70"/>
      <c r="MD367" s="273"/>
    </row>
    <row r="368" spans="1:342" ht="12.75" customHeight="1" x14ac:dyDescent="0.2">
      <c r="A368" s="226"/>
      <c r="B368" s="226"/>
      <c r="C368" s="226"/>
      <c r="D368" s="226"/>
      <c r="E368" s="576"/>
      <c r="F368" s="576"/>
      <c r="G368" s="576"/>
      <c r="H368" s="576"/>
      <c r="I368" s="576"/>
      <c r="J368" s="576"/>
      <c r="K368" s="576"/>
      <c r="L368" s="576"/>
      <c r="M368" s="226"/>
      <c r="N368" s="226"/>
      <c r="O368" s="226"/>
      <c r="P368" s="226"/>
      <c r="Q368" s="226"/>
      <c r="R368" s="226"/>
      <c r="S368" s="226"/>
      <c r="T368" s="413"/>
      <c r="U368" s="226"/>
      <c r="V368" s="226"/>
      <c r="W368" s="226"/>
      <c r="X368" s="226"/>
      <c r="Y368" s="226"/>
      <c r="Z368" s="226"/>
      <c r="AA368" s="226"/>
      <c r="AB368" s="226"/>
      <c r="AC368" s="226"/>
      <c r="AD368" s="226"/>
      <c r="AE368" s="226"/>
      <c r="AF368" s="226"/>
      <c r="AG368" s="226"/>
      <c r="AH368" s="226"/>
      <c r="AI368" s="226"/>
      <c r="AJ368" s="226"/>
      <c r="AK368" s="226"/>
      <c r="AL368" s="226"/>
      <c r="AM368" s="226"/>
      <c r="AN368" s="421"/>
      <c r="AO368" s="226"/>
      <c r="AP368" s="226"/>
      <c r="AQ368" s="226"/>
      <c r="AR368" s="226"/>
      <c r="AS368" s="576"/>
      <c r="AT368" s="576"/>
      <c r="AU368" s="576"/>
      <c r="AV368" s="226"/>
      <c r="AW368" s="226"/>
      <c r="AX368" s="226"/>
      <c r="AY368" s="226"/>
      <c r="AZ368" s="226"/>
      <c r="BA368" s="226"/>
      <c r="BB368" s="226"/>
      <c r="BC368" s="226"/>
      <c r="BD368" s="226"/>
      <c r="BE368" s="226"/>
      <c r="BF368" s="226"/>
      <c r="BG368" s="226"/>
      <c r="BH368" s="226"/>
      <c r="BI368" s="226"/>
      <c r="BJ368" s="577"/>
      <c r="BK368" s="413"/>
      <c r="BL368" s="226"/>
      <c r="BM368" s="226"/>
      <c r="BN368" s="226"/>
      <c r="BO368" s="226"/>
      <c r="BP368" s="226"/>
      <c r="BQ368" s="226"/>
      <c r="BR368" s="226"/>
      <c r="BS368" s="226"/>
      <c r="BT368" s="226"/>
      <c r="BU368" s="226"/>
      <c r="BV368" s="226"/>
      <c r="BW368" s="226"/>
      <c r="BX368" s="226"/>
      <c r="BY368" s="226"/>
      <c r="BZ368" s="226"/>
      <c r="CA368" s="226"/>
      <c r="CB368" s="226"/>
      <c r="CC368" s="226"/>
      <c r="CD368" s="226"/>
      <c r="CE368" s="413"/>
      <c r="CF368" s="226"/>
      <c r="CG368" s="226"/>
      <c r="CH368" s="226"/>
      <c r="CI368" s="226"/>
      <c r="CJ368" s="226"/>
      <c r="CK368" s="226"/>
      <c r="CL368" s="226"/>
      <c r="CM368" s="226"/>
      <c r="CN368" s="226"/>
      <c r="CO368" s="226"/>
      <c r="CP368" s="226"/>
      <c r="CQ368" s="226"/>
      <c r="CR368" s="226"/>
      <c r="CS368" s="226"/>
      <c r="CT368" s="226"/>
      <c r="CU368" s="226"/>
      <c r="CV368" s="226"/>
      <c r="CW368" s="226"/>
      <c r="CX368" s="273"/>
      <c r="CY368" s="413"/>
      <c r="CZ368" s="226"/>
      <c r="DA368" s="226"/>
      <c r="DB368" s="226"/>
      <c r="DC368" s="226"/>
      <c r="DD368" s="226"/>
      <c r="DE368" s="226"/>
      <c r="DF368" s="226"/>
      <c r="DG368" s="226"/>
      <c r="DH368" s="226"/>
      <c r="DI368" s="226"/>
      <c r="DJ368" s="226"/>
      <c r="DK368" s="226"/>
      <c r="DL368" s="226"/>
      <c r="DM368" s="226"/>
      <c r="DN368" s="226"/>
      <c r="DO368" s="226"/>
      <c r="DP368" s="226"/>
      <c r="DQ368" s="226"/>
      <c r="DR368" s="577"/>
      <c r="DS368" s="413"/>
      <c r="DT368" s="226"/>
      <c r="DU368" s="226"/>
      <c r="DV368" s="226"/>
      <c r="DW368" s="226"/>
      <c r="DX368" s="226"/>
      <c r="DY368" s="226"/>
      <c r="DZ368" s="226"/>
      <c r="EA368" s="226"/>
      <c r="EB368" s="226"/>
      <c r="EC368" s="226"/>
      <c r="ED368" s="226"/>
      <c r="EE368" s="226"/>
      <c r="EF368" s="226"/>
      <c r="EG368" s="226"/>
      <c r="EH368" s="226"/>
      <c r="EI368" s="226"/>
      <c r="EJ368" s="226"/>
      <c r="EK368" s="226"/>
      <c r="EL368" s="577"/>
      <c r="EM368" s="413"/>
      <c r="EN368" s="226"/>
      <c r="EO368" s="226"/>
      <c r="EP368" s="226"/>
      <c r="EQ368" s="226"/>
      <c r="ER368" s="226"/>
      <c r="ES368" s="226"/>
      <c r="ET368" s="226"/>
      <c r="EU368" s="226"/>
      <c r="EV368" s="226"/>
      <c r="EW368" s="226"/>
      <c r="EX368" s="226"/>
      <c r="EY368" s="226"/>
      <c r="EZ368" s="226"/>
      <c r="FA368" s="226"/>
      <c r="FB368" s="226"/>
      <c r="FC368" s="226"/>
      <c r="FD368" s="226"/>
      <c r="FE368" s="226"/>
      <c r="FF368" s="577"/>
      <c r="FG368" s="413"/>
      <c r="FH368" s="226"/>
      <c r="FI368" s="226"/>
      <c r="FJ368" s="226"/>
      <c r="FK368" s="226"/>
      <c r="FL368" s="226"/>
      <c r="FM368" s="226"/>
      <c r="FN368" s="226"/>
      <c r="FO368" s="226"/>
      <c r="FP368" s="226"/>
      <c r="FQ368" s="226"/>
      <c r="FR368" s="226"/>
      <c r="FS368" s="226"/>
      <c r="FT368" s="226"/>
      <c r="FU368" s="226"/>
      <c r="FV368" s="226"/>
      <c r="FW368" s="226"/>
      <c r="FX368" s="226"/>
      <c r="FY368" s="226"/>
      <c r="FZ368" s="577"/>
      <c r="GA368" s="413"/>
      <c r="GB368" s="226"/>
      <c r="GC368" s="226"/>
      <c r="GD368" s="226"/>
      <c r="GE368" s="226"/>
      <c r="GF368" s="226"/>
      <c r="GG368" s="226"/>
      <c r="GH368" s="226"/>
      <c r="GI368" s="226"/>
      <c r="GJ368" s="226"/>
      <c r="GK368" s="226"/>
      <c r="GL368" s="226"/>
      <c r="GM368" s="226"/>
      <c r="GN368" s="226"/>
      <c r="GO368" s="226"/>
      <c r="GP368" s="226"/>
      <c r="GQ368" s="226"/>
      <c r="GR368" s="226"/>
      <c r="GS368" s="226"/>
      <c r="GT368" s="577"/>
      <c r="GU368" s="413"/>
      <c r="GV368" s="226"/>
      <c r="GW368" s="226"/>
      <c r="GX368" s="226"/>
      <c r="GY368" s="226"/>
      <c r="GZ368" s="226"/>
      <c r="HA368" s="226"/>
      <c r="HB368" s="226"/>
      <c r="HC368" s="226"/>
      <c r="HD368" s="226"/>
      <c r="HE368" s="226"/>
      <c r="HF368" s="226"/>
      <c r="HG368" s="226"/>
      <c r="HH368" s="226"/>
      <c r="HI368" s="226"/>
      <c r="HJ368" s="226"/>
      <c r="HK368" s="226"/>
      <c r="HL368" s="226"/>
      <c r="HM368" s="226"/>
      <c r="HN368" s="577"/>
      <c r="HO368" s="413"/>
      <c r="HP368" s="226"/>
      <c r="HQ368" s="226"/>
      <c r="HR368" s="226"/>
      <c r="HS368" s="226"/>
      <c r="HT368" s="226"/>
      <c r="HU368" s="226"/>
      <c r="HV368" s="226"/>
      <c r="HW368" s="226"/>
      <c r="HX368" s="226"/>
      <c r="HY368" s="226"/>
      <c r="HZ368" s="226"/>
      <c r="IA368" s="226"/>
      <c r="IB368" s="226"/>
      <c r="IC368" s="226"/>
      <c r="ID368" s="226"/>
      <c r="IE368" s="226"/>
      <c r="IF368" s="226"/>
      <c r="IG368" s="226"/>
      <c r="IH368" s="577"/>
      <c r="II368" s="413"/>
      <c r="IJ368" s="226"/>
      <c r="IK368" s="226"/>
      <c r="IL368" s="226"/>
      <c r="IM368" s="226"/>
      <c r="IN368" s="226"/>
      <c r="IO368" s="226"/>
      <c r="IP368" s="226"/>
      <c r="IQ368" s="226"/>
      <c r="IR368" s="226"/>
      <c r="IS368" s="226"/>
      <c r="IT368" s="226"/>
      <c r="IU368" s="226"/>
      <c r="IV368" s="226"/>
      <c r="IW368" s="226"/>
      <c r="IX368" s="226"/>
      <c r="IY368" s="226"/>
      <c r="IZ368" s="226"/>
      <c r="JA368" s="226"/>
      <c r="JB368" s="577"/>
      <c r="JC368" s="413"/>
      <c r="JD368" s="226"/>
      <c r="JE368" s="226"/>
      <c r="JF368" s="226"/>
      <c r="JG368" s="226"/>
      <c r="JH368" s="226"/>
      <c r="JI368" s="226"/>
      <c r="JJ368" s="226"/>
      <c r="JK368" s="226"/>
      <c r="JL368" s="226"/>
      <c r="JM368" s="226"/>
      <c r="JN368" s="226"/>
      <c r="JO368" s="226"/>
      <c r="JP368" s="226"/>
      <c r="JQ368" s="226"/>
      <c r="JR368" s="226"/>
      <c r="JS368" s="226"/>
      <c r="JT368" s="226"/>
      <c r="JU368" s="226"/>
      <c r="JV368" s="577"/>
      <c r="JW368" s="413"/>
      <c r="JX368" s="226"/>
      <c r="JY368" s="226"/>
      <c r="JZ368" s="226"/>
      <c r="KA368" s="226"/>
      <c r="KB368" s="226"/>
      <c r="KC368" s="226"/>
      <c r="KD368" s="226"/>
      <c r="KE368" s="226"/>
      <c r="KF368" s="226"/>
      <c r="KG368" s="226"/>
      <c r="KH368" s="226"/>
      <c r="KI368" s="226"/>
      <c r="KJ368" s="226"/>
      <c r="KK368" s="226"/>
      <c r="KL368" s="226"/>
      <c r="KM368" s="226"/>
      <c r="KN368" s="226"/>
      <c r="KO368" s="226"/>
      <c r="KP368" s="577"/>
      <c r="KQ368" s="413"/>
      <c r="KR368" s="226"/>
      <c r="KS368" s="226"/>
      <c r="KT368" s="226"/>
      <c r="KU368" s="226"/>
      <c r="KV368" s="226"/>
      <c r="KW368" s="226"/>
      <c r="KX368" s="226"/>
      <c r="KY368" s="226"/>
      <c r="KZ368" s="226"/>
      <c r="LA368" s="226"/>
      <c r="LB368" s="226"/>
      <c r="LC368" s="226"/>
      <c r="LD368" s="226"/>
      <c r="LE368" s="226"/>
      <c r="LF368" s="226"/>
      <c r="LG368" s="226"/>
      <c r="LH368" s="226"/>
      <c r="LI368" s="226"/>
      <c r="LJ368" s="577"/>
      <c r="LK368" s="413"/>
      <c r="LL368" s="226"/>
      <c r="LM368" s="226"/>
      <c r="LN368" s="226"/>
      <c r="LO368" s="226"/>
      <c r="LP368" s="226"/>
      <c r="LQ368" s="226"/>
      <c r="LR368" s="226"/>
      <c r="LS368" s="226"/>
      <c r="LT368" s="226"/>
      <c r="LU368" s="226"/>
      <c r="LV368" s="226"/>
      <c r="LW368" s="226"/>
      <c r="LX368" s="226"/>
      <c r="LY368" s="226"/>
      <c r="LZ368" s="226"/>
      <c r="MA368" s="226"/>
      <c r="MB368" s="226"/>
      <c r="MC368" s="226"/>
      <c r="MD368" s="577"/>
    </row>
    <row r="369" spans="20:323" ht="12.75" customHeight="1" x14ac:dyDescent="0.2">
      <c r="T369" s="227"/>
      <c r="BK369" s="227"/>
      <c r="BL369" s="220"/>
      <c r="BM369" s="232"/>
      <c r="BN369" s="232"/>
      <c r="BO369" s="232"/>
      <c r="BP369" s="220"/>
      <c r="BQ369" s="220"/>
      <c r="BR369" s="220"/>
      <c r="BS369" s="220"/>
      <c r="BT369" s="220"/>
      <c r="BU369" s="220"/>
      <c r="BV369" s="220"/>
      <c r="BW369" s="220"/>
      <c r="BX369" s="220"/>
      <c r="BY369" s="220"/>
      <c r="BZ369" s="220"/>
      <c r="CA369" s="220"/>
      <c r="CB369" s="220"/>
      <c r="CC369" s="220"/>
      <c r="CD369" s="220"/>
      <c r="CE369" s="227"/>
      <c r="CF369" s="220"/>
      <c r="CG369" s="232"/>
      <c r="CH369" s="232"/>
      <c r="CI369" s="232"/>
      <c r="CJ369" s="220"/>
      <c r="CK369" s="220"/>
      <c r="CL369" s="220"/>
      <c r="CM369" s="220"/>
      <c r="CN369" s="220"/>
      <c r="CO369" s="220"/>
      <c r="CP369" s="220"/>
      <c r="CQ369" s="220"/>
      <c r="CR369" s="220"/>
      <c r="CS369" s="220"/>
      <c r="CT369" s="220"/>
      <c r="CU369" s="220"/>
      <c r="CV369" s="220"/>
      <c r="CW369" s="220"/>
      <c r="CX369" s="283"/>
      <c r="CY369" s="227"/>
      <c r="DS369" s="227"/>
      <c r="EM369" s="227"/>
      <c r="FG369" s="227"/>
      <c r="GA369" s="227"/>
      <c r="GU369" s="227"/>
      <c r="HO369" s="227"/>
      <c r="II369" s="227"/>
      <c r="JC369" s="227"/>
      <c r="JW369" s="227"/>
      <c r="KQ369" s="227"/>
      <c r="LK369" s="227"/>
    </row>
    <row r="370" spans="20:323" ht="12.75" customHeight="1" x14ac:dyDescent="0.2">
      <c r="T370" s="227"/>
      <c r="BK370" s="227"/>
      <c r="BL370" s="232"/>
      <c r="BM370" s="232"/>
      <c r="BN370" s="232"/>
      <c r="BO370" s="232"/>
      <c r="BP370" s="232"/>
      <c r="BQ370" s="232"/>
      <c r="BR370" s="232"/>
      <c r="BS370" s="232"/>
      <c r="BT370" s="232"/>
      <c r="BU370" s="232"/>
      <c r="BV370" s="232"/>
      <c r="BW370" s="232"/>
      <c r="BX370" s="232"/>
      <c r="BY370" s="232"/>
      <c r="BZ370" s="232"/>
      <c r="CA370" s="232"/>
      <c r="CB370" s="232"/>
      <c r="CC370" s="232"/>
      <c r="CD370" s="232"/>
      <c r="CE370" s="227"/>
      <c r="CF370" s="232"/>
      <c r="CG370" s="232"/>
      <c r="CH370" s="232"/>
      <c r="CI370" s="232"/>
      <c r="CJ370" s="232"/>
      <c r="CK370" s="232"/>
      <c r="CL370" s="232"/>
      <c r="CM370" s="232"/>
      <c r="CN370" s="232"/>
      <c r="CO370" s="232"/>
      <c r="CP370" s="232"/>
      <c r="CQ370" s="232"/>
      <c r="CR370" s="232"/>
      <c r="CS370" s="232"/>
      <c r="CT370" s="232"/>
      <c r="CU370" s="232"/>
      <c r="CV370" s="232"/>
      <c r="CW370" s="232"/>
      <c r="CX370" s="232"/>
      <c r="CY370" s="227"/>
      <c r="DS370" s="227"/>
      <c r="EM370" s="227"/>
      <c r="FG370" s="227"/>
      <c r="GA370" s="227"/>
      <c r="GU370" s="227"/>
      <c r="HO370" s="227"/>
      <c r="II370" s="227"/>
      <c r="JC370" s="227"/>
      <c r="JW370" s="227"/>
      <c r="KQ370" s="227"/>
      <c r="LK370" s="227"/>
    </row>
    <row r="371" spans="20:323" ht="12.75" customHeight="1" x14ac:dyDescent="0.2">
      <c r="T371" s="227"/>
      <c r="BK371" s="227"/>
      <c r="CE371" s="227"/>
      <c r="CY371" s="227"/>
      <c r="DS371" s="227"/>
      <c r="EM371" s="227"/>
      <c r="FG371" s="227"/>
      <c r="GA371" s="227"/>
      <c r="GU371" s="227"/>
      <c r="HO371" s="227"/>
      <c r="II371" s="227"/>
      <c r="JC371" s="227"/>
      <c r="JW371" s="227"/>
      <c r="KQ371" s="227"/>
      <c r="LK371" s="227"/>
    </row>
    <row r="372" spans="20:323" ht="12.75" customHeight="1" x14ac:dyDescent="0.2"/>
  </sheetData>
  <sheetProtection algorithmName="SHA-512" hashValue="5RbdyV0sglt8TL5lT01gB+9XBZs3Rrv3tg8orbR0fue0t3ejie3wGS/wBnCMuabjhu5pTkEN2AtCC/6Ti6pVjA==" saltValue="hGqxF4jx3GSZMN/mQQewRQ==" spinCount="100000" sheet="1" scenarios="1" insertHyperlinks="0"/>
  <protectedRanges>
    <protectedRange sqref="CZ5 DT5 EN5 FH5 GB5 GV5 HP5 IJ5 JD5 JX5 KR5 LL5" name="Names2"/>
    <protectedRange sqref="IL46:IM47 IP46:IQ47 IL50 IL57:IM61 JF46:JG47 JJ46:JK47 JF50 JF57:JG61 JZ46:KA47 KD46:KE47 JZ50 JZ57:KA61 KT46:KU47 KX46:KY47 KT50 KT57:KU61 LN57:LO61 LN46:LO47 LN50 LR46:LS47" name="Zahlen4"/>
    <protectedRange sqref="LL5 KR5 JX5 JD5 IJ5 HP5 GV5 GB5 FH5 EN5 DT5 CZ5" name="Names"/>
    <protectedRange sqref="C46:D47 G46:H47 W46:X47 AA46:AB47 W54:X56 C55:D56" name="Zahlen3"/>
    <protectedRange sqref="EP46:EQ47 ET46:EU47 EP50 EP57:EQ61 FJ46:FK47 FN46:FO47 GD46:GE47 GH46:GI47 GD50 FJ50 FJ57:FK61 GD57:GE61 GX46:GY47 HB46:HC47 HR46:HS47 HV46:HW47 HR50 GX50 GX57:GY61 HR57:HS61" name="Zahlen2"/>
    <protectedRange sqref="DZ46:EA47 DV46:DW47 DV50 DV57:DW61 DB57:DC61 DB50 DB46:DC47 DF46:DG47 CL46:CM47 CH46:CI47 CH50 CH57:CI61 BN57:BO61 BN50 BN46:BO47 BR46:BS47 AQ57:AR61 AU53 AQ50 AQ46:AR47 AU46:AV47" name="Zahlen"/>
    <protectedRange sqref="U6:AM19 A21:S42 U21:AM42 AO21:BJ42 AO6:BJ19 A6:S19" name="Graphs2"/>
    <protectedRange sqref="HP6:IH43 GV6:HN43 GB6:GT43 FH6:FZ43 EN6:FF43 DT6:EL43 CZ6:DR43 CF6:CX19 BL6:CD19 BL21:CD42 CF21:CX42 JD6:JV43 IJ6:JB43 KR6:LJ43 JX6:KP43 LL6:MD43" name="Graphs"/>
    <protectedRange sqref="HR68:HS367 GX68:GY367 GD68:GE367 FJ68:FK367 EP68:EQ367 DV68:DW367 DB68:DC367 CH68:CI367 JF68:JG367 IL68:IM367 KT68:KU367 JZ68:KA367 LN68:LO367" name="Input"/>
    <protectedRange sqref="BN68:BO367 AQ68:AR367 AV68:BI78 W68:X367 C68:D367" name="Input2"/>
  </protectedRanges>
  <mergeCells count="467">
    <mergeCell ref="GV61:GW61"/>
    <mergeCell ref="GX61:GY61"/>
    <mergeCell ref="HC67:HD67"/>
    <mergeCell ref="HP5:IH5"/>
    <mergeCell ref="HW67:HX67"/>
    <mergeCell ref="HP59:HQ59"/>
    <mergeCell ref="HR59:HS59"/>
    <mergeCell ref="HP60:HQ60"/>
    <mergeCell ref="HR60:HS60"/>
    <mergeCell ref="HP61:HQ61"/>
    <mergeCell ref="HR61:HS61"/>
    <mergeCell ref="IE56:IF56"/>
    <mergeCell ref="HR57:HS57"/>
    <mergeCell ref="IE57:IF57"/>
    <mergeCell ref="HP58:HQ58"/>
    <mergeCell ref="HR58:HS58"/>
    <mergeCell ref="IE58:IF58"/>
    <mergeCell ref="GX57:GY57"/>
    <mergeCell ref="HK57:HL57"/>
    <mergeCell ref="HP46:HQ46"/>
    <mergeCell ref="HR46:HS46"/>
    <mergeCell ref="HT46:HU46"/>
    <mergeCell ref="HV46:HW46"/>
    <mergeCell ref="IE46:IF46"/>
    <mergeCell ref="GV58:GW58"/>
    <mergeCell ref="GX58:GY58"/>
    <mergeCell ref="HK58:HL58"/>
    <mergeCell ref="HP47:HQ47"/>
    <mergeCell ref="HR47:HS47"/>
    <mergeCell ref="HT47:HU47"/>
    <mergeCell ref="HV47:HW47"/>
    <mergeCell ref="HP50:HQ50"/>
    <mergeCell ref="HR50:HS50"/>
    <mergeCell ref="GI67:GJ67"/>
    <mergeCell ref="GV5:HN5"/>
    <mergeCell ref="GV46:GW46"/>
    <mergeCell ref="GX46:GY46"/>
    <mergeCell ref="GZ46:HA46"/>
    <mergeCell ref="HB46:HC46"/>
    <mergeCell ref="HK46:HL46"/>
    <mergeCell ref="GV47:GW47"/>
    <mergeCell ref="GX47:GY47"/>
    <mergeCell ref="GB5:GT5"/>
    <mergeCell ref="GB46:GC46"/>
    <mergeCell ref="GD46:GE46"/>
    <mergeCell ref="GF46:GG46"/>
    <mergeCell ref="GH46:GI46"/>
    <mergeCell ref="GQ46:GR46"/>
    <mergeCell ref="GV59:GW59"/>
    <mergeCell ref="GX59:GY59"/>
    <mergeCell ref="GV60:GW60"/>
    <mergeCell ref="GX60:GY60"/>
    <mergeCell ref="GZ47:HA47"/>
    <mergeCell ref="HB47:HC47"/>
    <mergeCell ref="GV50:GW50"/>
    <mergeCell ref="GX50:GY50"/>
    <mergeCell ref="HK56:HL56"/>
    <mergeCell ref="GD59:GE59"/>
    <mergeCell ref="GB60:GC60"/>
    <mergeCell ref="GD60:GE60"/>
    <mergeCell ref="GB61:GC61"/>
    <mergeCell ref="GD61:GE61"/>
    <mergeCell ref="GQ56:GR56"/>
    <mergeCell ref="GD57:GE57"/>
    <mergeCell ref="GQ57:GR57"/>
    <mergeCell ref="GB58:GC58"/>
    <mergeCell ref="GD58:GE58"/>
    <mergeCell ref="GQ58:GR58"/>
    <mergeCell ref="GB47:GC47"/>
    <mergeCell ref="GD47:GE47"/>
    <mergeCell ref="GF47:GG47"/>
    <mergeCell ref="GH47:GI47"/>
    <mergeCell ref="GB50:GC50"/>
    <mergeCell ref="GD50:GE50"/>
    <mergeCell ref="FH61:FI61"/>
    <mergeCell ref="FJ61:FK61"/>
    <mergeCell ref="FO67:FP67"/>
    <mergeCell ref="FH58:FI58"/>
    <mergeCell ref="FJ58:FK58"/>
    <mergeCell ref="FW58:FX58"/>
    <mergeCell ref="FH59:FI59"/>
    <mergeCell ref="FJ59:FK59"/>
    <mergeCell ref="FH60:FI60"/>
    <mergeCell ref="FJ60:FK60"/>
    <mergeCell ref="FL47:FM47"/>
    <mergeCell ref="FN47:FO47"/>
    <mergeCell ref="FH50:FI50"/>
    <mergeCell ref="FJ50:FK50"/>
    <mergeCell ref="FW56:FX56"/>
    <mergeCell ref="FJ57:FK57"/>
    <mergeCell ref="FW57:FX57"/>
    <mergeCell ref="GB59:GC59"/>
    <mergeCell ref="EU67:EV67"/>
    <mergeCell ref="FH5:FZ5"/>
    <mergeCell ref="FH46:FI46"/>
    <mergeCell ref="FJ46:FK46"/>
    <mergeCell ref="FL46:FM46"/>
    <mergeCell ref="FN46:FO46"/>
    <mergeCell ref="FW46:FX46"/>
    <mergeCell ref="FH47:FI47"/>
    <mergeCell ref="FJ47:FK47"/>
    <mergeCell ref="EN59:EO59"/>
    <mergeCell ref="EP59:EQ59"/>
    <mergeCell ref="EN60:EO60"/>
    <mergeCell ref="EP60:EQ60"/>
    <mergeCell ref="EN61:EO61"/>
    <mergeCell ref="EP61:EQ61"/>
    <mergeCell ref="FC56:FD56"/>
    <mergeCell ref="EP57:EQ57"/>
    <mergeCell ref="FC57:FD57"/>
    <mergeCell ref="EN58:EO58"/>
    <mergeCell ref="EP58:EQ58"/>
    <mergeCell ref="FC58:FD58"/>
    <mergeCell ref="EN47:EO47"/>
    <mergeCell ref="EP47:EQ47"/>
    <mergeCell ref="ER47:ES47"/>
    <mergeCell ref="ET47:EU47"/>
    <mergeCell ref="EN50:EO50"/>
    <mergeCell ref="EP50:EQ50"/>
    <mergeCell ref="EN5:FF5"/>
    <mergeCell ref="EN46:EO46"/>
    <mergeCell ref="EP46:EQ46"/>
    <mergeCell ref="ER46:ES46"/>
    <mergeCell ref="ET46:EU46"/>
    <mergeCell ref="FC46:FD46"/>
    <mergeCell ref="EA67:EB67"/>
    <mergeCell ref="DT59:DU59"/>
    <mergeCell ref="DT60:DU60"/>
    <mergeCell ref="DT61:DU61"/>
    <mergeCell ref="DV61:DW61"/>
    <mergeCell ref="DG67:DH67"/>
    <mergeCell ref="DO56:DP56"/>
    <mergeCell ref="DO46:DP46"/>
    <mergeCell ref="EI46:EJ46"/>
    <mergeCell ref="EI56:EJ56"/>
    <mergeCell ref="EI57:EJ57"/>
    <mergeCell ref="DT58:DU58"/>
    <mergeCell ref="EI58:EJ58"/>
    <mergeCell ref="DT47:DU47"/>
    <mergeCell ref="DV47:DW47"/>
    <mergeCell ref="DX47:DY47"/>
    <mergeCell ref="DZ47:EA47"/>
    <mergeCell ref="DT50:DU50"/>
    <mergeCell ref="DV50:DW50"/>
    <mergeCell ref="DO58:DP58"/>
    <mergeCell ref="DO57:DP57"/>
    <mergeCell ref="DV57:DW57"/>
    <mergeCell ref="DV58:DW58"/>
    <mergeCell ref="DV59:DW59"/>
    <mergeCell ref="DV60:DW60"/>
    <mergeCell ref="DB61:DC61"/>
    <mergeCell ref="DB60:DC60"/>
    <mergeCell ref="CZ58:DA58"/>
    <mergeCell ref="CF60:CG60"/>
    <mergeCell ref="CF61:CG61"/>
    <mergeCell ref="CH61:CI61"/>
    <mergeCell ref="CH60:CI60"/>
    <mergeCell ref="CU46:CV46"/>
    <mergeCell ref="CU58:CV58"/>
    <mergeCell ref="CU57:CV57"/>
    <mergeCell ref="CU56:CV56"/>
    <mergeCell ref="CZ61:DA61"/>
    <mergeCell ref="CZ60:DA60"/>
    <mergeCell ref="DB58:DC58"/>
    <mergeCell ref="CZ59:DA59"/>
    <mergeCell ref="DB59:DC59"/>
    <mergeCell ref="CZ47:DA47"/>
    <mergeCell ref="DB47:DC47"/>
    <mergeCell ref="DD47:DE47"/>
    <mergeCell ref="DF47:DG47"/>
    <mergeCell ref="CZ50:DA50"/>
    <mergeCell ref="DB50:DC50"/>
    <mergeCell ref="BL61:BM61"/>
    <mergeCell ref="BL60:BM60"/>
    <mergeCell ref="CA46:CB46"/>
    <mergeCell ref="CA58:CB58"/>
    <mergeCell ref="CA57:CB57"/>
    <mergeCell ref="CA56:CB56"/>
    <mergeCell ref="AO60:AP60"/>
    <mergeCell ref="AO61:AP61"/>
    <mergeCell ref="BD58:BE58"/>
    <mergeCell ref="BD57:BE57"/>
    <mergeCell ref="BD56:BE56"/>
    <mergeCell ref="BD46:BE46"/>
    <mergeCell ref="AQ61:AR61"/>
    <mergeCell ref="AQ60:AR60"/>
    <mergeCell ref="BN61:BO61"/>
    <mergeCell ref="BN60:BO60"/>
    <mergeCell ref="BS68:BT68"/>
    <mergeCell ref="CF46:CG46"/>
    <mergeCell ref="CH46:CI46"/>
    <mergeCell ref="CJ46:CK46"/>
    <mergeCell ref="CL46:CM46"/>
    <mergeCell ref="BL50:BM50"/>
    <mergeCell ref="BN50:BO50"/>
    <mergeCell ref="BN57:BO57"/>
    <mergeCell ref="BL58:BM58"/>
    <mergeCell ref="BN58:BO58"/>
    <mergeCell ref="BL59:BM59"/>
    <mergeCell ref="BN59:BO59"/>
    <mergeCell ref="BP46:BQ46"/>
    <mergeCell ref="BR46:BS46"/>
    <mergeCell ref="BL47:BM47"/>
    <mergeCell ref="BN47:BO47"/>
    <mergeCell ref="BP47:BQ47"/>
    <mergeCell ref="BR47:BS47"/>
    <mergeCell ref="BL46:BM46"/>
    <mergeCell ref="BN46:BO46"/>
    <mergeCell ref="CM68:CN68"/>
    <mergeCell ref="CF50:CG50"/>
    <mergeCell ref="CH50:CI50"/>
    <mergeCell ref="CH57:CI57"/>
    <mergeCell ref="AB67:AC67"/>
    <mergeCell ref="CZ46:DA46"/>
    <mergeCell ref="DB46:DC46"/>
    <mergeCell ref="DD46:DE46"/>
    <mergeCell ref="DF46:DG46"/>
    <mergeCell ref="U46:V46"/>
    <mergeCell ref="W46:X46"/>
    <mergeCell ref="Y46:Z46"/>
    <mergeCell ref="AA46:AB46"/>
    <mergeCell ref="AH46:AI46"/>
    <mergeCell ref="AQ51:AR51"/>
    <mergeCell ref="AQ53:AR53"/>
    <mergeCell ref="AS53:AT53"/>
    <mergeCell ref="AU53:AV53"/>
    <mergeCell ref="CF58:CG58"/>
    <mergeCell ref="CH58:CI58"/>
    <mergeCell ref="CF59:CG59"/>
    <mergeCell ref="CH59:CI59"/>
    <mergeCell ref="CF47:CG47"/>
    <mergeCell ref="CH47:CI47"/>
    <mergeCell ref="CJ47:CK47"/>
    <mergeCell ref="CL47:CM47"/>
    <mergeCell ref="V58:AL59"/>
    <mergeCell ref="W56:X56"/>
    <mergeCell ref="B58:R59"/>
    <mergeCell ref="AO58:AP58"/>
    <mergeCell ref="AQ58:AR58"/>
    <mergeCell ref="AO59:AP59"/>
    <mergeCell ref="AQ59:AR59"/>
    <mergeCell ref="C54:D54"/>
    <mergeCell ref="N54:O54"/>
    <mergeCell ref="C55:D55"/>
    <mergeCell ref="N55:O55"/>
    <mergeCell ref="AQ57:AR57"/>
    <mergeCell ref="C56:D56"/>
    <mergeCell ref="C53:D53"/>
    <mergeCell ref="N53:O53"/>
    <mergeCell ref="W55:X55"/>
    <mergeCell ref="AH55:AI55"/>
    <mergeCell ref="DB57:DC57"/>
    <mergeCell ref="C47:D47"/>
    <mergeCell ref="E47:F47"/>
    <mergeCell ref="G47:H47"/>
    <mergeCell ref="AO50:AP50"/>
    <mergeCell ref="AQ50:AR50"/>
    <mergeCell ref="C50:D50"/>
    <mergeCell ref="W53:X53"/>
    <mergeCell ref="AH53:AI53"/>
    <mergeCell ref="W54:X54"/>
    <mergeCell ref="AH54:AI54"/>
    <mergeCell ref="W47:X47"/>
    <mergeCell ref="AA47:AB47"/>
    <mergeCell ref="Y47:Z47"/>
    <mergeCell ref="U47:V47"/>
    <mergeCell ref="CS47:CT47"/>
    <mergeCell ref="AO47:AP47"/>
    <mergeCell ref="AQ47:AR47"/>
    <mergeCell ref="AS47:AT47"/>
    <mergeCell ref="AU47:AV47"/>
    <mergeCell ref="A47:B47"/>
    <mergeCell ref="AO46:AP46"/>
    <mergeCell ref="AQ46:AR46"/>
    <mergeCell ref="AS46:AT46"/>
    <mergeCell ref="AU46:AV46"/>
    <mergeCell ref="CI3:CO3"/>
    <mergeCell ref="CT3:CX3"/>
    <mergeCell ref="CZ1:DR1"/>
    <mergeCell ref="DC3:DI3"/>
    <mergeCell ref="DN3:DR3"/>
    <mergeCell ref="AR3:AX3"/>
    <mergeCell ref="BC3:BG3"/>
    <mergeCell ref="AO1:BJ1"/>
    <mergeCell ref="A46:B46"/>
    <mergeCell ref="C46:D46"/>
    <mergeCell ref="E46:F46"/>
    <mergeCell ref="G46:H46"/>
    <mergeCell ref="N46:O46"/>
    <mergeCell ref="AO6:BJ6"/>
    <mergeCell ref="A5:S5"/>
    <mergeCell ref="U5:AM5"/>
    <mergeCell ref="AO5:BJ5"/>
    <mergeCell ref="CZ5:DR5"/>
    <mergeCell ref="BL5:CD5"/>
    <mergeCell ref="CF5:CX5"/>
    <mergeCell ref="BF46:BI46"/>
    <mergeCell ref="D3:J3"/>
    <mergeCell ref="O3:S3"/>
    <mergeCell ref="GB1:GT1"/>
    <mergeCell ref="GE3:GK3"/>
    <mergeCell ref="GP3:GT3"/>
    <mergeCell ref="GV1:HN1"/>
    <mergeCell ref="GY3:HE3"/>
    <mergeCell ref="HJ3:HN3"/>
    <mergeCell ref="BO3:BU3"/>
    <mergeCell ref="BZ3:CD3"/>
    <mergeCell ref="BL1:CD1"/>
    <mergeCell ref="CF1:CX1"/>
    <mergeCell ref="A1:AM1"/>
    <mergeCell ref="DT5:EL5"/>
    <mergeCell ref="DT46:DU46"/>
    <mergeCell ref="DV46:DW46"/>
    <mergeCell ref="DX46:DY46"/>
    <mergeCell ref="DZ46:EA46"/>
    <mergeCell ref="HP1:IH1"/>
    <mergeCell ref="HS3:HY3"/>
    <mergeCell ref="ID3:IH3"/>
    <mergeCell ref="DT1:EL1"/>
    <mergeCell ref="DW3:EC3"/>
    <mergeCell ref="EH3:EL3"/>
    <mergeCell ref="EN1:FF1"/>
    <mergeCell ref="EQ3:EW3"/>
    <mergeCell ref="FB3:FF3"/>
    <mergeCell ref="FH1:FZ1"/>
    <mergeCell ref="FK3:FQ3"/>
    <mergeCell ref="FV3:FZ3"/>
    <mergeCell ref="IJ1:JB1"/>
    <mergeCell ref="JD1:JV1"/>
    <mergeCell ref="IM3:IS3"/>
    <mergeCell ref="IX3:JB3"/>
    <mergeCell ref="JG3:JM3"/>
    <mergeCell ref="JR3:JV3"/>
    <mergeCell ref="IJ5:JB5"/>
    <mergeCell ref="JD5:JV5"/>
    <mergeCell ref="IJ46:IK46"/>
    <mergeCell ref="IL46:IM46"/>
    <mergeCell ref="IN46:IO46"/>
    <mergeCell ref="IP46:IQ46"/>
    <mergeCell ref="IY46:IZ46"/>
    <mergeCell ref="JD46:JE46"/>
    <mergeCell ref="JF46:JG46"/>
    <mergeCell ref="JH46:JI46"/>
    <mergeCell ref="JJ46:JK46"/>
    <mergeCell ref="JS46:JT46"/>
    <mergeCell ref="IJ47:IK47"/>
    <mergeCell ref="IL47:IM47"/>
    <mergeCell ref="IN47:IO47"/>
    <mergeCell ref="IP47:IQ47"/>
    <mergeCell ref="JD47:JE47"/>
    <mergeCell ref="JF47:JG47"/>
    <mergeCell ref="JH47:JI47"/>
    <mergeCell ref="JJ47:JK47"/>
    <mergeCell ref="IJ50:IK50"/>
    <mergeCell ref="IL50:IM50"/>
    <mergeCell ref="JD50:JE50"/>
    <mergeCell ref="JF50:JG50"/>
    <mergeCell ref="IY56:IZ56"/>
    <mergeCell ref="JS56:JT56"/>
    <mergeCell ref="IL57:IM57"/>
    <mergeCell ref="IY57:IZ57"/>
    <mergeCell ref="JF57:JG57"/>
    <mergeCell ref="JS57:JT57"/>
    <mergeCell ref="IJ58:IK58"/>
    <mergeCell ref="IL58:IM58"/>
    <mergeCell ref="IY58:IZ58"/>
    <mergeCell ref="JD58:JE58"/>
    <mergeCell ref="JF58:JG58"/>
    <mergeCell ref="JS58:JT58"/>
    <mergeCell ref="IJ59:IK59"/>
    <mergeCell ref="IL59:IM59"/>
    <mergeCell ref="JD59:JE59"/>
    <mergeCell ref="JF59:JG59"/>
    <mergeCell ref="IJ60:IK60"/>
    <mergeCell ref="IL60:IM60"/>
    <mergeCell ref="JD60:JE60"/>
    <mergeCell ref="JF60:JG60"/>
    <mergeCell ref="IJ61:IK61"/>
    <mergeCell ref="IL61:IM61"/>
    <mergeCell ref="JD61:JE61"/>
    <mergeCell ref="JF61:JG61"/>
    <mergeCell ref="IQ67:IR67"/>
    <mergeCell ref="JK67:JL67"/>
    <mergeCell ref="JX1:KP1"/>
    <mergeCell ref="KR1:LJ1"/>
    <mergeCell ref="KA3:KG3"/>
    <mergeCell ref="KL3:KP3"/>
    <mergeCell ref="KU3:LA3"/>
    <mergeCell ref="LF3:LJ3"/>
    <mergeCell ref="JX5:KP5"/>
    <mergeCell ref="KR5:LJ5"/>
    <mergeCell ref="JX46:JY46"/>
    <mergeCell ref="JZ46:KA46"/>
    <mergeCell ref="KB46:KC46"/>
    <mergeCell ref="KD46:KE46"/>
    <mergeCell ref="KM46:KN46"/>
    <mergeCell ref="KR46:KS46"/>
    <mergeCell ref="KT46:KU46"/>
    <mergeCell ref="KV46:KW46"/>
    <mergeCell ref="KX46:KY46"/>
    <mergeCell ref="LG46:LH46"/>
    <mergeCell ref="JX47:JY47"/>
    <mergeCell ref="JZ47:KA47"/>
    <mergeCell ref="KB47:KC47"/>
    <mergeCell ref="KD47:KE47"/>
    <mergeCell ref="KR47:KS47"/>
    <mergeCell ref="KT47:KU47"/>
    <mergeCell ref="KV47:KW47"/>
    <mergeCell ref="KX47:KY47"/>
    <mergeCell ref="JX50:JY50"/>
    <mergeCell ref="JZ50:KA50"/>
    <mergeCell ref="KR50:KS50"/>
    <mergeCell ref="KT50:KU50"/>
    <mergeCell ref="KM56:KN56"/>
    <mergeCell ref="JX60:JY60"/>
    <mergeCell ref="JZ60:KA60"/>
    <mergeCell ref="KR60:KS60"/>
    <mergeCell ref="KT60:KU60"/>
    <mergeCell ref="JX61:JY61"/>
    <mergeCell ref="JZ61:KA61"/>
    <mergeCell ref="KR61:KS61"/>
    <mergeCell ref="KT61:KU61"/>
    <mergeCell ref="LG56:LH56"/>
    <mergeCell ref="JZ57:KA57"/>
    <mergeCell ref="KM57:KN57"/>
    <mergeCell ref="KT57:KU57"/>
    <mergeCell ref="LG57:LH57"/>
    <mergeCell ref="JX58:JY58"/>
    <mergeCell ref="JZ58:KA58"/>
    <mergeCell ref="KM58:KN58"/>
    <mergeCell ref="KR58:KS58"/>
    <mergeCell ref="KT58:KU58"/>
    <mergeCell ref="LG58:LH58"/>
    <mergeCell ref="MA57:MB57"/>
    <mergeCell ref="LL58:LM58"/>
    <mergeCell ref="LN58:LO58"/>
    <mergeCell ref="MA58:MB58"/>
    <mergeCell ref="LL59:LM59"/>
    <mergeCell ref="JX59:JY59"/>
    <mergeCell ref="JZ59:KA59"/>
    <mergeCell ref="KR59:KS59"/>
    <mergeCell ref="KT59:KU59"/>
    <mergeCell ref="LN59:LO59"/>
    <mergeCell ref="LL60:LM60"/>
    <mergeCell ref="LN60:LO60"/>
    <mergeCell ref="LL61:LM61"/>
    <mergeCell ref="LN61:LO61"/>
    <mergeCell ref="LS67:LT67"/>
    <mergeCell ref="KE67:KF67"/>
    <mergeCell ref="KY67:KZ67"/>
    <mergeCell ref="LL1:MD1"/>
    <mergeCell ref="LO3:LU3"/>
    <mergeCell ref="LZ3:MD3"/>
    <mergeCell ref="LL5:MD5"/>
    <mergeCell ref="LL46:LM46"/>
    <mergeCell ref="LN46:LO46"/>
    <mergeCell ref="LP46:LQ46"/>
    <mergeCell ref="LR46:LS46"/>
    <mergeCell ref="MA46:MB46"/>
    <mergeCell ref="LL47:LM47"/>
    <mergeCell ref="LN47:LO47"/>
    <mergeCell ref="LP47:LQ47"/>
    <mergeCell ref="LR47:LS47"/>
    <mergeCell ref="LL50:LM50"/>
    <mergeCell ref="LN50:LO50"/>
    <mergeCell ref="MA56:MB56"/>
    <mergeCell ref="LN57:LO57"/>
  </mergeCells>
  <conditionalFormatting sqref="C50:D50">
    <cfRule type="expression" dxfId="412" priority="91">
      <formula>C50&lt;65</formula>
    </cfRule>
  </conditionalFormatting>
  <conditionalFormatting sqref="Q54">
    <cfRule type="cellIs" dxfId="411" priority="92" stopIfTrue="1" operator="greaterThanOrEqual">
      <formula>100</formula>
    </cfRule>
    <cfRule type="cellIs" dxfId="410" priority="93" stopIfTrue="1" operator="lessThan">
      <formula>85</formula>
    </cfRule>
    <cfRule type="cellIs" dxfId="409" priority="94" stopIfTrue="1" operator="greaterThanOrEqual">
      <formula>85</formula>
    </cfRule>
  </conditionalFormatting>
  <conditionalFormatting sqref="AK54">
    <cfRule type="cellIs" dxfId="408" priority="77" stopIfTrue="1" operator="greaterThanOrEqual">
      <formula>100</formula>
    </cfRule>
    <cfRule type="cellIs" dxfId="407" priority="78" stopIfTrue="1" operator="lessThan">
      <formula>85</formula>
    </cfRule>
    <cfRule type="cellIs" dxfId="406" priority="79" stopIfTrue="1" operator="greaterThanOrEqual">
      <formula>85</formula>
    </cfRule>
  </conditionalFormatting>
  <conditionalFormatting sqref="AQ58">
    <cfRule type="expression" dxfId="405" priority="84">
      <formula>AQ58&gt;275</formula>
    </cfRule>
    <cfRule type="expression" dxfId="404" priority="85">
      <formula>AQ58&lt;275</formula>
    </cfRule>
  </conditionalFormatting>
  <conditionalFormatting sqref="AQ60">
    <cfRule type="expression" dxfId="403" priority="86">
      <formula>AND($AQ$60&lt;0.4*$AQ$61,$AQ$60&lt;1)</formula>
    </cfRule>
  </conditionalFormatting>
  <conditionalFormatting sqref="AQ61">
    <cfRule type="expression" dxfId="402" priority="114">
      <formula>AND($AQ$61&lt;0.4*$AQ$60,$AQ$61&lt;1)</formula>
    </cfRule>
  </conditionalFormatting>
  <conditionalFormatting sqref="AQ50:AR50">
    <cfRule type="cellIs" dxfId="401" priority="80" stopIfTrue="1" operator="greaterThanOrEqual">
      <formula>$AQ$51</formula>
    </cfRule>
    <cfRule type="cellIs" dxfId="400" priority="81" stopIfTrue="1" operator="between">
      <formula>0.01</formula>
      <formula>$AQ$51</formula>
    </cfRule>
    <cfRule type="cellIs" dxfId="399" priority="82" stopIfTrue="1" operator="equal">
      <formula>0</formula>
    </cfRule>
  </conditionalFormatting>
  <conditionalFormatting sqref="AQ53:AR53">
    <cfRule type="expression" dxfId="398" priority="115">
      <formula>OR($AQ$53&lt;65,$AQ$53&lt;$C$50)</formula>
    </cfRule>
  </conditionalFormatting>
  <conditionalFormatting sqref="BD46">
    <cfRule type="cellIs" dxfId="397" priority="88" stopIfTrue="1" operator="equal">
      <formula>0</formula>
    </cfRule>
    <cfRule type="cellIs" dxfId="396" priority="89" stopIfTrue="1" operator="greaterThanOrEqual">
      <formula>$BF$46</formula>
    </cfRule>
    <cfRule type="cellIs" dxfId="395" priority="90" stopIfTrue="1" operator="lessThan">
      <formula>$BF$46</formula>
    </cfRule>
  </conditionalFormatting>
  <conditionalFormatting sqref="BN60">
    <cfRule type="expression" dxfId="394" priority="67">
      <formula>AND($C$55&lt;0.4*$C$56,$C$55&lt;1)</formula>
    </cfRule>
  </conditionalFormatting>
  <conditionalFormatting sqref="BN61">
    <cfRule type="expression" dxfId="393" priority="68">
      <formula>AND($C$55&lt;0.4*$C$56,$C$56&lt;1)</formula>
    </cfRule>
  </conditionalFormatting>
  <conditionalFormatting sqref="CA46">
    <cfRule type="cellIs" dxfId="392" priority="69" stopIfTrue="1" operator="equal">
      <formula>0</formula>
    </cfRule>
    <cfRule type="cellIs" dxfId="391" priority="70" stopIfTrue="1" operator="greaterThanOrEqual">
      <formula>$P$46</formula>
    </cfRule>
    <cfRule type="cellIs" dxfId="390" priority="71" stopIfTrue="1" operator="lessThan">
      <formula>$P$46</formula>
    </cfRule>
  </conditionalFormatting>
  <conditionalFormatting sqref="CH60">
    <cfRule type="expression" dxfId="389" priority="62">
      <formula>AND($C$55&lt;0.4*$C$56,$C$55&lt;1)</formula>
    </cfRule>
  </conditionalFormatting>
  <conditionalFormatting sqref="CH61">
    <cfRule type="expression" dxfId="388" priority="63">
      <formula>AND($C$55&lt;0.4*$C$56,$C$56&lt;1)</formula>
    </cfRule>
  </conditionalFormatting>
  <conditionalFormatting sqref="CU46">
    <cfRule type="cellIs" dxfId="387" priority="64" stopIfTrue="1" operator="equal">
      <formula>0</formula>
    </cfRule>
    <cfRule type="cellIs" dxfId="386" priority="65" stopIfTrue="1" operator="greaterThanOrEqual">
      <formula>$P$46</formula>
    </cfRule>
    <cfRule type="cellIs" dxfId="385" priority="66" stopIfTrue="1" operator="lessThan">
      <formula>$P$46</formula>
    </cfRule>
  </conditionalFormatting>
  <conditionalFormatting sqref="DB60">
    <cfRule type="expression" dxfId="384" priority="72">
      <formula>AND($C$55&lt;0.4*$C$56,$C$55&lt;1)</formula>
    </cfRule>
  </conditionalFormatting>
  <conditionalFormatting sqref="DB61">
    <cfRule type="expression" dxfId="383" priority="73">
      <formula>AND($C$55&lt;0.4*$C$56,$C$56&lt;1)</formula>
    </cfRule>
  </conditionalFormatting>
  <conditionalFormatting sqref="DO46">
    <cfRule type="cellIs" dxfId="382" priority="74" stopIfTrue="1" operator="equal">
      <formula>0</formula>
    </cfRule>
    <cfRule type="cellIs" dxfId="381" priority="75" stopIfTrue="1" operator="greaterThanOrEqual">
      <formula>$P$46</formula>
    </cfRule>
    <cfRule type="cellIs" dxfId="380" priority="76" stopIfTrue="1" operator="lessThan">
      <formula>$P$46</formula>
    </cfRule>
  </conditionalFormatting>
  <conditionalFormatting sqref="DV60">
    <cfRule type="expression" dxfId="379" priority="51">
      <formula>AND($C$55&lt;0.4*$C$56,$C$55&lt;1)</formula>
    </cfRule>
  </conditionalFormatting>
  <conditionalFormatting sqref="DV61">
    <cfRule type="expression" dxfId="378" priority="52">
      <formula>AND($C$55&lt;0.4*$C$56,$C$56&lt;1)</formula>
    </cfRule>
  </conditionalFormatting>
  <conditionalFormatting sqref="EI46">
    <cfRule type="cellIs" dxfId="377" priority="53" stopIfTrue="1" operator="equal">
      <formula>0</formula>
    </cfRule>
    <cfRule type="cellIs" dxfId="376" priority="54" stopIfTrue="1" operator="greaterThanOrEqual">
      <formula>$P$46</formula>
    </cfRule>
    <cfRule type="cellIs" dxfId="375" priority="55" stopIfTrue="1" operator="lessThan">
      <formula>$P$46</formula>
    </cfRule>
  </conditionalFormatting>
  <conditionalFormatting sqref="EP60">
    <cfRule type="expression" dxfId="374" priority="46">
      <formula>AND($C$55&lt;0.4*$C$56,$C$55&lt;1)</formula>
    </cfRule>
  </conditionalFormatting>
  <conditionalFormatting sqref="EP61">
    <cfRule type="expression" dxfId="373" priority="47">
      <formula>AND($C$55&lt;0.4*$C$56,$C$56&lt;1)</formula>
    </cfRule>
  </conditionalFormatting>
  <conditionalFormatting sqref="FC46">
    <cfRule type="cellIs" dxfId="372" priority="48" stopIfTrue="1" operator="equal">
      <formula>0</formula>
    </cfRule>
    <cfRule type="cellIs" dxfId="371" priority="49" stopIfTrue="1" operator="greaterThanOrEqual">
      <formula>$P$46</formula>
    </cfRule>
    <cfRule type="cellIs" dxfId="370" priority="50" stopIfTrue="1" operator="lessThan">
      <formula>$P$46</formula>
    </cfRule>
  </conditionalFormatting>
  <conditionalFormatting sqref="FJ60">
    <cfRule type="expression" dxfId="369" priority="41">
      <formula>AND($C$55&lt;0.4*$C$56,$C$55&lt;1)</formula>
    </cfRule>
  </conditionalFormatting>
  <conditionalFormatting sqref="FJ61">
    <cfRule type="expression" dxfId="368" priority="42">
      <formula>AND($C$55&lt;0.4*$C$56,$C$56&lt;1)</formula>
    </cfRule>
  </conditionalFormatting>
  <conditionalFormatting sqref="FW46">
    <cfRule type="cellIs" dxfId="367" priority="43" stopIfTrue="1" operator="equal">
      <formula>0</formula>
    </cfRule>
    <cfRule type="cellIs" dxfId="366" priority="44" stopIfTrue="1" operator="greaterThanOrEqual">
      <formula>$P$46</formula>
    </cfRule>
    <cfRule type="cellIs" dxfId="365" priority="45" stopIfTrue="1" operator="lessThan">
      <formula>$P$46</formula>
    </cfRule>
  </conditionalFormatting>
  <conditionalFormatting sqref="GD60">
    <cfRule type="expression" dxfId="364" priority="36">
      <formula>AND($C$55&lt;0.4*$C$56,$C$55&lt;1)</formula>
    </cfRule>
  </conditionalFormatting>
  <conditionalFormatting sqref="GD61">
    <cfRule type="expression" dxfId="363" priority="37">
      <formula>AND($C$55&lt;0.4*$C$56,$C$56&lt;1)</formula>
    </cfRule>
  </conditionalFormatting>
  <conditionalFormatting sqref="GQ46">
    <cfRule type="cellIs" dxfId="362" priority="38" stopIfTrue="1" operator="equal">
      <formula>0</formula>
    </cfRule>
    <cfRule type="cellIs" dxfId="361" priority="39" stopIfTrue="1" operator="greaterThanOrEqual">
      <formula>$P$46</formula>
    </cfRule>
    <cfRule type="cellIs" dxfId="360" priority="40" stopIfTrue="1" operator="lessThan">
      <formula>$P$46</formula>
    </cfRule>
  </conditionalFormatting>
  <conditionalFormatting sqref="GX60">
    <cfRule type="expression" dxfId="359" priority="31">
      <formula>AND($C$55&lt;0.4*$C$56,$C$55&lt;1)</formula>
    </cfRule>
  </conditionalFormatting>
  <conditionalFormatting sqref="GX61">
    <cfRule type="expression" dxfId="358" priority="32">
      <formula>AND($C$55&lt;0.4*$C$56,$C$56&lt;1)</formula>
    </cfRule>
  </conditionalFormatting>
  <conditionalFormatting sqref="HK46">
    <cfRule type="cellIs" dxfId="357" priority="33" stopIfTrue="1" operator="equal">
      <formula>0</formula>
    </cfRule>
    <cfRule type="cellIs" dxfId="356" priority="34" stopIfTrue="1" operator="greaterThanOrEqual">
      <formula>$P$46</formula>
    </cfRule>
    <cfRule type="cellIs" dxfId="355" priority="35" stopIfTrue="1" operator="lessThan">
      <formula>$P$46</formula>
    </cfRule>
  </conditionalFormatting>
  <conditionalFormatting sqref="HR60">
    <cfRule type="expression" dxfId="354" priority="26">
      <formula>AND($C$55&lt;0.4*$C$56,$C$55&lt;1)</formula>
    </cfRule>
  </conditionalFormatting>
  <conditionalFormatting sqref="HR61">
    <cfRule type="expression" dxfId="353" priority="27">
      <formula>AND($C$55&lt;0.4*$C$56,$C$56&lt;1)</formula>
    </cfRule>
  </conditionalFormatting>
  <conditionalFormatting sqref="IE46">
    <cfRule type="cellIs" dxfId="352" priority="28" stopIfTrue="1" operator="equal">
      <formula>0</formula>
    </cfRule>
    <cfRule type="cellIs" dxfId="351" priority="29" stopIfTrue="1" operator="greaterThanOrEqual">
      <formula>$P$46</formula>
    </cfRule>
    <cfRule type="cellIs" dxfId="350" priority="30" stopIfTrue="1" operator="lessThan">
      <formula>$P$46</formula>
    </cfRule>
  </conditionalFormatting>
  <conditionalFormatting sqref="IL60">
    <cfRule type="expression" dxfId="349" priority="21">
      <formula>AND($C$55&lt;0.4*$C$56,$C$55&lt;1)</formula>
    </cfRule>
  </conditionalFormatting>
  <conditionalFormatting sqref="IL61">
    <cfRule type="expression" dxfId="348" priority="22">
      <formula>AND($C$55&lt;0.4*$C$56,$C$56&lt;1)</formula>
    </cfRule>
  </conditionalFormatting>
  <conditionalFormatting sqref="IY46">
    <cfRule type="cellIs" dxfId="347" priority="23" stopIfTrue="1" operator="equal">
      <formula>0</formula>
    </cfRule>
    <cfRule type="cellIs" dxfId="346" priority="24" stopIfTrue="1" operator="greaterThanOrEqual">
      <formula>$P$46</formula>
    </cfRule>
    <cfRule type="cellIs" dxfId="345" priority="25" stopIfTrue="1" operator="lessThan">
      <formula>$P$46</formula>
    </cfRule>
  </conditionalFormatting>
  <conditionalFormatting sqref="JF60">
    <cfRule type="expression" dxfId="344" priority="16">
      <formula>AND($C$55&lt;0.4*$C$56,$C$55&lt;1)</formula>
    </cfRule>
  </conditionalFormatting>
  <conditionalFormatting sqref="JF61">
    <cfRule type="expression" dxfId="343" priority="17">
      <formula>AND($C$55&lt;0.4*$C$56,$C$56&lt;1)</formula>
    </cfRule>
  </conditionalFormatting>
  <conditionalFormatting sqref="JS46">
    <cfRule type="cellIs" dxfId="342" priority="18" stopIfTrue="1" operator="equal">
      <formula>0</formula>
    </cfRule>
    <cfRule type="cellIs" dxfId="341" priority="19" stopIfTrue="1" operator="greaterThanOrEqual">
      <formula>$P$46</formula>
    </cfRule>
    <cfRule type="cellIs" dxfId="340" priority="20" stopIfTrue="1" operator="lessThan">
      <formula>$P$46</formula>
    </cfRule>
  </conditionalFormatting>
  <conditionalFormatting sqref="JZ60">
    <cfRule type="expression" dxfId="339" priority="11">
      <formula>AND($C$55&lt;0.4*$C$56,$C$55&lt;1)</formula>
    </cfRule>
  </conditionalFormatting>
  <conditionalFormatting sqref="JZ61">
    <cfRule type="expression" dxfId="338" priority="12">
      <formula>AND($C$55&lt;0.4*$C$56,$C$56&lt;1)</formula>
    </cfRule>
  </conditionalFormatting>
  <conditionalFormatting sqref="KM46">
    <cfRule type="cellIs" dxfId="337" priority="13" stopIfTrue="1" operator="equal">
      <formula>0</formula>
    </cfRule>
    <cfRule type="cellIs" dxfId="336" priority="14" stopIfTrue="1" operator="greaterThanOrEqual">
      <formula>$P$46</formula>
    </cfRule>
    <cfRule type="cellIs" dxfId="335" priority="15" stopIfTrue="1" operator="lessThan">
      <formula>$P$46</formula>
    </cfRule>
  </conditionalFormatting>
  <conditionalFormatting sqref="KT60">
    <cfRule type="expression" dxfId="334" priority="6">
      <formula>AND($C$55&lt;0.4*$C$56,$C$55&lt;1)</formula>
    </cfRule>
  </conditionalFormatting>
  <conditionalFormatting sqref="KT61">
    <cfRule type="expression" dxfId="333" priority="7">
      <formula>AND($C$55&lt;0.4*$C$56,$C$56&lt;1)</formula>
    </cfRule>
  </conditionalFormatting>
  <conditionalFormatting sqref="LG46">
    <cfRule type="cellIs" dxfId="332" priority="8" stopIfTrue="1" operator="equal">
      <formula>0</formula>
    </cfRule>
    <cfRule type="cellIs" dxfId="331" priority="9" stopIfTrue="1" operator="greaterThanOrEqual">
      <formula>$P$46</formula>
    </cfRule>
    <cfRule type="cellIs" dxfId="330" priority="10" stopIfTrue="1" operator="lessThan">
      <formula>$P$46</formula>
    </cfRule>
  </conditionalFormatting>
  <conditionalFormatting sqref="LN60">
    <cfRule type="expression" dxfId="329" priority="1">
      <formula>AND($C$55&lt;0.4*$C$56,$C$55&lt;1)</formula>
    </cfRule>
  </conditionalFormatting>
  <conditionalFormatting sqref="LN61">
    <cfRule type="expression" dxfId="328" priority="2">
      <formula>AND($C$55&lt;0.4*$C$56,$C$56&lt;1)</formula>
    </cfRule>
  </conditionalFormatting>
  <conditionalFormatting sqref="MA46">
    <cfRule type="cellIs" dxfId="327" priority="3" stopIfTrue="1" operator="equal">
      <formula>0</formula>
    </cfRule>
    <cfRule type="cellIs" dxfId="326" priority="4" stopIfTrue="1" operator="greaterThanOrEqual">
      <formula>$P$46</formula>
    </cfRule>
    <cfRule type="cellIs" dxfId="325" priority="5" stopIfTrue="1" operator="lessThan">
      <formula>$P$46</formula>
    </cfRule>
  </conditionalFormatting>
  <hyperlinks>
    <hyperlink ref="AI3" location="'Cover Sheet'!A1" display="BACK to COVER SHEET" xr:uid="{9E74D396-1DDA-4F05-A18D-59D835117CBE}"/>
    <hyperlink ref="MF4" location="'Cover Sheet'!A1" display="BACK to COVER SHEET" xr:uid="{DD6AE0B5-D2EB-4F07-9D3E-CB82E71A4F49}"/>
    <hyperlink ref="N61" location="'Cover Sheet'!A1" display="BACK to COVER SHEET" xr:uid="{92EAE8F5-4C04-46DA-B194-2AF41BCD65C7}"/>
    <hyperlink ref="BD61" location="'Cover Sheet'!A1" display="BACK to COVER SHEET" xr:uid="{3159F7D1-A83F-41CC-8570-9F0C880697CC}"/>
    <hyperlink ref="DO61" location="'Cover Sheet'!A1" display="BACK to COVER SHEET" xr:uid="{84642990-831C-4DD0-BFDB-2B88B4EDBB53}"/>
    <hyperlink ref="FW61" location="'Cover Sheet'!A1" display="BACK to COVER SHEET" xr:uid="{FA64BCF2-A130-4BE6-89EE-25115377BD09}"/>
    <hyperlink ref="IE61" location="'Cover Sheet'!A1" display="BACK to COVER SHEET" xr:uid="{1E6E1B2D-A88B-4631-B7BD-DEE658BBEEBB}"/>
    <hyperlink ref="JS61" location="'Cover Sheet'!A1" display="BACK to COVER SHEET" xr:uid="{2C91A3BD-C04F-417D-9242-9540BDB70FE1}"/>
    <hyperlink ref="LG61" location="'Cover Sheet'!A1" display="BACK to COVER SHEET" xr:uid="{C68F19EE-F1C0-4601-B19B-8454C10540E3}"/>
    <hyperlink ref="MA61" location="'Cover Sheet'!A1" display="BACK to COVER SHEET" xr:uid="{0B6AEB54-C886-4CAB-9817-6DC965225E6A}"/>
  </hyperlinks>
  <printOptions horizontalCentered="1"/>
  <pageMargins left="0.39370078740157483" right="0.39370078740157483" top="0.39370078740157483" bottom="0.39370078740157483" header="0" footer="0"/>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C4430-DA4E-4F8B-AD9C-22101ACFCF35}">
  <sheetPr codeName="Tabelle12">
    <tabColor rgb="FF9999FF"/>
  </sheetPr>
  <dimension ref="A1:KO365"/>
  <sheetViews>
    <sheetView showGridLines="0" zoomScaleNormal="100" workbookViewId="0">
      <selection sqref="A1:S1"/>
    </sheetView>
  </sheetViews>
  <sheetFormatPr defaultColWidth="14.42578125" defaultRowHeight="15" customHeight="1" x14ac:dyDescent="0.2"/>
  <cols>
    <col min="1" max="19" width="5" customWidth="1"/>
    <col min="20" max="20" width="3.7109375" style="228" customWidth="1"/>
    <col min="21" max="39" width="5" customWidth="1"/>
    <col min="40" max="40" width="3.7109375" style="228" customWidth="1"/>
    <col min="41" max="59" width="5" customWidth="1"/>
    <col min="60" max="60" width="3.7109375" style="228" customWidth="1"/>
    <col min="61" max="63" width="5" style="228" customWidth="1"/>
    <col min="64" max="79" width="5" customWidth="1"/>
    <col min="80" max="80" width="3.7109375" style="228" customWidth="1"/>
    <col min="81" max="83" width="5" style="228" customWidth="1"/>
    <col min="84" max="99" width="5" customWidth="1"/>
    <col min="100" max="100" width="3.7109375" style="228" customWidth="1"/>
    <col min="101" max="103" width="5" style="228" customWidth="1"/>
    <col min="104" max="119" width="5" customWidth="1"/>
    <col min="120" max="120" width="3.7109375" style="228" customWidth="1"/>
    <col min="121" max="123" width="5" style="228" customWidth="1"/>
    <col min="124" max="139" width="5" customWidth="1"/>
    <col min="140" max="140" width="3.7109375" style="228" customWidth="1"/>
    <col min="141" max="143" width="5" style="228" customWidth="1"/>
    <col min="144" max="159" width="5" customWidth="1"/>
    <col min="160" max="160" width="3.7109375" style="228" customWidth="1"/>
    <col min="161" max="163" width="5" style="228" customWidth="1"/>
    <col min="164" max="179" width="5" customWidth="1"/>
    <col min="180" max="180" width="3.7109375" style="228" customWidth="1"/>
    <col min="181" max="183" width="5" style="228" customWidth="1"/>
    <col min="184" max="199" width="5" customWidth="1"/>
    <col min="200" max="200" width="3.7109375" style="228" customWidth="1"/>
    <col min="201" max="203" width="5" style="228" customWidth="1"/>
    <col min="204" max="219" width="5" customWidth="1"/>
    <col min="220" max="220" width="3.7109375" style="228" customWidth="1"/>
    <col min="221" max="223" width="5" style="228" customWidth="1"/>
    <col min="224" max="239" width="5" customWidth="1"/>
    <col min="240" max="240" width="3.7109375" style="228" customWidth="1"/>
    <col min="241" max="243" width="5" style="228" customWidth="1"/>
    <col min="244" max="259" width="5" customWidth="1"/>
    <col min="260" max="260" width="3.7109375" style="228" customWidth="1"/>
    <col min="261" max="263" width="5" style="228" customWidth="1"/>
    <col min="264" max="279" width="5" customWidth="1"/>
    <col min="280" max="280" width="3.7109375" style="228" customWidth="1"/>
    <col min="281" max="283" width="5" style="228" customWidth="1"/>
    <col min="284" max="299" width="5" customWidth="1"/>
  </cols>
  <sheetData>
    <row r="1" spans="1:301" ht="12.75" customHeight="1" x14ac:dyDescent="0.2">
      <c r="A1" s="990" t="s">
        <v>427</v>
      </c>
      <c r="B1" s="991"/>
      <c r="C1" s="991"/>
      <c r="D1" s="991"/>
      <c r="E1" s="991"/>
      <c r="F1" s="991"/>
      <c r="G1" s="991"/>
      <c r="H1" s="991"/>
      <c r="I1" s="991"/>
      <c r="J1" s="991"/>
      <c r="K1" s="991"/>
      <c r="L1" s="991"/>
      <c r="M1" s="991"/>
      <c r="N1" s="991"/>
      <c r="O1" s="991"/>
      <c r="P1" s="991"/>
      <c r="Q1" s="991"/>
      <c r="R1" s="991"/>
      <c r="S1" s="992"/>
      <c r="T1" s="384"/>
      <c r="U1" s="990" t="s">
        <v>427</v>
      </c>
      <c r="V1" s="991"/>
      <c r="W1" s="991"/>
      <c r="X1" s="991"/>
      <c r="Y1" s="991"/>
      <c r="Z1" s="991"/>
      <c r="AA1" s="991"/>
      <c r="AB1" s="991"/>
      <c r="AC1" s="991"/>
      <c r="AD1" s="991"/>
      <c r="AE1" s="991"/>
      <c r="AF1" s="991"/>
      <c r="AG1" s="991"/>
      <c r="AH1" s="991"/>
      <c r="AI1" s="991"/>
      <c r="AJ1" s="991"/>
      <c r="AK1" s="991"/>
      <c r="AL1" s="991"/>
      <c r="AM1" s="992"/>
      <c r="AN1" s="384"/>
      <c r="AO1" s="990" t="s">
        <v>427</v>
      </c>
      <c r="AP1" s="991"/>
      <c r="AQ1" s="991"/>
      <c r="AR1" s="991"/>
      <c r="AS1" s="991"/>
      <c r="AT1" s="991"/>
      <c r="AU1" s="991"/>
      <c r="AV1" s="991"/>
      <c r="AW1" s="991"/>
      <c r="AX1" s="991"/>
      <c r="AY1" s="991"/>
      <c r="AZ1" s="991"/>
      <c r="BA1" s="991"/>
      <c r="BB1" s="991"/>
      <c r="BC1" s="991"/>
      <c r="BD1" s="991"/>
      <c r="BE1" s="991"/>
      <c r="BF1" s="991"/>
      <c r="BG1" s="992"/>
      <c r="BH1" s="270"/>
      <c r="BI1" s="990" t="s">
        <v>427</v>
      </c>
      <c r="BJ1" s="991"/>
      <c r="BK1" s="991"/>
      <c r="BL1" s="991"/>
      <c r="BM1" s="991"/>
      <c r="BN1" s="991"/>
      <c r="BO1" s="991"/>
      <c r="BP1" s="991"/>
      <c r="BQ1" s="991"/>
      <c r="BR1" s="991"/>
      <c r="BS1" s="991"/>
      <c r="BT1" s="991"/>
      <c r="BU1" s="991"/>
      <c r="BV1" s="991"/>
      <c r="BW1" s="991"/>
      <c r="BX1" s="991"/>
      <c r="BY1" s="991"/>
      <c r="BZ1" s="991"/>
      <c r="CA1" s="992"/>
      <c r="CB1" s="384"/>
      <c r="CC1" s="990" t="s">
        <v>427</v>
      </c>
      <c r="CD1" s="991"/>
      <c r="CE1" s="991"/>
      <c r="CF1" s="991"/>
      <c r="CG1" s="991"/>
      <c r="CH1" s="991"/>
      <c r="CI1" s="991"/>
      <c r="CJ1" s="991"/>
      <c r="CK1" s="991"/>
      <c r="CL1" s="991"/>
      <c r="CM1" s="991"/>
      <c r="CN1" s="991"/>
      <c r="CO1" s="991"/>
      <c r="CP1" s="991"/>
      <c r="CQ1" s="991"/>
      <c r="CR1" s="991"/>
      <c r="CS1" s="991"/>
      <c r="CT1" s="991"/>
      <c r="CU1" s="992"/>
      <c r="CV1" s="384"/>
      <c r="CW1" s="990" t="s">
        <v>427</v>
      </c>
      <c r="CX1" s="991"/>
      <c r="CY1" s="991"/>
      <c r="CZ1" s="991"/>
      <c r="DA1" s="991"/>
      <c r="DB1" s="991"/>
      <c r="DC1" s="991"/>
      <c r="DD1" s="991"/>
      <c r="DE1" s="991"/>
      <c r="DF1" s="991"/>
      <c r="DG1" s="991"/>
      <c r="DH1" s="991"/>
      <c r="DI1" s="991"/>
      <c r="DJ1" s="991"/>
      <c r="DK1" s="991"/>
      <c r="DL1" s="991"/>
      <c r="DM1" s="991"/>
      <c r="DN1" s="991"/>
      <c r="DO1" s="992"/>
      <c r="DP1" s="384"/>
      <c r="DQ1" s="990" t="s">
        <v>427</v>
      </c>
      <c r="DR1" s="991"/>
      <c r="DS1" s="991"/>
      <c r="DT1" s="991"/>
      <c r="DU1" s="991"/>
      <c r="DV1" s="991"/>
      <c r="DW1" s="991"/>
      <c r="DX1" s="991"/>
      <c r="DY1" s="991"/>
      <c r="DZ1" s="991"/>
      <c r="EA1" s="991"/>
      <c r="EB1" s="991"/>
      <c r="EC1" s="991"/>
      <c r="ED1" s="991"/>
      <c r="EE1" s="991"/>
      <c r="EF1" s="991"/>
      <c r="EG1" s="991"/>
      <c r="EH1" s="991"/>
      <c r="EI1" s="992"/>
      <c r="EJ1" s="384"/>
      <c r="EK1" s="990" t="s">
        <v>427</v>
      </c>
      <c r="EL1" s="991"/>
      <c r="EM1" s="991"/>
      <c r="EN1" s="991"/>
      <c r="EO1" s="991"/>
      <c r="EP1" s="991"/>
      <c r="EQ1" s="991"/>
      <c r="ER1" s="991"/>
      <c r="ES1" s="991"/>
      <c r="ET1" s="991"/>
      <c r="EU1" s="991"/>
      <c r="EV1" s="991"/>
      <c r="EW1" s="991"/>
      <c r="EX1" s="991"/>
      <c r="EY1" s="991"/>
      <c r="EZ1" s="991"/>
      <c r="FA1" s="991"/>
      <c r="FB1" s="991"/>
      <c r="FC1" s="992"/>
      <c r="FD1" s="384"/>
      <c r="FE1" s="990" t="s">
        <v>427</v>
      </c>
      <c r="FF1" s="991"/>
      <c r="FG1" s="991"/>
      <c r="FH1" s="991"/>
      <c r="FI1" s="991"/>
      <c r="FJ1" s="991"/>
      <c r="FK1" s="991"/>
      <c r="FL1" s="991"/>
      <c r="FM1" s="991"/>
      <c r="FN1" s="991"/>
      <c r="FO1" s="991"/>
      <c r="FP1" s="991"/>
      <c r="FQ1" s="991"/>
      <c r="FR1" s="991"/>
      <c r="FS1" s="991"/>
      <c r="FT1" s="991"/>
      <c r="FU1" s="991"/>
      <c r="FV1" s="991"/>
      <c r="FW1" s="992"/>
      <c r="FX1" s="384"/>
      <c r="FY1" s="990" t="s">
        <v>427</v>
      </c>
      <c r="FZ1" s="991"/>
      <c r="GA1" s="991"/>
      <c r="GB1" s="991"/>
      <c r="GC1" s="991"/>
      <c r="GD1" s="991"/>
      <c r="GE1" s="991"/>
      <c r="GF1" s="991"/>
      <c r="GG1" s="991"/>
      <c r="GH1" s="991"/>
      <c r="GI1" s="991"/>
      <c r="GJ1" s="991"/>
      <c r="GK1" s="991"/>
      <c r="GL1" s="991"/>
      <c r="GM1" s="991"/>
      <c r="GN1" s="991"/>
      <c r="GO1" s="991"/>
      <c r="GP1" s="991"/>
      <c r="GQ1" s="992"/>
      <c r="GR1" s="384"/>
      <c r="GS1" s="990" t="s">
        <v>427</v>
      </c>
      <c r="GT1" s="991"/>
      <c r="GU1" s="991"/>
      <c r="GV1" s="991"/>
      <c r="GW1" s="991"/>
      <c r="GX1" s="991"/>
      <c r="GY1" s="991"/>
      <c r="GZ1" s="991"/>
      <c r="HA1" s="991"/>
      <c r="HB1" s="991"/>
      <c r="HC1" s="991"/>
      <c r="HD1" s="991"/>
      <c r="HE1" s="991"/>
      <c r="HF1" s="991"/>
      <c r="HG1" s="991"/>
      <c r="HH1" s="991"/>
      <c r="HI1" s="991"/>
      <c r="HJ1" s="991"/>
      <c r="HK1" s="992"/>
      <c r="HL1" s="384"/>
      <c r="HM1" s="990" t="s">
        <v>427</v>
      </c>
      <c r="HN1" s="991"/>
      <c r="HO1" s="991"/>
      <c r="HP1" s="991"/>
      <c r="HQ1" s="991"/>
      <c r="HR1" s="991"/>
      <c r="HS1" s="991"/>
      <c r="HT1" s="991"/>
      <c r="HU1" s="991"/>
      <c r="HV1" s="991"/>
      <c r="HW1" s="991"/>
      <c r="HX1" s="991"/>
      <c r="HY1" s="991"/>
      <c r="HZ1" s="991"/>
      <c r="IA1" s="991"/>
      <c r="IB1" s="991"/>
      <c r="IC1" s="991"/>
      <c r="ID1" s="991"/>
      <c r="IE1" s="992"/>
      <c r="IF1" s="384"/>
      <c r="IG1" s="990" t="s">
        <v>427</v>
      </c>
      <c r="IH1" s="991"/>
      <c r="II1" s="991"/>
      <c r="IJ1" s="991"/>
      <c r="IK1" s="991"/>
      <c r="IL1" s="991"/>
      <c r="IM1" s="991"/>
      <c r="IN1" s="991"/>
      <c r="IO1" s="991"/>
      <c r="IP1" s="991"/>
      <c r="IQ1" s="991"/>
      <c r="IR1" s="991"/>
      <c r="IS1" s="991"/>
      <c r="IT1" s="991"/>
      <c r="IU1" s="991"/>
      <c r="IV1" s="991"/>
      <c r="IW1" s="991"/>
      <c r="IX1" s="991"/>
      <c r="IY1" s="992"/>
      <c r="IZ1" s="384"/>
      <c r="JA1" s="990" t="s">
        <v>427</v>
      </c>
      <c r="JB1" s="991"/>
      <c r="JC1" s="991"/>
      <c r="JD1" s="991"/>
      <c r="JE1" s="991"/>
      <c r="JF1" s="991"/>
      <c r="JG1" s="991"/>
      <c r="JH1" s="991"/>
      <c r="JI1" s="991"/>
      <c r="JJ1" s="991"/>
      <c r="JK1" s="991"/>
      <c r="JL1" s="991"/>
      <c r="JM1" s="991"/>
      <c r="JN1" s="991"/>
      <c r="JO1" s="991"/>
      <c r="JP1" s="991"/>
      <c r="JQ1" s="991"/>
      <c r="JR1" s="991"/>
      <c r="JS1" s="992"/>
      <c r="JT1" s="384"/>
      <c r="JU1" s="990" t="s">
        <v>427</v>
      </c>
      <c r="JV1" s="991"/>
      <c r="JW1" s="991"/>
      <c r="JX1" s="991"/>
      <c r="JY1" s="991"/>
      <c r="JZ1" s="991"/>
      <c r="KA1" s="991"/>
      <c r="KB1" s="991"/>
      <c r="KC1" s="991"/>
      <c r="KD1" s="991"/>
      <c r="KE1" s="991"/>
      <c r="KF1" s="991"/>
      <c r="KG1" s="991"/>
      <c r="KH1" s="991"/>
      <c r="KI1" s="991"/>
      <c r="KJ1" s="991"/>
      <c r="KK1" s="991"/>
      <c r="KL1" s="991"/>
      <c r="KM1" s="992"/>
    </row>
    <row r="2" spans="1:301" s="232" customFormat="1" ht="12.75" customHeight="1" x14ac:dyDescent="0.2">
      <c r="A2" s="298"/>
      <c r="B2"/>
      <c r="C2"/>
      <c r="D2"/>
      <c r="E2"/>
      <c r="F2"/>
      <c r="G2"/>
      <c r="H2"/>
      <c r="I2"/>
      <c r="J2"/>
      <c r="K2"/>
      <c r="L2"/>
      <c r="M2"/>
      <c r="N2"/>
      <c r="O2"/>
      <c r="P2"/>
      <c r="Q2"/>
      <c r="R2"/>
      <c r="S2" s="299"/>
      <c r="T2" s="384"/>
      <c r="U2" s="298"/>
      <c r="V2"/>
      <c r="W2"/>
      <c r="X2"/>
      <c r="Y2"/>
      <c r="Z2"/>
      <c r="AA2"/>
      <c r="AB2"/>
      <c r="AC2"/>
      <c r="AD2"/>
      <c r="AE2"/>
      <c r="AF2"/>
      <c r="AG2"/>
      <c r="AH2"/>
      <c r="AI2"/>
      <c r="AJ2"/>
      <c r="AK2"/>
      <c r="AL2"/>
      <c r="AM2" s="299"/>
      <c r="AN2" s="384"/>
      <c r="AO2" s="298"/>
      <c r="AP2"/>
      <c r="AQ2"/>
      <c r="AR2"/>
      <c r="AS2"/>
      <c r="AT2"/>
      <c r="AU2"/>
      <c r="AV2"/>
      <c r="AW2"/>
      <c r="AX2"/>
      <c r="AY2"/>
      <c r="AZ2"/>
      <c r="BA2"/>
      <c r="BB2"/>
      <c r="BC2"/>
      <c r="BD2"/>
      <c r="BE2"/>
      <c r="BF2"/>
      <c r="BG2" s="299"/>
      <c r="BH2" s="270"/>
      <c r="BI2" s="298"/>
      <c r="BJ2"/>
      <c r="BK2"/>
      <c r="BL2"/>
      <c r="BM2"/>
      <c r="BN2"/>
      <c r="BO2"/>
      <c r="BP2"/>
      <c r="BQ2"/>
      <c r="BR2"/>
      <c r="BS2"/>
      <c r="BT2"/>
      <c r="BU2"/>
      <c r="BV2"/>
      <c r="BW2"/>
      <c r="BX2"/>
      <c r="BY2"/>
      <c r="BZ2"/>
      <c r="CA2" s="299"/>
      <c r="CB2" s="384"/>
      <c r="CC2" s="298"/>
      <c r="CD2"/>
      <c r="CE2"/>
      <c r="CF2"/>
      <c r="CG2"/>
      <c r="CH2"/>
      <c r="CI2"/>
      <c r="CJ2"/>
      <c r="CK2"/>
      <c r="CL2"/>
      <c r="CM2"/>
      <c r="CN2"/>
      <c r="CO2"/>
      <c r="CP2"/>
      <c r="CQ2"/>
      <c r="CR2"/>
      <c r="CS2"/>
      <c r="CT2"/>
      <c r="CU2" s="299"/>
      <c r="CV2" s="384"/>
      <c r="CW2" s="298"/>
      <c r="CX2"/>
      <c r="CY2"/>
      <c r="CZ2"/>
      <c r="DA2"/>
      <c r="DB2"/>
      <c r="DC2"/>
      <c r="DD2"/>
      <c r="DE2"/>
      <c r="DF2"/>
      <c r="DG2"/>
      <c r="DH2"/>
      <c r="DI2"/>
      <c r="DJ2"/>
      <c r="DK2"/>
      <c r="DL2"/>
      <c r="DM2"/>
      <c r="DN2"/>
      <c r="DO2" s="299"/>
      <c r="DP2" s="384"/>
      <c r="DQ2" s="298"/>
      <c r="DR2"/>
      <c r="DS2"/>
      <c r="DT2"/>
      <c r="DU2"/>
      <c r="DV2"/>
      <c r="DW2"/>
      <c r="DX2"/>
      <c r="DY2"/>
      <c r="DZ2"/>
      <c r="EA2"/>
      <c r="EB2"/>
      <c r="EC2"/>
      <c r="ED2"/>
      <c r="EE2"/>
      <c r="EF2"/>
      <c r="EG2"/>
      <c r="EH2"/>
      <c r="EI2" s="299"/>
      <c r="EJ2" s="384"/>
      <c r="EK2" s="298"/>
      <c r="EL2"/>
      <c r="EM2"/>
      <c r="EN2"/>
      <c r="EO2"/>
      <c r="EP2"/>
      <c r="EQ2"/>
      <c r="ER2"/>
      <c r="ES2"/>
      <c r="ET2"/>
      <c r="EU2"/>
      <c r="EV2"/>
      <c r="EW2"/>
      <c r="EX2"/>
      <c r="EY2"/>
      <c r="EZ2"/>
      <c r="FA2"/>
      <c r="FB2"/>
      <c r="FC2" s="299"/>
      <c r="FD2" s="384"/>
      <c r="FE2" s="298"/>
      <c r="FF2"/>
      <c r="FG2"/>
      <c r="FH2"/>
      <c r="FI2"/>
      <c r="FJ2"/>
      <c r="FK2"/>
      <c r="FL2"/>
      <c r="FM2"/>
      <c r="FN2"/>
      <c r="FO2"/>
      <c r="FP2"/>
      <c r="FQ2"/>
      <c r="FR2"/>
      <c r="FS2"/>
      <c r="FT2"/>
      <c r="FU2"/>
      <c r="FV2"/>
      <c r="FW2" s="299"/>
      <c r="FX2" s="384"/>
      <c r="FY2" s="298"/>
      <c r="GQ2" s="299"/>
      <c r="GR2" s="384"/>
      <c r="GS2" s="298"/>
      <c r="GT2"/>
      <c r="GU2"/>
      <c r="GV2"/>
      <c r="GW2"/>
      <c r="GX2"/>
      <c r="GY2"/>
      <c r="GZ2"/>
      <c r="HA2"/>
      <c r="HB2"/>
      <c r="HC2"/>
      <c r="HD2"/>
      <c r="HE2"/>
      <c r="HF2"/>
      <c r="HG2"/>
      <c r="HH2"/>
      <c r="HI2"/>
      <c r="HJ2"/>
      <c r="HK2" s="299"/>
      <c r="HL2" s="384"/>
      <c r="HM2" s="298"/>
      <c r="HN2"/>
      <c r="HO2"/>
      <c r="HP2"/>
      <c r="HQ2"/>
      <c r="HR2"/>
      <c r="HS2"/>
      <c r="HT2"/>
      <c r="HU2"/>
      <c r="HV2"/>
      <c r="HW2"/>
      <c r="HX2"/>
      <c r="HY2"/>
      <c r="HZ2"/>
      <c r="IA2"/>
      <c r="IB2"/>
      <c r="IC2"/>
      <c r="ID2"/>
      <c r="IE2" s="299"/>
      <c r="IF2" s="384"/>
      <c r="IG2" s="298"/>
      <c r="IY2" s="299"/>
      <c r="IZ2" s="384"/>
      <c r="JA2" s="298"/>
      <c r="JB2"/>
      <c r="JC2"/>
      <c r="JD2"/>
      <c r="JE2"/>
      <c r="JF2"/>
      <c r="JG2"/>
      <c r="JH2"/>
      <c r="JI2"/>
      <c r="JJ2"/>
      <c r="JK2"/>
      <c r="JL2"/>
      <c r="JM2"/>
      <c r="JN2"/>
      <c r="JO2"/>
      <c r="JP2"/>
      <c r="JQ2"/>
      <c r="JR2"/>
      <c r="JS2" s="299"/>
      <c r="JT2" s="384"/>
      <c r="JU2" s="298"/>
      <c r="KM2" s="299"/>
    </row>
    <row r="3" spans="1:301" s="232" customFormat="1" ht="12.75" customHeight="1" x14ac:dyDescent="0.2">
      <c r="A3" t="s">
        <v>47</v>
      </c>
      <c r="B3"/>
      <c r="C3"/>
      <c r="D3" s="845" t="str">
        <f>IF('Cover Sheet'!$D$14&gt;0,'Cover Sheet'!$D$14,"")</f>
        <v/>
      </c>
      <c r="E3" s="845"/>
      <c r="F3" s="845"/>
      <c r="G3" s="845"/>
      <c r="H3" s="845"/>
      <c r="I3" s="845"/>
      <c r="J3" s="845"/>
      <c r="K3" t="s">
        <v>48</v>
      </c>
      <c r="L3"/>
      <c r="M3"/>
      <c r="N3"/>
      <c r="O3" s="845" t="str">
        <f>IF('Cover Sheet'!$O$14&gt;0,'Cover Sheet'!$O$14,"")</f>
        <v/>
      </c>
      <c r="P3" s="845"/>
      <c r="Q3" s="845"/>
      <c r="R3" s="845"/>
      <c r="S3" s="845"/>
      <c r="T3" s="384"/>
      <c r="U3" t="s">
        <v>47</v>
      </c>
      <c r="V3"/>
      <c r="W3"/>
      <c r="X3" s="845" t="str">
        <f>IF('Cover Sheet'!$D$14&gt;0,'Cover Sheet'!$D$14,"")</f>
        <v/>
      </c>
      <c r="Y3" s="845"/>
      <c r="Z3" s="845"/>
      <c r="AA3" s="845"/>
      <c r="AB3" s="845"/>
      <c r="AC3" s="845"/>
      <c r="AD3" s="845"/>
      <c r="AE3" t="s">
        <v>48</v>
      </c>
      <c r="AF3"/>
      <c r="AG3"/>
      <c r="AH3"/>
      <c r="AI3" s="845" t="str">
        <f>IF('Cover Sheet'!$O$14&gt;0,'Cover Sheet'!$O$14,"")</f>
        <v/>
      </c>
      <c r="AJ3" s="845"/>
      <c r="AK3" s="845"/>
      <c r="AL3" s="845"/>
      <c r="AM3" s="845"/>
      <c r="AN3" s="384"/>
      <c r="AO3" t="s">
        <v>47</v>
      </c>
      <c r="AP3"/>
      <c r="AQ3"/>
      <c r="AR3" s="845" t="str">
        <f>IF('Cover Sheet'!$D$14&gt;0,'Cover Sheet'!$D$14,"")</f>
        <v/>
      </c>
      <c r="AS3" s="845"/>
      <c r="AT3" s="845"/>
      <c r="AU3" s="845"/>
      <c r="AV3" s="845"/>
      <c r="AW3" s="845"/>
      <c r="AX3" s="845"/>
      <c r="AY3" t="s">
        <v>48</v>
      </c>
      <c r="AZ3"/>
      <c r="BA3"/>
      <c r="BB3"/>
      <c r="BC3" s="845" t="str">
        <f>IF('Cover Sheet'!$O$14&gt;0,'Cover Sheet'!$O$14,"")</f>
        <v/>
      </c>
      <c r="BD3" s="845"/>
      <c r="BE3" s="845"/>
      <c r="BF3" s="845"/>
      <c r="BG3" s="845"/>
      <c r="BH3" s="270"/>
      <c r="BI3" t="s">
        <v>47</v>
      </c>
      <c r="BJ3"/>
      <c r="BK3"/>
      <c r="BL3" s="845" t="str">
        <f>IF('Cover Sheet'!$D$14&gt;0,'Cover Sheet'!$D$14,"")</f>
        <v/>
      </c>
      <c r="BM3" s="845"/>
      <c r="BN3" s="845"/>
      <c r="BO3" s="845"/>
      <c r="BP3" s="845"/>
      <c r="BQ3" s="845"/>
      <c r="BR3" s="845"/>
      <c r="BS3" t="s">
        <v>48</v>
      </c>
      <c r="BT3"/>
      <c r="BU3"/>
      <c r="BV3"/>
      <c r="BW3" s="845" t="str">
        <f>IF('Cover Sheet'!$O$14&gt;0,'Cover Sheet'!$O$14,"")</f>
        <v/>
      </c>
      <c r="BX3" s="845"/>
      <c r="BY3" s="845"/>
      <c r="BZ3" s="845"/>
      <c r="CA3" s="845"/>
      <c r="CB3" s="384"/>
      <c r="CC3" t="s">
        <v>47</v>
      </c>
      <c r="CD3"/>
      <c r="CE3"/>
      <c r="CF3" s="845" t="str">
        <f>IF('Cover Sheet'!$D$14&gt;0,'Cover Sheet'!$D$14,"")</f>
        <v/>
      </c>
      <c r="CG3" s="845"/>
      <c r="CH3" s="845"/>
      <c r="CI3" s="845"/>
      <c r="CJ3" s="845"/>
      <c r="CK3" s="845"/>
      <c r="CL3" s="845"/>
      <c r="CM3" t="s">
        <v>48</v>
      </c>
      <c r="CN3"/>
      <c r="CO3"/>
      <c r="CP3"/>
      <c r="CQ3" s="845" t="str">
        <f>IF('Cover Sheet'!$O$14&gt;0,'Cover Sheet'!$O$14,"")</f>
        <v/>
      </c>
      <c r="CR3" s="845"/>
      <c r="CS3" s="845"/>
      <c r="CT3" s="845"/>
      <c r="CU3" s="845"/>
      <c r="CV3" s="384"/>
      <c r="CW3" t="s">
        <v>47</v>
      </c>
      <c r="CX3"/>
      <c r="CY3"/>
      <c r="CZ3" s="845" t="str">
        <f>IF('Cover Sheet'!$D$14&gt;0,'Cover Sheet'!$D$14,"")</f>
        <v/>
      </c>
      <c r="DA3" s="845"/>
      <c r="DB3" s="845"/>
      <c r="DC3" s="845"/>
      <c r="DD3" s="845"/>
      <c r="DE3" s="845"/>
      <c r="DF3" s="845"/>
      <c r="DG3" t="s">
        <v>48</v>
      </c>
      <c r="DH3"/>
      <c r="DI3"/>
      <c r="DJ3"/>
      <c r="DK3" s="845" t="str">
        <f>IF('Cover Sheet'!$O$14&gt;0,'Cover Sheet'!$O$14,"")</f>
        <v/>
      </c>
      <c r="DL3" s="845"/>
      <c r="DM3" s="845"/>
      <c r="DN3" s="845"/>
      <c r="DO3" s="845"/>
      <c r="DP3" s="384"/>
      <c r="DQ3" t="s">
        <v>47</v>
      </c>
      <c r="DR3"/>
      <c r="DS3"/>
      <c r="DT3" s="845" t="str">
        <f>IF('Cover Sheet'!$D$14&gt;0,'Cover Sheet'!$D$14,"")</f>
        <v/>
      </c>
      <c r="DU3" s="845"/>
      <c r="DV3" s="845"/>
      <c r="DW3" s="845"/>
      <c r="DX3" s="845"/>
      <c r="DY3" s="845"/>
      <c r="DZ3" s="845"/>
      <c r="EA3" t="s">
        <v>48</v>
      </c>
      <c r="EB3"/>
      <c r="EC3"/>
      <c r="ED3"/>
      <c r="EE3" s="845" t="str">
        <f>IF('Cover Sheet'!$O$14&gt;0,'Cover Sheet'!$O$14,"")</f>
        <v/>
      </c>
      <c r="EF3" s="845"/>
      <c r="EG3" s="845"/>
      <c r="EH3" s="845"/>
      <c r="EI3" s="845"/>
      <c r="EJ3" s="384"/>
      <c r="EK3" t="s">
        <v>47</v>
      </c>
      <c r="EL3"/>
      <c r="EM3"/>
      <c r="EN3" s="845" t="str">
        <f>IF('Cover Sheet'!$D$14&gt;0,'Cover Sheet'!$D$14,"")</f>
        <v/>
      </c>
      <c r="EO3" s="845"/>
      <c r="EP3" s="845"/>
      <c r="EQ3" s="845"/>
      <c r="ER3" s="845"/>
      <c r="ES3" s="845"/>
      <c r="ET3" s="845"/>
      <c r="EU3" t="s">
        <v>48</v>
      </c>
      <c r="EV3"/>
      <c r="EW3"/>
      <c r="EX3"/>
      <c r="EY3" s="845" t="str">
        <f>IF('Cover Sheet'!$O$14&gt;0,'Cover Sheet'!$O$14,"")</f>
        <v/>
      </c>
      <c r="EZ3" s="845"/>
      <c r="FA3" s="845"/>
      <c r="FB3" s="845"/>
      <c r="FC3" s="845"/>
      <c r="FD3" s="384"/>
      <c r="FE3" t="s">
        <v>47</v>
      </c>
      <c r="FF3"/>
      <c r="FG3"/>
      <c r="FH3" s="845" t="str">
        <f>IF('Cover Sheet'!$D$14&gt;0,'Cover Sheet'!$D$14,"")</f>
        <v/>
      </c>
      <c r="FI3" s="845"/>
      <c r="FJ3" s="845"/>
      <c r="FK3" s="845"/>
      <c r="FL3" s="845"/>
      <c r="FM3" s="845"/>
      <c r="FN3" s="845"/>
      <c r="FO3" t="s">
        <v>48</v>
      </c>
      <c r="FP3"/>
      <c r="FQ3"/>
      <c r="FR3"/>
      <c r="FS3" s="845" t="str">
        <f>IF('Cover Sheet'!$O$14&gt;0,'Cover Sheet'!$O$14,"")</f>
        <v/>
      </c>
      <c r="FT3" s="845"/>
      <c r="FU3" s="845"/>
      <c r="FV3" s="845"/>
      <c r="FW3" s="845"/>
      <c r="FX3" s="384"/>
      <c r="FY3" s="247" t="s">
        <v>47</v>
      </c>
      <c r="GB3" s="845" t="str">
        <f>IF('Cover Sheet'!$D$14&gt;0,'Cover Sheet'!$D$14,"")</f>
        <v/>
      </c>
      <c r="GC3" s="845"/>
      <c r="GD3" s="845"/>
      <c r="GE3" s="845"/>
      <c r="GF3" s="845"/>
      <c r="GG3" s="845"/>
      <c r="GH3" s="845"/>
      <c r="GI3" s="232" t="s">
        <v>48</v>
      </c>
      <c r="GM3" s="845" t="str">
        <f>IF('Cover Sheet'!$O$14&gt;0,'Cover Sheet'!$O$14,"")</f>
        <v/>
      </c>
      <c r="GN3" s="845"/>
      <c r="GO3" s="845"/>
      <c r="GP3" s="845"/>
      <c r="GQ3" s="993"/>
      <c r="GR3" s="384"/>
      <c r="GS3" t="s">
        <v>47</v>
      </c>
      <c r="GT3"/>
      <c r="GU3"/>
      <c r="GV3" s="845" t="str">
        <f>IF('Cover Sheet'!$D$14&gt;0,'Cover Sheet'!$D$14,"")</f>
        <v/>
      </c>
      <c r="GW3" s="845"/>
      <c r="GX3" s="845"/>
      <c r="GY3" s="845"/>
      <c r="GZ3" s="845"/>
      <c r="HA3" s="845"/>
      <c r="HB3" s="845"/>
      <c r="HC3" t="s">
        <v>48</v>
      </c>
      <c r="HD3"/>
      <c r="HE3"/>
      <c r="HF3"/>
      <c r="HG3" s="845" t="str">
        <f>IF('Cover Sheet'!$O$14&gt;0,'Cover Sheet'!$O$14,"")</f>
        <v/>
      </c>
      <c r="HH3" s="845"/>
      <c r="HI3" s="845"/>
      <c r="HJ3" s="845"/>
      <c r="HK3" s="845"/>
      <c r="HL3" s="384"/>
      <c r="HM3" t="s">
        <v>47</v>
      </c>
      <c r="HN3"/>
      <c r="HO3"/>
      <c r="HP3" s="845" t="str">
        <f>IF('Cover Sheet'!$D$14&gt;0,'Cover Sheet'!$D$14,"")</f>
        <v/>
      </c>
      <c r="HQ3" s="845"/>
      <c r="HR3" s="845"/>
      <c r="HS3" s="845"/>
      <c r="HT3" s="845"/>
      <c r="HU3" s="845"/>
      <c r="HV3" s="845"/>
      <c r="HW3" t="s">
        <v>48</v>
      </c>
      <c r="HX3"/>
      <c r="HY3"/>
      <c r="HZ3"/>
      <c r="IA3" s="845" t="str">
        <f>IF('Cover Sheet'!$O$14&gt;0,'Cover Sheet'!$O$14,"")</f>
        <v/>
      </c>
      <c r="IB3" s="845"/>
      <c r="IC3" s="845"/>
      <c r="ID3" s="845"/>
      <c r="IE3" s="845"/>
      <c r="IF3" s="384"/>
      <c r="IG3" s="247" t="s">
        <v>47</v>
      </c>
      <c r="IJ3" s="845" t="str">
        <f>IF('Cover Sheet'!$D$14&gt;0,'Cover Sheet'!$D$14,"")</f>
        <v/>
      </c>
      <c r="IK3" s="845"/>
      <c r="IL3" s="845"/>
      <c r="IM3" s="845"/>
      <c r="IN3" s="845"/>
      <c r="IO3" s="845"/>
      <c r="IP3" s="845"/>
      <c r="IQ3" s="232" t="s">
        <v>48</v>
      </c>
      <c r="IU3" s="845" t="str">
        <f>IF('Cover Sheet'!$O$14&gt;0,'Cover Sheet'!$O$14,"")</f>
        <v/>
      </c>
      <c r="IV3" s="845"/>
      <c r="IW3" s="845"/>
      <c r="IX3" s="845"/>
      <c r="IY3" s="993"/>
      <c r="IZ3" s="384"/>
      <c r="JA3" t="s">
        <v>47</v>
      </c>
      <c r="JB3"/>
      <c r="JC3"/>
      <c r="JD3" s="845" t="str">
        <f>IF('Cover Sheet'!$D$14&gt;0,'Cover Sheet'!$D$14,"")</f>
        <v/>
      </c>
      <c r="JE3" s="845"/>
      <c r="JF3" s="845"/>
      <c r="JG3" s="845"/>
      <c r="JH3" s="845"/>
      <c r="JI3" s="845"/>
      <c r="JJ3" s="845"/>
      <c r="JK3" t="s">
        <v>48</v>
      </c>
      <c r="JL3"/>
      <c r="JM3"/>
      <c r="JN3"/>
      <c r="JO3" s="845" t="str">
        <f>IF('Cover Sheet'!$O$14&gt;0,'Cover Sheet'!$O$14,"")</f>
        <v/>
      </c>
      <c r="JP3" s="845"/>
      <c r="JQ3" s="845"/>
      <c r="JR3" s="845"/>
      <c r="JS3" s="845"/>
      <c r="JT3" s="384"/>
      <c r="JU3" s="300" t="s">
        <v>47</v>
      </c>
      <c r="JV3" s="301"/>
      <c r="JW3" s="301"/>
      <c r="JX3" s="845" t="str">
        <f>IF('Cover Sheet'!$D$14&gt;0,'Cover Sheet'!$D$14,"")</f>
        <v/>
      </c>
      <c r="JY3" s="845"/>
      <c r="JZ3" s="845"/>
      <c r="KA3" s="845"/>
      <c r="KB3" s="845"/>
      <c r="KC3" s="845"/>
      <c r="KD3" s="845"/>
      <c r="KE3" s="301" t="s">
        <v>48</v>
      </c>
      <c r="KF3" s="301"/>
      <c r="KG3" s="301"/>
      <c r="KH3" s="301"/>
      <c r="KI3" s="845" t="str">
        <f>IF('Cover Sheet'!$O$14&gt;0,'Cover Sheet'!$O$14,"")</f>
        <v/>
      </c>
      <c r="KJ3" s="845"/>
      <c r="KK3" s="845"/>
      <c r="KL3" s="845"/>
      <c r="KM3" s="993"/>
    </row>
    <row r="4" spans="1:301" s="232" customFormat="1" ht="12.75" customHeight="1" x14ac:dyDescent="0.2">
      <c r="A4" s="247"/>
      <c r="B4"/>
      <c r="C4"/>
      <c r="D4"/>
      <c r="E4"/>
      <c r="F4"/>
      <c r="G4"/>
      <c r="H4"/>
      <c r="I4"/>
      <c r="J4"/>
      <c r="K4"/>
      <c r="L4"/>
      <c r="M4"/>
      <c r="N4"/>
      <c r="O4"/>
      <c r="P4"/>
      <c r="Q4"/>
      <c r="R4"/>
      <c r="S4" s="299"/>
      <c r="T4" s="384"/>
      <c r="U4" s="247"/>
      <c r="V4"/>
      <c r="W4"/>
      <c r="X4"/>
      <c r="Y4"/>
      <c r="Z4"/>
      <c r="AA4"/>
      <c r="AB4"/>
      <c r="AC4"/>
      <c r="AD4"/>
      <c r="AE4"/>
      <c r="AF4"/>
      <c r="AG4"/>
      <c r="AH4"/>
      <c r="AI4"/>
      <c r="AJ4"/>
      <c r="AK4"/>
      <c r="AL4"/>
      <c r="AM4" s="299"/>
      <c r="AN4" s="384"/>
      <c r="AO4" s="247"/>
      <c r="AP4"/>
      <c r="AQ4"/>
      <c r="AR4"/>
      <c r="AS4"/>
      <c r="AT4"/>
      <c r="AU4"/>
      <c r="AV4"/>
      <c r="AW4"/>
      <c r="AX4"/>
      <c r="AY4"/>
      <c r="AZ4"/>
      <c r="BA4"/>
      <c r="BB4"/>
      <c r="BC4"/>
      <c r="BD4"/>
      <c r="BE4"/>
      <c r="BF4"/>
      <c r="BG4" s="299"/>
      <c r="BH4" s="270"/>
      <c r="BI4" s="247"/>
      <c r="BJ4"/>
      <c r="BK4"/>
      <c r="BL4"/>
      <c r="BM4"/>
      <c r="BN4"/>
      <c r="BO4"/>
      <c r="BP4"/>
      <c r="BQ4"/>
      <c r="BR4"/>
      <c r="BS4"/>
      <c r="BT4"/>
      <c r="BU4"/>
      <c r="BV4"/>
      <c r="BW4"/>
      <c r="BX4"/>
      <c r="BY4"/>
      <c r="BZ4"/>
      <c r="CA4" s="299"/>
      <c r="CB4" s="384"/>
      <c r="CC4" s="247"/>
      <c r="CD4"/>
      <c r="CE4"/>
      <c r="CF4"/>
      <c r="CG4"/>
      <c r="CH4"/>
      <c r="CI4"/>
      <c r="CJ4"/>
      <c r="CK4"/>
      <c r="CL4"/>
      <c r="CM4"/>
      <c r="CN4"/>
      <c r="CO4"/>
      <c r="CP4"/>
      <c r="CQ4"/>
      <c r="CR4"/>
      <c r="CS4"/>
      <c r="CT4"/>
      <c r="CU4" s="299"/>
      <c r="CV4" s="384"/>
      <c r="CW4" s="247"/>
      <c r="CX4"/>
      <c r="CY4"/>
      <c r="CZ4"/>
      <c r="DA4"/>
      <c r="DB4"/>
      <c r="DC4"/>
      <c r="DD4"/>
      <c r="DE4"/>
      <c r="DF4"/>
      <c r="DG4"/>
      <c r="DH4"/>
      <c r="DI4"/>
      <c r="DJ4"/>
      <c r="DK4"/>
      <c r="DL4"/>
      <c r="DM4"/>
      <c r="DN4"/>
      <c r="DO4" s="299"/>
      <c r="DP4" s="384"/>
      <c r="DQ4" s="247"/>
      <c r="DR4"/>
      <c r="DS4"/>
      <c r="DT4"/>
      <c r="DU4"/>
      <c r="DV4"/>
      <c r="DW4"/>
      <c r="DX4"/>
      <c r="DY4"/>
      <c r="DZ4"/>
      <c r="EA4"/>
      <c r="EB4"/>
      <c r="EC4"/>
      <c r="ED4"/>
      <c r="EE4"/>
      <c r="EF4"/>
      <c r="EG4"/>
      <c r="EH4"/>
      <c r="EI4" s="299"/>
      <c r="EJ4" s="384"/>
      <c r="EK4" s="247"/>
      <c r="EL4"/>
      <c r="EM4"/>
      <c r="EN4"/>
      <c r="EO4"/>
      <c r="EP4"/>
      <c r="EQ4"/>
      <c r="ER4"/>
      <c r="ES4"/>
      <c r="ET4"/>
      <c r="EU4"/>
      <c r="EV4"/>
      <c r="EW4"/>
      <c r="EX4"/>
      <c r="EY4"/>
      <c r="EZ4"/>
      <c r="FA4"/>
      <c r="FB4"/>
      <c r="FC4" s="299"/>
      <c r="FD4" s="384"/>
      <c r="FE4" s="247"/>
      <c r="FF4"/>
      <c r="FG4"/>
      <c r="FH4"/>
      <c r="FI4"/>
      <c r="FJ4"/>
      <c r="FK4"/>
      <c r="FL4"/>
      <c r="FM4"/>
      <c r="FN4"/>
      <c r="FO4"/>
      <c r="FP4"/>
      <c r="FQ4"/>
      <c r="FR4"/>
      <c r="FS4"/>
      <c r="FT4"/>
      <c r="FU4"/>
      <c r="FV4"/>
      <c r="FW4" s="299"/>
      <c r="FX4" s="384"/>
      <c r="FY4" s="300"/>
      <c r="FZ4" s="301"/>
      <c r="GA4" s="301"/>
      <c r="GB4" s="301"/>
      <c r="GC4" s="301"/>
      <c r="GD4" s="301"/>
      <c r="GE4" s="301"/>
      <c r="GF4" s="301"/>
      <c r="GG4" s="301"/>
      <c r="GH4" s="301"/>
      <c r="GI4" s="301"/>
      <c r="GJ4" s="301"/>
      <c r="GK4" s="301"/>
      <c r="GL4" s="301"/>
      <c r="GM4" s="301"/>
      <c r="GN4" s="301"/>
      <c r="GO4" s="301"/>
      <c r="GP4" s="301"/>
      <c r="GQ4" s="302"/>
      <c r="GR4" s="384"/>
      <c r="GS4" s="247"/>
      <c r="GT4"/>
      <c r="GU4"/>
      <c r="GV4"/>
      <c r="GW4"/>
      <c r="GX4"/>
      <c r="GY4"/>
      <c r="GZ4"/>
      <c r="HA4"/>
      <c r="HB4"/>
      <c r="HC4"/>
      <c r="HD4"/>
      <c r="HE4"/>
      <c r="HF4"/>
      <c r="HG4"/>
      <c r="HH4"/>
      <c r="HI4"/>
      <c r="HJ4"/>
      <c r="HK4" s="299"/>
      <c r="HL4" s="384"/>
      <c r="HM4" s="247"/>
      <c r="HN4"/>
      <c r="HO4"/>
      <c r="HP4"/>
      <c r="HQ4"/>
      <c r="HR4"/>
      <c r="HS4"/>
      <c r="HT4"/>
      <c r="HU4"/>
      <c r="HV4"/>
      <c r="HW4"/>
      <c r="HX4"/>
      <c r="HY4"/>
      <c r="HZ4"/>
      <c r="IA4"/>
      <c r="IB4"/>
      <c r="IC4"/>
      <c r="ID4"/>
      <c r="IE4" s="299"/>
      <c r="IF4" s="384"/>
      <c r="IG4" s="300"/>
      <c r="IH4" s="301"/>
      <c r="II4" s="301"/>
      <c r="IJ4" s="301"/>
      <c r="IK4" s="301"/>
      <c r="IL4" s="301"/>
      <c r="IM4" s="301"/>
      <c r="IN4" s="301"/>
      <c r="IO4" s="301"/>
      <c r="IP4" s="301"/>
      <c r="IQ4" s="301"/>
      <c r="IR4" s="301"/>
      <c r="IS4" s="301"/>
      <c r="IT4" s="301"/>
      <c r="IU4" s="301"/>
      <c r="IV4" s="301"/>
      <c r="IW4" s="301"/>
      <c r="IX4" s="301"/>
      <c r="IY4" s="302"/>
      <c r="IZ4" s="384"/>
      <c r="JA4" s="247"/>
      <c r="JB4"/>
      <c r="JC4"/>
      <c r="JD4"/>
      <c r="JE4"/>
      <c r="JF4"/>
      <c r="JG4"/>
      <c r="JH4"/>
      <c r="JI4"/>
      <c r="JJ4"/>
      <c r="JK4"/>
      <c r="JL4"/>
      <c r="JM4"/>
      <c r="JN4"/>
      <c r="JO4"/>
      <c r="JP4"/>
      <c r="JQ4"/>
      <c r="JR4"/>
      <c r="JS4" s="299"/>
      <c r="JT4" s="384"/>
      <c r="JU4" s="247"/>
      <c r="JV4"/>
      <c r="JW4"/>
      <c r="JX4"/>
      <c r="JY4"/>
      <c r="JZ4"/>
      <c r="KA4"/>
      <c r="KB4"/>
      <c r="KC4"/>
      <c r="KD4"/>
      <c r="KE4"/>
      <c r="KF4"/>
      <c r="KG4"/>
      <c r="KH4"/>
      <c r="KI4"/>
      <c r="KJ4"/>
      <c r="KK4"/>
      <c r="KL4"/>
      <c r="KM4" s="299"/>
    </row>
    <row r="5" spans="1:301" ht="12.75" x14ac:dyDescent="0.2">
      <c r="A5" s="1034" t="s">
        <v>336</v>
      </c>
      <c r="B5" s="1035"/>
      <c r="C5" s="1035"/>
      <c r="D5" s="1035"/>
      <c r="E5" s="1035"/>
      <c r="F5" s="1035"/>
      <c r="G5" s="1035"/>
      <c r="H5" s="1035"/>
      <c r="I5" s="1035"/>
      <c r="J5" s="1035"/>
      <c r="K5" s="1035"/>
      <c r="L5" s="1035"/>
      <c r="M5" s="1035"/>
      <c r="N5" s="1035"/>
      <c r="O5" s="1035"/>
      <c r="P5" s="1035"/>
      <c r="Q5" s="1035"/>
      <c r="R5" s="1035"/>
      <c r="S5" s="1036"/>
      <c r="T5" s="384"/>
      <c r="U5" s="1037" t="s">
        <v>337</v>
      </c>
      <c r="V5" s="1038"/>
      <c r="W5" s="1038"/>
      <c r="X5" s="1038"/>
      <c r="Y5" s="1038"/>
      <c r="Z5" s="1038"/>
      <c r="AA5" s="1038"/>
      <c r="AB5" s="1038"/>
      <c r="AC5" s="1038"/>
      <c r="AD5" s="1038"/>
      <c r="AE5" s="1038"/>
      <c r="AF5" s="1038"/>
      <c r="AG5" s="1038"/>
      <c r="AH5" s="1038"/>
      <c r="AI5" s="1038"/>
      <c r="AJ5" s="1038"/>
      <c r="AK5" s="1038"/>
      <c r="AL5" s="1038"/>
      <c r="AM5" s="1039"/>
      <c r="AN5" s="384"/>
      <c r="AO5" s="1013" t="s">
        <v>338</v>
      </c>
      <c r="AP5" s="1014"/>
      <c r="AQ5" s="1014"/>
      <c r="AR5" s="1014"/>
      <c r="AS5" s="1014"/>
      <c r="AT5" s="1014"/>
      <c r="AU5" s="1014"/>
      <c r="AV5" s="1014"/>
      <c r="AW5" s="1014"/>
      <c r="AX5" s="1014"/>
      <c r="AY5" s="1014"/>
      <c r="AZ5" s="1014"/>
      <c r="BA5" s="1014"/>
      <c r="BB5" s="1014"/>
      <c r="BC5" s="1014"/>
      <c r="BD5" s="1014"/>
      <c r="BE5" s="1014"/>
      <c r="BF5" s="1014"/>
      <c r="BG5" s="1015"/>
      <c r="BH5" s="270"/>
      <c r="BI5" s="1034" t="s">
        <v>339</v>
      </c>
      <c r="BJ5" s="1035"/>
      <c r="BK5" s="1035"/>
      <c r="BL5" s="1035"/>
      <c r="BM5" s="1035"/>
      <c r="BN5" s="1035"/>
      <c r="BO5" s="1035"/>
      <c r="BP5" s="1035"/>
      <c r="BQ5" s="1035"/>
      <c r="BR5" s="1035"/>
      <c r="BS5" s="1035"/>
      <c r="BT5" s="1035"/>
      <c r="BU5" s="1035"/>
      <c r="BV5" s="1035"/>
      <c r="BW5" s="1035"/>
      <c r="BX5" s="1035"/>
      <c r="BY5" s="1035"/>
      <c r="BZ5" s="1035"/>
      <c r="CA5" s="1036"/>
      <c r="CB5" s="384"/>
      <c r="CC5" s="994" t="s">
        <v>340</v>
      </c>
      <c r="CD5" s="995"/>
      <c r="CE5" s="995"/>
      <c r="CF5" s="995"/>
      <c r="CG5" s="995"/>
      <c r="CH5" s="995"/>
      <c r="CI5" s="995"/>
      <c r="CJ5" s="995"/>
      <c r="CK5" s="995"/>
      <c r="CL5" s="995"/>
      <c r="CM5" s="995"/>
      <c r="CN5" s="995"/>
      <c r="CO5" s="995"/>
      <c r="CP5" s="995"/>
      <c r="CQ5" s="995"/>
      <c r="CR5" s="995"/>
      <c r="CS5" s="995"/>
      <c r="CT5" s="995"/>
      <c r="CU5" s="996"/>
      <c r="CV5" s="384"/>
      <c r="CW5" s="994" t="s">
        <v>341</v>
      </c>
      <c r="CX5" s="1070"/>
      <c r="CY5" s="1070"/>
      <c r="CZ5" s="1070"/>
      <c r="DA5" s="1070"/>
      <c r="DB5" s="1070"/>
      <c r="DC5" s="1070"/>
      <c r="DD5" s="1070"/>
      <c r="DE5" s="1070"/>
      <c r="DF5" s="1070"/>
      <c r="DG5" s="1070"/>
      <c r="DH5" s="1070"/>
      <c r="DI5" s="1070"/>
      <c r="DJ5" s="1070"/>
      <c r="DK5" s="1070"/>
      <c r="DL5" s="1070"/>
      <c r="DM5" s="1070"/>
      <c r="DN5" s="1070"/>
      <c r="DO5" s="1071"/>
      <c r="DP5" s="384"/>
      <c r="DQ5" s="994" t="s">
        <v>342</v>
      </c>
      <c r="DR5" s="1070"/>
      <c r="DS5" s="1070"/>
      <c r="DT5" s="1070"/>
      <c r="DU5" s="1070"/>
      <c r="DV5" s="1070"/>
      <c r="DW5" s="1070"/>
      <c r="DX5" s="1070"/>
      <c r="DY5" s="1070"/>
      <c r="DZ5" s="1070"/>
      <c r="EA5" s="1070"/>
      <c r="EB5" s="1070"/>
      <c r="EC5" s="1070"/>
      <c r="ED5" s="1070"/>
      <c r="EE5" s="1070"/>
      <c r="EF5" s="1070"/>
      <c r="EG5" s="1070"/>
      <c r="EH5" s="1070"/>
      <c r="EI5" s="1071"/>
      <c r="EJ5" s="384"/>
      <c r="EK5" s="994" t="s">
        <v>343</v>
      </c>
      <c r="EL5" s="1070"/>
      <c r="EM5" s="1070"/>
      <c r="EN5" s="1070"/>
      <c r="EO5" s="1070"/>
      <c r="EP5" s="1070"/>
      <c r="EQ5" s="1070"/>
      <c r="ER5" s="1070"/>
      <c r="ES5" s="1070"/>
      <c r="ET5" s="1070"/>
      <c r="EU5" s="1070"/>
      <c r="EV5" s="1070"/>
      <c r="EW5" s="1070"/>
      <c r="EX5" s="1070"/>
      <c r="EY5" s="1070"/>
      <c r="EZ5" s="1070"/>
      <c r="FA5" s="1070"/>
      <c r="FB5" s="1070"/>
      <c r="FC5" s="1071"/>
      <c r="FD5" s="384"/>
      <c r="FE5" s="994" t="s">
        <v>344</v>
      </c>
      <c r="FF5" s="1070"/>
      <c r="FG5" s="1070"/>
      <c r="FH5" s="1070"/>
      <c r="FI5" s="1070"/>
      <c r="FJ5" s="1070"/>
      <c r="FK5" s="1070"/>
      <c r="FL5" s="1070"/>
      <c r="FM5" s="1070"/>
      <c r="FN5" s="1070"/>
      <c r="FO5" s="1070"/>
      <c r="FP5" s="1070"/>
      <c r="FQ5" s="1070"/>
      <c r="FR5" s="1070"/>
      <c r="FS5" s="1070"/>
      <c r="FT5" s="1070"/>
      <c r="FU5" s="1070"/>
      <c r="FV5" s="1070"/>
      <c r="FW5" s="1071"/>
      <c r="FX5" s="384"/>
      <c r="FY5" s="994" t="s">
        <v>345</v>
      </c>
      <c r="FZ5" s="1070"/>
      <c r="GA5" s="1070"/>
      <c r="GB5" s="1070"/>
      <c r="GC5" s="1070"/>
      <c r="GD5" s="1070"/>
      <c r="GE5" s="1070"/>
      <c r="GF5" s="1070"/>
      <c r="GG5" s="1070"/>
      <c r="GH5" s="1070"/>
      <c r="GI5" s="1070"/>
      <c r="GJ5" s="1070"/>
      <c r="GK5" s="1070"/>
      <c r="GL5" s="1070"/>
      <c r="GM5" s="1070"/>
      <c r="GN5" s="1070"/>
      <c r="GO5" s="1070"/>
      <c r="GP5" s="1070"/>
      <c r="GQ5" s="1071"/>
      <c r="GR5" s="384"/>
      <c r="GS5" s="994" t="s">
        <v>346</v>
      </c>
      <c r="GT5" s="1070"/>
      <c r="GU5" s="1070"/>
      <c r="GV5" s="1070"/>
      <c r="GW5" s="1070"/>
      <c r="GX5" s="1070"/>
      <c r="GY5" s="1070"/>
      <c r="GZ5" s="1070"/>
      <c r="HA5" s="1070"/>
      <c r="HB5" s="1070"/>
      <c r="HC5" s="1070"/>
      <c r="HD5" s="1070"/>
      <c r="HE5" s="1070"/>
      <c r="HF5" s="1070"/>
      <c r="HG5" s="1070"/>
      <c r="HH5" s="1070"/>
      <c r="HI5" s="1070"/>
      <c r="HJ5" s="1070"/>
      <c r="HK5" s="1071"/>
      <c r="HL5" s="384"/>
      <c r="HM5" s="994" t="s">
        <v>347</v>
      </c>
      <c r="HN5" s="1070"/>
      <c r="HO5" s="1070"/>
      <c r="HP5" s="1070"/>
      <c r="HQ5" s="1070"/>
      <c r="HR5" s="1070"/>
      <c r="HS5" s="1070"/>
      <c r="HT5" s="1070"/>
      <c r="HU5" s="1070"/>
      <c r="HV5" s="1070"/>
      <c r="HW5" s="1070"/>
      <c r="HX5" s="1070"/>
      <c r="HY5" s="1070"/>
      <c r="HZ5" s="1070"/>
      <c r="IA5" s="1070"/>
      <c r="IB5" s="1070"/>
      <c r="IC5" s="1070"/>
      <c r="ID5" s="1070"/>
      <c r="IE5" s="1071"/>
      <c r="IF5" s="384"/>
      <c r="IG5" s="994" t="s">
        <v>348</v>
      </c>
      <c r="IH5" s="1070"/>
      <c r="II5" s="1070"/>
      <c r="IJ5" s="1070"/>
      <c r="IK5" s="1070"/>
      <c r="IL5" s="1070"/>
      <c r="IM5" s="1070"/>
      <c r="IN5" s="1070"/>
      <c r="IO5" s="1070"/>
      <c r="IP5" s="1070"/>
      <c r="IQ5" s="1070"/>
      <c r="IR5" s="1070"/>
      <c r="IS5" s="1070"/>
      <c r="IT5" s="1070"/>
      <c r="IU5" s="1070"/>
      <c r="IV5" s="1070"/>
      <c r="IW5" s="1070"/>
      <c r="IX5" s="1070"/>
      <c r="IY5" s="1071"/>
      <c r="IZ5" s="384"/>
      <c r="JA5" s="994" t="s">
        <v>349</v>
      </c>
      <c r="JB5" s="1070"/>
      <c r="JC5" s="1070"/>
      <c r="JD5" s="1070"/>
      <c r="JE5" s="1070"/>
      <c r="JF5" s="1070"/>
      <c r="JG5" s="1070"/>
      <c r="JH5" s="1070"/>
      <c r="JI5" s="1070"/>
      <c r="JJ5" s="1070"/>
      <c r="JK5" s="1070"/>
      <c r="JL5" s="1070"/>
      <c r="JM5" s="1070"/>
      <c r="JN5" s="1070"/>
      <c r="JO5" s="1070"/>
      <c r="JP5" s="1070"/>
      <c r="JQ5" s="1070"/>
      <c r="JR5" s="1070"/>
      <c r="JS5" s="1071"/>
      <c r="JT5" s="384"/>
      <c r="JU5" s="994" t="s">
        <v>350</v>
      </c>
      <c r="JV5" s="1070"/>
      <c r="JW5" s="1070"/>
      <c r="JX5" s="1070"/>
      <c r="JY5" s="1070"/>
      <c r="JZ5" s="1070"/>
      <c r="KA5" s="1070"/>
      <c r="KB5" s="1070"/>
      <c r="KC5" s="1070"/>
      <c r="KD5" s="1070"/>
      <c r="KE5" s="1070"/>
      <c r="KF5" s="1070"/>
      <c r="KG5" s="1070"/>
      <c r="KH5" s="1070"/>
      <c r="KI5" s="1070"/>
      <c r="KJ5" s="1070"/>
      <c r="KK5" s="1070"/>
      <c r="KL5" s="1070"/>
      <c r="KM5" s="1071"/>
      <c r="KO5" s="288" t="s">
        <v>240</v>
      </c>
    </row>
    <row r="6" spans="1:301" ht="12.75" customHeight="1" x14ac:dyDescent="0.2">
      <c r="A6" s="578"/>
      <c r="B6" s="256"/>
      <c r="C6" s="221"/>
      <c r="D6" s="256"/>
      <c r="E6" s="221"/>
      <c r="F6" s="221"/>
      <c r="G6" s="221"/>
      <c r="H6" s="221"/>
      <c r="I6" s="221"/>
      <c r="J6" s="221"/>
      <c r="K6" s="221"/>
      <c r="L6" s="221"/>
      <c r="M6" s="221"/>
      <c r="N6" s="221"/>
      <c r="O6" s="221"/>
      <c r="P6" s="221"/>
      <c r="Q6" s="221"/>
      <c r="R6" s="221"/>
      <c r="S6" s="243"/>
      <c r="T6" s="384"/>
      <c r="U6" s="578"/>
      <c r="V6" s="256"/>
      <c r="W6" s="221"/>
      <c r="X6" s="256"/>
      <c r="Y6" s="221"/>
      <c r="Z6" s="221"/>
      <c r="AA6" s="221"/>
      <c r="AB6" s="221"/>
      <c r="AC6" s="221"/>
      <c r="AD6" s="221"/>
      <c r="AE6" s="221"/>
      <c r="AF6" s="221"/>
      <c r="AG6" s="221"/>
      <c r="AH6" s="221"/>
      <c r="AI6" s="221"/>
      <c r="AJ6" s="221"/>
      <c r="AK6" s="221"/>
      <c r="AL6" s="221"/>
      <c r="AM6" s="243"/>
      <c r="AN6" s="384"/>
      <c r="AO6" s="256"/>
      <c r="AP6" s="256"/>
      <c r="AQ6" s="221"/>
      <c r="AR6" s="256"/>
      <c r="AS6" s="221"/>
      <c r="AT6" s="221"/>
      <c r="AU6" s="221"/>
      <c r="AV6" s="221"/>
      <c r="AW6" s="221"/>
      <c r="AX6" s="221"/>
      <c r="AY6" s="221"/>
      <c r="AZ6" s="290"/>
      <c r="BA6" s="221"/>
      <c r="BB6" s="221"/>
      <c r="BC6" s="221"/>
      <c r="BD6" s="221"/>
      <c r="BE6" s="221"/>
      <c r="BF6" s="221"/>
      <c r="BG6" s="243"/>
      <c r="BH6" s="270"/>
      <c r="BI6" s="256"/>
      <c r="BJ6" s="256"/>
      <c r="BK6" s="221"/>
      <c r="BL6" s="256"/>
      <c r="BM6" s="221"/>
      <c r="BN6" s="221"/>
      <c r="BO6" s="221"/>
      <c r="BP6" s="221"/>
      <c r="BQ6" s="221"/>
      <c r="BR6" s="221"/>
      <c r="BS6" s="221"/>
      <c r="BT6" s="221"/>
      <c r="BU6" s="221"/>
      <c r="BV6" s="221"/>
      <c r="BW6" s="221"/>
      <c r="BX6" s="221"/>
      <c r="BY6" s="221"/>
      <c r="BZ6" s="221"/>
      <c r="CA6" s="243"/>
      <c r="CB6" s="384"/>
      <c r="CC6" s="256"/>
      <c r="CD6" s="256"/>
      <c r="CE6" s="221"/>
      <c r="CF6" s="256"/>
      <c r="CG6" s="221"/>
      <c r="CH6" s="221"/>
      <c r="CI6" s="221"/>
      <c r="CJ6" s="221"/>
      <c r="CK6" s="221"/>
      <c r="CL6" s="221"/>
      <c r="CM6" s="221"/>
      <c r="CN6" s="221"/>
      <c r="CO6" s="221"/>
      <c r="CP6" s="221"/>
      <c r="CQ6" s="221"/>
      <c r="CR6" s="221"/>
      <c r="CS6" s="221"/>
      <c r="CT6" s="221"/>
      <c r="CU6" s="243"/>
      <c r="CV6" s="384"/>
      <c r="CW6" s="256"/>
      <c r="CX6" s="256"/>
      <c r="CY6" s="221"/>
      <c r="CZ6" s="256"/>
      <c r="DA6" s="221"/>
      <c r="DB6" s="221"/>
      <c r="DC6" s="221"/>
      <c r="DD6" s="221"/>
      <c r="DE6" s="221"/>
      <c r="DF6" s="221"/>
      <c r="DG6" s="221"/>
      <c r="DH6" s="221"/>
      <c r="DI6" s="221"/>
      <c r="DJ6" s="221"/>
      <c r="DK6" s="221"/>
      <c r="DL6" s="221"/>
      <c r="DM6" s="221"/>
      <c r="DN6" s="221"/>
      <c r="DO6" s="243"/>
      <c r="DP6" s="384"/>
      <c r="DQ6" s="256"/>
      <c r="DR6" s="256"/>
      <c r="DS6" s="221"/>
      <c r="DT6" s="256"/>
      <c r="DU6" s="221"/>
      <c r="DV6" s="221"/>
      <c r="DW6" s="221"/>
      <c r="DX6" s="221"/>
      <c r="DY6" s="221"/>
      <c r="DZ6" s="221"/>
      <c r="EA6" s="221"/>
      <c r="EB6" s="221"/>
      <c r="EC6" s="221"/>
      <c r="ED6" s="221"/>
      <c r="EE6" s="221"/>
      <c r="EF6" s="221"/>
      <c r="EG6" s="221"/>
      <c r="EH6" s="221"/>
      <c r="EI6" s="243"/>
      <c r="EJ6" s="384"/>
      <c r="EK6" s="256"/>
      <c r="EL6" s="256"/>
      <c r="EM6" s="221"/>
      <c r="EN6" s="256"/>
      <c r="EO6" s="221"/>
      <c r="EP6" s="221"/>
      <c r="EQ6" s="221"/>
      <c r="ER6" s="221"/>
      <c r="ES6" s="221"/>
      <c r="ET6" s="221"/>
      <c r="EU6" s="221"/>
      <c r="EV6" s="221"/>
      <c r="EW6" s="221"/>
      <c r="EX6" s="221"/>
      <c r="EY6" s="221"/>
      <c r="EZ6" s="221"/>
      <c r="FA6" s="221"/>
      <c r="FB6" s="221"/>
      <c r="FC6" s="243"/>
      <c r="FD6" s="384"/>
      <c r="FE6" s="256"/>
      <c r="FF6" s="256"/>
      <c r="FG6" s="221"/>
      <c r="FH6" s="256"/>
      <c r="FI6" s="221"/>
      <c r="FJ6" s="221"/>
      <c r="FK6" s="221"/>
      <c r="FL6" s="221"/>
      <c r="FM6" s="221"/>
      <c r="FN6" s="221"/>
      <c r="FO6" s="221"/>
      <c r="FP6" s="221"/>
      <c r="FQ6" s="221"/>
      <c r="FR6" s="221"/>
      <c r="FS6" s="221"/>
      <c r="FT6" s="221"/>
      <c r="FU6" s="221"/>
      <c r="FV6" s="221"/>
      <c r="FW6" s="243"/>
      <c r="FX6" s="384"/>
      <c r="FY6" s="256"/>
      <c r="FZ6" s="256"/>
      <c r="GA6" s="221"/>
      <c r="GB6" s="256"/>
      <c r="GC6" s="221"/>
      <c r="GD6" s="221"/>
      <c r="GE6" s="221"/>
      <c r="GF6" s="221"/>
      <c r="GG6" s="221"/>
      <c r="GH6" s="221"/>
      <c r="GI6" s="221"/>
      <c r="GJ6" s="221"/>
      <c r="GK6" s="221"/>
      <c r="GL6" s="221"/>
      <c r="GM6" s="221"/>
      <c r="GN6" s="221"/>
      <c r="GO6" s="221"/>
      <c r="GP6" s="221"/>
      <c r="GQ6" s="243"/>
      <c r="GR6" s="384"/>
      <c r="GS6" s="256"/>
      <c r="GT6" s="256"/>
      <c r="GU6" s="221"/>
      <c r="GV6" s="256"/>
      <c r="GW6" s="221"/>
      <c r="GX6" s="221"/>
      <c r="GY6" s="221"/>
      <c r="GZ6" s="221"/>
      <c r="HA6" s="221"/>
      <c r="HB6" s="221"/>
      <c r="HC6" s="221"/>
      <c r="HD6" s="221"/>
      <c r="HE6" s="221"/>
      <c r="HF6" s="221"/>
      <c r="HG6" s="221"/>
      <c r="HH6" s="221"/>
      <c r="HI6" s="221"/>
      <c r="HJ6" s="221"/>
      <c r="HK6" s="243"/>
      <c r="HL6" s="384"/>
      <c r="HM6" s="256"/>
      <c r="HN6" s="256"/>
      <c r="HO6" s="221"/>
      <c r="HP6" s="256"/>
      <c r="HQ6" s="221"/>
      <c r="HR6" s="221"/>
      <c r="HS6" s="221"/>
      <c r="HT6" s="221"/>
      <c r="HU6" s="221"/>
      <c r="HV6" s="221"/>
      <c r="HW6" s="221"/>
      <c r="HX6" s="221"/>
      <c r="HY6" s="221"/>
      <c r="HZ6" s="221"/>
      <c r="IA6" s="221"/>
      <c r="IB6" s="221"/>
      <c r="IC6" s="221"/>
      <c r="ID6" s="221"/>
      <c r="IE6" s="243"/>
      <c r="IF6" s="384"/>
      <c r="IG6" s="256"/>
      <c r="IH6" s="256"/>
      <c r="II6" s="221"/>
      <c r="IJ6" s="256"/>
      <c r="IK6" s="221"/>
      <c r="IL6" s="221"/>
      <c r="IM6" s="221"/>
      <c r="IN6" s="221"/>
      <c r="IO6" s="221"/>
      <c r="IP6" s="221"/>
      <c r="IQ6" s="221"/>
      <c r="IR6" s="221"/>
      <c r="IS6" s="221"/>
      <c r="IT6" s="221"/>
      <c r="IU6" s="221"/>
      <c r="IV6" s="221"/>
      <c r="IW6" s="221"/>
      <c r="IX6" s="221"/>
      <c r="IY6" s="243"/>
      <c r="IZ6" s="384"/>
      <c r="JA6" s="256"/>
      <c r="JB6" s="256"/>
      <c r="JC6" s="221"/>
      <c r="JD6" s="256"/>
      <c r="JE6" s="221"/>
      <c r="JF6" s="221"/>
      <c r="JG6" s="221"/>
      <c r="JH6" s="221"/>
      <c r="JI6" s="221"/>
      <c r="JJ6" s="221"/>
      <c r="JK6" s="221"/>
      <c r="JL6" s="221"/>
      <c r="JM6" s="221"/>
      <c r="JN6" s="221"/>
      <c r="JO6" s="221"/>
      <c r="JP6" s="221"/>
      <c r="JQ6" s="221"/>
      <c r="JR6" s="221"/>
      <c r="JS6" s="243"/>
      <c r="JT6" s="384"/>
      <c r="JU6" s="256"/>
      <c r="JV6" s="256"/>
      <c r="JW6" s="221"/>
      <c r="JX6" s="256"/>
      <c r="JY6" s="221"/>
      <c r="JZ6" s="221"/>
      <c r="KA6" s="221"/>
      <c r="KB6" s="221"/>
      <c r="KC6" s="221"/>
      <c r="KD6" s="221"/>
      <c r="KE6" s="221"/>
      <c r="KF6" s="221"/>
      <c r="KG6" s="221"/>
      <c r="KH6" s="221"/>
      <c r="KI6" s="221"/>
      <c r="KJ6" s="221"/>
      <c r="KK6" s="221"/>
      <c r="KL6" s="221"/>
      <c r="KM6" s="243"/>
    </row>
    <row r="7" spans="1:301" ht="12.75" customHeight="1" x14ac:dyDescent="0.2">
      <c r="A7" s="256"/>
      <c r="B7" s="256"/>
      <c r="C7" s="221"/>
      <c r="D7" s="256"/>
      <c r="E7" s="221"/>
      <c r="F7" s="221"/>
      <c r="G7" s="221"/>
      <c r="H7" s="221"/>
      <c r="I7" s="221"/>
      <c r="J7" s="221"/>
      <c r="K7" s="221"/>
      <c r="L7" s="221"/>
      <c r="M7" s="221"/>
      <c r="N7" s="221"/>
      <c r="O7" s="221"/>
      <c r="P7" s="221"/>
      <c r="Q7" s="221"/>
      <c r="R7" s="221"/>
      <c r="S7" s="243"/>
      <c r="T7" s="384"/>
      <c r="U7" s="256"/>
      <c r="V7" s="256"/>
      <c r="W7" s="221"/>
      <c r="X7" s="256"/>
      <c r="Y7" s="221"/>
      <c r="Z7" s="221"/>
      <c r="AA7" s="221"/>
      <c r="AB7" s="221"/>
      <c r="AC7" s="221"/>
      <c r="AD7" s="221"/>
      <c r="AE7" s="221"/>
      <c r="AF7" s="221"/>
      <c r="AG7" s="221"/>
      <c r="AH7" s="221"/>
      <c r="AI7" s="221"/>
      <c r="AJ7" s="221"/>
      <c r="AK7" s="221"/>
      <c r="AL7" s="221"/>
      <c r="AM7" s="243"/>
      <c r="AN7" s="384"/>
      <c r="AO7" s="256"/>
      <c r="AP7" s="256"/>
      <c r="AQ7" s="221"/>
      <c r="AR7" s="256"/>
      <c r="AS7" s="221"/>
      <c r="AT7" s="221"/>
      <c r="AU7" s="221"/>
      <c r="AV7" s="221"/>
      <c r="AW7" s="221"/>
      <c r="AX7" s="221"/>
      <c r="AY7" s="221"/>
      <c r="AZ7" s="318"/>
      <c r="BA7" s="221"/>
      <c r="BB7" s="221"/>
      <c r="BC7" s="221"/>
      <c r="BD7" s="221"/>
      <c r="BE7" s="221"/>
      <c r="BF7" s="221"/>
      <c r="BG7" s="243"/>
      <c r="BH7" s="270"/>
      <c r="BI7" s="256"/>
      <c r="BJ7" s="256"/>
      <c r="BK7" s="221"/>
      <c r="BL7" s="256"/>
      <c r="BM7" s="221"/>
      <c r="BN7" s="221"/>
      <c r="BO7" s="221"/>
      <c r="BP7" s="221"/>
      <c r="BQ7" s="221"/>
      <c r="BR7" s="221"/>
      <c r="BS7" s="221"/>
      <c r="BT7" s="221"/>
      <c r="BU7" s="221"/>
      <c r="BV7" s="221"/>
      <c r="BW7" s="221"/>
      <c r="BX7" s="221"/>
      <c r="BY7" s="221"/>
      <c r="BZ7" s="221"/>
      <c r="CA7" s="243"/>
      <c r="CB7" s="384"/>
      <c r="CC7" s="256"/>
      <c r="CD7" s="256"/>
      <c r="CE7" s="221"/>
      <c r="CF7" s="256"/>
      <c r="CG7" s="221"/>
      <c r="CH7" s="221"/>
      <c r="CI7" s="221"/>
      <c r="CJ7" s="221"/>
      <c r="CK7" s="221"/>
      <c r="CL7" s="221"/>
      <c r="CM7" s="221"/>
      <c r="CN7" s="221"/>
      <c r="CO7" s="221"/>
      <c r="CP7" s="221"/>
      <c r="CQ7" s="221"/>
      <c r="CR7" s="221"/>
      <c r="CS7" s="221"/>
      <c r="CT7" s="221"/>
      <c r="CU7" s="243"/>
      <c r="CV7" s="384"/>
      <c r="CW7" s="256"/>
      <c r="CX7" s="256"/>
      <c r="CY7" s="221"/>
      <c r="CZ7" s="256"/>
      <c r="DA7" s="221"/>
      <c r="DB7" s="221"/>
      <c r="DC7" s="221"/>
      <c r="DD7" s="221"/>
      <c r="DE7" s="221"/>
      <c r="DF7" s="221"/>
      <c r="DG7" s="221"/>
      <c r="DH7" s="221"/>
      <c r="DI7" s="221"/>
      <c r="DJ7" s="221"/>
      <c r="DK7" s="221"/>
      <c r="DL7" s="221"/>
      <c r="DM7" s="221"/>
      <c r="DN7" s="221"/>
      <c r="DO7" s="243"/>
      <c r="DP7" s="384"/>
      <c r="DQ7" s="256"/>
      <c r="DR7" s="256"/>
      <c r="DS7" s="221"/>
      <c r="DT7" s="256"/>
      <c r="DU7" s="221"/>
      <c r="DV7" s="221"/>
      <c r="DW7" s="221"/>
      <c r="DX7" s="221"/>
      <c r="DY7" s="221"/>
      <c r="DZ7" s="221"/>
      <c r="EA7" s="221"/>
      <c r="EB7" s="221"/>
      <c r="EC7" s="221"/>
      <c r="ED7" s="221"/>
      <c r="EE7" s="221"/>
      <c r="EF7" s="221"/>
      <c r="EG7" s="221"/>
      <c r="EH7" s="221"/>
      <c r="EI7" s="243"/>
      <c r="EJ7" s="384"/>
      <c r="EK7" s="256"/>
      <c r="EL7" s="256"/>
      <c r="EM7" s="221"/>
      <c r="EN7" s="256"/>
      <c r="EO7" s="221"/>
      <c r="EP7" s="221"/>
      <c r="EQ7" s="221"/>
      <c r="ER7" s="221"/>
      <c r="ES7" s="221"/>
      <c r="ET7" s="221"/>
      <c r="EU7" s="221"/>
      <c r="EV7" s="221"/>
      <c r="EW7" s="221"/>
      <c r="EX7" s="221"/>
      <c r="EY7" s="221"/>
      <c r="EZ7" s="221"/>
      <c r="FA7" s="221"/>
      <c r="FB7" s="221"/>
      <c r="FC7" s="243"/>
      <c r="FD7" s="384"/>
      <c r="FE7" s="256"/>
      <c r="FF7" s="256"/>
      <c r="FG7" s="221"/>
      <c r="FH7" s="256"/>
      <c r="FI7" s="221"/>
      <c r="FJ7" s="221"/>
      <c r="FK7" s="221"/>
      <c r="FL7" s="221"/>
      <c r="FM7" s="221"/>
      <c r="FN7" s="221"/>
      <c r="FO7" s="221"/>
      <c r="FP7" s="221"/>
      <c r="FQ7" s="221"/>
      <c r="FR7" s="221"/>
      <c r="FS7" s="221"/>
      <c r="FT7" s="221"/>
      <c r="FU7" s="221"/>
      <c r="FV7" s="221"/>
      <c r="FW7" s="243"/>
      <c r="FX7" s="384"/>
      <c r="FY7" s="256"/>
      <c r="FZ7" s="256"/>
      <c r="GA7" s="221"/>
      <c r="GB7" s="256"/>
      <c r="GC7" s="221"/>
      <c r="GD7" s="221"/>
      <c r="GE7" s="221"/>
      <c r="GF7" s="221"/>
      <c r="GG7" s="221"/>
      <c r="GH7" s="221"/>
      <c r="GI7" s="221"/>
      <c r="GJ7" s="221"/>
      <c r="GK7" s="221"/>
      <c r="GL7" s="221"/>
      <c r="GM7" s="221"/>
      <c r="GN7" s="221"/>
      <c r="GO7" s="221"/>
      <c r="GP7" s="221"/>
      <c r="GQ7" s="243"/>
      <c r="GR7" s="384"/>
      <c r="GS7" s="256"/>
      <c r="GT7" s="256"/>
      <c r="GU7" s="221"/>
      <c r="GV7" s="256"/>
      <c r="GW7" s="221"/>
      <c r="GX7" s="221"/>
      <c r="GY7" s="221"/>
      <c r="GZ7" s="221"/>
      <c r="HA7" s="221"/>
      <c r="HB7" s="221"/>
      <c r="HC7" s="221"/>
      <c r="HD7" s="221"/>
      <c r="HE7" s="221"/>
      <c r="HF7" s="221"/>
      <c r="HG7" s="221"/>
      <c r="HH7" s="221"/>
      <c r="HI7" s="221"/>
      <c r="HJ7" s="221"/>
      <c r="HK7" s="243"/>
      <c r="HL7" s="384"/>
      <c r="HM7" s="256"/>
      <c r="HN7" s="256"/>
      <c r="HO7" s="221"/>
      <c r="HP7" s="256"/>
      <c r="HQ7" s="221"/>
      <c r="HR7" s="221"/>
      <c r="HS7" s="221"/>
      <c r="HT7" s="221"/>
      <c r="HU7" s="221"/>
      <c r="HV7" s="221"/>
      <c r="HW7" s="221"/>
      <c r="HX7" s="221"/>
      <c r="HY7" s="221"/>
      <c r="HZ7" s="221"/>
      <c r="IA7" s="221"/>
      <c r="IB7" s="221"/>
      <c r="IC7" s="221"/>
      <c r="ID7" s="221"/>
      <c r="IE7" s="243"/>
      <c r="IF7" s="384"/>
      <c r="IG7" s="256"/>
      <c r="IH7" s="256"/>
      <c r="II7" s="221"/>
      <c r="IJ7" s="256"/>
      <c r="IK7" s="221"/>
      <c r="IL7" s="221"/>
      <c r="IM7" s="221"/>
      <c r="IN7" s="221"/>
      <c r="IO7" s="221"/>
      <c r="IP7" s="221"/>
      <c r="IQ7" s="221"/>
      <c r="IR7" s="221"/>
      <c r="IS7" s="221"/>
      <c r="IT7" s="221"/>
      <c r="IU7" s="221"/>
      <c r="IV7" s="221"/>
      <c r="IW7" s="221"/>
      <c r="IX7" s="221"/>
      <c r="IY7" s="243"/>
      <c r="IZ7" s="384"/>
      <c r="JA7" s="256"/>
      <c r="JB7" s="256"/>
      <c r="JC7" s="221"/>
      <c r="JD7" s="256"/>
      <c r="JE7" s="221"/>
      <c r="JF7" s="221"/>
      <c r="JG7" s="221"/>
      <c r="JH7" s="221"/>
      <c r="JI7" s="221"/>
      <c r="JJ7" s="221"/>
      <c r="JK7" s="221"/>
      <c r="JL7" s="221"/>
      <c r="JM7" s="221"/>
      <c r="JN7" s="221"/>
      <c r="JO7" s="221"/>
      <c r="JP7" s="221"/>
      <c r="JQ7" s="221"/>
      <c r="JR7" s="221"/>
      <c r="JS7" s="243"/>
      <c r="JT7" s="384"/>
      <c r="JU7" s="256"/>
      <c r="JV7" s="256"/>
      <c r="JW7" s="221"/>
      <c r="JX7" s="256"/>
      <c r="JY7" s="221"/>
      <c r="JZ7" s="221"/>
      <c r="KA7" s="221"/>
      <c r="KB7" s="221"/>
      <c r="KC7" s="221"/>
      <c r="KD7" s="221"/>
      <c r="KE7" s="221"/>
      <c r="KF7" s="221"/>
      <c r="KG7" s="221"/>
      <c r="KH7" s="221"/>
      <c r="KI7" s="221"/>
      <c r="KJ7" s="221"/>
      <c r="KK7" s="221"/>
      <c r="KL7" s="221"/>
      <c r="KM7" s="243"/>
    </row>
    <row r="8" spans="1:301" ht="12.75" customHeight="1" x14ac:dyDescent="0.2">
      <c r="A8" s="256"/>
      <c r="B8" s="256" t="s">
        <v>351</v>
      </c>
      <c r="C8" s="221"/>
      <c r="D8" s="256"/>
      <c r="E8" s="221"/>
      <c r="F8" s="221"/>
      <c r="G8" s="221"/>
      <c r="H8" s="221"/>
      <c r="I8" s="221"/>
      <c r="J8" s="221"/>
      <c r="K8" s="221"/>
      <c r="L8" s="221"/>
      <c r="M8" s="221"/>
      <c r="N8" s="221"/>
      <c r="O8" s="221"/>
      <c r="P8" s="221"/>
      <c r="Q8" s="221"/>
      <c r="R8" s="221"/>
      <c r="S8" s="243"/>
      <c r="T8" s="384"/>
      <c r="U8" s="256"/>
      <c r="V8" s="256" t="s">
        <v>351</v>
      </c>
      <c r="W8" s="221"/>
      <c r="X8" s="256"/>
      <c r="Y8" s="221"/>
      <c r="Z8" s="221"/>
      <c r="AA8" s="221"/>
      <c r="AB8" s="221"/>
      <c r="AC8" s="221"/>
      <c r="AD8" s="221"/>
      <c r="AE8" s="221"/>
      <c r="AF8" s="221"/>
      <c r="AG8" s="221"/>
      <c r="AH8" s="221"/>
      <c r="AI8" s="221"/>
      <c r="AJ8" s="221"/>
      <c r="AK8" s="221"/>
      <c r="AL8" s="221"/>
      <c r="AM8" s="243"/>
      <c r="AN8" s="384"/>
      <c r="AO8" s="256"/>
      <c r="AP8" s="256" t="s">
        <v>351</v>
      </c>
      <c r="AQ8" s="221"/>
      <c r="AR8" s="256"/>
      <c r="AS8" s="221"/>
      <c r="AT8" s="221"/>
      <c r="AU8" s="221"/>
      <c r="AV8" s="221"/>
      <c r="AW8" s="221"/>
      <c r="AX8" s="221"/>
      <c r="AY8" s="221"/>
      <c r="AZ8" s="221"/>
      <c r="BA8" s="221"/>
      <c r="BB8" s="221"/>
      <c r="BC8" s="221"/>
      <c r="BD8" s="221"/>
      <c r="BE8" s="221"/>
      <c r="BF8" s="221"/>
      <c r="BG8" s="243"/>
      <c r="BH8" s="270"/>
      <c r="BI8" s="256"/>
      <c r="BJ8" s="256" t="s">
        <v>351</v>
      </c>
      <c r="BK8" s="221"/>
      <c r="BL8" s="256"/>
      <c r="BM8" s="221"/>
      <c r="BN8" s="221"/>
      <c r="BO8" s="221"/>
      <c r="BP8" s="221"/>
      <c r="BQ8" s="221"/>
      <c r="BR8" s="221"/>
      <c r="BS8" s="221"/>
      <c r="BT8" s="221"/>
      <c r="BU8" s="221"/>
      <c r="BV8" s="221"/>
      <c r="BW8" s="221"/>
      <c r="BX8" s="221"/>
      <c r="BY8" s="221"/>
      <c r="BZ8" s="221"/>
      <c r="CA8" s="243"/>
      <c r="CB8" s="384"/>
      <c r="CC8" s="256"/>
      <c r="CD8" s="256" t="s">
        <v>351</v>
      </c>
      <c r="CE8" s="221"/>
      <c r="CF8" s="256"/>
      <c r="CG8" s="221"/>
      <c r="CH8" s="221"/>
      <c r="CI8" s="221"/>
      <c r="CJ8" s="221"/>
      <c r="CK8" s="221"/>
      <c r="CL8" s="221"/>
      <c r="CM8" s="221"/>
      <c r="CN8" s="221"/>
      <c r="CO8" s="221"/>
      <c r="CP8" s="221"/>
      <c r="CQ8" s="221"/>
      <c r="CR8" s="221"/>
      <c r="CS8" s="221"/>
      <c r="CT8" s="221"/>
      <c r="CU8" s="243"/>
      <c r="CV8" s="384"/>
      <c r="CW8" s="256"/>
      <c r="CX8" s="256" t="s">
        <v>351</v>
      </c>
      <c r="CY8" s="221"/>
      <c r="CZ8" s="256"/>
      <c r="DA8" s="221"/>
      <c r="DB8" s="221"/>
      <c r="DC8" s="221"/>
      <c r="DD8" s="221"/>
      <c r="DE8" s="221"/>
      <c r="DF8" s="221"/>
      <c r="DG8" s="221"/>
      <c r="DH8" s="221"/>
      <c r="DI8" s="221"/>
      <c r="DJ8" s="221"/>
      <c r="DK8" s="221"/>
      <c r="DL8" s="221"/>
      <c r="DM8" s="221"/>
      <c r="DN8" s="221"/>
      <c r="DO8" s="243"/>
      <c r="DP8" s="384"/>
      <c r="DQ8" s="256"/>
      <c r="DR8" s="256" t="s">
        <v>351</v>
      </c>
      <c r="DS8" s="221"/>
      <c r="DT8" s="256"/>
      <c r="DU8" s="221"/>
      <c r="DV8" s="221"/>
      <c r="DW8" s="221"/>
      <c r="DX8" s="221"/>
      <c r="DY8" s="221"/>
      <c r="DZ8" s="221"/>
      <c r="EA8" s="221"/>
      <c r="EB8" s="221"/>
      <c r="EC8" s="221"/>
      <c r="ED8" s="221"/>
      <c r="EE8" s="221"/>
      <c r="EF8" s="221"/>
      <c r="EG8" s="221"/>
      <c r="EH8" s="221"/>
      <c r="EI8" s="243"/>
      <c r="EJ8" s="384"/>
      <c r="EK8" s="256"/>
      <c r="EL8" s="256" t="s">
        <v>351</v>
      </c>
      <c r="EM8" s="221"/>
      <c r="EN8" s="256"/>
      <c r="EO8" s="221"/>
      <c r="EP8" s="221"/>
      <c r="EQ8" s="221"/>
      <c r="ER8" s="221"/>
      <c r="ES8" s="221"/>
      <c r="ET8" s="221"/>
      <c r="EU8" s="221"/>
      <c r="EV8" s="221"/>
      <c r="EW8" s="221"/>
      <c r="EX8" s="221"/>
      <c r="EY8" s="221"/>
      <c r="EZ8" s="221"/>
      <c r="FA8" s="221"/>
      <c r="FB8" s="221"/>
      <c r="FC8" s="243"/>
      <c r="FD8" s="384"/>
      <c r="FE8" s="256"/>
      <c r="FF8" s="256" t="s">
        <v>351</v>
      </c>
      <c r="FG8" s="221"/>
      <c r="FH8" s="256"/>
      <c r="FI8" s="221"/>
      <c r="FJ8" s="221"/>
      <c r="FK8" s="221"/>
      <c r="FL8" s="221"/>
      <c r="FM8" s="221"/>
      <c r="FN8" s="221"/>
      <c r="FO8" s="221"/>
      <c r="FP8" s="221"/>
      <c r="FQ8" s="221"/>
      <c r="FR8" s="221"/>
      <c r="FS8" s="221"/>
      <c r="FT8" s="221"/>
      <c r="FU8" s="221"/>
      <c r="FV8" s="221"/>
      <c r="FW8" s="243"/>
      <c r="FX8" s="384"/>
      <c r="FY8" s="256"/>
      <c r="FZ8" s="256" t="s">
        <v>351</v>
      </c>
      <c r="GA8" s="221"/>
      <c r="GB8" s="256"/>
      <c r="GC8" s="221"/>
      <c r="GD8" s="221"/>
      <c r="GE8" s="221"/>
      <c r="GF8" s="221"/>
      <c r="GG8" s="221"/>
      <c r="GH8" s="221"/>
      <c r="GI8" s="221"/>
      <c r="GJ8" s="221"/>
      <c r="GK8" s="221"/>
      <c r="GL8" s="221"/>
      <c r="GM8" s="221"/>
      <c r="GN8" s="221"/>
      <c r="GO8" s="221"/>
      <c r="GP8" s="221"/>
      <c r="GQ8" s="243"/>
      <c r="GR8" s="384"/>
      <c r="GS8" s="256"/>
      <c r="GT8" s="256" t="s">
        <v>351</v>
      </c>
      <c r="GU8" s="221"/>
      <c r="GV8" s="256"/>
      <c r="GW8" s="221"/>
      <c r="GX8" s="221"/>
      <c r="GY8" s="221"/>
      <c r="GZ8" s="221"/>
      <c r="HA8" s="221"/>
      <c r="HB8" s="221"/>
      <c r="HC8" s="221"/>
      <c r="HD8" s="221"/>
      <c r="HE8" s="221"/>
      <c r="HF8" s="221"/>
      <c r="HG8" s="221"/>
      <c r="HH8" s="221"/>
      <c r="HI8" s="221"/>
      <c r="HJ8" s="221"/>
      <c r="HK8" s="243"/>
      <c r="HL8" s="384"/>
      <c r="HM8" s="256"/>
      <c r="HN8" s="256" t="s">
        <v>351</v>
      </c>
      <c r="HO8" s="221"/>
      <c r="HP8" s="256"/>
      <c r="HQ8" s="221"/>
      <c r="HR8" s="221"/>
      <c r="HS8" s="221"/>
      <c r="HT8" s="221"/>
      <c r="HU8" s="221"/>
      <c r="HV8" s="221"/>
      <c r="HW8" s="221"/>
      <c r="HX8" s="221"/>
      <c r="HY8" s="221"/>
      <c r="HZ8" s="221"/>
      <c r="IA8" s="221"/>
      <c r="IB8" s="221"/>
      <c r="IC8" s="221"/>
      <c r="ID8" s="221"/>
      <c r="IE8" s="243"/>
      <c r="IF8" s="384"/>
      <c r="IG8" s="256"/>
      <c r="IH8" s="256" t="s">
        <v>351</v>
      </c>
      <c r="II8" s="221"/>
      <c r="IJ8" s="256"/>
      <c r="IK8" s="221"/>
      <c r="IL8" s="221"/>
      <c r="IM8" s="221"/>
      <c r="IN8" s="221"/>
      <c r="IO8" s="221"/>
      <c r="IP8" s="221"/>
      <c r="IQ8" s="221"/>
      <c r="IR8" s="221"/>
      <c r="IS8" s="221"/>
      <c r="IT8" s="221"/>
      <c r="IU8" s="221"/>
      <c r="IV8" s="221"/>
      <c r="IW8" s="221"/>
      <c r="IX8" s="221"/>
      <c r="IY8" s="243"/>
      <c r="IZ8" s="384"/>
      <c r="JA8" s="256"/>
      <c r="JB8" s="256" t="s">
        <v>351</v>
      </c>
      <c r="JC8" s="221"/>
      <c r="JD8" s="256"/>
      <c r="JE8" s="221"/>
      <c r="JF8" s="221"/>
      <c r="JG8" s="221"/>
      <c r="JH8" s="221"/>
      <c r="JI8" s="221"/>
      <c r="JJ8" s="221"/>
      <c r="JK8" s="221"/>
      <c r="JL8" s="221"/>
      <c r="JM8" s="221"/>
      <c r="JN8" s="221"/>
      <c r="JO8" s="221"/>
      <c r="JP8" s="221"/>
      <c r="JQ8" s="221"/>
      <c r="JR8" s="221"/>
      <c r="JS8" s="243"/>
      <c r="JT8" s="384"/>
      <c r="JU8" s="256"/>
      <c r="JV8" s="256" t="s">
        <v>351</v>
      </c>
      <c r="JW8" s="221"/>
      <c r="JX8" s="256"/>
      <c r="JY8" s="221"/>
      <c r="JZ8" s="221"/>
      <c r="KA8" s="221"/>
      <c r="KB8" s="221"/>
      <c r="KC8" s="221"/>
      <c r="KD8" s="221"/>
      <c r="KE8" s="221"/>
      <c r="KF8" s="221"/>
      <c r="KG8" s="221"/>
      <c r="KH8" s="221"/>
      <c r="KI8" s="221"/>
      <c r="KJ8" s="221"/>
      <c r="KK8" s="221"/>
      <c r="KL8" s="221"/>
      <c r="KM8" s="243"/>
    </row>
    <row r="9" spans="1:301" ht="12.75" customHeight="1" x14ac:dyDescent="0.2">
      <c r="A9" s="256"/>
      <c r="B9" s="230"/>
      <c r="C9" s="221"/>
      <c r="D9" s="256"/>
      <c r="E9" s="221"/>
      <c r="F9" s="221"/>
      <c r="G9" s="221"/>
      <c r="H9" s="221"/>
      <c r="I9" s="221"/>
      <c r="J9" s="221"/>
      <c r="K9" s="221"/>
      <c r="L9" s="221"/>
      <c r="M9" s="221"/>
      <c r="N9" s="221"/>
      <c r="O9" s="221"/>
      <c r="P9" s="221"/>
      <c r="Q9" s="221"/>
      <c r="R9" s="221"/>
      <c r="S9" s="243"/>
      <c r="T9" s="384"/>
      <c r="U9" s="256"/>
      <c r="V9" s="230"/>
      <c r="W9" s="221"/>
      <c r="X9" s="256"/>
      <c r="Y9" s="221"/>
      <c r="Z9" s="221"/>
      <c r="AA9" s="221"/>
      <c r="AB9" s="221"/>
      <c r="AC9" s="221"/>
      <c r="AD9" s="221"/>
      <c r="AE9" s="221"/>
      <c r="AF9" s="221"/>
      <c r="AG9" s="221"/>
      <c r="AH9" s="221"/>
      <c r="AI9" s="221"/>
      <c r="AJ9" s="221"/>
      <c r="AK9" s="221"/>
      <c r="AL9" s="221"/>
      <c r="AM9" s="243"/>
      <c r="AN9" s="384"/>
      <c r="AO9" s="256"/>
      <c r="AP9" s="230"/>
      <c r="AQ9" s="221"/>
      <c r="AR9" s="256"/>
      <c r="AS9" s="221"/>
      <c r="AT9" s="221"/>
      <c r="AU9" s="221"/>
      <c r="AV9" s="221"/>
      <c r="AW9" s="221"/>
      <c r="AX9" s="221"/>
      <c r="AY9" s="221"/>
      <c r="AZ9" s="221"/>
      <c r="BA9" s="221"/>
      <c r="BB9" s="221"/>
      <c r="BC9" s="221"/>
      <c r="BD9" s="221"/>
      <c r="BE9" s="221"/>
      <c r="BF9" s="221"/>
      <c r="BG9" s="243"/>
      <c r="BH9" s="270"/>
      <c r="BI9" s="256"/>
      <c r="BJ9" s="230"/>
      <c r="BK9" s="221"/>
      <c r="BL9" s="256"/>
      <c r="BM9" s="221"/>
      <c r="BN9" s="221"/>
      <c r="BO9" s="221"/>
      <c r="BP9" s="221"/>
      <c r="BQ9" s="221"/>
      <c r="BR9" s="221"/>
      <c r="BS9" s="221"/>
      <c r="BT9" s="221"/>
      <c r="BU9" s="221"/>
      <c r="BV9" s="221"/>
      <c r="BW9" s="221"/>
      <c r="BX9" s="221"/>
      <c r="BY9" s="221"/>
      <c r="BZ9" s="221"/>
      <c r="CA9" s="243"/>
      <c r="CB9" s="384"/>
      <c r="CC9" s="256"/>
      <c r="CD9" s="230"/>
      <c r="CE9" s="221"/>
      <c r="CF9" s="256"/>
      <c r="CG9" s="221"/>
      <c r="CH9" s="221"/>
      <c r="CI9" s="221"/>
      <c r="CJ9" s="221"/>
      <c r="CK9" s="221"/>
      <c r="CL9" s="221"/>
      <c r="CM9" s="221"/>
      <c r="CN9" s="221"/>
      <c r="CO9" s="221"/>
      <c r="CP9" s="221"/>
      <c r="CQ9" s="221"/>
      <c r="CR9" s="221"/>
      <c r="CS9" s="221"/>
      <c r="CT9" s="221"/>
      <c r="CU9" s="243"/>
      <c r="CV9" s="384"/>
      <c r="CW9" s="256"/>
      <c r="CX9" s="230"/>
      <c r="CY9" s="221"/>
      <c r="CZ9" s="256"/>
      <c r="DA9" s="221"/>
      <c r="DB9" s="221"/>
      <c r="DC9" s="221"/>
      <c r="DD9" s="221"/>
      <c r="DE9" s="221"/>
      <c r="DF9" s="221"/>
      <c r="DG9" s="221"/>
      <c r="DH9" s="221"/>
      <c r="DI9" s="221"/>
      <c r="DJ9" s="221"/>
      <c r="DK9" s="221"/>
      <c r="DL9" s="221"/>
      <c r="DM9" s="221"/>
      <c r="DN9" s="221"/>
      <c r="DO9" s="243"/>
      <c r="DP9" s="384"/>
      <c r="DQ9" s="256"/>
      <c r="DR9" s="230"/>
      <c r="DS9" s="221"/>
      <c r="DT9" s="256"/>
      <c r="DU9" s="221"/>
      <c r="DV9" s="221"/>
      <c r="DW9" s="221"/>
      <c r="DX9" s="221"/>
      <c r="DY9" s="221"/>
      <c r="DZ9" s="221"/>
      <c r="EA9" s="221"/>
      <c r="EB9" s="221"/>
      <c r="EC9" s="221"/>
      <c r="ED9" s="221"/>
      <c r="EE9" s="221"/>
      <c r="EF9" s="221"/>
      <c r="EG9" s="221"/>
      <c r="EH9" s="221"/>
      <c r="EI9" s="243"/>
      <c r="EJ9" s="384"/>
      <c r="EK9" s="256"/>
      <c r="EL9" s="230"/>
      <c r="EM9" s="221"/>
      <c r="EN9" s="256"/>
      <c r="EO9" s="221"/>
      <c r="EP9" s="221"/>
      <c r="EQ9" s="221"/>
      <c r="ER9" s="221"/>
      <c r="ES9" s="221"/>
      <c r="ET9" s="221"/>
      <c r="EU9" s="221"/>
      <c r="EV9" s="221"/>
      <c r="EW9" s="221"/>
      <c r="EX9" s="221"/>
      <c r="EY9" s="221"/>
      <c r="EZ9" s="221"/>
      <c r="FA9" s="221"/>
      <c r="FB9" s="221"/>
      <c r="FC9" s="243"/>
      <c r="FD9" s="384"/>
      <c r="FE9" s="256"/>
      <c r="FF9" s="230"/>
      <c r="FG9" s="221"/>
      <c r="FH9" s="256"/>
      <c r="FI9" s="221"/>
      <c r="FJ9" s="221"/>
      <c r="FK9" s="221"/>
      <c r="FL9" s="221"/>
      <c r="FM9" s="221"/>
      <c r="FN9" s="221"/>
      <c r="FO9" s="221"/>
      <c r="FP9" s="221"/>
      <c r="FQ9" s="221"/>
      <c r="FR9" s="221"/>
      <c r="FS9" s="221"/>
      <c r="FT9" s="221"/>
      <c r="FU9" s="221"/>
      <c r="FV9" s="221"/>
      <c r="FW9" s="243"/>
      <c r="FX9" s="384"/>
      <c r="FY9" s="256"/>
      <c r="FZ9" s="230"/>
      <c r="GA9" s="221"/>
      <c r="GB9" s="256"/>
      <c r="GC9" s="221"/>
      <c r="GD9" s="221"/>
      <c r="GE9" s="221"/>
      <c r="GF9" s="221"/>
      <c r="GG9" s="221"/>
      <c r="GH9" s="221"/>
      <c r="GI9" s="221"/>
      <c r="GJ9" s="221"/>
      <c r="GK9" s="221"/>
      <c r="GL9" s="221"/>
      <c r="GM9" s="221"/>
      <c r="GN9" s="221"/>
      <c r="GO9" s="221"/>
      <c r="GP9" s="221"/>
      <c r="GQ9" s="243"/>
      <c r="GR9" s="384"/>
      <c r="GS9" s="256"/>
      <c r="GT9" s="230"/>
      <c r="GU9" s="221"/>
      <c r="GV9" s="256"/>
      <c r="GW9" s="221"/>
      <c r="GX9" s="221"/>
      <c r="GY9" s="221"/>
      <c r="GZ9" s="221"/>
      <c r="HA9" s="221"/>
      <c r="HB9" s="221"/>
      <c r="HC9" s="221"/>
      <c r="HD9" s="221"/>
      <c r="HE9" s="221"/>
      <c r="HF9" s="221"/>
      <c r="HG9" s="221"/>
      <c r="HH9" s="221"/>
      <c r="HI9" s="221"/>
      <c r="HJ9" s="221"/>
      <c r="HK9" s="243"/>
      <c r="HL9" s="384"/>
      <c r="HM9" s="256"/>
      <c r="HN9" s="230"/>
      <c r="HO9" s="221"/>
      <c r="HP9" s="256"/>
      <c r="HQ9" s="221"/>
      <c r="HR9" s="221"/>
      <c r="HS9" s="221"/>
      <c r="HT9" s="221"/>
      <c r="HU9" s="221"/>
      <c r="HV9" s="221"/>
      <c r="HW9" s="221"/>
      <c r="HX9" s="221"/>
      <c r="HY9" s="221"/>
      <c r="HZ9" s="221"/>
      <c r="IA9" s="221"/>
      <c r="IB9" s="221"/>
      <c r="IC9" s="221"/>
      <c r="ID9" s="221"/>
      <c r="IE9" s="243"/>
      <c r="IF9" s="384"/>
      <c r="IG9" s="256"/>
      <c r="IH9" s="230"/>
      <c r="II9" s="221"/>
      <c r="IJ9" s="256"/>
      <c r="IK9" s="221"/>
      <c r="IL9" s="221"/>
      <c r="IM9" s="221"/>
      <c r="IN9" s="221"/>
      <c r="IO9" s="221"/>
      <c r="IP9" s="221"/>
      <c r="IQ9" s="221"/>
      <c r="IR9" s="221"/>
      <c r="IS9" s="221"/>
      <c r="IT9" s="221"/>
      <c r="IU9" s="221"/>
      <c r="IV9" s="221"/>
      <c r="IW9" s="221"/>
      <c r="IX9" s="221"/>
      <c r="IY9" s="243"/>
      <c r="IZ9" s="384"/>
      <c r="JA9" s="256"/>
      <c r="JB9" s="230"/>
      <c r="JC9" s="221"/>
      <c r="JD9" s="256"/>
      <c r="JE9" s="221"/>
      <c r="JF9" s="221"/>
      <c r="JG9" s="221"/>
      <c r="JH9" s="221"/>
      <c r="JI9" s="221"/>
      <c r="JJ9" s="221"/>
      <c r="JK9" s="221"/>
      <c r="JL9" s="221"/>
      <c r="JM9" s="221"/>
      <c r="JN9" s="221"/>
      <c r="JO9" s="221"/>
      <c r="JP9" s="221"/>
      <c r="JQ9" s="221"/>
      <c r="JR9" s="221"/>
      <c r="JS9" s="243"/>
      <c r="JT9" s="384"/>
      <c r="JU9" s="256"/>
      <c r="JV9" s="230"/>
      <c r="JW9" s="221"/>
      <c r="JX9" s="256"/>
      <c r="JY9" s="221"/>
      <c r="JZ9" s="221"/>
      <c r="KA9" s="221"/>
      <c r="KB9" s="221"/>
      <c r="KC9" s="221"/>
      <c r="KD9" s="221"/>
      <c r="KE9" s="221"/>
      <c r="KF9" s="221"/>
      <c r="KG9" s="221"/>
      <c r="KH9" s="221"/>
      <c r="KI9" s="221"/>
      <c r="KJ9" s="221"/>
      <c r="KK9" s="221"/>
      <c r="KL9" s="221"/>
      <c r="KM9" s="243"/>
    </row>
    <row r="10" spans="1:301" ht="12.75" customHeight="1" x14ac:dyDescent="0.2">
      <c r="A10" s="256"/>
      <c r="B10" s="256" t="s">
        <v>352</v>
      </c>
      <c r="C10" s="221"/>
      <c r="D10" s="256"/>
      <c r="E10" s="221"/>
      <c r="F10" s="221"/>
      <c r="G10" s="221"/>
      <c r="H10" s="221"/>
      <c r="I10" s="221"/>
      <c r="J10" s="221"/>
      <c r="K10" s="221"/>
      <c r="L10" s="221"/>
      <c r="M10" s="221"/>
      <c r="N10" s="221"/>
      <c r="O10" s="221"/>
      <c r="P10" s="221"/>
      <c r="Q10" s="221"/>
      <c r="R10" s="221"/>
      <c r="S10" s="243"/>
      <c r="T10" s="384"/>
      <c r="U10" s="256"/>
      <c r="V10" s="256" t="s">
        <v>352</v>
      </c>
      <c r="W10" s="221"/>
      <c r="X10" s="256"/>
      <c r="Y10" s="221"/>
      <c r="Z10" s="221"/>
      <c r="AA10" s="221"/>
      <c r="AB10" s="221"/>
      <c r="AC10" s="221"/>
      <c r="AD10" s="221"/>
      <c r="AE10" s="221"/>
      <c r="AF10" s="221"/>
      <c r="AG10" s="221"/>
      <c r="AH10" s="221"/>
      <c r="AI10" s="221"/>
      <c r="AJ10" s="221"/>
      <c r="AK10" s="221"/>
      <c r="AL10" s="221"/>
      <c r="AM10" s="243"/>
      <c r="AN10" s="384"/>
      <c r="AO10" s="256"/>
      <c r="AP10" s="256" t="s">
        <v>352</v>
      </c>
      <c r="AQ10" s="221"/>
      <c r="AR10" s="256"/>
      <c r="AS10" s="221"/>
      <c r="AT10" s="221"/>
      <c r="AU10" s="221"/>
      <c r="AV10" s="221"/>
      <c r="AW10" s="221"/>
      <c r="AX10" s="221"/>
      <c r="AY10" s="221"/>
      <c r="AZ10" s="221"/>
      <c r="BA10" s="221"/>
      <c r="BB10" s="221"/>
      <c r="BC10" s="221"/>
      <c r="BD10" s="221"/>
      <c r="BE10" s="221"/>
      <c r="BF10" s="221"/>
      <c r="BG10" s="243"/>
      <c r="BH10" s="270"/>
      <c r="BI10" s="256"/>
      <c r="BJ10" s="256" t="s">
        <v>352</v>
      </c>
      <c r="BK10" s="221"/>
      <c r="BL10" s="256"/>
      <c r="BM10" s="221"/>
      <c r="BN10" s="221"/>
      <c r="BO10" s="221"/>
      <c r="BP10" s="221"/>
      <c r="BQ10" s="221"/>
      <c r="BR10" s="221"/>
      <c r="BS10" s="221"/>
      <c r="BT10" s="221"/>
      <c r="BU10" s="221"/>
      <c r="BV10" s="221"/>
      <c r="BW10" s="221"/>
      <c r="BX10" s="221"/>
      <c r="BY10" s="221"/>
      <c r="BZ10" s="221"/>
      <c r="CA10" s="243"/>
      <c r="CB10" s="384"/>
      <c r="CC10" s="256"/>
      <c r="CD10" s="256" t="s">
        <v>352</v>
      </c>
      <c r="CE10" s="221"/>
      <c r="CF10" s="256"/>
      <c r="CG10" s="221"/>
      <c r="CH10" s="221"/>
      <c r="CI10" s="221"/>
      <c r="CJ10" s="221"/>
      <c r="CK10" s="221"/>
      <c r="CL10" s="221"/>
      <c r="CM10" s="221"/>
      <c r="CN10" s="221"/>
      <c r="CO10" s="221"/>
      <c r="CP10" s="221"/>
      <c r="CQ10" s="221"/>
      <c r="CR10" s="221"/>
      <c r="CS10" s="221"/>
      <c r="CT10" s="221"/>
      <c r="CU10" s="243"/>
      <c r="CV10" s="384"/>
      <c r="CW10" s="256"/>
      <c r="CX10" s="256" t="s">
        <v>352</v>
      </c>
      <c r="CY10" s="221"/>
      <c r="CZ10" s="256"/>
      <c r="DA10" s="221"/>
      <c r="DB10" s="221"/>
      <c r="DC10" s="221"/>
      <c r="DD10" s="221"/>
      <c r="DE10" s="221"/>
      <c r="DF10" s="221"/>
      <c r="DG10" s="221"/>
      <c r="DH10" s="221"/>
      <c r="DI10" s="221"/>
      <c r="DJ10" s="221"/>
      <c r="DK10" s="221"/>
      <c r="DL10" s="221"/>
      <c r="DM10" s="221"/>
      <c r="DN10" s="221"/>
      <c r="DO10" s="243"/>
      <c r="DP10" s="384"/>
      <c r="DQ10" s="256"/>
      <c r="DR10" s="256" t="s">
        <v>352</v>
      </c>
      <c r="DS10" s="221"/>
      <c r="DT10" s="256"/>
      <c r="DU10" s="221"/>
      <c r="DV10" s="221"/>
      <c r="DW10" s="221"/>
      <c r="DX10" s="221"/>
      <c r="DY10" s="221"/>
      <c r="DZ10" s="221"/>
      <c r="EA10" s="221"/>
      <c r="EB10" s="221"/>
      <c r="EC10" s="221"/>
      <c r="ED10" s="221"/>
      <c r="EE10" s="221"/>
      <c r="EF10" s="221"/>
      <c r="EG10" s="221"/>
      <c r="EH10" s="221"/>
      <c r="EI10" s="243"/>
      <c r="EJ10" s="384"/>
      <c r="EK10" s="256"/>
      <c r="EL10" s="256" t="s">
        <v>352</v>
      </c>
      <c r="EM10" s="221"/>
      <c r="EN10" s="256"/>
      <c r="EO10" s="221"/>
      <c r="EP10" s="221"/>
      <c r="EQ10" s="221"/>
      <c r="ER10" s="221"/>
      <c r="ES10" s="221"/>
      <c r="ET10" s="221"/>
      <c r="EU10" s="221"/>
      <c r="EV10" s="221"/>
      <c r="EW10" s="221"/>
      <c r="EX10" s="221"/>
      <c r="EY10" s="221"/>
      <c r="EZ10" s="221"/>
      <c r="FA10" s="221"/>
      <c r="FB10" s="221"/>
      <c r="FC10" s="243"/>
      <c r="FD10" s="384"/>
      <c r="FE10" s="256"/>
      <c r="FF10" s="256" t="s">
        <v>352</v>
      </c>
      <c r="FG10" s="221"/>
      <c r="FH10" s="256"/>
      <c r="FI10" s="221"/>
      <c r="FJ10" s="221"/>
      <c r="FK10" s="221"/>
      <c r="FL10" s="221"/>
      <c r="FM10" s="221"/>
      <c r="FN10" s="221"/>
      <c r="FO10" s="221"/>
      <c r="FP10" s="221"/>
      <c r="FQ10" s="221"/>
      <c r="FR10" s="221"/>
      <c r="FS10" s="221"/>
      <c r="FT10" s="221"/>
      <c r="FU10" s="221"/>
      <c r="FV10" s="221"/>
      <c r="FW10" s="243"/>
      <c r="FX10" s="384"/>
      <c r="FY10" s="256"/>
      <c r="FZ10" s="256" t="s">
        <v>352</v>
      </c>
      <c r="GA10" s="221"/>
      <c r="GB10" s="256"/>
      <c r="GC10" s="221"/>
      <c r="GD10" s="221"/>
      <c r="GE10" s="221"/>
      <c r="GF10" s="221"/>
      <c r="GG10" s="221"/>
      <c r="GH10" s="221"/>
      <c r="GI10" s="221"/>
      <c r="GJ10" s="221"/>
      <c r="GK10" s="221"/>
      <c r="GL10" s="221"/>
      <c r="GM10" s="221"/>
      <c r="GN10" s="221"/>
      <c r="GO10" s="221"/>
      <c r="GP10" s="221"/>
      <c r="GQ10" s="243"/>
      <c r="GR10" s="384"/>
      <c r="GS10" s="256"/>
      <c r="GT10" s="256" t="s">
        <v>352</v>
      </c>
      <c r="GU10" s="221"/>
      <c r="GV10" s="256"/>
      <c r="GW10" s="221"/>
      <c r="GX10" s="221"/>
      <c r="GY10" s="221"/>
      <c r="GZ10" s="221"/>
      <c r="HA10" s="221"/>
      <c r="HB10" s="221"/>
      <c r="HC10" s="221"/>
      <c r="HD10" s="221"/>
      <c r="HE10" s="221"/>
      <c r="HF10" s="221"/>
      <c r="HG10" s="221"/>
      <c r="HH10" s="221"/>
      <c r="HI10" s="221"/>
      <c r="HJ10" s="221"/>
      <c r="HK10" s="243"/>
      <c r="HL10" s="384"/>
      <c r="HM10" s="256"/>
      <c r="HN10" s="256" t="s">
        <v>352</v>
      </c>
      <c r="HO10" s="221"/>
      <c r="HP10" s="256"/>
      <c r="HQ10" s="221"/>
      <c r="HR10" s="221"/>
      <c r="HS10" s="221"/>
      <c r="HT10" s="221"/>
      <c r="HU10" s="221"/>
      <c r="HV10" s="221"/>
      <c r="HW10" s="221"/>
      <c r="HX10" s="221"/>
      <c r="HY10" s="221"/>
      <c r="HZ10" s="221"/>
      <c r="IA10" s="221"/>
      <c r="IB10" s="221"/>
      <c r="IC10" s="221"/>
      <c r="ID10" s="221"/>
      <c r="IE10" s="243"/>
      <c r="IF10" s="384"/>
      <c r="IG10" s="256"/>
      <c r="IH10" s="256" t="s">
        <v>352</v>
      </c>
      <c r="II10" s="221"/>
      <c r="IJ10" s="256"/>
      <c r="IK10" s="221"/>
      <c r="IL10" s="221"/>
      <c r="IM10" s="221"/>
      <c r="IN10" s="221"/>
      <c r="IO10" s="221"/>
      <c r="IP10" s="221"/>
      <c r="IQ10" s="221"/>
      <c r="IR10" s="221"/>
      <c r="IS10" s="221"/>
      <c r="IT10" s="221"/>
      <c r="IU10" s="221"/>
      <c r="IV10" s="221"/>
      <c r="IW10" s="221"/>
      <c r="IX10" s="221"/>
      <c r="IY10" s="243"/>
      <c r="IZ10" s="384"/>
      <c r="JA10" s="256"/>
      <c r="JB10" s="256" t="s">
        <v>352</v>
      </c>
      <c r="JC10" s="221"/>
      <c r="JD10" s="256"/>
      <c r="JE10" s="221"/>
      <c r="JF10" s="221"/>
      <c r="JG10" s="221"/>
      <c r="JH10" s="221"/>
      <c r="JI10" s="221"/>
      <c r="JJ10" s="221"/>
      <c r="JK10" s="221"/>
      <c r="JL10" s="221"/>
      <c r="JM10" s="221"/>
      <c r="JN10" s="221"/>
      <c r="JO10" s="221"/>
      <c r="JP10" s="221"/>
      <c r="JQ10" s="221"/>
      <c r="JR10" s="221"/>
      <c r="JS10" s="243"/>
      <c r="JT10" s="384"/>
      <c r="JU10" s="256"/>
      <c r="JV10" s="256" t="s">
        <v>352</v>
      </c>
      <c r="JW10" s="221"/>
      <c r="JX10" s="256"/>
      <c r="JY10" s="221"/>
      <c r="JZ10" s="221"/>
      <c r="KA10" s="221"/>
      <c r="KB10" s="221"/>
      <c r="KC10" s="221"/>
      <c r="KD10" s="221"/>
      <c r="KE10" s="221"/>
      <c r="KF10" s="221"/>
      <c r="KG10" s="221"/>
      <c r="KH10" s="221"/>
      <c r="KI10" s="221"/>
      <c r="KJ10" s="221"/>
      <c r="KK10" s="221"/>
      <c r="KL10" s="221"/>
      <c r="KM10" s="243"/>
    </row>
    <row r="11" spans="1:301" ht="12.75" customHeight="1" x14ac:dyDescent="0.2">
      <c r="A11" s="256"/>
      <c r="B11" s="230"/>
      <c r="C11" s="221"/>
      <c r="D11" s="221"/>
      <c r="E11" s="221"/>
      <c r="F11" s="221"/>
      <c r="G11" s="221"/>
      <c r="H11" s="221"/>
      <c r="I11" s="221"/>
      <c r="J11" s="221"/>
      <c r="K11" s="221"/>
      <c r="L11" s="221"/>
      <c r="M11" s="221"/>
      <c r="N11" s="221"/>
      <c r="O11" s="221"/>
      <c r="P11" s="221"/>
      <c r="Q11" s="221"/>
      <c r="R11" s="221"/>
      <c r="S11" s="243"/>
      <c r="T11" s="384"/>
      <c r="U11" s="256"/>
      <c r="V11" s="230"/>
      <c r="W11" s="221"/>
      <c r="X11" s="221"/>
      <c r="Y11" s="221"/>
      <c r="Z11" s="221"/>
      <c r="AA11" s="221"/>
      <c r="AB11" s="221"/>
      <c r="AC11" s="221"/>
      <c r="AD11" s="221"/>
      <c r="AE11" s="221"/>
      <c r="AF11" s="221"/>
      <c r="AG11" s="221"/>
      <c r="AH11" s="221"/>
      <c r="AI11" s="221"/>
      <c r="AJ11" s="221"/>
      <c r="AK11" s="221"/>
      <c r="AL11" s="221"/>
      <c r="AM11" s="243"/>
      <c r="AN11" s="384"/>
      <c r="AO11" s="256"/>
      <c r="AP11" s="230"/>
      <c r="AQ11" s="221"/>
      <c r="AR11" s="221"/>
      <c r="AS11" s="221"/>
      <c r="AT11" s="221"/>
      <c r="AU11" s="221"/>
      <c r="AV11" s="221"/>
      <c r="AW11" s="221"/>
      <c r="AX11" s="221"/>
      <c r="AY11" s="221"/>
      <c r="AZ11" s="221"/>
      <c r="BA11" s="221"/>
      <c r="BB11" s="221"/>
      <c r="BC11" s="221"/>
      <c r="BD11" s="221"/>
      <c r="BE11" s="221"/>
      <c r="BF11" s="221"/>
      <c r="BG11" s="243"/>
      <c r="BH11" s="270"/>
      <c r="BI11" s="256"/>
      <c r="BJ11" s="230"/>
      <c r="BK11" s="221"/>
      <c r="BL11" s="221"/>
      <c r="BM11" s="221"/>
      <c r="BN11" s="221"/>
      <c r="BO11" s="221"/>
      <c r="BP11" s="221"/>
      <c r="BQ11" s="221"/>
      <c r="BR11" s="221"/>
      <c r="BS11" s="221"/>
      <c r="BT11" s="221"/>
      <c r="BU11" s="221"/>
      <c r="BV11" s="221"/>
      <c r="BW11" s="221"/>
      <c r="BX11" s="221"/>
      <c r="BY11" s="221"/>
      <c r="BZ11" s="221"/>
      <c r="CA11" s="243"/>
      <c r="CB11" s="384"/>
      <c r="CC11" s="256"/>
      <c r="CD11" s="230"/>
      <c r="CE11" s="221"/>
      <c r="CF11" s="221"/>
      <c r="CG11" s="221"/>
      <c r="CH11" s="221"/>
      <c r="CI11" s="221"/>
      <c r="CJ11" s="221"/>
      <c r="CK11" s="221"/>
      <c r="CL11" s="221"/>
      <c r="CM11" s="221"/>
      <c r="CN11" s="221"/>
      <c r="CO11" s="221"/>
      <c r="CP11" s="221"/>
      <c r="CQ11" s="221"/>
      <c r="CR11" s="221"/>
      <c r="CS11" s="221"/>
      <c r="CT11" s="221"/>
      <c r="CU11" s="243"/>
      <c r="CV11" s="384"/>
      <c r="CW11" s="256"/>
      <c r="CX11" s="230"/>
      <c r="CY11" s="221"/>
      <c r="CZ11" s="221"/>
      <c r="DA11" s="221"/>
      <c r="DB11" s="221"/>
      <c r="DC11" s="221"/>
      <c r="DD11" s="221"/>
      <c r="DE11" s="221"/>
      <c r="DF11" s="221"/>
      <c r="DG11" s="221"/>
      <c r="DH11" s="221"/>
      <c r="DI11" s="221"/>
      <c r="DJ11" s="221"/>
      <c r="DK11" s="221"/>
      <c r="DL11" s="221"/>
      <c r="DM11" s="221"/>
      <c r="DN11" s="221"/>
      <c r="DO11" s="243"/>
      <c r="DP11" s="384"/>
      <c r="DQ11" s="256"/>
      <c r="DR11" s="230"/>
      <c r="DS11" s="221"/>
      <c r="DT11" s="221"/>
      <c r="DU11" s="221"/>
      <c r="DV11" s="221"/>
      <c r="DW11" s="221"/>
      <c r="DX11" s="221"/>
      <c r="DY11" s="221"/>
      <c r="DZ11" s="221"/>
      <c r="EA11" s="221"/>
      <c r="EB11" s="221"/>
      <c r="EC11" s="221"/>
      <c r="ED11" s="221"/>
      <c r="EE11" s="221"/>
      <c r="EF11" s="221"/>
      <c r="EG11" s="221"/>
      <c r="EH11" s="221"/>
      <c r="EI11" s="243"/>
      <c r="EJ11" s="384"/>
      <c r="EK11" s="256"/>
      <c r="EL11" s="230"/>
      <c r="EM11" s="221"/>
      <c r="EN11" s="221"/>
      <c r="EO11" s="221"/>
      <c r="EP11" s="221"/>
      <c r="EQ11" s="221"/>
      <c r="ER11" s="221"/>
      <c r="ES11" s="221"/>
      <c r="ET11" s="221"/>
      <c r="EU11" s="221"/>
      <c r="EV11" s="221"/>
      <c r="EW11" s="221"/>
      <c r="EX11" s="221"/>
      <c r="EY11" s="221"/>
      <c r="EZ11" s="221"/>
      <c r="FA11" s="221"/>
      <c r="FB11" s="221"/>
      <c r="FC11" s="243"/>
      <c r="FD11" s="384"/>
      <c r="FE11" s="256"/>
      <c r="FF11" s="230"/>
      <c r="FG11" s="221"/>
      <c r="FH11" s="221"/>
      <c r="FI11" s="221"/>
      <c r="FJ11" s="221"/>
      <c r="FK11" s="221"/>
      <c r="FL11" s="221"/>
      <c r="FM11" s="221"/>
      <c r="FN11" s="221"/>
      <c r="FO11" s="221"/>
      <c r="FP11" s="221"/>
      <c r="FQ11" s="221"/>
      <c r="FR11" s="221"/>
      <c r="FS11" s="221"/>
      <c r="FT11" s="221"/>
      <c r="FU11" s="221"/>
      <c r="FV11" s="221"/>
      <c r="FW11" s="243"/>
      <c r="FX11" s="384"/>
      <c r="FY11" s="256"/>
      <c r="FZ11" s="230"/>
      <c r="GA11" s="221"/>
      <c r="GB11" s="221"/>
      <c r="GC11" s="221"/>
      <c r="GD11" s="221"/>
      <c r="GE11" s="221"/>
      <c r="GF11" s="221"/>
      <c r="GG11" s="221"/>
      <c r="GH11" s="221"/>
      <c r="GI11" s="221"/>
      <c r="GJ11" s="221"/>
      <c r="GK11" s="221"/>
      <c r="GL11" s="221"/>
      <c r="GM11" s="221"/>
      <c r="GN11" s="221"/>
      <c r="GO11" s="221"/>
      <c r="GP11" s="221"/>
      <c r="GQ11" s="243"/>
      <c r="GR11" s="384"/>
      <c r="GS11" s="256"/>
      <c r="GT11" s="230"/>
      <c r="GU11" s="221"/>
      <c r="GV11" s="221"/>
      <c r="GW11" s="221"/>
      <c r="GX11" s="221"/>
      <c r="GY11" s="221"/>
      <c r="GZ11" s="221"/>
      <c r="HA11" s="221"/>
      <c r="HB11" s="221"/>
      <c r="HC11" s="221"/>
      <c r="HD11" s="221"/>
      <c r="HE11" s="221"/>
      <c r="HF11" s="221"/>
      <c r="HG11" s="221"/>
      <c r="HH11" s="221"/>
      <c r="HI11" s="221"/>
      <c r="HJ11" s="221"/>
      <c r="HK11" s="243"/>
      <c r="HL11" s="384"/>
      <c r="HM11" s="256"/>
      <c r="HN11" s="230"/>
      <c r="HO11" s="221"/>
      <c r="HP11" s="221"/>
      <c r="HQ11" s="221"/>
      <c r="HR11" s="221"/>
      <c r="HS11" s="221"/>
      <c r="HT11" s="221"/>
      <c r="HU11" s="221"/>
      <c r="HV11" s="221"/>
      <c r="HW11" s="221"/>
      <c r="HX11" s="221"/>
      <c r="HY11" s="221"/>
      <c r="HZ11" s="221"/>
      <c r="IA11" s="221"/>
      <c r="IB11" s="221"/>
      <c r="IC11" s="221"/>
      <c r="ID11" s="221"/>
      <c r="IE11" s="243"/>
      <c r="IF11" s="384"/>
      <c r="IG11" s="256"/>
      <c r="IH11" s="230"/>
      <c r="II11" s="221"/>
      <c r="IJ11" s="221"/>
      <c r="IK11" s="221"/>
      <c r="IL11" s="221"/>
      <c r="IM11" s="221"/>
      <c r="IN11" s="221"/>
      <c r="IO11" s="221"/>
      <c r="IP11" s="221"/>
      <c r="IQ11" s="221"/>
      <c r="IR11" s="221"/>
      <c r="IS11" s="221"/>
      <c r="IT11" s="221"/>
      <c r="IU11" s="221"/>
      <c r="IV11" s="221"/>
      <c r="IW11" s="221"/>
      <c r="IX11" s="221"/>
      <c r="IY11" s="243"/>
      <c r="IZ11" s="384"/>
      <c r="JA11" s="256"/>
      <c r="JB11" s="230"/>
      <c r="JC11" s="221"/>
      <c r="JD11" s="221"/>
      <c r="JE11" s="221"/>
      <c r="JF11" s="221"/>
      <c r="JG11" s="221"/>
      <c r="JH11" s="221"/>
      <c r="JI11" s="221"/>
      <c r="JJ11" s="221"/>
      <c r="JK11" s="221"/>
      <c r="JL11" s="221"/>
      <c r="JM11" s="221"/>
      <c r="JN11" s="221"/>
      <c r="JO11" s="221"/>
      <c r="JP11" s="221"/>
      <c r="JQ11" s="221"/>
      <c r="JR11" s="221"/>
      <c r="JS11" s="243"/>
      <c r="JT11" s="384"/>
      <c r="JU11" s="256"/>
      <c r="JV11" s="230"/>
      <c r="JW11" s="221"/>
      <c r="JX11" s="221"/>
      <c r="JY11" s="221"/>
      <c r="JZ11" s="221"/>
      <c r="KA11" s="221"/>
      <c r="KB11" s="221"/>
      <c r="KC11" s="221"/>
      <c r="KD11" s="221"/>
      <c r="KE11" s="221"/>
      <c r="KF11" s="221"/>
      <c r="KG11" s="221"/>
      <c r="KH11" s="221"/>
      <c r="KI11" s="221"/>
      <c r="KJ11" s="221"/>
      <c r="KK11" s="221"/>
      <c r="KL11" s="221"/>
      <c r="KM11" s="243"/>
    </row>
    <row r="12" spans="1:301" ht="12.75" customHeight="1" x14ac:dyDescent="0.2">
      <c r="A12" s="242"/>
      <c r="B12" s="256" t="s">
        <v>353</v>
      </c>
      <c r="C12" s="221"/>
      <c r="D12" s="221"/>
      <c r="E12" s="221"/>
      <c r="F12" s="221"/>
      <c r="G12" s="221"/>
      <c r="H12" s="221"/>
      <c r="I12" s="221"/>
      <c r="J12" s="221"/>
      <c r="K12" s="221"/>
      <c r="L12" s="221"/>
      <c r="M12" s="221"/>
      <c r="N12" s="221"/>
      <c r="O12" s="221"/>
      <c r="P12" s="221"/>
      <c r="Q12" s="221"/>
      <c r="R12" s="221"/>
      <c r="S12" s="243"/>
      <c r="T12" s="384"/>
      <c r="U12" s="242"/>
      <c r="V12" s="256" t="s">
        <v>353</v>
      </c>
      <c r="W12" s="221"/>
      <c r="X12" s="221"/>
      <c r="Y12" s="221"/>
      <c r="Z12" s="221"/>
      <c r="AA12" s="221"/>
      <c r="AB12" s="221"/>
      <c r="AC12" s="221"/>
      <c r="AD12" s="221"/>
      <c r="AE12" s="221"/>
      <c r="AF12" s="221"/>
      <c r="AG12" s="221"/>
      <c r="AH12" s="221"/>
      <c r="AI12" s="221"/>
      <c r="AJ12" s="221"/>
      <c r="AK12" s="221"/>
      <c r="AL12" s="221"/>
      <c r="AM12" s="243"/>
      <c r="AN12" s="384"/>
      <c r="AO12" s="242"/>
      <c r="AP12" s="256" t="s">
        <v>353</v>
      </c>
      <c r="AQ12" s="221"/>
      <c r="AR12" s="221"/>
      <c r="AS12" s="221"/>
      <c r="AT12" s="221"/>
      <c r="AU12" s="221"/>
      <c r="AV12" s="221"/>
      <c r="AW12" s="221"/>
      <c r="AX12" s="221"/>
      <c r="AY12" s="221"/>
      <c r="AZ12" s="221"/>
      <c r="BA12" s="221"/>
      <c r="BB12" s="221"/>
      <c r="BC12" s="221"/>
      <c r="BD12" s="221"/>
      <c r="BE12" s="221"/>
      <c r="BF12" s="221"/>
      <c r="BG12" s="243"/>
      <c r="BH12" s="270"/>
      <c r="BI12" s="242"/>
      <c r="BJ12" s="256" t="s">
        <v>353</v>
      </c>
      <c r="BK12" s="221"/>
      <c r="BL12" s="221"/>
      <c r="BM12" s="221"/>
      <c r="BN12" s="221"/>
      <c r="BO12" s="221"/>
      <c r="BP12" s="221"/>
      <c r="BQ12" s="221"/>
      <c r="BR12" s="221"/>
      <c r="BS12" s="221"/>
      <c r="BT12" s="221"/>
      <c r="BU12" s="221"/>
      <c r="BV12" s="221"/>
      <c r="BW12" s="221"/>
      <c r="BX12" s="221"/>
      <c r="BY12" s="221"/>
      <c r="BZ12" s="221"/>
      <c r="CA12" s="243"/>
      <c r="CB12" s="384"/>
      <c r="CC12" s="242"/>
      <c r="CD12" s="256" t="s">
        <v>353</v>
      </c>
      <c r="CE12" s="221"/>
      <c r="CF12" s="221"/>
      <c r="CG12" s="221"/>
      <c r="CH12" s="221"/>
      <c r="CI12" s="221"/>
      <c r="CJ12" s="221"/>
      <c r="CK12" s="221"/>
      <c r="CL12" s="221"/>
      <c r="CM12" s="221"/>
      <c r="CN12" s="221"/>
      <c r="CO12" s="221"/>
      <c r="CP12" s="221"/>
      <c r="CQ12" s="221"/>
      <c r="CR12" s="221"/>
      <c r="CS12" s="221"/>
      <c r="CT12" s="221"/>
      <c r="CU12" s="243"/>
      <c r="CV12" s="384"/>
      <c r="CW12" s="242"/>
      <c r="CX12" s="256" t="s">
        <v>353</v>
      </c>
      <c r="CY12" s="221"/>
      <c r="CZ12" s="221"/>
      <c r="DA12" s="221"/>
      <c r="DB12" s="221"/>
      <c r="DC12" s="221"/>
      <c r="DD12" s="221"/>
      <c r="DE12" s="221"/>
      <c r="DF12" s="221"/>
      <c r="DG12" s="221"/>
      <c r="DH12" s="221"/>
      <c r="DI12" s="221"/>
      <c r="DJ12" s="221"/>
      <c r="DK12" s="221"/>
      <c r="DL12" s="221"/>
      <c r="DM12" s="221"/>
      <c r="DN12" s="221"/>
      <c r="DO12" s="243"/>
      <c r="DP12" s="384"/>
      <c r="DQ12" s="242"/>
      <c r="DR12" s="256" t="s">
        <v>353</v>
      </c>
      <c r="DS12" s="221"/>
      <c r="DT12" s="221"/>
      <c r="DU12" s="221"/>
      <c r="DV12" s="221"/>
      <c r="DW12" s="221"/>
      <c r="DX12" s="221"/>
      <c r="DY12" s="221"/>
      <c r="DZ12" s="221"/>
      <c r="EA12" s="221"/>
      <c r="EB12" s="221"/>
      <c r="EC12" s="221"/>
      <c r="ED12" s="221"/>
      <c r="EE12" s="221"/>
      <c r="EF12" s="221"/>
      <c r="EG12" s="221"/>
      <c r="EH12" s="221"/>
      <c r="EI12" s="243"/>
      <c r="EJ12" s="384"/>
      <c r="EK12" s="242"/>
      <c r="EL12" s="256" t="s">
        <v>353</v>
      </c>
      <c r="EM12" s="221"/>
      <c r="EN12" s="221"/>
      <c r="EO12" s="221"/>
      <c r="EP12" s="221"/>
      <c r="EQ12" s="221"/>
      <c r="ER12" s="221"/>
      <c r="ES12" s="221"/>
      <c r="ET12" s="221"/>
      <c r="EU12" s="221"/>
      <c r="EV12" s="221"/>
      <c r="EW12" s="221"/>
      <c r="EX12" s="221"/>
      <c r="EY12" s="221"/>
      <c r="EZ12" s="221"/>
      <c r="FA12" s="221"/>
      <c r="FB12" s="221"/>
      <c r="FC12" s="243"/>
      <c r="FD12" s="384"/>
      <c r="FE12" s="242"/>
      <c r="FF12" s="256" t="s">
        <v>353</v>
      </c>
      <c r="FG12" s="221"/>
      <c r="FH12" s="221"/>
      <c r="FI12" s="221"/>
      <c r="FJ12" s="221"/>
      <c r="FK12" s="221"/>
      <c r="FL12" s="221"/>
      <c r="FM12" s="221"/>
      <c r="FN12" s="221"/>
      <c r="FO12" s="221"/>
      <c r="FP12" s="221"/>
      <c r="FQ12" s="221"/>
      <c r="FR12" s="221"/>
      <c r="FS12" s="221"/>
      <c r="FT12" s="221"/>
      <c r="FU12" s="221"/>
      <c r="FV12" s="221"/>
      <c r="FW12" s="243"/>
      <c r="FX12" s="384"/>
      <c r="FY12" s="242"/>
      <c r="FZ12" s="256" t="s">
        <v>353</v>
      </c>
      <c r="GA12" s="221"/>
      <c r="GB12" s="221"/>
      <c r="GC12" s="221"/>
      <c r="GD12" s="221"/>
      <c r="GE12" s="221"/>
      <c r="GF12" s="221"/>
      <c r="GG12" s="221"/>
      <c r="GH12" s="221"/>
      <c r="GI12" s="221"/>
      <c r="GJ12" s="221"/>
      <c r="GK12" s="221"/>
      <c r="GL12" s="221"/>
      <c r="GM12" s="221"/>
      <c r="GN12" s="221"/>
      <c r="GO12" s="221"/>
      <c r="GP12" s="221"/>
      <c r="GQ12" s="243"/>
      <c r="GR12" s="384"/>
      <c r="GS12" s="242"/>
      <c r="GT12" s="256" t="s">
        <v>353</v>
      </c>
      <c r="GU12" s="221"/>
      <c r="GV12" s="221"/>
      <c r="GW12" s="221"/>
      <c r="GX12" s="221"/>
      <c r="GY12" s="221"/>
      <c r="GZ12" s="221"/>
      <c r="HA12" s="221"/>
      <c r="HB12" s="221"/>
      <c r="HC12" s="221"/>
      <c r="HD12" s="221"/>
      <c r="HE12" s="221"/>
      <c r="HF12" s="221"/>
      <c r="HG12" s="221"/>
      <c r="HH12" s="221"/>
      <c r="HI12" s="221"/>
      <c r="HJ12" s="221"/>
      <c r="HK12" s="243"/>
      <c r="HL12" s="384"/>
      <c r="HM12" s="242"/>
      <c r="HN12" s="256" t="s">
        <v>353</v>
      </c>
      <c r="HO12" s="221"/>
      <c r="HP12" s="221"/>
      <c r="HQ12" s="221"/>
      <c r="HR12" s="221"/>
      <c r="HS12" s="221"/>
      <c r="HT12" s="221"/>
      <c r="HU12" s="221"/>
      <c r="HV12" s="221"/>
      <c r="HW12" s="221"/>
      <c r="HX12" s="221"/>
      <c r="HY12" s="221"/>
      <c r="HZ12" s="221"/>
      <c r="IA12" s="221"/>
      <c r="IB12" s="221"/>
      <c r="IC12" s="221"/>
      <c r="ID12" s="221"/>
      <c r="IE12" s="243"/>
      <c r="IF12" s="384"/>
      <c r="IG12" s="242"/>
      <c r="IH12" s="256" t="s">
        <v>353</v>
      </c>
      <c r="II12" s="221"/>
      <c r="IJ12" s="221"/>
      <c r="IK12" s="221"/>
      <c r="IL12" s="221"/>
      <c r="IM12" s="221"/>
      <c r="IN12" s="221"/>
      <c r="IO12" s="221"/>
      <c r="IP12" s="221"/>
      <c r="IQ12" s="221"/>
      <c r="IR12" s="221"/>
      <c r="IS12" s="221"/>
      <c r="IT12" s="221"/>
      <c r="IU12" s="221"/>
      <c r="IV12" s="221"/>
      <c r="IW12" s="221"/>
      <c r="IX12" s="221"/>
      <c r="IY12" s="243"/>
      <c r="IZ12" s="384"/>
      <c r="JA12" s="242"/>
      <c r="JB12" s="256" t="s">
        <v>353</v>
      </c>
      <c r="JC12" s="221"/>
      <c r="JD12" s="221"/>
      <c r="JE12" s="221"/>
      <c r="JF12" s="221"/>
      <c r="JG12" s="221"/>
      <c r="JH12" s="221"/>
      <c r="JI12" s="221"/>
      <c r="JJ12" s="221"/>
      <c r="JK12" s="221"/>
      <c r="JL12" s="221"/>
      <c r="JM12" s="221"/>
      <c r="JN12" s="221"/>
      <c r="JO12" s="221"/>
      <c r="JP12" s="221"/>
      <c r="JQ12" s="221"/>
      <c r="JR12" s="221"/>
      <c r="JS12" s="243"/>
      <c r="JT12" s="384"/>
      <c r="JU12" s="242"/>
      <c r="JV12" s="256" t="s">
        <v>353</v>
      </c>
      <c r="JW12" s="221"/>
      <c r="JX12" s="221"/>
      <c r="JY12" s="221"/>
      <c r="JZ12" s="221"/>
      <c r="KA12" s="221"/>
      <c r="KB12" s="221"/>
      <c r="KC12" s="221"/>
      <c r="KD12" s="221"/>
      <c r="KE12" s="221"/>
      <c r="KF12" s="221"/>
      <c r="KG12" s="221"/>
      <c r="KH12" s="221"/>
      <c r="KI12" s="221"/>
      <c r="KJ12" s="221"/>
      <c r="KK12" s="221"/>
      <c r="KL12" s="221"/>
      <c r="KM12" s="243"/>
    </row>
    <row r="13" spans="1:301" ht="12.75" customHeight="1" x14ac:dyDescent="0.2">
      <c r="A13" s="551"/>
      <c r="B13" s="230"/>
      <c r="C13" s="230"/>
      <c r="D13" s="230"/>
      <c r="E13" s="230"/>
      <c r="F13" s="230"/>
      <c r="G13" s="230"/>
      <c r="H13" s="230"/>
      <c r="I13" s="230"/>
      <c r="J13" s="230"/>
      <c r="K13" s="230"/>
      <c r="L13" s="230"/>
      <c r="M13" s="230"/>
      <c r="N13" s="230"/>
      <c r="O13" s="230"/>
      <c r="P13" s="230"/>
      <c r="Q13" s="230"/>
      <c r="R13" s="230"/>
      <c r="S13" s="552"/>
      <c r="T13" s="384"/>
      <c r="U13" s="551"/>
      <c r="V13" s="230"/>
      <c r="W13" s="230"/>
      <c r="X13" s="230"/>
      <c r="Y13" s="230"/>
      <c r="Z13" s="230"/>
      <c r="AA13" s="230"/>
      <c r="AB13" s="230"/>
      <c r="AC13" s="230"/>
      <c r="AD13" s="230"/>
      <c r="AE13" s="230"/>
      <c r="AF13" s="230"/>
      <c r="AG13" s="230"/>
      <c r="AH13" s="230"/>
      <c r="AI13" s="230"/>
      <c r="AJ13" s="230"/>
      <c r="AK13" s="230"/>
      <c r="AL13" s="230"/>
      <c r="AM13" s="552"/>
      <c r="AN13" s="384"/>
      <c r="AO13" s="551"/>
      <c r="AP13" s="230"/>
      <c r="AQ13" s="230"/>
      <c r="AR13" s="230"/>
      <c r="AS13" s="230"/>
      <c r="AT13" s="230"/>
      <c r="AU13" s="230"/>
      <c r="AV13" s="230"/>
      <c r="AW13" s="230"/>
      <c r="AX13" s="230"/>
      <c r="AY13" s="230"/>
      <c r="AZ13" s="230"/>
      <c r="BA13" s="230"/>
      <c r="BB13" s="230"/>
      <c r="BC13" s="230"/>
      <c r="BD13" s="230"/>
      <c r="BE13" s="230"/>
      <c r="BF13" s="230"/>
      <c r="BG13" s="552"/>
      <c r="BH13" s="270"/>
      <c r="BI13" s="551"/>
      <c r="BJ13" s="230"/>
      <c r="BK13" s="230"/>
      <c r="BL13" s="230"/>
      <c r="BM13" s="230"/>
      <c r="BN13" s="230"/>
      <c r="BO13" s="230"/>
      <c r="BP13" s="230"/>
      <c r="BQ13" s="230"/>
      <c r="BR13" s="230"/>
      <c r="BS13" s="230"/>
      <c r="BT13" s="230"/>
      <c r="BU13" s="230"/>
      <c r="BV13" s="230"/>
      <c r="BW13" s="230"/>
      <c r="BX13" s="230"/>
      <c r="BY13" s="230"/>
      <c r="BZ13" s="230"/>
      <c r="CA13" s="552"/>
      <c r="CB13" s="384"/>
      <c r="CC13" s="551"/>
      <c r="CD13" s="230"/>
      <c r="CE13" s="230"/>
      <c r="CF13" s="230"/>
      <c r="CG13" s="230"/>
      <c r="CH13" s="230"/>
      <c r="CI13" s="230"/>
      <c r="CJ13" s="230"/>
      <c r="CK13" s="230"/>
      <c r="CL13" s="230"/>
      <c r="CM13" s="230"/>
      <c r="CN13" s="230"/>
      <c r="CO13" s="230"/>
      <c r="CP13" s="230"/>
      <c r="CQ13" s="230"/>
      <c r="CR13" s="230"/>
      <c r="CS13" s="230"/>
      <c r="CT13" s="230"/>
      <c r="CU13" s="552"/>
      <c r="CV13" s="384"/>
      <c r="CW13" s="551"/>
      <c r="CX13" s="230"/>
      <c r="CY13" s="230"/>
      <c r="CZ13" s="230"/>
      <c r="DA13" s="230"/>
      <c r="DB13" s="230"/>
      <c r="DC13" s="230"/>
      <c r="DD13" s="230"/>
      <c r="DE13" s="230"/>
      <c r="DF13" s="230"/>
      <c r="DG13" s="230"/>
      <c r="DH13" s="230"/>
      <c r="DI13" s="230"/>
      <c r="DJ13" s="230"/>
      <c r="DK13" s="230"/>
      <c r="DL13" s="230"/>
      <c r="DM13" s="230"/>
      <c r="DN13" s="230"/>
      <c r="DO13" s="552"/>
      <c r="DP13" s="384"/>
      <c r="DQ13" s="551"/>
      <c r="DR13" s="230"/>
      <c r="DS13" s="230"/>
      <c r="DT13" s="230"/>
      <c r="DU13" s="230"/>
      <c r="DV13" s="230"/>
      <c r="DW13" s="230"/>
      <c r="DX13" s="230"/>
      <c r="DY13" s="230"/>
      <c r="DZ13" s="230"/>
      <c r="EA13" s="230"/>
      <c r="EB13" s="230"/>
      <c r="EC13" s="230"/>
      <c r="ED13" s="230"/>
      <c r="EE13" s="230"/>
      <c r="EF13" s="230"/>
      <c r="EG13" s="230"/>
      <c r="EH13" s="230"/>
      <c r="EI13" s="552"/>
      <c r="EJ13" s="384"/>
      <c r="EK13" s="551"/>
      <c r="EL13" s="230"/>
      <c r="EM13" s="230"/>
      <c r="EN13" s="230"/>
      <c r="EO13" s="230"/>
      <c r="EP13" s="230"/>
      <c r="EQ13" s="230"/>
      <c r="ER13" s="230"/>
      <c r="ES13" s="230"/>
      <c r="ET13" s="230"/>
      <c r="EU13" s="230"/>
      <c r="EV13" s="230"/>
      <c r="EW13" s="230"/>
      <c r="EX13" s="230"/>
      <c r="EY13" s="230"/>
      <c r="EZ13" s="230"/>
      <c r="FA13" s="230"/>
      <c r="FB13" s="230"/>
      <c r="FC13" s="552"/>
      <c r="FD13" s="384"/>
      <c r="FE13" s="551"/>
      <c r="FF13" s="230"/>
      <c r="FG13" s="230"/>
      <c r="FH13" s="230"/>
      <c r="FI13" s="230"/>
      <c r="FJ13" s="230"/>
      <c r="FK13" s="230"/>
      <c r="FL13" s="230"/>
      <c r="FM13" s="230"/>
      <c r="FN13" s="230"/>
      <c r="FO13" s="230"/>
      <c r="FP13" s="230"/>
      <c r="FQ13" s="230"/>
      <c r="FR13" s="230"/>
      <c r="FS13" s="230"/>
      <c r="FT13" s="230"/>
      <c r="FU13" s="230"/>
      <c r="FV13" s="230"/>
      <c r="FW13" s="552"/>
      <c r="FX13" s="384"/>
      <c r="FY13" s="551"/>
      <c r="FZ13" s="230"/>
      <c r="GA13" s="230"/>
      <c r="GB13" s="230"/>
      <c r="GC13" s="230"/>
      <c r="GD13" s="230"/>
      <c r="GE13" s="230"/>
      <c r="GF13" s="230"/>
      <c r="GG13" s="230"/>
      <c r="GH13" s="230"/>
      <c r="GI13" s="230"/>
      <c r="GJ13" s="230"/>
      <c r="GK13" s="230"/>
      <c r="GL13" s="230"/>
      <c r="GM13" s="230"/>
      <c r="GN13" s="230"/>
      <c r="GO13" s="230"/>
      <c r="GP13" s="230"/>
      <c r="GQ13" s="552"/>
      <c r="GR13" s="384"/>
      <c r="GS13" s="551"/>
      <c r="GT13" s="230"/>
      <c r="GU13" s="230"/>
      <c r="GV13" s="230"/>
      <c r="GW13" s="230"/>
      <c r="GX13" s="230"/>
      <c r="GY13" s="230"/>
      <c r="GZ13" s="230"/>
      <c r="HA13" s="230"/>
      <c r="HB13" s="230"/>
      <c r="HC13" s="230"/>
      <c r="HD13" s="230"/>
      <c r="HE13" s="230"/>
      <c r="HF13" s="230"/>
      <c r="HG13" s="230"/>
      <c r="HH13" s="230"/>
      <c r="HI13" s="230"/>
      <c r="HJ13" s="230"/>
      <c r="HK13" s="552"/>
      <c r="HL13" s="384"/>
      <c r="HM13" s="551"/>
      <c r="HN13" s="230"/>
      <c r="HO13" s="230"/>
      <c r="HP13" s="230"/>
      <c r="HQ13" s="230"/>
      <c r="HR13" s="230"/>
      <c r="HS13" s="230"/>
      <c r="HT13" s="230"/>
      <c r="HU13" s="230"/>
      <c r="HV13" s="230"/>
      <c r="HW13" s="230"/>
      <c r="HX13" s="230"/>
      <c r="HY13" s="230"/>
      <c r="HZ13" s="230"/>
      <c r="IA13" s="230"/>
      <c r="IB13" s="230"/>
      <c r="IC13" s="230"/>
      <c r="ID13" s="230"/>
      <c r="IE13" s="552"/>
      <c r="IF13" s="384"/>
      <c r="IG13" s="551"/>
      <c r="IH13" s="230"/>
      <c r="II13" s="230"/>
      <c r="IJ13" s="230"/>
      <c r="IK13" s="230"/>
      <c r="IL13" s="230"/>
      <c r="IM13" s="230"/>
      <c r="IN13" s="230"/>
      <c r="IO13" s="230"/>
      <c r="IP13" s="230"/>
      <c r="IQ13" s="230"/>
      <c r="IR13" s="230"/>
      <c r="IS13" s="230"/>
      <c r="IT13" s="230"/>
      <c r="IU13" s="230"/>
      <c r="IV13" s="230"/>
      <c r="IW13" s="230"/>
      <c r="IX13" s="230"/>
      <c r="IY13" s="552"/>
      <c r="IZ13" s="384"/>
      <c r="JA13" s="551"/>
      <c r="JB13" s="230"/>
      <c r="JC13" s="230"/>
      <c r="JD13" s="230"/>
      <c r="JE13" s="230"/>
      <c r="JF13" s="230"/>
      <c r="JG13" s="230"/>
      <c r="JH13" s="230"/>
      <c r="JI13" s="230"/>
      <c r="JJ13" s="230"/>
      <c r="JK13" s="230"/>
      <c r="JL13" s="230"/>
      <c r="JM13" s="230"/>
      <c r="JN13" s="230"/>
      <c r="JO13" s="230"/>
      <c r="JP13" s="230"/>
      <c r="JQ13" s="230"/>
      <c r="JR13" s="230"/>
      <c r="JS13" s="552"/>
      <c r="JT13" s="384"/>
      <c r="JU13" s="551"/>
      <c r="JV13" s="230"/>
      <c r="JW13" s="230"/>
      <c r="JX13" s="230"/>
      <c r="JY13" s="230"/>
      <c r="JZ13" s="230"/>
      <c r="KA13" s="230"/>
      <c r="KB13" s="230"/>
      <c r="KC13" s="230"/>
      <c r="KD13" s="230"/>
      <c r="KE13" s="230"/>
      <c r="KF13" s="230"/>
      <c r="KG13" s="230"/>
      <c r="KH13" s="230"/>
      <c r="KI13" s="230"/>
      <c r="KJ13" s="230"/>
      <c r="KK13" s="230"/>
      <c r="KL13" s="230"/>
      <c r="KM13" s="552"/>
    </row>
    <row r="14" spans="1:301" ht="12.75" customHeight="1" x14ac:dyDescent="0.2">
      <c r="A14" s="551"/>
      <c r="B14" s="579" t="s">
        <v>428</v>
      </c>
      <c r="C14" s="230"/>
      <c r="D14" s="230"/>
      <c r="E14" s="230"/>
      <c r="F14" s="230"/>
      <c r="G14" s="256"/>
      <c r="H14" s="230"/>
      <c r="I14" s="230"/>
      <c r="J14" s="230"/>
      <c r="K14" s="230"/>
      <c r="L14" s="230"/>
      <c r="M14" s="230"/>
      <c r="N14" s="230"/>
      <c r="O14" s="230"/>
      <c r="P14" s="230"/>
      <c r="Q14" s="230"/>
      <c r="R14" s="230"/>
      <c r="S14" s="552"/>
      <c r="T14" s="384"/>
      <c r="U14" s="551"/>
      <c r="V14" s="579" t="s">
        <v>429</v>
      </c>
      <c r="W14" s="230"/>
      <c r="X14" s="230"/>
      <c r="Y14" s="230"/>
      <c r="Z14" s="230"/>
      <c r="AA14" s="256"/>
      <c r="AB14" s="230"/>
      <c r="AC14" s="230"/>
      <c r="AD14" s="230"/>
      <c r="AE14" s="230"/>
      <c r="AF14" s="230"/>
      <c r="AG14" s="230"/>
      <c r="AH14" s="230"/>
      <c r="AI14" s="230"/>
      <c r="AJ14" s="230"/>
      <c r="AK14" s="230"/>
      <c r="AL14" s="230"/>
      <c r="AM14" s="552"/>
      <c r="AN14" s="384"/>
      <c r="AO14" s="551"/>
      <c r="AP14" s="579" t="s">
        <v>430</v>
      </c>
      <c r="AQ14" s="230"/>
      <c r="AR14" s="230"/>
      <c r="AS14" s="230"/>
      <c r="AT14" s="230"/>
      <c r="AU14" s="256"/>
      <c r="AV14" s="230"/>
      <c r="AW14" s="230"/>
      <c r="AX14" s="230"/>
      <c r="AY14" s="230"/>
      <c r="AZ14" s="230"/>
      <c r="BA14" s="230"/>
      <c r="BB14" s="230"/>
      <c r="BC14" s="230"/>
      <c r="BD14" s="230"/>
      <c r="BE14" s="230"/>
      <c r="BF14" s="230"/>
      <c r="BG14" s="552"/>
      <c r="BH14" s="270"/>
      <c r="BI14" s="551"/>
      <c r="BJ14" s="579" t="s">
        <v>431</v>
      </c>
      <c r="BK14" s="230"/>
      <c r="BL14" s="230"/>
      <c r="BM14" s="230"/>
      <c r="BN14" s="230"/>
      <c r="BO14" s="256"/>
      <c r="BP14" s="230"/>
      <c r="BQ14" s="230"/>
      <c r="BR14" s="230"/>
      <c r="BS14" s="230"/>
      <c r="BT14" s="230"/>
      <c r="BU14" s="230"/>
      <c r="BV14" s="230"/>
      <c r="BW14" s="230"/>
      <c r="BX14" s="230"/>
      <c r="BY14" s="230"/>
      <c r="BZ14" s="230"/>
      <c r="CA14" s="552"/>
      <c r="CB14" s="384"/>
      <c r="CC14" s="551"/>
      <c r="CD14" s="579" t="s">
        <v>431</v>
      </c>
      <c r="CE14" s="230"/>
      <c r="CF14" s="230"/>
      <c r="CG14" s="230"/>
      <c r="CH14" s="230"/>
      <c r="CI14" s="256"/>
      <c r="CJ14" s="230"/>
      <c r="CK14" s="230"/>
      <c r="CL14" s="230"/>
      <c r="CM14" s="230"/>
      <c r="CN14" s="230"/>
      <c r="CO14" s="230"/>
      <c r="CP14" s="230"/>
      <c r="CQ14" s="230"/>
      <c r="CR14" s="230"/>
      <c r="CS14" s="230"/>
      <c r="CT14" s="230"/>
      <c r="CU14" s="552"/>
      <c r="CV14" s="384"/>
      <c r="CW14" s="551"/>
      <c r="CX14" s="579" t="s">
        <v>431</v>
      </c>
      <c r="CY14" s="230"/>
      <c r="CZ14" s="230"/>
      <c r="DA14" s="230"/>
      <c r="DB14" s="230"/>
      <c r="DC14" s="256"/>
      <c r="DD14" s="230"/>
      <c r="DE14" s="230"/>
      <c r="DF14" s="230"/>
      <c r="DG14" s="230"/>
      <c r="DH14" s="230"/>
      <c r="DI14" s="230"/>
      <c r="DJ14" s="230"/>
      <c r="DK14" s="230"/>
      <c r="DL14" s="230"/>
      <c r="DM14" s="230"/>
      <c r="DN14" s="230"/>
      <c r="DO14" s="552"/>
      <c r="DP14" s="384"/>
      <c r="DQ14" s="551"/>
      <c r="DR14" s="579" t="s">
        <v>431</v>
      </c>
      <c r="DS14" s="230"/>
      <c r="DT14" s="230"/>
      <c r="DU14" s="230"/>
      <c r="DV14" s="230"/>
      <c r="DW14" s="256"/>
      <c r="DX14" s="230"/>
      <c r="DY14" s="230"/>
      <c r="DZ14" s="230"/>
      <c r="EA14" s="230"/>
      <c r="EB14" s="230"/>
      <c r="EC14" s="230"/>
      <c r="ED14" s="230"/>
      <c r="EE14" s="230"/>
      <c r="EF14" s="230"/>
      <c r="EG14" s="230"/>
      <c r="EH14" s="230"/>
      <c r="EI14" s="552"/>
      <c r="EJ14" s="384"/>
      <c r="EK14" s="551"/>
      <c r="EL14" s="579" t="s">
        <v>431</v>
      </c>
      <c r="EM14" s="230"/>
      <c r="EN14" s="230"/>
      <c r="EO14" s="230"/>
      <c r="EP14" s="230"/>
      <c r="EQ14" s="256"/>
      <c r="ER14" s="230"/>
      <c r="ES14" s="230"/>
      <c r="ET14" s="230"/>
      <c r="EU14" s="230"/>
      <c r="EV14" s="230"/>
      <c r="EW14" s="230"/>
      <c r="EX14" s="230"/>
      <c r="EY14" s="230"/>
      <c r="EZ14" s="230"/>
      <c r="FA14" s="230"/>
      <c r="FB14" s="230"/>
      <c r="FC14" s="552"/>
      <c r="FD14" s="384"/>
      <c r="FE14" s="551"/>
      <c r="FF14" s="579" t="s">
        <v>431</v>
      </c>
      <c r="FG14" s="230"/>
      <c r="FH14" s="230"/>
      <c r="FI14" s="230"/>
      <c r="FJ14" s="230"/>
      <c r="FK14" s="256"/>
      <c r="FL14" s="230"/>
      <c r="FM14" s="230"/>
      <c r="FN14" s="230"/>
      <c r="FO14" s="230"/>
      <c r="FP14" s="230"/>
      <c r="FQ14" s="230"/>
      <c r="FR14" s="230"/>
      <c r="FS14" s="230"/>
      <c r="FT14" s="230"/>
      <c r="FU14" s="230"/>
      <c r="FV14" s="230"/>
      <c r="FW14" s="552"/>
      <c r="FX14" s="384"/>
      <c r="FY14" s="551"/>
      <c r="FZ14" s="579" t="s">
        <v>431</v>
      </c>
      <c r="GA14" s="230"/>
      <c r="GB14" s="230"/>
      <c r="GC14" s="230"/>
      <c r="GD14" s="230"/>
      <c r="GE14" s="256"/>
      <c r="GF14" s="230"/>
      <c r="GG14" s="230"/>
      <c r="GH14" s="230"/>
      <c r="GI14" s="230"/>
      <c r="GJ14" s="230"/>
      <c r="GK14" s="230"/>
      <c r="GL14" s="230"/>
      <c r="GM14" s="230"/>
      <c r="GN14" s="230"/>
      <c r="GO14" s="230"/>
      <c r="GP14" s="230"/>
      <c r="GQ14" s="552"/>
      <c r="GR14" s="384"/>
      <c r="GS14" s="551"/>
      <c r="GT14" s="579" t="s">
        <v>431</v>
      </c>
      <c r="GU14" s="230"/>
      <c r="GV14" s="230"/>
      <c r="GW14" s="230"/>
      <c r="GX14" s="230"/>
      <c r="GY14" s="256"/>
      <c r="GZ14" s="230"/>
      <c r="HA14" s="230"/>
      <c r="HB14" s="230"/>
      <c r="HC14" s="230"/>
      <c r="HD14" s="230"/>
      <c r="HE14" s="230"/>
      <c r="HF14" s="230"/>
      <c r="HG14" s="230"/>
      <c r="HH14" s="230"/>
      <c r="HI14" s="230"/>
      <c r="HJ14" s="230"/>
      <c r="HK14" s="552"/>
      <c r="HL14" s="384"/>
      <c r="HM14" s="551"/>
      <c r="HN14" s="579" t="s">
        <v>431</v>
      </c>
      <c r="HO14" s="230"/>
      <c r="HP14" s="230"/>
      <c r="HQ14" s="230"/>
      <c r="HR14" s="230"/>
      <c r="HS14" s="256"/>
      <c r="HT14" s="230"/>
      <c r="HU14" s="230"/>
      <c r="HV14" s="230"/>
      <c r="HW14" s="230"/>
      <c r="HX14" s="230"/>
      <c r="HY14" s="230"/>
      <c r="HZ14" s="230"/>
      <c r="IA14" s="230"/>
      <c r="IB14" s="230"/>
      <c r="IC14" s="230"/>
      <c r="ID14" s="230"/>
      <c r="IE14" s="552"/>
      <c r="IF14" s="384"/>
      <c r="IG14" s="551"/>
      <c r="IH14" s="579" t="s">
        <v>431</v>
      </c>
      <c r="II14" s="230"/>
      <c r="IJ14" s="230"/>
      <c r="IK14" s="230"/>
      <c r="IL14" s="230"/>
      <c r="IM14" s="256"/>
      <c r="IN14" s="230"/>
      <c r="IO14" s="230"/>
      <c r="IP14" s="230"/>
      <c r="IQ14" s="230"/>
      <c r="IR14" s="230"/>
      <c r="IS14" s="230"/>
      <c r="IT14" s="230"/>
      <c r="IU14" s="230"/>
      <c r="IV14" s="230"/>
      <c r="IW14" s="230"/>
      <c r="IX14" s="230"/>
      <c r="IY14" s="552"/>
      <c r="IZ14" s="384"/>
      <c r="JA14" s="551"/>
      <c r="JB14" s="579" t="s">
        <v>431</v>
      </c>
      <c r="JC14" s="230"/>
      <c r="JD14" s="230"/>
      <c r="JE14" s="230"/>
      <c r="JF14" s="230"/>
      <c r="JG14" s="256"/>
      <c r="JH14" s="230"/>
      <c r="JI14" s="230"/>
      <c r="JJ14" s="230"/>
      <c r="JK14" s="230"/>
      <c r="JL14" s="230"/>
      <c r="JM14" s="230"/>
      <c r="JN14" s="230"/>
      <c r="JO14" s="230"/>
      <c r="JP14" s="230"/>
      <c r="JQ14" s="230"/>
      <c r="JR14" s="230"/>
      <c r="JS14" s="552"/>
      <c r="JT14" s="384"/>
      <c r="JU14" s="551"/>
      <c r="JV14" s="579" t="s">
        <v>431</v>
      </c>
      <c r="JW14" s="230"/>
      <c r="JX14" s="230"/>
      <c r="JY14" s="230"/>
      <c r="JZ14" s="230"/>
      <c r="KA14" s="256"/>
      <c r="KB14" s="230"/>
      <c r="KC14" s="230"/>
      <c r="KD14" s="230"/>
      <c r="KE14" s="230"/>
      <c r="KF14" s="230"/>
      <c r="KG14" s="230"/>
      <c r="KH14" s="230"/>
      <c r="KI14" s="230"/>
      <c r="KJ14" s="230"/>
      <c r="KK14" s="230"/>
      <c r="KL14" s="230"/>
      <c r="KM14" s="552"/>
    </row>
    <row r="15" spans="1:301" ht="12.75" customHeight="1" x14ac:dyDescent="0.2">
      <c r="A15" s="551"/>
      <c r="B15" s="230"/>
      <c r="C15" s="230"/>
      <c r="D15" s="230"/>
      <c r="E15" s="230"/>
      <c r="F15" s="230"/>
      <c r="G15" s="230"/>
      <c r="H15" s="230"/>
      <c r="I15" s="230"/>
      <c r="J15" s="230"/>
      <c r="K15" s="230"/>
      <c r="L15" s="230"/>
      <c r="M15" s="230"/>
      <c r="N15" s="230"/>
      <c r="O15" s="230"/>
      <c r="P15" s="230"/>
      <c r="Q15" s="230"/>
      <c r="R15" s="230"/>
      <c r="S15" s="552"/>
      <c r="T15" s="384"/>
      <c r="U15" s="551"/>
      <c r="V15" s="230"/>
      <c r="W15" s="230"/>
      <c r="X15" s="230"/>
      <c r="Y15" s="230"/>
      <c r="Z15" s="230"/>
      <c r="AA15" s="230"/>
      <c r="AB15" s="230"/>
      <c r="AC15" s="230"/>
      <c r="AD15" s="230"/>
      <c r="AE15" s="230"/>
      <c r="AF15" s="230"/>
      <c r="AG15" s="230"/>
      <c r="AH15" s="230"/>
      <c r="AI15" s="230"/>
      <c r="AJ15" s="230"/>
      <c r="AK15" s="230"/>
      <c r="AL15" s="230"/>
      <c r="AM15" s="552"/>
      <c r="AN15" s="384"/>
      <c r="AO15" s="551"/>
      <c r="AP15" s="230"/>
      <c r="AQ15" s="230"/>
      <c r="AR15" s="230"/>
      <c r="AS15" s="230"/>
      <c r="AT15" s="230"/>
      <c r="AU15" s="230"/>
      <c r="AV15" s="230"/>
      <c r="AW15" s="230"/>
      <c r="AX15" s="230"/>
      <c r="AY15" s="230"/>
      <c r="AZ15" s="230"/>
      <c r="BA15" s="230"/>
      <c r="BB15" s="230"/>
      <c r="BC15" s="230"/>
      <c r="BD15" s="230"/>
      <c r="BE15" s="230"/>
      <c r="BF15" s="230"/>
      <c r="BG15" s="552"/>
      <c r="BH15" s="270"/>
      <c r="BI15" s="551"/>
      <c r="BJ15" s="230"/>
      <c r="BK15" s="230"/>
      <c r="BL15" s="230"/>
      <c r="BM15" s="230"/>
      <c r="BN15" s="230"/>
      <c r="BO15" s="230"/>
      <c r="BP15" s="230"/>
      <c r="BQ15" s="230"/>
      <c r="BR15" s="230"/>
      <c r="BS15" s="230"/>
      <c r="BT15" s="230"/>
      <c r="BU15" s="230"/>
      <c r="BV15" s="230"/>
      <c r="BW15" s="230"/>
      <c r="BX15" s="230"/>
      <c r="BY15" s="230"/>
      <c r="BZ15" s="230"/>
      <c r="CA15" s="552"/>
      <c r="CB15" s="384"/>
      <c r="CC15" s="551"/>
      <c r="CD15" s="230"/>
      <c r="CE15" s="230"/>
      <c r="CF15" s="230"/>
      <c r="CG15" s="230"/>
      <c r="CH15" s="230"/>
      <c r="CI15" s="230"/>
      <c r="CJ15" s="230"/>
      <c r="CK15" s="230"/>
      <c r="CL15" s="230"/>
      <c r="CM15" s="230"/>
      <c r="CN15" s="230"/>
      <c r="CO15" s="230"/>
      <c r="CP15" s="230"/>
      <c r="CQ15" s="230"/>
      <c r="CR15" s="230"/>
      <c r="CS15" s="230"/>
      <c r="CT15" s="230"/>
      <c r="CU15" s="552"/>
      <c r="CV15" s="384"/>
      <c r="CW15" s="551"/>
      <c r="CX15" s="230"/>
      <c r="CY15" s="230"/>
      <c r="CZ15" s="230"/>
      <c r="DA15" s="230"/>
      <c r="DB15" s="230"/>
      <c r="DC15" s="230"/>
      <c r="DD15" s="230"/>
      <c r="DE15" s="230"/>
      <c r="DF15" s="230"/>
      <c r="DG15" s="230"/>
      <c r="DH15" s="230"/>
      <c r="DI15" s="230"/>
      <c r="DJ15" s="230"/>
      <c r="DK15" s="230"/>
      <c r="DL15" s="230"/>
      <c r="DM15" s="230"/>
      <c r="DN15" s="230"/>
      <c r="DO15" s="552"/>
      <c r="DP15" s="384"/>
      <c r="DQ15" s="551"/>
      <c r="DR15" s="230"/>
      <c r="DS15" s="230"/>
      <c r="DT15" s="230"/>
      <c r="DU15" s="230"/>
      <c r="DV15" s="230"/>
      <c r="DW15" s="230"/>
      <c r="DX15" s="230"/>
      <c r="DY15" s="230"/>
      <c r="DZ15" s="230"/>
      <c r="EA15" s="230"/>
      <c r="EB15" s="230"/>
      <c r="EC15" s="230"/>
      <c r="ED15" s="230"/>
      <c r="EE15" s="230"/>
      <c r="EF15" s="230"/>
      <c r="EG15" s="230"/>
      <c r="EH15" s="230"/>
      <c r="EI15" s="552"/>
      <c r="EJ15" s="384"/>
      <c r="EK15" s="551"/>
      <c r="EL15" s="230"/>
      <c r="EM15" s="230"/>
      <c r="EN15" s="230"/>
      <c r="EO15" s="230"/>
      <c r="EP15" s="230"/>
      <c r="EQ15" s="230"/>
      <c r="ER15" s="230"/>
      <c r="ES15" s="230"/>
      <c r="ET15" s="230"/>
      <c r="EU15" s="230"/>
      <c r="EV15" s="230"/>
      <c r="EW15" s="230"/>
      <c r="EX15" s="230"/>
      <c r="EY15" s="230"/>
      <c r="EZ15" s="230"/>
      <c r="FA15" s="230"/>
      <c r="FB15" s="230"/>
      <c r="FC15" s="552"/>
      <c r="FD15" s="384"/>
      <c r="FE15" s="551"/>
      <c r="FF15" s="230"/>
      <c r="FG15" s="230"/>
      <c r="FH15" s="230"/>
      <c r="FI15" s="230"/>
      <c r="FJ15" s="230"/>
      <c r="FK15" s="230"/>
      <c r="FL15" s="230"/>
      <c r="FM15" s="230"/>
      <c r="FN15" s="230"/>
      <c r="FO15" s="230"/>
      <c r="FP15" s="230"/>
      <c r="FQ15" s="230"/>
      <c r="FR15" s="230"/>
      <c r="FS15" s="230"/>
      <c r="FT15" s="230"/>
      <c r="FU15" s="230"/>
      <c r="FV15" s="230"/>
      <c r="FW15" s="552"/>
      <c r="FX15" s="384"/>
      <c r="FY15" s="551"/>
      <c r="FZ15" s="230"/>
      <c r="GA15" s="230"/>
      <c r="GB15" s="230"/>
      <c r="GC15" s="230"/>
      <c r="GD15" s="230"/>
      <c r="GE15" s="230"/>
      <c r="GF15" s="230"/>
      <c r="GG15" s="230"/>
      <c r="GH15" s="230"/>
      <c r="GI15" s="230"/>
      <c r="GJ15" s="230"/>
      <c r="GK15" s="230"/>
      <c r="GL15" s="230"/>
      <c r="GM15" s="230"/>
      <c r="GN15" s="230"/>
      <c r="GO15" s="230"/>
      <c r="GP15" s="230"/>
      <c r="GQ15" s="552"/>
      <c r="GR15" s="384"/>
      <c r="GS15" s="551"/>
      <c r="GT15" s="230"/>
      <c r="GU15" s="230"/>
      <c r="GV15" s="230"/>
      <c r="GW15" s="230"/>
      <c r="GX15" s="230"/>
      <c r="GY15" s="230"/>
      <c r="GZ15" s="230"/>
      <c r="HA15" s="230"/>
      <c r="HB15" s="230"/>
      <c r="HC15" s="230"/>
      <c r="HD15" s="230"/>
      <c r="HE15" s="230"/>
      <c r="HF15" s="230"/>
      <c r="HG15" s="230"/>
      <c r="HH15" s="230"/>
      <c r="HI15" s="230"/>
      <c r="HJ15" s="230"/>
      <c r="HK15" s="552"/>
      <c r="HL15" s="384"/>
      <c r="HM15" s="551"/>
      <c r="HN15" s="230"/>
      <c r="HO15" s="230"/>
      <c r="HP15" s="230"/>
      <c r="HQ15" s="230"/>
      <c r="HR15" s="230"/>
      <c r="HS15" s="230"/>
      <c r="HT15" s="230"/>
      <c r="HU15" s="230"/>
      <c r="HV15" s="230"/>
      <c r="HW15" s="230"/>
      <c r="HX15" s="230"/>
      <c r="HY15" s="230"/>
      <c r="HZ15" s="230"/>
      <c r="IA15" s="230"/>
      <c r="IB15" s="230"/>
      <c r="IC15" s="230"/>
      <c r="ID15" s="230"/>
      <c r="IE15" s="552"/>
      <c r="IF15" s="384"/>
      <c r="IG15" s="551"/>
      <c r="IH15" s="230"/>
      <c r="II15" s="230"/>
      <c r="IJ15" s="230"/>
      <c r="IK15" s="230"/>
      <c r="IL15" s="230"/>
      <c r="IM15" s="230"/>
      <c r="IN15" s="230"/>
      <c r="IO15" s="230"/>
      <c r="IP15" s="230"/>
      <c r="IQ15" s="230"/>
      <c r="IR15" s="230"/>
      <c r="IS15" s="230"/>
      <c r="IT15" s="230"/>
      <c r="IU15" s="230"/>
      <c r="IV15" s="230"/>
      <c r="IW15" s="230"/>
      <c r="IX15" s="230"/>
      <c r="IY15" s="552"/>
      <c r="IZ15" s="384"/>
      <c r="JA15" s="551"/>
      <c r="JB15" s="230"/>
      <c r="JC15" s="230"/>
      <c r="JD15" s="230"/>
      <c r="JE15" s="230"/>
      <c r="JF15" s="230"/>
      <c r="JG15" s="230"/>
      <c r="JH15" s="230"/>
      <c r="JI15" s="230"/>
      <c r="JJ15" s="230"/>
      <c r="JK15" s="230"/>
      <c r="JL15" s="230"/>
      <c r="JM15" s="230"/>
      <c r="JN15" s="230"/>
      <c r="JO15" s="230"/>
      <c r="JP15" s="230"/>
      <c r="JQ15" s="230"/>
      <c r="JR15" s="230"/>
      <c r="JS15" s="552"/>
      <c r="JT15" s="384"/>
      <c r="JU15" s="551"/>
      <c r="JV15" s="230"/>
      <c r="JW15" s="230"/>
      <c r="JX15" s="230"/>
      <c r="JY15" s="230"/>
      <c r="JZ15" s="230"/>
      <c r="KA15" s="230"/>
      <c r="KB15" s="230"/>
      <c r="KC15" s="230"/>
      <c r="KD15" s="230"/>
      <c r="KE15" s="230"/>
      <c r="KF15" s="230"/>
      <c r="KG15" s="230"/>
      <c r="KH15" s="230"/>
      <c r="KI15" s="230"/>
      <c r="KJ15" s="230"/>
      <c r="KK15" s="230"/>
      <c r="KL15" s="230"/>
      <c r="KM15" s="552"/>
    </row>
    <row r="16" spans="1:301" ht="12.75" customHeight="1" x14ac:dyDescent="0.2">
      <c r="A16" s="551"/>
      <c r="B16" s="230"/>
      <c r="C16" s="230"/>
      <c r="D16" s="230"/>
      <c r="E16" s="230"/>
      <c r="F16" s="230"/>
      <c r="G16" s="579"/>
      <c r="H16" s="230"/>
      <c r="I16" s="230"/>
      <c r="J16" s="230"/>
      <c r="K16" s="230"/>
      <c r="L16" s="230"/>
      <c r="M16" s="230"/>
      <c r="N16" s="230"/>
      <c r="O16" s="230"/>
      <c r="P16" s="230"/>
      <c r="Q16" s="230"/>
      <c r="R16" s="230"/>
      <c r="S16" s="552"/>
      <c r="T16" s="384"/>
      <c r="U16" s="551"/>
      <c r="V16" s="230"/>
      <c r="W16" s="230"/>
      <c r="X16" s="230"/>
      <c r="Y16" s="230"/>
      <c r="Z16" s="230"/>
      <c r="AA16" s="579"/>
      <c r="AB16" s="230"/>
      <c r="AC16" s="230"/>
      <c r="AD16" s="230"/>
      <c r="AE16" s="230"/>
      <c r="AF16" s="230"/>
      <c r="AG16" s="230"/>
      <c r="AH16" s="230"/>
      <c r="AI16" s="230"/>
      <c r="AJ16" s="230"/>
      <c r="AK16" s="230"/>
      <c r="AL16" s="230"/>
      <c r="AM16" s="552"/>
      <c r="AN16" s="384"/>
      <c r="AO16" s="551"/>
      <c r="AP16" s="230"/>
      <c r="AQ16" s="230"/>
      <c r="AR16" s="230"/>
      <c r="AS16" s="230"/>
      <c r="AT16" s="230"/>
      <c r="AU16" s="230"/>
      <c r="AV16" s="230"/>
      <c r="AW16" s="230"/>
      <c r="AX16" s="230"/>
      <c r="AY16" s="230"/>
      <c r="AZ16" s="230"/>
      <c r="BA16" s="230"/>
      <c r="BB16" s="230"/>
      <c r="BC16" s="230"/>
      <c r="BD16" s="230"/>
      <c r="BE16" s="230"/>
      <c r="BF16" s="230"/>
      <c r="BG16" s="552"/>
      <c r="BH16" s="270"/>
      <c r="BI16" s="551"/>
      <c r="BJ16" s="230"/>
      <c r="BK16" s="230"/>
      <c r="BL16" s="230"/>
      <c r="BM16" s="230"/>
      <c r="BN16" s="230"/>
      <c r="BO16" s="230"/>
      <c r="BP16" s="230"/>
      <c r="BQ16" s="230"/>
      <c r="BR16" s="230"/>
      <c r="BS16" s="230"/>
      <c r="BT16" s="230"/>
      <c r="BU16" s="230"/>
      <c r="BV16" s="230"/>
      <c r="BW16" s="230"/>
      <c r="BX16" s="230"/>
      <c r="BY16" s="230"/>
      <c r="BZ16" s="230"/>
      <c r="CA16" s="552"/>
      <c r="CB16" s="384"/>
      <c r="CC16" s="551"/>
      <c r="CD16" s="230"/>
      <c r="CE16" s="230"/>
      <c r="CF16" s="230"/>
      <c r="CG16" s="230"/>
      <c r="CH16" s="230"/>
      <c r="CI16" s="230"/>
      <c r="CJ16" s="230"/>
      <c r="CK16" s="230"/>
      <c r="CL16" s="230"/>
      <c r="CM16" s="230"/>
      <c r="CN16" s="230"/>
      <c r="CO16" s="230"/>
      <c r="CP16" s="230"/>
      <c r="CQ16" s="230"/>
      <c r="CR16" s="230"/>
      <c r="CS16" s="230"/>
      <c r="CT16" s="230"/>
      <c r="CU16" s="552"/>
      <c r="CV16" s="384"/>
      <c r="CW16" s="551"/>
      <c r="CX16" s="230"/>
      <c r="CY16" s="230"/>
      <c r="CZ16" s="230"/>
      <c r="DA16" s="230"/>
      <c r="DB16" s="230"/>
      <c r="DC16" s="230"/>
      <c r="DD16" s="230"/>
      <c r="DE16" s="230"/>
      <c r="DF16" s="230"/>
      <c r="DG16" s="230"/>
      <c r="DH16" s="230"/>
      <c r="DI16" s="230"/>
      <c r="DJ16" s="230"/>
      <c r="DK16" s="230"/>
      <c r="DL16" s="230"/>
      <c r="DM16" s="230"/>
      <c r="DN16" s="230"/>
      <c r="DO16" s="552"/>
      <c r="DP16" s="384"/>
      <c r="DQ16" s="551"/>
      <c r="DR16" s="230"/>
      <c r="DS16" s="230"/>
      <c r="DT16" s="230"/>
      <c r="DU16" s="230"/>
      <c r="DV16" s="230"/>
      <c r="DW16" s="230"/>
      <c r="DX16" s="230"/>
      <c r="DY16" s="230"/>
      <c r="DZ16" s="230"/>
      <c r="EA16" s="230"/>
      <c r="EB16" s="230"/>
      <c r="EC16" s="230"/>
      <c r="ED16" s="230"/>
      <c r="EE16" s="230"/>
      <c r="EF16" s="230"/>
      <c r="EG16" s="230"/>
      <c r="EH16" s="230"/>
      <c r="EI16" s="552"/>
      <c r="EJ16" s="384"/>
      <c r="EK16" s="551"/>
      <c r="EL16" s="230"/>
      <c r="EM16" s="230"/>
      <c r="EN16" s="230"/>
      <c r="EO16" s="230"/>
      <c r="EP16" s="230"/>
      <c r="EQ16" s="230"/>
      <c r="ER16" s="230"/>
      <c r="ES16" s="230"/>
      <c r="ET16" s="230"/>
      <c r="EU16" s="230"/>
      <c r="EV16" s="230"/>
      <c r="EW16" s="230"/>
      <c r="EX16" s="230"/>
      <c r="EY16" s="230"/>
      <c r="EZ16" s="230"/>
      <c r="FA16" s="230"/>
      <c r="FB16" s="230"/>
      <c r="FC16" s="552"/>
      <c r="FD16" s="384"/>
      <c r="FE16" s="551"/>
      <c r="FF16" s="230"/>
      <c r="FG16" s="230"/>
      <c r="FH16" s="230"/>
      <c r="FI16" s="230"/>
      <c r="FJ16" s="230"/>
      <c r="FK16" s="230"/>
      <c r="FL16" s="230"/>
      <c r="FM16" s="230"/>
      <c r="FN16" s="230"/>
      <c r="FO16" s="230"/>
      <c r="FP16" s="230"/>
      <c r="FQ16" s="230"/>
      <c r="FR16" s="230"/>
      <c r="FS16" s="230"/>
      <c r="FT16" s="230"/>
      <c r="FU16" s="230"/>
      <c r="FV16" s="230"/>
      <c r="FW16" s="552"/>
      <c r="FX16" s="384"/>
      <c r="FY16" s="551"/>
      <c r="FZ16" s="230"/>
      <c r="GA16" s="230"/>
      <c r="GB16" s="230"/>
      <c r="GC16" s="230"/>
      <c r="GD16" s="230"/>
      <c r="GE16" s="230"/>
      <c r="GF16" s="230"/>
      <c r="GG16" s="230"/>
      <c r="GH16" s="230"/>
      <c r="GI16" s="230"/>
      <c r="GJ16" s="230"/>
      <c r="GK16" s="230"/>
      <c r="GL16" s="230"/>
      <c r="GM16" s="230"/>
      <c r="GN16" s="230"/>
      <c r="GO16" s="230"/>
      <c r="GP16" s="230"/>
      <c r="GQ16" s="552"/>
      <c r="GR16" s="384"/>
      <c r="GS16" s="551"/>
      <c r="GT16" s="230"/>
      <c r="GU16" s="230"/>
      <c r="GV16" s="230"/>
      <c r="GW16" s="230"/>
      <c r="GX16" s="230"/>
      <c r="GY16" s="230"/>
      <c r="GZ16" s="230"/>
      <c r="HA16" s="230"/>
      <c r="HB16" s="230"/>
      <c r="HC16" s="230"/>
      <c r="HD16" s="230"/>
      <c r="HE16" s="230"/>
      <c r="HF16" s="230"/>
      <c r="HG16" s="230"/>
      <c r="HH16" s="230"/>
      <c r="HI16" s="230"/>
      <c r="HJ16" s="230"/>
      <c r="HK16" s="552"/>
      <c r="HL16" s="384"/>
      <c r="HM16" s="551"/>
      <c r="HN16" s="230"/>
      <c r="HO16" s="230"/>
      <c r="HP16" s="230"/>
      <c r="HQ16" s="230"/>
      <c r="HR16" s="230"/>
      <c r="HS16" s="230"/>
      <c r="HT16" s="230"/>
      <c r="HU16" s="230"/>
      <c r="HV16" s="230"/>
      <c r="HW16" s="230"/>
      <c r="HX16" s="230"/>
      <c r="HY16" s="230"/>
      <c r="HZ16" s="230"/>
      <c r="IA16" s="230"/>
      <c r="IB16" s="230"/>
      <c r="IC16" s="230"/>
      <c r="ID16" s="230"/>
      <c r="IE16" s="552"/>
      <c r="IF16" s="384"/>
      <c r="IG16" s="551"/>
      <c r="IH16" s="230"/>
      <c r="II16" s="230"/>
      <c r="IJ16" s="230"/>
      <c r="IK16" s="230"/>
      <c r="IL16" s="230"/>
      <c r="IM16" s="230"/>
      <c r="IN16" s="230"/>
      <c r="IO16" s="230"/>
      <c r="IP16" s="230"/>
      <c r="IQ16" s="230"/>
      <c r="IR16" s="230"/>
      <c r="IS16" s="230"/>
      <c r="IT16" s="230"/>
      <c r="IU16" s="230"/>
      <c r="IV16" s="230"/>
      <c r="IW16" s="230"/>
      <c r="IX16" s="230"/>
      <c r="IY16" s="552"/>
      <c r="IZ16" s="384"/>
      <c r="JA16" s="551"/>
      <c r="JB16" s="230"/>
      <c r="JC16" s="230"/>
      <c r="JD16" s="230"/>
      <c r="JE16" s="230"/>
      <c r="JF16" s="230"/>
      <c r="JG16" s="230"/>
      <c r="JH16" s="230"/>
      <c r="JI16" s="230"/>
      <c r="JJ16" s="230"/>
      <c r="JK16" s="230"/>
      <c r="JL16" s="230"/>
      <c r="JM16" s="230"/>
      <c r="JN16" s="230"/>
      <c r="JO16" s="230"/>
      <c r="JP16" s="230"/>
      <c r="JQ16" s="230"/>
      <c r="JR16" s="230"/>
      <c r="JS16" s="552"/>
      <c r="JT16" s="384"/>
      <c r="JU16" s="551"/>
      <c r="JV16" s="230"/>
      <c r="JW16" s="230"/>
      <c r="JX16" s="230"/>
      <c r="JY16" s="230"/>
      <c r="JZ16" s="230"/>
      <c r="KA16" s="230"/>
      <c r="KB16" s="230"/>
      <c r="KC16" s="230"/>
      <c r="KD16" s="230"/>
      <c r="KE16" s="230"/>
      <c r="KF16" s="230"/>
      <c r="KG16" s="230"/>
      <c r="KH16" s="230"/>
      <c r="KI16" s="230"/>
      <c r="KJ16" s="230"/>
      <c r="KK16" s="230"/>
      <c r="KL16" s="230"/>
      <c r="KM16" s="552"/>
    </row>
    <row r="17" spans="1:299" ht="12.75" customHeight="1" x14ac:dyDescent="0.2">
      <c r="A17" s="551"/>
      <c r="B17" s="230"/>
      <c r="C17" s="230"/>
      <c r="D17" s="230"/>
      <c r="E17" s="230"/>
      <c r="F17" s="230"/>
      <c r="G17" s="230"/>
      <c r="H17" s="230"/>
      <c r="I17" s="230"/>
      <c r="J17" s="230"/>
      <c r="K17" s="230"/>
      <c r="L17" s="230"/>
      <c r="M17" s="230"/>
      <c r="N17" s="230"/>
      <c r="O17" s="230"/>
      <c r="P17" s="230"/>
      <c r="Q17" s="230"/>
      <c r="R17" s="230"/>
      <c r="S17" s="552"/>
      <c r="T17" s="384"/>
      <c r="U17" s="551"/>
      <c r="V17" s="230"/>
      <c r="W17" s="230"/>
      <c r="X17" s="230"/>
      <c r="Y17" s="230"/>
      <c r="Z17" s="230"/>
      <c r="AA17" s="221"/>
      <c r="AB17" s="230"/>
      <c r="AC17" s="230"/>
      <c r="AD17" s="230"/>
      <c r="AE17" s="230"/>
      <c r="AF17" s="230"/>
      <c r="AG17" s="230"/>
      <c r="AH17" s="230"/>
      <c r="AI17" s="230"/>
      <c r="AJ17" s="230"/>
      <c r="AK17" s="230"/>
      <c r="AL17" s="230"/>
      <c r="AM17" s="552"/>
      <c r="AN17" s="384"/>
      <c r="AO17" s="551"/>
      <c r="AP17" s="230"/>
      <c r="AQ17" s="230"/>
      <c r="AR17" s="230"/>
      <c r="AS17" s="230"/>
      <c r="AT17" s="230"/>
      <c r="AU17" s="230"/>
      <c r="AV17" s="230"/>
      <c r="AW17" s="230"/>
      <c r="AX17" s="230"/>
      <c r="AY17" s="230"/>
      <c r="AZ17" s="230"/>
      <c r="BA17" s="230"/>
      <c r="BB17" s="230"/>
      <c r="BC17" s="230"/>
      <c r="BD17" s="230"/>
      <c r="BE17" s="230"/>
      <c r="BF17" s="230"/>
      <c r="BG17" s="552"/>
      <c r="BH17" s="270"/>
      <c r="BI17" s="551"/>
      <c r="BJ17" s="230"/>
      <c r="BK17" s="230"/>
      <c r="BL17" s="230"/>
      <c r="BM17" s="230"/>
      <c r="BN17" s="230"/>
      <c r="BO17" s="230"/>
      <c r="BP17" s="230"/>
      <c r="BQ17" s="230"/>
      <c r="BR17" s="230"/>
      <c r="BS17" s="230"/>
      <c r="BT17" s="230"/>
      <c r="BU17" s="230"/>
      <c r="BV17" s="230"/>
      <c r="BW17" s="230"/>
      <c r="BX17" s="230"/>
      <c r="BY17" s="230"/>
      <c r="BZ17" s="230"/>
      <c r="CA17" s="552"/>
      <c r="CB17" s="384"/>
      <c r="CC17" s="551"/>
      <c r="CD17" s="230"/>
      <c r="CE17" s="230"/>
      <c r="CF17" s="230"/>
      <c r="CG17" s="230"/>
      <c r="CH17" s="230"/>
      <c r="CI17" s="230"/>
      <c r="CJ17" s="230"/>
      <c r="CK17" s="230"/>
      <c r="CL17" s="230"/>
      <c r="CM17" s="230"/>
      <c r="CN17" s="230"/>
      <c r="CO17" s="230"/>
      <c r="CP17" s="230"/>
      <c r="CQ17" s="230"/>
      <c r="CR17" s="230"/>
      <c r="CS17" s="230"/>
      <c r="CT17" s="230"/>
      <c r="CU17" s="552"/>
      <c r="CV17" s="384"/>
      <c r="CW17" s="551"/>
      <c r="CX17" s="230"/>
      <c r="CY17" s="230"/>
      <c r="CZ17" s="230"/>
      <c r="DA17" s="230"/>
      <c r="DB17" s="230"/>
      <c r="DC17" s="230"/>
      <c r="DD17" s="230"/>
      <c r="DE17" s="230"/>
      <c r="DF17" s="230"/>
      <c r="DG17" s="230"/>
      <c r="DH17" s="230"/>
      <c r="DI17" s="230"/>
      <c r="DJ17" s="230"/>
      <c r="DK17" s="230"/>
      <c r="DL17" s="230"/>
      <c r="DM17" s="230"/>
      <c r="DN17" s="230"/>
      <c r="DO17" s="552"/>
      <c r="DP17" s="384"/>
      <c r="DQ17" s="551"/>
      <c r="DR17" s="230"/>
      <c r="DS17" s="230"/>
      <c r="DT17" s="230"/>
      <c r="DU17" s="230"/>
      <c r="DV17" s="230"/>
      <c r="DW17" s="230"/>
      <c r="DX17" s="230"/>
      <c r="DY17" s="230"/>
      <c r="DZ17" s="230"/>
      <c r="EA17" s="230"/>
      <c r="EB17" s="230"/>
      <c r="EC17" s="230"/>
      <c r="ED17" s="230"/>
      <c r="EE17" s="230"/>
      <c r="EF17" s="230"/>
      <c r="EG17" s="230"/>
      <c r="EH17" s="230"/>
      <c r="EI17" s="552"/>
      <c r="EJ17" s="384"/>
      <c r="EK17" s="551"/>
      <c r="EL17" s="230"/>
      <c r="EM17" s="230"/>
      <c r="EN17" s="230"/>
      <c r="EO17" s="230"/>
      <c r="EP17" s="230"/>
      <c r="EQ17" s="230"/>
      <c r="ER17" s="230"/>
      <c r="ES17" s="230"/>
      <c r="ET17" s="230"/>
      <c r="EU17" s="230"/>
      <c r="EV17" s="230"/>
      <c r="EW17" s="230"/>
      <c r="EX17" s="230"/>
      <c r="EY17" s="230"/>
      <c r="EZ17" s="230"/>
      <c r="FA17" s="230"/>
      <c r="FB17" s="230"/>
      <c r="FC17" s="552"/>
      <c r="FD17" s="384"/>
      <c r="FE17" s="551"/>
      <c r="FF17" s="230"/>
      <c r="FG17" s="230"/>
      <c r="FH17" s="230"/>
      <c r="FI17" s="230"/>
      <c r="FJ17" s="230"/>
      <c r="FK17" s="230"/>
      <c r="FL17" s="230"/>
      <c r="FM17" s="230"/>
      <c r="FN17" s="230"/>
      <c r="FO17" s="230"/>
      <c r="FP17" s="230"/>
      <c r="FQ17" s="230"/>
      <c r="FR17" s="230"/>
      <c r="FS17" s="230"/>
      <c r="FT17" s="230"/>
      <c r="FU17" s="230"/>
      <c r="FV17" s="230"/>
      <c r="FW17" s="552"/>
      <c r="FX17" s="384"/>
      <c r="FY17" s="551"/>
      <c r="FZ17" s="230"/>
      <c r="GA17" s="230"/>
      <c r="GB17" s="230"/>
      <c r="GC17" s="230"/>
      <c r="GD17" s="230"/>
      <c r="GE17" s="230"/>
      <c r="GF17" s="230"/>
      <c r="GG17" s="230"/>
      <c r="GH17" s="230"/>
      <c r="GI17" s="230"/>
      <c r="GJ17" s="230"/>
      <c r="GK17" s="230"/>
      <c r="GL17" s="230"/>
      <c r="GM17" s="230"/>
      <c r="GN17" s="230"/>
      <c r="GO17" s="230"/>
      <c r="GP17" s="230"/>
      <c r="GQ17" s="552"/>
      <c r="GR17" s="384"/>
      <c r="GS17" s="551"/>
      <c r="GT17" s="230"/>
      <c r="GU17" s="230"/>
      <c r="GV17" s="230"/>
      <c r="GW17" s="230"/>
      <c r="GX17" s="230"/>
      <c r="GY17" s="230"/>
      <c r="GZ17" s="230"/>
      <c r="HA17" s="230"/>
      <c r="HB17" s="230"/>
      <c r="HC17" s="230"/>
      <c r="HD17" s="230"/>
      <c r="HE17" s="230"/>
      <c r="HF17" s="230"/>
      <c r="HG17" s="230"/>
      <c r="HH17" s="230"/>
      <c r="HI17" s="230"/>
      <c r="HJ17" s="230"/>
      <c r="HK17" s="552"/>
      <c r="HL17" s="384"/>
      <c r="HM17" s="551"/>
      <c r="HN17" s="230"/>
      <c r="HO17" s="230"/>
      <c r="HP17" s="230"/>
      <c r="HQ17" s="230"/>
      <c r="HR17" s="230"/>
      <c r="HS17" s="230"/>
      <c r="HT17" s="230"/>
      <c r="HU17" s="230"/>
      <c r="HV17" s="230"/>
      <c r="HW17" s="230"/>
      <c r="HX17" s="230"/>
      <c r="HY17" s="230"/>
      <c r="HZ17" s="230"/>
      <c r="IA17" s="230"/>
      <c r="IB17" s="230"/>
      <c r="IC17" s="230"/>
      <c r="ID17" s="230"/>
      <c r="IE17" s="552"/>
      <c r="IF17" s="384"/>
      <c r="IG17" s="551"/>
      <c r="IH17" s="230"/>
      <c r="II17" s="230"/>
      <c r="IJ17" s="230"/>
      <c r="IK17" s="230"/>
      <c r="IL17" s="230"/>
      <c r="IM17" s="230"/>
      <c r="IN17" s="230"/>
      <c r="IO17" s="230"/>
      <c r="IP17" s="230"/>
      <c r="IQ17" s="230"/>
      <c r="IR17" s="230"/>
      <c r="IS17" s="230"/>
      <c r="IT17" s="230"/>
      <c r="IU17" s="230"/>
      <c r="IV17" s="230"/>
      <c r="IW17" s="230"/>
      <c r="IX17" s="230"/>
      <c r="IY17" s="552"/>
      <c r="IZ17" s="384"/>
      <c r="JA17" s="551"/>
      <c r="JB17" s="230"/>
      <c r="JC17" s="230"/>
      <c r="JD17" s="230"/>
      <c r="JE17" s="230"/>
      <c r="JF17" s="230"/>
      <c r="JG17" s="230"/>
      <c r="JH17" s="230"/>
      <c r="JI17" s="230"/>
      <c r="JJ17" s="230"/>
      <c r="JK17" s="230"/>
      <c r="JL17" s="230"/>
      <c r="JM17" s="230"/>
      <c r="JN17" s="230"/>
      <c r="JO17" s="230"/>
      <c r="JP17" s="230"/>
      <c r="JQ17" s="230"/>
      <c r="JR17" s="230"/>
      <c r="JS17" s="552"/>
      <c r="JT17" s="384"/>
      <c r="JU17" s="551"/>
      <c r="JV17" s="230"/>
      <c r="JW17" s="230"/>
      <c r="JX17" s="230"/>
      <c r="JY17" s="230"/>
      <c r="JZ17" s="230"/>
      <c r="KA17" s="230"/>
      <c r="KB17" s="230"/>
      <c r="KC17" s="230"/>
      <c r="KD17" s="230"/>
      <c r="KE17" s="230"/>
      <c r="KF17" s="230"/>
      <c r="KG17" s="230"/>
      <c r="KH17" s="230"/>
      <c r="KI17" s="230"/>
      <c r="KJ17" s="230"/>
      <c r="KK17" s="230"/>
      <c r="KL17" s="230"/>
      <c r="KM17" s="552"/>
    </row>
    <row r="18" spans="1:299" ht="12.75" customHeight="1" x14ac:dyDescent="0.2">
      <c r="A18" s="551"/>
      <c r="B18" s="230"/>
      <c r="C18" s="230"/>
      <c r="D18" s="230"/>
      <c r="E18" s="230"/>
      <c r="F18" s="230"/>
      <c r="G18" s="230"/>
      <c r="H18" s="230"/>
      <c r="I18" s="230"/>
      <c r="J18" s="230"/>
      <c r="K18" s="230"/>
      <c r="L18" s="230"/>
      <c r="M18" s="230"/>
      <c r="N18" s="230"/>
      <c r="O18" s="230"/>
      <c r="P18" s="230"/>
      <c r="Q18" s="230"/>
      <c r="R18" s="230"/>
      <c r="S18" s="552"/>
      <c r="T18" s="384"/>
      <c r="U18" s="551"/>
      <c r="V18" s="230"/>
      <c r="W18" s="230"/>
      <c r="X18" s="230"/>
      <c r="Y18" s="230"/>
      <c r="Z18" s="230"/>
      <c r="AA18" s="230"/>
      <c r="AB18" s="230"/>
      <c r="AC18" s="230"/>
      <c r="AD18" s="230"/>
      <c r="AE18" s="230"/>
      <c r="AF18" s="230"/>
      <c r="AG18" s="230"/>
      <c r="AH18" s="230"/>
      <c r="AI18" s="230"/>
      <c r="AJ18" s="230"/>
      <c r="AK18" s="230"/>
      <c r="AL18" s="230"/>
      <c r="AM18" s="552"/>
      <c r="AN18" s="384"/>
      <c r="AO18" s="551"/>
      <c r="AP18" s="230"/>
      <c r="AQ18" s="230"/>
      <c r="AR18" s="230"/>
      <c r="AS18" s="230"/>
      <c r="AT18" s="230"/>
      <c r="AU18" s="230"/>
      <c r="AV18" s="230"/>
      <c r="AW18" s="230"/>
      <c r="AX18" s="230"/>
      <c r="AY18" s="230"/>
      <c r="AZ18" s="230"/>
      <c r="BA18" s="230"/>
      <c r="BB18" s="230"/>
      <c r="BC18" s="230"/>
      <c r="BD18" s="230"/>
      <c r="BE18" s="230"/>
      <c r="BF18" s="230"/>
      <c r="BG18" s="552"/>
      <c r="BH18" s="270"/>
      <c r="BI18" s="551"/>
      <c r="BJ18" s="230"/>
      <c r="BK18" s="230"/>
      <c r="BL18" s="230"/>
      <c r="BM18" s="230"/>
      <c r="BN18" s="230"/>
      <c r="BO18" s="230"/>
      <c r="BP18" s="230"/>
      <c r="BQ18" s="230"/>
      <c r="BR18" s="230"/>
      <c r="BS18" s="230"/>
      <c r="BT18" s="230"/>
      <c r="BU18" s="230"/>
      <c r="BV18" s="230"/>
      <c r="BW18" s="230"/>
      <c r="BX18" s="230"/>
      <c r="BY18" s="230"/>
      <c r="BZ18" s="230"/>
      <c r="CA18" s="552"/>
      <c r="CB18" s="384"/>
      <c r="CC18" s="551"/>
      <c r="CD18" s="230"/>
      <c r="CE18" s="230"/>
      <c r="CF18" s="230"/>
      <c r="CG18" s="230"/>
      <c r="CH18" s="230"/>
      <c r="CI18" s="230"/>
      <c r="CJ18" s="230"/>
      <c r="CK18" s="230"/>
      <c r="CL18" s="230"/>
      <c r="CM18" s="230"/>
      <c r="CN18" s="230"/>
      <c r="CO18" s="230"/>
      <c r="CP18" s="230"/>
      <c r="CQ18" s="230"/>
      <c r="CR18" s="230"/>
      <c r="CS18" s="230"/>
      <c r="CT18" s="230"/>
      <c r="CU18" s="552"/>
      <c r="CV18" s="384"/>
      <c r="CW18" s="551"/>
      <c r="CX18" s="230"/>
      <c r="CY18" s="230"/>
      <c r="CZ18" s="230"/>
      <c r="DA18" s="230"/>
      <c r="DB18" s="230"/>
      <c r="DC18" s="230"/>
      <c r="DD18" s="230"/>
      <c r="DE18" s="230"/>
      <c r="DF18" s="230"/>
      <c r="DG18" s="230"/>
      <c r="DH18" s="230"/>
      <c r="DI18" s="230"/>
      <c r="DJ18" s="230"/>
      <c r="DK18" s="230"/>
      <c r="DL18" s="230"/>
      <c r="DM18" s="230"/>
      <c r="DN18" s="230"/>
      <c r="DO18" s="552"/>
      <c r="DP18" s="384"/>
      <c r="DQ18" s="551"/>
      <c r="DR18" s="230"/>
      <c r="DS18" s="230"/>
      <c r="DT18" s="230"/>
      <c r="DU18" s="230"/>
      <c r="DV18" s="230"/>
      <c r="DW18" s="230"/>
      <c r="DX18" s="230"/>
      <c r="DY18" s="230"/>
      <c r="DZ18" s="230"/>
      <c r="EA18" s="230"/>
      <c r="EB18" s="230"/>
      <c r="EC18" s="230"/>
      <c r="ED18" s="230"/>
      <c r="EE18" s="230"/>
      <c r="EF18" s="230"/>
      <c r="EG18" s="230"/>
      <c r="EH18" s="230"/>
      <c r="EI18" s="552"/>
      <c r="EJ18" s="384"/>
      <c r="EK18" s="551"/>
      <c r="EL18" s="230"/>
      <c r="EM18" s="230"/>
      <c r="EN18" s="230"/>
      <c r="EO18" s="230"/>
      <c r="EP18" s="230"/>
      <c r="EQ18" s="230"/>
      <c r="ER18" s="230"/>
      <c r="ES18" s="230"/>
      <c r="ET18" s="230"/>
      <c r="EU18" s="230"/>
      <c r="EV18" s="230"/>
      <c r="EW18" s="230"/>
      <c r="EX18" s="230"/>
      <c r="EY18" s="230"/>
      <c r="EZ18" s="230"/>
      <c r="FA18" s="230"/>
      <c r="FB18" s="230"/>
      <c r="FC18" s="552"/>
      <c r="FD18" s="384"/>
      <c r="FE18" s="551"/>
      <c r="FF18" s="230"/>
      <c r="FG18" s="230"/>
      <c r="FH18" s="230"/>
      <c r="FI18" s="230"/>
      <c r="FJ18" s="230"/>
      <c r="FK18" s="230"/>
      <c r="FL18" s="230"/>
      <c r="FM18" s="230"/>
      <c r="FN18" s="230"/>
      <c r="FO18" s="230"/>
      <c r="FP18" s="230"/>
      <c r="FQ18" s="230"/>
      <c r="FR18" s="230"/>
      <c r="FS18" s="230"/>
      <c r="FT18" s="230"/>
      <c r="FU18" s="230"/>
      <c r="FV18" s="230"/>
      <c r="FW18" s="552"/>
      <c r="FX18" s="384"/>
      <c r="FY18" s="551"/>
      <c r="FZ18" s="230"/>
      <c r="GA18" s="230"/>
      <c r="GB18" s="230"/>
      <c r="GC18" s="230"/>
      <c r="GD18" s="230"/>
      <c r="GE18" s="230"/>
      <c r="GF18" s="230"/>
      <c r="GG18" s="230"/>
      <c r="GH18" s="230"/>
      <c r="GI18" s="230"/>
      <c r="GJ18" s="230"/>
      <c r="GK18" s="230"/>
      <c r="GL18" s="230"/>
      <c r="GM18" s="230"/>
      <c r="GN18" s="230"/>
      <c r="GO18" s="230"/>
      <c r="GP18" s="230"/>
      <c r="GQ18" s="552"/>
      <c r="GR18" s="384"/>
      <c r="GS18" s="551"/>
      <c r="GT18" s="230"/>
      <c r="GU18" s="230"/>
      <c r="GV18" s="230"/>
      <c r="GW18" s="230"/>
      <c r="GX18" s="230"/>
      <c r="GY18" s="230"/>
      <c r="GZ18" s="230"/>
      <c r="HA18" s="230"/>
      <c r="HB18" s="230"/>
      <c r="HC18" s="230"/>
      <c r="HD18" s="230"/>
      <c r="HE18" s="230"/>
      <c r="HF18" s="230"/>
      <c r="HG18" s="230"/>
      <c r="HH18" s="230"/>
      <c r="HI18" s="230"/>
      <c r="HJ18" s="230"/>
      <c r="HK18" s="552"/>
      <c r="HL18" s="384"/>
      <c r="HM18" s="551"/>
      <c r="HN18" s="230"/>
      <c r="HO18" s="230"/>
      <c r="HP18" s="230"/>
      <c r="HQ18" s="230"/>
      <c r="HR18" s="230"/>
      <c r="HS18" s="230"/>
      <c r="HT18" s="230"/>
      <c r="HU18" s="230"/>
      <c r="HV18" s="230"/>
      <c r="HW18" s="230"/>
      <c r="HX18" s="230"/>
      <c r="HY18" s="230"/>
      <c r="HZ18" s="230"/>
      <c r="IA18" s="230"/>
      <c r="IB18" s="230"/>
      <c r="IC18" s="230"/>
      <c r="ID18" s="230"/>
      <c r="IE18" s="552"/>
      <c r="IF18" s="384"/>
      <c r="IG18" s="551"/>
      <c r="IH18" s="230"/>
      <c r="II18" s="230"/>
      <c r="IJ18" s="230"/>
      <c r="IK18" s="230"/>
      <c r="IL18" s="230"/>
      <c r="IM18" s="230"/>
      <c r="IN18" s="230"/>
      <c r="IO18" s="230"/>
      <c r="IP18" s="230"/>
      <c r="IQ18" s="230"/>
      <c r="IR18" s="230"/>
      <c r="IS18" s="230"/>
      <c r="IT18" s="230"/>
      <c r="IU18" s="230"/>
      <c r="IV18" s="230"/>
      <c r="IW18" s="230"/>
      <c r="IX18" s="230"/>
      <c r="IY18" s="552"/>
      <c r="IZ18" s="384"/>
      <c r="JA18" s="551"/>
      <c r="JB18" s="230"/>
      <c r="JC18" s="230"/>
      <c r="JD18" s="230"/>
      <c r="JE18" s="230"/>
      <c r="JF18" s="230"/>
      <c r="JG18" s="230"/>
      <c r="JH18" s="230"/>
      <c r="JI18" s="230"/>
      <c r="JJ18" s="230"/>
      <c r="JK18" s="230"/>
      <c r="JL18" s="230"/>
      <c r="JM18" s="230"/>
      <c r="JN18" s="230"/>
      <c r="JO18" s="230"/>
      <c r="JP18" s="230"/>
      <c r="JQ18" s="230"/>
      <c r="JR18" s="230"/>
      <c r="JS18" s="552"/>
      <c r="JT18" s="384"/>
      <c r="JU18" s="551"/>
      <c r="JV18" s="230"/>
      <c r="JW18" s="230"/>
      <c r="JX18" s="230"/>
      <c r="JY18" s="230"/>
      <c r="JZ18" s="230"/>
      <c r="KA18" s="230"/>
      <c r="KB18" s="230"/>
      <c r="KC18" s="230"/>
      <c r="KD18" s="230"/>
      <c r="KE18" s="230"/>
      <c r="KF18" s="230"/>
      <c r="KG18" s="230"/>
      <c r="KH18" s="230"/>
      <c r="KI18" s="230"/>
      <c r="KJ18" s="230"/>
      <c r="KK18" s="230"/>
      <c r="KL18" s="230"/>
      <c r="KM18" s="552"/>
    </row>
    <row r="19" spans="1:299" ht="12.75" customHeight="1" x14ac:dyDescent="0.2">
      <c r="A19" s="553"/>
      <c r="B19" s="231"/>
      <c r="C19" s="231"/>
      <c r="D19" s="231"/>
      <c r="E19" s="225"/>
      <c r="F19" s="225"/>
      <c r="G19" s="231"/>
      <c r="H19" s="225"/>
      <c r="I19" s="231"/>
      <c r="J19" s="231"/>
      <c r="K19" s="231"/>
      <c r="L19" s="231"/>
      <c r="M19" s="231"/>
      <c r="N19" s="231"/>
      <c r="O19" s="231"/>
      <c r="P19" s="231"/>
      <c r="Q19" s="231"/>
      <c r="R19" s="231"/>
      <c r="S19" s="554"/>
      <c r="T19" s="384"/>
      <c r="U19" s="553"/>
      <c r="V19" s="231"/>
      <c r="W19" s="231"/>
      <c r="X19" s="231"/>
      <c r="Y19" s="225"/>
      <c r="Z19" s="225"/>
      <c r="AA19" s="231"/>
      <c r="AB19" s="225"/>
      <c r="AC19" s="231"/>
      <c r="AD19" s="231"/>
      <c r="AE19" s="231"/>
      <c r="AF19" s="231"/>
      <c r="AG19" s="231"/>
      <c r="AH19" s="231"/>
      <c r="AI19" s="231"/>
      <c r="AJ19" s="231"/>
      <c r="AK19" s="231"/>
      <c r="AL19" s="231"/>
      <c r="AM19" s="554"/>
      <c r="AN19" s="384"/>
      <c r="AO19" s="553"/>
      <c r="AP19" s="231"/>
      <c r="AQ19" s="231"/>
      <c r="AR19" s="231"/>
      <c r="AS19" s="225"/>
      <c r="AT19" s="225"/>
      <c r="AU19" s="231"/>
      <c r="AV19" s="225"/>
      <c r="AW19" s="231"/>
      <c r="AX19" s="231"/>
      <c r="AY19" s="231"/>
      <c r="AZ19" s="231"/>
      <c r="BA19" s="231"/>
      <c r="BB19" s="231"/>
      <c r="BC19" s="231"/>
      <c r="BD19" s="231"/>
      <c r="BE19" s="231"/>
      <c r="BF19" s="231"/>
      <c r="BG19" s="554"/>
      <c r="BH19" s="270"/>
      <c r="BI19" s="553"/>
      <c r="BJ19" s="231"/>
      <c r="BK19" s="231"/>
      <c r="BL19" s="231"/>
      <c r="BM19" s="225"/>
      <c r="BN19" s="225"/>
      <c r="BO19" s="231"/>
      <c r="BP19" s="225"/>
      <c r="BQ19" s="231"/>
      <c r="BR19" s="231"/>
      <c r="BS19" s="231"/>
      <c r="BT19" s="231"/>
      <c r="BU19" s="231"/>
      <c r="BV19" s="231"/>
      <c r="BW19" s="231"/>
      <c r="BX19" s="231"/>
      <c r="BY19" s="231"/>
      <c r="BZ19" s="231"/>
      <c r="CA19" s="554"/>
      <c r="CB19" s="384"/>
      <c r="CC19" s="553"/>
      <c r="CD19" s="231"/>
      <c r="CE19" s="231"/>
      <c r="CF19" s="231"/>
      <c r="CG19" s="225"/>
      <c r="CH19" s="225"/>
      <c r="CI19" s="231"/>
      <c r="CJ19" s="225"/>
      <c r="CK19" s="231"/>
      <c r="CL19" s="231"/>
      <c r="CM19" s="231"/>
      <c r="CN19" s="231"/>
      <c r="CO19" s="231"/>
      <c r="CP19" s="231"/>
      <c r="CQ19" s="231"/>
      <c r="CR19" s="231"/>
      <c r="CS19" s="231"/>
      <c r="CT19" s="231"/>
      <c r="CU19" s="554"/>
      <c r="CV19" s="384"/>
      <c r="CW19" s="553"/>
      <c r="CX19" s="231"/>
      <c r="CY19" s="231"/>
      <c r="CZ19" s="231"/>
      <c r="DA19" s="225"/>
      <c r="DB19" s="225"/>
      <c r="DC19" s="231"/>
      <c r="DD19" s="225"/>
      <c r="DE19" s="231"/>
      <c r="DF19" s="231"/>
      <c r="DG19" s="231"/>
      <c r="DH19" s="231"/>
      <c r="DI19" s="231"/>
      <c r="DJ19" s="231"/>
      <c r="DK19" s="231"/>
      <c r="DL19" s="231"/>
      <c r="DM19" s="231"/>
      <c r="DN19" s="231"/>
      <c r="DO19" s="554"/>
      <c r="DP19" s="384"/>
      <c r="DQ19" s="553"/>
      <c r="DR19" s="231"/>
      <c r="DS19" s="231"/>
      <c r="DT19" s="231"/>
      <c r="DU19" s="225"/>
      <c r="DV19" s="225"/>
      <c r="DW19" s="231"/>
      <c r="DX19" s="225"/>
      <c r="DY19" s="231"/>
      <c r="DZ19" s="231"/>
      <c r="EA19" s="231"/>
      <c r="EB19" s="231"/>
      <c r="EC19" s="231"/>
      <c r="ED19" s="231"/>
      <c r="EE19" s="231"/>
      <c r="EF19" s="231"/>
      <c r="EG19" s="231"/>
      <c r="EH19" s="231"/>
      <c r="EI19" s="554"/>
      <c r="EJ19" s="384"/>
      <c r="EK19" s="553"/>
      <c r="EL19" s="231"/>
      <c r="EM19" s="231"/>
      <c r="EN19" s="231"/>
      <c r="EO19" s="225"/>
      <c r="EP19" s="225"/>
      <c r="EQ19" s="231"/>
      <c r="ER19" s="225"/>
      <c r="ES19" s="231"/>
      <c r="ET19" s="231"/>
      <c r="EU19" s="231"/>
      <c r="EV19" s="231"/>
      <c r="EW19" s="231"/>
      <c r="EX19" s="231"/>
      <c r="EY19" s="231"/>
      <c r="EZ19" s="231"/>
      <c r="FA19" s="231"/>
      <c r="FB19" s="231"/>
      <c r="FC19" s="554"/>
      <c r="FD19" s="384"/>
      <c r="FE19" s="553"/>
      <c r="FF19" s="231"/>
      <c r="FG19" s="231"/>
      <c r="FH19" s="231"/>
      <c r="FI19" s="225"/>
      <c r="FJ19" s="225"/>
      <c r="FK19" s="231"/>
      <c r="FL19" s="225"/>
      <c r="FM19" s="231"/>
      <c r="FN19" s="231"/>
      <c r="FO19" s="231"/>
      <c r="FP19" s="231"/>
      <c r="FQ19" s="231"/>
      <c r="FR19" s="231"/>
      <c r="FS19" s="231"/>
      <c r="FT19" s="231"/>
      <c r="FU19" s="231"/>
      <c r="FV19" s="231"/>
      <c r="FW19" s="554"/>
      <c r="FX19" s="384"/>
      <c r="FY19" s="553"/>
      <c r="FZ19" s="231"/>
      <c r="GA19" s="231"/>
      <c r="GB19" s="231"/>
      <c r="GC19" s="225"/>
      <c r="GD19" s="225"/>
      <c r="GE19" s="231"/>
      <c r="GF19" s="225"/>
      <c r="GG19" s="231"/>
      <c r="GH19" s="231"/>
      <c r="GI19" s="231"/>
      <c r="GJ19" s="231"/>
      <c r="GK19" s="231"/>
      <c r="GL19" s="231"/>
      <c r="GM19" s="231"/>
      <c r="GN19" s="231"/>
      <c r="GO19" s="231"/>
      <c r="GP19" s="231"/>
      <c r="GQ19" s="554"/>
      <c r="GR19" s="384"/>
      <c r="GS19" s="553"/>
      <c r="GT19" s="231"/>
      <c r="GU19" s="231"/>
      <c r="GV19" s="231"/>
      <c r="GW19" s="225"/>
      <c r="GX19" s="225"/>
      <c r="GY19" s="231"/>
      <c r="GZ19" s="225"/>
      <c r="HA19" s="231"/>
      <c r="HB19" s="231"/>
      <c r="HC19" s="231"/>
      <c r="HD19" s="231"/>
      <c r="HE19" s="231"/>
      <c r="HF19" s="231"/>
      <c r="HG19" s="231"/>
      <c r="HH19" s="231"/>
      <c r="HI19" s="231"/>
      <c r="HJ19" s="231"/>
      <c r="HK19" s="554"/>
      <c r="HL19" s="384"/>
      <c r="HM19" s="553"/>
      <c r="HN19" s="231"/>
      <c r="HO19" s="231"/>
      <c r="HP19" s="231"/>
      <c r="HQ19" s="225"/>
      <c r="HR19" s="225"/>
      <c r="HS19" s="231"/>
      <c r="HT19" s="225"/>
      <c r="HU19" s="231"/>
      <c r="HV19" s="231"/>
      <c r="HW19" s="231"/>
      <c r="HX19" s="231"/>
      <c r="HY19" s="231"/>
      <c r="HZ19" s="231"/>
      <c r="IA19" s="231"/>
      <c r="IB19" s="231"/>
      <c r="IC19" s="231"/>
      <c r="ID19" s="231"/>
      <c r="IE19" s="554"/>
      <c r="IF19" s="384"/>
      <c r="IG19" s="553"/>
      <c r="IH19" s="231"/>
      <c r="II19" s="231"/>
      <c r="IJ19" s="231"/>
      <c r="IK19" s="225"/>
      <c r="IL19" s="225"/>
      <c r="IM19" s="231"/>
      <c r="IN19" s="225"/>
      <c r="IO19" s="231"/>
      <c r="IP19" s="231"/>
      <c r="IQ19" s="231"/>
      <c r="IR19" s="231"/>
      <c r="IS19" s="231"/>
      <c r="IT19" s="231"/>
      <c r="IU19" s="231"/>
      <c r="IV19" s="231"/>
      <c r="IW19" s="231"/>
      <c r="IX19" s="231"/>
      <c r="IY19" s="554"/>
      <c r="IZ19" s="384"/>
      <c r="JA19" s="553"/>
      <c r="JB19" s="231"/>
      <c r="JC19" s="231"/>
      <c r="JD19" s="231"/>
      <c r="JE19" s="225"/>
      <c r="JF19" s="225"/>
      <c r="JG19" s="231"/>
      <c r="JH19" s="225"/>
      <c r="JI19" s="231"/>
      <c r="JJ19" s="231"/>
      <c r="JK19" s="231"/>
      <c r="JL19" s="231"/>
      <c r="JM19" s="231"/>
      <c r="JN19" s="231"/>
      <c r="JO19" s="231"/>
      <c r="JP19" s="231"/>
      <c r="JQ19" s="231"/>
      <c r="JR19" s="231"/>
      <c r="JS19" s="554"/>
      <c r="JT19" s="384"/>
      <c r="JU19" s="553"/>
      <c r="JV19" s="231"/>
      <c r="JW19" s="231"/>
      <c r="JX19" s="231"/>
      <c r="JY19" s="225"/>
      <c r="JZ19" s="225"/>
      <c r="KA19" s="231"/>
      <c r="KB19" s="225"/>
      <c r="KC19" s="231"/>
      <c r="KD19" s="231"/>
      <c r="KE19" s="231"/>
      <c r="KF19" s="231"/>
      <c r="KG19" s="231"/>
      <c r="KH19" s="231"/>
      <c r="KI19" s="231"/>
      <c r="KJ19" s="231"/>
      <c r="KK19" s="231"/>
      <c r="KL19" s="231"/>
      <c r="KM19" s="554"/>
    </row>
    <row r="20" spans="1:299" ht="12.75" customHeight="1" x14ac:dyDescent="0.2">
      <c r="A20" s="556" t="s">
        <v>432</v>
      </c>
      <c r="B20" s="26"/>
      <c r="C20" s="26"/>
      <c r="D20" s="26"/>
      <c r="E20" s="26"/>
      <c r="F20" s="26"/>
      <c r="G20" s="26"/>
      <c r="H20" s="26"/>
      <c r="I20" s="26"/>
      <c r="J20" s="26"/>
      <c r="K20" s="26"/>
      <c r="L20" s="26"/>
      <c r="M20" s="26"/>
      <c r="N20" s="26"/>
      <c r="O20" s="26"/>
      <c r="P20" s="26"/>
      <c r="Q20" s="26"/>
      <c r="R20" s="26"/>
      <c r="S20" s="557"/>
      <c r="T20" s="385"/>
      <c r="U20" s="556" t="s">
        <v>433</v>
      </c>
      <c r="V20" s="26"/>
      <c r="W20" s="26"/>
      <c r="X20" s="26"/>
      <c r="Y20" s="26"/>
      <c r="Z20" s="26"/>
      <c r="AA20" s="26"/>
      <c r="AB20" s="26"/>
      <c r="AC20" s="26"/>
      <c r="AD20" s="26"/>
      <c r="AE20" s="26"/>
      <c r="AF20" s="26"/>
      <c r="AG20" s="26"/>
      <c r="AH20" s="26"/>
      <c r="AI20" s="26"/>
      <c r="AJ20" s="26"/>
      <c r="AK20" s="26"/>
      <c r="AL20" s="26"/>
      <c r="AM20" s="557"/>
      <c r="AN20" s="385"/>
      <c r="AO20" s="556" t="s">
        <v>434</v>
      </c>
      <c r="AP20" s="26"/>
      <c r="AQ20" s="26"/>
      <c r="AR20" s="26"/>
      <c r="AS20" s="26"/>
      <c r="AT20" s="26"/>
      <c r="AU20" s="26"/>
      <c r="AV20" s="26"/>
      <c r="AW20" s="26"/>
      <c r="AX20" s="26"/>
      <c r="AY20" s="26"/>
      <c r="AZ20" s="26"/>
      <c r="BA20" s="26"/>
      <c r="BB20" s="26"/>
      <c r="BC20" s="26"/>
      <c r="BD20" s="26"/>
      <c r="BE20" s="26"/>
      <c r="BF20" s="26"/>
      <c r="BG20" s="557"/>
      <c r="BH20" s="271"/>
      <c r="BI20" s="222" t="s">
        <v>359</v>
      </c>
      <c r="BJ20" s="26"/>
      <c r="BK20" s="26"/>
      <c r="BL20" s="26"/>
      <c r="BM20" s="26"/>
      <c r="BN20" s="26"/>
      <c r="BO20" s="26"/>
      <c r="BP20" s="428"/>
      <c r="BQ20" s="428"/>
      <c r="BR20" s="428"/>
      <c r="BS20" s="428"/>
      <c r="BT20" s="428"/>
      <c r="BU20" s="428"/>
      <c r="BV20" s="428"/>
      <c r="BW20" s="428"/>
      <c r="BX20" s="428"/>
      <c r="BY20" s="428"/>
      <c r="BZ20" s="428"/>
      <c r="CA20" s="558"/>
      <c r="CB20" s="385"/>
      <c r="CC20" s="222" t="s">
        <v>359</v>
      </c>
      <c r="CD20" s="26"/>
      <c r="CE20" s="26"/>
      <c r="CF20" s="26"/>
      <c r="CG20" s="26"/>
      <c r="CH20" s="26"/>
      <c r="CI20" s="26"/>
      <c r="CJ20" s="428"/>
      <c r="CK20" s="428"/>
      <c r="CL20" s="428"/>
      <c r="CM20" s="428"/>
      <c r="CN20" s="428"/>
      <c r="CO20" s="428"/>
      <c r="CP20" s="428"/>
      <c r="CQ20" s="428"/>
      <c r="CR20" s="428"/>
      <c r="CS20" s="428"/>
      <c r="CT20" s="428"/>
      <c r="CU20" s="558"/>
      <c r="CV20" s="385"/>
      <c r="CW20" s="222" t="s">
        <v>359</v>
      </c>
      <c r="CX20" s="26"/>
      <c r="CY20" s="26"/>
      <c r="CZ20" s="26"/>
      <c r="DA20" s="26"/>
      <c r="DB20" s="26"/>
      <c r="DC20" s="26"/>
      <c r="DD20" s="428"/>
      <c r="DE20" s="428"/>
      <c r="DF20" s="428"/>
      <c r="DG20" s="428"/>
      <c r="DH20" s="428"/>
      <c r="DI20" s="428"/>
      <c r="DJ20" s="428"/>
      <c r="DK20" s="428"/>
      <c r="DL20" s="428"/>
      <c r="DM20" s="428"/>
      <c r="DN20" s="428"/>
      <c r="DO20" s="558"/>
      <c r="DP20" s="385"/>
      <c r="DQ20" s="222" t="s">
        <v>359</v>
      </c>
      <c r="DR20" s="26"/>
      <c r="DS20" s="26"/>
      <c r="DT20" s="26"/>
      <c r="DU20" s="26"/>
      <c r="DV20" s="26"/>
      <c r="DW20" s="26"/>
      <c r="DX20" s="428"/>
      <c r="DY20" s="428"/>
      <c r="DZ20" s="428"/>
      <c r="EA20" s="428"/>
      <c r="EB20" s="428"/>
      <c r="EC20" s="428"/>
      <c r="ED20" s="428"/>
      <c r="EE20" s="428"/>
      <c r="EF20" s="428"/>
      <c r="EG20" s="428"/>
      <c r="EH20" s="428"/>
      <c r="EI20" s="558"/>
      <c r="EJ20" s="385"/>
      <c r="EK20" s="222" t="s">
        <v>359</v>
      </c>
      <c r="EL20" s="26"/>
      <c r="EM20" s="26"/>
      <c r="EN20" s="26"/>
      <c r="EO20" s="26"/>
      <c r="EP20" s="26"/>
      <c r="EQ20" s="26"/>
      <c r="ER20" s="428"/>
      <c r="ES20" s="428"/>
      <c r="ET20" s="428"/>
      <c r="EU20" s="428"/>
      <c r="EV20" s="428"/>
      <c r="EW20" s="428"/>
      <c r="EX20" s="428"/>
      <c r="EY20" s="428"/>
      <c r="EZ20" s="428"/>
      <c r="FA20" s="428"/>
      <c r="FB20" s="428"/>
      <c r="FC20" s="558"/>
      <c r="FD20" s="385"/>
      <c r="FE20" s="222" t="s">
        <v>359</v>
      </c>
      <c r="FF20" s="26"/>
      <c r="FG20" s="26"/>
      <c r="FH20" s="26"/>
      <c r="FI20" s="26"/>
      <c r="FJ20" s="26"/>
      <c r="FK20" s="26"/>
      <c r="FL20" s="428"/>
      <c r="FM20" s="428"/>
      <c r="FN20" s="428"/>
      <c r="FO20" s="428"/>
      <c r="FP20" s="428"/>
      <c r="FQ20" s="428"/>
      <c r="FR20" s="428"/>
      <c r="FS20" s="428"/>
      <c r="FT20" s="428"/>
      <c r="FU20" s="428"/>
      <c r="FV20" s="428"/>
      <c r="FW20" s="558"/>
      <c r="FX20" s="385"/>
      <c r="FY20" s="222" t="s">
        <v>359</v>
      </c>
      <c r="FZ20" s="26"/>
      <c r="GA20" s="26"/>
      <c r="GB20" s="26"/>
      <c r="GC20" s="26"/>
      <c r="GD20" s="26"/>
      <c r="GE20" s="26"/>
      <c r="GF20" s="428"/>
      <c r="GG20" s="428"/>
      <c r="GH20" s="428"/>
      <c r="GI20" s="428"/>
      <c r="GJ20" s="428"/>
      <c r="GK20" s="428"/>
      <c r="GL20" s="428"/>
      <c r="GM20" s="428"/>
      <c r="GN20" s="428"/>
      <c r="GO20" s="428"/>
      <c r="GP20" s="428"/>
      <c r="GQ20" s="558"/>
      <c r="GR20" s="385"/>
      <c r="GS20" s="222" t="s">
        <v>359</v>
      </c>
      <c r="GT20" s="26"/>
      <c r="GU20" s="26"/>
      <c r="GV20" s="26"/>
      <c r="GW20" s="26"/>
      <c r="GX20" s="26"/>
      <c r="GY20" s="26"/>
      <c r="GZ20" s="428"/>
      <c r="HA20" s="428"/>
      <c r="HB20" s="428"/>
      <c r="HC20" s="428"/>
      <c r="HD20" s="428"/>
      <c r="HE20" s="428"/>
      <c r="HF20" s="428"/>
      <c r="HG20" s="428"/>
      <c r="HH20" s="428"/>
      <c r="HI20" s="428"/>
      <c r="HJ20" s="428"/>
      <c r="HK20" s="558"/>
      <c r="HL20" s="385"/>
      <c r="HM20" s="222" t="s">
        <v>359</v>
      </c>
      <c r="HN20" s="26"/>
      <c r="HO20" s="26"/>
      <c r="HP20" s="26"/>
      <c r="HQ20" s="26"/>
      <c r="HR20" s="26"/>
      <c r="HS20" s="26"/>
      <c r="HT20" s="428"/>
      <c r="HU20" s="428"/>
      <c r="HV20" s="428"/>
      <c r="HW20" s="428"/>
      <c r="HX20" s="428"/>
      <c r="HY20" s="428"/>
      <c r="HZ20" s="428"/>
      <c r="IA20" s="428"/>
      <c r="IB20" s="428"/>
      <c r="IC20" s="428"/>
      <c r="ID20" s="428"/>
      <c r="IE20" s="558"/>
      <c r="IF20" s="385"/>
      <c r="IG20" s="222" t="s">
        <v>359</v>
      </c>
      <c r="IH20" s="26"/>
      <c r="II20" s="26"/>
      <c r="IJ20" s="26"/>
      <c r="IK20" s="26"/>
      <c r="IL20" s="26"/>
      <c r="IM20" s="26"/>
      <c r="IN20" s="428"/>
      <c r="IO20" s="428"/>
      <c r="IP20" s="428"/>
      <c r="IQ20" s="428"/>
      <c r="IR20" s="428"/>
      <c r="IS20" s="428"/>
      <c r="IT20" s="428"/>
      <c r="IU20" s="428"/>
      <c r="IV20" s="428"/>
      <c r="IW20" s="428"/>
      <c r="IX20" s="428"/>
      <c r="IY20" s="558"/>
      <c r="IZ20" s="385"/>
      <c r="JA20" s="222" t="s">
        <v>359</v>
      </c>
      <c r="JB20" s="26"/>
      <c r="JC20" s="26"/>
      <c r="JD20" s="26"/>
      <c r="JE20" s="26"/>
      <c r="JF20" s="26"/>
      <c r="JG20" s="26"/>
      <c r="JH20" s="428"/>
      <c r="JI20" s="428"/>
      <c r="JJ20" s="428"/>
      <c r="JK20" s="428"/>
      <c r="JL20" s="428"/>
      <c r="JM20" s="428"/>
      <c r="JN20" s="428"/>
      <c r="JO20" s="428"/>
      <c r="JP20" s="428"/>
      <c r="JQ20" s="428"/>
      <c r="JR20" s="428"/>
      <c r="JS20" s="558"/>
      <c r="JT20" s="385"/>
      <c r="JU20" s="222" t="s">
        <v>359</v>
      </c>
      <c r="JV20" s="26"/>
      <c r="JW20" s="26"/>
      <c r="JX20" s="26"/>
      <c r="JY20" s="26"/>
      <c r="JZ20" s="26"/>
      <c r="KA20" s="26"/>
      <c r="KB20" s="428"/>
      <c r="KC20" s="428"/>
      <c r="KD20" s="428"/>
      <c r="KE20" s="428"/>
      <c r="KF20" s="428"/>
      <c r="KG20" s="428"/>
      <c r="KH20" s="428"/>
      <c r="KI20" s="428"/>
      <c r="KJ20" s="428"/>
      <c r="KK20" s="428"/>
      <c r="KL20" s="428"/>
      <c r="KM20" s="558"/>
    </row>
    <row r="21" spans="1:299" ht="12.75" customHeight="1" x14ac:dyDescent="0.2">
      <c r="A21" s="559"/>
      <c r="B21" s="224"/>
      <c r="C21" s="224"/>
      <c r="D21" s="224"/>
      <c r="E21" s="224"/>
      <c r="F21" s="224"/>
      <c r="G21" s="224"/>
      <c r="H21" s="224"/>
      <c r="I21" s="224"/>
      <c r="J21" s="224"/>
      <c r="K21" s="224"/>
      <c r="L21" s="224"/>
      <c r="M21" s="224"/>
      <c r="N21" s="224"/>
      <c r="O21" s="224"/>
      <c r="P21" s="224"/>
      <c r="Q21" s="224"/>
      <c r="R21" s="224"/>
      <c r="S21" s="560"/>
      <c r="T21" s="384"/>
      <c r="U21" s="559"/>
      <c r="V21" s="224"/>
      <c r="W21" s="224"/>
      <c r="X21" s="224"/>
      <c r="Y21" s="224"/>
      <c r="Z21" s="224"/>
      <c r="AA21" s="224"/>
      <c r="AB21" s="224"/>
      <c r="AC21" s="224"/>
      <c r="AD21" s="224"/>
      <c r="AE21" s="224"/>
      <c r="AF21" s="224"/>
      <c r="AG21" s="224"/>
      <c r="AH21" s="224"/>
      <c r="AI21" s="224"/>
      <c r="AJ21" s="224"/>
      <c r="AK21" s="224"/>
      <c r="AL21" s="224"/>
      <c r="AM21" s="560"/>
      <c r="AN21" s="384"/>
      <c r="AO21" s="559"/>
      <c r="AP21" s="224"/>
      <c r="AQ21" s="224"/>
      <c r="AR21" s="224"/>
      <c r="AS21" s="224"/>
      <c r="AT21" s="224"/>
      <c r="AU21" s="224"/>
      <c r="AV21" s="224"/>
      <c r="AW21" s="224"/>
      <c r="AX21" s="224"/>
      <c r="AY21" s="224"/>
      <c r="AZ21" s="224"/>
      <c r="BA21" s="224"/>
      <c r="BB21" s="224"/>
      <c r="BC21" s="224"/>
      <c r="BD21" s="224"/>
      <c r="BE21" s="224"/>
      <c r="BF21" s="224"/>
      <c r="BG21" s="560"/>
      <c r="BH21" s="270"/>
      <c r="BI21" s="559"/>
      <c r="BJ21" s="224"/>
      <c r="BK21" s="224"/>
      <c r="BL21" s="224"/>
      <c r="BM21" s="224"/>
      <c r="BN21" s="224"/>
      <c r="BO21" s="224"/>
      <c r="BP21" s="224"/>
      <c r="BQ21" s="224"/>
      <c r="BR21" s="224"/>
      <c r="BS21" s="224"/>
      <c r="BT21" s="224"/>
      <c r="BU21" s="224"/>
      <c r="BV21" s="224"/>
      <c r="BW21" s="224"/>
      <c r="BX21" s="224"/>
      <c r="BY21" s="224"/>
      <c r="BZ21" s="224"/>
      <c r="CA21" s="560"/>
      <c r="CB21" s="384"/>
      <c r="CC21" s="559"/>
      <c r="CD21" s="224"/>
      <c r="CE21" s="224"/>
      <c r="CF21" s="224"/>
      <c r="CG21" s="224"/>
      <c r="CH21" s="224"/>
      <c r="CI21" s="224"/>
      <c r="CJ21" s="224"/>
      <c r="CK21" s="224"/>
      <c r="CL21" s="224"/>
      <c r="CM21" s="224"/>
      <c r="CN21" s="224"/>
      <c r="CO21" s="224"/>
      <c r="CP21" s="224"/>
      <c r="CQ21" s="224"/>
      <c r="CR21" s="224"/>
      <c r="CS21" s="224"/>
      <c r="CT21" s="224"/>
      <c r="CU21" s="560"/>
      <c r="CV21" s="384"/>
      <c r="CW21" s="559"/>
      <c r="CX21" s="224"/>
      <c r="CY21" s="224"/>
      <c r="CZ21" s="224"/>
      <c r="DA21" s="224"/>
      <c r="DB21" s="224"/>
      <c r="DC21" s="224"/>
      <c r="DD21" s="224"/>
      <c r="DE21" s="224"/>
      <c r="DF21" s="224"/>
      <c r="DG21" s="224"/>
      <c r="DH21" s="224"/>
      <c r="DI21" s="224"/>
      <c r="DJ21" s="224"/>
      <c r="DK21" s="224"/>
      <c r="DL21" s="224"/>
      <c r="DM21" s="224"/>
      <c r="DN21" s="224"/>
      <c r="DO21" s="560"/>
      <c r="DP21" s="384"/>
      <c r="DQ21" s="559"/>
      <c r="DR21" s="224"/>
      <c r="DS21" s="224"/>
      <c r="DT21" s="224"/>
      <c r="DU21" s="224"/>
      <c r="DV21" s="224"/>
      <c r="DW21" s="224"/>
      <c r="DX21" s="224"/>
      <c r="DY21" s="224"/>
      <c r="DZ21" s="224"/>
      <c r="EA21" s="224"/>
      <c r="EB21" s="224"/>
      <c r="EC21" s="224"/>
      <c r="ED21" s="224"/>
      <c r="EE21" s="224"/>
      <c r="EF21" s="224"/>
      <c r="EG21" s="224"/>
      <c r="EH21" s="224"/>
      <c r="EI21" s="560"/>
      <c r="EJ21" s="384"/>
      <c r="EK21" s="559"/>
      <c r="EL21" s="224"/>
      <c r="EM21" s="224"/>
      <c r="EN21" s="224"/>
      <c r="EO21" s="224"/>
      <c r="EP21" s="224"/>
      <c r="EQ21" s="224"/>
      <c r="ER21" s="224"/>
      <c r="ES21" s="224"/>
      <c r="ET21" s="224"/>
      <c r="EU21" s="224"/>
      <c r="EV21" s="224"/>
      <c r="EW21" s="224"/>
      <c r="EX21" s="224"/>
      <c r="EY21" s="224"/>
      <c r="EZ21" s="224"/>
      <c r="FA21" s="224"/>
      <c r="FB21" s="224"/>
      <c r="FC21" s="560"/>
      <c r="FD21" s="384"/>
      <c r="FE21" s="559"/>
      <c r="FF21" s="224"/>
      <c r="FG21" s="224"/>
      <c r="FH21" s="224"/>
      <c r="FI21" s="224"/>
      <c r="FJ21" s="224"/>
      <c r="FK21" s="224"/>
      <c r="FL21" s="224"/>
      <c r="FM21" s="224"/>
      <c r="FN21" s="224"/>
      <c r="FO21" s="224"/>
      <c r="FP21" s="224"/>
      <c r="FQ21" s="224"/>
      <c r="FR21" s="224"/>
      <c r="FS21" s="224"/>
      <c r="FT21" s="224"/>
      <c r="FU21" s="224"/>
      <c r="FV21" s="224"/>
      <c r="FW21" s="560"/>
      <c r="FX21" s="384"/>
      <c r="FY21" s="559"/>
      <c r="FZ21" s="224"/>
      <c r="GA21" s="224"/>
      <c r="GB21" s="224"/>
      <c r="GC21" s="224"/>
      <c r="GD21" s="224"/>
      <c r="GE21" s="224"/>
      <c r="GF21" s="224"/>
      <c r="GG21" s="224"/>
      <c r="GH21" s="224"/>
      <c r="GI21" s="224"/>
      <c r="GJ21" s="224"/>
      <c r="GK21" s="224"/>
      <c r="GL21" s="224"/>
      <c r="GM21" s="224"/>
      <c r="GN21" s="224"/>
      <c r="GO21" s="224"/>
      <c r="GP21" s="224"/>
      <c r="GQ21" s="560"/>
      <c r="GR21" s="384"/>
      <c r="GS21" s="559"/>
      <c r="GT21" s="224"/>
      <c r="GU21" s="224"/>
      <c r="GV21" s="224"/>
      <c r="GW21" s="224"/>
      <c r="GX21" s="224"/>
      <c r="GY21" s="224"/>
      <c r="GZ21" s="224"/>
      <c r="HA21" s="224"/>
      <c r="HB21" s="224"/>
      <c r="HC21" s="224"/>
      <c r="HD21" s="224"/>
      <c r="HE21" s="224"/>
      <c r="HF21" s="224"/>
      <c r="HG21" s="224"/>
      <c r="HH21" s="224"/>
      <c r="HI21" s="224"/>
      <c r="HJ21" s="224"/>
      <c r="HK21" s="560"/>
      <c r="HL21" s="384"/>
      <c r="HM21" s="559"/>
      <c r="HN21" s="224"/>
      <c r="HO21" s="224"/>
      <c r="HP21" s="224"/>
      <c r="HQ21" s="224"/>
      <c r="HR21" s="224"/>
      <c r="HS21" s="224"/>
      <c r="HT21" s="224"/>
      <c r="HU21" s="224"/>
      <c r="HV21" s="224"/>
      <c r="HW21" s="224"/>
      <c r="HX21" s="224"/>
      <c r="HY21" s="224"/>
      <c r="HZ21" s="224"/>
      <c r="IA21" s="224"/>
      <c r="IB21" s="224"/>
      <c r="IC21" s="224"/>
      <c r="ID21" s="224"/>
      <c r="IE21" s="560"/>
      <c r="IF21" s="384"/>
      <c r="IG21" s="559"/>
      <c r="IH21" s="224"/>
      <c r="II21" s="224"/>
      <c r="IJ21" s="224"/>
      <c r="IK21" s="224"/>
      <c r="IL21" s="224"/>
      <c r="IM21" s="224"/>
      <c r="IN21" s="224"/>
      <c r="IO21" s="224"/>
      <c r="IP21" s="224"/>
      <c r="IQ21" s="224"/>
      <c r="IR21" s="224"/>
      <c r="IS21" s="224"/>
      <c r="IT21" s="224"/>
      <c r="IU21" s="224"/>
      <c r="IV21" s="224"/>
      <c r="IW21" s="224"/>
      <c r="IX21" s="224"/>
      <c r="IY21" s="560"/>
      <c r="IZ21" s="384"/>
      <c r="JA21" s="559"/>
      <c r="JB21" s="224"/>
      <c r="JC21" s="224"/>
      <c r="JD21" s="224"/>
      <c r="JE21" s="224"/>
      <c r="JF21" s="224"/>
      <c r="JG21" s="224"/>
      <c r="JH21" s="224"/>
      <c r="JI21" s="224"/>
      <c r="JJ21" s="224"/>
      <c r="JK21" s="224"/>
      <c r="JL21" s="224"/>
      <c r="JM21" s="224"/>
      <c r="JN21" s="224"/>
      <c r="JO21" s="224"/>
      <c r="JP21" s="224"/>
      <c r="JQ21" s="224"/>
      <c r="JR21" s="224"/>
      <c r="JS21" s="560"/>
      <c r="JT21" s="384"/>
      <c r="JU21" s="559"/>
      <c r="JV21" s="224"/>
      <c r="JW21" s="224"/>
      <c r="JX21" s="224"/>
      <c r="JY21" s="224"/>
      <c r="JZ21" s="224"/>
      <c r="KA21" s="224"/>
      <c r="KB21" s="224"/>
      <c r="KC21" s="224"/>
      <c r="KD21" s="224"/>
      <c r="KE21" s="224"/>
      <c r="KF21" s="224"/>
      <c r="KG21" s="224"/>
      <c r="KH21" s="224"/>
      <c r="KI21" s="224"/>
      <c r="KJ21" s="224"/>
      <c r="KK21" s="224"/>
      <c r="KL21" s="224"/>
      <c r="KM21" s="560"/>
    </row>
    <row r="22" spans="1:299" ht="12.75" customHeight="1" x14ac:dyDescent="0.2">
      <c r="A22" s="242"/>
      <c r="B22" s="221"/>
      <c r="C22" s="221"/>
      <c r="D22" s="221"/>
      <c r="E22" s="221"/>
      <c r="F22" s="221"/>
      <c r="G22" s="221"/>
      <c r="H22" s="221"/>
      <c r="I22" s="221"/>
      <c r="J22" s="221"/>
      <c r="K22" s="221"/>
      <c r="L22" s="221"/>
      <c r="M22" s="221"/>
      <c r="N22" s="221"/>
      <c r="O22" s="221"/>
      <c r="P22" s="221"/>
      <c r="Q22" s="221"/>
      <c r="R22" s="221"/>
      <c r="S22" s="243"/>
      <c r="T22" s="384"/>
      <c r="U22" s="242"/>
      <c r="V22" s="221"/>
      <c r="W22" s="221"/>
      <c r="X22" s="221"/>
      <c r="Y22" s="221"/>
      <c r="Z22" s="221"/>
      <c r="AA22" s="221"/>
      <c r="AB22" s="221"/>
      <c r="AC22" s="221"/>
      <c r="AD22" s="221"/>
      <c r="AE22" s="221"/>
      <c r="AF22" s="221"/>
      <c r="AG22" s="221"/>
      <c r="AH22" s="221"/>
      <c r="AI22" s="221"/>
      <c r="AJ22" s="221"/>
      <c r="AK22" s="221"/>
      <c r="AL22" s="221"/>
      <c r="AM22" s="243"/>
      <c r="AN22" s="384"/>
      <c r="AO22" s="242"/>
      <c r="AP22" s="221"/>
      <c r="AQ22" s="221"/>
      <c r="AR22" s="221"/>
      <c r="AS22" s="221"/>
      <c r="AT22" s="221"/>
      <c r="AU22" s="221"/>
      <c r="AV22" s="221"/>
      <c r="AW22" s="221"/>
      <c r="AX22" s="221"/>
      <c r="AY22" s="221"/>
      <c r="AZ22" s="221"/>
      <c r="BA22" s="221"/>
      <c r="BB22" s="221"/>
      <c r="BC22" s="221"/>
      <c r="BD22" s="221"/>
      <c r="BE22" s="221"/>
      <c r="BF22" s="221"/>
      <c r="BG22" s="243"/>
      <c r="BH22" s="270"/>
      <c r="BI22" s="242"/>
      <c r="BJ22" s="221"/>
      <c r="BK22" s="221"/>
      <c r="BL22" s="221"/>
      <c r="BM22" s="221"/>
      <c r="BN22" s="221"/>
      <c r="BO22" s="221"/>
      <c r="BP22" s="221"/>
      <c r="BQ22" s="221"/>
      <c r="BR22" s="221"/>
      <c r="BS22" s="221"/>
      <c r="BT22" s="221"/>
      <c r="BU22" s="221"/>
      <c r="BV22" s="221"/>
      <c r="BW22" s="221"/>
      <c r="BX22" s="221"/>
      <c r="BY22" s="221"/>
      <c r="BZ22" s="221"/>
      <c r="CA22" s="243"/>
      <c r="CB22" s="384"/>
      <c r="CC22" s="242"/>
      <c r="CD22" s="221"/>
      <c r="CE22" s="221"/>
      <c r="CF22" s="221"/>
      <c r="CG22" s="221"/>
      <c r="CH22" s="221"/>
      <c r="CI22" s="221"/>
      <c r="CJ22" s="221"/>
      <c r="CK22" s="221"/>
      <c r="CL22" s="221"/>
      <c r="CM22" s="221"/>
      <c r="CN22" s="221"/>
      <c r="CO22" s="221"/>
      <c r="CP22" s="221"/>
      <c r="CQ22" s="221"/>
      <c r="CR22" s="221"/>
      <c r="CS22" s="221"/>
      <c r="CT22" s="221"/>
      <c r="CU22" s="243"/>
      <c r="CV22" s="384"/>
      <c r="CW22" s="242"/>
      <c r="CX22" s="221"/>
      <c r="CY22" s="221"/>
      <c r="CZ22" s="221"/>
      <c r="DA22" s="221"/>
      <c r="DB22" s="221"/>
      <c r="DC22" s="221"/>
      <c r="DD22" s="221"/>
      <c r="DE22" s="221"/>
      <c r="DF22" s="221"/>
      <c r="DG22" s="221"/>
      <c r="DH22" s="221"/>
      <c r="DI22" s="221"/>
      <c r="DJ22" s="221"/>
      <c r="DK22" s="221"/>
      <c r="DL22" s="221"/>
      <c r="DM22" s="221"/>
      <c r="DN22" s="221"/>
      <c r="DO22" s="243"/>
      <c r="DP22" s="384"/>
      <c r="DQ22" s="242"/>
      <c r="DR22" s="221"/>
      <c r="DS22" s="221"/>
      <c r="DT22" s="221"/>
      <c r="DU22" s="221"/>
      <c r="DV22" s="221"/>
      <c r="DW22" s="221"/>
      <c r="DX22" s="221"/>
      <c r="DY22" s="221"/>
      <c r="DZ22" s="221"/>
      <c r="EA22" s="221"/>
      <c r="EB22" s="221"/>
      <c r="EC22" s="221"/>
      <c r="ED22" s="221"/>
      <c r="EE22" s="221"/>
      <c r="EF22" s="221"/>
      <c r="EG22" s="221"/>
      <c r="EH22" s="221"/>
      <c r="EI22" s="243"/>
      <c r="EJ22" s="384"/>
      <c r="EK22" s="242"/>
      <c r="EL22" s="221"/>
      <c r="EM22" s="221"/>
      <c r="EN22" s="221"/>
      <c r="EO22" s="221"/>
      <c r="EP22" s="221"/>
      <c r="EQ22" s="221"/>
      <c r="ER22" s="221"/>
      <c r="ES22" s="221"/>
      <c r="ET22" s="221"/>
      <c r="EU22" s="221"/>
      <c r="EV22" s="221"/>
      <c r="EW22" s="221"/>
      <c r="EX22" s="221"/>
      <c r="EY22" s="221"/>
      <c r="EZ22" s="221"/>
      <c r="FA22" s="221"/>
      <c r="FB22" s="221"/>
      <c r="FC22" s="243"/>
      <c r="FD22" s="384"/>
      <c r="FE22" s="242"/>
      <c r="FF22" s="221"/>
      <c r="FG22" s="221"/>
      <c r="FH22" s="221"/>
      <c r="FI22" s="221"/>
      <c r="FJ22" s="221"/>
      <c r="FK22" s="221"/>
      <c r="FL22" s="221"/>
      <c r="FM22" s="221"/>
      <c r="FN22" s="221"/>
      <c r="FO22" s="221"/>
      <c r="FP22" s="221"/>
      <c r="FQ22" s="221"/>
      <c r="FR22" s="221"/>
      <c r="FS22" s="221"/>
      <c r="FT22" s="221"/>
      <c r="FU22" s="221"/>
      <c r="FV22" s="221"/>
      <c r="FW22" s="243"/>
      <c r="FX22" s="384"/>
      <c r="FY22" s="242"/>
      <c r="FZ22" s="221"/>
      <c r="GA22" s="221"/>
      <c r="GB22" s="221"/>
      <c r="GC22" s="221"/>
      <c r="GD22" s="221"/>
      <c r="GE22" s="221"/>
      <c r="GF22" s="221"/>
      <c r="GG22" s="221"/>
      <c r="GH22" s="221"/>
      <c r="GI22" s="221"/>
      <c r="GJ22" s="221"/>
      <c r="GK22" s="221"/>
      <c r="GL22" s="221"/>
      <c r="GM22" s="221"/>
      <c r="GN22" s="221"/>
      <c r="GO22" s="221"/>
      <c r="GP22" s="221"/>
      <c r="GQ22" s="243"/>
      <c r="GR22" s="384"/>
      <c r="GS22" s="242"/>
      <c r="GT22" s="221"/>
      <c r="GU22" s="221"/>
      <c r="GV22" s="221"/>
      <c r="GW22" s="221"/>
      <c r="GX22" s="221"/>
      <c r="GY22" s="221"/>
      <c r="GZ22" s="221"/>
      <c r="HA22" s="221"/>
      <c r="HB22" s="221"/>
      <c r="HC22" s="221"/>
      <c r="HD22" s="221"/>
      <c r="HE22" s="221"/>
      <c r="HF22" s="221"/>
      <c r="HG22" s="221"/>
      <c r="HH22" s="221"/>
      <c r="HI22" s="221"/>
      <c r="HJ22" s="221"/>
      <c r="HK22" s="243"/>
      <c r="HL22" s="384"/>
      <c r="HM22" s="242"/>
      <c r="HN22" s="221"/>
      <c r="HO22" s="221"/>
      <c r="HP22" s="221"/>
      <c r="HQ22" s="221"/>
      <c r="HR22" s="221"/>
      <c r="HS22" s="221"/>
      <c r="HT22" s="221"/>
      <c r="HU22" s="221"/>
      <c r="HV22" s="221"/>
      <c r="HW22" s="221"/>
      <c r="HX22" s="221"/>
      <c r="HY22" s="221"/>
      <c r="HZ22" s="221"/>
      <c r="IA22" s="221"/>
      <c r="IB22" s="221"/>
      <c r="IC22" s="221"/>
      <c r="ID22" s="221"/>
      <c r="IE22" s="243"/>
      <c r="IF22" s="384"/>
      <c r="IG22" s="242"/>
      <c r="IH22" s="221"/>
      <c r="II22" s="221"/>
      <c r="IJ22" s="221"/>
      <c r="IK22" s="221"/>
      <c r="IL22" s="221"/>
      <c r="IM22" s="221"/>
      <c r="IN22" s="221"/>
      <c r="IO22" s="221"/>
      <c r="IP22" s="221"/>
      <c r="IQ22" s="221"/>
      <c r="IR22" s="221"/>
      <c r="IS22" s="221"/>
      <c r="IT22" s="221"/>
      <c r="IU22" s="221"/>
      <c r="IV22" s="221"/>
      <c r="IW22" s="221"/>
      <c r="IX22" s="221"/>
      <c r="IY22" s="243"/>
      <c r="IZ22" s="384"/>
      <c r="JA22" s="242"/>
      <c r="JB22" s="221"/>
      <c r="JC22" s="221"/>
      <c r="JD22" s="221"/>
      <c r="JE22" s="221"/>
      <c r="JF22" s="221"/>
      <c r="JG22" s="221"/>
      <c r="JH22" s="221"/>
      <c r="JI22" s="221"/>
      <c r="JJ22" s="221"/>
      <c r="JK22" s="221"/>
      <c r="JL22" s="221"/>
      <c r="JM22" s="221"/>
      <c r="JN22" s="221"/>
      <c r="JO22" s="221"/>
      <c r="JP22" s="221"/>
      <c r="JQ22" s="221"/>
      <c r="JR22" s="221"/>
      <c r="JS22" s="243"/>
      <c r="JT22" s="384"/>
      <c r="JU22" s="242"/>
      <c r="JV22" s="221"/>
      <c r="JW22" s="221"/>
      <c r="JX22" s="221"/>
      <c r="JY22" s="221"/>
      <c r="JZ22" s="221"/>
      <c r="KA22" s="221"/>
      <c r="KB22" s="221"/>
      <c r="KC22" s="221"/>
      <c r="KD22" s="221"/>
      <c r="KE22" s="221"/>
      <c r="KF22" s="221"/>
      <c r="KG22" s="221"/>
      <c r="KH22" s="221"/>
      <c r="KI22" s="221"/>
      <c r="KJ22" s="221"/>
      <c r="KK22" s="221"/>
      <c r="KL22" s="221"/>
      <c r="KM22" s="243"/>
    </row>
    <row r="23" spans="1:299" ht="12.75" customHeight="1" x14ac:dyDescent="0.2">
      <c r="A23" s="242"/>
      <c r="B23" s="256" t="s">
        <v>360</v>
      </c>
      <c r="C23" s="221"/>
      <c r="D23" s="221"/>
      <c r="E23" s="221"/>
      <c r="F23" s="221"/>
      <c r="G23" s="221"/>
      <c r="H23" s="221"/>
      <c r="I23" s="221"/>
      <c r="J23" s="221"/>
      <c r="K23" s="221"/>
      <c r="L23" s="221"/>
      <c r="M23" s="221"/>
      <c r="N23" s="221"/>
      <c r="O23" s="221"/>
      <c r="P23" s="221"/>
      <c r="Q23" s="221"/>
      <c r="R23" s="221"/>
      <c r="S23" s="243"/>
      <c r="T23" s="384"/>
      <c r="U23" s="242"/>
      <c r="V23" s="256" t="s">
        <v>360</v>
      </c>
      <c r="W23" s="221"/>
      <c r="X23" s="221"/>
      <c r="Y23" s="221"/>
      <c r="Z23" s="221"/>
      <c r="AA23" s="221"/>
      <c r="AB23" s="221"/>
      <c r="AC23" s="221"/>
      <c r="AD23" s="221"/>
      <c r="AE23" s="221"/>
      <c r="AF23" s="221"/>
      <c r="AG23" s="221"/>
      <c r="AH23" s="221"/>
      <c r="AI23" s="221"/>
      <c r="AJ23" s="221"/>
      <c r="AK23" s="221"/>
      <c r="AL23" s="221"/>
      <c r="AM23" s="243"/>
      <c r="AN23" s="384"/>
      <c r="AO23" s="242"/>
      <c r="AP23" s="256" t="s">
        <v>360</v>
      </c>
      <c r="AQ23" s="221"/>
      <c r="AR23" s="221"/>
      <c r="AS23" s="221"/>
      <c r="AT23" s="221"/>
      <c r="AU23" s="221"/>
      <c r="AV23" s="221"/>
      <c r="AW23" s="221"/>
      <c r="AX23" s="221"/>
      <c r="AY23" s="221"/>
      <c r="AZ23" s="221"/>
      <c r="BA23" s="221"/>
      <c r="BB23" s="221"/>
      <c r="BC23" s="221"/>
      <c r="BD23" s="221"/>
      <c r="BE23" s="221"/>
      <c r="BF23" s="221"/>
      <c r="BG23" s="243"/>
      <c r="BH23" s="270"/>
      <c r="BI23" s="242"/>
      <c r="BJ23" s="256" t="s">
        <v>360</v>
      </c>
      <c r="BK23" s="221"/>
      <c r="BL23" s="221"/>
      <c r="BM23" s="221"/>
      <c r="BN23" s="221"/>
      <c r="BO23" s="221"/>
      <c r="BP23" s="221"/>
      <c r="BQ23" s="221"/>
      <c r="BR23" s="221"/>
      <c r="BS23" s="221"/>
      <c r="BT23" s="221"/>
      <c r="BU23" s="221"/>
      <c r="BV23" s="221"/>
      <c r="BW23" s="221"/>
      <c r="BX23" s="221"/>
      <c r="BY23" s="221"/>
      <c r="BZ23" s="221"/>
      <c r="CA23" s="243"/>
      <c r="CB23" s="384"/>
      <c r="CC23" s="242"/>
      <c r="CD23" s="256" t="s">
        <v>360</v>
      </c>
      <c r="CE23" s="221"/>
      <c r="CF23" s="221"/>
      <c r="CG23" s="221"/>
      <c r="CH23" s="221"/>
      <c r="CI23" s="221"/>
      <c r="CJ23" s="221"/>
      <c r="CK23" s="221"/>
      <c r="CL23" s="221"/>
      <c r="CM23" s="221"/>
      <c r="CN23" s="221"/>
      <c r="CO23" s="221"/>
      <c r="CP23" s="221"/>
      <c r="CQ23" s="221"/>
      <c r="CR23" s="221"/>
      <c r="CS23" s="221"/>
      <c r="CT23" s="221"/>
      <c r="CU23" s="243"/>
      <c r="CV23" s="384"/>
      <c r="CW23" s="242"/>
      <c r="CX23" s="256" t="s">
        <v>360</v>
      </c>
      <c r="CY23" s="221"/>
      <c r="CZ23" s="221"/>
      <c r="DA23" s="221"/>
      <c r="DB23" s="221"/>
      <c r="DC23" s="221"/>
      <c r="DD23" s="221"/>
      <c r="DE23" s="221"/>
      <c r="DF23" s="221"/>
      <c r="DG23" s="221"/>
      <c r="DH23" s="221"/>
      <c r="DI23" s="221"/>
      <c r="DJ23" s="221"/>
      <c r="DK23" s="221"/>
      <c r="DL23" s="221"/>
      <c r="DM23" s="221"/>
      <c r="DN23" s="221"/>
      <c r="DO23" s="243"/>
      <c r="DP23" s="384"/>
      <c r="DQ23" s="242"/>
      <c r="DR23" s="256" t="s">
        <v>360</v>
      </c>
      <c r="DS23" s="221"/>
      <c r="DT23" s="221"/>
      <c r="DU23" s="221"/>
      <c r="DV23" s="221"/>
      <c r="DW23" s="221"/>
      <c r="DX23" s="221"/>
      <c r="DY23" s="221"/>
      <c r="DZ23" s="221"/>
      <c r="EA23" s="221"/>
      <c r="EB23" s="221"/>
      <c r="EC23" s="221"/>
      <c r="ED23" s="221"/>
      <c r="EE23" s="221"/>
      <c r="EF23" s="221"/>
      <c r="EG23" s="221"/>
      <c r="EH23" s="221"/>
      <c r="EI23" s="243"/>
      <c r="EJ23" s="384"/>
      <c r="EK23" s="242"/>
      <c r="EL23" s="256" t="s">
        <v>360</v>
      </c>
      <c r="EM23" s="221"/>
      <c r="EN23" s="221"/>
      <c r="EO23" s="221"/>
      <c r="EP23" s="221"/>
      <c r="EQ23" s="221"/>
      <c r="ER23" s="221"/>
      <c r="ES23" s="221"/>
      <c r="ET23" s="221"/>
      <c r="EU23" s="221"/>
      <c r="EV23" s="221"/>
      <c r="EW23" s="221"/>
      <c r="EX23" s="221"/>
      <c r="EY23" s="221"/>
      <c r="EZ23" s="221"/>
      <c r="FA23" s="221"/>
      <c r="FB23" s="221"/>
      <c r="FC23" s="243"/>
      <c r="FD23" s="384"/>
      <c r="FE23" s="242"/>
      <c r="FF23" s="256" t="s">
        <v>360</v>
      </c>
      <c r="FG23" s="221"/>
      <c r="FH23" s="221"/>
      <c r="FI23" s="221"/>
      <c r="FJ23" s="221"/>
      <c r="FK23" s="221"/>
      <c r="FL23" s="221"/>
      <c r="FM23" s="221"/>
      <c r="FN23" s="221"/>
      <c r="FO23" s="221"/>
      <c r="FP23" s="221"/>
      <c r="FQ23" s="221"/>
      <c r="FR23" s="221"/>
      <c r="FS23" s="221"/>
      <c r="FT23" s="221"/>
      <c r="FU23" s="221"/>
      <c r="FV23" s="221"/>
      <c r="FW23" s="243"/>
      <c r="FX23" s="384"/>
      <c r="FY23" s="242"/>
      <c r="FZ23" s="256" t="s">
        <v>360</v>
      </c>
      <c r="GA23" s="221"/>
      <c r="GB23" s="221"/>
      <c r="GC23" s="221"/>
      <c r="GD23" s="221"/>
      <c r="GE23" s="221"/>
      <c r="GF23" s="221"/>
      <c r="GG23" s="221"/>
      <c r="GH23" s="221"/>
      <c r="GI23" s="221"/>
      <c r="GJ23" s="221"/>
      <c r="GK23" s="221"/>
      <c r="GL23" s="221"/>
      <c r="GM23" s="221"/>
      <c r="GN23" s="221"/>
      <c r="GO23" s="221"/>
      <c r="GP23" s="221"/>
      <c r="GQ23" s="243"/>
      <c r="GR23" s="384"/>
      <c r="GS23" s="242"/>
      <c r="GT23" s="256" t="s">
        <v>360</v>
      </c>
      <c r="GU23" s="221"/>
      <c r="GV23" s="221"/>
      <c r="GW23" s="221"/>
      <c r="GX23" s="221"/>
      <c r="GY23" s="221"/>
      <c r="GZ23" s="221"/>
      <c r="HA23" s="221"/>
      <c r="HB23" s="221"/>
      <c r="HC23" s="221"/>
      <c r="HD23" s="221"/>
      <c r="HE23" s="221"/>
      <c r="HF23" s="221"/>
      <c r="HG23" s="221"/>
      <c r="HH23" s="221"/>
      <c r="HI23" s="221"/>
      <c r="HJ23" s="221"/>
      <c r="HK23" s="243"/>
      <c r="HL23" s="384"/>
      <c r="HM23" s="242"/>
      <c r="HN23" s="256" t="s">
        <v>360</v>
      </c>
      <c r="HO23" s="221"/>
      <c r="HP23" s="221"/>
      <c r="HQ23" s="221"/>
      <c r="HR23" s="221"/>
      <c r="HS23" s="221"/>
      <c r="HT23" s="221"/>
      <c r="HU23" s="221"/>
      <c r="HV23" s="221"/>
      <c r="HW23" s="221"/>
      <c r="HX23" s="221"/>
      <c r="HY23" s="221"/>
      <c r="HZ23" s="221"/>
      <c r="IA23" s="221"/>
      <c r="IB23" s="221"/>
      <c r="IC23" s="221"/>
      <c r="ID23" s="221"/>
      <c r="IE23" s="243"/>
      <c r="IF23" s="384"/>
      <c r="IG23" s="242"/>
      <c r="IH23" s="256" t="s">
        <v>360</v>
      </c>
      <c r="II23" s="221"/>
      <c r="IJ23" s="221"/>
      <c r="IK23" s="221"/>
      <c r="IL23" s="221"/>
      <c r="IM23" s="221"/>
      <c r="IN23" s="221"/>
      <c r="IO23" s="221"/>
      <c r="IP23" s="221"/>
      <c r="IQ23" s="221"/>
      <c r="IR23" s="221"/>
      <c r="IS23" s="221"/>
      <c r="IT23" s="221"/>
      <c r="IU23" s="221"/>
      <c r="IV23" s="221"/>
      <c r="IW23" s="221"/>
      <c r="IX23" s="221"/>
      <c r="IY23" s="243"/>
      <c r="IZ23" s="384"/>
      <c r="JA23" s="242"/>
      <c r="JB23" s="256" t="s">
        <v>360</v>
      </c>
      <c r="JC23" s="221"/>
      <c r="JD23" s="221"/>
      <c r="JE23" s="221"/>
      <c r="JF23" s="221"/>
      <c r="JG23" s="221"/>
      <c r="JH23" s="221"/>
      <c r="JI23" s="221"/>
      <c r="JJ23" s="221"/>
      <c r="JK23" s="221"/>
      <c r="JL23" s="221"/>
      <c r="JM23" s="221"/>
      <c r="JN23" s="221"/>
      <c r="JO23" s="221"/>
      <c r="JP23" s="221"/>
      <c r="JQ23" s="221"/>
      <c r="JR23" s="221"/>
      <c r="JS23" s="243"/>
      <c r="JT23" s="384"/>
      <c r="JU23" s="242"/>
      <c r="JV23" s="256" t="s">
        <v>360</v>
      </c>
      <c r="JW23" s="221"/>
      <c r="JX23" s="221"/>
      <c r="JY23" s="221"/>
      <c r="JZ23" s="221"/>
      <c r="KA23" s="221"/>
      <c r="KB23" s="221"/>
      <c r="KC23" s="221"/>
      <c r="KD23" s="221"/>
      <c r="KE23" s="221"/>
      <c r="KF23" s="221"/>
      <c r="KG23" s="221"/>
      <c r="KH23" s="221"/>
      <c r="KI23" s="221"/>
      <c r="KJ23" s="221"/>
      <c r="KK23" s="221"/>
      <c r="KL23" s="221"/>
      <c r="KM23" s="243"/>
    </row>
    <row r="24" spans="1:299" ht="12.75" customHeight="1" x14ac:dyDescent="0.2">
      <c r="A24" s="242"/>
      <c r="B24" s="221"/>
      <c r="C24" s="221"/>
      <c r="D24" s="221"/>
      <c r="E24" s="221"/>
      <c r="F24" s="221"/>
      <c r="G24" s="221"/>
      <c r="H24" s="221"/>
      <c r="I24" s="221"/>
      <c r="J24" s="221"/>
      <c r="K24" s="221"/>
      <c r="L24" s="221"/>
      <c r="M24" s="221"/>
      <c r="N24" s="221"/>
      <c r="O24" s="221"/>
      <c r="P24" s="221"/>
      <c r="Q24" s="221"/>
      <c r="R24" s="221"/>
      <c r="S24" s="243"/>
      <c r="T24" s="384"/>
      <c r="U24" s="242"/>
      <c r="V24" s="221"/>
      <c r="W24" s="221"/>
      <c r="X24" s="221"/>
      <c r="Y24" s="221"/>
      <c r="Z24" s="221"/>
      <c r="AA24" s="221"/>
      <c r="AB24" s="221"/>
      <c r="AC24" s="221"/>
      <c r="AD24" s="221"/>
      <c r="AE24" s="221"/>
      <c r="AF24" s="221"/>
      <c r="AG24" s="221"/>
      <c r="AH24" s="221"/>
      <c r="AI24" s="221"/>
      <c r="AJ24" s="221"/>
      <c r="AK24" s="221"/>
      <c r="AL24" s="221"/>
      <c r="AM24" s="243"/>
      <c r="AN24" s="384"/>
      <c r="AO24" s="242"/>
      <c r="AP24" s="221"/>
      <c r="AQ24" s="221"/>
      <c r="AR24" s="221"/>
      <c r="AS24" s="221"/>
      <c r="AT24" s="221"/>
      <c r="AU24" s="221"/>
      <c r="AV24" s="221"/>
      <c r="AW24" s="221"/>
      <c r="AX24" s="221"/>
      <c r="AY24" s="221"/>
      <c r="AZ24" s="221"/>
      <c r="BA24" s="221"/>
      <c r="BB24" s="221"/>
      <c r="BC24" s="221"/>
      <c r="BD24" s="221"/>
      <c r="BE24" s="221"/>
      <c r="BF24" s="221"/>
      <c r="BG24" s="243"/>
      <c r="BH24" s="270"/>
      <c r="BI24" s="242"/>
      <c r="BJ24" s="221"/>
      <c r="BK24" s="221"/>
      <c r="BL24" s="221"/>
      <c r="BM24" s="221"/>
      <c r="BN24" s="221"/>
      <c r="BO24" s="221"/>
      <c r="BP24" s="221"/>
      <c r="BQ24" s="221"/>
      <c r="BR24" s="221"/>
      <c r="BS24" s="221"/>
      <c r="BT24" s="221"/>
      <c r="BU24" s="221"/>
      <c r="BV24" s="221"/>
      <c r="BW24" s="221"/>
      <c r="BX24" s="221"/>
      <c r="BY24" s="221"/>
      <c r="BZ24" s="221"/>
      <c r="CA24" s="243"/>
      <c r="CB24" s="384"/>
      <c r="CC24" s="242"/>
      <c r="CD24" s="221"/>
      <c r="CE24" s="221"/>
      <c r="CF24" s="221"/>
      <c r="CG24" s="221"/>
      <c r="CH24" s="221"/>
      <c r="CI24" s="221"/>
      <c r="CJ24" s="221"/>
      <c r="CK24" s="221"/>
      <c r="CL24" s="221"/>
      <c r="CM24" s="221"/>
      <c r="CN24" s="221"/>
      <c r="CO24" s="221"/>
      <c r="CP24" s="221"/>
      <c r="CQ24" s="221"/>
      <c r="CR24" s="221"/>
      <c r="CS24" s="221"/>
      <c r="CT24" s="221"/>
      <c r="CU24" s="243"/>
      <c r="CV24" s="384"/>
      <c r="CW24" s="242"/>
      <c r="CX24" s="221"/>
      <c r="CY24" s="221"/>
      <c r="CZ24" s="221"/>
      <c r="DA24" s="221"/>
      <c r="DB24" s="221"/>
      <c r="DC24" s="221"/>
      <c r="DD24" s="221"/>
      <c r="DE24" s="221"/>
      <c r="DF24" s="221"/>
      <c r="DG24" s="221"/>
      <c r="DH24" s="221"/>
      <c r="DI24" s="221"/>
      <c r="DJ24" s="221"/>
      <c r="DK24" s="221"/>
      <c r="DL24" s="221"/>
      <c r="DM24" s="221"/>
      <c r="DN24" s="221"/>
      <c r="DO24" s="243"/>
      <c r="DP24" s="384"/>
      <c r="DQ24" s="242"/>
      <c r="DR24" s="221"/>
      <c r="DS24" s="221"/>
      <c r="DT24" s="221"/>
      <c r="DU24" s="221"/>
      <c r="DV24" s="221"/>
      <c r="DW24" s="221"/>
      <c r="DX24" s="221"/>
      <c r="DY24" s="221"/>
      <c r="DZ24" s="221"/>
      <c r="EA24" s="221"/>
      <c r="EB24" s="221"/>
      <c r="EC24" s="221"/>
      <c r="ED24" s="221"/>
      <c r="EE24" s="221"/>
      <c r="EF24" s="221"/>
      <c r="EG24" s="221"/>
      <c r="EH24" s="221"/>
      <c r="EI24" s="243"/>
      <c r="EJ24" s="384"/>
      <c r="EK24" s="242"/>
      <c r="EL24" s="221"/>
      <c r="EM24" s="221"/>
      <c r="EN24" s="221"/>
      <c r="EO24" s="221"/>
      <c r="EP24" s="221"/>
      <c r="EQ24" s="221"/>
      <c r="ER24" s="221"/>
      <c r="ES24" s="221"/>
      <c r="ET24" s="221"/>
      <c r="EU24" s="221"/>
      <c r="EV24" s="221"/>
      <c r="EW24" s="221"/>
      <c r="EX24" s="221"/>
      <c r="EY24" s="221"/>
      <c r="EZ24" s="221"/>
      <c r="FA24" s="221"/>
      <c r="FB24" s="221"/>
      <c r="FC24" s="243"/>
      <c r="FD24" s="384"/>
      <c r="FE24" s="242"/>
      <c r="FF24" s="221"/>
      <c r="FG24" s="221"/>
      <c r="FH24" s="221"/>
      <c r="FI24" s="221"/>
      <c r="FJ24" s="221"/>
      <c r="FK24" s="221"/>
      <c r="FL24" s="221"/>
      <c r="FM24" s="221"/>
      <c r="FN24" s="221"/>
      <c r="FO24" s="221"/>
      <c r="FP24" s="221"/>
      <c r="FQ24" s="221"/>
      <c r="FR24" s="221"/>
      <c r="FS24" s="221"/>
      <c r="FT24" s="221"/>
      <c r="FU24" s="221"/>
      <c r="FV24" s="221"/>
      <c r="FW24" s="243"/>
      <c r="FX24" s="384"/>
      <c r="FY24" s="242"/>
      <c r="FZ24" s="221"/>
      <c r="GA24" s="221"/>
      <c r="GB24" s="221"/>
      <c r="GC24" s="221"/>
      <c r="GD24" s="221"/>
      <c r="GE24" s="221"/>
      <c r="GF24" s="221"/>
      <c r="GG24" s="221"/>
      <c r="GH24" s="221"/>
      <c r="GI24" s="221"/>
      <c r="GJ24" s="221"/>
      <c r="GK24" s="221"/>
      <c r="GL24" s="221"/>
      <c r="GM24" s="221"/>
      <c r="GN24" s="221"/>
      <c r="GO24" s="221"/>
      <c r="GP24" s="221"/>
      <c r="GQ24" s="243"/>
      <c r="GR24" s="384"/>
      <c r="GS24" s="242"/>
      <c r="GT24" s="221"/>
      <c r="GU24" s="221"/>
      <c r="GV24" s="221"/>
      <c r="GW24" s="221"/>
      <c r="GX24" s="221"/>
      <c r="GY24" s="221"/>
      <c r="GZ24" s="221"/>
      <c r="HA24" s="221"/>
      <c r="HB24" s="221"/>
      <c r="HC24" s="221"/>
      <c r="HD24" s="221"/>
      <c r="HE24" s="221"/>
      <c r="HF24" s="221"/>
      <c r="HG24" s="221"/>
      <c r="HH24" s="221"/>
      <c r="HI24" s="221"/>
      <c r="HJ24" s="221"/>
      <c r="HK24" s="243"/>
      <c r="HL24" s="384"/>
      <c r="HM24" s="242"/>
      <c r="HN24" s="221"/>
      <c r="HO24" s="221"/>
      <c r="HP24" s="221"/>
      <c r="HQ24" s="221"/>
      <c r="HR24" s="221"/>
      <c r="HS24" s="221"/>
      <c r="HT24" s="221"/>
      <c r="HU24" s="221"/>
      <c r="HV24" s="221"/>
      <c r="HW24" s="221"/>
      <c r="HX24" s="221"/>
      <c r="HY24" s="221"/>
      <c r="HZ24" s="221"/>
      <c r="IA24" s="221"/>
      <c r="IB24" s="221"/>
      <c r="IC24" s="221"/>
      <c r="ID24" s="221"/>
      <c r="IE24" s="243"/>
      <c r="IF24" s="384"/>
      <c r="IG24" s="242"/>
      <c r="IH24" s="221"/>
      <c r="II24" s="221"/>
      <c r="IJ24" s="221"/>
      <c r="IK24" s="221"/>
      <c r="IL24" s="221"/>
      <c r="IM24" s="221"/>
      <c r="IN24" s="221"/>
      <c r="IO24" s="221"/>
      <c r="IP24" s="221"/>
      <c r="IQ24" s="221"/>
      <c r="IR24" s="221"/>
      <c r="IS24" s="221"/>
      <c r="IT24" s="221"/>
      <c r="IU24" s="221"/>
      <c r="IV24" s="221"/>
      <c r="IW24" s="221"/>
      <c r="IX24" s="221"/>
      <c r="IY24" s="243"/>
      <c r="IZ24" s="384"/>
      <c r="JA24" s="242"/>
      <c r="JB24" s="221"/>
      <c r="JC24" s="221"/>
      <c r="JD24" s="221"/>
      <c r="JE24" s="221"/>
      <c r="JF24" s="221"/>
      <c r="JG24" s="221"/>
      <c r="JH24" s="221"/>
      <c r="JI24" s="221"/>
      <c r="JJ24" s="221"/>
      <c r="JK24" s="221"/>
      <c r="JL24" s="221"/>
      <c r="JM24" s="221"/>
      <c r="JN24" s="221"/>
      <c r="JO24" s="221"/>
      <c r="JP24" s="221"/>
      <c r="JQ24" s="221"/>
      <c r="JR24" s="221"/>
      <c r="JS24" s="243"/>
      <c r="JT24" s="384"/>
      <c r="JU24" s="242"/>
      <c r="JV24" s="221"/>
      <c r="JW24" s="221"/>
      <c r="JX24" s="221"/>
      <c r="JY24" s="221"/>
      <c r="JZ24" s="221"/>
      <c r="KA24" s="221"/>
      <c r="KB24" s="221"/>
      <c r="KC24" s="221"/>
      <c r="KD24" s="221"/>
      <c r="KE24" s="221"/>
      <c r="KF24" s="221"/>
      <c r="KG24" s="221"/>
      <c r="KH24" s="221"/>
      <c r="KI24" s="221"/>
      <c r="KJ24" s="221"/>
      <c r="KK24" s="221"/>
      <c r="KL24" s="221"/>
      <c r="KM24" s="243"/>
    </row>
    <row r="25" spans="1:299" ht="12.75" customHeight="1" x14ac:dyDescent="0.2">
      <c r="A25" s="242"/>
      <c r="B25" s="256" t="s">
        <v>361</v>
      </c>
      <c r="C25" s="221"/>
      <c r="D25" s="221"/>
      <c r="E25" s="221"/>
      <c r="F25" s="221"/>
      <c r="G25" s="221"/>
      <c r="H25" s="221"/>
      <c r="I25" s="221"/>
      <c r="J25" s="221"/>
      <c r="K25" s="221"/>
      <c r="L25" s="221"/>
      <c r="M25" s="221"/>
      <c r="N25" s="221"/>
      <c r="O25" s="221"/>
      <c r="P25" s="221"/>
      <c r="Q25" s="221"/>
      <c r="R25" s="221"/>
      <c r="S25" s="243"/>
      <c r="T25" s="384"/>
      <c r="U25" s="242"/>
      <c r="V25" s="256" t="s">
        <v>361</v>
      </c>
      <c r="W25" s="221"/>
      <c r="X25" s="221"/>
      <c r="Y25" s="221"/>
      <c r="Z25" s="221"/>
      <c r="AA25" s="221"/>
      <c r="AB25" s="221"/>
      <c r="AC25" s="221"/>
      <c r="AD25" s="221"/>
      <c r="AE25" s="221"/>
      <c r="AF25" s="221"/>
      <c r="AG25" s="221"/>
      <c r="AH25" s="221"/>
      <c r="AI25" s="221"/>
      <c r="AJ25" s="221"/>
      <c r="AK25" s="221"/>
      <c r="AL25" s="221"/>
      <c r="AM25" s="243"/>
      <c r="AN25" s="384"/>
      <c r="AO25" s="242"/>
      <c r="AP25" s="256" t="s">
        <v>361</v>
      </c>
      <c r="AQ25" s="221"/>
      <c r="AR25" s="221"/>
      <c r="AS25" s="221"/>
      <c r="AT25" s="221"/>
      <c r="AU25" s="221"/>
      <c r="AV25" s="221"/>
      <c r="AW25" s="221"/>
      <c r="AX25" s="221"/>
      <c r="AY25" s="221"/>
      <c r="AZ25" s="221"/>
      <c r="BA25" s="221"/>
      <c r="BB25" s="221"/>
      <c r="BC25" s="221"/>
      <c r="BD25" s="221"/>
      <c r="BE25" s="221"/>
      <c r="BF25" s="221"/>
      <c r="BG25" s="243"/>
      <c r="BH25" s="270"/>
      <c r="BI25" s="242"/>
      <c r="BJ25" s="256" t="s">
        <v>361</v>
      </c>
      <c r="BK25" s="221"/>
      <c r="BL25" s="221"/>
      <c r="BM25" s="221"/>
      <c r="BN25" s="221"/>
      <c r="BO25" s="221"/>
      <c r="BP25" s="221"/>
      <c r="BQ25" s="221"/>
      <c r="BR25" s="221"/>
      <c r="BS25" s="221"/>
      <c r="BT25" s="221"/>
      <c r="BU25" s="221"/>
      <c r="BV25" s="221"/>
      <c r="BW25" s="221"/>
      <c r="BX25" s="221"/>
      <c r="BY25" s="221"/>
      <c r="BZ25" s="221"/>
      <c r="CA25" s="243"/>
      <c r="CB25" s="384"/>
      <c r="CC25" s="242"/>
      <c r="CD25" s="256" t="s">
        <v>361</v>
      </c>
      <c r="CE25" s="221"/>
      <c r="CF25" s="221"/>
      <c r="CG25" s="221"/>
      <c r="CH25" s="221"/>
      <c r="CI25" s="221"/>
      <c r="CJ25" s="221"/>
      <c r="CK25" s="221"/>
      <c r="CL25" s="221"/>
      <c r="CM25" s="221"/>
      <c r="CN25" s="221"/>
      <c r="CO25" s="221"/>
      <c r="CP25" s="221"/>
      <c r="CQ25" s="221"/>
      <c r="CR25" s="221"/>
      <c r="CS25" s="221"/>
      <c r="CT25" s="221"/>
      <c r="CU25" s="243"/>
      <c r="CV25" s="384"/>
      <c r="CW25" s="242"/>
      <c r="CX25" s="256" t="s">
        <v>361</v>
      </c>
      <c r="CY25" s="221"/>
      <c r="CZ25" s="221"/>
      <c r="DA25" s="221"/>
      <c r="DB25" s="221"/>
      <c r="DC25" s="221"/>
      <c r="DD25" s="221"/>
      <c r="DE25" s="221"/>
      <c r="DF25" s="221"/>
      <c r="DG25" s="221"/>
      <c r="DH25" s="221"/>
      <c r="DI25" s="221"/>
      <c r="DJ25" s="221"/>
      <c r="DK25" s="221"/>
      <c r="DL25" s="221"/>
      <c r="DM25" s="221"/>
      <c r="DN25" s="221"/>
      <c r="DO25" s="243"/>
      <c r="DP25" s="384"/>
      <c r="DQ25" s="242"/>
      <c r="DR25" s="256" t="s">
        <v>361</v>
      </c>
      <c r="DS25" s="221"/>
      <c r="DT25" s="221"/>
      <c r="DU25" s="221"/>
      <c r="DV25" s="221"/>
      <c r="DW25" s="221"/>
      <c r="DX25" s="221"/>
      <c r="DY25" s="221"/>
      <c r="DZ25" s="221"/>
      <c r="EA25" s="221"/>
      <c r="EB25" s="221"/>
      <c r="EC25" s="221"/>
      <c r="ED25" s="221"/>
      <c r="EE25" s="221"/>
      <c r="EF25" s="221"/>
      <c r="EG25" s="221"/>
      <c r="EH25" s="221"/>
      <c r="EI25" s="243"/>
      <c r="EJ25" s="384"/>
      <c r="EK25" s="242"/>
      <c r="EL25" s="256" t="s">
        <v>361</v>
      </c>
      <c r="EM25" s="221"/>
      <c r="EN25" s="221"/>
      <c r="EO25" s="221"/>
      <c r="EP25" s="221"/>
      <c r="EQ25" s="221"/>
      <c r="ER25" s="221"/>
      <c r="ES25" s="221"/>
      <c r="ET25" s="221"/>
      <c r="EU25" s="221"/>
      <c r="EV25" s="221"/>
      <c r="EW25" s="221"/>
      <c r="EX25" s="221"/>
      <c r="EY25" s="221"/>
      <c r="EZ25" s="221"/>
      <c r="FA25" s="221"/>
      <c r="FB25" s="221"/>
      <c r="FC25" s="243"/>
      <c r="FD25" s="384"/>
      <c r="FE25" s="242"/>
      <c r="FF25" s="256" t="s">
        <v>361</v>
      </c>
      <c r="FG25" s="221"/>
      <c r="FH25" s="221"/>
      <c r="FI25" s="221"/>
      <c r="FJ25" s="221"/>
      <c r="FK25" s="221"/>
      <c r="FL25" s="221"/>
      <c r="FM25" s="221"/>
      <c r="FN25" s="221"/>
      <c r="FO25" s="221"/>
      <c r="FP25" s="221"/>
      <c r="FQ25" s="221"/>
      <c r="FR25" s="221"/>
      <c r="FS25" s="221"/>
      <c r="FT25" s="221"/>
      <c r="FU25" s="221"/>
      <c r="FV25" s="221"/>
      <c r="FW25" s="243"/>
      <c r="FX25" s="384"/>
      <c r="FY25" s="242"/>
      <c r="FZ25" s="256" t="s">
        <v>361</v>
      </c>
      <c r="GA25" s="221"/>
      <c r="GB25" s="221"/>
      <c r="GC25" s="221"/>
      <c r="GD25" s="221"/>
      <c r="GE25" s="221"/>
      <c r="GF25" s="221"/>
      <c r="GG25" s="221"/>
      <c r="GH25" s="221"/>
      <c r="GI25" s="221"/>
      <c r="GJ25" s="221"/>
      <c r="GK25" s="221"/>
      <c r="GL25" s="221"/>
      <c r="GM25" s="221"/>
      <c r="GN25" s="221"/>
      <c r="GO25" s="221"/>
      <c r="GP25" s="221"/>
      <c r="GQ25" s="243"/>
      <c r="GR25" s="384"/>
      <c r="GS25" s="242"/>
      <c r="GT25" s="256" t="s">
        <v>361</v>
      </c>
      <c r="GU25" s="221"/>
      <c r="GV25" s="221"/>
      <c r="GW25" s="221"/>
      <c r="GX25" s="221"/>
      <c r="GY25" s="221"/>
      <c r="GZ25" s="221"/>
      <c r="HA25" s="221"/>
      <c r="HB25" s="221"/>
      <c r="HC25" s="221"/>
      <c r="HD25" s="221"/>
      <c r="HE25" s="221"/>
      <c r="HF25" s="221"/>
      <c r="HG25" s="221"/>
      <c r="HH25" s="221"/>
      <c r="HI25" s="221"/>
      <c r="HJ25" s="221"/>
      <c r="HK25" s="243"/>
      <c r="HL25" s="384"/>
      <c r="HM25" s="242"/>
      <c r="HN25" s="256" t="s">
        <v>361</v>
      </c>
      <c r="HO25" s="221"/>
      <c r="HP25" s="221"/>
      <c r="HQ25" s="221"/>
      <c r="HR25" s="221"/>
      <c r="HS25" s="221"/>
      <c r="HT25" s="221"/>
      <c r="HU25" s="221"/>
      <c r="HV25" s="221"/>
      <c r="HW25" s="221"/>
      <c r="HX25" s="221"/>
      <c r="HY25" s="221"/>
      <c r="HZ25" s="221"/>
      <c r="IA25" s="221"/>
      <c r="IB25" s="221"/>
      <c r="IC25" s="221"/>
      <c r="ID25" s="221"/>
      <c r="IE25" s="243"/>
      <c r="IF25" s="384"/>
      <c r="IG25" s="242"/>
      <c r="IH25" s="256" t="s">
        <v>361</v>
      </c>
      <c r="II25" s="221"/>
      <c r="IJ25" s="221"/>
      <c r="IK25" s="221"/>
      <c r="IL25" s="221"/>
      <c r="IM25" s="221"/>
      <c r="IN25" s="221"/>
      <c r="IO25" s="221"/>
      <c r="IP25" s="221"/>
      <c r="IQ25" s="221"/>
      <c r="IR25" s="221"/>
      <c r="IS25" s="221"/>
      <c r="IT25" s="221"/>
      <c r="IU25" s="221"/>
      <c r="IV25" s="221"/>
      <c r="IW25" s="221"/>
      <c r="IX25" s="221"/>
      <c r="IY25" s="243"/>
      <c r="IZ25" s="384"/>
      <c r="JA25" s="242"/>
      <c r="JB25" s="256" t="s">
        <v>361</v>
      </c>
      <c r="JC25" s="221"/>
      <c r="JD25" s="221"/>
      <c r="JE25" s="221"/>
      <c r="JF25" s="221"/>
      <c r="JG25" s="221"/>
      <c r="JH25" s="221"/>
      <c r="JI25" s="221"/>
      <c r="JJ25" s="221"/>
      <c r="JK25" s="221"/>
      <c r="JL25" s="221"/>
      <c r="JM25" s="221"/>
      <c r="JN25" s="221"/>
      <c r="JO25" s="221"/>
      <c r="JP25" s="221"/>
      <c r="JQ25" s="221"/>
      <c r="JR25" s="221"/>
      <c r="JS25" s="243"/>
      <c r="JT25" s="384"/>
      <c r="JU25" s="242"/>
      <c r="JV25" s="256" t="s">
        <v>361</v>
      </c>
      <c r="JW25" s="221"/>
      <c r="JX25" s="221"/>
      <c r="JY25" s="221"/>
      <c r="JZ25" s="221"/>
      <c r="KA25" s="221"/>
      <c r="KB25" s="221"/>
      <c r="KC25" s="221"/>
      <c r="KD25" s="221"/>
      <c r="KE25" s="221"/>
      <c r="KF25" s="221"/>
      <c r="KG25" s="221"/>
      <c r="KH25" s="221"/>
      <c r="KI25" s="221"/>
      <c r="KJ25" s="221"/>
      <c r="KK25" s="221"/>
      <c r="KL25" s="221"/>
      <c r="KM25" s="243"/>
    </row>
    <row r="26" spans="1:299" ht="12.75" customHeight="1" x14ac:dyDescent="0.2">
      <c r="A26" s="242"/>
      <c r="B26" s="221"/>
      <c r="C26" s="221"/>
      <c r="D26" s="221"/>
      <c r="E26" s="221"/>
      <c r="F26" s="221"/>
      <c r="G26" s="221"/>
      <c r="H26" s="221"/>
      <c r="I26" s="221"/>
      <c r="J26" s="221"/>
      <c r="K26" s="221"/>
      <c r="L26" s="221"/>
      <c r="M26" s="221"/>
      <c r="N26" s="221"/>
      <c r="O26" s="221"/>
      <c r="P26" s="221"/>
      <c r="Q26" s="221"/>
      <c r="R26" s="221"/>
      <c r="S26" s="243"/>
      <c r="T26" s="384"/>
      <c r="U26" s="242"/>
      <c r="V26" s="221"/>
      <c r="W26" s="221"/>
      <c r="X26" s="221"/>
      <c r="Y26" s="221"/>
      <c r="Z26" s="221"/>
      <c r="AA26" s="221"/>
      <c r="AB26" s="221"/>
      <c r="AC26" s="221"/>
      <c r="AD26" s="221"/>
      <c r="AE26" s="221"/>
      <c r="AF26" s="221"/>
      <c r="AG26" s="221"/>
      <c r="AH26" s="221"/>
      <c r="AI26" s="221"/>
      <c r="AJ26" s="221"/>
      <c r="AK26" s="221"/>
      <c r="AL26" s="221"/>
      <c r="AM26" s="243"/>
      <c r="AN26" s="384"/>
      <c r="AO26" s="242"/>
      <c r="AP26" s="221"/>
      <c r="AQ26" s="221"/>
      <c r="AR26" s="221"/>
      <c r="AS26" s="221"/>
      <c r="AT26" s="221"/>
      <c r="AU26" s="221"/>
      <c r="AV26" s="221"/>
      <c r="AW26" s="221"/>
      <c r="AX26" s="221"/>
      <c r="AY26" s="221"/>
      <c r="AZ26" s="221"/>
      <c r="BA26" s="221"/>
      <c r="BB26" s="221"/>
      <c r="BC26" s="221"/>
      <c r="BD26" s="221"/>
      <c r="BE26" s="221"/>
      <c r="BF26" s="221"/>
      <c r="BG26" s="243"/>
      <c r="BH26" s="270"/>
      <c r="BI26" s="242"/>
      <c r="BJ26" s="221"/>
      <c r="BK26" s="221"/>
      <c r="BL26" s="221"/>
      <c r="BM26" s="221"/>
      <c r="BN26" s="221"/>
      <c r="BO26" s="221"/>
      <c r="BP26" s="221"/>
      <c r="BQ26" s="221"/>
      <c r="BR26" s="221"/>
      <c r="BS26" s="221"/>
      <c r="BT26" s="221"/>
      <c r="BU26" s="221"/>
      <c r="BV26" s="221"/>
      <c r="BW26" s="221"/>
      <c r="BX26" s="221"/>
      <c r="BY26" s="221"/>
      <c r="BZ26" s="221"/>
      <c r="CA26" s="243"/>
      <c r="CB26" s="384"/>
      <c r="CC26" s="242"/>
      <c r="CD26" s="221"/>
      <c r="CE26" s="221"/>
      <c r="CF26" s="221"/>
      <c r="CG26" s="221"/>
      <c r="CH26" s="221"/>
      <c r="CI26" s="221"/>
      <c r="CJ26" s="221"/>
      <c r="CK26" s="221"/>
      <c r="CL26" s="221"/>
      <c r="CM26" s="221"/>
      <c r="CN26" s="221"/>
      <c r="CO26" s="221"/>
      <c r="CP26" s="221"/>
      <c r="CQ26" s="221"/>
      <c r="CR26" s="221"/>
      <c r="CS26" s="221"/>
      <c r="CT26" s="221"/>
      <c r="CU26" s="243"/>
      <c r="CV26" s="384"/>
      <c r="CW26" s="242"/>
      <c r="CX26" s="221"/>
      <c r="CY26" s="221"/>
      <c r="CZ26" s="221"/>
      <c r="DA26" s="221"/>
      <c r="DB26" s="221"/>
      <c r="DC26" s="221"/>
      <c r="DD26" s="221"/>
      <c r="DE26" s="221"/>
      <c r="DF26" s="221"/>
      <c r="DG26" s="221"/>
      <c r="DH26" s="221"/>
      <c r="DI26" s="221"/>
      <c r="DJ26" s="221"/>
      <c r="DK26" s="221"/>
      <c r="DL26" s="221"/>
      <c r="DM26" s="221"/>
      <c r="DN26" s="221"/>
      <c r="DO26" s="243"/>
      <c r="DP26" s="384"/>
      <c r="DQ26" s="242"/>
      <c r="DR26" s="221"/>
      <c r="DS26" s="221"/>
      <c r="DT26" s="221"/>
      <c r="DU26" s="221"/>
      <c r="DV26" s="221"/>
      <c r="DW26" s="221"/>
      <c r="DX26" s="221"/>
      <c r="DY26" s="221"/>
      <c r="DZ26" s="221"/>
      <c r="EA26" s="221"/>
      <c r="EB26" s="221"/>
      <c r="EC26" s="221"/>
      <c r="ED26" s="221"/>
      <c r="EE26" s="221"/>
      <c r="EF26" s="221"/>
      <c r="EG26" s="221"/>
      <c r="EH26" s="221"/>
      <c r="EI26" s="243"/>
      <c r="EJ26" s="384"/>
      <c r="EK26" s="242"/>
      <c r="EL26" s="221"/>
      <c r="EM26" s="221"/>
      <c r="EN26" s="221"/>
      <c r="EO26" s="221"/>
      <c r="EP26" s="221"/>
      <c r="EQ26" s="221"/>
      <c r="ER26" s="221"/>
      <c r="ES26" s="221"/>
      <c r="ET26" s="221"/>
      <c r="EU26" s="221"/>
      <c r="EV26" s="221"/>
      <c r="EW26" s="221"/>
      <c r="EX26" s="221"/>
      <c r="EY26" s="221"/>
      <c r="EZ26" s="221"/>
      <c r="FA26" s="221"/>
      <c r="FB26" s="221"/>
      <c r="FC26" s="243"/>
      <c r="FD26" s="384"/>
      <c r="FE26" s="242"/>
      <c r="FF26" s="221"/>
      <c r="FG26" s="221"/>
      <c r="FH26" s="221"/>
      <c r="FI26" s="221"/>
      <c r="FJ26" s="221"/>
      <c r="FK26" s="221"/>
      <c r="FL26" s="221"/>
      <c r="FM26" s="221"/>
      <c r="FN26" s="221"/>
      <c r="FO26" s="221"/>
      <c r="FP26" s="221"/>
      <c r="FQ26" s="221"/>
      <c r="FR26" s="221"/>
      <c r="FS26" s="221"/>
      <c r="FT26" s="221"/>
      <c r="FU26" s="221"/>
      <c r="FV26" s="221"/>
      <c r="FW26" s="243"/>
      <c r="FX26" s="384"/>
      <c r="FY26" s="242"/>
      <c r="FZ26" s="221"/>
      <c r="GA26" s="221"/>
      <c r="GB26" s="221"/>
      <c r="GC26" s="221"/>
      <c r="GD26" s="221"/>
      <c r="GE26" s="221"/>
      <c r="GF26" s="221"/>
      <c r="GG26" s="221"/>
      <c r="GH26" s="221"/>
      <c r="GI26" s="221"/>
      <c r="GJ26" s="221"/>
      <c r="GK26" s="221"/>
      <c r="GL26" s="221"/>
      <c r="GM26" s="221"/>
      <c r="GN26" s="221"/>
      <c r="GO26" s="221"/>
      <c r="GP26" s="221"/>
      <c r="GQ26" s="243"/>
      <c r="GR26" s="384"/>
      <c r="GS26" s="242"/>
      <c r="GT26" s="221"/>
      <c r="GU26" s="221"/>
      <c r="GV26" s="221"/>
      <c r="GW26" s="221"/>
      <c r="GX26" s="221"/>
      <c r="GY26" s="221"/>
      <c r="GZ26" s="221"/>
      <c r="HA26" s="221"/>
      <c r="HB26" s="221"/>
      <c r="HC26" s="221"/>
      <c r="HD26" s="221"/>
      <c r="HE26" s="221"/>
      <c r="HF26" s="221"/>
      <c r="HG26" s="221"/>
      <c r="HH26" s="221"/>
      <c r="HI26" s="221"/>
      <c r="HJ26" s="221"/>
      <c r="HK26" s="243"/>
      <c r="HL26" s="384"/>
      <c r="HM26" s="242"/>
      <c r="HN26" s="221"/>
      <c r="HO26" s="221"/>
      <c r="HP26" s="221"/>
      <c r="HQ26" s="221"/>
      <c r="HR26" s="221"/>
      <c r="HS26" s="221"/>
      <c r="HT26" s="221"/>
      <c r="HU26" s="221"/>
      <c r="HV26" s="221"/>
      <c r="HW26" s="221"/>
      <c r="HX26" s="221"/>
      <c r="HY26" s="221"/>
      <c r="HZ26" s="221"/>
      <c r="IA26" s="221"/>
      <c r="IB26" s="221"/>
      <c r="IC26" s="221"/>
      <c r="ID26" s="221"/>
      <c r="IE26" s="243"/>
      <c r="IF26" s="384"/>
      <c r="IG26" s="242"/>
      <c r="IH26" s="221"/>
      <c r="II26" s="221"/>
      <c r="IJ26" s="221"/>
      <c r="IK26" s="221"/>
      <c r="IL26" s="221"/>
      <c r="IM26" s="221"/>
      <c r="IN26" s="221"/>
      <c r="IO26" s="221"/>
      <c r="IP26" s="221"/>
      <c r="IQ26" s="221"/>
      <c r="IR26" s="221"/>
      <c r="IS26" s="221"/>
      <c r="IT26" s="221"/>
      <c r="IU26" s="221"/>
      <c r="IV26" s="221"/>
      <c r="IW26" s="221"/>
      <c r="IX26" s="221"/>
      <c r="IY26" s="243"/>
      <c r="IZ26" s="384"/>
      <c r="JA26" s="242"/>
      <c r="JB26" s="221"/>
      <c r="JC26" s="221"/>
      <c r="JD26" s="221"/>
      <c r="JE26" s="221"/>
      <c r="JF26" s="221"/>
      <c r="JG26" s="221"/>
      <c r="JH26" s="221"/>
      <c r="JI26" s="221"/>
      <c r="JJ26" s="221"/>
      <c r="JK26" s="221"/>
      <c r="JL26" s="221"/>
      <c r="JM26" s="221"/>
      <c r="JN26" s="221"/>
      <c r="JO26" s="221"/>
      <c r="JP26" s="221"/>
      <c r="JQ26" s="221"/>
      <c r="JR26" s="221"/>
      <c r="JS26" s="243"/>
      <c r="JT26" s="384"/>
      <c r="JU26" s="242"/>
      <c r="JV26" s="221"/>
      <c r="JW26" s="221"/>
      <c r="JX26" s="221"/>
      <c r="JY26" s="221"/>
      <c r="JZ26" s="221"/>
      <c r="KA26" s="221"/>
      <c r="KB26" s="221"/>
      <c r="KC26" s="221"/>
      <c r="KD26" s="221"/>
      <c r="KE26" s="221"/>
      <c r="KF26" s="221"/>
      <c r="KG26" s="221"/>
      <c r="KH26" s="221"/>
      <c r="KI26" s="221"/>
      <c r="KJ26" s="221"/>
      <c r="KK26" s="221"/>
      <c r="KL26" s="221"/>
      <c r="KM26" s="243"/>
    </row>
    <row r="27" spans="1:299" ht="12.75" customHeight="1" x14ac:dyDescent="0.2">
      <c r="A27" s="242"/>
      <c r="B27" s="256" t="s">
        <v>363</v>
      </c>
      <c r="C27" s="221"/>
      <c r="D27" s="221"/>
      <c r="E27" s="221"/>
      <c r="F27" s="221"/>
      <c r="G27" s="221"/>
      <c r="H27" s="221"/>
      <c r="I27" s="221"/>
      <c r="J27" s="221"/>
      <c r="K27" s="221"/>
      <c r="L27" s="221"/>
      <c r="M27" s="221"/>
      <c r="N27" s="221"/>
      <c r="O27" s="221"/>
      <c r="P27" s="221"/>
      <c r="Q27" s="221"/>
      <c r="R27" s="221"/>
      <c r="S27" s="243"/>
      <c r="T27" s="384"/>
      <c r="U27" s="242"/>
      <c r="V27" s="256" t="s">
        <v>363</v>
      </c>
      <c r="W27" s="221"/>
      <c r="X27" s="221"/>
      <c r="Y27" s="221"/>
      <c r="Z27" s="221"/>
      <c r="AA27" s="221"/>
      <c r="AB27" s="221"/>
      <c r="AC27" s="221"/>
      <c r="AD27" s="221"/>
      <c r="AE27" s="221"/>
      <c r="AF27" s="221"/>
      <c r="AG27" s="221"/>
      <c r="AH27" s="221"/>
      <c r="AI27" s="221"/>
      <c r="AJ27" s="221"/>
      <c r="AK27" s="221"/>
      <c r="AL27" s="221"/>
      <c r="AM27" s="243"/>
      <c r="AN27" s="384"/>
      <c r="AO27" s="242"/>
      <c r="AP27" s="256" t="s">
        <v>363</v>
      </c>
      <c r="AQ27" s="221"/>
      <c r="AR27" s="221"/>
      <c r="AS27" s="221"/>
      <c r="AT27" s="221"/>
      <c r="AU27" s="221"/>
      <c r="AV27" s="221"/>
      <c r="AW27" s="221"/>
      <c r="AX27" s="221"/>
      <c r="AY27" s="221"/>
      <c r="AZ27" s="221"/>
      <c r="BA27" s="221"/>
      <c r="BB27" s="221"/>
      <c r="BC27" s="221"/>
      <c r="BD27" s="221"/>
      <c r="BE27" s="221"/>
      <c r="BF27" s="221"/>
      <c r="BG27" s="243"/>
      <c r="BH27" s="270"/>
      <c r="BI27" s="242"/>
      <c r="BJ27" s="256" t="s">
        <v>363</v>
      </c>
      <c r="BK27" s="221"/>
      <c r="BL27" s="221"/>
      <c r="BM27" s="221"/>
      <c r="BN27" s="221"/>
      <c r="BO27" s="221"/>
      <c r="BP27" s="221"/>
      <c r="BQ27" s="221"/>
      <c r="BR27" s="221"/>
      <c r="BS27" s="221"/>
      <c r="BT27" s="221"/>
      <c r="BU27" s="221"/>
      <c r="BV27" s="221"/>
      <c r="BW27" s="221"/>
      <c r="BX27" s="221"/>
      <c r="BY27" s="221"/>
      <c r="BZ27" s="221"/>
      <c r="CA27" s="243"/>
      <c r="CB27" s="384"/>
      <c r="CC27" s="242"/>
      <c r="CD27" s="256" t="s">
        <v>363</v>
      </c>
      <c r="CE27" s="221"/>
      <c r="CF27" s="221"/>
      <c r="CG27" s="221"/>
      <c r="CH27" s="221"/>
      <c r="CI27" s="221"/>
      <c r="CJ27" s="221"/>
      <c r="CK27" s="221"/>
      <c r="CL27" s="221"/>
      <c r="CM27" s="221"/>
      <c r="CN27" s="221"/>
      <c r="CO27" s="221"/>
      <c r="CP27" s="221"/>
      <c r="CQ27" s="221"/>
      <c r="CR27" s="221"/>
      <c r="CS27" s="221"/>
      <c r="CT27" s="221"/>
      <c r="CU27" s="243"/>
      <c r="CV27" s="384"/>
      <c r="CW27" s="242"/>
      <c r="CX27" s="256" t="s">
        <v>363</v>
      </c>
      <c r="CY27" s="221"/>
      <c r="CZ27" s="221"/>
      <c r="DA27" s="221"/>
      <c r="DB27" s="221"/>
      <c r="DC27" s="221"/>
      <c r="DD27" s="221"/>
      <c r="DE27" s="221"/>
      <c r="DF27" s="221"/>
      <c r="DG27" s="221"/>
      <c r="DH27" s="221"/>
      <c r="DI27" s="221"/>
      <c r="DJ27" s="221"/>
      <c r="DK27" s="221"/>
      <c r="DL27" s="221"/>
      <c r="DM27" s="221"/>
      <c r="DN27" s="221"/>
      <c r="DO27" s="243"/>
      <c r="DP27" s="384"/>
      <c r="DQ27" s="242"/>
      <c r="DR27" s="256" t="s">
        <v>363</v>
      </c>
      <c r="DS27" s="221"/>
      <c r="DT27" s="221"/>
      <c r="DU27" s="221"/>
      <c r="DV27" s="221"/>
      <c r="DW27" s="221"/>
      <c r="DX27" s="221"/>
      <c r="DY27" s="221"/>
      <c r="DZ27" s="221"/>
      <c r="EA27" s="221"/>
      <c r="EB27" s="221"/>
      <c r="EC27" s="221"/>
      <c r="ED27" s="221"/>
      <c r="EE27" s="221"/>
      <c r="EF27" s="221"/>
      <c r="EG27" s="221"/>
      <c r="EH27" s="221"/>
      <c r="EI27" s="243"/>
      <c r="EJ27" s="384"/>
      <c r="EK27" s="242"/>
      <c r="EL27" s="256" t="s">
        <v>363</v>
      </c>
      <c r="EM27" s="221"/>
      <c r="EN27" s="221"/>
      <c r="EO27" s="221"/>
      <c r="EP27" s="221"/>
      <c r="EQ27" s="221"/>
      <c r="ER27" s="221"/>
      <c r="ES27" s="221"/>
      <c r="ET27" s="221"/>
      <c r="EU27" s="221"/>
      <c r="EV27" s="221"/>
      <c r="EW27" s="221"/>
      <c r="EX27" s="221"/>
      <c r="EY27" s="221"/>
      <c r="EZ27" s="221"/>
      <c r="FA27" s="221"/>
      <c r="FB27" s="221"/>
      <c r="FC27" s="243"/>
      <c r="FD27" s="384"/>
      <c r="FE27" s="242"/>
      <c r="FF27" s="256" t="s">
        <v>363</v>
      </c>
      <c r="FG27" s="221"/>
      <c r="FH27" s="221"/>
      <c r="FI27" s="221"/>
      <c r="FJ27" s="221"/>
      <c r="FK27" s="221"/>
      <c r="FL27" s="221"/>
      <c r="FM27" s="221"/>
      <c r="FN27" s="221"/>
      <c r="FO27" s="221"/>
      <c r="FP27" s="221"/>
      <c r="FQ27" s="221"/>
      <c r="FR27" s="221"/>
      <c r="FS27" s="221"/>
      <c r="FT27" s="221"/>
      <c r="FU27" s="221"/>
      <c r="FV27" s="221"/>
      <c r="FW27" s="243"/>
      <c r="FX27" s="384"/>
      <c r="FY27" s="242"/>
      <c r="FZ27" s="256" t="s">
        <v>363</v>
      </c>
      <c r="GA27" s="221"/>
      <c r="GB27" s="221"/>
      <c r="GC27" s="221"/>
      <c r="GD27" s="221"/>
      <c r="GE27" s="221"/>
      <c r="GF27" s="221"/>
      <c r="GG27" s="221"/>
      <c r="GH27" s="221"/>
      <c r="GI27" s="221"/>
      <c r="GJ27" s="221"/>
      <c r="GK27" s="221"/>
      <c r="GL27" s="221"/>
      <c r="GM27" s="221"/>
      <c r="GN27" s="221"/>
      <c r="GO27" s="221"/>
      <c r="GP27" s="221"/>
      <c r="GQ27" s="243"/>
      <c r="GR27" s="384"/>
      <c r="GS27" s="242"/>
      <c r="GT27" s="256" t="s">
        <v>363</v>
      </c>
      <c r="GU27" s="221"/>
      <c r="GV27" s="221"/>
      <c r="GW27" s="221"/>
      <c r="GX27" s="221"/>
      <c r="GY27" s="221"/>
      <c r="GZ27" s="221"/>
      <c r="HA27" s="221"/>
      <c r="HB27" s="221"/>
      <c r="HC27" s="221"/>
      <c r="HD27" s="221"/>
      <c r="HE27" s="221"/>
      <c r="HF27" s="221"/>
      <c r="HG27" s="221"/>
      <c r="HH27" s="221"/>
      <c r="HI27" s="221"/>
      <c r="HJ27" s="221"/>
      <c r="HK27" s="243"/>
      <c r="HL27" s="384"/>
      <c r="HM27" s="242"/>
      <c r="HN27" s="256" t="s">
        <v>363</v>
      </c>
      <c r="HO27" s="221"/>
      <c r="HP27" s="221"/>
      <c r="HQ27" s="221"/>
      <c r="HR27" s="221"/>
      <c r="HS27" s="221"/>
      <c r="HT27" s="221"/>
      <c r="HU27" s="221"/>
      <c r="HV27" s="221"/>
      <c r="HW27" s="221"/>
      <c r="HX27" s="221"/>
      <c r="HY27" s="221"/>
      <c r="HZ27" s="221"/>
      <c r="IA27" s="221"/>
      <c r="IB27" s="221"/>
      <c r="IC27" s="221"/>
      <c r="ID27" s="221"/>
      <c r="IE27" s="243"/>
      <c r="IF27" s="384"/>
      <c r="IG27" s="242"/>
      <c r="IH27" s="256" t="s">
        <v>363</v>
      </c>
      <c r="II27" s="221"/>
      <c r="IJ27" s="221"/>
      <c r="IK27" s="221"/>
      <c r="IL27" s="221"/>
      <c r="IM27" s="221"/>
      <c r="IN27" s="221"/>
      <c r="IO27" s="221"/>
      <c r="IP27" s="221"/>
      <c r="IQ27" s="221"/>
      <c r="IR27" s="221"/>
      <c r="IS27" s="221"/>
      <c r="IT27" s="221"/>
      <c r="IU27" s="221"/>
      <c r="IV27" s="221"/>
      <c r="IW27" s="221"/>
      <c r="IX27" s="221"/>
      <c r="IY27" s="243"/>
      <c r="IZ27" s="384"/>
      <c r="JA27" s="242"/>
      <c r="JB27" s="256" t="s">
        <v>363</v>
      </c>
      <c r="JC27" s="221"/>
      <c r="JD27" s="221"/>
      <c r="JE27" s="221"/>
      <c r="JF27" s="221"/>
      <c r="JG27" s="221"/>
      <c r="JH27" s="221"/>
      <c r="JI27" s="221"/>
      <c r="JJ27" s="221"/>
      <c r="JK27" s="221"/>
      <c r="JL27" s="221"/>
      <c r="JM27" s="221"/>
      <c r="JN27" s="221"/>
      <c r="JO27" s="221"/>
      <c r="JP27" s="221"/>
      <c r="JQ27" s="221"/>
      <c r="JR27" s="221"/>
      <c r="JS27" s="243"/>
      <c r="JT27" s="384"/>
      <c r="JU27" s="242"/>
      <c r="JV27" s="256" t="s">
        <v>363</v>
      </c>
      <c r="JW27" s="221"/>
      <c r="JX27" s="221"/>
      <c r="JY27" s="221"/>
      <c r="JZ27" s="221"/>
      <c r="KA27" s="221"/>
      <c r="KB27" s="221"/>
      <c r="KC27" s="221"/>
      <c r="KD27" s="221"/>
      <c r="KE27" s="221"/>
      <c r="KF27" s="221"/>
      <c r="KG27" s="221"/>
      <c r="KH27" s="221"/>
      <c r="KI27" s="221"/>
      <c r="KJ27" s="221"/>
      <c r="KK27" s="221"/>
      <c r="KL27" s="221"/>
      <c r="KM27" s="243"/>
    </row>
    <row r="28" spans="1:299" ht="12.75" customHeight="1" x14ac:dyDescent="0.2">
      <c r="A28" s="551"/>
      <c r="B28" s="230"/>
      <c r="C28" s="230"/>
      <c r="D28" s="230"/>
      <c r="E28" s="230"/>
      <c r="F28" s="230"/>
      <c r="G28" s="230"/>
      <c r="H28" s="230"/>
      <c r="I28" s="230"/>
      <c r="J28" s="230"/>
      <c r="K28" s="230"/>
      <c r="L28" s="230"/>
      <c r="M28" s="230"/>
      <c r="N28" s="230"/>
      <c r="O28" s="230"/>
      <c r="P28" s="230"/>
      <c r="Q28" s="230"/>
      <c r="R28" s="230"/>
      <c r="S28" s="552"/>
      <c r="T28" s="384"/>
      <c r="U28" s="551"/>
      <c r="V28" s="230"/>
      <c r="W28" s="230"/>
      <c r="X28" s="230"/>
      <c r="Y28" s="230"/>
      <c r="Z28" s="230"/>
      <c r="AA28" s="230"/>
      <c r="AB28" s="230"/>
      <c r="AC28" s="230"/>
      <c r="AD28" s="230"/>
      <c r="AE28" s="230"/>
      <c r="AF28" s="230"/>
      <c r="AG28" s="230"/>
      <c r="AH28" s="230"/>
      <c r="AI28" s="230"/>
      <c r="AJ28" s="230"/>
      <c r="AK28" s="230"/>
      <c r="AL28" s="230"/>
      <c r="AM28" s="552"/>
      <c r="AN28" s="384"/>
      <c r="AO28" s="551"/>
      <c r="AP28" s="230"/>
      <c r="AQ28" s="230"/>
      <c r="AR28" s="230"/>
      <c r="AS28" s="230"/>
      <c r="AT28" s="230"/>
      <c r="AU28" s="230"/>
      <c r="AV28" s="230"/>
      <c r="AW28" s="230"/>
      <c r="AX28" s="230"/>
      <c r="AY28" s="230"/>
      <c r="AZ28" s="230"/>
      <c r="BA28" s="230"/>
      <c r="BB28" s="230"/>
      <c r="BC28" s="230"/>
      <c r="BD28" s="230"/>
      <c r="BE28" s="230"/>
      <c r="BF28" s="230"/>
      <c r="BG28" s="552"/>
      <c r="BH28" s="270"/>
      <c r="BI28" s="551"/>
      <c r="BJ28" s="230"/>
      <c r="BK28" s="230"/>
      <c r="BL28" s="230"/>
      <c r="BM28" s="230"/>
      <c r="BN28" s="230"/>
      <c r="BO28" s="230"/>
      <c r="BP28" s="230"/>
      <c r="BQ28" s="230"/>
      <c r="BR28" s="230"/>
      <c r="BS28" s="230"/>
      <c r="BT28" s="230"/>
      <c r="BU28" s="230"/>
      <c r="BV28" s="230"/>
      <c r="BW28" s="230"/>
      <c r="BX28" s="230"/>
      <c r="BY28" s="230"/>
      <c r="BZ28" s="230"/>
      <c r="CA28" s="552"/>
      <c r="CB28" s="384"/>
      <c r="CC28" s="551"/>
      <c r="CD28" s="230"/>
      <c r="CE28" s="230"/>
      <c r="CF28" s="230"/>
      <c r="CG28" s="230"/>
      <c r="CH28" s="230"/>
      <c r="CI28" s="230"/>
      <c r="CJ28" s="230"/>
      <c r="CK28" s="230"/>
      <c r="CL28" s="230"/>
      <c r="CM28" s="230"/>
      <c r="CN28" s="230"/>
      <c r="CO28" s="230"/>
      <c r="CP28" s="230"/>
      <c r="CQ28" s="230"/>
      <c r="CR28" s="230"/>
      <c r="CS28" s="230"/>
      <c r="CT28" s="230"/>
      <c r="CU28" s="552"/>
      <c r="CV28" s="384"/>
      <c r="CW28" s="551"/>
      <c r="CX28" s="230"/>
      <c r="CY28" s="230"/>
      <c r="CZ28" s="230"/>
      <c r="DA28" s="230"/>
      <c r="DB28" s="230"/>
      <c r="DC28" s="230"/>
      <c r="DD28" s="230"/>
      <c r="DE28" s="230"/>
      <c r="DF28" s="230"/>
      <c r="DG28" s="230"/>
      <c r="DH28" s="230"/>
      <c r="DI28" s="230"/>
      <c r="DJ28" s="230"/>
      <c r="DK28" s="230"/>
      <c r="DL28" s="230"/>
      <c r="DM28" s="230"/>
      <c r="DN28" s="230"/>
      <c r="DO28" s="552"/>
      <c r="DP28" s="384"/>
      <c r="DQ28" s="551"/>
      <c r="DR28" s="230"/>
      <c r="DS28" s="230"/>
      <c r="DT28" s="230"/>
      <c r="DU28" s="230"/>
      <c r="DV28" s="230"/>
      <c r="DW28" s="230"/>
      <c r="DX28" s="230"/>
      <c r="DY28" s="230"/>
      <c r="DZ28" s="230"/>
      <c r="EA28" s="230"/>
      <c r="EB28" s="230"/>
      <c r="EC28" s="230"/>
      <c r="ED28" s="230"/>
      <c r="EE28" s="230"/>
      <c r="EF28" s="230"/>
      <c r="EG28" s="230"/>
      <c r="EH28" s="230"/>
      <c r="EI28" s="552"/>
      <c r="EJ28" s="384"/>
      <c r="EK28" s="551"/>
      <c r="EL28" s="230"/>
      <c r="EM28" s="230"/>
      <c r="EN28" s="230"/>
      <c r="EO28" s="230"/>
      <c r="EP28" s="230"/>
      <c r="EQ28" s="230"/>
      <c r="ER28" s="230"/>
      <c r="ES28" s="230"/>
      <c r="ET28" s="230"/>
      <c r="EU28" s="230"/>
      <c r="EV28" s="230"/>
      <c r="EW28" s="230"/>
      <c r="EX28" s="230"/>
      <c r="EY28" s="230"/>
      <c r="EZ28" s="230"/>
      <c r="FA28" s="230"/>
      <c r="FB28" s="230"/>
      <c r="FC28" s="552"/>
      <c r="FD28" s="384"/>
      <c r="FE28" s="551"/>
      <c r="FF28" s="230"/>
      <c r="FG28" s="230"/>
      <c r="FH28" s="230"/>
      <c r="FI28" s="230"/>
      <c r="FJ28" s="230"/>
      <c r="FK28" s="230"/>
      <c r="FL28" s="230"/>
      <c r="FM28" s="230"/>
      <c r="FN28" s="230"/>
      <c r="FO28" s="230"/>
      <c r="FP28" s="230"/>
      <c r="FQ28" s="230"/>
      <c r="FR28" s="230"/>
      <c r="FS28" s="230"/>
      <c r="FT28" s="230"/>
      <c r="FU28" s="230"/>
      <c r="FV28" s="230"/>
      <c r="FW28" s="552"/>
      <c r="FX28" s="384"/>
      <c r="FY28" s="551"/>
      <c r="FZ28" s="230"/>
      <c r="GA28" s="230"/>
      <c r="GB28" s="230"/>
      <c r="GC28" s="230"/>
      <c r="GD28" s="230"/>
      <c r="GE28" s="230"/>
      <c r="GF28" s="230"/>
      <c r="GG28" s="230"/>
      <c r="GH28" s="230"/>
      <c r="GI28" s="230"/>
      <c r="GJ28" s="230"/>
      <c r="GK28" s="230"/>
      <c r="GL28" s="230"/>
      <c r="GM28" s="230"/>
      <c r="GN28" s="230"/>
      <c r="GO28" s="230"/>
      <c r="GP28" s="230"/>
      <c r="GQ28" s="552"/>
      <c r="GR28" s="384"/>
      <c r="GS28" s="551"/>
      <c r="GT28" s="230"/>
      <c r="GU28" s="230"/>
      <c r="GV28" s="230"/>
      <c r="GW28" s="230"/>
      <c r="GX28" s="230"/>
      <c r="GY28" s="230"/>
      <c r="GZ28" s="230"/>
      <c r="HA28" s="230"/>
      <c r="HB28" s="230"/>
      <c r="HC28" s="230"/>
      <c r="HD28" s="230"/>
      <c r="HE28" s="230"/>
      <c r="HF28" s="230"/>
      <c r="HG28" s="230"/>
      <c r="HH28" s="230"/>
      <c r="HI28" s="230"/>
      <c r="HJ28" s="230"/>
      <c r="HK28" s="552"/>
      <c r="HL28" s="384"/>
      <c r="HM28" s="551"/>
      <c r="HN28" s="230"/>
      <c r="HO28" s="230"/>
      <c r="HP28" s="230"/>
      <c r="HQ28" s="230"/>
      <c r="HR28" s="230"/>
      <c r="HS28" s="230"/>
      <c r="HT28" s="230"/>
      <c r="HU28" s="230"/>
      <c r="HV28" s="230"/>
      <c r="HW28" s="230"/>
      <c r="HX28" s="230"/>
      <c r="HY28" s="230"/>
      <c r="HZ28" s="230"/>
      <c r="IA28" s="230"/>
      <c r="IB28" s="230"/>
      <c r="IC28" s="230"/>
      <c r="ID28" s="230"/>
      <c r="IE28" s="552"/>
      <c r="IF28" s="384"/>
      <c r="IG28" s="551"/>
      <c r="IH28" s="230"/>
      <c r="II28" s="230"/>
      <c r="IJ28" s="230"/>
      <c r="IK28" s="230"/>
      <c r="IL28" s="230"/>
      <c r="IM28" s="230"/>
      <c r="IN28" s="230"/>
      <c r="IO28" s="230"/>
      <c r="IP28" s="230"/>
      <c r="IQ28" s="230"/>
      <c r="IR28" s="230"/>
      <c r="IS28" s="230"/>
      <c r="IT28" s="230"/>
      <c r="IU28" s="230"/>
      <c r="IV28" s="230"/>
      <c r="IW28" s="230"/>
      <c r="IX28" s="230"/>
      <c r="IY28" s="552"/>
      <c r="IZ28" s="384"/>
      <c r="JA28" s="551"/>
      <c r="JB28" s="230"/>
      <c r="JC28" s="230"/>
      <c r="JD28" s="230"/>
      <c r="JE28" s="230"/>
      <c r="JF28" s="230"/>
      <c r="JG28" s="230"/>
      <c r="JH28" s="230"/>
      <c r="JI28" s="230"/>
      <c r="JJ28" s="230"/>
      <c r="JK28" s="230"/>
      <c r="JL28" s="230"/>
      <c r="JM28" s="230"/>
      <c r="JN28" s="230"/>
      <c r="JO28" s="230"/>
      <c r="JP28" s="230"/>
      <c r="JQ28" s="230"/>
      <c r="JR28" s="230"/>
      <c r="JS28" s="552"/>
      <c r="JT28" s="384"/>
      <c r="JU28" s="551"/>
      <c r="JV28" s="230"/>
      <c r="JW28" s="230"/>
      <c r="JX28" s="230"/>
      <c r="JY28" s="230"/>
      <c r="JZ28" s="230"/>
      <c r="KA28" s="230"/>
      <c r="KB28" s="230"/>
      <c r="KC28" s="230"/>
      <c r="KD28" s="230"/>
      <c r="KE28" s="230"/>
      <c r="KF28" s="230"/>
      <c r="KG28" s="230"/>
      <c r="KH28" s="230"/>
      <c r="KI28" s="230"/>
      <c r="KJ28" s="230"/>
      <c r="KK28" s="230"/>
      <c r="KL28" s="230"/>
      <c r="KM28" s="552"/>
    </row>
    <row r="29" spans="1:299" ht="12.75" customHeight="1" x14ac:dyDescent="0.2">
      <c r="A29" s="551"/>
      <c r="B29" s="256" t="s">
        <v>364</v>
      </c>
      <c r="C29" s="230"/>
      <c r="D29" s="230"/>
      <c r="E29" s="230"/>
      <c r="F29" s="230"/>
      <c r="G29" s="230"/>
      <c r="H29" s="230"/>
      <c r="I29" s="230"/>
      <c r="J29" s="230"/>
      <c r="K29" s="230"/>
      <c r="L29" s="230"/>
      <c r="M29" s="230"/>
      <c r="N29" s="230"/>
      <c r="O29" s="230"/>
      <c r="P29" s="230"/>
      <c r="Q29" s="230"/>
      <c r="R29" s="230"/>
      <c r="S29" s="552"/>
      <c r="T29" s="384"/>
      <c r="U29" s="551"/>
      <c r="V29" s="256" t="s">
        <v>364</v>
      </c>
      <c r="W29" s="230"/>
      <c r="X29" s="230"/>
      <c r="Y29" s="230"/>
      <c r="Z29" s="230"/>
      <c r="AA29" s="230"/>
      <c r="AB29" s="230"/>
      <c r="AC29" s="230"/>
      <c r="AD29" s="230"/>
      <c r="AE29" s="230"/>
      <c r="AF29" s="230"/>
      <c r="AG29" s="230"/>
      <c r="AH29" s="230"/>
      <c r="AI29" s="230"/>
      <c r="AJ29" s="230"/>
      <c r="AK29" s="230"/>
      <c r="AL29" s="230"/>
      <c r="AM29" s="552"/>
      <c r="AN29" s="384"/>
      <c r="AO29" s="551"/>
      <c r="AP29" s="256" t="s">
        <v>364</v>
      </c>
      <c r="AQ29" s="230"/>
      <c r="AR29" s="230"/>
      <c r="AS29" s="230"/>
      <c r="AT29" s="230"/>
      <c r="AU29" s="230"/>
      <c r="AV29" s="230"/>
      <c r="AW29" s="230"/>
      <c r="AX29" s="230"/>
      <c r="AY29" s="230"/>
      <c r="AZ29" s="230"/>
      <c r="BA29" s="230"/>
      <c r="BB29" s="230"/>
      <c r="BC29" s="230"/>
      <c r="BD29" s="230"/>
      <c r="BE29" s="230"/>
      <c r="BF29" s="230"/>
      <c r="BG29" s="552"/>
      <c r="BH29" s="270"/>
      <c r="BI29" s="551"/>
      <c r="BJ29" s="256" t="s">
        <v>364</v>
      </c>
      <c r="BK29" s="230"/>
      <c r="BL29" s="230"/>
      <c r="BM29" s="230"/>
      <c r="BN29" s="230"/>
      <c r="BO29" s="230"/>
      <c r="BP29" s="230"/>
      <c r="BQ29" s="230"/>
      <c r="BR29" s="230"/>
      <c r="BS29" s="230"/>
      <c r="BT29" s="230"/>
      <c r="BU29" s="230"/>
      <c r="BV29" s="230"/>
      <c r="BW29" s="230"/>
      <c r="BX29" s="230"/>
      <c r="BY29" s="230"/>
      <c r="BZ29" s="230"/>
      <c r="CA29" s="552"/>
      <c r="CB29" s="384"/>
      <c r="CC29" s="551"/>
      <c r="CD29" s="256" t="s">
        <v>364</v>
      </c>
      <c r="CE29" s="230"/>
      <c r="CF29" s="230"/>
      <c r="CG29" s="230"/>
      <c r="CH29" s="230"/>
      <c r="CI29" s="230"/>
      <c r="CJ29" s="230"/>
      <c r="CK29" s="230"/>
      <c r="CL29" s="230"/>
      <c r="CM29" s="230"/>
      <c r="CN29" s="230"/>
      <c r="CO29" s="230"/>
      <c r="CP29" s="230"/>
      <c r="CQ29" s="230"/>
      <c r="CR29" s="230"/>
      <c r="CS29" s="230"/>
      <c r="CT29" s="230"/>
      <c r="CU29" s="552"/>
      <c r="CV29" s="384"/>
      <c r="CW29" s="551"/>
      <c r="CX29" s="256" t="s">
        <v>364</v>
      </c>
      <c r="CY29" s="230"/>
      <c r="CZ29" s="230"/>
      <c r="DA29" s="230"/>
      <c r="DB29" s="230"/>
      <c r="DC29" s="230"/>
      <c r="DD29" s="230"/>
      <c r="DE29" s="230"/>
      <c r="DF29" s="230"/>
      <c r="DG29" s="230"/>
      <c r="DH29" s="230"/>
      <c r="DI29" s="230"/>
      <c r="DJ29" s="230"/>
      <c r="DK29" s="230"/>
      <c r="DL29" s="230"/>
      <c r="DM29" s="230"/>
      <c r="DN29" s="230"/>
      <c r="DO29" s="552"/>
      <c r="DP29" s="384"/>
      <c r="DQ29" s="551"/>
      <c r="DR29" s="256" t="s">
        <v>364</v>
      </c>
      <c r="DS29" s="230"/>
      <c r="DT29" s="230"/>
      <c r="DU29" s="230"/>
      <c r="DV29" s="230"/>
      <c r="DW29" s="230"/>
      <c r="DX29" s="230"/>
      <c r="DY29" s="230"/>
      <c r="DZ29" s="230"/>
      <c r="EA29" s="230"/>
      <c r="EB29" s="230"/>
      <c r="EC29" s="230"/>
      <c r="ED29" s="230"/>
      <c r="EE29" s="230"/>
      <c r="EF29" s="230"/>
      <c r="EG29" s="230"/>
      <c r="EH29" s="230"/>
      <c r="EI29" s="552"/>
      <c r="EJ29" s="384"/>
      <c r="EK29" s="551"/>
      <c r="EL29" s="256" t="s">
        <v>364</v>
      </c>
      <c r="EM29" s="230"/>
      <c r="EN29" s="230"/>
      <c r="EO29" s="230"/>
      <c r="EP29" s="230"/>
      <c r="EQ29" s="230"/>
      <c r="ER29" s="230"/>
      <c r="ES29" s="230"/>
      <c r="ET29" s="230"/>
      <c r="EU29" s="230"/>
      <c r="EV29" s="230"/>
      <c r="EW29" s="230"/>
      <c r="EX29" s="230"/>
      <c r="EY29" s="230"/>
      <c r="EZ29" s="230"/>
      <c r="FA29" s="230"/>
      <c r="FB29" s="230"/>
      <c r="FC29" s="552"/>
      <c r="FD29" s="384"/>
      <c r="FE29" s="551"/>
      <c r="FF29" s="256" t="s">
        <v>364</v>
      </c>
      <c r="FG29" s="230"/>
      <c r="FH29" s="230"/>
      <c r="FI29" s="230"/>
      <c r="FJ29" s="230"/>
      <c r="FK29" s="230"/>
      <c r="FL29" s="230"/>
      <c r="FM29" s="230"/>
      <c r="FN29" s="230"/>
      <c r="FO29" s="230"/>
      <c r="FP29" s="230"/>
      <c r="FQ29" s="230"/>
      <c r="FR29" s="230"/>
      <c r="FS29" s="230"/>
      <c r="FT29" s="230"/>
      <c r="FU29" s="230"/>
      <c r="FV29" s="230"/>
      <c r="FW29" s="552"/>
      <c r="FX29" s="384"/>
      <c r="FY29" s="551"/>
      <c r="FZ29" s="256" t="s">
        <v>364</v>
      </c>
      <c r="GA29" s="230"/>
      <c r="GB29" s="230"/>
      <c r="GC29" s="230"/>
      <c r="GD29" s="230"/>
      <c r="GE29" s="230"/>
      <c r="GF29" s="230"/>
      <c r="GG29" s="230"/>
      <c r="GH29" s="230"/>
      <c r="GI29" s="230"/>
      <c r="GJ29" s="230"/>
      <c r="GK29" s="230"/>
      <c r="GL29" s="230"/>
      <c r="GM29" s="230"/>
      <c r="GN29" s="230"/>
      <c r="GO29" s="230"/>
      <c r="GP29" s="230"/>
      <c r="GQ29" s="552"/>
      <c r="GR29" s="384"/>
      <c r="GS29" s="551"/>
      <c r="GT29" s="256" t="s">
        <v>364</v>
      </c>
      <c r="GU29" s="230"/>
      <c r="GV29" s="230"/>
      <c r="GW29" s="230"/>
      <c r="GX29" s="230"/>
      <c r="GY29" s="230"/>
      <c r="GZ29" s="230"/>
      <c r="HA29" s="230"/>
      <c r="HB29" s="230"/>
      <c r="HC29" s="230"/>
      <c r="HD29" s="230"/>
      <c r="HE29" s="230"/>
      <c r="HF29" s="230"/>
      <c r="HG29" s="230"/>
      <c r="HH29" s="230"/>
      <c r="HI29" s="230"/>
      <c r="HJ29" s="230"/>
      <c r="HK29" s="552"/>
      <c r="HL29" s="384"/>
      <c r="HM29" s="551"/>
      <c r="HN29" s="256" t="s">
        <v>364</v>
      </c>
      <c r="HO29" s="230"/>
      <c r="HP29" s="230"/>
      <c r="HQ29" s="230"/>
      <c r="HR29" s="230"/>
      <c r="HS29" s="230"/>
      <c r="HT29" s="230"/>
      <c r="HU29" s="230"/>
      <c r="HV29" s="230"/>
      <c r="HW29" s="230"/>
      <c r="HX29" s="230"/>
      <c r="HY29" s="230"/>
      <c r="HZ29" s="230"/>
      <c r="IA29" s="230"/>
      <c r="IB29" s="230"/>
      <c r="IC29" s="230"/>
      <c r="ID29" s="230"/>
      <c r="IE29" s="552"/>
      <c r="IF29" s="384"/>
      <c r="IG29" s="551"/>
      <c r="IH29" s="256" t="s">
        <v>364</v>
      </c>
      <c r="II29" s="230"/>
      <c r="IJ29" s="230"/>
      <c r="IK29" s="230"/>
      <c r="IL29" s="230"/>
      <c r="IM29" s="230"/>
      <c r="IN29" s="230"/>
      <c r="IO29" s="230"/>
      <c r="IP29" s="230"/>
      <c r="IQ29" s="230"/>
      <c r="IR29" s="230"/>
      <c r="IS29" s="230"/>
      <c r="IT29" s="230"/>
      <c r="IU29" s="230"/>
      <c r="IV29" s="230"/>
      <c r="IW29" s="230"/>
      <c r="IX29" s="230"/>
      <c r="IY29" s="552"/>
      <c r="IZ29" s="384"/>
      <c r="JA29" s="551"/>
      <c r="JB29" s="256" t="s">
        <v>364</v>
      </c>
      <c r="JC29" s="230"/>
      <c r="JD29" s="230"/>
      <c r="JE29" s="230"/>
      <c r="JF29" s="230"/>
      <c r="JG29" s="230"/>
      <c r="JH29" s="230"/>
      <c r="JI29" s="230"/>
      <c r="JJ29" s="230"/>
      <c r="JK29" s="230"/>
      <c r="JL29" s="230"/>
      <c r="JM29" s="230"/>
      <c r="JN29" s="230"/>
      <c r="JO29" s="230"/>
      <c r="JP29" s="230"/>
      <c r="JQ29" s="230"/>
      <c r="JR29" s="230"/>
      <c r="JS29" s="552"/>
      <c r="JT29" s="384"/>
      <c r="JU29" s="551"/>
      <c r="JV29" s="256" t="s">
        <v>364</v>
      </c>
      <c r="JW29" s="230"/>
      <c r="JX29" s="230"/>
      <c r="JY29" s="230"/>
      <c r="JZ29" s="230"/>
      <c r="KA29" s="230"/>
      <c r="KB29" s="230"/>
      <c r="KC29" s="230"/>
      <c r="KD29" s="230"/>
      <c r="KE29" s="230"/>
      <c r="KF29" s="230"/>
      <c r="KG29" s="230"/>
      <c r="KH29" s="230"/>
      <c r="KI29" s="230"/>
      <c r="KJ29" s="230"/>
      <c r="KK29" s="230"/>
      <c r="KL29" s="230"/>
      <c r="KM29" s="552"/>
    </row>
    <row r="30" spans="1:299" ht="12.75" customHeight="1" x14ac:dyDescent="0.2">
      <c r="A30" s="551"/>
      <c r="B30" s="256" t="s">
        <v>365</v>
      </c>
      <c r="C30" s="230"/>
      <c r="D30" s="230"/>
      <c r="E30" s="230"/>
      <c r="F30" s="230"/>
      <c r="G30" s="230"/>
      <c r="H30" s="230"/>
      <c r="I30" s="230"/>
      <c r="J30" s="230"/>
      <c r="K30" s="230"/>
      <c r="L30" s="230"/>
      <c r="M30" s="230"/>
      <c r="N30" s="230"/>
      <c r="O30" s="230"/>
      <c r="P30" s="230"/>
      <c r="Q30" s="230"/>
      <c r="R30" s="230"/>
      <c r="S30" s="552"/>
      <c r="T30" s="384"/>
      <c r="U30" s="551"/>
      <c r="V30" s="256" t="s">
        <v>365</v>
      </c>
      <c r="W30" s="230"/>
      <c r="X30" s="230"/>
      <c r="Y30" s="230"/>
      <c r="Z30" s="230"/>
      <c r="AA30" s="230"/>
      <c r="AB30" s="230"/>
      <c r="AC30" s="230"/>
      <c r="AD30" s="230"/>
      <c r="AE30" s="230"/>
      <c r="AF30" s="230"/>
      <c r="AG30" s="230"/>
      <c r="AH30" s="230"/>
      <c r="AI30" s="230"/>
      <c r="AJ30" s="230"/>
      <c r="AK30" s="230"/>
      <c r="AL30" s="230"/>
      <c r="AM30" s="552"/>
      <c r="AN30" s="384"/>
      <c r="AO30" s="551"/>
      <c r="AP30" s="256" t="s">
        <v>365</v>
      </c>
      <c r="AQ30" s="230"/>
      <c r="AR30" s="230"/>
      <c r="AS30" s="230"/>
      <c r="AT30" s="230"/>
      <c r="AU30" s="230"/>
      <c r="AV30" s="230"/>
      <c r="AW30" s="230"/>
      <c r="AX30" s="230"/>
      <c r="AY30" s="230"/>
      <c r="AZ30" s="230"/>
      <c r="BA30" s="230"/>
      <c r="BB30" s="230"/>
      <c r="BC30" s="230"/>
      <c r="BD30" s="230"/>
      <c r="BE30" s="230"/>
      <c r="BF30" s="230"/>
      <c r="BG30" s="552"/>
      <c r="BH30" s="270"/>
      <c r="BI30" s="551"/>
      <c r="BJ30" s="256" t="s">
        <v>365</v>
      </c>
      <c r="BK30" s="230"/>
      <c r="BL30" s="230"/>
      <c r="BM30" s="230"/>
      <c r="BN30" s="230"/>
      <c r="BO30" s="230"/>
      <c r="BP30" s="230"/>
      <c r="BQ30" s="230"/>
      <c r="BR30" s="230"/>
      <c r="BS30" s="230"/>
      <c r="BT30" s="230"/>
      <c r="BU30" s="230"/>
      <c r="BV30" s="230"/>
      <c r="BW30" s="230"/>
      <c r="BX30" s="230"/>
      <c r="BY30" s="230"/>
      <c r="BZ30" s="230"/>
      <c r="CA30" s="552"/>
      <c r="CB30" s="384"/>
      <c r="CC30" s="551"/>
      <c r="CD30" s="256" t="s">
        <v>365</v>
      </c>
      <c r="CE30" s="230"/>
      <c r="CF30" s="230"/>
      <c r="CG30" s="230"/>
      <c r="CH30" s="230"/>
      <c r="CI30" s="230"/>
      <c r="CJ30" s="230"/>
      <c r="CK30" s="230"/>
      <c r="CL30" s="230"/>
      <c r="CM30" s="230"/>
      <c r="CN30" s="230"/>
      <c r="CO30" s="230"/>
      <c r="CP30" s="230"/>
      <c r="CQ30" s="230"/>
      <c r="CR30" s="230"/>
      <c r="CS30" s="230"/>
      <c r="CT30" s="230"/>
      <c r="CU30" s="552"/>
      <c r="CV30" s="384"/>
      <c r="CW30" s="551"/>
      <c r="CX30" s="256" t="s">
        <v>365</v>
      </c>
      <c r="CY30" s="230"/>
      <c r="CZ30" s="230"/>
      <c r="DA30" s="230"/>
      <c r="DB30" s="230"/>
      <c r="DC30" s="230"/>
      <c r="DD30" s="230"/>
      <c r="DE30" s="230"/>
      <c r="DF30" s="230"/>
      <c r="DG30" s="230"/>
      <c r="DH30" s="230"/>
      <c r="DI30" s="230"/>
      <c r="DJ30" s="230"/>
      <c r="DK30" s="230"/>
      <c r="DL30" s="230"/>
      <c r="DM30" s="230"/>
      <c r="DN30" s="230"/>
      <c r="DO30" s="552"/>
      <c r="DP30" s="384"/>
      <c r="DQ30" s="551"/>
      <c r="DR30" s="256" t="s">
        <v>365</v>
      </c>
      <c r="DS30" s="230"/>
      <c r="DT30" s="230"/>
      <c r="DU30" s="230"/>
      <c r="DV30" s="230"/>
      <c r="DW30" s="230"/>
      <c r="DX30" s="230"/>
      <c r="DY30" s="230"/>
      <c r="DZ30" s="230"/>
      <c r="EA30" s="230"/>
      <c r="EB30" s="230"/>
      <c r="EC30" s="230"/>
      <c r="ED30" s="230"/>
      <c r="EE30" s="230"/>
      <c r="EF30" s="230"/>
      <c r="EG30" s="230"/>
      <c r="EH30" s="230"/>
      <c r="EI30" s="552"/>
      <c r="EJ30" s="384"/>
      <c r="EK30" s="551"/>
      <c r="EL30" s="256" t="s">
        <v>365</v>
      </c>
      <c r="EM30" s="230"/>
      <c r="EN30" s="230"/>
      <c r="EO30" s="230"/>
      <c r="EP30" s="230"/>
      <c r="EQ30" s="230"/>
      <c r="ER30" s="230"/>
      <c r="ES30" s="230"/>
      <c r="ET30" s="230"/>
      <c r="EU30" s="230"/>
      <c r="EV30" s="230"/>
      <c r="EW30" s="230"/>
      <c r="EX30" s="230"/>
      <c r="EY30" s="230"/>
      <c r="EZ30" s="230"/>
      <c r="FA30" s="230"/>
      <c r="FB30" s="230"/>
      <c r="FC30" s="552"/>
      <c r="FD30" s="384"/>
      <c r="FE30" s="551"/>
      <c r="FF30" s="256" t="s">
        <v>365</v>
      </c>
      <c r="FG30" s="230"/>
      <c r="FH30" s="230"/>
      <c r="FI30" s="230"/>
      <c r="FJ30" s="230"/>
      <c r="FK30" s="230"/>
      <c r="FL30" s="230"/>
      <c r="FM30" s="230"/>
      <c r="FN30" s="230"/>
      <c r="FO30" s="230"/>
      <c r="FP30" s="230"/>
      <c r="FQ30" s="230"/>
      <c r="FR30" s="230"/>
      <c r="FS30" s="230"/>
      <c r="FT30" s="230"/>
      <c r="FU30" s="230"/>
      <c r="FV30" s="230"/>
      <c r="FW30" s="552"/>
      <c r="FX30" s="384"/>
      <c r="FY30" s="551"/>
      <c r="FZ30" s="256" t="s">
        <v>365</v>
      </c>
      <c r="GA30" s="230"/>
      <c r="GB30" s="230"/>
      <c r="GC30" s="230"/>
      <c r="GD30" s="230"/>
      <c r="GE30" s="230"/>
      <c r="GF30" s="230"/>
      <c r="GG30" s="230"/>
      <c r="GH30" s="230"/>
      <c r="GI30" s="230"/>
      <c r="GJ30" s="230"/>
      <c r="GK30" s="230"/>
      <c r="GL30" s="230"/>
      <c r="GM30" s="230"/>
      <c r="GN30" s="230"/>
      <c r="GO30" s="230"/>
      <c r="GP30" s="230"/>
      <c r="GQ30" s="552"/>
      <c r="GR30" s="384"/>
      <c r="GS30" s="551"/>
      <c r="GT30" s="256" t="s">
        <v>365</v>
      </c>
      <c r="GU30" s="230"/>
      <c r="GV30" s="230"/>
      <c r="GW30" s="230"/>
      <c r="GX30" s="230"/>
      <c r="GY30" s="230"/>
      <c r="GZ30" s="230"/>
      <c r="HA30" s="230"/>
      <c r="HB30" s="230"/>
      <c r="HC30" s="230"/>
      <c r="HD30" s="230"/>
      <c r="HE30" s="230"/>
      <c r="HF30" s="230"/>
      <c r="HG30" s="230"/>
      <c r="HH30" s="230"/>
      <c r="HI30" s="230"/>
      <c r="HJ30" s="230"/>
      <c r="HK30" s="552"/>
      <c r="HL30" s="384"/>
      <c r="HM30" s="551"/>
      <c r="HN30" s="256" t="s">
        <v>365</v>
      </c>
      <c r="HO30" s="230"/>
      <c r="HP30" s="230"/>
      <c r="HQ30" s="230"/>
      <c r="HR30" s="230"/>
      <c r="HS30" s="230"/>
      <c r="HT30" s="230"/>
      <c r="HU30" s="230"/>
      <c r="HV30" s="230"/>
      <c r="HW30" s="230"/>
      <c r="HX30" s="230"/>
      <c r="HY30" s="230"/>
      <c r="HZ30" s="230"/>
      <c r="IA30" s="230"/>
      <c r="IB30" s="230"/>
      <c r="IC30" s="230"/>
      <c r="ID30" s="230"/>
      <c r="IE30" s="552"/>
      <c r="IF30" s="384"/>
      <c r="IG30" s="551"/>
      <c r="IH30" s="256" t="s">
        <v>365</v>
      </c>
      <c r="II30" s="230"/>
      <c r="IJ30" s="230"/>
      <c r="IK30" s="230"/>
      <c r="IL30" s="230"/>
      <c r="IM30" s="230"/>
      <c r="IN30" s="230"/>
      <c r="IO30" s="230"/>
      <c r="IP30" s="230"/>
      <c r="IQ30" s="230"/>
      <c r="IR30" s="230"/>
      <c r="IS30" s="230"/>
      <c r="IT30" s="230"/>
      <c r="IU30" s="230"/>
      <c r="IV30" s="230"/>
      <c r="IW30" s="230"/>
      <c r="IX30" s="230"/>
      <c r="IY30" s="552"/>
      <c r="IZ30" s="384"/>
      <c r="JA30" s="551"/>
      <c r="JB30" s="256" t="s">
        <v>365</v>
      </c>
      <c r="JC30" s="230"/>
      <c r="JD30" s="230"/>
      <c r="JE30" s="230"/>
      <c r="JF30" s="230"/>
      <c r="JG30" s="230"/>
      <c r="JH30" s="230"/>
      <c r="JI30" s="230"/>
      <c r="JJ30" s="230"/>
      <c r="JK30" s="230"/>
      <c r="JL30" s="230"/>
      <c r="JM30" s="230"/>
      <c r="JN30" s="230"/>
      <c r="JO30" s="230"/>
      <c r="JP30" s="230"/>
      <c r="JQ30" s="230"/>
      <c r="JR30" s="230"/>
      <c r="JS30" s="552"/>
      <c r="JT30" s="384"/>
      <c r="JU30" s="551"/>
      <c r="JV30" s="256" t="s">
        <v>365</v>
      </c>
      <c r="JW30" s="230"/>
      <c r="JX30" s="230"/>
      <c r="JY30" s="230"/>
      <c r="JZ30" s="230"/>
      <c r="KA30" s="230"/>
      <c r="KB30" s="230"/>
      <c r="KC30" s="230"/>
      <c r="KD30" s="230"/>
      <c r="KE30" s="230"/>
      <c r="KF30" s="230"/>
      <c r="KG30" s="230"/>
      <c r="KH30" s="230"/>
      <c r="KI30" s="230"/>
      <c r="KJ30" s="230"/>
      <c r="KK30" s="230"/>
      <c r="KL30" s="230"/>
      <c r="KM30" s="552"/>
    </row>
    <row r="31" spans="1:299" ht="12.75" customHeight="1" x14ac:dyDescent="0.2">
      <c r="A31" s="551"/>
      <c r="B31" s="221"/>
      <c r="C31" s="230"/>
      <c r="D31" s="230"/>
      <c r="E31" s="230"/>
      <c r="F31" s="230"/>
      <c r="G31" s="230"/>
      <c r="H31" s="230"/>
      <c r="I31" s="230"/>
      <c r="J31" s="230"/>
      <c r="K31" s="230"/>
      <c r="L31" s="230"/>
      <c r="M31" s="230"/>
      <c r="N31" s="230"/>
      <c r="O31" s="230"/>
      <c r="P31" s="230"/>
      <c r="Q31" s="230"/>
      <c r="R31" s="230"/>
      <c r="S31" s="552"/>
      <c r="T31" s="384"/>
      <c r="U31" s="551"/>
      <c r="V31" s="221"/>
      <c r="W31" s="230"/>
      <c r="X31" s="230"/>
      <c r="Y31" s="230"/>
      <c r="Z31" s="230"/>
      <c r="AA31" s="230"/>
      <c r="AB31" s="230"/>
      <c r="AC31" s="230"/>
      <c r="AD31" s="230"/>
      <c r="AE31" s="230"/>
      <c r="AF31" s="230"/>
      <c r="AG31" s="230"/>
      <c r="AH31" s="230"/>
      <c r="AI31" s="230"/>
      <c r="AJ31" s="230"/>
      <c r="AK31" s="230"/>
      <c r="AL31" s="230"/>
      <c r="AM31" s="552"/>
      <c r="AN31" s="384"/>
      <c r="AO31" s="551"/>
      <c r="AP31" s="221"/>
      <c r="AQ31" s="230"/>
      <c r="AR31" s="230"/>
      <c r="AS31" s="230"/>
      <c r="AT31" s="230"/>
      <c r="AU31" s="230"/>
      <c r="AV31" s="230"/>
      <c r="AW31" s="230"/>
      <c r="AX31" s="230"/>
      <c r="AY31" s="230"/>
      <c r="AZ31" s="230"/>
      <c r="BA31" s="230"/>
      <c r="BB31" s="230"/>
      <c r="BC31" s="230"/>
      <c r="BD31" s="230"/>
      <c r="BE31" s="230"/>
      <c r="BF31" s="230"/>
      <c r="BG31" s="552"/>
      <c r="BH31" s="270"/>
      <c r="BI31" s="551"/>
      <c r="BJ31" s="221"/>
      <c r="BK31" s="230"/>
      <c r="BL31" s="230"/>
      <c r="BM31" s="230"/>
      <c r="BN31" s="230"/>
      <c r="BO31" s="230"/>
      <c r="BP31" s="230"/>
      <c r="BQ31" s="230"/>
      <c r="BR31" s="230"/>
      <c r="BS31" s="230"/>
      <c r="BT31" s="230"/>
      <c r="BU31" s="230"/>
      <c r="BV31" s="230"/>
      <c r="BW31" s="230"/>
      <c r="BX31" s="230"/>
      <c r="BY31" s="230"/>
      <c r="BZ31" s="230"/>
      <c r="CA31" s="552"/>
      <c r="CB31" s="384"/>
      <c r="CC31" s="551"/>
      <c r="CD31" s="221"/>
      <c r="CE31" s="230"/>
      <c r="CF31" s="230"/>
      <c r="CG31" s="230"/>
      <c r="CH31" s="230"/>
      <c r="CI31" s="230"/>
      <c r="CJ31" s="230"/>
      <c r="CK31" s="230"/>
      <c r="CL31" s="230"/>
      <c r="CM31" s="230"/>
      <c r="CN31" s="230"/>
      <c r="CO31" s="230"/>
      <c r="CP31" s="230"/>
      <c r="CQ31" s="230"/>
      <c r="CR31" s="230"/>
      <c r="CS31" s="230"/>
      <c r="CT31" s="230"/>
      <c r="CU31" s="552"/>
      <c r="CV31" s="384"/>
      <c r="CW31" s="551"/>
      <c r="CX31" s="221"/>
      <c r="CY31" s="230"/>
      <c r="CZ31" s="230"/>
      <c r="DA31" s="230"/>
      <c r="DB31" s="230"/>
      <c r="DC31" s="230"/>
      <c r="DD31" s="230"/>
      <c r="DE31" s="230"/>
      <c r="DF31" s="230"/>
      <c r="DG31" s="230"/>
      <c r="DH31" s="230"/>
      <c r="DI31" s="230"/>
      <c r="DJ31" s="230"/>
      <c r="DK31" s="230"/>
      <c r="DL31" s="230"/>
      <c r="DM31" s="230"/>
      <c r="DN31" s="230"/>
      <c r="DO31" s="552"/>
      <c r="DP31" s="384"/>
      <c r="DQ31" s="551"/>
      <c r="DR31" s="221"/>
      <c r="DS31" s="230"/>
      <c r="DT31" s="230"/>
      <c r="DU31" s="230"/>
      <c r="DV31" s="230"/>
      <c r="DW31" s="230"/>
      <c r="DX31" s="230"/>
      <c r="DY31" s="230"/>
      <c r="DZ31" s="230"/>
      <c r="EA31" s="230"/>
      <c r="EB31" s="230"/>
      <c r="EC31" s="230"/>
      <c r="ED31" s="230"/>
      <c r="EE31" s="230"/>
      <c r="EF31" s="230"/>
      <c r="EG31" s="230"/>
      <c r="EH31" s="230"/>
      <c r="EI31" s="552"/>
      <c r="EJ31" s="384"/>
      <c r="EK31" s="551"/>
      <c r="EL31" s="221"/>
      <c r="EM31" s="230"/>
      <c r="EN31" s="230"/>
      <c r="EO31" s="230"/>
      <c r="EP31" s="230"/>
      <c r="EQ31" s="230"/>
      <c r="ER31" s="230"/>
      <c r="ES31" s="230"/>
      <c r="ET31" s="230"/>
      <c r="EU31" s="230"/>
      <c r="EV31" s="230"/>
      <c r="EW31" s="230"/>
      <c r="EX31" s="230"/>
      <c r="EY31" s="230"/>
      <c r="EZ31" s="230"/>
      <c r="FA31" s="230"/>
      <c r="FB31" s="230"/>
      <c r="FC31" s="552"/>
      <c r="FD31" s="384"/>
      <c r="FE31" s="551"/>
      <c r="FF31" s="221"/>
      <c r="FG31" s="230"/>
      <c r="FH31" s="230"/>
      <c r="FI31" s="230"/>
      <c r="FJ31" s="230"/>
      <c r="FK31" s="230"/>
      <c r="FL31" s="230"/>
      <c r="FM31" s="230"/>
      <c r="FN31" s="230"/>
      <c r="FO31" s="230"/>
      <c r="FP31" s="230"/>
      <c r="FQ31" s="230"/>
      <c r="FR31" s="230"/>
      <c r="FS31" s="230"/>
      <c r="FT31" s="230"/>
      <c r="FU31" s="230"/>
      <c r="FV31" s="230"/>
      <c r="FW31" s="552"/>
      <c r="FX31" s="384"/>
      <c r="FY31" s="551"/>
      <c r="FZ31" s="221"/>
      <c r="GA31" s="230"/>
      <c r="GB31" s="230"/>
      <c r="GC31" s="230"/>
      <c r="GD31" s="230"/>
      <c r="GE31" s="230"/>
      <c r="GF31" s="230"/>
      <c r="GG31" s="230"/>
      <c r="GH31" s="230"/>
      <c r="GI31" s="230"/>
      <c r="GJ31" s="230"/>
      <c r="GK31" s="230"/>
      <c r="GL31" s="230"/>
      <c r="GM31" s="230"/>
      <c r="GN31" s="230"/>
      <c r="GO31" s="230"/>
      <c r="GP31" s="230"/>
      <c r="GQ31" s="552"/>
      <c r="GR31" s="384"/>
      <c r="GS31" s="551"/>
      <c r="GT31" s="221"/>
      <c r="GU31" s="230"/>
      <c r="GV31" s="230"/>
      <c r="GW31" s="230"/>
      <c r="GX31" s="230"/>
      <c r="GY31" s="230"/>
      <c r="GZ31" s="230"/>
      <c r="HA31" s="230"/>
      <c r="HB31" s="230"/>
      <c r="HC31" s="230"/>
      <c r="HD31" s="230"/>
      <c r="HE31" s="230"/>
      <c r="HF31" s="230"/>
      <c r="HG31" s="230"/>
      <c r="HH31" s="230"/>
      <c r="HI31" s="230"/>
      <c r="HJ31" s="230"/>
      <c r="HK31" s="552"/>
      <c r="HL31" s="384"/>
      <c r="HM31" s="551"/>
      <c r="HN31" s="221"/>
      <c r="HO31" s="230"/>
      <c r="HP31" s="230"/>
      <c r="HQ31" s="230"/>
      <c r="HR31" s="230"/>
      <c r="HS31" s="230"/>
      <c r="HT31" s="230"/>
      <c r="HU31" s="230"/>
      <c r="HV31" s="230"/>
      <c r="HW31" s="230"/>
      <c r="HX31" s="230"/>
      <c r="HY31" s="230"/>
      <c r="HZ31" s="230"/>
      <c r="IA31" s="230"/>
      <c r="IB31" s="230"/>
      <c r="IC31" s="230"/>
      <c r="ID31" s="230"/>
      <c r="IE31" s="552"/>
      <c r="IF31" s="384"/>
      <c r="IG31" s="551"/>
      <c r="IH31" s="221"/>
      <c r="II31" s="230"/>
      <c r="IJ31" s="230"/>
      <c r="IK31" s="230"/>
      <c r="IL31" s="230"/>
      <c r="IM31" s="230"/>
      <c r="IN31" s="230"/>
      <c r="IO31" s="230"/>
      <c r="IP31" s="230"/>
      <c r="IQ31" s="230"/>
      <c r="IR31" s="230"/>
      <c r="IS31" s="230"/>
      <c r="IT31" s="230"/>
      <c r="IU31" s="230"/>
      <c r="IV31" s="230"/>
      <c r="IW31" s="230"/>
      <c r="IX31" s="230"/>
      <c r="IY31" s="552"/>
      <c r="IZ31" s="384"/>
      <c r="JA31" s="551"/>
      <c r="JB31" s="221"/>
      <c r="JC31" s="230"/>
      <c r="JD31" s="230"/>
      <c r="JE31" s="230"/>
      <c r="JF31" s="230"/>
      <c r="JG31" s="230"/>
      <c r="JH31" s="230"/>
      <c r="JI31" s="230"/>
      <c r="JJ31" s="230"/>
      <c r="JK31" s="230"/>
      <c r="JL31" s="230"/>
      <c r="JM31" s="230"/>
      <c r="JN31" s="230"/>
      <c r="JO31" s="230"/>
      <c r="JP31" s="230"/>
      <c r="JQ31" s="230"/>
      <c r="JR31" s="230"/>
      <c r="JS31" s="552"/>
      <c r="JT31" s="384"/>
      <c r="JU31" s="551"/>
      <c r="JV31" s="221"/>
      <c r="JW31" s="230"/>
      <c r="JX31" s="230"/>
      <c r="JY31" s="230"/>
      <c r="JZ31" s="230"/>
      <c r="KA31" s="230"/>
      <c r="KB31" s="230"/>
      <c r="KC31" s="230"/>
      <c r="KD31" s="230"/>
      <c r="KE31" s="230"/>
      <c r="KF31" s="230"/>
      <c r="KG31" s="230"/>
      <c r="KH31" s="230"/>
      <c r="KI31" s="230"/>
      <c r="KJ31" s="230"/>
      <c r="KK31" s="230"/>
      <c r="KL31" s="230"/>
      <c r="KM31" s="552"/>
    </row>
    <row r="32" spans="1:299" ht="12.75" customHeight="1" x14ac:dyDescent="0.2">
      <c r="A32" s="551"/>
      <c r="B32" s="230"/>
      <c r="C32" s="230"/>
      <c r="D32" s="230"/>
      <c r="E32" s="221"/>
      <c r="F32" s="221"/>
      <c r="G32" s="256"/>
      <c r="H32" s="230"/>
      <c r="I32" s="230"/>
      <c r="J32" s="230"/>
      <c r="K32" s="230"/>
      <c r="L32" s="230"/>
      <c r="M32" s="230"/>
      <c r="N32" s="230"/>
      <c r="O32" s="230"/>
      <c r="P32" s="230"/>
      <c r="Q32" s="230"/>
      <c r="R32" s="230"/>
      <c r="S32" s="552"/>
      <c r="T32" s="384"/>
      <c r="U32" s="551"/>
      <c r="V32" s="580"/>
      <c r="W32" s="230"/>
      <c r="X32" s="230"/>
      <c r="Y32" s="221"/>
      <c r="Z32" s="221"/>
      <c r="AA32" s="256"/>
      <c r="AB32" s="230"/>
      <c r="AC32" s="230"/>
      <c r="AD32" s="230"/>
      <c r="AE32" s="230"/>
      <c r="AF32" s="230"/>
      <c r="AG32" s="230"/>
      <c r="AH32" s="230"/>
      <c r="AI32" s="230"/>
      <c r="AJ32" s="230"/>
      <c r="AK32" s="230"/>
      <c r="AL32" s="230"/>
      <c r="AM32" s="552"/>
      <c r="AN32" s="384"/>
      <c r="AO32" s="551"/>
      <c r="AP32" s="230"/>
      <c r="AQ32" s="230"/>
      <c r="AR32" s="230"/>
      <c r="AS32" s="221"/>
      <c r="AT32" s="221"/>
      <c r="AU32" s="256"/>
      <c r="AV32" s="230"/>
      <c r="AW32" s="230"/>
      <c r="AX32" s="230"/>
      <c r="AY32" s="230"/>
      <c r="AZ32" s="230"/>
      <c r="BA32" s="230"/>
      <c r="BB32" s="230"/>
      <c r="BC32" s="230"/>
      <c r="BD32" s="230"/>
      <c r="BE32" s="230"/>
      <c r="BF32" s="230"/>
      <c r="BG32" s="552"/>
      <c r="BH32" s="270"/>
      <c r="BI32" s="551"/>
      <c r="BJ32" s="230"/>
      <c r="BK32" s="230"/>
      <c r="BL32" s="230"/>
      <c r="BM32" s="221"/>
      <c r="BN32" s="221"/>
      <c r="BO32" s="256"/>
      <c r="BP32" s="230"/>
      <c r="BQ32" s="230"/>
      <c r="BR32" s="230"/>
      <c r="BS32" s="230"/>
      <c r="BT32" s="230"/>
      <c r="BU32" s="230"/>
      <c r="BV32" s="230"/>
      <c r="BW32" s="230"/>
      <c r="BX32" s="230"/>
      <c r="BY32" s="230"/>
      <c r="BZ32" s="230"/>
      <c r="CA32" s="552"/>
      <c r="CB32" s="384"/>
      <c r="CC32" s="551"/>
      <c r="CD32" s="230"/>
      <c r="CE32" s="230"/>
      <c r="CF32" s="230"/>
      <c r="CG32" s="221"/>
      <c r="CH32" s="221"/>
      <c r="CI32" s="256"/>
      <c r="CJ32" s="230"/>
      <c r="CK32" s="230"/>
      <c r="CL32" s="230"/>
      <c r="CM32" s="230"/>
      <c r="CN32" s="230"/>
      <c r="CO32" s="230"/>
      <c r="CP32" s="230"/>
      <c r="CQ32" s="230"/>
      <c r="CR32" s="230"/>
      <c r="CS32" s="230"/>
      <c r="CT32" s="230"/>
      <c r="CU32" s="552"/>
      <c r="CV32" s="384"/>
      <c r="CW32" s="551"/>
      <c r="CX32" s="230"/>
      <c r="CY32" s="230"/>
      <c r="CZ32" s="230"/>
      <c r="DA32" s="221"/>
      <c r="DB32" s="221"/>
      <c r="DC32" s="256"/>
      <c r="DD32" s="230"/>
      <c r="DE32" s="230"/>
      <c r="DF32" s="230"/>
      <c r="DG32" s="230"/>
      <c r="DH32" s="230"/>
      <c r="DI32" s="230"/>
      <c r="DJ32" s="230"/>
      <c r="DK32" s="230"/>
      <c r="DL32" s="230"/>
      <c r="DM32" s="230"/>
      <c r="DN32" s="230"/>
      <c r="DO32" s="552"/>
      <c r="DP32" s="384"/>
      <c r="DQ32" s="551"/>
      <c r="DR32" s="230"/>
      <c r="DS32" s="230"/>
      <c r="DT32" s="230"/>
      <c r="DU32" s="221"/>
      <c r="DV32" s="221"/>
      <c r="DW32" s="256"/>
      <c r="DX32" s="230"/>
      <c r="DY32" s="230"/>
      <c r="DZ32" s="230"/>
      <c r="EA32" s="230"/>
      <c r="EB32" s="230"/>
      <c r="EC32" s="230"/>
      <c r="ED32" s="230"/>
      <c r="EE32" s="230"/>
      <c r="EF32" s="230"/>
      <c r="EG32" s="230"/>
      <c r="EH32" s="230"/>
      <c r="EI32" s="552"/>
      <c r="EJ32" s="384"/>
      <c r="EK32" s="551"/>
      <c r="EL32" s="230"/>
      <c r="EM32" s="230"/>
      <c r="EN32" s="230"/>
      <c r="EO32" s="221"/>
      <c r="EP32" s="221"/>
      <c r="EQ32" s="256"/>
      <c r="ER32" s="230"/>
      <c r="ES32" s="230"/>
      <c r="ET32" s="230"/>
      <c r="EU32" s="230"/>
      <c r="EV32" s="230"/>
      <c r="EW32" s="230"/>
      <c r="EX32" s="230"/>
      <c r="EY32" s="230"/>
      <c r="EZ32" s="230"/>
      <c r="FA32" s="230"/>
      <c r="FB32" s="230"/>
      <c r="FC32" s="552"/>
      <c r="FD32" s="384"/>
      <c r="FE32" s="551"/>
      <c r="FF32" s="230"/>
      <c r="FG32" s="230"/>
      <c r="FH32" s="230"/>
      <c r="FI32" s="221"/>
      <c r="FJ32" s="221"/>
      <c r="FK32" s="256"/>
      <c r="FL32" s="230"/>
      <c r="FM32" s="230"/>
      <c r="FN32" s="230"/>
      <c r="FO32" s="230"/>
      <c r="FP32" s="230"/>
      <c r="FQ32" s="230"/>
      <c r="FR32" s="230"/>
      <c r="FS32" s="230"/>
      <c r="FT32" s="230"/>
      <c r="FU32" s="230"/>
      <c r="FV32" s="230"/>
      <c r="FW32" s="552"/>
      <c r="FX32" s="384"/>
      <c r="FY32" s="551"/>
      <c r="FZ32" s="230"/>
      <c r="GA32" s="230"/>
      <c r="GB32" s="230"/>
      <c r="GC32" s="221"/>
      <c r="GD32" s="221"/>
      <c r="GE32" s="256"/>
      <c r="GF32" s="230"/>
      <c r="GG32" s="230"/>
      <c r="GH32" s="230"/>
      <c r="GI32" s="230"/>
      <c r="GJ32" s="230"/>
      <c r="GK32" s="230"/>
      <c r="GL32" s="230"/>
      <c r="GM32" s="230"/>
      <c r="GN32" s="230"/>
      <c r="GO32" s="230"/>
      <c r="GP32" s="230"/>
      <c r="GQ32" s="552"/>
      <c r="GR32" s="384"/>
      <c r="GS32" s="551"/>
      <c r="GT32" s="230"/>
      <c r="GU32" s="230"/>
      <c r="GV32" s="230"/>
      <c r="GW32" s="221"/>
      <c r="GX32" s="221"/>
      <c r="GY32" s="256"/>
      <c r="GZ32" s="230"/>
      <c r="HA32" s="230"/>
      <c r="HB32" s="230"/>
      <c r="HC32" s="230"/>
      <c r="HD32" s="230"/>
      <c r="HE32" s="230"/>
      <c r="HF32" s="230"/>
      <c r="HG32" s="230"/>
      <c r="HH32" s="230"/>
      <c r="HI32" s="230"/>
      <c r="HJ32" s="230"/>
      <c r="HK32" s="552"/>
      <c r="HL32" s="384"/>
      <c r="HM32" s="551"/>
      <c r="HN32" s="230"/>
      <c r="HO32" s="230"/>
      <c r="HP32" s="230"/>
      <c r="HQ32" s="221"/>
      <c r="HR32" s="221"/>
      <c r="HS32" s="256"/>
      <c r="HT32" s="230"/>
      <c r="HU32" s="230"/>
      <c r="HV32" s="230"/>
      <c r="HW32" s="230"/>
      <c r="HX32" s="230"/>
      <c r="HY32" s="230"/>
      <c r="HZ32" s="230"/>
      <c r="IA32" s="230"/>
      <c r="IB32" s="230"/>
      <c r="IC32" s="230"/>
      <c r="ID32" s="230"/>
      <c r="IE32" s="552"/>
      <c r="IF32" s="384"/>
      <c r="IG32" s="551"/>
      <c r="IH32" s="230"/>
      <c r="II32" s="230"/>
      <c r="IJ32" s="230"/>
      <c r="IK32" s="221"/>
      <c r="IL32" s="221"/>
      <c r="IM32" s="256"/>
      <c r="IN32" s="230"/>
      <c r="IO32" s="230"/>
      <c r="IP32" s="230"/>
      <c r="IQ32" s="230"/>
      <c r="IR32" s="230"/>
      <c r="IS32" s="230"/>
      <c r="IT32" s="230"/>
      <c r="IU32" s="230"/>
      <c r="IV32" s="230"/>
      <c r="IW32" s="230"/>
      <c r="IX32" s="230"/>
      <c r="IY32" s="552"/>
      <c r="IZ32" s="384"/>
      <c r="JA32" s="551"/>
      <c r="JB32" s="230"/>
      <c r="JC32" s="230"/>
      <c r="JD32" s="230"/>
      <c r="JE32" s="221"/>
      <c r="JF32" s="221"/>
      <c r="JG32" s="256"/>
      <c r="JH32" s="230"/>
      <c r="JI32" s="230"/>
      <c r="JJ32" s="230"/>
      <c r="JK32" s="230"/>
      <c r="JL32" s="230"/>
      <c r="JM32" s="230"/>
      <c r="JN32" s="230"/>
      <c r="JO32" s="230"/>
      <c r="JP32" s="230"/>
      <c r="JQ32" s="230"/>
      <c r="JR32" s="230"/>
      <c r="JS32" s="552"/>
      <c r="JT32" s="384"/>
      <c r="JU32" s="551"/>
      <c r="JV32" s="230"/>
      <c r="JW32" s="230"/>
      <c r="JX32" s="230"/>
      <c r="JY32" s="221"/>
      <c r="JZ32" s="221"/>
      <c r="KA32" s="256"/>
      <c r="KB32" s="230"/>
      <c r="KC32" s="230"/>
      <c r="KD32" s="230"/>
      <c r="KE32" s="230"/>
      <c r="KF32" s="230"/>
      <c r="KG32" s="230"/>
      <c r="KH32" s="230"/>
      <c r="KI32" s="230"/>
      <c r="KJ32" s="230"/>
      <c r="KK32" s="230"/>
      <c r="KL32" s="230"/>
      <c r="KM32" s="552"/>
    </row>
    <row r="33" spans="1:299" ht="12.75" customHeight="1" x14ac:dyDescent="0.2">
      <c r="A33" s="551"/>
      <c r="B33" s="230"/>
      <c r="C33" s="230"/>
      <c r="D33" s="256"/>
      <c r="E33" s="221"/>
      <c r="F33" s="230"/>
      <c r="G33" s="221"/>
      <c r="H33" s="230"/>
      <c r="I33" s="230"/>
      <c r="J33" s="230"/>
      <c r="K33" s="230"/>
      <c r="L33" s="230"/>
      <c r="M33" s="230"/>
      <c r="N33" s="230"/>
      <c r="O33" s="230"/>
      <c r="P33" s="230"/>
      <c r="Q33" s="230"/>
      <c r="R33" s="230"/>
      <c r="S33" s="552"/>
      <c r="T33" s="384"/>
      <c r="U33" s="551"/>
      <c r="V33" s="230"/>
      <c r="W33" s="230"/>
      <c r="X33" s="256"/>
      <c r="Y33" s="221"/>
      <c r="Z33" s="230"/>
      <c r="AA33" s="221"/>
      <c r="AB33" s="230"/>
      <c r="AC33" s="230"/>
      <c r="AD33" s="230"/>
      <c r="AE33" s="230"/>
      <c r="AF33" s="230"/>
      <c r="AG33" s="230"/>
      <c r="AH33" s="230"/>
      <c r="AI33" s="230"/>
      <c r="AJ33" s="230"/>
      <c r="AK33" s="230"/>
      <c r="AL33" s="230"/>
      <c r="AM33" s="552"/>
      <c r="AN33" s="384"/>
      <c r="AO33" s="551"/>
      <c r="AP33" s="230"/>
      <c r="AQ33" s="230"/>
      <c r="AR33" s="256"/>
      <c r="AS33" s="221"/>
      <c r="AT33" s="230"/>
      <c r="AU33" s="221"/>
      <c r="AV33" s="230"/>
      <c r="AW33" s="230"/>
      <c r="AX33" s="230"/>
      <c r="AY33" s="230"/>
      <c r="AZ33" s="230"/>
      <c r="BA33" s="230"/>
      <c r="BB33" s="230"/>
      <c r="BC33" s="230"/>
      <c r="BD33" s="230"/>
      <c r="BE33" s="230"/>
      <c r="BF33" s="230"/>
      <c r="BG33" s="552"/>
      <c r="BH33" s="270"/>
      <c r="BI33" s="551"/>
      <c r="BJ33" s="230"/>
      <c r="BK33" s="230"/>
      <c r="BL33" s="256"/>
      <c r="BM33" s="221"/>
      <c r="BN33" s="230"/>
      <c r="BO33" s="221"/>
      <c r="BP33" s="230"/>
      <c r="BQ33" s="230"/>
      <c r="BR33" s="230"/>
      <c r="BS33" s="230"/>
      <c r="BT33" s="230"/>
      <c r="BU33" s="230"/>
      <c r="BV33" s="230"/>
      <c r="BW33" s="230"/>
      <c r="BX33" s="230"/>
      <c r="BY33" s="230"/>
      <c r="BZ33" s="230"/>
      <c r="CA33" s="552"/>
      <c r="CB33" s="384"/>
      <c r="CC33" s="551"/>
      <c r="CD33" s="230"/>
      <c r="CE33" s="230"/>
      <c r="CF33" s="256"/>
      <c r="CG33" s="221"/>
      <c r="CH33" s="230"/>
      <c r="CI33" s="221"/>
      <c r="CJ33" s="230"/>
      <c r="CK33" s="230"/>
      <c r="CL33" s="230"/>
      <c r="CM33" s="230"/>
      <c r="CN33" s="230"/>
      <c r="CO33" s="230"/>
      <c r="CP33" s="230"/>
      <c r="CQ33" s="230"/>
      <c r="CR33" s="230"/>
      <c r="CS33" s="230"/>
      <c r="CT33" s="230"/>
      <c r="CU33" s="552"/>
      <c r="CV33" s="384"/>
      <c r="CW33" s="551"/>
      <c r="CX33" s="230"/>
      <c r="CY33" s="230"/>
      <c r="CZ33" s="256"/>
      <c r="DA33" s="221"/>
      <c r="DB33" s="230"/>
      <c r="DC33" s="221"/>
      <c r="DD33" s="230"/>
      <c r="DE33" s="230"/>
      <c r="DF33" s="230"/>
      <c r="DG33" s="230"/>
      <c r="DH33" s="230"/>
      <c r="DI33" s="230"/>
      <c r="DJ33" s="230"/>
      <c r="DK33" s="230"/>
      <c r="DL33" s="230"/>
      <c r="DM33" s="230"/>
      <c r="DN33" s="230"/>
      <c r="DO33" s="552"/>
      <c r="DP33" s="384"/>
      <c r="DQ33" s="551"/>
      <c r="DR33" s="230"/>
      <c r="DS33" s="230"/>
      <c r="DT33" s="256"/>
      <c r="DU33" s="221"/>
      <c r="DV33" s="230"/>
      <c r="DW33" s="221"/>
      <c r="DX33" s="230"/>
      <c r="DY33" s="230"/>
      <c r="DZ33" s="230"/>
      <c r="EA33" s="230"/>
      <c r="EB33" s="230"/>
      <c r="EC33" s="230"/>
      <c r="ED33" s="230"/>
      <c r="EE33" s="230"/>
      <c r="EF33" s="230"/>
      <c r="EG33" s="230"/>
      <c r="EH33" s="230"/>
      <c r="EI33" s="552"/>
      <c r="EJ33" s="384"/>
      <c r="EK33" s="551"/>
      <c r="EL33" s="230"/>
      <c r="EM33" s="230"/>
      <c r="EN33" s="256"/>
      <c r="EO33" s="221"/>
      <c r="EP33" s="230"/>
      <c r="EQ33" s="221"/>
      <c r="ER33" s="230"/>
      <c r="ES33" s="230"/>
      <c r="ET33" s="230"/>
      <c r="EU33" s="230"/>
      <c r="EV33" s="230"/>
      <c r="EW33" s="230"/>
      <c r="EX33" s="230"/>
      <c r="EY33" s="230"/>
      <c r="EZ33" s="230"/>
      <c r="FA33" s="230"/>
      <c r="FB33" s="230"/>
      <c r="FC33" s="552"/>
      <c r="FD33" s="384"/>
      <c r="FE33" s="551"/>
      <c r="FF33" s="230"/>
      <c r="FG33" s="230"/>
      <c r="FH33" s="256"/>
      <c r="FI33" s="221"/>
      <c r="FJ33" s="230"/>
      <c r="FK33" s="221"/>
      <c r="FL33" s="230"/>
      <c r="FM33" s="230"/>
      <c r="FN33" s="230"/>
      <c r="FO33" s="230"/>
      <c r="FP33" s="230"/>
      <c r="FQ33" s="230"/>
      <c r="FR33" s="230"/>
      <c r="FS33" s="230"/>
      <c r="FT33" s="230"/>
      <c r="FU33" s="230"/>
      <c r="FV33" s="230"/>
      <c r="FW33" s="552"/>
      <c r="FX33" s="384"/>
      <c r="FY33" s="551"/>
      <c r="FZ33" s="230"/>
      <c r="GA33" s="230"/>
      <c r="GB33" s="256"/>
      <c r="GC33" s="221"/>
      <c r="GD33" s="230"/>
      <c r="GE33" s="221"/>
      <c r="GF33" s="230"/>
      <c r="GG33" s="230"/>
      <c r="GH33" s="230"/>
      <c r="GI33" s="230"/>
      <c r="GJ33" s="230"/>
      <c r="GK33" s="230"/>
      <c r="GL33" s="230"/>
      <c r="GM33" s="230"/>
      <c r="GN33" s="230"/>
      <c r="GO33" s="230"/>
      <c r="GP33" s="230"/>
      <c r="GQ33" s="552"/>
      <c r="GR33" s="384"/>
      <c r="GS33" s="551"/>
      <c r="GT33" s="230"/>
      <c r="GU33" s="230"/>
      <c r="GV33" s="256"/>
      <c r="GW33" s="221"/>
      <c r="GX33" s="230"/>
      <c r="GY33" s="221"/>
      <c r="GZ33" s="230"/>
      <c r="HA33" s="230"/>
      <c r="HB33" s="230"/>
      <c r="HC33" s="230"/>
      <c r="HD33" s="230"/>
      <c r="HE33" s="230"/>
      <c r="HF33" s="230"/>
      <c r="HG33" s="230"/>
      <c r="HH33" s="230"/>
      <c r="HI33" s="230"/>
      <c r="HJ33" s="230"/>
      <c r="HK33" s="552"/>
      <c r="HL33" s="384"/>
      <c r="HM33" s="551"/>
      <c r="HN33" s="230"/>
      <c r="HO33" s="230"/>
      <c r="HP33" s="256"/>
      <c r="HQ33" s="221"/>
      <c r="HR33" s="230"/>
      <c r="HS33" s="221"/>
      <c r="HT33" s="230"/>
      <c r="HU33" s="230"/>
      <c r="HV33" s="230"/>
      <c r="HW33" s="230"/>
      <c r="HX33" s="230"/>
      <c r="HY33" s="230"/>
      <c r="HZ33" s="230"/>
      <c r="IA33" s="230"/>
      <c r="IB33" s="230"/>
      <c r="IC33" s="230"/>
      <c r="ID33" s="230"/>
      <c r="IE33" s="552"/>
      <c r="IF33" s="384"/>
      <c r="IG33" s="551"/>
      <c r="IH33" s="230"/>
      <c r="II33" s="230"/>
      <c r="IJ33" s="256"/>
      <c r="IK33" s="221"/>
      <c r="IL33" s="230"/>
      <c r="IM33" s="221"/>
      <c r="IN33" s="230"/>
      <c r="IO33" s="230"/>
      <c r="IP33" s="230"/>
      <c r="IQ33" s="230"/>
      <c r="IR33" s="230"/>
      <c r="IS33" s="230"/>
      <c r="IT33" s="230"/>
      <c r="IU33" s="230"/>
      <c r="IV33" s="230"/>
      <c r="IW33" s="230"/>
      <c r="IX33" s="230"/>
      <c r="IY33" s="552"/>
      <c r="IZ33" s="384"/>
      <c r="JA33" s="551"/>
      <c r="JB33" s="230"/>
      <c r="JC33" s="230"/>
      <c r="JD33" s="256"/>
      <c r="JE33" s="221"/>
      <c r="JF33" s="230"/>
      <c r="JG33" s="221"/>
      <c r="JH33" s="230"/>
      <c r="JI33" s="230"/>
      <c r="JJ33" s="230"/>
      <c r="JK33" s="230"/>
      <c r="JL33" s="230"/>
      <c r="JM33" s="230"/>
      <c r="JN33" s="230"/>
      <c r="JO33" s="230"/>
      <c r="JP33" s="230"/>
      <c r="JQ33" s="230"/>
      <c r="JR33" s="230"/>
      <c r="JS33" s="552"/>
      <c r="JT33" s="384"/>
      <c r="JU33" s="551"/>
      <c r="JV33" s="230"/>
      <c r="JW33" s="230"/>
      <c r="JX33" s="256"/>
      <c r="JY33" s="221"/>
      <c r="JZ33" s="230"/>
      <c r="KA33" s="221"/>
      <c r="KB33" s="230"/>
      <c r="KC33" s="230"/>
      <c r="KD33" s="230"/>
      <c r="KE33" s="230"/>
      <c r="KF33" s="230"/>
      <c r="KG33" s="230"/>
      <c r="KH33" s="230"/>
      <c r="KI33" s="230"/>
      <c r="KJ33" s="230"/>
      <c r="KK33" s="230"/>
      <c r="KL33" s="230"/>
      <c r="KM33" s="552"/>
    </row>
    <row r="34" spans="1:299" ht="12.75" customHeight="1" x14ac:dyDescent="0.2">
      <c r="A34" s="551"/>
      <c r="B34" s="230"/>
      <c r="C34" s="230"/>
      <c r="D34" s="230"/>
      <c r="E34" s="230"/>
      <c r="F34" s="230"/>
      <c r="G34" s="256"/>
      <c r="H34" s="230"/>
      <c r="I34" s="230"/>
      <c r="J34" s="230"/>
      <c r="K34" s="230"/>
      <c r="L34" s="230"/>
      <c r="M34" s="230"/>
      <c r="N34" s="230"/>
      <c r="O34" s="230"/>
      <c r="P34" s="230"/>
      <c r="Q34" s="230"/>
      <c r="R34" s="230"/>
      <c r="S34" s="552"/>
      <c r="T34" s="384"/>
      <c r="U34" s="551"/>
      <c r="V34" s="230"/>
      <c r="W34" s="230"/>
      <c r="X34" s="230"/>
      <c r="Y34" s="230"/>
      <c r="Z34" s="230"/>
      <c r="AA34" s="256"/>
      <c r="AB34" s="256"/>
      <c r="AC34" s="230"/>
      <c r="AD34" s="230"/>
      <c r="AE34" s="230"/>
      <c r="AF34" s="230"/>
      <c r="AG34" s="230"/>
      <c r="AH34" s="230"/>
      <c r="AI34" s="230"/>
      <c r="AJ34" s="230"/>
      <c r="AK34" s="230"/>
      <c r="AL34" s="230"/>
      <c r="AM34" s="552"/>
      <c r="AN34" s="384"/>
      <c r="AO34" s="551"/>
      <c r="AP34" s="230"/>
      <c r="AQ34" s="230"/>
      <c r="AR34" s="230"/>
      <c r="AS34" s="230"/>
      <c r="AT34" s="230"/>
      <c r="AU34" s="256"/>
      <c r="AV34" s="230"/>
      <c r="AW34" s="230"/>
      <c r="AX34" s="230"/>
      <c r="AY34" s="230"/>
      <c r="AZ34" s="230"/>
      <c r="BA34" s="230"/>
      <c r="BB34" s="230"/>
      <c r="BC34" s="230"/>
      <c r="BD34" s="230"/>
      <c r="BE34" s="230"/>
      <c r="BF34" s="230"/>
      <c r="BG34" s="552"/>
      <c r="BH34" s="270"/>
      <c r="BI34" s="551"/>
      <c r="BJ34" s="230"/>
      <c r="BK34" s="230"/>
      <c r="BL34" s="230"/>
      <c r="BM34" s="230"/>
      <c r="BN34" s="230"/>
      <c r="BO34" s="256"/>
      <c r="BP34" s="230"/>
      <c r="BQ34" s="230"/>
      <c r="BR34" s="230"/>
      <c r="BS34" s="230"/>
      <c r="BT34" s="230"/>
      <c r="BU34" s="230"/>
      <c r="BV34" s="230"/>
      <c r="BW34" s="230"/>
      <c r="BX34" s="230"/>
      <c r="BY34" s="230"/>
      <c r="BZ34" s="230"/>
      <c r="CA34" s="552"/>
      <c r="CB34" s="384"/>
      <c r="CC34" s="551"/>
      <c r="CD34" s="230"/>
      <c r="CE34" s="230"/>
      <c r="CF34" s="230"/>
      <c r="CG34" s="230"/>
      <c r="CH34" s="230"/>
      <c r="CI34" s="256"/>
      <c r="CJ34" s="230"/>
      <c r="CK34" s="230"/>
      <c r="CL34" s="230"/>
      <c r="CM34" s="230"/>
      <c r="CN34" s="230"/>
      <c r="CO34" s="230"/>
      <c r="CP34" s="230"/>
      <c r="CQ34" s="230"/>
      <c r="CR34" s="230"/>
      <c r="CS34" s="230"/>
      <c r="CT34" s="230"/>
      <c r="CU34" s="552"/>
      <c r="CV34" s="384"/>
      <c r="CW34" s="551"/>
      <c r="CX34" s="230"/>
      <c r="CY34" s="230"/>
      <c r="CZ34" s="230"/>
      <c r="DA34" s="230"/>
      <c r="DB34" s="230"/>
      <c r="DC34" s="256"/>
      <c r="DD34" s="230"/>
      <c r="DE34" s="230"/>
      <c r="DF34" s="230"/>
      <c r="DG34" s="230"/>
      <c r="DH34" s="230"/>
      <c r="DI34" s="230"/>
      <c r="DJ34" s="230"/>
      <c r="DK34" s="230"/>
      <c r="DL34" s="230"/>
      <c r="DM34" s="230"/>
      <c r="DN34" s="230"/>
      <c r="DO34" s="552"/>
      <c r="DP34" s="384"/>
      <c r="DQ34" s="551"/>
      <c r="DR34" s="230"/>
      <c r="DS34" s="230"/>
      <c r="DT34" s="230"/>
      <c r="DU34" s="230"/>
      <c r="DV34" s="230"/>
      <c r="DW34" s="256"/>
      <c r="DX34" s="230"/>
      <c r="DY34" s="230"/>
      <c r="DZ34" s="230"/>
      <c r="EA34" s="230"/>
      <c r="EB34" s="230"/>
      <c r="EC34" s="230"/>
      <c r="ED34" s="230"/>
      <c r="EE34" s="230"/>
      <c r="EF34" s="230"/>
      <c r="EG34" s="230"/>
      <c r="EH34" s="230"/>
      <c r="EI34" s="552"/>
      <c r="EJ34" s="384"/>
      <c r="EK34" s="551"/>
      <c r="EL34" s="230"/>
      <c r="EM34" s="230"/>
      <c r="EN34" s="230"/>
      <c r="EO34" s="230"/>
      <c r="EP34" s="230"/>
      <c r="EQ34" s="256"/>
      <c r="ER34" s="230"/>
      <c r="ES34" s="230"/>
      <c r="ET34" s="230"/>
      <c r="EU34" s="230"/>
      <c r="EV34" s="230"/>
      <c r="EW34" s="230"/>
      <c r="EX34" s="230"/>
      <c r="EY34" s="230"/>
      <c r="EZ34" s="230"/>
      <c r="FA34" s="230"/>
      <c r="FB34" s="230"/>
      <c r="FC34" s="552"/>
      <c r="FD34" s="384"/>
      <c r="FE34" s="551"/>
      <c r="FF34" s="230"/>
      <c r="FG34" s="230"/>
      <c r="FH34" s="230"/>
      <c r="FI34" s="230"/>
      <c r="FJ34" s="230"/>
      <c r="FK34" s="256"/>
      <c r="FL34" s="230"/>
      <c r="FM34" s="230"/>
      <c r="FN34" s="230"/>
      <c r="FO34" s="230"/>
      <c r="FP34" s="230"/>
      <c r="FQ34" s="230"/>
      <c r="FR34" s="230"/>
      <c r="FS34" s="230"/>
      <c r="FT34" s="230"/>
      <c r="FU34" s="230"/>
      <c r="FV34" s="230"/>
      <c r="FW34" s="552"/>
      <c r="FX34" s="384"/>
      <c r="FY34" s="551"/>
      <c r="FZ34" s="230"/>
      <c r="GA34" s="230"/>
      <c r="GB34" s="230"/>
      <c r="GC34" s="230"/>
      <c r="GD34" s="230"/>
      <c r="GE34" s="256"/>
      <c r="GF34" s="230"/>
      <c r="GG34" s="230"/>
      <c r="GH34" s="230"/>
      <c r="GI34" s="230"/>
      <c r="GJ34" s="230"/>
      <c r="GK34" s="230"/>
      <c r="GL34" s="230"/>
      <c r="GM34" s="230"/>
      <c r="GN34" s="230"/>
      <c r="GO34" s="230"/>
      <c r="GP34" s="230"/>
      <c r="GQ34" s="552"/>
      <c r="GR34" s="384"/>
      <c r="GS34" s="551"/>
      <c r="GT34" s="230"/>
      <c r="GU34" s="230"/>
      <c r="GV34" s="230"/>
      <c r="GW34" s="230"/>
      <c r="GX34" s="230"/>
      <c r="GY34" s="256"/>
      <c r="GZ34" s="230"/>
      <c r="HA34" s="230"/>
      <c r="HB34" s="230"/>
      <c r="HC34" s="230"/>
      <c r="HD34" s="230"/>
      <c r="HE34" s="230"/>
      <c r="HF34" s="230"/>
      <c r="HG34" s="230"/>
      <c r="HH34" s="230"/>
      <c r="HI34" s="230"/>
      <c r="HJ34" s="230"/>
      <c r="HK34" s="552"/>
      <c r="HL34" s="384"/>
      <c r="HM34" s="551"/>
      <c r="HN34" s="230"/>
      <c r="HO34" s="230"/>
      <c r="HP34" s="230"/>
      <c r="HQ34" s="230"/>
      <c r="HR34" s="230"/>
      <c r="HS34" s="256"/>
      <c r="HT34" s="230"/>
      <c r="HU34" s="230"/>
      <c r="HV34" s="230"/>
      <c r="HW34" s="230"/>
      <c r="HX34" s="230"/>
      <c r="HY34" s="230"/>
      <c r="HZ34" s="230"/>
      <c r="IA34" s="230"/>
      <c r="IB34" s="230"/>
      <c r="IC34" s="230"/>
      <c r="ID34" s="230"/>
      <c r="IE34" s="552"/>
      <c r="IF34" s="384"/>
      <c r="IG34" s="551"/>
      <c r="IH34" s="230"/>
      <c r="II34" s="230"/>
      <c r="IJ34" s="230"/>
      <c r="IK34" s="230"/>
      <c r="IL34" s="230"/>
      <c r="IM34" s="256"/>
      <c r="IN34" s="230"/>
      <c r="IO34" s="230"/>
      <c r="IP34" s="230"/>
      <c r="IQ34" s="230"/>
      <c r="IR34" s="230"/>
      <c r="IS34" s="230"/>
      <c r="IT34" s="230"/>
      <c r="IU34" s="230"/>
      <c r="IV34" s="230"/>
      <c r="IW34" s="230"/>
      <c r="IX34" s="230"/>
      <c r="IY34" s="552"/>
      <c r="IZ34" s="384"/>
      <c r="JA34" s="551"/>
      <c r="JB34" s="230"/>
      <c r="JC34" s="230"/>
      <c r="JD34" s="230"/>
      <c r="JE34" s="230"/>
      <c r="JF34" s="230"/>
      <c r="JG34" s="256"/>
      <c r="JH34" s="230"/>
      <c r="JI34" s="230"/>
      <c r="JJ34" s="230"/>
      <c r="JK34" s="230"/>
      <c r="JL34" s="230"/>
      <c r="JM34" s="230"/>
      <c r="JN34" s="230"/>
      <c r="JO34" s="230"/>
      <c r="JP34" s="230"/>
      <c r="JQ34" s="230"/>
      <c r="JR34" s="230"/>
      <c r="JS34" s="552"/>
      <c r="JT34" s="384"/>
      <c r="JU34" s="551"/>
      <c r="JV34" s="230"/>
      <c r="JW34" s="230"/>
      <c r="JX34" s="230"/>
      <c r="JY34" s="230"/>
      <c r="JZ34" s="230"/>
      <c r="KA34" s="256"/>
      <c r="KB34" s="230"/>
      <c r="KC34" s="230"/>
      <c r="KD34" s="230"/>
      <c r="KE34" s="230"/>
      <c r="KF34" s="230"/>
      <c r="KG34" s="230"/>
      <c r="KH34" s="230"/>
      <c r="KI34" s="230"/>
      <c r="KJ34" s="230"/>
      <c r="KK34" s="230"/>
      <c r="KL34" s="230"/>
      <c r="KM34" s="552"/>
    </row>
    <row r="35" spans="1:299" ht="12.75" customHeight="1" x14ac:dyDescent="0.2">
      <c r="A35" s="242"/>
      <c r="B35" s="230"/>
      <c r="C35" s="230"/>
      <c r="D35" s="230"/>
      <c r="E35" s="230"/>
      <c r="F35" s="230"/>
      <c r="G35" s="230"/>
      <c r="H35" s="230"/>
      <c r="I35" s="230"/>
      <c r="J35" s="230"/>
      <c r="K35" s="230"/>
      <c r="L35" s="230"/>
      <c r="M35" s="230"/>
      <c r="N35" s="230"/>
      <c r="O35" s="230"/>
      <c r="P35" s="230"/>
      <c r="Q35" s="230"/>
      <c r="R35" s="230"/>
      <c r="S35" s="552"/>
      <c r="T35" s="384"/>
      <c r="U35" s="242"/>
      <c r="V35" s="230"/>
      <c r="W35" s="230"/>
      <c r="X35" s="230"/>
      <c r="Y35" s="230"/>
      <c r="Z35" s="230"/>
      <c r="AA35" s="230"/>
      <c r="AB35" s="230"/>
      <c r="AC35" s="230"/>
      <c r="AD35" s="230"/>
      <c r="AE35" s="230"/>
      <c r="AF35" s="230"/>
      <c r="AG35" s="230"/>
      <c r="AH35" s="230"/>
      <c r="AI35" s="230"/>
      <c r="AJ35" s="230"/>
      <c r="AK35" s="230"/>
      <c r="AL35" s="230"/>
      <c r="AM35" s="552"/>
      <c r="AN35" s="384"/>
      <c r="AO35" s="242"/>
      <c r="AP35" s="230"/>
      <c r="AQ35" s="230"/>
      <c r="AR35" s="230"/>
      <c r="AS35" s="230"/>
      <c r="AT35" s="230"/>
      <c r="AU35" s="230"/>
      <c r="AV35" s="230"/>
      <c r="AW35" s="230"/>
      <c r="AX35" s="230"/>
      <c r="AY35" s="230"/>
      <c r="AZ35" s="230"/>
      <c r="BA35" s="230"/>
      <c r="BB35" s="230"/>
      <c r="BC35" s="230"/>
      <c r="BD35" s="230"/>
      <c r="BE35" s="230"/>
      <c r="BF35" s="230"/>
      <c r="BG35" s="552"/>
      <c r="BH35" s="270"/>
      <c r="BI35" s="242"/>
      <c r="BJ35" s="230"/>
      <c r="BK35" s="230"/>
      <c r="BL35" s="230"/>
      <c r="BM35" s="230"/>
      <c r="BN35" s="230"/>
      <c r="BO35" s="230"/>
      <c r="BP35" s="230"/>
      <c r="BQ35" s="230"/>
      <c r="BR35" s="230"/>
      <c r="BS35" s="230"/>
      <c r="BT35" s="230"/>
      <c r="BU35" s="230"/>
      <c r="BV35" s="230"/>
      <c r="BW35" s="230"/>
      <c r="BX35" s="230"/>
      <c r="BY35" s="230"/>
      <c r="BZ35" s="230"/>
      <c r="CA35" s="552"/>
      <c r="CB35" s="384"/>
      <c r="CC35" s="242"/>
      <c r="CD35" s="230"/>
      <c r="CE35" s="230"/>
      <c r="CF35" s="230"/>
      <c r="CG35" s="230"/>
      <c r="CH35" s="230"/>
      <c r="CI35" s="230"/>
      <c r="CJ35" s="230"/>
      <c r="CK35" s="230"/>
      <c r="CL35" s="230"/>
      <c r="CM35" s="230"/>
      <c r="CN35" s="230"/>
      <c r="CO35" s="230"/>
      <c r="CP35" s="230"/>
      <c r="CQ35" s="230"/>
      <c r="CR35" s="230"/>
      <c r="CS35" s="230"/>
      <c r="CT35" s="230"/>
      <c r="CU35" s="552"/>
      <c r="CV35" s="384"/>
      <c r="CW35" s="242"/>
      <c r="CX35" s="230"/>
      <c r="CY35" s="230"/>
      <c r="CZ35" s="230"/>
      <c r="DA35" s="230"/>
      <c r="DB35" s="230"/>
      <c r="DC35" s="230"/>
      <c r="DD35" s="230"/>
      <c r="DE35" s="230"/>
      <c r="DF35" s="230"/>
      <c r="DG35" s="230"/>
      <c r="DH35" s="230"/>
      <c r="DI35" s="230"/>
      <c r="DJ35" s="230"/>
      <c r="DK35" s="230"/>
      <c r="DL35" s="230"/>
      <c r="DM35" s="230"/>
      <c r="DN35" s="230"/>
      <c r="DO35" s="552"/>
      <c r="DP35" s="384"/>
      <c r="DQ35" s="242"/>
      <c r="DR35" s="230"/>
      <c r="DS35" s="230"/>
      <c r="DT35" s="230"/>
      <c r="DU35" s="230"/>
      <c r="DV35" s="230"/>
      <c r="DW35" s="230"/>
      <c r="DX35" s="230"/>
      <c r="DY35" s="230"/>
      <c r="DZ35" s="230"/>
      <c r="EA35" s="230"/>
      <c r="EB35" s="230"/>
      <c r="EC35" s="230"/>
      <c r="ED35" s="230"/>
      <c r="EE35" s="230"/>
      <c r="EF35" s="230"/>
      <c r="EG35" s="230"/>
      <c r="EH35" s="230"/>
      <c r="EI35" s="552"/>
      <c r="EJ35" s="384"/>
      <c r="EK35" s="242"/>
      <c r="EL35" s="230"/>
      <c r="EM35" s="230"/>
      <c r="EN35" s="230"/>
      <c r="EO35" s="230"/>
      <c r="EP35" s="230"/>
      <c r="EQ35" s="230"/>
      <c r="ER35" s="230"/>
      <c r="ES35" s="230"/>
      <c r="ET35" s="230"/>
      <c r="EU35" s="230"/>
      <c r="EV35" s="230"/>
      <c r="EW35" s="230"/>
      <c r="EX35" s="230"/>
      <c r="EY35" s="230"/>
      <c r="EZ35" s="230"/>
      <c r="FA35" s="230"/>
      <c r="FB35" s="230"/>
      <c r="FC35" s="552"/>
      <c r="FD35" s="384"/>
      <c r="FE35" s="242"/>
      <c r="FF35" s="230"/>
      <c r="FG35" s="230"/>
      <c r="FH35" s="230"/>
      <c r="FI35" s="230"/>
      <c r="FJ35" s="230"/>
      <c r="FK35" s="230"/>
      <c r="FL35" s="230"/>
      <c r="FM35" s="230"/>
      <c r="FN35" s="230"/>
      <c r="FO35" s="230"/>
      <c r="FP35" s="230"/>
      <c r="FQ35" s="230"/>
      <c r="FR35" s="230"/>
      <c r="FS35" s="230"/>
      <c r="FT35" s="230"/>
      <c r="FU35" s="230"/>
      <c r="FV35" s="230"/>
      <c r="FW35" s="552"/>
      <c r="FX35" s="384"/>
      <c r="FY35" s="242"/>
      <c r="FZ35" s="230"/>
      <c r="GA35" s="230"/>
      <c r="GB35" s="230"/>
      <c r="GC35" s="230"/>
      <c r="GD35" s="230"/>
      <c r="GE35" s="230"/>
      <c r="GF35" s="230"/>
      <c r="GG35" s="230"/>
      <c r="GH35" s="230"/>
      <c r="GI35" s="230"/>
      <c r="GJ35" s="230"/>
      <c r="GK35" s="230"/>
      <c r="GL35" s="230"/>
      <c r="GM35" s="230"/>
      <c r="GN35" s="230"/>
      <c r="GO35" s="230"/>
      <c r="GP35" s="230"/>
      <c r="GQ35" s="552"/>
      <c r="GR35" s="384"/>
      <c r="GS35" s="242"/>
      <c r="GT35" s="230"/>
      <c r="GU35" s="230"/>
      <c r="GV35" s="230"/>
      <c r="GW35" s="230"/>
      <c r="GX35" s="230"/>
      <c r="GY35" s="230"/>
      <c r="GZ35" s="230"/>
      <c r="HA35" s="230"/>
      <c r="HB35" s="230"/>
      <c r="HC35" s="230"/>
      <c r="HD35" s="230"/>
      <c r="HE35" s="230"/>
      <c r="HF35" s="230"/>
      <c r="HG35" s="230"/>
      <c r="HH35" s="230"/>
      <c r="HI35" s="230"/>
      <c r="HJ35" s="230"/>
      <c r="HK35" s="552"/>
      <c r="HL35" s="384"/>
      <c r="HM35" s="242"/>
      <c r="HN35" s="230"/>
      <c r="HO35" s="230"/>
      <c r="HP35" s="230"/>
      <c r="HQ35" s="230"/>
      <c r="HR35" s="230"/>
      <c r="HS35" s="230"/>
      <c r="HT35" s="230"/>
      <c r="HU35" s="230"/>
      <c r="HV35" s="230"/>
      <c r="HW35" s="230"/>
      <c r="HX35" s="230"/>
      <c r="HY35" s="230"/>
      <c r="HZ35" s="230"/>
      <c r="IA35" s="230"/>
      <c r="IB35" s="230"/>
      <c r="IC35" s="230"/>
      <c r="ID35" s="230"/>
      <c r="IE35" s="552"/>
      <c r="IF35" s="384"/>
      <c r="IG35" s="242"/>
      <c r="IH35" s="230"/>
      <c r="II35" s="230"/>
      <c r="IJ35" s="230"/>
      <c r="IK35" s="230"/>
      <c r="IL35" s="230"/>
      <c r="IM35" s="230"/>
      <c r="IN35" s="230"/>
      <c r="IO35" s="230"/>
      <c r="IP35" s="230"/>
      <c r="IQ35" s="230"/>
      <c r="IR35" s="230"/>
      <c r="IS35" s="230"/>
      <c r="IT35" s="230"/>
      <c r="IU35" s="230"/>
      <c r="IV35" s="230"/>
      <c r="IW35" s="230"/>
      <c r="IX35" s="230"/>
      <c r="IY35" s="552"/>
      <c r="IZ35" s="384"/>
      <c r="JA35" s="242"/>
      <c r="JB35" s="230"/>
      <c r="JC35" s="230"/>
      <c r="JD35" s="230"/>
      <c r="JE35" s="230"/>
      <c r="JF35" s="230"/>
      <c r="JG35" s="230"/>
      <c r="JH35" s="230"/>
      <c r="JI35" s="230"/>
      <c r="JJ35" s="230"/>
      <c r="JK35" s="230"/>
      <c r="JL35" s="230"/>
      <c r="JM35" s="230"/>
      <c r="JN35" s="230"/>
      <c r="JO35" s="230"/>
      <c r="JP35" s="230"/>
      <c r="JQ35" s="230"/>
      <c r="JR35" s="230"/>
      <c r="JS35" s="552"/>
      <c r="JT35" s="384"/>
      <c r="JU35" s="242"/>
      <c r="JV35" s="230"/>
      <c r="JW35" s="230"/>
      <c r="JX35" s="230"/>
      <c r="JY35" s="230"/>
      <c r="JZ35" s="230"/>
      <c r="KA35" s="230"/>
      <c r="KB35" s="230"/>
      <c r="KC35" s="230"/>
      <c r="KD35" s="230"/>
      <c r="KE35" s="230"/>
      <c r="KF35" s="230"/>
      <c r="KG35" s="230"/>
      <c r="KH35" s="230"/>
      <c r="KI35" s="230"/>
      <c r="KJ35" s="230"/>
      <c r="KK35" s="230"/>
      <c r="KL35" s="230"/>
      <c r="KM35" s="552"/>
    </row>
    <row r="36" spans="1:299" ht="12.75" customHeight="1" x14ac:dyDescent="0.2">
      <c r="A36" s="242"/>
      <c r="B36" s="230"/>
      <c r="C36" s="230"/>
      <c r="D36" s="230"/>
      <c r="E36" s="230"/>
      <c r="F36" s="230"/>
      <c r="G36" s="230"/>
      <c r="H36" s="230"/>
      <c r="I36" s="230"/>
      <c r="J36" s="230"/>
      <c r="K36" s="230"/>
      <c r="L36" s="230"/>
      <c r="M36" s="230"/>
      <c r="N36" s="230"/>
      <c r="O36" s="230"/>
      <c r="P36" s="230"/>
      <c r="Q36" s="230"/>
      <c r="R36" s="230"/>
      <c r="S36" s="552"/>
      <c r="T36" s="384"/>
      <c r="U36" s="242"/>
      <c r="V36" s="230"/>
      <c r="W36" s="230"/>
      <c r="X36" s="230"/>
      <c r="Y36" s="230"/>
      <c r="Z36" s="230"/>
      <c r="AA36" s="230"/>
      <c r="AB36" s="230"/>
      <c r="AC36" s="230"/>
      <c r="AD36" s="230"/>
      <c r="AE36" s="230"/>
      <c r="AF36" s="230"/>
      <c r="AG36" s="230"/>
      <c r="AH36" s="230"/>
      <c r="AI36" s="230"/>
      <c r="AJ36" s="230"/>
      <c r="AK36" s="230"/>
      <c r="AL36" s="230"/>
      <c r="AM36" s="552"/>
      <c r="AN36" s="384"/>
      <c r="AO36" s="242"/>
      <c r="AP36" s="230"/>
      <c r="AQ36" s="230"/>
      <c r="AR36" s="230"/>
      <c r="AS36" s="230"/>
      <c r="AT36" s="230"/>
      <c r="AU36" s="230"/>
      <c r="AV36" s="230"/>
      <c r="AW36" s="230"/>
      <c r="AX36" s="230"/>
      <c r="AY36" s="230"/>
      <c r="AZ36" s="230"/>
      <c r="BA36" s="230"/>
      <c r="BB36" s="230"/>
      <c r="BC36" s="230"/>
      <c r="BD36" s="230"/>
      <c r="BE36" s="230"/>
      <c r="BF36" s="230"/>
      <c r="BG36" s="552"/>
      <c r="BH36" s="270"/>
      <c r="BI36" s="242"/>
      <c r="BJ36" s="230"/>
      <c r="BK36" s="230"/>
      <c r="BL36" s="230"/>
      <c r="BM36" s="230"/>
      <c r="BN36" s="230"/>
      <c r="BO36" s="230"/>
      <c r="BP36" s="230"/>
      <c r="BQ36" s="230"/>
      <c r="BR36" s="230"/>
      <c r="BS36" s="230"/>
      <c r="BT36" s="230"/>
      <c r="BU36" s="230"/>
      <c r="BV36" s="230"/>
      <c r="BW36" s="230"/>
      <c r="BX36" s="230"/>
      <c r="BY36" s="230"/>
      <c r="BZ36" s="230"/>
      <c r="CA36" s="552"/>
      <c r="CB36" s="384"/>
      <c r="CC36" s="242"/>
      <c r="CD36" s="230"/>
      <c r="CE36" s="230"/>
      <c r="CF36" s="230"/>
      <c r="CG36" s="230"/>
      <c r="CH36" s="230"/>
      <c r="CI36" s="230"/>
      <c r="CJ36" s="230"/>
      <c r="CK36" s="230"/>
      <c r="CL36" s="230"/>
      <c r="CM36" s="230"/>
      <c r="CN36" s="230"/>
      <c r="CO36" s="230"/>
      <c r="CP36" s="230"/>
      <c r="CQ36" s="230"/>
      <c r="CR36" s="230"/>
      <c r="CS36" s="230"/>
      <c r="CT36" s="230"/>
      <c r="CU36" s="552"/>
      <c r="CV36" s="384"/>
      <c r="CW36" s="242"/>
      <c r="CX36" s="230"/>
      <c r="CY36" s="230"/>
      <c r="CZ36" s="230"/>
      <c r="DA36" s="230"/>
      <c r="DB36" s="230"/>
      <c r="DC36" s="230"/>
      <c r="DD36" s="230"/>
      <c r="DE36" s="230"/>
      <c r="DF36" s="230"/>
      <c r="DG36" s="230"/>
      <c r="DH36" s="230"/>
      <c r="DI36" s="230"/>
      <c r="DJ36" s="230"/>
      <c r="DK36" s="230"/>
      <c r="DL36" s="230"/>
      <c r="DM36" s="230"/>
      <c r="DN36" s="230"/>
      <c r="DO36" s="552"/>
      <c r="DP36" s="384"/>
      <c r="DQ36" s="242"/>
      <c r="DR36" s="230"/>
      <c r="DS36" s="230"/>
      <c r="DT36" s="230"/>
      <c r="DU36" s="230"/>
      <c r="DV36" s="230"/>
      <c r="DW36" s="230"/>
      <c r="DX36" s="230"/>
      <c r="DY36" s="230"/>
      <c r="DZ36" s="230"/>
      <c r="EA36" s="230"/>
      <c r="EB36" s="230"/>
      <c r="EC36" s="230"/>
      <c r="ED36" s="230"/>
      <c r="EE36" s="230"/>
      <c r="EF36" s="230"/>
      <c r="EG36" s="230"/>
      <c r="EH36" s="230"/>
      <c r="EI36" s="552"/>
      <c r="EJ36" s="384"/>
      <c r="EK36" s="242"/>
      <c r="EL36" s="230"/>
      <c r="EM36" s="230"/>
      <c r="EN36" s="230"/>
      <c r="EO36" s="230"/>
      <c r="EP36" s="230"/>
      <c r="EQ36" s="230"/>
      <c r="ER36" s="230"/>
      <c r="ES36" s="230"/>
      <c r="ET36" s="230"/>
      <c r="EU36" s="230"/>
      <c r="EV36" s="230"/>
      <c r="EW36" s="230"/>
      <c r="EX36" s="230"/>
      <c r="EY36" s="230"/>
      <c r="EZ36" s="230"/>
      <c r="FA36" s="230"/>
      <c r="FB36" s="230"/>
      <c r="FC36" s="552"/>
      <c r="FD36" s="384"/>
      <c r="FE36" s="242"/>
      <c r="FF36" s="230"/>
      <c r="FG36" s="230"/>
      <c r="FH36" s="230"/>
      <c r="FI36" s="230"/>
      <c r="FJ36" s="230"/>
      <c r="FK36" s="230"/>
      <c r="FL36" s="230"/>
      <c r="FM36" s="230"/>
      <c r="FN36" s="230"/>
      <c r="FO36" s="230"/>
      <c r="FP36" s="230"/>
      <c r="FQ36" s="230"/>
      <c r="FR36" s="230"/>
      <c r="FS36" s="230"/>
      <c r="FT36" s="230"/>
      <c r="FU36" s="230"/>
      <c r="FV36" s="230"/>
      <c r="FW36" s="552"/>
      <c r="FX36" s="384"/>
      <c r="FY36" s="242"/>
      <c r="FZ36" s="230"/>
      <c r="GA36" s="230"/>
      <c r="GB36" s="230"/>
      <c r="GC36" s="230"/>
      <c r="GD36" s="230"/>
      <c r="GE36" s="230"/>
      <c r="GF36" s="230"/>
      <c r="GG36" s="230"/>
      <c r="GH36" s="230"/>
      <c r="GI36" s="230"/>
      <c r="GJ36" s="230"/>
      <c r="GK36" s="230"/>
      <c r="GL36" s="230"/>
      <c r="GM36" s="230"/>
      <c r="GN36" s="230"/>
      <c r="GO36" s="230"/>
      <c r="GP36" s="230"/>
      <c r="GQ36" s="552"/>
      <c r="GR36" s="384"/>
      <c r="GS36" s="242"/>
      <c r="GT36" s="230"/>
      <c r="GU36" s="230"/>
      <c r="GV36" s="230"/>
      <c r="GW36" s="230"/>
      <c r="GX36" s="230"/>
      <c r="GY36" s="230"/>
      <c r="GZ36" s="230"/>
      <c r="HA36" s="230"/>
      <c r="HB36" s="230"/>
      <c r="HC36" s="230"/>
      <c r="HD36" s="230"/>
      <c r="HE36" s="230"/>
      <c r="HF36" s="230"/>
      <c r="HG36" s="230"/>
      <c r="HH36" s="230"/>
      <c r="HI36" s="230"/>
      <c r="HJ36" s="230"/>
      <c r="HK36" s="552"/>
      <c r="HL36" s="384"/>
      <c r="HM36" s="242"/>
      <c r="HN36" s="230"/>
      <c r="HO36" s="230"/>
      <c r="HP36" s="230"/>
      <c r="HQ36" s="230"/>
      <c r="HR36" s="230"/>
      <c r="HS36" s="230"/>
      <c r="HT36" s="230"/>
      <c r="HU36" s="230"/>
      <c r="HV36" s="230"/>
      <c r="HW36" s="230"/>
      <c r="HX36" s="230"/>
      <c r="HY36" s="230"/>
      <c r="HZ36" s="230"/>
      <c r="IA36" s="230"/>
      <c r="IB36" s="230"/>
      <c r="IC36" s="230"/>
      <c r="ID36" s="230"/>
      <c r="IE36" s="552"/>
      <c r="IF36" s="384"/>
      <c r="IG36" s="242"/>
      <c r="IH36" s="230"/>
      <c r="II36" s="230"/>
      <c r="IJ36" s="230"/>
      <c r="IK36" s="230"/>
      <c r="IL36" s="230"/>
      <c r="IM36" s="230"/>
      <c r="IN36" s="230"/>
      <c r="IO36" s="230"/>
      <c r="IP36" s="230"/>
      <c r="IQ36" s="230"/>
      <c r="IR36" s="230"/>
      <c r="IS36" s="230"/>
      <c r="IT36" s="230"/>
      <c r="IU36" s="230"/>
      <c r="IV36" s="230"/>
      <c r="IW36" s="230"/>
      <c r="IX36" s="230"/>
      <c r="IY36" s="552"/>
      <c r="IZ36" s="384"/>
      <c r="JA36" s="242"/>
      <c r="JB36" s="230"/>
      <c r="JC36" s="230"/>
      <c r="JD36" s="230"/>
      <c r="JE36" s="230"/>
      <c r="JF36" s="230"/>
      <c r="JG36" s="230"/>
      <c r="JH36" s="230"/>
      <c r="JI36" s="230"/>
      <c r="JJ36" s="230"/>
      <c r="JK36" s="230"/>
      <c r="JL36" s="230"/>
      <c r="JM36" s="230"/>
      <c r="JN36" s="230"/>
      <c r="JO36" s="230"/>
      <c r="JP36" s="230"/>
      <c r="JQ36" s="230"/>
      <c r="JR36" s="230"/>
      <c r="JS36" s="552"/>
      <c r="JT36" s="384"/>
      <c r="JU36" s="242"/>
      <c r="JV36" s="230"/>
      <c r="JW36" s="230"/>
      <c r="JX36" s="230"/>
      <c r="JY36" s="230"/>
      <c r="JZ36" s="230"/>
      <c r="KA36" s="230"/>
      <c r="KB36" s="230"/>
      <c r="KC36" s="230"/>
      <c r="KD36" s="230"/>
      <c r="KE36" s="230"/>
      <c r="KF36" s="230"/>
      <c r="KG36" s="230"/>
      <c r="KH36" s="230"/>
      <c r="KI36" s="230"/>
      <c r="KJ36" s="230"/>
      <c r="KK36" s="230"/>
      <c r="KL36" s="230"/>
      <c r="KM36" s="552"/>
    </row>
    <row r="37" spans="1:299" ht="12.75" customHeight="1" x14ac:dyDescent="0.2">
      <c r="A37" s="242"/>
      <c r="B37" s="230"/>
      <c r="C37" s="230"/>
      <c r="D37" s="230"/>
      <c r="E37" s="230"/>
      <c r="F37" s="230"/>
      <c r="G37" s="230"/>
      <c r="H37" s="230"/>
      <c r="I37" s="230"/>
      <c r="J37" s="230"/>
      <c r="K37" s="230"/>
      <c r="L37" s="230"/>
      <c r="M37" s="230"/>
      <c r="N37" s="230"/>
      <c r="O37" s="230"/>
      <c r="P37" s="230"/>
      <c r="Q37" s="230"/>
      <c r="R37" s="230"/>
      <c r="S37" s="552"/>
      <c r="T37" s="384"/>
      <c r="U37" s="242"/>
      <c r="V37" s="230"/>
      <c r="W37" s="230"/>
      <c r="X37" s="230"/>
      <c r="Y37" s="230"/>
      <c r="Z37" s="230"/>
      <c r="AA37" s="230"/>
      <c r="AB37" s="230"/>
      <c r="AC37" s="230"/>
      <c r="AD37" s="230"/>
      <c r="AE37" s="230"/>
      <c r="AF37" s="230"/>
      <c r="AG37" s="230"/>
      <c r="AH37" s="230"/>
      <c r="AI37" s="230"/>
      <c r="AJ37" s="230"/>
      <c r="AK37" s="230"/>
      <c r="AL37" s="230"/>
      <c r="AM37" s="552"/>
      <c r="AN37" s="384"/>
      <c r="AO37" s="242"/>
      <c r="AP37" s="230"/>
      <c r="AQ37" s="230"/>
      <c r="AR37" s="230"/>
      <c r="AS37" s="230"/>
      <c r="AT37" s="230"/>
      <c r="AU37" s="230"/>
      <c r="AV37" s="230"/>
      <c r="AW37" s="230"/>
      <c r="AX37" s="230"/>
      <c r="AY37" s="230"/>
      <c r="AZ37" s="230"/>
      <c r="BA37" s="230"/>
      <c r="BB37" s="230"/>
      <c r="BC37" s="230"/>
      <c r="BD37" s="230"/>
      <c r="BE37" s="230"/>
      <c r="BF37" s="230"/>
      <c r="BG37" s="552"/>
      <c r="BH37" s="270"/>
      <c r="BI37" s="242"/>
      <c r="BJ37" s="230"/>
      <c r="BK37" s="230"/>
      <c r="BL37" s="230"/>
      <c r="BM37" s="230"/>
      <c r="BN37" s="230"/>
      <c r="BO37" s="230"/>
      <c r="BP37" s="230"/>
      <c r="BQ37" s="230"/>
      <c r="BR37" s="230"/>
      <c r="BS37" s="230"/>
      <c r="BT37" s="230"/>
      <c r="BU37" s="230"/>
      <c r="BV37" s="230"/>
      <c r="BW37" s="230"/>
      <c r="BX37" s="230"/>
      <c r="BY37" s="230"/>
      <c r="BZ37" s="230"/>
      <c r="CA37" s="552"/>
      <c r="CB37" s="384"/>
      <c r="CC37" s="242"/>
      <c r="CD37" s="230"/>
      <c r="CE37" s="230"/>
      <c r="CF37" s="230"/>
      <c r="CG37" s="230"/>
      <c r="CH37" s="230"/>
      <c r="CI37" s="230"/>
      <c r="CJ37" s="230"/>
      <c r="CK37" s="230"/>
      <c r="CL37" s="230"/>
      <c r="CM37" s="230"/>
      <c r="CN37" s="230"/>
      <c r="CO37" s="230"/>
      <c r="CP37" s="230"/>
      <c r="CQ37" s="230"/>
      <c r="CR37" s="230"/>
      <c r="CS37" s="230"/>
      <c r="CT37" s="230"/>
      <c r="CU37" s="552"/>
      <c r="CV37" s="384"/>
      <c r="CW37" s="242"/>
      <c r="CX37" s="230"/>
      <c r="CY37" s="230"/>
      <c r="CZ37" s="230"/>
      <c r="DA37" s="230"/>
      <c r="DB37" s="230"/>
      <c r="DC37" s="230"/>
      <c r="DD37" s="230"/>
      <c r="DE37" s="230"/>
      <c r="DF37" s="230"/>
      <c r="DG37" s="230"/>
      <c r="DH37" s="230"/>
      <c r="DI37" s="230"/>
      <c r="DJ37" s="230"/>
      <c r="DK37" s="230"/>
      <c r="DL37" s="230"/>
      <c r="DM37" s="230"/>
      <c r="DN37" s="230"/>
      <c r="DO37" s="552"/>
      <c r="DP37" s="384"/>
      <c r="DQ37" s="242"/>
      <c r="DR37" s="230"/>
      <c r="DS37" s="230"/>
      <c r="DT37" s="230"/>
      <c r="DU37" s="230"/>
      <c r="DV37" s="230"/>
      <c r="DW37" s="230"/>
      <c r="DX37" s="230"/>
      <c r="DY37" s="230"/>
      <c r="DZ37" s="230"/>
      <c r="EA37" s="230"/>
      <c r="EB37" s="230"/>
      <c r="EC37" s="230"/>
      <c r="ED37" s="230"/>
      <c r="EE37" s="230"/>
      <c r="EF37" s="230"/>
      <c r="EG37" s="230"/>
      <c r="EH37" s="230"/>
      <c r="EI37" s="552"/>
      <c r="EJ37" s="384"/>
      <c r="EK37" s="242"/>
      <c r="EL37" s="230"/>
      <c r="EM37" s="230"/>
      <c r="EN37" s="230"/>
      <c r="EO37" s="230"/>
      <c r="EP37" s="230"/>
      <c r="EQ37" s="230"/>
      <c r="ER37" s="230"/>
      <c r="ES37" s="230"/>
      <c r="ET37" s="230"/>
      <c r="EU37" s="230"/>
      <c r="EV37" s="230"/>
      <c r="EW37" s="230"/>
      <c r="EX37" s="230"/>
      <c r="EY37" s="230"/>
      <c r="EZ37" s="230"/>
      <c r="FA37" s="230"/>
      <c r="FB37" s="230"/>
      <c r="FC37" s="552"/>
      <c r="FD37" s="384"/>
      <c r="FE37" s="242"/>
      <c r="FF37" s="230"/>
      <c r="FG37" s="230"/>
      <c r="FH37" s="230"/>
      <c r="FI37" s="230"/>
      <c r="FJ37" s="230"/>
      <c r="FK37" s="230"/>
      <c r="FL37" s="230"/>
      <c r="FM37" s="230"/>
      <c r="FN37" s="230"/>
      <c r="FO37" s="230"/>
      <c r="FP37" s="230"/>
      <c r="FQ37" s="230"/>
      <c r="FR37" s="230"/>
      <c r="FS37" s="230"/>
      <c r="FT37" s="230"/>
      <c r="FU37" s="230"/>
      <c r="FV37" s="230"/>
      <c r="FW37" s="552"/>
      <c r="FX37" s="384"/>
      <c r="FY37" s="242"/>
      <c r="FZ37" s="230"/>
      <c r="GA37" s="230"/>
      <c r="GB37" s="230"/>
      <c r="GC37" s="230"/>
      <c r="GD37" s="230"/>
      <c r="GE37" s="230"/>
      <c r="GF37" s="230"/>
      <c r="GG37" s="230"/>
      <c r="GH37" s="230"/>
      <c r="GI37" s="230"/>
      <c r="GJ37" s="230"/>
      <c r="GK37" s="230"/>
      <c r="GL37" s="230"/>
      <c r="GM37" s="230"/>
      <c r="GN37" s="230"/>
      <c r="GO37" s="230"/>
      <c r="GP37" s="230"/>
      <c r="GQ37" s="552"/>
      <c r="GR37" s="384"/>
      <c r="GS37" s="242"/>
      <c r="GT37" s="230"/>
      <c r="GU37" s="230"/>
      <c r="GV37" s="230"/>
      <c r="GW37" s="230"/>
      <c r="GX37" s="230"/>
      <c r="GY37" s="230"/>
      <c r="GZ37" s="230"/>
      <c r="HA37" s="230"/>
      <c r="HB37" s="230"/>
      <c r="HC37" s="230"/>
      <c r="HD37" s="230"/>
      <c r="HE37" s="230"/>
      <c r="HF37" s="230"/>
      <c r="HG37" s="230"/>
      <c r="HH37" s="230"/>
      <c r="HI37" s="230"/>
      <c r="HJ37" s="230"/>
      <c r="HK37" s="552"/>
      <c r="HL37" s="384"/>
      <c r="HM37" s="242"/>
      <c r="HN37" s="230"/>
      <c r="HO37" s="230"/>
      <c r="HP37" s="230"/>
      <c r="HQ37" s="230"/>
      <c r="HR37" s="230"/>
      <c r="HS37" s="230"/>
      <c r="HT37" s="230"/>
      <c r="HU37" s="230"/>
      <c r="HV37" s="230"/>
      <c r="HW37" s="230"/>
      <c r="HX37" s="230"/>
      <c r="HY37" s="230"/>
      <c r="HZ37" s="230"/>
      <c r="IA37" s="230"/>
      <c r="IB37" s="230"/>
      <c r="IC37" s="230"/>
      <c r="ID37" s="230"/>
      <c r="IE37" s="552"/>
      <c r="IF37" s="384"/>
      <c r="IG37" s="242"/>
      <c r="IH37" s="230"/>
      <c r="II37" s="230"/>
      <c r="IJ37" s="230"/>
      <c r="IK37" s="230"/>
      <c r="IL37" s="230"/>
      <c r="IM37" s="230"/>
      <c r="IN37" s="230"/>
      <c r="IO37" s="230"/>
      <c r="IP37" s="230"/>
      <c r="IQ37" s="230"/>
      <c r="IR37" s="230"/>
      <c r="IS37" s="230"/>
      <c r="IT37" s="230"/>
      <c r="IU37" s="230"/>
      <c r="IV37" s="230"/>
      <c r="IW37" s="230"/>
      <c r="IX37" s="230"/>
      <c r="IY37" s="552"/>
      <c r="IZ37" s="384"/>
      <c r="JA37" s="242"/>
      <c r="JB37" s="230"/>
      <c r="JC37" s="230"/>
      <c r="JD37" s="230"/>
      <c r="JE37" s="230"/>
      <c r="JF37" s="230"/>
      <c r="JG37" s="230"/>
      <c r="JH37" s="230"/>
      <c r="JI37" s="230"/>
      <c r="JJ37" s="230"/>
      <c r="JK37" s="230"/>
      <c r="JL37" s="230"/>
      <c r="JM37" s="230"/>
      <c r="JN37" s="230"/>
      <c r="JO37" s="230"/>
      <c r="JP37" s="230"/>
      <c r="JQ37" s="230"/>
      <c r="JR37" s="230"/>
      <c r="JS37" s="552"/>
      <c r="JT37" s="384"/>
      <c r="JU37" s="242"/>
      <c r="JV37" s="230"/>
      <c r="JW37" s="230"/>
      <c r="JX37" s="230"/>
      <c r="JY37" s="230"/>
      <c r="JZ37" s="230"/>
      <c r="KA37" s="230"/>
      <c r="KB37" s="230"/>
      <c r="KC37" s="230"/>
      <c r="KD37" s="230"/>
      <c r="KE37" s="230"/>
      <c r="KF37" s="230"/>
      <c r="KG37" s="230"/>
      <c r="KH37" s="230"/>
      <c r="KI37" s="230"/>
      <c r="KJ37" s="230"/>
      <c r="KK37" s="230"/>
      <c r="KL37" s="230"/>
      <c r="KM37" s="552"/>
    </row>
    <row r="38" spans="1:299" ht="12.75" customHeight="1" x14ac:dyDescent="0.2">
      <c r="A38" s="242"/>
      <c r="B38" s="230"/>
      <c r="C38" s="230"/>
      <c r="D38" s="230"/>
      <c r="E38" s="230"/>
      <c r="F38" s="230"/>
      <c r="G38" s="230"/>
      <c r="H38" s="230"/>
      <c r="I38" s="230"/>
      <c r="J38" s="230"/>
      <c r="K38" s="230"/>
      <c r="L38" s="230"/>
      <c r="M38" s="230"/>
      <c r="N38" s="230"/>
      <c r="O38" s="230"/>
      <c r="P38" s="230"/>
      <c r="Q38" s="230"/>
      <c r="R38" s="230"/>
      <c r="S38" s="552"/>
      <c r="T38" s="384"/>
      <c r="U38" s="242"/>
      <c r="V38" s="230"/>
      <c r="W38" s="230"/>
      <c r="X38" s="230"/>
      <c r="Y38" s="230"/>
      <c r="Z38" s="230"/>
      <c r="AA38" s="230"/>
      <c r="AB38" s="230"/>
      <c r="AC38" s="230"/>
      <c r="AD38" s="230"/>
      <c r="AE38" s="230"/>
      <c r="AF38" s="230"/>
      <c r="AG38" s="230"/>
      <c r="AH38" s="230"/>
      <c r="AI38" s="230"/>
      <c r="AJ38" s="230"/>
      <c r="AK38" s="230"/>
      <c r="AL38" s="230"/>
      <c r="AM38" s="552"/>
      <c r="AN38" s="384"/>
      <c r="AO38" s="242"/>
      <c r="AP38" s="230"/>
      <c r="AQ38" s="230"/>
      <c r="AR38" s="230"/>
      <c r="AS38" s="230"/>
      <c r="AT38" s="230"/>
      <c r="AU38" s="230"/>
      <c r="AV38" s="230"/>
      <c r="AW38" s="230"/>
      <c r="AX38" s="230"/>
      <c r="AY38" s="230"/>
      <c r="AZ38" s="230"/>
      <c r="BA38" s="230"/>
      <c r="BB38" s="230"/>
      <c r="BC38" s="230"/>
      <c r="BD38" s="230"/>
      <c r="BE38" s="230"/>
      <c r="BF38" s="230"/>
      <c r="BG38" s="552"/>
      <c r="BH38" s="270"/>
      <c r="BI38" s="242"/>
      <c r="BJ38" s="230"/>
      <c r="BK38" s="230"/>
      <c r="BL38" s="230"/>
      <c r="BM38" s="230"/>
      <c r="BN38" s="230"/>
      <c r="BO38" s="230"/>
      <c r="BP38" s="230"/>
      <c r="BQ38" s="230"/>
      <c r="BR38" s="230"/>
      <c r="BS38" s="230"/>
      <c r="BT38" s="230"/>
      <c r="BU38" s="230"/>
      <c r="BV38" s="230"/>
      <c r="BW38" s="230"/>
      <c r="BX38" s="230"/>
      <c r="BY38" s="230"/>
      <c r="BZ38" s="230"/>
      <c r="CA38" s="552"/>
      <c r="CB38" s="384"/>
      <c r="CC38" s="242"/>
      <c r="CD38" s="230"/>
      <c r="CE38" s="230"/>
      <c r="CF38" s="230"/>
      <c r="CG38" s="230"/>
      <c r="CH38" s="230"/>
      <c r="CI38" s="230"/>
      <c r="CJ38" s="230"/>
      <c r="CK38" s="230"/>
      <c r="CL38" s="230"/>
      <c r="CM38" s="230"/>
      <c r="CN38" s="230"/>
      <c r="CO38" s="230"/>
      <c r="CP38" s="230"/>
      <c r="CQ38" s="230"/>
      <c r="CR38" s="230"/>
      <c r="CS38" s="230"/>
      <c r="CT38" s="230"/>
      <c r="CU38" s="552"/>
      <c r="CV38" s="384"/>
      <c r="CW38" s="242"/>
      <c r="CX38" s="230"/>
      <c r="CY38" s="230"/>
      <c r="CZ38" s="230"/>
      <c r="DA38" s="230"/>
      <c r="DB38" s="230"/>
      <c r="DC38" s="230"/>
      <c r="DD38" s="230"/>
      <c r="DE38" s="230"/>
      <c r="DF38" s="230"/>
      <c r="DG38" s="230"/>
      <c r="DH38" s="230"/>
      <c r="DI38" s="230"/>
      <c r="DJ38" s="230"/>
      <c r="DK38" s="230"/>
      <c r="DL38" s="230"/>
      <c r="DM38" s="230"/>
      <c r="DN38" s="230"/>
      <c r="DO38" s="552"/>
      <c r="DP38" s="384"/>
      <c r="DQ38" s="242"/>
      <c r="DR38" s="230"/>
      <c r="DS38" s="230"/>
      <c r="DT38" s="230"/>
      <c r="DU38" s="230"/>
      <c r="DV38" s="230"/>
      <c r="DW38" s="230"/>
      <c r="DX38" s="230"/>
      <c r="DY38" s="230"/>
      <c r="DZ38" s="230"/>
      <c r="EA38" s="230"/>
      <c r="EB38" s="230"/>
      <c r="EC38" s="230"/>
      <c r="ED38" s="230"/>
      <c r="EE38" s="230"/>
      <c r="EF38" s="230"/>
      <c r="EG38" s="230"/>
      <c r="EH38" s="230"/>
      <c r="EI38" s="552"/>
      <c r="EJ38" s="384"/>
      <c r="EK38" s="242"/>
      <c r="EL38" s="230"/>
      <c r="EM38" s="230"/>
      <c r="EN38" s="230"/>
      <c r="EO38" s="230"/>
      <c r="EP38" s="230"/>
      <c r="EQ38" s="230"/>
      <c r="ER38" s="230"/>
      <c r="ES38" s="230"/>
      <c r="ET38" s="230"/>
      <c r="EU38" s="230"/>
      <c r="EV38" s="230"/>
      <c r="EW38" s="230"/>
      <c r="EX38" s="230"/>
      <c r="EY38" s="230"/>
      <c r="EZ38" s="230"/>
      <c r="FA38" s="230"/>
      <c r="FB38" s="230"/>
      <c r="FC38" s="552"/>
      <c r="FD38" s="384"/>
      <c r="FE38" s="242"/>
      <c r="FF38" s="230"/>
      <c r="FG38" s="230"/>
      <c r="FH38" s="230"/>
      <c r="FI38" s="230"/>
      <c r="FJ38" s="230"/>
      <c r="FK38" s="230"/>
      <c r="FL38" s="230"/>
      <c r="FM38" s="230"/>
      <c r="FN38" s="230"/>
      <c r="FO38" s="230"/>
      <c r="FP38" s="230"/>
      <c r="FQ38" s="230"/>
      <c r="FR38" s="230"/>
      <c r="FS38" s="230"/>
      <c r="FT38" s="230"/>
      <c r="FU38" s="230"/>
      <c r="FV38" s="230"/>
      <c r="FW38" s="552"/>
      <c r="FX38" s="384"/>
      <c r="FY38" s="242"/>
      <c r="FZ38" s="230"/>
      <c r="GA38" s="230"/>
      <c r="GB38" s="230"/>
      <c r="GC38" s="230"/>
      <c r="GD38" s="230"/>
      <c r="GE38" s="230"/>
      <c r="GF38" s="230"/>
      <c r="GG38" s="230"/>
      <c r="GH38" s="230"/>
      <c r="GI38" s="230"/>
      <c r="GJ38" s="230"/>
      <c r="GK38" s="230"/>
      <c r="GL38" s="230"/>
      <c r="GM38" s="230"/>
      <c r="GN38" s="230"/>
      <c r="GO38" s="230"/>
      <c r="GP38" s="230"/>
      <c r="GQ38" s="552"/>
      <c r="GR38" s="384"/>
      <c r="GS38" s="242"/>
      <c r="GT38" s="230"/>
      <c r="GU38" s="230"/>
      <c r="GV38" s="230"/>
      <c r="GW38" s="230"/>
      <c r="GX38" s="230"/>
      <c r="GY38" s="230"/>
      <c r="GZ38" s="230"/>
      <c r="HA38" s="230"/>
      <c r="HB38" s="230"/>
      <c r="HC38" s="230"/>
      <c r="HD38" s="230"/>
      <c r="HE38" s="230"/>
      <c r="HF38" s="230"/>
      <c r="HG38" s="230"/>
      <c r="HH38" s="230"/>
      <c r="HI38" s="230"/>
      <c r="HJ38" s="230"/>
      <c r="HK38" s="552"/>
      <c r="HL38" s="384"/>
      <c r="HM38" s="242"/>
      <c r="HN38" s="230"/>
      <c r="HO38" s="230"/>
      <c r="HP38" s="230"/>
      <c r="HQ38" s="230"/>
      <c r="HR38" s="230"/>
      <c r="HS38" s="230"/>
      <c r="HT38" s="230"/>
      <c r="HU38" s="230"/>
      <c r="HV38" s="230"/>
      <c r="HW38" s="230"/>
      <c r="HX38" s="230"/>
      <c r="HY38" s="230"/>
      <c r="HZ38" s="230"/>
      <c r="IA38" s="230"/>
      <c r="IB38" s="230"/>
      <c r="IC38" s="230"/>
      <c r="ID38" s="230"/>
      <c r="IE38" s="552"/>
      <c r="IF38" s="384"/>
      <c r="IG38" s="242"/>
      <c r="IH38" s="230"/>
      <c r="II38" s="230"/>
      <c r="IJ38" s="230"/>
      <c r="IK38" s="230"/>
      <c r="IL38" s="230"/>
      <c r="IM38" s="230"/>
      <c r="IN38" s="230"/>
      <c r="IO38" s="230"/>
      <c r="IP38" s="230"/>
      <c r="IQ38" s="230"/>
      <c r="IR38" s="230"/>
      <c r="IS38" s="230"/>
      <c r="IT38" s="230"/>
      <c r="IU38" s="230"/>
      <c r="IV38" s="230"/>
      <c r="IW38" s="230"/>
      <c r="IX38" s="230"/>
      <c r="IY38" s="552"/>
      <c r="IZ38" s="384"/>
      <c r="JA38" s="242"/>
      <c r="JB38" s="230"/>
      <c r="JC38" s="230"/>
      <c r="JD38" s="230"/>
      <c r="JE38" s="230"/>
      <c r="JF38" s="230"/>
      <c r="JG38" s="230"/>
      <c r="JH38" s="230"/>
      <c r="JI38" s="230"/>
      <c r="JJ38" s="230"/>
      <c r="JK38" s="230"/>
      <c r="JL38" s="230"/>
      <c r="JM38" s="230"/>
      <c r="JN38" s="230"/>
      <c r="JO38" s="230"/>
      <c r="JP38" s="230"/>
      <c r="JQ38" s="230"/>
      <c r="JR38" s="230"/>
      <c r="JS38" s="552"/>
      <c r="JT38" s="384"/>
      <c r="JU38" s="242"/>
      <c r="JV38" s="230"/>
      <c r="JW38" s="230"/>
      <c r="JX38" s="230"/>
      <c r="JY38" s="230"/>
      <c r="JZ38" s="230"/>
      <c r="KA38" s="230"/>
      <c r="KB38" s="230"/>
      <c r="KC38" s="230"/>
      <c r="KD38" s="230"/>
      <c r="KE38" s="230"/>
      <c r="KF38" s="230"/>
      <c r="KG38" s="230"/>
      <c r="KH38" s="230"/>
      <c r="KI38" s="230"/>
      <c r="KJ38" s="230"/>
      <c r="KK38" s="230"/>
      <c r="KL38" s="230"/>
      <c r="KM38" s="552"/>
    </row>
    <row r="39" spans="1:299" ht="12.75" customHeight="1" x14ac:dyDescent="0.2">
      <c r="A39" s="242"/>
      <c r="B39" s="230"/>
      <c r="C39" s="230"/>
      <c r="D39" s="230"/>
      <c r="E39" s="230"/>
      <c r="F39" s="230"/>
      <c r="G39" s="230"/>
      <c r="H39" s="230"/>
      <c r="I39" s="230"/>
      <c r="J39" s="230"/>
      <c r="K39" s="230"/>
      <c r="L39" s="230"/>
      <c r="M39" s="230"/>
      <c r="N39" s="230"/>
      <c r="O39" s="230"/>
      <c r="P39" s="230"/>
      <c r="Q39" s="230"/>
      <c r="R39" s="230"/>
      <c r="S39" s="552"/>
      <c r="T39" s="384"/>
      <c r="U39" s="242"/>
      <c r="V39" s="230"/>
      <c r="W39" s="230"/>
      <c r="X39" s="230"/>
      <c r="Y39" s="230"/>
      <c r="Z39" s="230"/>
      <c r="AA39" s="230"/>
      <c r="AB39" s="230"/>
      <c r="AC39" s="230"/>
      <c r="AD39" s="230"/>
      <c r="AE39" s="230"/>
      <c r="AF39" s="230"/>
      <c r="AG39" s="230"/>
      <c r="AH39" s="230"/>
      <c r="AI39" s="230"/>
      <c r="AJ39" s="230"/>
      <c r="AK39" s="230"/>
      <c r="AL39" s="230"/>
      <c r="AM39" s="552"/>
      <c r="AN39" s="384"/>
      <c r="AO39" s="242"/>
      <c r="AP39" s="230"/>
      <c r="AQ39" s="230"/>
      <c r="AR39" s="230"/>
      <c r="AS39" s="230"/>
      <c r="AT39" s="230"/>
      <c r="AU39" s="230"/>
      <c r="AV39" s="230"/>
      <c r="AW39" s="230"/>
      <c r="AX39" s="230"/>
      <c r="AY39" s="230"/>
      <c r="AZ39" s="230"/>
      <c r="BA39" s="230"/>
      <c r="BB39" s="230"/>
      <c r="BC39" s="230"/>
      <c r="BD39" s="230"/>
      <c r="BE39" s="230"/>
      <c r="BF39" s="230"/>
      <c r="BG39" s="552"/>
      <c r="BH39" s="270"/>
      <c r="BI39" s="242"/>
      <c r="BJ39" s="230"/>
      <c r="BK39" s="230"/>
      <c r="BL39" s="230"/>
      <c r="BM39" s="230"/>
      <c r="BN39" s="230"/>
      <c r="BO39" s="230"/>
      <c r="BP39" s="230"/>
      <c r="BQ39" s="230"/>
      <c r="BR39" s="230"/>
      <c r="BS39" s="230"/>
      <c r="BT39" s="230"/>
      <c r="BU39" s="230"/>
      <c r="BV39" s="230"/>
      <c r="BW39" s="230"/>
      <c r="BX39" s="230"/>
      <c r="BY39" s="230"/>
      <c r="BZ39" s="230"/>
      <c r="CA39" s="552"/>
      <c r="CB39" s="384"/>
      <c r="CC39" s="242"/>
      <c r="CD39" s="230"/>
      <c r="CE39" s="230"/>
      <c r="CF39" s="230"/>
      <c r="CG39" s="230"/>
      <c r="CH39" s="230"/>
      <c r="CI39" s="230"/>
      <c r="CJ39" s="230"/>
      <c r="CK39" s="230"/>
      <c r="CL39" s="230"/>
      <c r="CM39" s="230"/>
      <c r="CN39" s="230"/>
      <c r="CO39" s="230"/>
      <c r="CP39" s="230"/>
      <c r="CQ39" s="230"/>
      <c r="CR39" s="230"/>
      <c r="CS39" s="230"/>
      <c r="CT39" s="230"/>
      <c r="CU39" s="552"/>
      <c r="CV39" s="384"/>
      <c r="CW39" s="242"/>
      <c r="CX39" s="230"/>
      <c r="CY39" s="230"/>
      <c r="CZ39" s="230"/>
      <c r="DA39" s="230"/>
      <c r="DB39" s="230"/>
      <c r="DC39" s="230"/>
      <c r="DD39" s="230"/>
      <c r="DE39" s="230"/>
      <c r="DF39" s="230"/>
      <c r="DG39" s="230"/>
      <c r="DH39" s="230"/>
      <c r="DI39" s="230"/>
      <c r="DJ39" s="230"/>
      <c r="DK39" s="230"/>
      <c r="DL39" s="230"/>
      <c r="DM39" s="230"/>
      <c r="DN39" s="230"/>
      <c r="DO39" s="552"/>
      <c r="DP39" s="384"/>
      <c r="DQ39" s="242"/>
      <c r="DR39" s="230"/>
      <c r="DS39" s="230"/>
      <c r="DT39" s="230"/>
      <c r="DU39" s="230"/>
      <c r="DV39" s="230"/>
      <c r="DW39" s="230"/>
      <c r="DX39" s="230"/>
      <c r="DY39" s="230"/>
      <c r="DZ39" s="230"/>
      <c r="EA39" s="230"/>
      <c r="EB39" s="230"/>
      <c r="EC39" s="230"/>
      <c r="ED39" s="230"/>
      <c r="EE39" s="230"/>
      <c r="EF39" s="230"/>
      <c r="EG39" s="230"/>
      <c r="EH39" s="230"/>
      <c r="EI39" s="552"/>
      <c r="EJ39" s="384"/>
      <c r="EK39" s="242"/>
      <c r="EL39" s="230"/>
      <c r="EM39" s="230"/>
      <c r="EN39" s="230"/>
      <c r="EO39" s="230"/>
      <c r="EP39" s="230"/>
      <c r="EQ39" s="230"/>
      <c r="ER39" s="230"/>
      <c r="ES39" s="230"/>
      <c r="ET39" s="230"/>
      <c r="EU39" s="230"/>
      <c r="EV39" s="230"/>
      <c r="EW39" s="230"/>
      <c r="EX39" s="230"/>
      <c r="EY39" s="230"/>
      <c r="EZ39" s="230"/>
      <c r="FA39" s="230"/>
      <c r="FB39" s="230"/>
      <c r="FC39" s="552"/>
      <c r="FD39" s="384"/>
      <c r="FE39" s="242"/>
      <c r="FF39" s="230"/>
      <c r="FG39" s="230"/>
      <c r="FH39" s="230"/>
      <c r="FI39" s="230"/>
      <c r="FJ39" s="230"/>
      <c r="FK39" s="230"/>
      <c r="FL39" s="230"/>
      <c r="FM39" s="230"/>
      <c r="FN39" s="230"/>
      <c r="FO39" s="230"/>
      <c r="FP39" s="230"/>
      <c r="FQ39" s="230"/>
      <c r="FR39" s="230"/>
      <c r="FS39" s="230"/>
      <c r="FT39" s="230"/>
      <c r="FU39" s="230"/>
      <c r="FV39" s="230"/>
      <c r="FW39" s="552"/>
      <c r="FX39" s="384"/>
      <c r="FY39" s="242"/>
      <c r="FZ39" s="230"/>
      <c r="GA39" s="230"/>
      <c r="GB39" s="230"/>
      <c r="GC39" s="230"/>
      <c r="GD39" s="230"/>
      <c r="GE39" s="230"/>
      <c r="GF39" s="230"/>
      <c r="GG39" s="230"/>
      <c r="GH39" s="230"/>
      <c r="GI39" s="230"/>
      <c r="GJ39" s="230"/>
      <c r="GK39" s="230"/>
      <c r="GL39" s="230"/>
      <c r="GM39" s="230"/>
      <c r="GN39" s="230"/>
      <c r="GO39" s="230"/>
      <c r="GP39" s="230"/>
      <c r="GQ39" s="552"/>
      <c r="GR39" s="384"/>
      <c r="GS39" s="242"/>
      <c r="GT39" s="230"/>
      <c r="GU39" s="230"/>
      <c r="GV39" s="230"/>
      <c r="GW39" s="230"/>
      <c r="GX39" s="230"/>
      <c r="GY39" s="230"/>
      <c r="GZ39" s="230"/>
      <c r="HA39" s="230"/>
      <c r="HB39" s="230"/>
      <c r="HC39" s="230"/>
      <c r="HD39" s="230"/>
      <c r="HE39" s="230"/>
      <c r="HF39" s="230"/>
      <c r="HG39" s="230"/>
      <c r="HH39" s="230"/>
      <c r="HI39" s="230"/>
      <c r="HJ39" s="230"/>
      <c r="HK39" s="552"/>
      <c r="HL39" s="384"/>
      <c r="HM39" s="242"/>
      <c r="HN39" s="230"/>
      <c r="HO39" s="230"/>
      <c r="HP39" s="230"/>
      <c r="HQ39" s="230"/>
      <c r="HR39" s="230"/>
      <c r="HS39" s="230"/>
      <c r="HT39" s="230"/>
      <c r="HU39" s="230"/>
      <c r="HV39" s="230"/>
      <c r="HW39" s="230"/>
      <c r="HX39" s="230"/>
      <c r="HY39" s="230"/>
      <c r="HZ39" s="230"/>
      <c r="IA39" s="230"/>
      <c r="IB39" s="230"/>
      <c r="IC39" s="230"/>
      <c r="ID39" s="230"/>
      <c r="IE39" s="552"/>
      <c r="IF39" s="384"/>
      <c r="IG39" s="242"/>
      <c r="IH39" s="230"/>
      <c r="II39" s="230"/>
      <c r="IJ39" s="230"/>
      <c r="IK39" s="230"/>
      <c r="IL39" s="230"/>
      <c r="IM39" s="230"/>
      <c r="IN39" s="230"/>
      <c r="IO39" s="230"/>
      <c r="IP39" s="230"/>
      <c r="IQ39" s="230"/>
      <c r="IR39" s="230"/>
      <c r="IS39" s="230"/>
      <c r="IT39" s="230"/>
      <c r="IU39" s="230"/>
      <c r="IV39" s="230"/>
      <c r="IW39" s="230"/>
      <c r="IX39" s="230"/>
      <c r="IY39" s="552"/>
      <c r="IZ39" s="384"/>
      <c r="JA39" s="242"/>
      <c r="JB39" s="230"/>
      <c r="JC39" s="230"/>
      <c r="JD39" s="230"/>
      <c r="JE39" s="230"/>
      <c r="JF39" s="230"/>
      <c r="JG39" s="230"/>
      <c r="JH39" s="230"/>
      <c r="JI39" s="230"/>
      <c r="JJ39" s="230"/>
      <c r="JK39" s="230"/>
      <c r="JL39" s="230"/>
      <c r="JM39" s="230"/>
      <c r="JN39" s="230"/>
      <c r="JO39" s="230"/>
      <c r="JP39" s="230"/>
      <c r="JQ39" s="230"/>
      <c r="JR39" s="230"/>
      <c r="JS39" s="552"/>
      <c r="JT39" s="384"/>
      <c r="JU39" s="242"/>
      <c r="JV39" s="230"/>
      <c r="JW39" s="230"/>
      <c r="JX39" s="230"/>
      <c r="JY39" s="230"/>
      <c r="JZ39" s="230"/>
      <c r="KA39" s="230"/>
      <c r="KB39" s="230"/>
      <c r="KC39" s="230"/>
      <c r="KD39" s="230"/>
      <c r="KE39" s="230"/>
      <c r="KF39" s="230"/>
      <c r="KG39" s="230"/>
      <c r="KH39" s="230"/>
      <c r="KI39" s="230"/>
      <c r="KJ39" s="230"/>
      <c r="KK39" s="230"/>
      <c r="KL39" s="230"/>
      <c r="KM39" s="552"/>
    </row>
    <row r="40" spans="1:299" ht="12.75" customHeight="1" x14ac:dyDescent="0.2">
      <c r="A40" s="242"/>
      <c r="B40" s="230"/>
      <c r="C40" s="230"/>
      <c r="D40" s="230"/>
      <c r="E40" s="230"/>
      <c r="F40" s="230"/>
      <c r="G40" s="230"/>
      <c r="H40" s="230"/>
      <c r="I40" s="230"/>
      <c r="J40" s="230"/>
      <c r="K40" s="230"/>
      <c r="L40" s="230"/>
      <c r="M40" s="230"/>
      <c r="N40" s="230"/>
      <c r="O40" s="230"/>
      <c r="P40" s="230"/>
      <c r="Q40" s="230"/>
      <c r="R40" s="230"/>
      <c r="S40" s="552"/>
      <c r="T40" s="384"/>
      <c r="U40" s="242"/>
      <c r="V40" s="230"/>
      <c r="W40" s="230"/>
      <c r="X40" s="230"/>
      <c r="Y40" s="230"/>
      <c r="Z40" s="230"/>
      <c r="AA40" s="230"/>
      <c r="AB40" s="230"/>
      <c r="AC40" s="230"/>
      <c r="AD40" s="230"/>
      <c r="AE40" s="230"/>
      <c r="AF40" s="230"/>
      <c r="AG40" s="230"/>
      <c r="AH40" s="230"/>
      <c r="AI40" s="230"/>
      <c r="AJ40" s="230"/>
      <c r="AK40" s="230"/>
      <c r="AL40" s="230"/>
      <c r="AM40" s="552"/>
      <c r="AN40" s="384"/>
      <c r="AO40" s="242"/>
      <c r="AP40" s="230"/>
      <c r="AQ40" s="230"/>
      <c r="AR40" s="230"/>
      <c r="AS40" s="230"/>
      <c r="AT40" s="230"/>
      <c r="AU40" s="230"/>
      <c r="AV40" s="230"/>
      <c r="AW40" s="230"/>
      <c r="AX40" s="230"/>
      <c r="AY40" s="230"/>
      <c r="AZ40" s="230"/>
      <c r="BA40" s="230"/>
      <c r="BB40" s="290"/>
      <c r="BC40" s="230"/>
      <c r="BD40" s="230"/>
      <c r="BE40" s="230"/>
      <c r="BF40" s="230"/>
      <c r="BG40" s="552"/>
      <c r="BH40" s="270"/>
      <c r="BI40" s="242"/>
      <c r="BJ40" s="230"/>
      <c r="BK40" s="230"/>
      <c r="BL40" s="230"/>
      <c r="BM40" s="230"/>
      <c r="BN40" s="230"/>
      <c r="BO40" s="230"/>
      <c r="BP40" s="230"/>
      <c r="BQ40" s="230"/>
      <c r="BR40" s="230"/>
      <c r="BS40" s="230"/>
      <c r="BT40" s="230"/>
      <c r="BU40" s="230"/>
      <c r="BV40" s="230"/>
      <c r="BW40" s="230"/>
      <c r="BX40" s="230"/>
      <c r="BY40" s="230"/>
      <c r="BZ40" s="230"/>
      <c r="CA40" s="552"/>
      <c r="CB40" s="384"/>
      <c r="CC40" s="242"/>
      <c r="CD40" s="230"/>
      <c r="CE40" s="230"/>
      <c r="CF40" s="230"/>
      <c r="CG40" s="230"/>
      <c r="CH40" s="230"/>
      <c r="CI40" s="230"/>
      <c r="CJ40" s="230"/>
      <c r="CK40" s="230"/>
      <c r="CL40" s="230"/>
      <c r="CM40" s="230"/>
      <c r="CN40" s="230"/>
      <c r="CO40" s="230"/>
      <c r="CP40" s="230"/>
      <c r="CQ40" s="230"/>
      <c r="CR40" s="230"/>
      <c r="CS40" s="230"/>
      <c r="CT40" s="230"/>
      <c r="CU40" s="552"/>
      <c r="CV40" s="384"/>
      <c r="CW40" s="242"/>
      <c r="CX40" s="230"/>
      <c r="CY40" s="230"/>
      <c r="CZ40" s="230"/>
      <c r="DA40" s="230"/>
      <c r="DB40" s="230"/>
      <c r="DC40" s="230"/>
      <c r="DD40" s="230"/>
      <c r="DE40" s="230"/>
      <c r="DF40" s="230"/>
      <c r="DG40" s="230"/>
      <c r="DH40" s="230"/>
      <c r="DI40" s="230"/>
      <c r="DJ40" s="230"/>
      <c r="DK40" s="230"/>
      <c r="DL40" s="230"/>
      <c r="DM40" s="230"/>
      <c r="DN40" s="230"/>
      <c r="DO40" s="552"/>
      <c r="DP40" s="384"/>
      <c r="DQ40" s="242"/>
      <c r="DR40" s="230"/>
      <c r="DS40" s="230"/>
      <c r="DT40" s="230"/>
      <c r="DU40" s="230"/>
      <c r="DV40" s="230"/>
      <c r="DW40" s="230"/>
      <c r="DX40" s="230"/>
      <c r="DY40" s="230"/>
      <c r="DZ40" s="230"/>
      <c r="EA40" s="230"/>
      <c r="EB40" s="230"/>
      <c r="EC40" s="230"/>
      <c r="ED40" s="230"/>
      <c r="EE40" s="230"/>
      <c r="EF40" s="230"/>
      <c r="EG40" s="230"/>
      <c r="EH40" s="230"/>
      <c r="EI40" s="552"/>
      <c r="EJ40" s="384"/>
      <c r="EK40" s="242"/>
      <c r="EL40" s="230"/>
      <c r="EM40" s="230"/>
      <c r="EN40" s="230"/>
      <c r="EO40" s="230"/>
      <c r="EP40" s="230"/>
      <c r="EQ40" s="230"/>
      <c r="ER40" s="230"/>
      <c r="ES40" s="230"/>
      <c r="ET40" s="230"/>
      <c r="EU40" s="230"/>
      <c r="EV40" s="230"/>
      <c r="EW40" s="230"/>
      <c r="EX40" s="230"/>
      <c r="EY40" s="230"/>
      <c r="EZ40" s="230"/>
      <c r="FA40" s="230"/>
      <c r="FB40" s="230"/>
      <c r="FC40" s="552"/>
      <c r="FD40" s="384"/>
      <c r="FE40" s="242"/>
      <c r="FF40" s="230"/>
      <c r="FG40" s="230"/>
      <c r="FH40" s="230"/>
      <c r="FI40" s="230"/>
      <c r="FJ40" s="230"/>
      <c r="FK40" s="230"/>
      <c r="FL40" s="230"/>
      <c r="FM40" s="230"/>
      <c r="FN40" s="230"/>
      <c r="FO40" s="230"/>
      <c r="FP40" s="230"/>
      <c r="FQ40" s="230"/>
      <c r="FR40" s="230"/>
      <c r="FS40" s="230"/>
      <c r="FT40" s="230"/>
      <c r="FU40" s="230"/>
      <c r="FV40" s="230"/>
      <c r="FW40" s="552"/>
      <c r="FX40" s="384"/>
      <c r="FY40" s="242"/>
      <c r="FZ40" s="230"/>
      <c r="GA40" s="230"/>
      <c r="GB40" s="230"/>
      <c r="GC40" s="230"/>
      <c r="GD40" s="230"/>
      <c r="GE40" s="230"/>
      <c r="GF40" s="230"/>
      <c r="GG40" s="230"/>
      <c r="GH40" s="230"/>
      <c r="GI40" s="230"/>
      <c r="GJ40" s="230"/>
      <c r="GK40" s="230"/>
      <c r="GL40" s="230"/>
      <c r="GM40" s="230"/>
      <c r="GN40" s="230"/>
      <c r="GO40" s="230"/>
      <c r="GP40" s="230"/>
      <c r="GQ40" s="552"/>
      <c r="GR40" s="384"/>
      <c r="GS40" s="242"/>
      <c r="GT40" s="230"/>
      <c r="GU40" s="230"/>
      <c r="GV40" s="230"/>
      <c r="GW40" s="230"/>
      <c r="GX40" s="230"/>
      <c r="GY40" s="230"/>
      <c r="GZ40" s="230"/>
      <c r="HA40" s="230"/>
      <c r="HB40" s="230"/>
      <c r="HC40" s="230"/>
      <c r="HD40" s="230"/>
      <c r="HE40" s="230"/>
      <c r="HF40" s="230"/>
      <c r="HG40" s="230"/>
      <c r="HH40" s="230"/>
      <c r="HI40" s="230"/>
      <c r="HJ40" s="230"/>
      <c r="HK40" s="552"/>
      <c r="HL40" s="384"/>
      <c r="HM40" s="242"/>
      <c r="HN40" s="230"/>
      <c r="HO40" s="230"/>
      <c r="HP40" s="230"/>
      <c r="HQ40" s="230"/>
      <c r="HR40" s="230"/>
      <c r="HS40" s="230"/>
      <c r="HT40" s="230"/>
      <c r="HU40" s="230"/>
      <c r="HV40" s="230"/>
      <c r="HW40" s="230"/>
      <c r="HX40" s="230"/>
      <c r="HY40" s="230"/>
      <c r="HZ40" s="230"/>
      <c r="IA40" s="230"/>
      <c r="IB40" s="230"/>
      <c r="IC40" s="230"/>
      <c r="ID40" s="230"/>
      <c r="IE40" s="552"/>
      <c r="IF40" s="384"/>
      <c r="IG40" s="242"/>
      <c r="IH40" s="230"/>
      <c r="II40" s="230"/>
      <c r="IJ40" s="230"/>
      <c r="IK40" s="230"/>
      <c r="IL40" s="230"/>
      <c r="IM40" s="230"/>
      <c r="IN40" s="230"/>
      <c r="IO40" s="230"/>
      <c r="IP40" s="230"/>
      <c r="IQ40" s="230"/>
      <c r="IR40" s="230"/>
      <c r="IS40" s="230"/>
      <c r="IT40" s="230"/>
      <c r="IU40" s="230"/>
      <c r="IV40" s="230"/>
      <c r="IW40" s="230"/>
      <c r="IX40" s="230"/>
      <c r="IY40" s="552"/>
      <c r="IZ40" s="384"/>
      <c r="JA40" s="242"/>
      <c r="JB40" s="230"/>
      <c r="JC40" s="230"/>
      <c r="JD40" s="230"/>
      <c r="JE40" s="230"/>
      <c r="JF40" s="230"/>
      <c r="JG40" s="230"/>
      <c r="JH40" s="230"/>
      <c r="JI40" s="230"/>
      <c r="JJ40" s="230"/>
      <c r="JK40" s="230"/>
      <c r="JL40" s="230"/>
      <c r="JM40" s="230"/>
      <c r="JN40" s="230"/>
      <c r="JO40" s="230"/>
      <c r="JP40" s="230"/>
      <c r="JQ40" s="230"/>
      <c r="JR40" s="230"/>
      <c r="JS40" s="552"/>
      <c r="JT40" s="384"/>
      <c r="JU40" s="242"/>
      <c r="JV40" s="230"/>
      <c r="JW40" s="230"/>
      <c r="JX40" s="230"/>
      <c r="JY40" s="230"/>
      <c r="JZ40" s="230"/>
      <c r="KA40" s="230"/>
      <c r="KB40" s="230"/>
      <c r="KC40" s="230"/>
      <c r="KD40" s="230"/>
      <c r="KE40" s="230"/>
      <c r="KF40" s="230"/>
      <c r="KG40" s="230"/>
      <c r="KH40" s="230"/>
      <c r="KI40" s="230"/>
      <c r="KJ40" s="230"/>
      <c r="KK40" s="230"/>
      <c r="KL40" s="230"/>
      <c r="KM40" s="552"/>
    </row>
    <row r="41" spans="1:299" ht="12.75" customHeight="1" x14ac:dyDescent="0.2">
      <c r="A41" s="242"/>
      <c r="B41" s="230"/>
      <c r="C41" s="230"/>
      <c r="D41" s="230"/>
      <c r="E41" s="230"/>
      <c r="F41" s="230"/>
      <c r="G41" s="230"/>
      <c r="H41" s="230"/>
      <c r="I41" s="230"/>
      <c r="J41" s="230"/>
      <c r="K41" s="230"/>
      <c r="L41" s="230"/>
      <c r="M41" s="230"/>
      <c r="N41" s="230"/>
      <c r="O41" s="230"/>
      <c r="P41" s="230"/>
      <c r="Q41" s="230"/>
      <c r="R41" s="230"/>
      <c r="S41" s="552"/>
      <c r="T41" s="384"/>
      <c r="U41" s="242"/>
      <c r="V41" s="230"/>
      <c r="W41" s="230"/>
      <c r="X41" s="230"/>
      <c r="Y41" s="230"/>
      <c r="Z41" s="230"/>
      <c r="AA41" s="230"/>
      <c r="AB41" s="230"/>
      <c r="AC41" s="230"/>
      <c r="AD41" s="230"/>
      <c r="AE41" s="230"/>
      <c r="AF41" s="230"/>
      <c r="AG41" s="230"/>
      <c r="AH41" s="230"/>
      <c r="AI41" s="230"/>
      <c r="AJ41" s="230"/>
      <c r="AK41" s="230"/>
      <c r="AL41" s="230"/>
      <c r="AM41" s="552"/>
      <c r="AN41" s="384"/>
      <c r="AO41" s="242"/>
      <c r="AP41" s="230"/>
      <c r="AQ41" s="230"/>
      <c r="AR41" s="230"/>
      <c r="AS41" s="230"/>
      <c r="AT41" s="230"/>
      <c r="AU41" s="230"/>
      <c r="AV41" s="230"/>
      <c r="AW41" s="230"/>
      <c r="AX41" s="230"/>
      <c r="AY41" s="230"/>
      <c r="AZ41" s="230"/>
      <c r="BA41" s="230"/>
      <c r="BB41" s="578"/>
      <c r="BC41" s="230"/>
      <c r="BD41" s="230"/>
      <c r="BE41" s="230"/>
      <c r="BF41" s="230"/>
      <c r="BG41" s="552"/>
      <c r="BH41" s="270"/>
      <c r="BI41" s="242"/>
      <c r="BJ41" s="230"/>
      <c r="BK41" s="230"/>
      <c r="BL41" s="230"/>
      <c r="BM41" s="230"/>
      <c r="BN41" s="230"/>
      <c r="BO41" s="230"/>
      <c r="BP41" s="230"/>
      <c r="BQ41" s="230"/>
      <c r="BR41" s="230"/>
      <c r="BS41" s="230"/>
      <c r="BT41" s="230"/>
      <c r="BU41" s="230"/>
      <c r="BV41" s="230"/>
      <c r="BW41" s="230"/>
      <c r="BX41" s="230"/>
      <c r="BY41" s="230"/>
      <c r="BZ41" s="230"/>
      <c r="CA41" s="552"/>
      <c r="CB41" s="384"/>
      <c r="CC41" s="242"/>
      <c r="CD41" s="230"/>
      <c r="CE41" s="230"/>
      <c r="CF41" s="230"/>
      <c r="CG41" s="230"/>
      <c r="CH41" s="230"/>
      <c r="CI41" s="230"/>
      <c r="CJ41" s="230"/>
      <c r="CK41" s="230"/>
      <c r="CL41" s="230"/>
      <c r="CM41" s="230"/>
      <c r="CN41" s="230"/>
      <c r="CO41" s="230"/>
      <c r="CP41" s="230"/>
      <c r="CQ41" s="230"/>
      <c r="CR41" s="230"/>
      <c r="CS41" s="230"/>
      <c r="CT41" s="230"/>
      <c r="CU41" s="552"/>
      <c r="CV41" s="384"/>
      <c r="CW41" s="242"/>
      <c r="CX41" s="230"/>
      <c r="CY41" s="230"/>
      <c r="CZ41" s="230"/>
      <c r="DA41" s="230"/>
      <c r="DB41" s="230"/>
      <c r="DC41" s="230"/>
      <c r="DD41" s="230"/>
      <c r="DE41" s="230"/>
      <c r="DF41" s="230"/>
      <c r="DG41" s="230"/>
      <c r="DH41" s="230"/>
      <c r="DI41" s="230"/>
      <c r="DJ41" s="230"/>
      <c r="DK41" s="230"/>
      <c r="DL41" s="230"/>
      <c r="DM41" s="230"/>
      <c r="DN41" s="230"/>
      <c r="DO41" s="552"/>
      <c r="DP41" s="384"/>
      <c r="DQ41" s="242"/>
      <c r="DR41" s="230"/>
      <c r="DS41" s="230"/>
      <c r="DT41" s="230"/>
      <c r="DU41" s="230"/>
      <c r="DV41" s="230"/>
      <c r="DW41" s="230"/>
      <c r="DX41" s="230"/>
      <c r="DY41" s="230"/>
      <c r="DZ41" s="230"/>
      <c r="EA41" s="230"/>
      <c r="EB41" s="230"/>
      <c r="EC41" s="230"/>
      <c r="ED41" s="230"/>
      <c r="EE41" s="230"/>
      <c r="EF41" s="230"/>
      <c r="EG41" s="230"/>
      <c r="EH41" s="230"/>
      <c r="EI41" s="552"/>
      <c r="EJ41" s="384"/>
      <c r="EK41" s="242"/>
      <c r="EL41" s="230"/>
      <c r="EM41" s="230"/>
      <c r="EN41" s="230"/>
      <c r="EO41" s="230"/>
      <c r="EP41" s="230"/>
      <c r="EQ41" s="230"/>
      <c r="ER41" s="230"/>
      <c r="ES41" s="230"/>
      <c r="ET41" s="230"/>
      <c r="EU41" s="230"/>
      <c r="EV41" s="230"/>
      <c r="EW41" s="230"/>
      <c r="EX41" s="230"/>
      <c r="EY41" s="230"/>
      <c r="EZ41" s="230"/>
      <c r="FA41" s="230"/>
      <c r="FB41" s="230"/>
      <c r="FC41" s="552"/>
      <c r="FD41" s="384"/>
      <c r="FE41" s="242"/>
      <c r="FF41" s="230"/>
      <c r="FG41" s="230"/>
      <c r="FH41" s="230"/>
      <c r="FI41" s="230"/>
      <c r="FJ41" s="230"/>
      <c r="FK41" s="230"/>
      <c r="FL41" s="230"/>
      <c r="FM41" s="230"/>
      <c r="FN41" s="230"/>
      <c r="FO41" s="230"/>
      <c r="FP41" s="230"/>
      <c r="FQ41" s="230"/>
      <c r="FR41" s="230"/>
      <c r="FS41" s="230"/>
      <c r="FT41" s="230"/>
      <c r="FU41" s="230"/>
      <c r="FV41" s="230"/>
      <c r="FW41" s="552"/>
      <c r="FX41" s="384"/>
      <c r="FY41" s="242"/>
      <c r="FZ41" s="230"/>
      <c r="GA41" s="230"/>
      <c r="GB41" s="230"/>
      <c r="GC41" s="230"/>
      <c r="GD41" s="230"/>
      <c r="GE41" s="230"/>
      <c r="GF41" s="230"/>
      <c r="GG41" s="230"/>
      <c r="GH41" s="230"/>
      <c r="GI41" s="230"/>
      <c r="GJ41" s="230"/>
      <c r="GK41" s="230"/>
      <c r="GL41" s="230"/>
      <c r="GM41" s="230"/>
      <c r="GN41" s="230"/>
      <c r="GO41" s="230"/>
      <c r="GP41" s="230"/>
      <c r="GQ41" s="552"/>
      <c r="GR41" s="384"/>
      <c r="GS41" s="242"/>
      <c r="GT41" s="230"/>
      <c r="GU41" s="230"/>
      <c r="GV41" s="230"/>
      <c r="GW41" s="230"/>
      <c r="GX41" s="230"/>
      <c r="GY41" s="230"/>
      <c r="GZ41" s="230"/>
      <c r="HA41" s="230"/>
      <c r="HB41" s="230"/>
      <c r="HC41" s="230"/>
      <c r="HD41" s="230"/>
      <c r="HE41" s="230"/>
      <c r="HF41" s="230"/>
      <c r="HG41" s="230"/>
      <c r="HH41" s="230"/>
      <c r="HI41" s="230"/>
      <c r="HJ41" s="230"/>
      <c r="HK41" s="552"/>
      <c r="HL41" s="384"/>
      <c r="HM41" s="242"/>
      <c r="HN41" s="230"/>
      <c r="HO41" s="230"/>
      <c r="HP41" s="230"/>
      <c r="HQ41" s="230"/>
      <c r="HR41" s="230"/>
      <c r="HS41" s="230"/>
      <c r="HT41" s="230"/>
      <c r="HU41" s="230"/>
      <c r="HV41" s="230"/>
      <c r="HW41" s="230"/>
      <c r="HX41" s="230"/>
      <c r="HY41" s="230"/>
      <c r="HZ41" s="230"/>
      <c r="IA41" s="230"/>
      <c r="IB41" s="230"/>
      <c r="IC41" s="230"/>
      <c r="ID41" s="230"/>
      <c r="IE41" s="552"/>
      <c r="IF41" s="384"/>
      <c r="IG41" s="242"/>
      <c r="IH41" s="230"/>
      <c r="II41" s="230"/>
      <c r="IJ41" s="230"/>
      <c r="IK41" s="230"/>
      <c r="IL41" s="230"/>
      <c r="IM41" s="230"/>
      <c r="IN41" s="230"/>
      <c r="IO41" s="230"/>
      <c r="IP41" s="230"/>
      <c r="IQ41" s="230"/>
      <c r="IR41" s="230"/>
      <c r="IS41" s="230"/>
      <c r="IT41" s="230"/>
      <c r="IU41" s="230"/>
      <c r="IV41" s="230"/>
      <c r="IW41" s="230"/>
      <c r="IX41" s="230"/>
      <c r="IY41" s="552"/>
      <c r="IZ41" s="384"/>
      <c r="JA41" s="242"/>
      <c r="JB41" s="230"/>
      <c r="JC41" s="230"/>
      <c r="JD41" s="230"/>
      <c r="JE41" s="230"/>
      <c r="JF41" s="230"/>
      <c r="JG41" s="230"/>
      <c r="JH41" s="230"/>
      <c r="JI41" s="230"/>
      <c r="JJ41" s="230"/>
      <c r="JK41" s="230"/>
      <c r="JL41" s="230"/>
      <c r="JM41" s="230"/>
      <c r="JN41" s="230"/>
      <c r="JO41" s="230"/>
      <c r="JP41" s="230"/>
      <c r="JQ41" s="230"/>
      <c r="JR41" s="230"/>
      <c r="JS41" s="552"/>
      <c r="JT41" s="384"/>
      <c r="JU41" s="242"/>
      <c r="JV41" s="230"/>
      <c r="JW41" s="230"/>
      <c r="JX41" s="230"/>
      <c r="JY41" s="230"/>
      <c r="JZ41" s="230"/>
      <c r="KA41" s="230"/>
      <c r="KB41" s="230"/>
      <c r="KC41" s="230"/>
      <c r="KD41" s="230"/>
      <c r="KE41" s="230"/>
      <c r="KF41" s="230"/>
      <c r="KG41" s="230"/>
      <c r="KH41" s="230"/>
      <c r="KI41" s="230"/>
      <c r="KJ41" s="230"/>
      <c r="KK41" s="230"/>
      <c r="KL41" s="230"/>
      <c r="KM41" s="552"/>
    </row>
    <row r="42" spans="1:299" ht="12.75" customHeight="1" x14ac:dyDescent="0.2">
      <c r="A42" s="242"/>
      <c r="B42" s="230"/>
      <c r="C42" s="230"/>
      <c r="D42" s="230"/>
      <c r="E42" s="230"/>
      <c r="F42" s="230"/>
      <c r="G42" s="230"/>
      <c r="H42" s="230"/>
      <c r="I42" s="230"/>
      <c r="J42" s="230"/>
      <c r="K42" s="230"/>
      <c r="L42" s="230"/>
      <c r="M42" s="230"/>
      <c r="N42" s="230"/>
      <c r="O42" s="230"/>
      <c r="P42" s="230"/>
      <c r="Q42" s="230"/>
      <c r="R42" s="230"/>
      <c r="S42" s="552"/>
      <c r="T42" s="384"/>
      <c r="U42" s="242"/>
      <c r="V42" s="230"/>
      <c r="W42" s="230"/>
      <c r="X42" s="230"/>
      <c r="Y42" s="230"/>
      <c r="Z42" s="230"/>
      <c r="AA42" s="230"/>
      <c r="AB42" s="230"/>
      <c r="AC42" s="230"/>
      <c r="AD42" s="230"/>
      <c r="AE42" s="230"/>
      <c r="AF42" s="230"/>
      <c r="AG42" s="230"/>
      <c r="AH42" s="230"/>
      <c r="AI42" s="230"/>
      <c r="AJ42" s="230"/>
      <c r="AK42" s="230"/>
      <c r="AL42" s="230"/>
      <c r="AM42" s="552"/>
      <c r="AN42" s="384"/>
      <c r="AO42" s="258"/>
      <c r="AP42" s="285"/>
      <c r="AQ42" s="285"/>
      <c r="AR42" s="285"/>
      <c r="AS42" s="285"/>
      <c r="AT42" s="285"/>
      <c r="AU42" s="285"/>
      <c r="AV42" s="285"/>
      <c r="AW42" s="285"/>
      <c r="AX42" s="285"/>
      <c r="AY42" s="285"/>
      <c r="AZ42" s="285"/>
      <c r="BA42" s="285"/>
      <c r="BB42" s="285"/>
      <c r="BC42" s="285"/>
      <c r="BD42" s="285"/>
      <c r="BE42" s="285"/>
      <c r="BF42" s="285"/>
      <c r="BG42" s="286"/>
      <c r="BH42" s="270"/>
      <c r="BI42" s="258"/>
      <c r="BJ42" s="285"/>
      <c r="BK42" s="285"/>
      <c r="BL42" s="285"/>
      <c r="BM42" s="285"/>
      <c r="BN42" s="285"/>
      <c r="BO42" s="285"/>
      <c r="BP42" s="285"/>
      <c r="BQ42" s="285"/>
      <c r="BR42" s="285"/>
      <c r="BS42" s="285"/>
      <c r="BT42" s="285"/>
      <c r="BU42" s="285"/>
      <c r="BV42" s="285"/>
      <c r="BW42" s="285"/>
      <c r="BX42" s="285"/>
      <c r="BY42" s="285"/>
      <c r="BZ42" s="285"/>
      <c r="CA42" s="286"/>
      <c r="CB42" s="384"/>
      <c r="CC42" s="258"/>
      <c r="CD42" s="285"/>
      <c r="CE42" s="285"/>
      <c r="CF42" s="285"/>
      <c r="CG42" s="285"/>
      <c r="CH42" s="285"/>
      <c r="CI42" s="285"/>
      <c r="CJ42" s="285"/>
      <c r="CK42" s="285"/>
      <c r="CL42" s="285"/>
      <c r="CM42" s="285"/>
      <c r="CN42" s="285"/>
      <c r="CO42" s="285"/>
      <c r="CP42" s="285"/>
      <c r="CQ42" s="285"/>
      <c r="CR42" s="285"/>
      <c r="CS42" s="285"/>
      <c r="CT42" s="285"/>
      <c r="CU42" s="286"/>
      <c r="CV42" s="384"/>
      <c r="CW42" s="258"/>
      <c r="CX42" s="285"/>
      <c r="CY42" s="285"/>
      <c r="CZ42" s="285"/>
      <c r="DA42" s="285"/>
      <c r="DB42" s="285"/>
      <c r="DC42" s="285"/>
      <c r="DD42" s="285"/>
      <c r="DE42" s="285"/>
      <c r="DF42" s="285"/>
      <c r="DG42" s="285"/>
      <c r="DH42" s="285"/>
      <c r="DI42" s="285"/>
      <c r="DJ42" s="285"/>
      <c r="DK42" s="285"/>
      <c r="DL42" s="285"/>
      <c r="DM42" s="285"/>
      <c r="DN42" s="285"/>
      <c r="DO42" s="286"/>
      <c r="DP42" s="384"/>
      <c r="DQ42" s="258"/>
      <c r="DR42" s="285"/>
      <c r="DS42" s="285"/>
      <c r="DT42" s="285"/>
      <c r="DU42" s="285"/>
      <c r="DV42" s="285"/>
      <c r="DW42" s="285"/>
      <c r="DX42" s="285"/>
      <c r="DY42" s="285"/>
      <c r="DZ42" s="285"/>
      <c r="EA42" s="285"/>
      <c r="EB42" s="285"/>
      <c r="EC42" s="285"/>
      <c r="ED42" s="285"/>
      <c r="EE42" s="285"/>
      <c r="EF42" s="285"/>
      <c r="EG42" s="285"/>
      <c r="EH42" s="285"/>
      <c r="EI42" s="286"/>
      <c r="EJ42" s="384"/>
      <c r="EK42" s="258"/>
      <c r="EL42" s="285"/>
      <c r="EM42" s="285"/>
      <c r="EN42" s="285"/>
      <c r="EO42" s="285"/>
      <c r="EP42" s="285"/>
      <c r="EQ42" s="285"/>
      <c r="ER42" s="285"/>
      <c r="ES42" s="285"/>
      <c r="ET42" s="285"/>
      <c r="EU42" s="285"/>
      <c r="EV42" s="285"/>
      <c r="EW42" s="285"/>
      <c r="EX42" s="285"/>
      <c r="EY42" s="285"/>
      <c r="EZ42" s="285"/>
      <c r="FA42" s="285"/>
      <c r="FB42" s="285"/>
      <c r="FC42" s="286"/>
      <c r="FD42" s="384"/>
      <c r="FE42" s="258"/>
      <c r="FF42" s="285"/>
      <c r="FG42" s="285"/>
      <c r="FH42" s="285"/>
      <c r="FI42" s="285"/>
      <c r="FJ42" s="285"/>
      <c r="FK42" s="285"/>
      <c r="FL42" s="285"/>
      <c r="FM42" s="285"/>
      <c r="FN42" s="285"/>
      <c r="FO42" s="285"/>
      <c r="FP42" s="285"/>
      <c r="FQ42" s="285"/>
      <c r="FR42" s="285"/>
      <c r="FS42" s="285"/>
      <c r="FT42" s="285"/>
      <c r="FU42" s="285"/>
      <c r="FV42" s="285"/>
      <c r="FW42" s="286"/>
      <c r="FX42" s="384"/>
      <c r="FY42" s="258"/>
      <c r="FZ42" s="285"/>
      <c r="GA42" s="285"/>
      <c r="GB42" s="285"/>
      <c r="GC42" s="285"/>
      <c r="GD42" s="285"/>
      <c r="GE42" s="285"/>
      <c r="GF42" s="285"/>
      <c r="GG42" s="285"/>
      <c r="GH42" s="285"/>
      <c r="GI42" s="285"/>
      <c r="GJ42" s="285"/>
      <c r="GK42" s="285"/>
      <c r="GL42" s="285"/>
      <c r="GM42" s="285"/>
      <c r="GN42" s="285"/>
      <c r="GO42" s="285"/>
      <c r="GP42" s="285"/>
      <c r="GQ42" s="286"/>
      <c r="GR42" s="384"/>
      <c r="GS42" s="258"/>
      <c r="GT42" s="285"/>
      <c r="GU42" s="285"/>
      <c r="GV42" s="285"/>
      <c r="GW42" s="285"/>
      <c r="GX42" s="285"/>
      <c r="GY42" s="285"/>
      <c r="GZ42" s="285"/>
      <c r="HA42" s="285"/>
      <c r="HB42" s="285"/>
      <c r="HC42" s="285"/>
      <c r="HD42" s="285"/>
      <c r="HE42" s="285"/>
      <c r="HF42" s="285"/>
      <c r="HG42" s="285"/>
      <c r="HH42" s="285"/>
      <c r="HI42" s="285"/>
      <c r="HJ42" s="285"/>
      <c r="HK42" s="286"/>
      <c r="HL42" s="384"/>
      <c r="HM42" s="258"/>
      <c r="HN42" s="285"/>
      <c r="HO42" s="285"/>
      <c r="HP42" s="285"/>
      <c r="HQ42" s="285"/>
      <c r="HR42" s="285"/>
      <c r="HS42" s="285"/>
      <c r="HT42" s="285"/>
      <c r="HU42" s="285"/>
      <c r="HV42" s="285"/>
      <c r="HW42" s="285"/>
      <c r="HX42" s="285"/>
      <c r="HY42" s="285"/>
      <c r="HZ42" s="285"/>
      <c r="IA42" s="285"/>
      <c r="IB42" s="285"/>
      <c r="IC42" s="285"/>
      <c r="ID42" s="285"/>
      <c r="IE42" s="286"/>
      <c r="IF42" s="384"/>
      <c r="IG42" s="258"/>
      <c r="IH42" s="285"/>
      <c r="II42" s="285"/>
      <c r="IJ42" s="285"/>
      <c r="IK42" s="285"/>
      <c r="IL42" s="285"/>
      <c r="IM42" s="285"/>
      <c r="IN42" s="285"/>
      <c r="IO42" s="285"/>
      <c r="IP42" s="285"/>
      <c r="IQ42" s="285"/>
      <c r="IR42" s="285"/>
      <c r="IS42" s="285"/>
      <c r="IT42" s="285"/>
      <c r="IU42" s="285"/>
      <c r="IV42" s="285"/>
      <c r="IW42" s="285"/>
      <c r="IX42" s="285"/>
      <c r="IY42" s="286"/>
      <c r="IZ42" s="384"/>
      <c r="JA42" s="258"/>
      <c r="JB42" s="285"/>
      <c r="JC42" s="285"/>
      <c r="JD42" s="285"/>
      <c r="JE42" s="285"/>
      <c r="JF42" s="285"/>
      <c r="JG42" s="285"/>
      <c r="JH42" s="285"/>
      <c r="JI42" s="285"/>
      <c r="JJ42" s="285"/>
      <c r="JK42" s="285"/>
      <c r="JL42" s="285"/>
      <c r="JM42" s="285"/>
      <c r="JN42" s="285"/>
      <c r="JO42" s="285"/>
      <c r="JP42" s="285"/>
      <c r="JQ42" s="285"/>
      <c r="JR42" s="285"/>
      <c r="JS42" s="286"/>
      <c r="JT42" s="384"/>
      <c r="JU42" s="258"/>
      <c r="JV42" s="285"/>
      <c r="JW42" s="285"/>
      <c r="JX42" s="285"/>
      <c r="JY42" s="285"/>
      <c r="JZ42" s="285"/>
      <c r="KA42" s="285"/>
      <c r="KB42" s="285"/>
      <c r="KC42" s="285"/>
      <c r="KD42" s="285"/>
      <c r="KE42" s="285"/>
      <c r="KF42" s="285"/>
      <c r="KG42" s="285"/>
      <c r="KH42" s="285"/>
      <c r="KI42" s="285"/>
      <c r="KJ42" s="285"/>
      <c r="KK42" s="285"/>
      <c r="KL42" s="285"/>
      <c r="KM42" s="286"/>
    </row>
    <row r="43" spans="1:299" ht="12.75" customHeight="1" x14ac:dyDescent="0.2">
      <c r="A43" s="274" t="s">
        <v>435</v>
      </c>
      <c r="B43" s="277"/>
      <c r="C43" s="425"/>
      <c r="D43" s="425"/>
      <c r="E43" s="425"/>
      <c r="F43" s="425"/>
      <c r="G43" s="425"/>
      <c r="H43" s="425"/>
      <c r="I43" s="425"/>
      <c r="J43" s="425"/>
      <c r="K43" s="425"/>
      <c r="L43" s="425"/>
      <c r="M43" s="425"/>
      <c r="N43" s="425"/>
      <c r="O43" s="425"/>
      <c r="P43" s="425"/>
      <c r="Q43" s="425"/>
      <c r="R43" s="425"/>
      <c r="S43" s="426"/>
      <c r="T43" s="386"/>
      <c r="U43" s="427" t="s">
        <v>436</v>
      </c>
      <c r="V43" s="425"/>
      <c r="W43" s="425"/>
      <c r="X43" s="425"/>
      <c r="Y43" s="425"/>
      <c r="Z43" s="425"/>
      <c r="AA43" s="425"/>
      <c r="AB43" s="425"/>
      <c r="AC43" s="425"/>
      <c r="AD43" s="425"/>
      <c r="AE43" s="425"/>
      <c r="AF43" s="425"/>
      <c r="AG43" s="425"/>
      <c r="AH43" s="425"/>
      <c r="AI43" s="425"/>
      <c r="AJ43" s="425"/>
      <c r="AK43" s="425"/>
      <c r="AL43" s="425"/>
      <c r="AM43" s="426"/>
      <c r="AN43" s="386"/>
      <c r="AO43" s="427" t="s">
        <v>437</v>
      </c>
      <c r="AP43" s="425"/>
      <c r="AQ43" s="425"/>
      <c r="AR43" s="425"/>
      <c r="AS43" s="425"/>
      <c r="AT43" s="425"/>
      <c r="AU43" s="425"/>
      <c r="AV43" s="425"/>
      <c r="AW43" s="425"/>
      <c r="AX43" s="425"/>
      <c r="AY43" s="425"/>
      <c r="AZ43" s="425"/>
      <c r="BA43" s="425"/>
      <c r="BB43" s="425"/>
      <c r="BC43" s="425"/>
      <c r="BD43" s="425"/>
      <c r="BE43" s="425"/>
      <c r="BF43" s="425"/>
      <c r="BG43" s="426"/>
      <c r="BH43" s="272"/>
      <c r="BI43" s="274" t="s">
        <v>371</v>
      </c>
      <c r="BJ43" s="277"/>
      <c r="BK43" s="277"/>
      <c r="BL43" s="277"/>
      <c r="BM43" s="277"/>
      <c r="BN43" s="277"/>
      <c r="BO43" s="423"/>
      <c r="BP43" s="423"/>
      <c r="BQ43" s="423"/>
      <c r="BR43" s="423"/>
      <c r="BS43" s="423"/>
      <c r="BT43" s="423"/>
      <c r="BU43" s="423"/>
      <c r="BV43" s="423"/>
      <c r="BW43" s="423"/>
      <c r="BX43" s="423"/>
      <c r="BY43" s="423"/>
      <c r="BZ43" s="423"/>
      <c r="CA43" s="424"/>
      <c r="CB43" s="386"/>
      <c r="CC43" s="274" t="s">
        <v>371</v>
      </c>
      <c r="CD43" s="277"/>
      <c r="CE43" s="277"/>
      <c r="CF43" s="277"/>
      <c r="CG43" s="277"/>
      <c r="CH43" s="277"/>
      <c r="CI43" s="423"/>
      <c r="CJ43" s="423"/>
      <c r="CK43" s="423"/>
      <c r="CL43" s="423"/>
      <c r="CM43" s="423"/>
      <c r="CN43" s="423"/>
      <c r="CO43" s="423"/>
      <c r="CP43" s="423"/>
      <c r="CQ43" s="423"/>
      <c r="CR43" s="423"/>
      <c r="CS43" s="423"/>
      <c r="CT43" s="423"/>
      <c r="CU43" s="424"/>
      <c r="CV43" s="386"/>
      <c r="CW43" s="274" t="s">
        <v>371</v>
      </c>
      <c r="CX43" s="277"/>
      <c r="CY43" s="277"/>
      <c r="CZ43" s="277"/>
      <c r="DA43" s="277"/>
      <c r="DB43" s="277"/>
      <c r="DC43" s="423"/>
      <c r="DD43" s="423"/>
      <c r="DE43" s="423"/>
      <c r="DF43" s="423"/>
      <c r="DG43" s="423"/>
      <c r="DH43" s="423"/>
      <c r="DI43" s="423"/>
      <c r="DJ43" s="423"/>
      <c r="DK43" s="423"/>
      <c r="DL43" s="423"/>
      <c r="DM43" s="423"/>
      <c r="DN43" s="423"/>
      <c r="DO43" s="424"/>
      <c r="DP43" s="386"/>
      <c r="DQ43" s="274" t="s">
        <v>371</v>
      </c>
      <c r="DR43" s="277"/>
      <c r="DS43" s="277"/>
      <c r="DT43" s="277"/>
      <c r="DU43" s="277"/>
      <c r="DV43" s="277"/>
      <c r="DW43" s="423"/>
      <c r="DX43" s="423"/>
      <c r="DY43" s="423"/>
      <c r="DZ43" s="423"/>
      <c r="EA43" s="423"/>
      <c r="EB43" s="423"/>
      <c r="EC43" s="423"/>
      <c r="ED43" s="423"/>
      <c r="EE43" s="423"/>
      <c r="EF43" s="423"/>
      <c r="EG43" s="423"/>
      <c r="EH43" s="423"/>
      <c r="EI43" s="424"/>
      <c r="EJ43" s="386"/>
      <c r="EK43" s="274" t="s">
        <v>371</v>
      </c>
      <c r="EL43" s="277"/>
      <c r="EM43" s="277"/>
      <c r="EN43" s="277"/>
      <c r="EO43" s="277"/>
      <c r="EP43" s="277"/>
      <c r="EQ43" s="423"/>
      <c r="ER43" s="423"/>
      <c r="ES43" s="423"/>
      <c r="ET43" s="423"/>
      <c r="EU43" s="423"/>
      <c r="EV43" s="423"/>
      <c r="EW43" s="423"/>
      <c r="EX43" s="423"/>
      <c r="EY43" s="423"/>
      <c r="EZ43" s="423"/>
      <c r="FA43" s="423"/>
      <c r="FB43" s="423"/>
      <c r="FC43" s="424"/>
      <c r="FD43" s="386"/>
      <c r="FE43" s="274" t="s">
        <v>371</v>
      </c>
      <c r="FF43" s="277"/>
      <c r="FG43" s="277"/>
      <c r="FH43" s="277"/>
      <c r="FI43" s="277"/>
      <c r="FJ43" s="277"/>
      <c r="FK43" s="423"/>
      <c r="FL43" s="423"/>
      <c r="FM43" s="423"/>
      <c r="FN43" s="423"/>
      <c r="FO43" s="423"/>
      <c r="FP43" s="423"/>
      <c r="FQ43" s="423"/>
      <c r="FR43" s="423"/>
      <c r="FS43" s="423"/>
      <c r="FT43" s="423"/>
      <c r="FU43" s="423"/>
      <c r="FV43" s="423"/>
      <c r="FW43" s="424"/>
      <c r="FX43" s="386"/>
      <c r="FY43" s="274" t="s">
        <v>371</v>
      </c>
      <c r="FZ43" s="277"/>
      <c r="GA43" s="277"/>
      <c r="GB43" s="277"/>
      <c r="GC43" s="277"/>
      <c r="GD43" s="277"/>
      <c r="GE43" s="423"/>
      <c r="GF43" s="423"/>
      <c r="GG43" s="423"/>
      <c r="GH43" s="423"/>
      <c r="GI43" s="423"/>
      <c r="GJ43" s="423"/>
      <c r="GK43" s="423"/>
      <c r="GL43" s="423"/>
      <c r="GM43" s="423"/>
      <c r="GN43" s="423"/>
      <c r="GO43" s="423"/>
      <c r="GP43" s="423"/>
      <c r="GQ43" s="424"/>
      <c r="GR43" s="386"/>
      <c r="GS43" s="274" t="s">
        <v>371</v>
      </c>
      <c r="GT43" s="277"/>
      <c r="GU43" s="277"/>
      <c r="GV43" s="277"/>
      <c r="GW43" s="277"/>
      <c r="GX43" s="277"/>
      <c r="GY43" s="423"/>
      <c r="GZ43" s="423"/>
      <c r="HA43" s="423"/>
      <c r="HB43" s="423"/>
      <c r="HC43" s="423"/>
      <c r="HD43" s="423"/>
      <c r="HE43" s="423"/>
      <c r="HF43" s="423"/>
      <c r="HG43" s="423"/>
      <c r="HH43" s="423"/>
      <c r="HI43" s="423"/>
      <c r="HJ43" s="423"/>
      <c r="HK43" s="424"/>
      <c r="HL43" s="386"/>
      <c r="HM43" s="274" t="s">
        <v>371</v>
      </c>
      <c r="HN43" s="277"/>
      <c r="HO43" s="277"/>
      <c r="HP43" s="277"/>
      <c r="HQ43" s="277"/>
      <c r="HR43" s="277"/>
      <c r="HS43" s="423"/>
      <c r="HT43" s="423"/>
      <c r="HU43" s="423"/>
      <c r="HV43" s="423"/>
      <c r="HW43" s="423"/>
      <c r="HX43" s="423"/>
      <c r="HY43" s="423"/>
      <c r="HZ43" s="423"/>
      <c r="IA43" s="423"/>
      <c r="IB43" s="423"/>
      <c r="IC43" s="423"/>
      <c r="ID43" s="423"/>
      <c r="IE43" s="424"/>
      <c r="IF43" s="386"/>
      <c r="IG43" s="274" t="s">
        <v>371</v>
      </c>
      <c r="IH43" s="277"/>
      <c r="II43" s="277"/>
      <c r="IJ43" s="277"/>
      <c r="IK43" s="277"/>
      <c r="IL43" s="277"/>
      <c r="IM43" s="423"/>
      <c r="IN43" s="423"/>
      <c r="IO43" s="423"/>
      <c r="IP43" s="423"/>
      <c r="IQ43" s="423"/>
      <c r="IR43" s="423"/>
      <c r="IS43" s="423"/>
      <c r="IT43" s="423"/>
      <c r="IU43" s="423"/>
      <c r="IV43" s="423"/>
      <c r="IW43" s="423"/>
      <c r="IX43" s="423"/>
      <c r="IY43" s="424"/>
      <c r="IZ43" s="386"/>
      <c r="JA43" s="274" t="s">
        <v>371</v>
      </c>
      <c r="JB43" s="277"/>
      <c r="JC43" s="277"/>
      <c r="JD43" s="277"/>
      <c r="JE43" s="277"/>
      <c r="JF43" s="277"/>
      <c r="JG43" s="423"/>
      <c r="JH43" s="423"/>
      <c r="JI43" s="423"/>
      <c r="JJ43" s="423"/>
      <c r="JK43" s="423"/>
      <c r="JL43" s="423"/>
      <c r="JM43" s="423"/>
      <c r="JN43" s="423"/>
      <c r="JO43" s="423"/>
      <c r="JP43" s="423"/>
      <c r="JQ43" s="423"/>
      <c r="JR43" s="423"/>
      <c r="JS43" s="424"/>
      <c r="JT43" s="386"/>
      <c r="JU43" s="274" t="s">
        <v>371</v>
      </c>
      <c r="JV43" s="277"/>
      <c r="JW43" s="277"/>
      <c r="JX43" s="277"/>
      <c r="JY43" s="277"/>
      <c r="JZ43" s="277"/>
      <c r="KA43" s="423"/>
      <c r="KB43" s="423"/>
      <c r="KC43" s="423"/>
      <c r="KD43" s="423"/>
      <c r="KE43" s="423"/>
      <c r="KF43" s="423"/>
      <c r="KG43" s="423"/>
      <c r="KH43" s="423"/>
      <c r="KI43" s="423"/>
      <c r="KJ43" s="423"/>
      <c r="KK43" s="423"/>
      <c r="KL43" s="423"/>
      <c r="KM43" s="424"/>
    </row>
    <row r="44" spans="1:299" ht="12.75" customHeight="1" x14ac:dyDescent="0.2">
      <c r="A44" s="581"/>
      <c r="B44" s="26"/>
      <c r="C44" s="26"/>
      <c r="D44" s="26"/>
      <c r="E44" s="26"/>
      <c r="F44" s="26"/>
      <c r="G44" s="26"/>
      <c r="H44" s="26"/>
      <c r="I44" s="26"/>
      <c r="J44" s="26"/>
      <c r="K44" s="26"/>
      <c r="L44" s="26"/>
      <c r="M44" s="26"/>
      <c r="N44" s="26"/>
      <c r="O44" s="26"/>
      <c r="P44" s="26"/>
      <c r="Q44" s="26"/>
      <c r="R44" s="26"/>
      <c r="S44" s="557"/>
      <c r="T44" s="386"/>
      <c r="U44" s="581"/>
      <c r="V44" s="26"/>
      <c r="W44" s="26"/>
      <c r="X44" s="26"/>
      <c r="Y44" s="26"/>
      <c r="Z44" s="26"/>
      <c r="AA44" s="26"/>
      <c r="AB44" s="26"/>
      <c r="AC44" s="26"/>
      <c r="AD44" s="26"/>
      <c r="AE44" s="26"/>
      <c r="AF44" s="26"/>
      <c r="AG44" s="26"/>
      <c r="AH44" s="26"/>
      <c r="AI44" s="26"/>
      <c r="AJ44" s="26"/>
      <c r="AK44" s="26"/>
      <c r="AL44" s="26"/>
      <c r="AM44" s="557"/>
      <c r="AN44" s="386"/>
      <c r="AO44" s="581"/>
      <c r="AP44" s="26"/>
      <c r="AQ44" s="26"/>
      <c r="AR44" s="26"/>
      <c r="AS44" s="26"/>
      <c r="AT44" s="26"/>
      <c r="AU44" s="26"/>
      <c r="AV44" s="26"/>
      <c r="AW44" s="26"/>
      <c r="AX44" s="26"/>
      <c r="AY44" s="26"/>
      <c r="AZ44" s="26"/>
      <c r="BA44" s="26"/>
      <c r="BB44" s="26"/>
      <c r="BC44" s="26"/>
      <c r="BD44" s="26"/>
      <c r="BE44" s="26"/>
      <c r="BF44" s="26"/>
      <c r="BG44" s="557"/>
      <c r="BH44" s="281"/>
      <c r="BI44" s="581"/>
      <c r="BJ44" s="26"/>
      <c r="BK44" s="26"/>
      <c r="BL44" s="26"/>
      <c r="BM44" s="26"/>
      <c r="BN44" s="26"/>
      <c r="BO44" s="26"/>
      <c r="BP44" s="26"/>
      <c r="BQ44" s="26"/>
      <c r="BR44" s="26"/>
      <c r="BS44" s="26"/>
      <c r="BT44" s="26"/>
      <c r="BU44" s="26"/>
      <c r="BV44" s="26"/>
      <c r="BW44" s="26"/>
      <c r="BX44" s="26"/>
      <c r="BY44" s="26"/>
      <c r="BZ44" s="26"/>
      <c r="CA44" s="557"/>
      <c r="CB44" s="386"/>
      <c r="CC44" s="581"/>
      <c r="CD44" s="26"/>
      <c r="CE44" s="26"/>
      <c r="CF44" s="26"/>
      <c r="CG44" s="26"/>
      <c r="CH44" s="26"/>
      <c r="CI44" s="26"/>
      <c r="CJ44" s="26"/>
      <c r="CK44" s="26"/>
      <c r="CL44" s="26"/>
      <c r="CM44" s="26"/>
      <c r="CN44" s="26"/>
      <c r="CO44" s="26"/>
      <c r="CP44" s="26"/>
      <c r="CQ44" s="26"/>
      <c r="CR44" s="26"/>
      <c r="CS44" s="26"/>
      <c r="CT44" s="26"/>
      <c r="CU44" s="557"/>
      <c r="CV44" s="386"/>
      <c r="CW44" s="581"/>
      <c r="CX44" s="26"/>
      <c r="CY44" s="26"/>
      <c r="CZ44" s="26"/>
      <c r="DA44" s="26"/>
      <c r="DB44" s="26"/>
      <c r="DC44" s="26"/>
      <c r="DD44" s="26"/>
      <c r="DE44" s="26"/>
      <c r="DF44" s="26"/>
      <c r="DG44" s="26"/>
      <c r="DH44" s="26"/>
      <c r="DI44" s="26"/>
      <c r="DJ44" s="26"/>
      <c r="DK44" s="26"/>
      <c r="DL44" s="26"/>
      <c r="DM44" s="26"/>
      <c r="DN44" s="26"/>
      <c r="DO44" s="557"/>
      <c r="DP44" s="386"/>
      <c r="DQ44" s="581"/>
      <c r="DR44" s="26"/>
      <c r="DS44" s="26"/>
      <c r="DT44" s="26"/>
      <c r="DU44" s="26"/>
      <c r="DV44" s="26"/>
      <c r="DW44" s="26"/>
      <c r="DX44" s="26"/>
      <c r="DY44" s="26"/>
      <c r="DZ44" s="26"/>
      <c r="EA44" s="26"/>
      <c r="EB44" s="26"/>
      <c r="EC44" s="26"/>
      <c r="ED44" s="26"/>
      <c r="EE44" s="26"/>
      <c r="EF44" s="26"/>
      <c r="EG44" s="26"/>
      <c r="EH44" s="26"/>
      <c r="EI44" s="557"/>
      <c r="EJ44" s="386"/>
      <c r="EK44" s="581"/>
      <c r="EL44" s="26"/>
      <c r="EM44" s="26"/>
      <c r="EN44" s="26"/>
      <c r="EO44" s="26"/>
      <c r="EP44" s="26"/>
      <c r="EQ44" s="26"/>
      <c r="ER44" s="26"/>
      <c r="ES44" s="26"/>
      <c r="ET44" s="26"/>
      <c r="EU44" s="26"/>
      <c r="EV44" s="26"/>
      <c r="EW44" s="26"/>
      <c r="EX44" s="26"/>
      <c r="EY44" s="26"/>
      <c r="EZ44" s="26"/>
      <c r="FA44" s="26"/>
      <c r="FB44" s="26"/>
      <c r="FC44" s="557"/>
      <c r="FD44" s="386"/>
      <c r="FE44" s="581"/>
      <c r="FF44" s="26"/>
      <c r="FG44" s="26"/>
      <c r="FH44" s="26"/>
      <c r="FI44" s="26"/>
      <c r="FJ44" s="26"/>
      <c r="FK44" s="26"/>
      <c r="FL44" s="26"/>
      <c r="FM44" s="26"/>
      <c r="FN44" s="26"/>
      <c r="FO44" s="26"/>
      <c r="FP44" s="26"/>
      <c r="FQ44" s="26"/>
      <c r="FR44" s="26"/>
      <c r="FS44" s="26"/>
      <c r="FT44" s="26"/>
      <c r="FU44" s="26"/>
      <c r="FV44" s="26"/>
      <c r="FW44" s="557"/>
      <c r="FX44" s="386"/>
      <c r="FY44" s="581"/>
      <c r="FZ44" s="26"/>
      <c r="GA44" s="26"/>
      <c r="GB44" s="26"/>
      <c r="GC44" s="26"/>
      <c r="GD44" s="26"/>
      <c r="GE44" s="26"/>
      <c r="GF44" s="26"/>
      <c r="GG44" s="26"/>
      <c r="GH44" s="26"/>
      <c r="GI44" s="26"/>
      <c r="GJ44" s="26"/>
      <c r="GK44" s="26"/>
      <c r="GL44" s="26"/>
      <c r="GM44" s="26"/>
      <c r="GN44" s="26"/>
      <c r="GO44" s="26"/>
      <c r="GP44" s="26"/>
      <c r="GQ44" s="557"/>
      <c r="GR44" s="386"/>
      <c r="GS44" s="581"/>
      <c r="GT44" s="26"/>
      <c r="GU44" s="26"/>
      <c r="GV44" s="26"/>
      <c r="GW44" s="26"/>
      <c r="GX44" s="26"/>
      <c r="GY44" s="26"/>
      <c r="GZ44" s="26"/>
      <c r="HA44" s="26"/>
      <c r="HB44" s="26"/>
      <c r="HC44" s="26"/>
      <c r="HD44" s="26"/>
      <c r="HE44" s="26"/>
      <c r="HF44" s="26"/>
      <c r="HG44" s="26"/>
      <c r="HH44" s="26"/>
      <c r="HI44" s="26"/>
      <c r="HJ44" s="26"/>
      <c r="HK44" s="557"/>
      <c r="HL44" s="386"/>
      <c r="HM44" s="581"/>
      <c r="HN44" s="26"/>
      <c r="HO44" s="26"/>
      <c r="HP44" s="26"/>
      <c r="HQ44" s="26"/>
      <c r="HR44" s="26"/>
      <c r="HS44" s="26"/>
      <c r="HT44" s="26"/>
      <c r="HU44" s="26"/>
      <c r="HV44" s="26"/>
      <c r="HW44" s="26"/>
      <c r="HX44" s="26"/>
      <c r="HY44" s="26"/>
      <c r="HZ44" s="26"/>
      <c r="IA44" s="26"/>
      <c r="IB44" s="26"/>
      <c r="IC44" s="26"/>
      <c r="ID44" s="26"/>
      <c r="IE44" s="557"/>
      <c r="IF44" s="386"/>
      <c r="IG44" s="581"/>
      <c r="IH44" s="26"/>
      <c r="II44" s="26"/>
      <c r="IJ44" s="26"/>
      <c r="IK44" s="26"/>
      <c r="IL44" s="26"/>
      <c r="IM44" s="26"/>
      <c r="IN44" s="26"/>
      <c r="IO44" s="26"/>
      <c r="IP44" s="26"/>
      <c r="IQ44" s="26"/>
      <c r="IR44" s="26"/>
      <c r="IS44" s="26"/>
      <c r="IT44" s="26"/>
      <c r="IU44" s="26"/>
      <c r="IV44" s="26"/>
      <c r="IW44" s="26"/>
      <c r="IX44" s="26"/>
      <c r="IY44" s="557"/>
      <c r="IZ44" s="386"/>
      <c r="JA44" s="581"/>
      <c r="JB44" s="26"/>
      <c r="JC44" s="26"/>
      <c r="JD44" s="26"/>
      <c r="JE44" s="26"/>
      <c r="JF44" s="26"/>
      <c r="JG44" s="26"/>
      <c r="JH44" s="26"/>
      <c r="JI44" s="26"/>
      <c r="JJ44" s="26"/>
      <c r="JK44" s="26"/>
      <c r="JL44" s="26"/>
      <c r="JM44" s="26"/>
      <c r="JN44" s="26"/>
      <c r="JO44" s="26"/>
      <c r="JP44" s="26"/>
      <c r="JQ44" s="26"/>
      <c r="JR44" s="26"/>
      <c r="JS44" s="557"/>
      <c r="JT44" s="386"/>
      <c r="JU44" s="581"/>
      <c r="JV44" s="26"/>
      <c r="JW44" s="26"/>
      <c r="JX44" s="26"/>
      <c r="JY44" s="26"/>
      <c r="JZ44" s="26"/>
      <c r="KA44" s="26"/>
      <c r="KB44" s="26"/>
      <c r="KC44" s="26"/>
      <c r="KD44" s="26"/>
      <c r="KE44" s="26"/>
      <c r="KF44" s="26"/>
      <c r="KG44" s="26"/>
      <c r="KH44" s="26"/>
      <c r="KI44" s="26"/>
      <c r="KJ44" s="26"/>
      <c r="KK44" s="26"/>
      <c r="KL44" s="26"/>
      <c r="KM44" s="557"/>
    </row>
    <row r="45" spans="1:299" ht="12.75" customHeight="1" x14ac:dyDescent="0.2">
      <c r="A45" s="556" t="s">
        <v>438</v>
      </c>
      <c r="B45" s="58"/>
      <c r="C45" s="58"/>
      <c r="D45" s="58"/>
      <c r="E45" s="58"/>
      <c r="F45" s="58"/>
      <c r="G45" s="58"/>
      <c r="H45" s="58"/>
      <c r="I45" s="58"/>
      <c r="J45" s="58"/>
      <c r="K45" s="58"/>
      <c r="L45" s="58"/>
      <c r="M45" s="58"/>
      <c r="N45" s="58"/>
      <c r="O45" s="429" t="s">
        <v>240</v>
      </c>
      <c r="P45" s="58"/>
      <c r="Q45" s="58"/>
      <c r="R45" s="58"/>
      <c r="S45" s="233"/>
      <c r="T45" s="386"/>
      <c r="U45" s="582" t="s">
        <v>439</v>
      </c>
      <c r="V45" s="58"/>
      <c r="W45" s="58"/>
      <c r="X45" s="58"/>
      <c r="Y45" s="58"/>
      <c r="Z45" s="58"/>
      <c r="AA45" s="58"/>
      <c r="AB45" s="58"/>
      <c r="AC45" s="58"/>
      <c r="AD45" s="58"/>
      <c r="AE45" s="58"/>
      <c r="AF45" s="58"/>
      <c r="AG45" s="58"/>
      <c r="AH45" s="58"/>
      <c r="AI45" s="58"/>
      <c r="AJ45" s="58"/>
      <c r="AK45" s="58"/>
      <c r="AL45" s="58"/>
      <c r="AM45" s="233"/>
      <c r="AN45" s="386"/>
      <c r="AO45" s="582" t="s">
        <v>440</v>
      </c>
      <c r="AP45" s="58"/>
      <c r="AQ45" s="58"/>
      <c r="AR45" s="58"/>
      <c r="AS45" s="58"/>
      <c r="AT45" s="58"/>
      <c r="AU45" s="58"/>
      <c r="AV45" s="58"/>
      <c r="AW45" s="58"/>
      <c r="AX45" s="58"/>
      <c r="AY45" s="58"/>
      <c r="AZ45" s="58"/>
      <c r="BA45" s="58"/>
      <c r="BB45" s="58"/>
      <c r="BC45" s="58"/>
      <c r="BD45" s="58"/>
      <c r="BE45" s="58"/>
      <c r="BF45" s="58"/>
      <c r="BG45" s="233"/>
      <c r="BH45" s="281"/>
      <c r="BI45" s="582" t="s">
        <v>440</v>
      </c>
      <c r="BJ45" s="58"/>
      <c r="BK45" s="58"/>
      <c r="BL45" s="58"/>
      <c r="BM45" s="58"/>
      <c r="BN45" s="58"/>
      <c r="BO45" s="58"/>
      <c r="BP45" s="58"/>
      <c r="BQ45" s="58"/>
      <c r="BR45" s="58"/>
      <c r="BS45" s="58"/>
      <c r="BT45" s="58"/>
      <c r="BU45" s="58"/>
      <c r="BV45" s="58"/>
      <c r="BW45" s="429" t="s">
        <v>240</v>
      </c>
      <c r="BX45" s="58"/>
      <c r="BY45" s="58"/>
      <c r="BZ45" s="58"/>
      <c r="CA45" s="233"/>
      <c r="CB45" s="386"/>
      <c r="CC45" s="582" t="s">
        <v>440</v>
      </c>
      <c r="CD45" s="58"/>
      <c r="CE45" s="58"/>
      <c r="CF45" s="58"/>
      <c r="CG45" s="58"/>
      <c r="CH45" s="58"/>
      <c r="CI45" s="58"/>
      <c r="CJ45" s="58"/>
      <c r="CK45" s="58"/>
      <c r="CL45" s="58"/>
      <c r="CM45" s="58"/>
      <c r="CN45" s="58"/>
      <c r="CO45" s="58"/>
      <c r="CP45" s="58"/>
      <c r="CQ45" s="58"/>
      <c r="CR45" s="58"/>
      <c r="CS45" s="58"/>
      <c r="CT45" s="58"/>
      <c r="CU45" s="233"/>
      <c r="CV45" s="386"/>
      <c r="CW45" s="582" t="s">
        <v>440</v>
      </c>
      <c r="CX45" s="58"/>
      <c r="CY45" s="58"/>
      <c r="CZ45" s="58"/>
      <c r="DA45" s="58"/>
      <c r="DB45" s="58"/>
      <c r="DC45" s="58"/>
      <c r="DD45" s="58"/>
      <c r="DE45" s="58"/>
      <c r="DF45" s="58"/>
      <c r="DG45" s="58"/>
      <c r="DH45" s="58"/>
      <c r="DI45" s="58"/>
      <c r="DJ45" s="58"/>
      <c r="DK45" s="58"/>
      <c r="DL45" s="58"/>
      <c r="DM45" s="58"/>
      <c r="DN45" s="58"/>
      <c r="DO45" s="233"/>
      <c r="DP45" s="386"/>
      <c r="DQ45" s="582" t="s">
        <v>440</v>
      </c>
      <c r="DR45" s="58"/>
      <c r="DS45" s="58"/>
      <c r="DT45" s="58"/>
      <c r="DU45" s="58"/>
      <c r="DV45" s="58"/>
      <c r="DW45" s="58"/>
      <c r="DX45" s="58"/>
      <c r="DY45" s="58"/>
      <c r="DZ45" s="58"/>
      <c r="EA45" s="58"/>
      <c r="EB45" s="58"/>
      <c r="EC45" s="58"/>
      <c r="ED45" s="58"/>
      <c r="EE45" s="429" t="s">
        <v>240</v>
      </c>
      <c r="EF45" s="58"/>
      <c r="EG45" s="58"/>
      <c r="EH45" s="58"/>
      <c r="EI45" s="233"/>
      <c r="EJ45" s="386"/>
      <c r="EK45" s="582" t="s">
        <v>440</v>
      </c>
      <c r="EL45" s="58"/>
      <c r="EM45" s="58"/>
      <c r="EN45" s="58"/>
      <c r="EO45" s="58"/>
      <c r="EP45" s="58"/>
      <c r="EQ45" s="58"/>
      <c r="ER45" s="58"/>
      <c r="ES45" s="58"/>
      <c r="ET45" s="58"/>
      <c r="EU45" s="58"/>
      <c r="EV45" s="58"/>
      <c r="EW45" s="58"/>
      <c r="EX45" s="58"/>
      <c r="EY45" s="58"/>
      <c r="EZ45" s="58"/>
      <c r="FA45" s="58"/>
      <c r="FB45" s="58"/>
      <c r="FC45" s="233"/>
      <c r="FD45" s="386"/>
      <c r="FE45" s="582" t="s">
        <v>440</v>
      </c>
      <c r="FF45" s="58"/>
      <c r="FG45" s="58"/>
      <c r="FH45" s="58"/>
      <c r="FI45" s="58"/>
      <c r="FJ45" s="58"/>
      <c r="FK45" s="58"/>
      <c r="FL45" s="58"/>
      <c r="FM45" s="58"/>
      <c r="FN45" s="58"/>
      <c r="FO45" s="58"/>
      <c r="FP45" s="58"/>
      <c r="FQ45" s="58"/>
      <c r="FR45" s="58"/>
      <c r="FS45" s="58"/>
      <c r="FT45" s="58"/>
      <c r="FU45" s="58"/>
      <c r="FV45" s="58"/>
      <c r="FW45" s="233"/>
      <c r="FX45" s="386"/>
      <c r="FY45" s="582" t="s">
        <v>440</v>
      </c>
      <c r="FZ45" s="58"/>
      <c r="GA45" s="58"/>
      <c r="GB45" s="58"/>
      <c r="GC45" s="58"/>
      <c r="GD45" s="58"/>
      <c r="GE45" s="58"/>
      <c r="GF45" s="58"/>
      <c r="GG45" s="58"/>
      <c r="GH45" s="58"/>
      <c r="GI45" s="58"/>
      <c r="GJ45" s="58"/>
      <c r="GK45" s="58"/>
      <c r="GL45" s="58"/>
      <c r="GM45" s="429" t="s">
        <v>240</v>
      </c>
      <c r="GN45" s="58"/>
      <c r="GO45" s="58"/>
      <c r="GP45" s="58"/>
      <c r="GQ45" s="233"/>
      <c r="GR45" s="386"/>
      <c r="GS45" s="582" t="s">
        <v>440</v>
      </c>
      <c r="GT45" s="58"/>
      <c r="GU45" s="58"/>
      <c r="GV45" s="58"/>
      <c r="GW45" s="58"/>
      <c r="GX45" s="58"/>
      <c r="GY45" s="58"/>
      <c r="GZ45" s="58"/>
      <c r="HA45" s="58"/>
      <c r="HB45" s="58"/>
      <c r="HC45" s="58"/>
      <c r="HD45" s="58"/>
      <c r="HE45" s="58"/>
      <c r="HF45" s="58"/>
      <c r="HG45" s="58"/>
      <c r="HH45" s="58"/>
      <c r="HI45" s="58"/>
      <c r="HJ45" s="58"/>
      <c r="HK45" s="233"/>
      <c r="HL45" s="386"/>
      <c r="HM45" s="582" t="s">
        <v>440</v>
      </c>
      <c r="HN45" s="58"/>
      <c r="HO45" s="58"/>
      <c r="HP45" s="58"/>
      <c r="HQ45" s="58"/>
      <c r="HR45" s="58"/>
      <c r="HS45" s="58"/>
      <c r="HT45" s="58"/>
      <c r="HU45" s="58"/>
      <c r="HV45" s="58"/>
      <c r="HW45" s="58"/>
      <c r="HX45" s="58"/>
      <c r="HY45" s="58"/>
      <c r="HZ45" s="58"/>
      <c r="IA45" s="58"/>
      <c r="IB45" s="58"/>
      <c r="IC45" s="58"/>
      <c r="ID45" s="58"/>
      <c r="IE45" s="233"/>
      <c r="IF45" s="386"/>
      <c r="IG45" s="582" t="s">
        <v>440</v>
      </c>
      <c r="IH45" s="58"/>
      <c r="II45" s="58"/>
      <c r="IJ45" s="58"/>
      <c r="IK45" s="58"/>
      <c r="IL45" s="58"/>
      <c r="IM45" s="58"/>
      <c r="IN45" s="58"/>
      <c r="IO45" s="58"/>
      <c r="IP45" s="58"/>
      <c r="IQ45" s="58"/>
      <c r="IR45" s="58"/>
      <c r="IS45" s="58"/>
      <c r="IT45" s="58"/>
      <c r="IU45" s="429" t="s">
        <v>240</v>
      </c>
      <c r="IV45" s="58"/>
      <c r="IW45" s="58"/>
      <c r="IX45" s="58"/>
      <c r="IY45" s="233"/>
      <c r="IZ45" s="386"/>
      <c r="JA45" s="582" t="s">
        <v>440</v>
      </c>
      <c r="JB45" s="58"/>
      <c r="JC45" s="58"/>
      <c r="JD45" s="58"/>
      <c r="JE45" s="58"/>
      <c r="JF45" s="58"/>
      <c r="JG45" s="58"/>
      <c r="JH45" s="58"/>
      <c r="JI45" s="58"/>
      <c r="JJ45" s="58"/>
      <c r="JK45" s="58"/>
      <c r="JL45" s="58"/>
      <c r="JM45" s="58"/>
      <c r="JN45" s="58"/>
      <c r="JO45" s="58"/>
      <c r="JP45" s="58"/>
      <c r="JQ45" s="58"/>
      <c r="JR45" s="58"/>
      <c r="JS45" s="233"/>
      <c r="JT45" s="386"/>
      <c r="JU45" s="582" t="s">
        <v>440</v>
      </c>
      <c r="JV45" s="58"/>
      <c r="JW45" s="58"/>
      <c r="JX45" s="58"/>
      <c r="JY45" s="58"/>
      <c r="JZ45" s="58"/>
      <c r="KA45" s="58"/>
      <c r="KB45" s="58"/>
      <c r="KC45" s="58"/>
      <c r="KD45" s="58"/>
      <c r="KE45" s="58"/>
      <c r="KF45" s="58"/>
      <c r="KG45" s="58"/>
      <c r="KH45" s="58"/>
      <c r="KI45" s="58"/>
      <c r="KJ45" s="58"/>
      <c r="KK45" s="58"/>
      <c r="KL45" s="58"/>
      <c r="KM45" s="233"/>
    </row>
    <row r="46" spans="1:299" ht="12.75" customHeight="1" x14ac:dyDescent="0.2">
      <c r="A46" s="1022" t="s">
        <v>441</v>
      </c>
      <c r="B46" s="775"/>
      <c r="C46" s="761"/>
      <c r="D46" s="1076"/>
      <c r="E46" s="765"/>
      <c r="F46" s="583" t="s">
        <v>442</v>
      </c>
      <c r="G46" s="226"/>
      <c r="H46" s="57"/>
      <c r="I46" s="58"/>
      <c r="J46" s="58"/>
      <c r="K46" s="58"/>
      <c r="L46" s="58"/>
      <c r="M46" s="58"/>
      <c r="N46" s="58"/>
      <c r="O46" s="430" t="s">
        <v>443</v>
      </c>
      <c r="P46" s="58"/>
      <c r="Q46" s="58"/>
      <c r="R46" s="58"/>
      <c r="S46" s="233"/>
      <c r="T46" s="387"/>
      <c r="U46" s="1022" t="s">
        <v>441</v>
      </c>
      <c r="V46" s="775"/>
      <c r="W46" s="761"/>
      <c r="X46" s="1023"/>
      <c r="Y46" s="765"/>
      <c r="Z46" s="583" t="s">
        <v>444</v>
      </c>
      <c r="AA46" s="226"/>
      <c r="AB46" s="57"/>
      <c r="AC46" s="58"/>
      <c r="AD46" s="58"/>
      <c r="AE46" s="58"/>
      <c r="AF46" s="58"/>
      <c r="AG46" s="58"/>
      <c r="AH46" s="58"/>
      <c r="AI46" s="58"/>
      <c r="AJ46" s="58"/>
      <c r="AK46" s="58"/>
      <c r="AL46" s="58"/>
      <c r="AM46" s="233"/>
      <c r="AN46" s="387"/>
      <c r="AO46" s="1022" t="s">
        <v>383</v>
      </c>
      <c r="AP46" s="775"/>
      <c r="AQ46" s="761"/>
      <c r="AR46" s="1023"/>
      <c r="AS46" s="765"/>
      <c r="AT46" s="556"/>
      <c r="AU46" s="8"/>
      <c r="AV46" s="57"/>
      <c r="AW46" s="58"/>
      <c r="AX46" s="58"/>
      <c r="AY46" s="58"/>
      <c r="AZ46" s="58"/>
      <c r="BA46" s="58"/>
      <c r="BB46" s="58"/>
      <c r="BC46" s="58"/>
      <c r="BD46" s="58"/>
      <c r="BE46" s="58"/>
      <c r="BF46" s="58"/>
      <c r="BG46" s="233"/>
      <c r="BH46" s="282"/>
      <c r="BI46" s="1022" t="s">
        <v>383</v>
      </c>
      <c r="BJ46" s="775"/>
      <c r="BK46" s="761"/>
      <c r="BL46" s="1023"/>
      <c r="BM46" s="765"/>
      <c r="BN46" s="556"/>
      <c r="BO46" s="8"/>
      <c r="BP46" s="57"/>
      <c r="BQ46" s="58"/>
      <c r="BR46" s="58"/>
      <c r="BS46" s="58"/>
      <c r="BT46" s="58"/>
      <c r="BU46" s="58"/>
      <c r="BV46" s="58"/>
      <c r="BW46" s="430" t="s">
        <v>443</v>
      </c>
      <c r="BX46" s="58"/>
      <c r="BY46" s="58"/>
      <c r="BZ46" s="58"/>
      <c r="CA46" s="233"/>
      <c r="CB46" s="387"/>
      <c r="CC46" s="1022" t="s">
        <v>383</v>
      </c>
      <c r="CD46" s="775"/>
      <c r="CE46" s="761"/>
      <c r="CF46" s="1023"/>
      <c r="CG46" s="765"/>
      <c r="CH46" s="556"/>
      <c r="CI46" s="8"/>
      <c r="CJ46" s="57"/>
      <c r="CK46" s="58"/>
      <c r="CL46" s="58"/>
      <c r="CM46" s="58"/>
      <c r="CN46" s="58"/>
      <c r="CO46" s="58"/>
      <c r="CP46" s="58"/>
      <c r="CQ46" s="58"/>
      <c r="CR46" s="58"/>
      <c r="CS46" s="58"/>
      <c r="CT46" s="58"/>
      <c r="CU46" s="233"/>
      <c r="CV46" s="387"/>
      <c r="CW46" s="1022" t="s">
        <v>383</v>
      </c>
      <c r="CX46" s="775"/>
      <c r="CY46" s="761"/>
      <c r="CZ46" s="1023"/>
      <c r="DA46" s="765"/>
      <c r="DB46" s="556"/>
      <c r="DC46" s="8"/>
      <c r="DD46" s="57"/>
      <c r="DE46" s="58"/>
      <c r="DF46" s="58"/>
      <c r="DG46" s="58"/>
      <c r="DH46" s="58"/>
      <c r="DI46" s="58"/>
      <c r="DJ46" s="58"/>
      <c r="DK46" s="58"/>
      <c r="DL46" s="58"/>
      <c r="DM46" s="58"/>
      <c r="DN46" s="58"/>
      <c r="DO46" s="233"/>
      <c r="DP46" s="387"/>
      <c r="DQ46" s="1022" t="s">
        <v>383</v>
      </c>
      <c r="DR46" s="775"/>
      <c r="DS46" s="761"/>
      <c r="DT46" s="1023"/>
      <c r="DU46" s="765"/>
      <c r="DV46" s="556"/>
      <c r="DW46" s="8"/>
      <c r="DX46" s="57"/>
      <c r="DY46" s="58"/>
      <c r="DZ46" s="58"/>
      <c r="EA46" s="58"/>
      <c r="EB46" s="58"/>
      <c r="EC46" s="58"/>
      <c r="ED46" s="58"/>
      <c r="EE46" s="430" t="s">
        <v>443</v>
      </c>
      <c r="EF46" s="58"/>
      <c r="EG46" s="58"/>
      <c r="EH46" s="58"/>
      <c r="EI46" s="233"/>
      <c r="EJ46" s="387"/>
      <c r="EK46" s="1022" t="s">
        <v>383</v>
      </c>
      <c r="EL46" s="775"/>
      <c r="EM46" s="761"/>
      <c r="EN46" s="1023"/>
      <c r="EO46" s="765"/>
      <c r="EP46" s="556"/>
      <c r="EQ46" s="8"/>
      <c r="ER46" s="57"/>
      <c r="ES46" s="58"/>
      <c r="ET46" s="58"/>
      <c r="EU46" s="58"/>
      <c r="EV46" s="58"/>
      <c r="EW46" s="58"/>
      <c r="EX46" s="58"/>
      <c r="EY46" s="58"/>
      <c r="EZ46" s="58"/>
      <c r="FA46" s="58"/>
      <c r="FB46" s="58"/>
      <c r="FC46" s="233"/>
      <c r="FD46" s="387"/>
      <c r="FE46" s="1022" t="s">
        <v>383</v>
      </c>
      <c r="FF46" s="775"/>
      <c r="FG46" s="761"/>
      <c r="FH46" s="1023"/>
      <c r="FI46" s="765"/>
      <c r="FJ46" s="556"/>
      <c r="FK46" s="8"/>
      <c r="FL46" s="57"/>
      <c r="FM46" s="58"/>
      <c r="FN46" s="58"/>
      <c r="FO46" s="58"/>
      <c r="FP46" s="58"/>
      <c r="FQ46" s="58"/>
      <c r="FR46" s="58"/>
      <c r="FS46" s="58"/>
      <c r="FT46" s="58"/>
      <c r="FU46" s="58"/>
      <c r="FV46" s="58"/>
      <c r="FW46" s="233"/>
      <c r="FX46" s="387"/>
      <c r="FY46" s="1022" t="s">
        <v>383</v>
      </c>
      <c r="FZ46" s="775"/>
      <c r="GA46" s="761"/>
      <c r="GB46" s="1023"/>
      <c r="GC46" s="765"/>
      <c r="GD46" s="556"/>
      <c r="GE46" s="8"/>
      <c r="GF46" s="57"/>
      <c r="GG46" s="58"/>
      <c r="GH46" s="58"/>
      <c r="GI46" s="58"/>
      <c r="GJ46" s="58"/>
      <c r="GK46" s="58"/>
      <c r="GL46" s="58"/>
      <c r="GM46" s="430" t="s">
        <v>443</v>
      </c>
      <c r="GN46" s="58"/>
      <c r="GO46" s="58"/>
      <c r="GP46" s="58"/>
      <c r="GQ46" s="233"/>
      <c r="GR46" s="387"/>
      <c r="GS46" s="1022" t="s">
        <v>383</v>
      </c>
      <c r="GT46" s="775"/>
      <c r="GU46" s="761"/>
      <c r="GV46" s="1023"/>
      <c r="GW46" s="765"/>
      <c r="GX46" s="556"/>
      <c r="GY46" s="8"/>
      <c r="GZ46" s="57"/>
      <c r="HA46" s="58"/>
      <c r="HB46" s="58"/>
      <c r="HC46" s="58"/>
      <c r="HD46" s="58"/>
      <c r="HE46" s="58"/>
      <c r="HF46" s="58"/>
      <c r="HG46" s="58"/>
      <c r="HH46" s="58"/>
      <c r="HI46" s="58"/>
      <c r="HJ46" s="58"/>
      <c r="HK46" s="233"/>
      <c r="HL46" s="387"/>
      <c r="HM46" s="1022" t="s">
        <v>383</v>
      </c>
      <c r="HN46" s="775"/>
      <c r="HO46" s="761"/>
      <c r="HP46" s="1023"/>
      <c r="HQ46" s="765"/>
      <c r="HR46" s="556"/>
      <c r="HS46" s="8"/>
      <c r="HT46" s="57"/>
      <c r="HU46" s="58"/>
      <c r="HV46" s="58"/>
      <c r="HW46" s="58"/>
      <c r="HX46" s="58"/>
      <c r="HY46" s="58"/>
      <c r="HZ46" s="58"/>
      <c r="IA46" s="58"/>
      <c r="IB46" s="58"/>
      <c r="IC46" s="58"/>
      <c r="ID46" s="58"/>
      <c r="IE46" s="233"/>
      <c r="IF46" s="387"/>
      <c r="IG46" s="1022" t="s">
        <v>383</v>
      </c>
      <c r="IH46" s="775"/>
      <c r="II46" s="761"/>
      <c r="IJ46" s="1023"/>
      <c r="IK46" s="765"/>
      <c r="IL46" s="556"/>
      <c r="IM46" s="8"/>
      <c r="IN46" s="57"/>
      <c r="IO46" s="58"/>
      <c r="IP46" s="58"/>
      <c r="IQ46" s="58"/>
      <c r="IR46" s="58"/>
      <c r="IS46" s="58"/>
      <c r="IT46" s="58"/>
      <c r="IU46" s="430" t="s">
        <v>443</v>
      </c>
      <c r="IV46" s="58"/>
      <c r="IW46" s="58"/>
      <c r="IX46" s="58"/>
      <c r="IY46" s="233"/>
      <c r="IZ46" s="387"/>
      <c r="JA46" s="1022" t="s">
        <v>383</v>
      </c>
      <c r="JB46" s="775"/>
      <c r="JC46" s="761"/>
      <c r="JD46" s="1023"/>
      <c r="JE46" s="765"/>
      <c r="JF46" s="556"/>
      <c r="JG46" s="8"/>
      <c r="JH46" s="57"/>
      <c r="JI46" s="58"/>
      <c r="JJ46" s="58"/>
      <c r="JK46" s="58"/>
      <c r="JL46" s="58"/>
      <c r="JM46" s="58"/>
      <c r="JN46" s="58"/>
      <c r="JO46" s="58"/>
      <c r="JP46" s="58"/>
      <c r="JQ46" s="58"/>
      <c r="JR46" s="58"/>
      <c r="JS46" s="233"/>
      <c r="JT46" s="387"/>
      <c r="JU46" s="1022" t="s">
        <v>383</v>
      </c>
      <c r="JV46" s="775"/>
      <c r="JW46" s="761"/>
      <c r="JX46" s="1023"/>
      <c r="JY46" s="765"/>
      <c r="JZ46" s="556"/>
      <c r="KA46" s="8"/>
      <c r="KB46" s="57"/>
      <c r="KC46" s="58"/>
      <c r="KD46" s="58"/>
      <c r="KE46" s="58"/>
      <c r="KF46" s="58"/>
      <c r="KG46" s="58"/>
      <c r="KH46" s="58"/>
      <c r="KI46" s="58"/>
      <c r="KJ46" s="58"/>
      <c r="KK46" s="58"/>
      <c r="KL46" s="58"/>
      <c r="KM46" s="233"/>
    </row>
    <row r="47" spans="1:299" ht="12.75" customHeight="1" x14ac:dyDescent="0.2">
      <c r="A47" s="1022" t="s">
        <v>445</v>
      </c>
      <c r="B47" s="775"/>
      <c r="C47" s="775"/>
      <c r="D47" s="1076"/>
      <c r="E47" s="765"/>
      <c r="F47" s="1077" t="str">
        <f>IF(D47&gt;=7500,"PASS","FAIL")</f>
        <v>FAIL</v>
      </c>
      <c r="G47" s="765"/>
      <c r="H47" s="57"/>
      <c r="I47" s="58"/>
      <c r="J47" s="58"/>
      <c r="K47" s="58"/>
      <c r="L47" s="58"/>
      <c r="M47" s="58"/>
      <c r="N47" s="58"/>
      <c r="O47" s="58"/>
      <c r="P47" s="58"/>
      <c r="Q47" s="58"/>
      <c r="R47" s="58"/>
      <c r="S47" s="233"/>
      <c r="T47" s="387"/>
      <c r="U47" s="1022" t="s">
        <v>445</v>
      </c>
      <c r="V47" s="775"/>
      <c r="W47" s="775"/>
      <c r="X47" s="1023"/>
      <c r="Y47" s="765"/>
      <c r="Z47" s="1078" t="str">
        <f>IF(X47&gt;=4000,"PASS","FAIL")</f>
        <v>FAIL</v>
      </c>
      <c r="AA47" s="765"/>
      <c r="AB47" s="57"/>
      <c r="AC47" s="58"/>
      <c r="AD47" s="58"/>
      <c r="AE47" s="58"/>
      <c r="AF47" s="58"/>
      <c r="AG47" s="58"/>
      <c r="AH47" s="58"/>
      <c r="AI47" s="58"/>
      <c r="AJ47" s="58"/>
      <c r="AK47" s="58"/>
      <c r="AL47" s="58"/>
      <c r="AM47" s="233"/>
      <c r="AN47" s="387"/>
      <c r="AO47" s="564"/>
      <c r="AP47" s="58"/>
      <c r="AQ47" s="58"/>
      <c r="AR47" s="58"/>
      <c r="AS47" s="58"/>
      <c r="AT47" s="58"/>
      <c r="AU47" s="58"/>
      <c r="AV47" s="58"/>
      <c r="AW47" s="58"/>
      <c r="AX47" s="58"/>
      <c r="AY47" s="58"/>
      <c r="AZ47" s="58"/>
      <c r="BA47" s="58"/>
      <c r="BB47" s="58"/>
      <c r="BC47" s="58"/>
      <c r="BD47" s="58"/>
      <c r="BE47" s="58"/>
      <c r="BF47" s="58"/>
      <c r="BG47" s="233"/>
      <c r="BH47" s="282"/>
      <c r="BI47" s="564"/>
      <c r="BJ47" s="58"/>
      <c r="BK47" s="58"/>
      <c r="BL47" s="58"/>
      <c r="BM47" s="58"/>
      <c r="BN47" s="58"/>
      <c r="BO47" s="58"/>
      <c r="BP47" s="58"/>
      <c r="BQ47" s="58"/>
      <c r="BR47" s="58"/>
      <c r="BS47" s="58"/>
      <c r="BT47" s="58"/>
      <c r="BU47" s="58"/>
      <c r="BV47" s="58"/>
      <c r="BW47" s="58"/>
      <c r="BX47" s="58"/>
      <c r="BY47" s="58"/>
      <c r="BZ47" s="58"/>
      <c r="CA47" s="233"/>
      <c r="CB47" s="387"/>
      <c r="CC47" s="564"/>
      <c r="CD47" s="58"/>
      <c r="CE47" s="58"/>
      <c r="CF47" s="58"/>
      <c r="CG47" s="58"/>
      <c r="CH47" s="58"/>
      <c r="CI47" s="58"/>
      <c r="CJ47" s="58"/>
      <c r="CK47" s="58"/>
      <c r="CL47" s="58"/>
      <c r="CM47" s="58"/>
      <c r="CN47" s="58"/>
      <c r="CO47" s="58"/>
      <c r="CP47" s="58"/>
      <c r="CQ47" s="58"/>
      <c r="CR47" s="58"/>
      <c r="CS47" s="58"/>
      <c r="CT47" s="58"/>
      <c r="CU47" s="233"/>
      <c r="CV47" s="387"/>
      <c r="CW47" s="564"/>
      <c r="CX47" s="58"/>
      <c r="CY47" s="58"/>
      <c r="CZ47" s="58"/>
      <c r="DA47" s="58"/>
      <c r="DB47" s="58"/>
      <c r="DC47" s="58"/>
      <c r="DD47" s="58"/>
      <c r="DE47" s="58"/>
      <c r="DF47" s="58"/>
      <c r="DG47" s="58"/>
      <c r="DH47" s="58"/>
      <c r="DI47" s="58"/>
      <c r="DJ47" s="58"/>
      <c r="DK47" s="58"/>
      <c r="DL47" s="58"/>
      <c r="DM47" s="58"/>
      <c r="DN47" s="58"/>
      <c r="DO47" s="233"/>
      <c r="DP47" s="387"/>
      <c r="DQ47" s="564"/>
      <c r="DR47" s="58"/>
      <c r="DS47" s="58"/>
      <c r="DT47" s="58"/>
      <c r="DU47" s="58"/>
      <c r="DV47" s="58"/>
      <c r="DW47" s="58"/>
      <c r="DX47" s="58"/>
      <c r="DY47" s="58"/>
      <c r="DZ47" s="58"/>
      <c r="EA47" s="58"/>
      <c r="EB47" s="58"/>
      <c r="EC47" s="58"/>
      <c r="ED47" s="58"/>
      <c r="EE47" s="58"/>
      <c r="EF47" s="58"/>
      <c r="EG47" s="58"/>
      <c r="EH47" s="58"/>
      <c r="EI47" s="233"/>
      <c r="EJ47" s="387"/>
      <c r="EK47" s="564"/>
      <c r="EL47" s="58"/>
      <c r="EM47" s="58"/>
      <c r="EN47" s="58"/>
      <c r="EO47" s="58"/>
      <c r="EP47" s="58"/>
      <c r="EQ47" s="58"/>
      <c r="ER47" s="58"/>
      <c r="ES47" s="58"/>
      <c r="ET47" s="58"/>
      <c r="EU47" s="58"/>
      <c r="EV47" s="58"/>
      <c r="EW47" s="58"/>
      <c r="EX47" s="58"/>
      <c r="EY47" s="58"/>
      <c r="EZ47" s="58"/>
      <c r="FA47" s="58"/>
      <c r="FB47" s="58"/>
      <c r="FC47" s="233"/>
      <c r="FD47" s="387"/>
      <c r="FE47" s="564"/>
      <c r="FF47" s="58"/>
      <c r="FG47" s="58"/>
      <c r="FH47" s="58"/>
      <c r="FI47" s="58"/>
      <c r="FJ47" s="58"/>
      <c r="FK47" s="58"/>
      <c r="FL47" s="58"/>
      <c r="FM47" s="58"/>
      <c r="FN47" s="58"/>
      <c r="FO47" s="58"/>
      <c r="FP47" s="58"/>
      <c r="FQ47" s="58"/>
      <c r="FR47" s="58"/>
      <c r="FS47" s="58"/>
      <c r="FT47" s="58"/>
      <c r="FU47" s="58"/>
      <c r="FV47" s="58"/>
      <c r="FW47" s="233"/>
      <c r="FX47" s="387"/>
      <c r="FY47" s="564"/>
      <c r="FZ47" s="58"/>
      <c r="GA47" s="58"/>
      <c r="GB47" s="58"/>
      <c r="GC47" s="58"/>
      <c r="GD47" s="58"/>
      <c r="GE47" s="58"/>
      <c r="GF47" s="58"/>
      <c r="GG47" s="58"/>
      <c r="GH47" s="58"/>
      <c r="GI47" s="58"/>
      <c r="GJ47" s="58"/>
      <c r="GK47" s="58"/>
      <c r="GL47" s="58"/>
      <c r="GM47" s="58"/>
      <c r="GN47" s="58"/>
      <c r="GO47" s="58"/>
      <c r="GP47" s="58"/>
      <c r="GQ47" s="233"/>
      <c r="GR47" s="387"/>
      <c r="GS47" s="564"/>
      <c r="GT47" s="58"/>
      <c r="GU47" s="58"/>
      <c r="GV47" s="58"/>
      <c r="GW47" s="58"/>
      <c r="GX47" s="58"/>
      <c r="GY47" s="58"/>
      <c r="GZ47" s="58"/>
      <c r="HA47" s="58"/>
      <c r="HB47" s="58"/>
      <c r="HC47" s="58"/>
      <c r="HD47" s="58"/>
      <c r="HE47" s="58"/>
      <c r="HF47" s="58"/>
      <c r="HG47" s="58"/>
      <c r="HH47" s="58"/>
      <c r="HI47" s="58"/>
      <c r="HJ47" s="58"/>
      <c r="HK47" s="233"/>
      <c r="HL47" s="387"/>
      <c r="HM47" s="564"/>
      <c r="HN47" s="58"/>
      <c r="HO47" s="58"/>
      <c r="HP47" s="58"/>
      <c r="HQ47" s="58"/>
      <c r="HR47" s="58"/>
      <c r="HS47" s="58"/>
      <c r="HT47" s="58"/>
      <c r="HU47" s="58"/>
      <c r="HV47" s="58"/>
      <c r="HW47" s="58"/>
      <c r="HX47" s="58"/>
      <c r="HY47" s="58"/>
      <c r="HZ47" s="58"/>
      <c r="IA47" s="58"/>
      <c r="IB47" s="58"/>
      <c r="IC47" s="58"/>
      <c r="ID47" s="58"/>
      <c r="IE47" s="233"/>
      <c r="IF47" s="387"/>
      <c r="IG47" s="564"/>
      <c r="IH47" s="58"/>
      <c r="II47" s="58"/>
      <c r="IJ47" s="58"/>
      <c r="IK47" s="58"/>
      <c r="IL47" s="58"/>
      <c r="IM47" s="58"/>
      <c r="IN47" s="58"/>
      <c r="IO47" s="58"/>
      <c r="IP47" s="58"/>
      <c r="IQ47" s="58"/>
      <c r="IR47" s="58"/>
      <c r="IS47" s="58"/>
      <c r="IT47" s="58"/>
      <c r="IU47" s="58"/>
      <c r="IV47" s="58"/>
      <c r="IW47" s="58"/>
      <c r="IX47" s="58"/>
      <c r="IY47" s="233"/>
      <c r="IZ47" s="387"/>
      <c r="JA47" s="564"/>
      <c r="JB47" s="58"/>
      <c r="JC47" s="58"/>
      <c r="JD47" s="58"/>
      <c r="JE47" s="58"/>
      <c r="JF47" s="58"/>
      <c r="JG47" s="58"/>
      <c r="JH47" s="58"/>
      <c r="JI47" s="58"/>
      <c r="JJ47" s="58"/>
      <c r="JK47" s="58"/>
      <c r="JL47" s="58"/>
      <c r="JM47" s="58"/>
      <c r="JN47" s="58"/>
      <c r="JO47" s="58"/>
      <c r="JP47" s="58"/>
      <c r="JQ47" s="58"/>
      <c r="JR47" s="58"/>
      <c r="JS47" s="233"/>
      <c r="JT47" s="387"/>
      <c r="JU47" s="564"/>
      <c r="JV47" s="58"/>
      <c r="JW47" s="58"/>
      <c r="JX47" s="58"/>
      <c r="JY47" s="58"/>
      <c r="JZ47" s="58"/>
      <c r="KA47" s="58"/>
      <c r="KB47" s="58"/>
      <c r="KC47" s="58"/>
      <c r="KD47" s="58"/>
      <c r="KE47" s="58"/>
      <c r="KF47" s="58"/>
      <c r="KG47" s="58"/>
      <c r="KH47" s="58"/>
      <c r="KI47" s="58"/>
      <c r="KJ47" s="58"/>
      <c r="KK47" s="58"/>
      <c r="KL47" s="58"/>
      <c r="KM47" s="233"/>
    </row>
    <row r="48" spans="1:299" ht="14.25" customHeight="1" x14ac:dyDescent="0.2">
      <c r="H48" s="58"/>
      <c r="I48" s="58"/>
      <c r="J48" s="58"/>
      <c r="K48" s="58"/>
      <c r="L48" s="58"/>
      <c r="M48" s="58"/>
      <c r="N48" s="58"/>
      <c r="O48" s="58"/>
      <c r="P48" s="58"/>
      <c r="Q48" s="58"/>
      <c r="R48" s="58"/>
      <c r="S48" s="233"/>
      <c r="T48" s="387"/>
      <c r="AB48" s="58"/>
      <c r="AC48" s="58"/>
      <c r="AD48" s="58"/>
      <c r="AE48" s="58"/>
      <c r="AF48" s="58"/>
      <c r="AG48" s="58"/>
      <c r="AH48" s="58"/>
      <c r="AI48" s="58"/>
      <c r="AJ48" s="58"/>
      <c r="AK48" s="58"/>
      <c r="AL48" s="58"/>
      <c r="AM48" s="233"/>
      <c r="AN48" s="387"/>
      <c r="AV48" s="58"/>
      <c r="AW48" s="58"/>
      <c r="AX48" s="58"/>
      <c r="AY48" s="58"/>
      <c r="AZ48" s="58"/>
      <c r="BA48" s="58"/>
      <c r="BB48" s="58"/>
      <c r="BC48" s="58"/>
      <c r="BD48" s="58"/>
      <c r="BE48" s="58"/>
      <c r="BF48" s="58"/>
      <c r="BG48" s="233"/>
      <c r="BH48" s="282"/>
      <c r="BI48"/>
      <c r="BJ48"/>
      <c r="BK48"/>
      <c r="BP48" s="58"/>
      <c r="BQ48" s="58"/>
      <c r="BR48" s="58"/>
      <c r="BS48" s="58"/>
      <c r="BT48" s="58"/>
      <c r="BU48" s="58"/>
      <c r="BV48" s="58"/>
      <c r="BW48" s="58"/>
      <c r="BX48" s="58"/>
      <c r="BY48" s="58"/>
      <c r="BZ48" s="58"/>
      <c r="CA48" s="233"/>
      <c r="CB48" s="387"/>
      <c r="CC48"/>
      <c r="CD48"/>
      <c r="CE48"/>
      <c r="CJ48" s="58"/>
      <c r="CK48" s="58"/>
      <c r="CL48" s="58"/>
      <c r="CM48" s="58"/>
      <c r="CN48" s="58"/>
      <c r="CO48" s="58"/>
      <c r="CP48" s="58"/>
      <c r="CQ48" s="58"/>
      <c r="CR48" s="58"/>
      <c r="CS48" s="58"/>
      <c r="CT48" s="58"/>
      <c r="CU48" s="233"/>
      <c r="CV48" s="387"/>
      <c r="CW48"/>
      <c r="CX48"/>
      <c r="CY48"/>
      <c r="DD48" s="58"/>
      <c r="DE48" s="58"/>
      <c r="DF48" s="58"/>
      <c r="DG48" s="58"/>
      <c r="DH48" s="58"/>
      <c r="DI48" s="58"/>
      <c r="DJ48" s="58"/>
      <c r="DK48" s="58"/>
      <c r="DL48" s="58"/>
      <c r="DM48" s="58"/>
      <c r="DN48" s="58"/>
      <c r="DO48" s="233"/>
      <c r="DP48" s="387"/>
      <c r="DQ48"/>
      <c r="DR48"/>
      <c r="DS48"/>
      <c r="DX48" s="58"/>
      <c r="DY48" s="58"/>
      <c r="DZ48" s="58"/>
      <c r="EA48" s="58"/>
      <c r="EB48" s="58"/>
      <c r="EC48" s="58"/>
      <c r="ED48" s="58"/>
      <c r="EE48" s="58"/>
      <c r="EF48" s="58"/>
      <c r="EG48" s="58"/>
      <c r="EH48" s="58"/>
      <c r="EI48" s="233"/>
      <c r="EJ48" s="387"/>
      <c r="EK48"/>
      <c r="EL48"/>
      <c r="EM48"/>
      <c r="ER48" s="58"/>
      <c r="ES48" s="58"/>
      <c r="ET48" s="58"/>
      <c r="EU48" s="58"/>
      <c r="EV48" s="58"/>
      <c r="EW48" s="58"/>
      <c r="EX48" s="58"/>
      <c r="EY48" s="58"/>
      <c r="EZ48" s="58"/>
      <c r="FA48" s="58"/>
      <c r="FB48" s="58"/>
      <c r="FC48" s="233"/>
      <c r="FD48" s="387"/>
      <c r="FE48"/>
      <c r="FF48"/>
      <c r="FG48"/>
      <c r="FL48" s="58"/>
      <c r="FM48" s="58"/>
      <c r="FN48" s="58"/>
      <c r="FO48" s="58"/>
      <c r="FP48" s="58"/>
      <c r="FQ48" s="58"/>
      <c r="FR48" s="58"/>
      <c r="FS48" s="58"/>
      <c r="FT48" s="58"/>
      <c r="FU48" s="58"/>
      <c r="FV48" s="58"/>
      <c r="FW48" s="233"/>
      <c r="FX48" s="387"/>
      <c r="FY48"/>
      <c r="FZ48"/>
      <c r="GA48"/>
      <c r="GF48" s="58"/>
      <c r="GG48" s="58"/>
      <c r="GH48" s="58"/>
      <c r="GI48" s="58"/>
      <c r="GJ48" s="58"/>
      <c r="GK48" s="58"/>
      <c r="GL48" s="58"/>
      <c r="GM48" s="58"/>
      <c r="GN48" s="58"/>
      <c r="GO48" s="58"/>
      <c r="GP48" s="58"/>
      <c r="GQ48" s="233"/>
      <c r="GR48" s="387"/>
      <c r="GS48"/>
      <c r="GT48"/>
      <c r="GU48"/>
      <c r="GZ48" s="58"/>
      <c r="HA48" s="58"/>
      <c r="HB48" s="58"/>
      <c r="HC48" s="58"/>
      <c r="HD48" s="58"/>
      <c r="HE48" s="58"/>
      <c r="HF48" s="58"/>
      <c r="HG48" s="58"/>
      <c r="HH48" s="58"/>
      <c r="HI48" s="58"/>
      <c r="HJ48" s="58"/>
      <c r="HK48" s="233"/>
      <c r="HL48" s="387"/>
      <c r="HM48"/>
      <c r="HN48"/>
      <c r="HO48"/>
      <c r="HT48" s="58"/>
      <c r="HU48" s="58"/>
      <c r="HV48" s="58"/>
      <c r="HW48" s="58"/>
      <c r="HX48" s="58"/>
      <c r="HY48" s="58"/>
      <c r="HZ48" s="58"/>
      <c r="IA48" s="58"/>
      <c r="IB48" s="58"/>
      <c r="IC48" s="58"/>
      <c r="ID48" s="58"/>
      <c r="IE48" s="233"/>
      <c r="IF48" s="387"/>
      <c r="IG48"/>
      <c r="IH48"/>
      <c r="II48"/>
      <c r="IN48" s="58"/>
      <c r="IO48" s="58"/>
      <c r="IP48" s="58"/>
      <c r="IQ48" s="58"/>
      <c r="IR48" s="58"/>
      <c r="IS48" s="58"/>
      <c r="IT48" s="58"/>
      <c r="IU48" s="58"/>
      <c r="IV48" s="58"/>
      <c r="IW48" s="58"/>
      <c r="IX48" s="58"/>
      <c r="IY48" s="233"/>
      <c r="IZ48" s="387"/>
      <c r="JA48"/>
      <c r="JB48"/>
      <c r="JC48"/>
      <c r="JH48" s="58"/>
      <c r="JI48" s="58"/>
      <c r="JJ48" s="58"/>
      <c r="JK48" s="58"/>
      <c r="JL48" s="58"/>
      <c r="JM48" s="58"/>
      <c r="JN48" s="58"/>
      <c r="JO48" s="58"/>
      <c r="JP48" s="58"/>
      <c r="JQ48" s="58"/>
      <c r="JR48" s="58"/>
      <c r="JS48" s="233"/>
      <c r="JT48" s="387"/>
      <c r="JU48"/>
      <c r="JV48"/>
      <c r="JW48"/>
      <c r="KB48" s="58"/>
      <c r="KC48" s="58"/>
      <c r="KD48" s="58"/>
      <c r="KE48" s="58"/>
      <c r="KF48" s="58"/>
      <c r="KG48" s="58"/>
      <c r="KH48" s="58"/>
      <c r="KI48" s="58"/>
      <c r="KJ48" s="58"/>
      <c r="KK48" s="58"/>
      <c r="KL48" s="58"/>
      <c r="KM48" s="233"/>
    </row>
    <row r="49" spans="1:299" ht="14.25" customHeight="1" x14ac:dyDescent="0.2">
      <c r="A49" s="562" t="s">
        <v>446</v>
      </c>
      <c r="B49" s="58"/>
      <c r="C49" s="58"/>
      <c r="D49" s="58"/>
      <c r="E49" s="58"/>
      <c r="F49" s="58"/>
      <c r="G49" s="58"/>
      <c r="H49" s="58"/>
      <c r="I49" s="58"/>
      <c r="J49" s="58"/>
      <c r="K49" s="584"/>
      <c r="L49" s="58"/>
      <c r="M49" s="58"/>
      <c r="N49" s="58"/>
      <c r="O49" s="58"/>
      <c r="P49" s="58"/>
      <c r="Q49" s="58"/>
      <c r="R49" s="58"/>
      <c r="S49" s="233"/>
      <c r="T49" s="387"/>
      <c r="U49" s="562" t="s">
        <v>446</v>
      </c>
      <c r="V49" s="58"/>
      <c r="W49" s="58"/>
      <c r="X49" s="58"/>
      <c r="Y49" s="58"/>
      <c r="Z49" s="58"/>
      <c r="AA49" s="58"/>
      <c r="AB49" s="58"/>
      <c r="AC49" s="58"/>
      <c r="AD49" s="58"/>
      <c r="AE49" s="584"/>
      <c r="AF49" s="58"/>
      <c r="AG49" s="58"/>
      <c r="AH49" s="58"/>
      <c r="AI49" s="58"/>
      <c r="AJ49" s="58"/>
      <c r="AK49" s="58"/>
      <c r="AL49" s="58"/>
      <c r="AM49" s="233"/>
      <c r="AN49" s="387"/>
      <c r="AO49" s="562" t="s">
        <v>446</v>
      </c>
      <c r="AP49" s="58"/>
      <c r="AQ49" s="58"/>
      <c r="AR49" s="58"/>
      <c r="AS49" s="58"/>
      <c r="AT49" s="58"/>
      <c r="AU49" s="58"/>
      <c r="AV49" s="57"/>
      <c r="AW49" s="57"/>
      <c r="AX49" s="57"/>
      <c r="AY49" s="57"/>
      <c r="AZ49" s="57"/>
      <c r="BA49" s="57"/>
      <c r="BB49" s="57"/>
      <c r="BC49" s="58"/>
      <c r="BD49" s="58"/>
      <c r="BE49" s="58"/>
      <c r="BF49" s="58"/>
      <c r="BG49" s="233"/>
      <c r="BH49" s="282"/>
      <c r="BI49" s="562" t="s">
        <v>446</v>
      </c>
      <c r="BJ49" s="58"/>
      <c r="BK49" s="58"/>
      <c r="BL49" s="58"/>
      <c r="BM49" s="58"/>
      <c r="BN49" s="58"/>
      <c r="BO49" s="58"/>
      <c r="BP49" s="57"/>
      <c r="BQ49" s="57"/>
      <c r="BR49" s="57"/>
      <c r="BS49" s="57"/>
      <c r="BT49" s="57"/>
      <c r="BU49" s="57"/>
      <c r="BV49" s="57"/>
      <c r="BW49" s="58"/>
      <c r="BX49" s="58"/>
      <c r="BY49" s="58"/>
      <c r="BZ49" s="58"/>
      <c r="CA49" s="233"/>
      <c r="CB49" s="387"/>
      <c r="CC49" s="562" t="s">
        <v>446</v>
      </c>
      <c r="CD49" s="58"/>
      <c r="CE49" s="58"/>
      <c r="CF49" s="58"/>
      <c r="CG49" s="58"/>
      <c r="CH49" s="58"/>
      <c r="CI49" s="58"/>
      <c r="CJ49" s="57"/>
      <c r="CK49" s="57"/>
      <c r="CL49" s="57"/>
      <c r="CM49" s="57"/>
      <c r="CN49" s="57"/>
      <c r="CO49" s="57"/>
      <c r="CP49" s="57"/>
      <c r="CQ49" s="58"/>
      <c r="CR49" s="58"/>
      <c r="CS49" s="58"/>
      <c r="CT49" s="58"/>
      <c r="CU49" s="233"/>
      <c r="CV49" s="387"/>
      <c r="CW49" s="562" t="s">
        <v>446</v>
      </c>
      <c r="CX49" s="58"/>
      <c r="CY49" s="58"/>
      <c r="CZ49" s="58"/>
      <c r="DA49" s="58"/>
      <c r="DB49" s="58"/>
      <c r="DC49" s="58"/>
      <c r="DD49" s="57"/>
      <c r="DE49" s="57"/>
      <c r="DF49" s="57"/>
      <c r="DG49" s="57"/>
      <c r="DH49" s="57"/>
      <c r="DI49" s="57"/>
      <c r="DJ49" s="57"/>
      <c r="DK49" s="58"/>
      <c r="DL49" s="58"/>
      <c r="DM49" s="58"/>
      <c r="DN49" s="58"/>
      <c r="DO49" s="233"/>
      <c r="DP49" s="387"/>
      <c r="DQ49" s="562" t="s">
        <v>446</v>
      </c>
      <c r="DR49" s="58"/>
      <c r="DS49" s="58"/>
      <c r="DT49" s="58"/>
      <c r="DU49" s="58"/>
      <c r="DV49" s="58"/>
      <c r="DW49" s="58"/>
      <c r="DX49" s="57"/>
      <c r="DY49" s="57"/>
      <c r="DZ49" s="57"/>
      <c r="EA49" s="57"/>
      <c r="EB49" s="57"/>
      <c r="EC49" s="57"/>
      <c r="ED49" s="57"/>
      <c r="EE49" s="58"/>
      <c r="EF49" s="58"/>
      <c r="EG49" s="58"/>
      <c r="EH49" s="58"/>
      <c r="EI49" s="233"/>
      <c r="EJ49" s="387"/>
      <c r="EK49" s="562" t="s">
        <v>446</v>
      </c>
      <c r="EL49" s="58"/>
      <c r="EM49" s="58"/>
      <c r="EN49" s="58"/>
      <c r="EO49" s="58"/>
      <c r="EP49" s="58"/>
      <c r="EQ49" s="58"/>
      <c r="ER49" s="57"/>
      <c r="ES49" s="57"/>
      <c r="ET49" s="57"/>
      <c r="EU49" s="57"/>
      <c r="EV49" s="57"/>
      <c r="EW49" s="57"/>
      <c r="EX49" s="57"/>
      <c r="EY49" s="58"/>
      <c r="EZ49" s="58"/>
      <c r="FA49" s="58"/>
      <c r="FB49" s="58"/>
      <c r="FC49" s="233"/>
      <c r="FD49" s="387"/>
      <c r="FE49" s="562" t="s">
        <v>446</v>
      </c>
      <c r="FF49" s="58"/>
      <c r="FG49" s="58"/>
      <c r="FH49" s="58"/>
      <c r="FI49" s="58"/>
      <c r="FJ49" s="58"/>
      <c r="FK49" s="58"/>
      <c r="FL49" s="57"/>
      <c r="FM49" s="57"/>
      <c r="FN49" s="57"/>
      <c r="FO49" s="57"/>
      <c r="FP49" s="57"/>
      <c r="FQ49" s="57"/>
      <c r="FR49" s="57"/>
      <c r="FS49" s="58"/>
      <c r="FT49" s="58"/>
      <c r="FU49" s="58"/>
      <c r="FV49" s="58"/>
      <c r="FW49" s="233"/>
      <c r="FX49" s="387"/>
      <c r="FY49" s="562" t="s">
        <v>446</v>
      </c>
      <c r="FZ49" s="58"/>
      <c r="GA49" s="58"/>
      <c r="GB49" s="58"/>
      <c r="GC49" s="58"/>
      <c r="GD49" s="58"/>
      <c r="GE49" s="58"/>
      <c r="GF49" s="57"/>
      <c r="GG49" s="57"/>
      <c r="GH49" s="57"/>
      <c r="GI49" s="57"/>
      <c r="GJ49" s="57"/>
      <c r="GK49" s="57"/>
      <c r="GL49" s="57"/>
      <c r="GM49" s="58"/>
      <c r="GN49" s="58"/>
      <c r="GO49" s="58"/>
      <c r="GP49" s="58"/>
      <c r="GQ49" s="233"/>
      <c r="GR49" s="387"/>
      <c r="GS49" s="562" t="s">
        <v>446</v>
      </c>
      <c r="GT49" s="58"/>
      <c r="GU49" s="58"/>
      <c r="GV49" s="58"/>
      <c r="GW49" s="58"/>
      <c r="GX49" s="58"/>
      <c r="GY49" s="58"/>
      <c r="GZ49" s="57"/>
      <c r="HA49" s="57"/>
      <c r="HB49" s="57"/>
      <c r="HC49" s="57"/>
      <c r="HD49" s="57"/>
      <c r="HE49" s="57"/>
      <c r="HF49" s="57"/>
      <c r="HG49" s="58"/>
      <c r="HH49" s="58"/>
      <c r="HI49" s="58"/>
      <c r="HJ49" s="58"/>
      <c r="HK49" s="233"/>
      <c r="HL49" s="387"/>
      <c r="HM49" s="562" t="s">
        <v>446</v>
      </c>
      <c r="HN49" s="58"/>
      <c r="HO49" s="58"/>
      <c r="HP49" s="58"/>
      <c r="HQ49" s="58"/>
      <c r="HR49" s="58"/>
      <c r="HS49" s="58"/>
      <c r="HT49" s="57"/>
      <c r="HU49" s="57"/>
      <c r="HV49" s="57"/>
      <c r="HW49" s="57"/>
      <c r="HX49" s="57"/>
      <c r="HY49" s="57"/>
      <c r="HZ49" s="57"/>
      <c r="IA49" s="58"/>
      <c r="IB49" s="58"/>
      <c r="IC49" s="58"/>
      <c r="ID49" s="58"/>
      <c r="IE49" s="233"/>
      <c r="IF49" s="387"/>
      <c r="IG49" s="562" t="s">
        <v>446</v>
      </c>
      <c r="IH49" s="58"/>
      <c r="II49" s="58"/>
      <c r="IJ49" s="58"/>
      <c r="IK49" s="58"/>
      <c r="IL49" s="58"/>
      <c r="IM49" s="58"/>
      <c r="IN49" s="57"/>
      <c r="IO49" s="57"/>
      <c r="IP49" s="57"/>
      <c r="IQ49" s="57"/>
      <c r="IR49" s="57"/>
      <c r="IS49" s="57"/>
      <c r="IT49" s="57"/>
      <c r="IU49" s="58"/>
      <c r="IV49" s="58"/>
      <c r="IW49" s="58"/>
      <c r="IX49" s="58"/>
      <c r="IY49" s="233"/>
      <c r="IZ49" s="387"/>
      <c r="JA49" s="562" t="s">
        <v>446</v>
      </c>
      <c r="JB49" s="58"/>
      <c r="JC49" s="58"/>
      <c r="JD49" s="58"/>
      <c r="JE49" s="58"/>
      <c r="JF49" s="58"/>
      <c r="JG49" s="58"/>
      <c r="JH49" s="57"/>
      <c r="JI49" s="57"/>
      <c r="JJ49" s="57"/>
      <c r="JK49" s="57"/>
      <c r="JL49" s="57"/>
      <c r="JM49" s="57"/>
      <c r="JN49" s="57"/>
      <c r="JO49" s="58"/>
      <c r="JP49" s="58"/>
      <c r="JQ49" s="58"/>
      <c r="JR49" s="58"/>
      <c r="JS49" s="233"/>
      <c r="JT49" s="387"/>
      <c r="JU49" s="562" t="s">
        <v>446</v>
      </c>
      <c r="JV49" s="58"/>
      <c r="JW49" s="58"/>
      <c r="JX49" s="58"/>
      <c r="JY49" s="58"/>
      <c r="JZ49" s="58"/>
      <c r="KA49" s="58"/>
      <c r="KB49" s="57"/>
      <c r="KC49" s="57"/>
      <c r="KD49" s="57"/>
      <c r="KE49" s="57"/>
      <c r="KF49" s="57"/>
      <c r="KG49" s="57"/>
      <c r="KH49" s="57"/>
      <c r="KI49" s="58"/>
      <c r="KJ49" s="58"/>
      <c r="KK49" s="58"/>
      <c r="KL49" s="58"/>
      <c r="KM49" s="233"/>
    </row>
    <row r="50" spans="1:299" ht="12.75" customHeight="1" x14ac:dyDescent="0.25">
      <c r="A50" s="57"/>
      <c r="B50" s="1072" t="s">
        <v>414</v>
      </c>
      <c r="C50" s="761"/>
      <c r="D50" s="1073">
        <f>'T3.6 Laminate Tests'!AQ60</f>
        <v>0</v>
      </c>
      <c r="E50" s="765"/>
      <c r="F50" s="57" t="s">
        <v>75</v>
      </c>
      <c r="G50" s="57"/>
      <c r="H50" s="57"/>
      <c r="I50" s="57"/>
      <c r="J50" s="57"/>
      <c r="K50" s="61" t="str">
        <f>IF(D50&lt;D51,"Note: Thinner skin must face punch!","")</f>
        <v/>
      </c>
      <c r="L50" s="57"/>
      <c r="M50" s="57"/>
      <c r="N50" s="57"/>
      <c r="O50" s="58"/>
      <c r="P50" s="58"/>
      <c r="Q50" s="58"/>
      <c r="R50" s="58"/>
      <c r="S50" s="233"/>
      <c r="T50" s="387"/>
      <c r="U50" s="57"/>
      <c r="V50" s="1072" t="s">
        <v>414</v>
      </c>
      <c r="W50" s="761"/>
      <c r="X50" s="1073">
        <f>'T3.6 Laminate Tests'!BN60</f>
        <v>0</v>
      </c>
      <c r="Y50" s="765"/>
      <c r="Z50" s="57" t="s">
        <v>75</v>
      </c>
      <c r="AA50" s="57"/>
      <c r="AB50" s="57"/>
      <c r="AC50" s="57"/>
      <c r="AD50" s="57"/>
      <c r="AE50" s="61" t="str">
        <f>IF(X50&lt;X51,"Note: Thinner skin must face punch!","")</f>
        <v/>
      </c>
      <c r="AF50" s="57"/>
      <c r="AG50" s="57"/>
      <c r="AH50" s="57"/>
      <c r="AI50" s="58"/>
      <c r="AJ50" s="58"/>
      <c r="AK50" s="58"/>
      <c r="AL50" s="58"/>
      <c r="AM50" s="233"/>
      <c r="AN50" s="387"/>
      <c r="AO50" s="8"/>
      <c r="AP50" s="1008" t="s">
        <v>447</v>
      </c>
      <c r="AQ50" s="1052"/>
      <c r="AR50" s="1043"/>
      <c r="AS50" s="1053"/>
      <c r="AT50" s="57"/>
      <c r="AU50" s="57"/>
      <c r="AV50" s="57"/>
      <c r="AW50" s="57"/>
      <c r="AX50" s="57"/>
      <c r="AY50" s="57"/>
      <c r="AZ50" s="57"/>
      <c r="BA50" s="57"/>
      <c r="BB50" s="57"/>
      <c r="BC50" s="58"/>
      <c r="BD50" s="58"/>
      <c r="BE50" s="58"/>
      <c r="BF50" s="58"/>
      <c r="BG50" s="233"/>
      <c r="BH50" s="282"/>
      <c r="BI50" s="8"/>
      <c r="BJ50" s="1008" t="s">
        <v>447</v>
      </c>
      <c r="BK50" s="1052"/>
      <c r="BL50" s="1043"/>
      <c r="BM50" s="1053"/>
      <c r="BN50" s="57"/>
      <c r="BO50" s="57"/>
      <c r="BP50" s="57"/>
      <c r="BQ50" s="57"/>
      <c r="BR50" s="57"/>
      <c r="BS50" s="57"/>
      <c r="BT50" s="57"/>
      <c r="BU50" s="57"/>
      <c r="BV50" s="57"/>
      <c r="BW50" s="58"/>
      <c r="BX50" s="58"/>
      <c r="BY50" s="58"/>
      <c r="BZ50" s="58"/>
      <c r="CA50" s="233"/>
      <c r="CB50" s="387"/>
      <c r="CC50" s="8"/>
      <c r="CD50" s="1008" t="s">
        <v>447</v>
      </c>
      <c r="CE50" s="1052"/>
      <c r="CF50" s="1043"/>
      <c r="CG50" s="1053"/>
      <c r="CH50" s="57"/>
      <c r="CI50" s="57"/>
      <c r="CJ50" s="57"/>
      <c r="CK50" s="57"/>
      <c r="CL50" s="57"/>
      <c r="CM50" s="57"/>
      <c r="CN50" s="57"/>
      <c r="CO50" s="57"/>
      <c r="CP50" s="57"/>
      <c r="CQ50" s="58"/>
      <c r="CR50" s="58"/>
      <c r="CS50" s="58"/>
      <c r="CT50" s="58"/>
      <c r="CU50" s="233"/>
      <c r="CV50" s="387"/>
      <c r="CW50" s="8"/>
      <c r="CX50" s="1008" t="s">
        <v>447</v>
      </c>
      <c r="CY50" s="1052"/>
      <c r="CZ50" s="1043"/>
      <c r="DA50" s="1053"/>
      <c r="DB50" s="57"/>
      <c r="DC50" s="57"/>
      <c r="DD50" s="57"/>
      <c r="DE50" s="57"/>
      <c r="DF50" s="57"/>
      <c r="DG50" s="57"/>
      <c r="DH50" s="57"/>
      <c r="DI50" s="57"/>
      <c r="DJ50" s="57"/>
      <c r="DK50" s="58"/>
      <c r="DL50" s="58"/>
      <c r="DM50" s="58"/>
      <c r="DN50" s="58"/>
      <c r="DO50" s="233"/>
      <c r="DP50" s="387"/>
      <c r="DQ50" s="8"/>
      <c r="DR50" s="1008" t="s">
        <v>447</v>
      </c>
      <c r="DS50" s="1052"/>
      <c r="DT50" s="1043"/>
      <c r="DU50" s="1053"/>
      <c r="DV50" s="57"/>
      <c r="DW50" s="57"/>
      <c r="DX50" s="57"/>
      <c r="DY50" s="57"/>
      <c r="DZ50" s="57"/>
      <c r="EA50" s="57"/>
      <c r="EB50" s="57"/>
      <c r="EC50" s="57"/>
      <c r="ED50" s="57"/>
      <c r="EE50" s="58"/>
      <c r="EF50" s="58"/>
      <c r="EG50" s="58"/>
      <c r="EH50" s="58"/>
      <c r="EI50" s="233"/>
      <c r="EJ50" s="387"/>
      <c r="EK50" s="8"/>
      <c r="EL50" s="1008" t="s">
        <v>447</v>
      </c>
      <c r="EM50" s="1052"/>
      <c r="EN50" s="1043"/>
      <c r="EO50" s="1053"/>
      <c r="EP50" s="57"/>
      <c r="EQ50" s="57"/>
      <c r="ER50" s="57"/>
      <c r="ES50" s="57"/>
      <c r="ET50" s="57"/>
      <c r="EU50" s="57"/>
      <c r="EV50" s="57"/>
      <c r="EW50" s="57"/>
      <c r="EX50" s="57"/>
      <c r="EY50" s="58"/>
      <c r="EZ50" s="58"/>
      <c r="FA50" s="58"/>
      <c r="FB50" s="58"/>
      <c r="FC50" s="233"/>
      <c r="FD50" s="387"/>
      <c r="FE50" s="8"/>
      <c r="FF50" s="1008" t="s">
        <v>447</v>
      </c>
      <c r="FG50" s="1052"/>
      <c r="FH50" s="1043"/>
      <c r="FI50" s="1053"/>
      <c r="FJ50" s="57"/>
      <c r="FK50" s="57"/>
      <c r="FL50" s="57"/>
      <c r="FM50" s="57"/>
      <c r="FN50" s="57"/>
      <c r="FO50" s="57"/>
      <c r="FP50" s="57"/>
      <c r="FQ50" s="57"/>
      <c r="FR50" s="57"/>
      <c r="FS50" s="58"/>
      <c r="FT50" s="58"/>
      <c r="FU50" s="58"/>
      <c r="FV50" s="58"/>
      <c r="FW50" s="233"/>
      <c r="FX50" s="387"/>
      <c r="FY50" s="8"/>
      <c r="FZ50" s="1008" t="s">
        <v>447</v>
      </c>
      <c r="GA50" s="1052"/>
      <c r="GB50" s="1043"/>
      <c r="GC50" s="1053"/>
      <c r="GD50" s="57"/>
      <c r="GE50" s="57"/>
      <c r="GF50" s="57"/>
      <c r="GG50" s="57"/>
      <c r="GH50" s="57"/>
      <c r="GI50" s="57"/>
      <c r="GJ50" s="57"/>
      <c r="GK50" s="57"/>
      <c r="GL50" s="57"/>
      <c r="GM50" s="58"/>
      <c r="GN50" s="58"/>
      <c r="GO50" s="58"/>
      <c r="GP50" s="58"/>
      <c r="GQ50" s="233"/>
      <c r="GR50" s="387"/>
      <c r="GS50" s="8"/>
      <c r="GT50" s="1008" t="s">
        <v>447</v>
      </c>
      <c r="GU50" s="1052"/>
      <c r="GV50" s="1043"/>
      <c r="GW50" s="1053"/>
      <c r="GX50" s="57"/>
      <c r="GY50" s="57"/>
      <c r="GZ50" s="57"/>
      <c r="HA50" s="57"/>
      <c r="HB50" s="57"/>
      <c r="HC50" s="57"/>
      <c r="HD50" s="57"/>
      <c r="HE50" s="57"/>
      <c r="HF50" s="57"/>
      <c r="HG50" s="58"/>
      <c r="HH50" s="58"/>
      <c r="HI50" s="58"/>
      <c r="HJ50" s="58"/>
      <c r="HK50" s="233"/>
      <c r="HL50" s="387"/>
      <c r="HM50" s="8"/>
      <c r="HN50" s="1008" t="s">
        <v>447</v>
      </c>
      <c r="HO50" s="1052"/>
      <c r="HP50" s="1043"/>
      <c r="HQ50" s="1053"/>
      <c r="HR50" s="57"/>
      <c r="HS50" s="57"/>
      <c r="HT50" s="57"/>
      <c r="HU50" s="57"/>
      <c r="HV50" s="57"/>
      <c r="HW50" s="57"/>
      <c r="HX50" s="57"/>
      <c r="HY50" s="57"/>
      <c r="HZ50" s="57"/>
      <c r="IA50" s="58"/>
      <c r="IB50" s="58"/>
      <c r="IC50" s="58"/>
      <c r="ID50" s="58"/>
      <c r="IE50" s="233"/>
      <c r="IF50" s="387"/>
      <c r="IG50" s="8"/>
      <c r="IH50" s="1008" t="s">
        <v>447</v>
      </c>
      <c r="II50" s="1052"/>
      <c r="IJ50" s="1043"/>
      <c r="IK50" s="1053"/>
      <c r="IL50" s="57"/>
      <c r="IM50" s="57"/>
      <c r="IN50" s="57"/>
      <c r="IO50" s="57"/>
      <c r="IP50" s="57"/>
      <c r="IQ50" s="57"/>
      <c r="IR50" s="57"/>
      <c r="IS50" s="57"/>
      <c r="IT50" s="57"/>
      <c r="IU50" s="58"/>
      <c r="IV50" s="58"/>
      <c r="IW50" s="58"/>
      <c r="IX50" s="58"/>
      <c r="IY50" s="233"/>
      <c r="IZ50" s="387"/>
      <c r="JA50" s="8"/>
      <c r="JB50" s="1008" t="s">
        <v>447</v>
      </c>
      <c r="JC50" s="1052"/>
      <c r="JD50" s="1043"/>
      <c r="JE50" s="1053"/>
      <c r="JF50" s="57"/>
      <c r="JG50" s="57"/>
      <c r="JH50" s="57"/>
      <c r="JI50" s="57"/>
      <c r="JJ50" s="57"/>
      <c r="JK50" s="57"/>
      <c r="JL50" s="57"/>
      <c r="JM50" s="57"/>
      <c r="JN50" s="57"/>
      <c r="JO50" s="58"/>
      <c r="JP50" s="58"/>
      <c r="JQ50" s="58"/>
      <c r="JR50" s="58"/>
      <c r="JS50" s="233"/>
      <c r="JT50" s="387"/>
      <c r="JU50" s="8"/>
      <c r="JV50" s="1008" t="s">
        <v>447</v>
      </c>
      <c r="JW50" s="1052"/>
      <c r="JX50" s="1043"/>
      <c r="JY50" s="1053"/>
      <c r="JZ50" s="57"/>
      <c r="KA50" s="57"/>
      <c r="KB50" s="57"/>
      <c r="KC50" s="57"/>
      <c r="KD50" s="57"/>
      <c r="KE50" s="57"/>
      <c r="KF50" s="57"/>
      <c r="KG50" s="57"/>
      <c r="KH50" s="57"/>
      <c r="KI50" s="58"/>
      <c r="KJ50" s="58"/>
      <c r="KK50" s="58"/>
      <c r="KL50" s="58"/>
      <c r="KM50" s="233"/>
    </row>
    <row r="51" spans="1:299" ht="12.75" customHeight="1" x14ac:dyDescent="0.25">
      <c r="A51" s="57"/>
      <c r="B51" s="1072" t="s">
        <v>415</v>
      </c>
      <c r="C51" s="761"/>
      <c r="D51" s="1073">
        <f>'T3.6 Laminate Tests'!AQ61</f>
        <v>0</v>
      </c>
      <c r="E51" s="765"/>
      <c r="F51" s="57" t="s">
        <v>76</v>
      </c>
      <c r="G51" s="57"/>
      <c r="H51" s="57"/>
      <c r="I51" s="57"/>
      <c r="J51" s="57"/>
      <c r="K51" s="61" t="str">
        <f>IF(D51&lt;D50,"Note: Thinner skin must face punch!","")</f>
        <v/>
      </c>
      <c r="L51" s="57"/>
      <c r="M51" s="57"/>
      <c r="N51" s="57"/>
      <c r="O51" s="58"/>
      <c r="P51" s="58"/>
      <c r="Q51" s="58"/>
      <c r="R51" s="58"/>
      <c r="S51" s="233"/>
      <c r="T51" s="386"/>
      <c r="U51" s="57"/>
      <c r="V51" s="1072" t="s">
        <v>415</v>
      </c>
      <c r="W51" s="761"/>
      <c r="X51" s="1073">
        <f>'T3.6 Laminate Tests'!BN61</f>
        <v>0</v>
      </c>
      <c r="Y51" s="765"/>
      <c r="Z51" s="57" t="s">
        <v>76</v>
      </c>
      <c r="AA51" s="57"/>
      <c r="AB51" s="57"/>
      <c r="AC51" s="57"/>
      <c r="AD51" s="57"/>
      <c r="AE51" s="61" t="str">
        <f>IF(X51&lt;X50,"Note: Thinner skin must face punch!","")</f>
        <v/>
      </c>
      <c r="AF51" s="57"/>
      <c r="AG51" s="57"/>
      <c r="AH51" s="57"/>
      <c r="AI51" s="58"/>
      <c r="AJ51" s="58"/>
      <c r="AK51" s="58"/>
      <c r="AL51" s="58"/>
      <c r="AM51" s="233"/>
      <c r="AN51" s="386"/>
      <c r="AO51" s="520"/>
      <c r="AP51" s="60"/>
      <c r="AQ51" s="63"/>
      <c r="AR51" s="585"/>
      <c r="AS51" s="57"/>
      <c r="AT51" s="57"/>
      <c r="AU51" s="57"/>
      <c r="AV51" s="57"/>
      <c r="AW51" s="57"/>
      <c r="AX51" s="57"/>
      <c r="AY51" s="57"/>
      <c r="AZ51" s="57"/>
      <c r="BA51" s="57"/>
      <c r="BB51" s="57"/>
      <c r="BC51" s="57"/>
      <c r="BD51" s="58"/>
      <c r="BE51" s="58"/>
      <c r="BF51" s="58"/>
      <c r="BG51" s="233"/>
      <c r="BH51" s="281"/>
      <c r="BI51" s="520"/>
      <c r="BJ51" s="60"/>
      <c r="BK51" s="63"/>
      <c r="BL51" s="585"/>
      <c r="BM51" s="57"/>
      <c r="BN51" s="57"/>
      <c r="BO51" s="57"/>
      <c r="BP51" s="57"/>
      <c r="BQ51" s="57"/>
      <c r="BR51" s="57"/>
      <c r="BS51" s="57"/>
      <c r="BT51" s="57"/>
      <c r="BU51" s="57"/>
      <c r="BV51" s="57"/>
      <c r="BW51" s="57"/>
      <c r="BX51" s="58"/>
      <c r="BY51" s="58"/>
      <c r="BZ51" s="58"/>
      <c r="CA51" s="233"/>
      <c r="CB51" s="386"/>
      <c r="CC51" s="520"/>
      <c r="CD51" s="60"/>
      <c r="CE51" s="63"/>
      <c r="CF51" s="585"/>
      <c r="CG51" s="57"/>
      <c r="CH51" s="57"/>
      <c r="CI51" s="57"/>
      <c r="CJ51" s="57"/>
      <c r="CK51" s="57"/>
      <c r="CL51" s="57"/>
      <c r="CM51" s="57"/>
      <c r="CN51" s="57"/>
      <c r="CO51" s="57"/>
      <c r="CP51" s="57"/>
      <c r="CQ51" s="57"/>
      <c r="CR51" s="58"/>
      <c r="CS51" s="58"/>
      <c r="CT51" s="58"/>
      <c r="CU51" s="233"/>
      <c r="CV51" s="386"/>
      <c r="CW51" s="520"/>
      <c r="CX51" s="60"/>
      <c r="CY51" s="63"/>
      <c r="CZ51" s="585"/>
      <c r="DA51" s="57"/>
      <c r="DB51" s="57"/>
      <c r="DC51" s="57"/>
      <c r="DD51" s="57"/>
      <c r="DE51" s="57"/>
      <c r="DF51" s="57"/>
      <c r="DG51" s="57"/>
      <c r="DH51" s="57"/>
      <c r="DI51" s="57"/>
      <c r="DJ51" s="57"/>
      <c r="DK51" s="57"/>
      <c r="DL51" s="58"/>
      <c r="DM51" s="58"/>
      <c r="DN51" s="58"/>
      <c r="DO51" s="233"/>
      <c r="DP51" s="386"/>
      <c r="DQ51" s="520"/>
      <c r="DR51" s="60"/>
      <c r="DS51" s="63"/>
      <c r="DT51" s="585"/>
      <c r="DU51" s="57"/>
      <c r="DV51" s="57"/>
      <c r="DW51" s="57"/>
      <c r="DX51" s="57"/>
      <c r="DY51" s="57"/>
      <c r="DZ51" s="57"/>
      <c r="EA51" s="57"/>
      <c r="EB51" s="57"/>
      <c r="EC51" s="57"/>
      <c r="ED51" s="57"/>
      <c r="EE51" s="57"/>
      <c r="EF51" s="58"/>
      <c r="EG51" s="58"/>
      <c r="EH51" s="58"/>
      <c r="EI51" s="233"/>
      <c r="EJ51" s="386"/>
      <c r="EK51" s="520"/>
      <c r="EL51" s="60"/>
      <c r="EM51" s="63"/>
      <c r="EN51" s="585"/>
      <c r="EO51" s="57"/>
      <c r="EP51" s="57"/>
      <c r="EQ51" s="57"/>
      <c r="ER51" s="57"/>
      <c r="ES51" s="57"/>
      <c r="ET51" s="57"/>
      <c r="EU51" s="57"/>
      <c r="EV51" s="57"/>
      <c r="EW51" s="57"/>
      <c r="EX51" s="57"/>
      <c r="EY51" s="57"/>
      <c r="EZ51" s="58"/>
      <c r="FA51" s="58"/>
      <c r="FB51" s="58"/>
      <c r="FC51" s="233"/>
      <c r="FD51" s="386"/>
      <c r="FE51" s="520"/>
      <c r="FF51" s="60"/>
      <c r="FG51" s="63"/>
      <c r="FH51" s="585"/>
      <c r="FI51" s="57"/>
      <c r="FJ51" s="57"/>
      <c r="FK51" s="57"/>
      <c r="FL51" s="57"/>
      <c r="FM51" s="57"/>
      <c r="FN51" s="57"/>
      <c r="FO51" s="57"/>
      <c r="FP51" s="57"/>
      <c r="FQ51" s="57"/>
      <c r="FR51" s="57"/>
      <c r="FS51" s="57"/>
      <c r="FT51" s="58"/>
      <c r="FU51" s="58"/>
      <c r="FV51" s="58"/>
      <c r="FW51" s="233"/>
      <c r="FX51" s="386"/>
      <c r="FY51" s="520"/>
      <c r="FZ51" s="60"/>
      <c r="GA51" s="63"/>
      <c r="GB51" s="585"/>
      <c r="GC51" s="57"/>
      <c r="GD51" s="57"/>
      <c r="GE51" s="57"/>
      <c r="GF51" s="57"/>
      <c r="GG51" s="57"/>
      <c r="GH51" s="57"/>
      <c r="GI51" s="57"/>
      <c r="GJ51" s="57"/>
      <c r="GK51" s="57"/>
      <c r="GL51" s="57"/>
      <c r="GM51" s="57"/>
      <c r="GN51" s="58"/>
      <c r="GO51" s="58"/>
      <c r="GP51" s="58"/>
      <c r="GQ51" s="233"/>
      <c r="GR51" s="386"/>
      <c r="GS51" s="520"/>
      <c r="GT51" s="60"/>
      <c r="GU51" s="63"/>
      <c r="GV51" s="585"/>
      <c r="GW51" s="57"/>
      <c r="GX51" s="57"/>
      <c r="GY51" s="57"/>
      <c r="GZ51" s="57"/>
      <c r="HA51" s="57"/>
      <c r="HB51" s="57"/>
      <c r="HC51" s="57"/>
      <c r="HD51" s="57"/>
      <c r="HE51" s="57"/>
      <c r="HF51" s="57"/>
      <c r="HG51" s="57"/>
      <c r="HH51" s="58"/>
      <c r="HI51" s="58"/>
      <c r="HJ51" s="58"/>
      <c r="HK51" s="233"/>
      <c r="HL51" s="386"/>
      <c r="HM51" s="520"/>
      <c r="HN51" s="60"/>
      <c r="HO51" s="63"/>
      <c r="HP51" s="585"/>
      <c r="HQ51" s="57"/>
      <c r="HR51" s="57"/>
      <c r="HS51" s="57"/>
      <c r="HT51" s="57"/>
      <c r="HU51" s="57"/>
      <c r="HV51" s="57"/>
      <c r="HW51" s="57"/>
      <c r="HX51" s="57"/>
      <c r="HY51" s="57"/>
      <c r="HZ51" s="57"/>
      <c r="IA51" s="57"/>
      <c r="IB51" s="58"/>
      <c r="IC51" s="58"/>
      <c r="ID51" s="58"/>
      <c r="IE51" s="233"/>
      <c r="IF51" s="386"/>
      <c r="IG51" s="520"/>
      <c r="IH51" s="60"/>
      <c r="II51" s="63"/>
      <c r="IJ51" s="585"/>
      <c r="IK51" s="57"/>
      <c r="IL51" s="57"/>
      <c r="IM51" s="57"/>
      <c r="IN51" s="57"/>
      <c r="IO51" s="57"/>
      <c r="IP51" s="57"/>
      <c r="IQ51" s="57"/>
      <c r="IR51" s="57"/>
      <c r="IS51" s="57"/>
      <c r="IT51" s="57"/>
      <c r="IU51" s="57"/>
      <c r="IV51" s="58"/>
      <c r="IW51" s="58"/>
      <c r="IX51" s="58"/>
      <c r="IY51" s="233"/>
      <c r="IZ51" s="386"/>
      <c r="JA51" s="520"/>
      <c r="JB51" s="60"/>
      <c r="JC51" s="63"/>
      <c r="JD51" s="585"/>
      <c r="JE51" s="57"/>
      <c r="JF51" s="57"/>
      <c r="JG51" s="57"/>
      <c r="JH51" s="57"/>
      <c r="JI51" s="57"/>
      <c r="JJ51" s="57"/>
      <c r="JK51" s="57"/>
      <c r="JL51" s="57"/>
      <c r="JM51" s="57"/>
      <c r="JN51" s="57"/>
      <c r="JO51" s="57"/>
      <c r="JP51" s="58"/>
      <c r="JQ51" s="58"/>
      <c r="JR51" s="58"/>
      <c r="JS51" s="233"/>
      <c r="JT51" s="386"/>
      <c r="JU51" s="520"/>
      <c r="JV51" s="60"/>
      <c r="JW51" s="63"/>
      <c r="JX51" s="585"/>
      <c r="JY51" s="57"/>
      <c r="JZ51" s="57"/>
      <c r="KA51" s="57"/>
      <c r="KB51" s="57"/>
      <c r="KC51" s="57"/>
      <c r="KD51" s="57"/>
      <c r="KE51" s="57"/>
      <c r="KF51" s="57"/>
      <c r="KG51" s="57"/>
      <c r="KH51" s="57"/>
      <c r="KI51" s="57"/>
      <c r="KJ51" s="58"/>
      <c r="KK51" s="58"/>
      <c r="KL51" s="58"/>
      <c r="KM51" s="233"/>
    </row>
    <row r="52" spans="1:299" ht="12.75" customHeight="1" x14ac:dyDescent="0.2">
      <c r="A52" s="520"/>
      <c r="B52" s="60"/>
      <c r="C52" s="63"/>
      <c r="D52" s="585"/>
      <c r="E52" s="57"/>
      <c r="F52" s="57"/>
      <c r="G52" s="57"/>
      <c r="H52" s="57"/>
      <c r="I52" s="57"/>
      <c r="J52" s="57"/>
      <c r="K52" s="57"/>
      <c r="L52" s="57"/>
      <c r="M52" s="57"/>
      <c r="N52" s="57"/>
      <c r="O52" s="58"/>
      <c r="P52" s="58"/>
      <c r="Q52" s="58"/>
      <c r="R52" s="58"/>
      <c r="S52" s="233"/>
      <c r="T52" s="386"/>
      <c r="U52" s="520"/>
      <c r="V52" s="60"/>
      <c r="W52" s="63"/>
      <c r="X52" s="585"/>
      <c r="Y52" s="57"/>
      <c r="Z52" s="57"/>
      <c r="AA52" s="57"/>
      <c r="AB52" s="57"/>
      <c r="AC52" s="57"/>
      <c r="AD52" s="57"/>
      <c r="AE52" s="57"/>
      <c r="AF52" s="57"/>
      <c r="AG52" s="57"/>
      <c r="AH52" s="57"/>
      <c r="AI52" s="58"/>
      <c r="AJ52" s="58"/>
      <c r="AK52" s="58"/>
      <c r="AL52" s="58"/>
      <c r="AM52" s="233"/>
      <c r="AN52" s="386"/>
      <c r="AO52" s="284"/>
      <c r="BF52" s="58"/>
      <c r="BG52" s="233"/>
      <c r="BH52" s="281"/>
      <c r="BI52" s="284"/>
      <c r="BU52" s="57"/>
      <c r="BV52" s="57"/>
      <c r="BW52" s="57"/>
      <c r="BX52" s="58"/>
      <c r="BY52" s="58"/>
      <c r="BZ52" s="58"/>
      <c r="CA52" s="233"/>
      <c r="CB52" s="386"/>
      <c r="CC52" s="284"/>
      <c r="CI52" s="57"/>
      <c r="CJ52" s="57"/>
      <c r="CK52" s="57"/>
      <c r="CL52" s="57"/>
      <c r="CM52" s="57"/>
      <c r="CN52" s="57"/>
      <c r="CO52" s="57"/>
      <c r="CP52" s="57"/>
      <c r="CQ52" s="57"/>
      <c r="CR52" s="58"/>
      <c r="CS52" s="58"/>
      <c r="CT52" s="58"/>
      <c r="CU52" s="233"/>
      <c r="CV52" s="386"/>
      <c r="CW52" s="284"/>
      <c r="DD52" s="57"/>
      <c r="DE52" s="57"/>
      <c r="DF52" s="57"/>
      <c r="DG52" s="57"/>
      <c r="DH52" s="57"/>
      <c r="DI52" s="57"/>
      <c r="DJ52" s="57"/>
      <c r="DK52" s="57"/>
      <c r="DL52" s="58"/>
      <c r="DM52" s="58"/>
      <c r="DN52" s="58"/>
      <c r="DO52" s="233"/>
      <c r="DP52" s="386"/>
      <c r="DQ52" s="284"/>
      <c r="DY52" s="57"/>
      <c r="DZ52" s="57"/>
      <c r="EA52" s="57"/>
      <c r="EB52" s="57"/>
      <c r="EC52" s="57"/>
      <c r="ED52" s="57"/>
      <c r="EE52" s="57"/>
      <c r="EF52" s="58"/>
      <c r="EG52" s="58"/>
      <c r="EH52" s="58"/>
      <c r="EI52" s="233"/>
      <c r="EJ52" s="386"/>
      <c r="EK52" s="284"/>
      <c r="EV52" s="57"/>
      <c r="EW52" s="57"/>
      <c r="EX52" s="57"/>
      <c r="EY52" s="57"/>
      <c r="EZ52" s="58"/>
      <c r="FA52" s="58"/>
      <c r="FB52" s="58"/>
      <c r="FC52" s="233"/>
      <c r="FD52" s="386"/>
      <c r="FE52" s="284"/>
      <c r="FM52" s="57"/>
      <c r="FN52" s="57"/>
      <c r="FO52" s="57"/>
      <c r="FP52" s="57"/>
      <c r="FQ52" s="57"/>
      <c r="FR52" s="57"/>
      <c r="FS52" s="57"/>
      <c r="FT52" s="58"/>
      <c r="FU52" s="58"/>
      <c r="FV52" s="58"/>
      <c r="FW52" s="233"/>
      <c r="FX52" s="386"/>
      <c r="FY52" s="284"/>
      <c r="GG52" s="57"/>
      <c r="GH52" s="57"/>
      <c r="GI52" s="57"/>
      <c r="GJ52" s="57"/>
      <c r="GK52" s="57"/>
      <c r="GL52" s="57"/>
      <c r="GM52" s="57"/>
      <c r="GN52" s="58"/>
      <c r="GO52" s="58"/>
      <c r="GP52" s="58"/>
      <c r="GQ52" s="233"/>
      <c r="GR52" s="386"/>
      <c r="GS52" s="284"/>
      <c r="HD52" s="57"/>
      <c r="HE52" s="57"/>
      <c r="HF52" s="57"/>
      <c r="HG52" s="57"/>
      <c r="HH52" s="58"/>
      <c r="HI52" s="58"/>
      <c r="HJ52" s="58"/>
      <c r="HK52" s="233"/>
      <c r="HL52" s="386"/>
      <c r="HM52" s="284"/>
      <c r="HU52" s="57"/>
      <c r="HV52" s="57"/>
      <c r="HW52" s="57"/>
      <c r="HX52" s="57"/>
      <c r="HY52" s="57"/>
      <c r="HZ52" s="57"/>
      <c r="IA52" s="57"/>
      <c r="IB52" s="58"/>
      <c r="IC52" s="58"/>
      <c r="ID52" s="58"/>
      <c r="IE52" s="233"/>
      <c r="IF52" s="386"/>
      <c r="IG52" s="284"/>
      <c r="IO52" s="57"/>
      <c r="IP52" s="57"/>
      <c r="IQ52" s="57"/>
      <c r="IR52" s="57"/>
      <c r="IS52" s="57"/>
      <c r="IT52" s="57"/>
      <c r="IU52" s="57"/>
      <c r="IV52" s="58"/>
      <c r="IW52" s="58"/>
      <c r="IX52" s="58"/>
      <c r="IY52" s="233"/>
      <c r="IZ52" s="386"/>
      <c r="JA52" s="284"/>
      <c r="JL52" s="57"/>
      <c r="JM52" s="57"/>
      <c r="JN52" s="57"/>
      <c r="JO52" s="57"/>
      <c r="JP52" s="58"/>
      <c r="JQ52" s="58"/>
      <c r="JR52" s="58"/>
      <c r="JS52" s="233"/>
      <c r="JT52" s="386"/>
      <c r="JU52" s="284"/>
      <c r="KC52" s="57"/>
      <c r="KD52" s="57"/>
      <c r="KE52" s="57"/>
      <c r="KF52" s="57"/>
      <c r="KG52" s="57"/>
      <c r="KH52" s="57"/>
      <c r="KI52" s="57"/>
      <c r="KJ52" s="58"/>
      <c r="KK52" s="58"/>
      <c r="KL52" s="58"/>
      <c r="KM52" s="233"/>
    </row>
    <row r="53" spans="1:299" ht="12.75" x14ac:dyDescent="0.2">
      <c r="A53" s="520"/>
      <c r="B53" s="1008" t="s">
        <v>448</v>
      </c>
      <c r="C53" s="1052"/>
      <c r="D53" s="1074" t="s">
        <v>449</v>
      </c>
      <c r="E53" s="765"/>
      <c r="F53" s="57" t="s">
        <v>450</v>
      </c>
      <c r="G53" s="57"/>
      <c r="H53" s="57"/>
      <c r="I53" s="57"/>
      <c r="J53" s="57"/>
      <c r="K53" s="57"/>
      <c r="L53" s="57"/>
      <c r="M53" s="57"/>
      <c r="N53" s="57"/>
      <c r="O53" s="58"/>
      <c r="P53" s="58"/>
      <c r="Q53" s="58"/>
      <c r="R53" s="58"/>
      <c r="S53" s="233"/>
      <c r="T53" s="386"/>
      <c r="U53" s="520"/>
      <c r="V53" s="1008" t="s">
        <v>448</v>
      </c>
      <c r="W53" s="1052"/>
      <c r="X53" s="1074" t="s">
        <v>449</v>
      </c>
      <c r="Y53" s="765"/>
      <c r="Z53" s="57" t="s">
        <v>450</v>
      </c>
      <c r="AA53" s="57"/>
      <c r="AB53" s="57"/>
      <c r="AC53" s="57"/>
      <c r="AD53" s="57"/>
      <c r="AE53" s="57"/>
      <c r="AF53" s="57"/>
      <c r="AG53" s="57"/>
      <c r="AH53" s="57"/>
      <c r="AI53" s="58"/>
      <c r="AJ53" s="58"/>
      <c r="AK53" s="58"/>
      <c r="AL53" s="58"/>
      <c r="AM53" s="233"/>
      <c r="AN53" s="386"/>
      <c r="AO53" s="284"/>
      <c r="AQ53" s="57"/>
      <c r="AR53" s="57"/>
      <c r="AS53" s="57"/>
      <c r="AT53" s="57"/>
      <c r="AU53" s="57"/>
      <c r="AV53" s="57"/>
      <c r="AW53" s="57"/>
      <c r="AX53" s="57"/>
      <c r="AY53" s="57"/>
      <c r="AZ53" s="57"/>
      <c r="BA53" s="57"/>
      <c r="BB53" s="57"/>
      <c r="BC53" s="57"/>
      <c r="BD53" s="58"/>
      <c r="BE53" s="58"/>
      <c r="BF53" s="58"/>
      <c r="BG53" s="233"/>
      <c r="BH53" s="281"/>
      <c r="BI53" s="284"/>
      <c r="BJ53"/>
      <c r="BK53" s="57"/>
      <c r="BL53" s="57"/>
      <c r="BM53" s="57"/>
      <c r="BN53" s="57"/>
      <c r="BO53" s="57"/>
      <c r="BP53" s="57"/>
      <c r="BQ53" s="57"/>
      <c r="BR53" s="57"/>
      <c r="BS53" s="57"/>
      <c r="BT53" s="57"/>
      <c r="BU53" s="57"/>
      <c r="BV53" s="57"/>
      <c r="BW53" s="57"/>
      <c r="BX53" s="58"/>
      <c r="BY53" s="58"/>
      <c r="BZ53" s="58"/>
      <c r="CA53" s="233"/>
      <c r="CB53" s="386"/>
      <c r="CC53" s="284"/>
      <c r="CD53"/>
      <c r="CE53" s="57"/>
      <c r="CF53" s="57"/>
      <c r="CG53" s="57"/>
      <c r="CH53" s="57"/>
      <c r="CI53" s="57"/>
      <c r="CJ53" s="57"/>
      <c r="CK53" s="57"/>
      <c r="CL53" s="57"/>
      <c r="CM53" s="57"/>
      <c r="CN53" s="57"/>
      <c r="CO53" s="57"/>
      <c r="CP53" s="57"/>
      <c r="CQ53" s="57"/>
      <c r="CR53" s="58"/>
      <c r="CS53" s="58"/>
      <c r="CT53" s="58"/>
      <c r="CU53" s="233"/>
      <c r="CV53" s="386"/>
      <c r="CW53" s="284"/>
      <c r="CX53"/>
      <c r="CY53" s="57"/>
      <c r="CZ53" s="57"/>
      <c r="DA53" s="57"/>
      <c r="DB53" s="57"/>
      <c r="DC53" s="57"/>
      <c r="DD53" s="57"/>
      <c r="DE53" s="57"/>
      <c r="DF53" s="57"/>
      <c r="DG53" s="57"/>
      <c r="DH53" s="57"/>
      <c r="DI53" s="57"/>
      <c r="DJ53" s="57"/>
      <c r="DK53" s="57"/>
      <c r="DL53" s="58"/>
      <c r="DM53" s="58"/>
      <c r="DN53" s="58"/>
      <c r="DO53" s="233"/>
      <c r="DP53" s="386"/>
      <c r="DQ53" s="284"/>
      <c r="DR53"/>
      <c r="DS53" s="57"/>
      <c r="DT53" s="57"/>
      <c r="DU53" s="57"/>
      <c r="DV53" s="57"/>
      <c r="DW53" s="57"/>
      <c r="DX53" s="57"/>
      <c r="DY53" s="57"/>
      <c r="DZ53" s="57"/>
      <c r="EA53" s="57"/>
      <c r="EB53" s="57"/>
      <c r="EC53" s="57"/>
      <c r="ED53" s="57"/>
      <c r="EE53" s="57"/>
      <c r="EF53" s="58"/>
      <c r="EG53" s="58"/>
      <c r="EH53" s="58"/>
      <c r="EI53" s="233"/>
      <c r="EJ53" s="386"/>
      <c r="EK53" s="284"/>
      <c r="EL53"/>
      <c r="EM53" s="57"/>
      <c r="EN53" s="57"/>
      <c r="EO53" s="57"/>
      <c r="EP53" s="57"/>
      <c r="EQ53" s="57"/>
      <c r="ER53" s="57"/>
      <c r="ES53" s="57"/>
      <c r="ET53" s="57"/>
      <c r="EU53" s="57"/>
      <c r="EV53" s="57"/>
      <c r="EW53" s="57"/>
      <c r="EX53" s="57"/>
      <c r="EY53" s="57"/>
      <c r="EZ53" s="58"/>
      <c r="FA53" s="58"/>
      <c r="FB53" s="58"/>
      <c r="FC53" s="233"/>
      <c r="FD53" s="386"/>
      <c r="FE53" s="284"/>
      <c r="FF53"/>
      <c r="FG53" s="57"/>
      <c r="FH53" s="57"/>
      <c r="FI53" s="57"/>
      <c r="FJ53" s="57"/>
      <c r="FK53" s="57"/>
      <c r="FL53" s="57"/>
      <c r="FM53" s="57"/>
      <c r="FN53" s="57"/>
      <c r="FO53" s="57"/>
      <c r="FP53" s="57"/>
      <c r="FQ53" s="57"/>
      <c r="FR53" s="57"/>
      <c r="FS53" s="57"/>
      <c r="FT53" s="58"/>
      <c r="FU53" s="58"/>
      <c r="FV53" s="58"/>
      <c r="FW53" s="233"/>
      <c r="FX53" s="386"/>
      <c r="FY53" s="284"/>
      <c r="FZ53"/>
      <c r="GA53" s="57"/>
      <c r="GB53" s="57"/>
      <c r="GC53" s="57"/>
      <c r="GD53" s="57"/>
      <c r="GE53" s="57"/>
      <c r="GF53" s="57"/>
      <c r="GG53" s="57"/>
      <c r="GH53" s="57"/>
      <c r="GI53" s="57"/>
      <c r="GJ53" s="57"/>
      <c r="GK53" s="57"/>
      <c r="GL53" s="57"/>
      <c r="GM53" s="57"/>
      <c r="GN53" s="58"/>
      <c r="GO53" s="58"/>
      <c r="GP53" s="58"/>
      <c r="GQ53" s="233"/>
      <c r="GR53" s="386"/>
      <c r="GS53" s="284"/>
      <c r="GT53"/>
      <c r="GU53" s="57"/>
      <c r="GV53" s="57"/>
      <c r="GW53" s="57"/>
      <c r="GX53" s="57"/>
      <c r="GY53" s="57"/>
      <c r="GZ53" s="57"/>
      <c r="HA53" s="57"/>
      <c r="HB53" s="57"/>
      <c r="HC53" s="57"/>
      <c r="HD53" s="57"/>
      <c r="HE53" s="57"/>
      <c r="HF53" s="57"/>
      <c r="HG53" s="57"/>
      <c r="HH53" s="58"/>
      <c r="HI53" s="58"/>
      <c r="HJ53" s="58"/>
      <c r="HK53" s="233"/>
      <c r="HL53" s="386"/>
      <c r="HM53" s="284"/>
      <c r="HN53"/>
      <c r="HO53" s="57"/>
      <c r="HP53" s="57"/>
      <c r="HQ53" s="57"/>
      <c r="HR53" s="57"/>
      <c r="HS53" s="57"/>
      <c r="HT53" s="57"/>
      <c r="HU53" s="57"/>
      <c r="HV53" s="57"/>
      <c r="HW53" s="57"/>
      <c r="HX53" s="57"/>
      <c r="HY53" s="57"/>
      <c r="HZ53" s="57"/>
      <c r="IA53" s="57"/>
      <c r="IB53" s="58"/>
      <c r="IC53" s="58"/>
      <c r="ID53" s="58"/>
      <c r="IE53" s="233"/>
      <c r="IF53" s="386"/>
      <c r="IG53" s="284"/>
      <c r="IH53"/>
      <c r="II53" s="57"/>
      <c r="IJ53" s="57"/>
      <c r="IK53" s="57"/>
      <c r="IL53" s="57"/>
      <c r="IM53" s="57"/>
      <c r="IN53" s="57"/>
      <c r="IO53" s="57"/>
      <c r="IP53" s="57"/>
      <c r="IQ53" s="57"/>
      <c r="IR53" s="57"/>
      <c r="IS53" s="57"/>
      <c r="IT53" s="57"/>
      <c r="IU53" s="57"/>
      <c r="IV53" s="58"/>
      <c r="IW53" s="58"/>
      <c r="IX53" s="58"/>
      <c r="IY53" s="233"/>
      <c r="IZ53" s="386"/>
      <c r="JA53" s="284"/>
      <c r="JB53"/>
      <c r="JC53" s="57"/>
      <c r="JD53" s="57"/>
      <c r="JE53" s="57"/>
      <c r="JF53" s="57"/>
      <c r="JG53" s="57"/>
      <c r="JH53" s="57"/>
      <c r="JI53" s="57"/>
      <c r="JJ53" s="57"/>
      <c r="JK53" s="57"/>
      <c r="JL53" s="57"/>
      <c r="JM53" s="57"/>
      <c r="JN53" s="57"/>
      <c r="JO53" s="57"/>
      <c r="JP53" s="58"/>
      <c r="JQ53" s="58"/>
      <c r="JR53" s="58"/>
      <c r="JS53" s="233"/>
      <c r="JT53" s="386"/>
      <c r="JU53" s="284"/>
      <c r="JV53"/>
      <c r="JW53" s="57"/>
      <c r="JX53" s="57"/>
      <c r="JY53" s="57"/>
      <c r="JZ53" s="57"/>
      <c r="KA53" s="57"/>
      <c r="KB53" s="57"/>
      <c r="KC53" s="57"/>
      <c r="KD53" s="57"/>
      <c r="KE53" s="57"/>
      <c r="KF53" s="57"/>
      <c r="KG53" s="57"/>
      <c r="KH53" s="57"/>
      <c r="KI53" s="57"/>
      <c r="KJ53" s="58"/>
      <c r="KK53" s="58"/>
      <c r="KL53" s="58"/>
      <c r="KM53" s="233"/>
    </row>
    <row r="54" spans="1:299" ht="14.25" x14ac:dyDescent="0.25">
      <c r="A54" s="1067" t="s">
        <v>451</v>
      </c>
      <c r="B54" s="775"/>
      <c r="C54" s="761"/>
      <c r="D54" s="1075" t="e" cm="1">
        <f t="array" ref="D54">_xlfn.IFS(D53="t_1",D46/(PI()*25*D50),D53="t_2",D46/(PI()*32*D51),OR(D46="",D47=""),"")</f>
        <v>#DIV/0!</v>
      </c>
      <c r="E54" s="778"/>
      <c r="F54" s="57" t="s">
        <v>452</v>
      </c>
      <c r="G54" s="57"/>
      <c r="H54" s="57"/>
      <c r="I54" s="57"/>
      <c r="J54" s="57"/>
      <c r="K54" s="57"/>
      <c r="L54" s="57"/>
      <c r="M54" s="57"/>
      <c r="N54" s="57"/>
      <c r="O54" s="57"/>
      <c r="P54" s="58"/>
      <c r="Q54" s="58"/>
      <c r="R54" s="58"/>
      <c r="S54" s="233"/>
      <c r="T54" s="386"/>
      <c r="U54" s="1067" t="s">
        <v>451</v>
      </c>
      <c r="V54" s="775"/>
      <c r="W54" s="761"/>
      <c r="X54" s="1075" t="e" cm="1">
        <f t="array" ref="X54">_xlfn.IFS(X53="t_1",X46/(PI()*25*X50),X53="t_2",X46/(PI()*32*X51),OR(X46="",X47=""),"")</f>
        <v>#DIV/0!</v>
      </c>
      <c r="Y54" s="778"/>
      <c r="Z54" s="57" t="s">
        <v>452</v>
      </c>
      <c r="AA54" s="57"/>
      <c r="AB54" s="57"/>
      <c r="AC54" s="57"/>
      <c r="AD54" s="57"/>
      <c r="AE54" s="57"/>
      <c r="AF54" s="57"/>
      <c r="AG54" s="57"/>
      <c r="AH54" s="57"/>
      <c r="AI54" s="57"/>
      <c r="AJ54" s="58"/>
      <c r="AK54" s="58"/>
      <c r="AL54" s="58"/>
      <c r="AM54" s="233"/>
      <c r="AN54" s="386"/>
      <c r="AO54" s="1067" t="s">
        <v>451</v>
      </c>
      <c r="AP54" s="775"/>
      <c r="AQ54" s="761"/>
      <c r="AR54" s="1068">
        <f>IF(AR50&gt;0,AR46/(PI()*25*AR50),0)</f>
        <v>0</v>
      </c>
      <c r="AS54" s="1069"/>
      <c r="AT54" s="57" t="s">
        <v>452</v>
      </c>
      <c r="AU54" s="57"/>
      <c r="AV54" s="57"/>
      <c r="AW54" s="57"/>
      <c r="AX54" s="57"/>
      <c r="AY54" s="57"/>
      <c r="AZ54" s="57"/>
      <c r="BA54" s="57"/>
      <c r="BB54" s="57"/>
      <c r="BC54" s="57"/>
      <c r="BD54" s="58"/>
      <c r="BE54" s="58"/>
      <c r="BF54" s="58"/>
      <c r="BG54" s="233"/>
      <c r="BH54" s="281"/>
      <c r="BI54" s="1067" t="s">
        <v>451</v>
      </c>
      <c r="BJ54" s="775"/>
      <c r="BK54" s="761"/>
      <c r="BL54" s="1068">
        <f>IF(BL50&gt;0,BL46/(PI()*25*BL50),0)</f>
        <v>0</v>
      </c>
      <c r="BM54" s="1069"/>
      <c r="BN54" s="57" t="s">
        <v>452</v>
      </c>
      <c r="BO54" s="57"/>
      <c r="BP54" s="57"/>
      <c r="BQ54" s="57"/>
      <c r="BR54" s="57"/>
      <c r="BS54" s="57"/>
      <c r="BT54" s="57"/>
      <c r="BU54" s="57"/>
      <c r="BV54" s="57"/>
      <c r="BW54" s="57"/>
      <c r="BX54" s="58"/>
      <c r="BY54" s="58"/>
      <c r="BZ54" s="58"/>
      <c r="CA54" s="233"/>
      <c r="CB54" s="386"/>
      <c r="CC54" s="1067" t="s">
        <v>451</v>
      </c>
      <c r="CD54" s="775"/>
      <c r="CE54" s="761"/>
      <c r="CF54" s="1068">
        <f>IF(CF50&gt;0,CF46/(PI()*25*CF50),0)</f>
        <v>0</v>
      </c>
      <c r="CG54" s="1069"/>
      <c r="CH54" s="57" t="s">
        <v>452</v>
      </c>
      <c r="CI54" s="57"/>
      <c r="CJ54" s="57"/>
      <c r="CK54" s="57"/>
      <c r="CL54" s="57"/>
      <c r="CM54" s="57"/>
      <c r="CN54" s="57"/>
      <c r="CO54" s="57"/>
      <c r="CP54" s="57"/>
      <c r="CQ54" s="57"/>
      <c r="CR54" s="58"/>
      <c r="CS54" s="58"/>
      <c r="CT54" s="58"/>
      <c r="CU54" s="233"/>
      <c r="CV54" s="386"/>
      <c r="CW54" s="1067" t="s">
        <v>451</v>
      </c>
      <c r="CX54" s="775"/>
      <c r="CY54" s="761"/>
      <c r="CZ54" s="1068">
        <f>IF(CZ50&gt;0,CZ46/(PI()*25*CZ50),0)</f>
        <v>0</v>
      </c>
      <c r="DA54" s="1069"/>
      <c r="DB54" s="57" t="s">
        <v>452</v>
      </c>
      <c r="DC54" s="57"/>
      <c r="DD54" s="57"/>
      <c r="DE54" s="57"/>
      <c r="DF54" s="57"/>
      <c r="DG54" s="57"/>
      <c r="DH54" s="57"/>
      <c r="DI54" s="57"/>
      <c r="DJ54" s="57"/>
      <c r="DK54" s="57"/>
      <c r="DL54" s="58"/>
      <c r="DM54" s="58"/>
      <c r="DN54" s="58"/>
      <c r="DO54" s="233"/>
      <c r="DP54" s="386"/>
      <c r="DQ54" s="1067" t="s">
        <v>451</v>
      </c>
      <c r="DR54" s="775"/>
      <c r="DS54" s="761"/>
      <c r="DT54" s="1068">
        <f>IF(DT50&gt;0,DT46/(PI()*25*DT50),0)</f>
        <v>0</v>
      </c>
      <c r="DU54" s="1069"/>
      <c r="DV54" s="57" t="s">
        <v>452</v>
      </c>
      <c r="DW54" s="57"/>
      <c r="DX54" s="57"/>
      <c r="DY54" s="57"/>
      <c r="DZ54" s="57"/>
      <c r="EA54" s="57"/>
      <c r="EB54" s="57"/>
      <c r="EC54" s="57"/>
      <c r="ED54" s="57"/>
      <c r="EE54" s="57"/>
      <c r="EF54" s="58"/>
      <c r="EG54" s="58"/>
      <c r="EH54" s="58"/>
      <c r="EI54" s="233"/>
      <c r="EJ54" s="386"/>
      <c r="EK54" s="1067" t="s">
        <v>451</v>
      </c>
      <c r="EL54" s="775"/>
      <c r="EM54" s="761"/>
      <c r="EN54" s="1068">
        <f>IF(EN50&gt;0,EN46/(PI()*25*EN50),0)</f>
        <v>0</v>
      </c>
      <c r="EO54" s="1069"/>
      <c r="EP54" s="57" t="s">
        <v>452</v>
      </c>
      <c r="EQ54" s="57"/>
      <c r="ER54" s="57"/>
      <c r="ES54" s="57"/>
      <c r="ET54" s="57"/>
      <c r="EU54" s="57"/>
      <c r="EV54" s="57"/>
      <c r="EW54" s="57"/>
      <c r="EX54" s="57"/>
      <c r="EY54" s="57"/>
      <c r="EZ54" s="58"/>
      <c r="FA54" s="58"/>
      <c r="FB54" s="58"/>
      <c r="FC54" s="233"/>
      <c r="FD54" s="386"/>
      <c r="FE54" s="1067" t="s">
        <v>451</v>
      </c>
      <c r="FF54" s="775"/>
      <c r="FG54" s="761"/>
      <c r="FH54" s="1068">
        <f>IF(FH50&gt;0,FH46/(PI()*25*FH50),0)</f>
        <v>0</v>
      </c>
      <c r="FI54" s="1069"/>
      <c r="FJ54" s="57" t="s">
        <v>452</v>
      </c>
      <c r="FK54" s="57"/>
      <c r="FL54" s="57"/>
      <c r="FM54" s="57"/>
      <c r="FN54" s="57"/>
      <c r="FO54" s="57"/>
      <c r="FP54" s="57"/>
      <c r="FQ54" s="57"/>
      <c r="FR54" s="57"/>
      <c r="FS54" s="57"/>
      <c r="FT54" s="58"/>
      <c r="FU54" s="58"/>
      <c r="FV54" s="58"/>
      <c r="FW54" s="233"/>
      <c r="FX54" s="386"/>
      <c r="FY54" s="1067" t="s">
        <v>451</v>
      </c>
      <c r="FZ54" s="775"/>
      <c r="GA54" s="761"/>
      <c r="GB54" s="1068">
        <f>IF(GB50&gt;0,GB46/(PI()*25*GB50),0)</f>
        <v>0</v>
      </c>
      <c r="GC54" s="1069"/>
      <c r="GD54" s="57" t="s">
        <v>452</v>
      </c>
      <c r="GE54" s="57"/>
      <c r="GF54" s="57"/>
      <c r="GG54" s="57"/>
      <c r="GH54" s="57"/>
      <c r="GI54" s="57"/>
      <c r="GJ54" s="57"/>
      <c r="GK54" s="57"/>
      <c r="GL54" s="57"/>
      <c r="GM54" s="57"/>
      <c r="GN54" s="58"/>
      <c r="GO54" s="58"/>
      <c r="GP54" s="58"/>
      <c r="GQ54" s="233"/>
      <c r="GR54" s="386"/>
      <c r="GS54" s="1067" t="s">
        <v>451</v>
      </c>
      <c r="GT54" s="775"/>
      <c r="GU54" s="761"/>
      <c r="GV54" s="1068">
        <f>IF(GV50&gt;0,GV46/(PI()*25*GV50),0)</f>
        <v>0</v>
      </c>
      <c r="GW54" s="1069"/>
      <c r="GX54" s="57" t="s">
        <v>452</v>
      </c>
      <c r="GY54" s="57"/>
      <c r="GZ54" s="57"/>
      <c r="HA54" s="57"/>
      <c r="HB54" s="57"/>
      <c r="HC54" s="57"/>
      <c r="HD54" s="57"/>
      <c r="HE54" s="57"/>
      <c r="HF54" s="57"/>
      <c r="HG54" s="57"/>
      <c r="HH54" s="58"/>
      <c r="HI54" s="58"/>
      <c r="HJ54" s="58"/>
      <c r="HK54" s="233"/>
      <c r="HL54" s="386"/>
      <c r="HM54" s="1067" t="s">
        <v>451</v>
      </c>
      <c r="HN54" s="775"/>
      <c r="HO54" s="761"/>
      <c r="HP54" s="1068">
        <f>IF(HP50&gt;0,HP46/(PI()*25*HP50),0)</f>
        <v>0</v>
      </c>
      <c r="HQ54" s="1069"/>
      <c r="HR54" s="57" t="s">
        <v>452</v>
      </c>
      <c r="HS54" s="57"/>
      <c r="HT54" s="57"/>
      <c r="HU54" s="57"/>
      <c r="HV54" s="57"/>
      <c r="HW54" s="57"/>
      <c r="HX54" s="57"/>
      <c r="HY54" s="57"/>
      <c r="HZ54" s="57"/>
      <c r="IA54" s="57"/>
      <c r="IB54" s="58"/>
      <c r="IC54" s="58"/>
      <c r="ID54" s="58"/>
      <c r="IE54" s="233"/>
      <c r="IF54" s="386"/>
      <c r="IG54" s="1067" t="s">
        <v>451</v>
      </c>
      <c r="IH54" s="775"/>
      <c r="II54" s="761"/>
      <c r="IJ54" s="1068">
        <f>IF(IJ50&gt;0,IJ46/(PI()*25*IJ50),0)</f>
        <v>0</v>
      </c>
      <c r="IK54" s="1069"/>
      <c r="IL54" s="57" t="s">
        <v>452</v>
      </c>
      <c r="IM54" s="57"/>
      <c r="IN54" s="57"/>
      <c r="IO54" s="57"/>
      <c r="IP54" s="57"/>
      <c r="IQ54" s="57"/>
      <c r="IR54" s="57"/>
      <c r="IS54" s="57"/>
      <c r="IT54" s="57"/>
      <c r="IU54" s="57"/>
      <c r="IV54" s="58"/>
      <c r="IW54" s="58"/>
      <c r="IX54" s="58"/>
      <c r="IY54" s="233"/>
      <c r="IZ54" s="386"/>
      <c r="JA54" s="1067" t="s">
        <v>451</v>
      </c>
      <c r="JB54" s="775"/>
      <c r="JC54" s="761"/>
      <c r="JD54" s="1068">
        <f>IF(JD50&gt;0,JD46/(PI()*25*JD50),0)</f>
        <v>0</v>
      </c>
      <c r="JE54" s="1069"/>
      <c r="JF54" s="57" t="s">
        <v>452</v>
      </c>
      <c r="JG54" s="57"/>
      <c r="JH54" s="57"/>
      <c r="JI54" s="57"/>
      <c r="JJ54" s="57"/>
      <c r="JK54" s="57"/>
      <c r="JL54" s="57"/>
      <c r="JM54" s="57"/>
      <c r="JN54" s="57"/>
      <c r="JO54" s="57"/>
      <c r="JP54" s="58"/>
      <c r="JQ54" s="58"/>
      <c r="JR54" s="58"/>
      <c r="JS54" s="233"/>
      <c r="JT54" s="386"/>
      <c r="JU54" s="1067" t="s">
        <v>451</v>
      </c>
      <c r="JV54" s="775"/>
      <c r="JW54" s="761"/>
      <c r="JX54" s="1068">
        <f>IF(JX50&gt;0,JX46/(PI()*25*JX50),0)</f>
        <v>0</v>
      </c>
      <c r="JY54" s="1069"/>
      <c r="JZ54" s="57" t="s">
        <v>452</v>
      </c>
      <c r="KA54" s="57"/>
      <c r="KB54" s="57"/>
      <c r="KC54" s="57"/>
      <c r="KD54" s="57"/>
      <c r="KE54" s="57"/>
      <c r="KF54" s="57"/>
      <c r="KG54" s="57"/>
      <c r="KH54" s="57"/>
      <c r="KI54" s="57"/>
      <c r="KJ54" s="58"/>
      <c r="KK54" s="58"/>
      <c r="KL54" s="58"/>
      <c r="KM54" s="233"/>
    </row>
    <row r="55" spans="1:299" ht="12.75" x14ac:dyDescent="0.2">
      <c r="A55" s="586"/>
      <c r="B55" s="587"/>
      <c r="C55" s="587"/>
      <c r="D55" s="587"/>
      <c r="E55" s="587"/>
      <c r="F55" s="587"/>
      <c r="G55" s="587"/>
      <c r="H55" s="587"/>
      <c r="I55" s="587"/>
      <c r="J55" s="587"/>
      <c r="K55" s="587"/>
      <c r="L55" s="587"/>
      <c r="M55" s="587"/>
      <c r="N55" s="587"/>
      <c r="O55" s="587"/>
      <c r="P55" s="587"/>
      <c r="Q55" s="587"/>
      <c r="R55" s="587"/>
      <c r="S55" s="588"/>
      <c r="T55" s="386"/>
      <c r="U55" s="586"/>
      <c r="V55" s="587"/>
      <c r="W55" s="587"/>
      <c r="X55" s="587"/>
      <c r="Y55" s="587"/>
      <c r="Z55" s="587"/>
      <c r="AA55" s="587"/>
      <c r="AB55" s="587"/>
      <c r="AC55" s="587"/>
      <c r="AD55" s="587"/>
      <c r="AE55" s="587"/>
      <c r="AF55" s="587"/>
      <c r="AG55" s="587"/>
      <c r="AH55" s="587"/>
      <c r="AI55" s="587"/>
      <c r="AJ55" s="587"/>
      <c r="AK55" s="587"/>
      <c r="AL55" s="587"/>
      <c r="AM55" s="588"/>
      <c r="AN55" s="386"/>
      <c r="AO55" s="586"/>
      <c r="AP55" s="587"/>
      <c r="AQ55" s="587"/>
      <c r="AR55" s="587"/>
      <c r="AS55" s="587"/>
      <c r="AT55" s="587"/>
      <c r="AU55" s="587"/>
      <c r="AV55" s="587"/>
      <c r="AW55" s="587"/>
      <c r="AX55" s="587"/>
      <c r="AY55" s="587"/>
      <c r="AZ55" s="587"/>
      <c r="BA55" s="587"/>
      <c r="BB55" s="587"/>
      <c r="BC55" s="587"/>
      <c r="BD55" s="587"/>
      <c r="BE55" s="587"/>
      <c r="BF55" s="587"/>
      <c r="BG55" s="588"/>
      <c r="BH55" s="281"/>
      <c r="BI55" s="586"/>
      <c r="BJ55" s="587"/>
      <c r="BK55" s="587"/>
      <c r="BL55" s="587"/>
      <c r="BM55" s="587"/>
      <c r="BN55" s="587"/>
      <c r="BO55" s="587"/>
      <c r="BP55" s="587"/>
      <c r="BQ55" s="587"/>
      <c r="BR55" s="587"/>
      <c r="BS55" s="587"/>
      <c r="BT55" s="587"/>
      <c r="BU55" s="587"/>
      <c r="BV55" s="587"/>
      <c r="BW55" s="587"/>
      <c r="BX55" s="587"/>
      <c r="BY55" s="587"/>
      <c r="BZ55" s="587"/>
      <c r="CA55" s="588"/>
      <c r="CB55" s="386"/>
      <c r="CC55" s="586"/>
      <c r="CD55" s="587"/>
      <c r="CE55" s="587"/>
      <c r="CF55" s="587"/>
      <c r="CG55" s="587"/>
      <c r="CH55" s="587"/>
      <c r="CI55" s="587"/>
      <c r="CJ55" s="587"/>
      <c r="CK55" s="587"/>
      <c r="CL55" s="587"/>
      <c r="CM55" s="587"/>
      <c r="CN55" s="587"/>
      <c r="CO55" s="587"/>
      <c r="CP55" s="587"/>
      <c r="CQ55" s="587"/>
      <c r="CR55" s="587"/>
      <c r="CS55" s="587"/>
      <c r="CT55" s="587"/>
      <c r="CU55" s="588"/>
      <c r="CV55" s="386"/>
      <c r="CW55" s="586"/>
      <c r="CX55" s="587"/>
      <c r="CY55" s="587"/>
      <c r="CZ55" s="587"/>
      <c r="DA55" s="587"/>
      <c r="DB55" s="587"/>
      <c r="DC55" s="587"/>
      <c r="DD55" s="587"/>
      <c r="DE55" s="587"/>
      <c r="DF55" s="587"/>
      <c r="DG55" s="587"/>
      <c r="DH55" s="587"/>
      <c r="DI55" s="587"/>
      <c r="DJ55" s="587"/>
      <c r="DK55" s="587"/>
      <c r="DL55" s="587"/>
      <c r="DM55" s="587"/>
      <c r="DN55" s="587"/>
      <c r="DO55" s="588"/>
      <c r="DP55" s="386"/>
      <c r="DQ55" s="586"/>
      <c r="DR55" s="587"/>
      <c r="DS55" s="587"/>
      <c r="DT55" s="587"/>
      <c r="DU55" s="587"/>
      <c r="DV55" s="587"/>
      <c r="DW55" s="587"/>
      <c r="DX55" s="587"/>
      <c r="DY55" s="587"/>
      <c r="DZ55" s="587"/>
      <c r="EA55" s="587"/>
      <c r="EB55" s="587"/>
      <c r="EC55" s="587"/>
      <c r="ED55" s="587"/>
      <c r="EE55" s="587"/>
      <c r="EF55" s="587"/>
      <c r="EG55" s="587"/>
      <c r="EH55" s="587"/>
      <c r="EI55" s="588"/>
      <c r="EJ55" s="386"/>
      <c r="EK55" s="586"/>
      <c r="EL55" s="587"/>
      <c r="EM55" s="587"/>
      <c r="EN55" s="587"/>
      <c r="EO55" s="587"/>
      <c r="EP55" s="587"/>
      <c r="EQ55" s="587"/>
      <c r="ER55" s="587"/>
      <c r="ES55" s="587"/>
      <c r="ET55" s="587"/>
      <c r="EU55" s="587"/>
      <c r="EV55" s="587"/>
      <c r="EW55" s="587"/>
      <c r="EX55" s="587"/>
      <c r="EY55" s="587"/>
      <c r="EZ55" s="587"/>
      <c r="FA55" s="587"/>
      <c r="FB55" s="587"/>
      <c r="FC55" s="588"/>
      <c r="FD55" s="386"/>
      <c r="FE55" s="586"/>
      <c r="FF55" s="587"/>
      <c r="FG55" s="587"/>
      <c r="FH55" s="587"/>
      <c r="FI55" s="587"/>
      <c r="FJ55" s="587"/>
      <c r="FK55" s="587"/>
      <c r="FL55" s="587"/>
      <c r="FM55" s="587"/>
      <c r="FN55" s="587"/>
      <c r="FO55" s="587"/>
      <c r="FP55" s="587"/>
      <c r="FQ55" s="587"/>
      <c r="FR55" s="587"/>
      <c r="FS55" s="587"/>
      <c r="FT55" s="587"/>
      <c r="FU55" s="587"/>
      <c r="FV55" s="587"/>
      <c r="FW55" s="588"/>
      <c r="FX55" s="386"/>
      <c r="FY55" s="586"/>
      <c r="FZ55" s="587"/>
      <c r="GA55" s="587"/>
      <c r="GB55" s="587"/>
      <c r="GC55" s="587"/>
      <c r="GD55" s="587"/>
      <c r="GE55" s="587"/>
      <c r="GF55" s="587"/>
      <c r="GG55" s="587"/>
      <c r="GH55" s="587"/>
      <c r="GI55" s="587"/>
      <c r="GJ55" s="587"/>
      <c r="GK55" s="587"/>
      <c r="GL55" s="587"/>
      <c r="GM55" s="587"/>
      <c r="GN55" s="587"/>
      <c r="GO55" s="587"/>
      <c r="GP55" s="587"/>
      <c r="GQ55" s="588"/>
      <c r="GR55" s="386"/>
      <c r="GS55" s="586"/>
      <c r="GT55" s="587"/>
      <c r="GU55" s="587"/>
      <c r="GV55" s="587"/>
      <c r="GW55" s="587"/>
      <c r="GX55" s="587"/>
      <c r="GY55" s="587"/>
      <c r="GZ55" s="587"/>
      <c r="HA55" s="587"/>
      <c r="HB55" s="587"/>
      <c r="HC55" s="587"/>
      <c r="HD55" s="587"/>
      <c r="HE55" s="587"/>
      <c r="HF55" s="587"/>
      <c r="HG55" s="587"/>
      <c r="HH55" s="587"/>
      <c r="HI55" s="587"/>
      <c r="HJ55" s="587"/>
      <c r="HK55" s="588"/>
      <c r="HL55" s="386"/>
      <c r="HM55" s="586"/>
      <c r="HN55" s="587"/>
      <c r="HO55" s="587"/>
      <c r="HP55" s="587"/>
      <c r="HQ55" s="587"/>
      <c r="HR55" s="587"/>
      <c r="HS55" s="587"/>
      <c r="HT55" s="587"/>
      <c r="HU55" s="587"/>
      <c r="HV55" s="587"/>
      <c r="HW55" s="587"/>
      <c r="HX55" s="587"/>
      <c r="HY55" s="587"/>
      <c r="HZ55" s="587"/>
      <c r="IA55" s="587"/>
      <c r="IB55" s="587"/>
      <c r="IC55" s="587"/>
      <c r="ID55" s="587"/>
      <c r="IE55" s="588"/>
      <c r="IF55" s="386"/>
      <c r="IG55" s="586"/>
      <c r="IH55" s="587"/>
      <c r="II55" s="587"/>
      <c r="IJ55" s="587"/>
      <c r="IK55" s="587"/>
      <c r="IL55" s="587"/>
      <c r="IM55" s="587"/>
      <c r="IN55" s="587"/>
      <c r="IO55" s="587"/>
      <c r="IP55" s="587"/>
      <c r="IQ55" s="587"/>
      <c r="IR55" s="587"/>
      <c r="IS55" s="587"/>
      <c r="IT55" s="587"/>
      <c r="IU55" s="587"/>
      <c r="IV55" s="587"/>
      <c r="IW55" s="587"/>
      <c r="IX55" s="587"/>
      <c r="IY55" s="588"/>
      <c r="IZ55" s="386"/>
      <c r="JA55" s="586"/>
      <c r="JB55" s="587"/>
      <c r="JC55" s="587"/>
      <c r="JD55" s="587"/>
      <c r="JE55" s="587"/>
      <c r="JF55" s="587"/>
      <c r="JG55" s="587"/>
      <c r="JH55" s="587"/>
      <c r="JI55" s="587"/>
      <c r="JJ55" s="587"/>
      <c r="JK55" s="587"/>
      <c r="JL55" s="587"/>
      <c r="JM55" s="587"/>
      <c r="JN55" s="587"/>
      <c r="JO55" s="587"/>
      <c r="JP55" s="587"/>
      <c r="JQ55" s="587"/>
      <c r="JR55" s="587"/>
      <c r="JS55" s="588"/>
      <c r="JT55" s="386"/>
      <c r="JU55" s="586"/>
      <c r="JV55" s="587"/>
      <c r="JW55" s="587"/>
      <c r="JX55" s="587"/>
      <c r="JY55" s="587"/>
      <c r="JZ55" s="587"/>
      <c r="KA55" s="587"/>
      <c r="KB55" s="587"/>
      <c r="KC55" s="587"/>
      <c r="KD55" s="587"/>
      <c r="KE55" s="587"/>
      <c r="KF55" s="587"/>
      <c r="KG55" s="587"/>
      <c r="KH55" s="587"/>
      <c r="KI55" s="587"/>
      <c r="KJ55" s="587"/>
      <c r="KK55" s="587"/>
      <c r="KL55" s="587"/>
      <c r="KM55" s="588"/>
    </row>
    <row r="56" spans="1:299" ht="12.75" x14ac:dyDescent="0.2">
      <c r="A56" s="569" t="s">
        <v>416</v>
      </c>
      <c r="S56" s="273"/>
      <c r="T56" s="386"/>
      <c r="U56" s="569" t="s">
        <v>416</v>
      </c>
      <c r="AM56" s="273"/>
      <c r="AN56" s="386"/>
      <c r="AO56" s="569" t="s">
        <v>416</v>
      </c>
      <c r="BG56" s="273"/>
      <c r="BH56" s="281"/>
      <c r="BI56" s="569" t="s">
        <v>416</v>
      </c>
      <c r="BJ56"/>
      <c r="BK56"/>
      <c r="CA56" s="273"/>
      <c r="CB56" s="386"/>
      <c r="CC56" s="569" t="s">
        <v>416</v>
      </c>
      <c r="CD56"/>
      <c r="CE56"/>
      <c r="CU56" s="273"/>
      <c r="CV56" s="386"/>
      <c r="CW56" s="569" t="s">
        <v>416</v>
      </c>
      <c r="CX56"/>
      <c r="CY56"/>
      <c r="DO56" s="273"/>
      <c r="DP56" s="386"/>
      <c r="DQ56" s="569" t="s">
        <v>416</v>
      </c>
      <c r="DR56"/>
      <c r="DS56"/>
      <c r="EI56" s="273"/>
      <c r="EJ56" s="386"/>
      <c r="EK56" s="569" t="s">
        <v>416</v>
      </c>
      <c r="EL56"/>
      <c r="EM56"/>
      <c r="FC56" s="273"/>
      <c r="FD56" s="386"/>
      <c r="FE56" s="569" t="s">
        <v>416</v>
      </c>
      <c r="FF56"/>
      <c r="FG56"/>
      <c r="FW56" s="273"/>
      <c r="FX56" s="386"/>
      <c r="FY56" s="569" t="s">
        <v>416</v>
      </c>
      <c r="FZ56"/>
      <c r="GA56"/>
      <c r="GQ56" s="273"/>
      <c r="GR56" s="386"/>
      <c r="GS56" s="569" t="s">
        <v>416</v>
      </c>
      <c r="GT56"/>
      <c r="GU56"/>
      <c r="HK56" s="273"/>
      <c r="HL56" s="386"/>
      <c r="HM56" s="569" t="s">
        <v>416</v>
      </c>
      <c r="HN56"/>
      <c r="HO56"/>
      <c r="IE56" s="273"/>
      <c r="IF56" s="386"/>
      <c r="IG56" s="569" t="s">
        <v>416</v>
      </c>
      <c r="IH56"/>
      <c r="II56"/>
      <c r="IY56" s="273"/>
      <c r="IZ56" s="386"/>
      <c r="JA56" s="569" t="s">
        <v>416</v>
      </c>
      <c r="JB56"/>
      <c r="JC56"/>
      <c r="JS56" s="273"/>
      <c r="JT56" s="386"/>
      <c r="JU56" s="569" t="s">
        <v>416</v>
      </c>
      <c r="JV56"/>
      <c r="JW56"/>
      <c r="KM56" s="273"/>
    </row>
    <row r="57" spans="1:299" ht="12.75" x14ac:dyDescent="0.2">
      <c r="A57" s="57" t="s">
        <v>417</v>
      </c>
      <c r="S57" s="273"/>
      <c r="T57" s="386"/>
      <c r="U57" s="57" t="s">
        <v>417</v>
      </c>
      <c r="AM57" s="273"/>
      <c r="AN57" s="386"/>
      <c r="AO57" s="57" t="s">
        <v>417</v>
      </c>
      <c r="BG57" s="273"/>
      <c r="BH57" s="281"/>
      <c r="BI57" s="57" t="s">
        <v>417</v>
      </c>
      <c r="BJ57"/>
      <c r="BK57"/>
      <c r="CA57" s="273"/>
      <c r="CB57" s="386"/>
      <c r="CC57" s="57" t="s">
        <v>417</v>
      </c>
      <c r="CD57"/>
      <c r="CE57"/>
      <c r="CU57" s="273"/>
      <c r="CV57" s="386"/>
      <c r="CW57" s="57" t="s">
        <v>417</v>
      </c>
      <c r="CX57"/>
      <c r="CY57"/>
      <c r="DO57" s="273"/>
      <c r="DP57" s="386"/>
      <c r="DQ57" s="57" t="s">
        <v>417</v>
      </c>
      <c r="DR57"/>
      <c r="DS57"/>
      <c r="EI57" s="273"/>
      <c r="EJ57" s="386"/>
      <c r="EK57" s="57" t="s">
        <v>417</v>
      </c>
      <c r="EL57"/>
      <c r="EM57"/>
      <c r="FC57" s="273"/>
      <c r="FD57" s="386"/>
      <c r="FE57" s="57" t="s">
        <v>417</v>
      </c>
      <c r="FF57"/>
      <c r="FG57"/>
      <c r="FW57" s="273"/>
      <c r="FX57" s="386"/>
      <c r="FY57" s="57" t="s">
        <v>417</v>
      </c>
      <c r="FZ57"/>
      <c r="GA57"/>
      <c r="GQ57" s="273"/>
      <c r="GR57" s="386"/>
      <c r="GS57" s="57" t="s">
        <v>417</v>
      </c>
      <c r="GT57"/>
      <c r="GU57"/>
      <c r="HK57" s="273"/>
      <c r="HL57" s="386"/>
      <c r="HM57" s="57" t="s">
        <v>417</v>
      </c>
      <c r="HN57"/>
      <c r="HO57"/>
      <c r="IE57" s="273"/>
      <c r="IF57" s="386"/>
      <c r="IG57" s="57" t="s">
        <v>417</v>
      </c>
      <c r="IH57"/>
      <c r="II57"/>
      <c r="IY57" s="273"/>
      <c r="IZ57" s="386"/>
      <c r="JA57" s="57" t="s">
        <v>417</v>
      </c>
      <c r="JB57"/>
      <c r="JC57"/>
      <c r="JS57" s="273"/>
      <c r="JT57" s="386"/>
      <c r="JU57" s="57" t="s">
        <v>417</v>
      </c>
      <c r="JV57"/>
      <c r="JW57"/>
      <c r="KM57" s="273"/>
    </row>
    <row r="58" spans="1:299" ht="12.75" x14ac:dyDescent="0.2">
      <c r="A58" s="57" t="s">
        <v>418</v>
      </c>
      <c r="B58" s="8"/>
      <c r="C58" s="8"/>
      <c r="D58" s="8"/>
      <c r="E58" s="8"/>
      <c r="F58" s="8"/>
      <c r="G58" s="8"/>
      <c r="H58" s="8"/>
      <c r="I58" s="8"/>
      <c r="J58" s="8"/>
      <c r="K58" s="8"/>
      <c r="L58" s="8"/>
      <c r="M58" s="8"/>
      <c r="N58" s="8"/>
      <c r="O58" s="8"/>
      <c r="P58" s="8"/>
      <c r="Q58" s="8"/>
      <c r="R58" s="8"/>
      <c r="S58" s="273"/>
      <c r="T58" s="386"/>
      <c r="U58" s="57" t="s">
        <v>418</v>
      </c>
      <c r="V58" s="8"/>
      <c r="W58" s="8"/>
      <c r="X58" s="8"/>
      <c r="Y58" s="8"/>
      <c r="Z58" s="8"/>
      <c r="AA58" s="8"/>
      <c r="AB58" s="8"/>
      <c r="AC58" s="8"/>
      <c r="AD58" s="8"/>
      <c r="AE58" s="8"/>
      <c r="AF58" s="8"/>
      <c r="AG58" s="8"/>
      <c r="AH58" s="8"/>
      <c r="AI58" s="8"/>
      <c r="AJ58" s="8"/>
      <c r="AK58" s="8"/>
      <c r="AL58" s="8"/>
      <c r="AM58" s="273"/>
      <c r="AN58" s="386"/>
      <c r="AO58" s="57" t="s">
        <v>418</v>
      </c>
      <c r="AP58" s="8"/>
      <c r="AQ58" s="8"/>
      <c r="AR58" s="8"/>
      <c r="AS58" s="8"/>
      <c r="AT58" s="8"/>
      <c r="AU58" s="8"/>
      <c r="AV58" s="8"/>
      <c r="AW58" s="8"/>
      <c r="AX58" s="8"/>
      <c r="AY58" s="8"/>
      <c r="AZ58" s="8"/>
      <c r="BA58" s="8"/>
      <c r="BB58" s="8"/>
      <c r="BC58" s="8"/>
      <c r="BD58" s="8"/>
      <c r="BE58" s="8"/>
      <c r="BF58" s="8"/>
      <c r="BG58" s="273"/>
      <c r="BH58" s="281"/>
      <c r="BI58" s="57" t="s">
        <v>418</v>
      </c>
      <c r="BJ58" s="8"/>
      <c r="BK58" s="8"/>
      <c r="BL58" s="8"/>
      <c r="BM58" s="8"/>
      <c r="BN58" s="8"/>
      <c r="BO58" s="8"/>
      <c r="BP58" s="8"/>
      <c r="BQ58" s="8"/>
      <c r="BR58" s="8"/>
      <c r="BS58" s="8"/>
      <c r="BT58" s="8"/>
      <c r="BU58" s="8"/>
      <c r="BV58" s="8"/>
      <c r="BW58" s="8"/>
      <c r="BX58" s="8"/>
      <c r="BY58" s="8"/>
      <c r="BZ58" s="8"/>
      <c r="CA58" s="273"/>
      <c r="CB58" s="386"/>
      <c r="CC58" s="57" t="s">
        <v>418</v>
      </c>
      <c r="CD58" s="8"/>
      <c r="CE58" s="8"/>
      <c r="CF58" s="8"/>
      <c r="CG58" s="8"/>
      <c r="CH58" s="8"/>
      <c r="CI58" s="8"/>
      <c r="CJ58" s="8"/>
      <c r="CK58" s="8"/>
      <c r="CL58" s="8"/>
      <c r="CM58" s="8"/>
      <c r="CN58" s="8"/>
      <c r="CO58" s="8"/>
      <c r="CP58" s="8"/>
      <c r="CQ58" s="8"/>
      <c r="CR58" s="8"/>
      <c r="CS58" s="8"/>
      <c r="CT58" s="8"/>
      <c r="CU58" s="273"/>
      <c r="CV58" s="386"/>
      <c r="CW58" s="57" t="s">
        <v>418</v>
      </c>
      <c r="CX58" s="8"/>
      <c r="CY58" s="8"/>
      <c r="CZ58" s="8"/>
      <c r="DA58" s="8"/>
      <c r="DB58" s="8"/>
      <c r="DC58" s="8"/>
      <c r="DD58" s="8"/>
      <c r="DE58" s="8"/>
      <c r="DF58" s="8"/>
      <c r="DG58" s="8"/>
      <c r="DH58" s="8"/>
      <c r="DI58" s="8"/>
      <c r="DJ58" s="8"/>
      <c r="DK58" s="8"/>
      <c r="DL58" s="8"/>
      <c r="DM58" s="8"/>
      <c r="DN58" s="8"/>
      <c r="DO58" s="273"/>
      <c r="DP58" s="386"/>
      <c r="DQ58" s="57" t="s">
        <v>418</v>
      </c>
      <c r="DR58" s="8"/>
      <c r="DS58" s="8"/>
      <c r="DT58" s="8"/>
      <c r="DU58" s="8"/>
      <c r="DV58" s="8"/>
      <c r="DW58" s="8"/>
      <c r="DX58" s="8"/>
      <c r="DY58" s="8"/>
      <c r="DZ58" s="8"/>
      <c r="EA58" s="8"/>
      <c r="EB58" s="8"/>
      <c r="EC58" s="8"/>
      <c r="ED58" s="8"/>
      <c r="EE58" s="8"/>
      <c r="EF58" s="8"/>
      <c r="EG58" s="8"/>
      <c r="EH58" s="8"/>
      <c r="EI58" s="273"/>
      <c r="EJ58" s="386"/>
      <c r="EK58" s="57" t="s">
        <v>418</v>
      </c>
      <c r="EL58" s="8"/>
      <c r="EM58" s="8"/>
      <c r="EN58" s="8"/>
      <c r="EO58" s="8"/>
      <c r="EP58" s="8"/>
      <c r="EQ58" s="8"/>
      <c r="ER58" s="8"/>
      <c r="ES58" s="8"/>
      <c r="ET58" s="8"/>
      <c r="EU58" s="8"/>
      <c r="EV58" s="8"/>
      <c r="EW58" s="8"/>
      <c r="EX58" s="8"/>
      <c r="EY58" s="8"/>
      <c r="EZ58" s="8"/>
      <c r="FA58" s="8"/>
      <c r="FB58" s="8"/>
      <c r="FC58" s="273"/>
      <c r="FD58" s="386"/>
      <c r="FE58" s="57" t="s">
        <v>418</v>
      </c>
      <c r="FF58" s="8"/>
      <c r="FG58" s="8"/>
      <c r="FH58" s="8"/>
      <c r="FI58" s="8"/>
      <c r="FJ58" s="8"/>
      <c r="FK58" s="8"/>
      <c r="FL58" s="8"/>
      <c r="FM58" s="8"/>
      <c r="FN58" s="8"/>
      <c r="FO58" s="8"/>
      <c r="FP58" s="8"/>
      <c r="FQ58" s="8"/>
      <c r="FR58" s="8"/>
      <c r="FS58" s="8"/>
      <c r="FT58" s="8"/>
      <c r="FU58" s="8"/>
      <c r="FV58" s="8"/>
      <c r="FW58" s="273"/>
      <c r="FX58" s="386"/>
      <c r="FY58" s="57" t="s">
        <v>418</v>
      </c>
      <c r="FZ58" s="8"/>
      <c r="GA58" s="8"/>
      <c r="GB58" s="8"/>
      <c r="GC58" s="8"/>
      <c r="GD58" s="8"/>
      <c r="GE58" s="8"/>
      <c r="GF58" s="8"/>
      <c r="GG58" s="8"/>
      <c r="GH58" s="8"/>
      <c r="GI58" s="8"/>
      <c r="GJ58" s="8"/>
      <c r="GK58" s="8"/>
      <c r="GL58" s="8"/>
      <c r="GM58" s="8"/>
      <c r="GN58" s="8"/>
      <c r="GO58" s="8"/>
      <c r="GP58" s="8"/>
      <c r="GQ58" s="273"/>
      <c r="GR58" s="386"/>
      <c r="GS58" s="57" t="s">
        <v>418</v>
      </c>
      <c r="GT58" s="8"/>
      <c r="GU58" s="8"/>
      <c r="GV58" s="8"/>
      <c r="GW58" s="8"/>
      <c r="GX58" s="8"/>
      <c r="GY58" s="8"/>
      <c r="GZ58" s="8"/>
      <c r="HA58" s="8"/>
      <c r="HB58" s="8"/>
      <c r="HC58" s="8"/>
      <c r="HD58" s="8"/>
      <c r="HE58" s="8"/>
      <c r="HF58" s="8"/>
      <c r="HG58" s="8"/>
      <c r="HH58" s="8"/>
      <c r="HI58" s="8"/>
      <c r="HJ58" s="8"/>
      <c r="HK58" s="273"/>
      <c r="HL58" s="386"/>
      <c r="HM58" s="57" t="s">
        <v>418</v>
      </c>
      <c r="HN58" s="8"/>
      <c r="HO58" s="8"/>
      <c r="HP58" s="8"/>
      <c r="HQ58" s="8"/>
      <c r="HR58" s="8"/>
      <c r="HS58" s="8"/>
      <c r="HT58" s="8"/>
      <c r="HU58" s="8"/>
      <c r="HV58" s="8"/>
      <c r="HW58" s="8"/>
      <c r="HX58" s="8"/>
      <c r="HY58" s="8"/>
      <c r="HZ58" s="8"/>
      <c r="IA58" s="8"/>
      <c r="IB58" s="8"/>
      <c r="IC58" s="8"/>
      <c r="ID58" s="8"/>
      <c r="IE58" s="273"/>
      <c r="IF58" s="386"/>
      <c r="IG58" s="57" t="s">
        <v>418</v>
      </c>
      <c r="IH58" s="8"/>
      <c r="II58" s="8"/>
      <c r="IJ58" s="8"/>
      <c r="IK58" s="8"/>
      <c r="IL58" s="8"/>
      <c r="IM58" s="8"/>
      <c r="IN58" s="8"/>
      <c r="IO58" s="8"/>
      <c r="IP58" s="8"/>
      <c r="IQ58" s="8"/>
      <c r="IR58" s="8"/>
      <c r="IS58" s="8"/>
      <c r="IT58" s="8"/>
      <c r="IU58" s="8"/>
      <c r="IV58" s="8"/>
      <c r="IW58" s="8"/>
      <c r="IX58" s="8"/>
      <c r="IY58" s="273"/>
      <c r="IZ58" s="386"/>
      <c r="JA58" s="57" t="s">
        <v>418</v>
      </c>
      <c r="JB58" s="8"/>
      <c r="JC58" s="8"/>
      <c r="JD58" s="8"/>
      <c r="JE58" s="8"/>
      <c r="JF58" s="8"/>
      <c r="JG58" s="8"/>
      <c r="JH58" s="8"/>
      <c r="JI58" s="8"/>
      <c r="JJ58" s="8"/>
      <c r="JK58" s="8"/>
      <c r="JL58" s="8"/>
      <c r="JM58" s="8"/>
      <c r="JN58" s="8"/>
      <c r="JO58" s="8"/>
      <c r="JP58" s="8"/>
      <c r="JQ58" s="8"/>
      <c r="JR58" s="8"/>
      <c r="JS58" s="273"/>
      <c r="JT58" s="386"/>
      <c r="JU58" s="57" t="s">
        <v>418</v>
      </c>
      <c r="JV58" s="8"/>
      <c r="JW58" s="8"/>
      <c r="JX58" s="8"/>
      <c r="JY58" s="8"/>
      <c r="JZ58" s="8"/>
      <c r="KA58" s="8"/>
      <c r="KB58" s="8"/>
      <c r="KC58" s="8"/>
      <c r="KD58" s="8"/>
      <c r="KE58" s="8"/>
      <c r="KF58" s="8"/>
      <c r="KG58" s="8"/>
      <c r="KH58" s="8"/>
      <c r="KI58" s="8"/>
      <c r="KJ58" s="8"/>
      <c r="KK58" s="8"/>
      <c r="KL58" s="8"/>
      <c r="KM58" s="273"/>
    </row>
    <row r="59" spans="1:299" ht="12.75" x14ac:dyDescent="0.2">
      <c r="A59" s="494"/>
      <c r="B59" s="8"/>
      <c r="C59" s="8"/>
      <c r="D59" s="8"/>
      <c r="E59" s="8"/>
      <c r="F59" s="8"/>
      <c r="G59" s="8"/>
      <c r="H59" s="8"/>
      <c r="I59" s="8"/>
      <c r="J59" s="8"/>
      <c r="K59" s="8"/>
      <c r="L59" s="8"/>
      <c r="M59" s="8"/>
      <c r="N59" s="8"/>
      <c r="O59" s="8"/>
      <c r="P59" s="8"/>
      <c r="Q59" s="8"/>
      <c r="R59" s="8"/>
      <c r="S59" s="273"/>
      <c r="T59" s="386"/>
      <c r="U59" s="494"/>
      <c r="V59" s="8"/>
      <c r="W59" s="8"/>
      <c r="X59" s="8"/>
      <c r="Y59" s="8"/>
      <c r="Z59" s="8"/>
      <c r="AA59" s="8"/>
      <c r="AB59" s="8"/>
      <c r="AC59" s="8"/>
      <c r="AD59" s="8"/>
      <c r="AE59" s="8"/>
      <c r="AF59" s="8"/>
      <c r="AG59" s="8"/>
      <c r="AH59" s="8"/>
      <c r="AI59" s="8"/>
      <c r="AJ59" s="8"/>
      <c r="AK59" s="8"/>
      <c r="AL59" s="8"/>
      <c r="AM59" s="273"/>
      <c r="AN59" s="386"/>
      <c r="AO59" s="494"/>
      <c r="AP59" s="8"/>
      <c r="AQ59" s="8"/>
      <c r="AR59" s="8"/>
      <c r="AS59" s="8"/>
      <c r="AT59" s="8"/>
      <c r="AU59" s="8"/>
      <c r="AV59" s="8"/>
      <c r="AW59" s="8"/>
      <c r="AX59" s="8"/>
      <c r="AY59" s="8"/>
      <c r="AZ59" s="8"/>
      <c r="BA59" s="8"/>
      <c r="BB59" s="8"/>
      <c r="BC59" s="8"/>
      <c r="BD59" s="8"/>
      <c r="BE59" s="8"/>
      <c r="BF59" s="8"/>
      <c r="BG59" s="273"/>
      <c r="BH59" s="281"/>
      <c r="BI59" s="494"/>
      <c r="BJ59" s="8"/>
      <c r="BK59" s="8"/>
      <c r="BL59" s="8"/>
      <c r="BM59" s="8"/>
      <c r="BN59" s="8"/>
      <c r="BO59" s="8"/>
      <c r="BP59" s="8"/>
      <c r="BQ59" s="8"/>
      <c r="BR59" s="8"/>
      <c r="BS59" s="8"/>
      <c r="BT59" s="8"/>
      <c r="BU59" s="8"/>
      <c r="BV59" s="8"/>
      <c r="BW59" s="8"/>
      <c r="BX59" s="8"/>
      <c r="BY59" s="8"/>
      <c r="BZ59" s="8"/>
      <c r="CA59" s="273"/>
      <c r="CB59" s="386"/>
      <c r="CC59" s="494"/>
      <c r="CD59" s="8"/>
      <c r="CE59" s="8"/>
      <c r="CF59" s="8"/>
      <c r="CG59" s="8"/>
      <c r="CH59" s="8"/>
      <c r="CI59" s="8"/>
      <c r="CJ59" s="8"/>
      <c r="CK59" s="8"/>
      <c r="CL59" s="8"/>
      <c r="CM59" s="8"/>
      <c r="CN59" s="8"/>
      <c r="CO59" s="8"/>
      <c r="CP59" s="8"/>
      <c r="CQ59" s="8"/>
      <c r="CR59" s="8"/>
      <c r="CS59" s="8"/>
      <c r="CT59" s="8"/>
      <c r="CU59" s="273"/>
      <c r="CV59" s="386"/>
      <c r="CW59" s="494"/>
      <c r="CX59" s="8"/>
      <c r="CY59" s="8"/>
      <c r="CZ59" s="8"/>
      <c r="DA59" s="8"/>
      <c r="DB59" s="8"/>
      <c r="DC59" s="8"/>
      <c r="DD59" s="8"/>
      <c r="DE59" s="8"/>
      <c r="DF59" s="8"/>
      <c r="DG59" s="8"/>
      <c r="DH59" s="8"/>
      <c r="DI59" s="8"/>
      <c r="DJ59" s="8"/>
      <c r="DK59" s="8"/>
      <c r="DL59" s="8"/>
      <c r="DM59" s="8"/>
      <c r="DN59" s="8"/>
      <c r="DO59" s="273"/>
      <c r="DP59" s="386"/>
      <c r="DQ59" s="494"/>
      <c r="DR59" s="8"/>
      <c r="DS59" s="8"/>
      <c r="DT59" s="8"/>
      <c r="DU59" s="8"/>
      <c r="DV59" s="8"/>
      <c r="DW59" s="8"/>
      <c r="DX59" s="8"/>
      <c r="DY59" s="8"/>
      <c r="DZ59" s="8"/>
      <c r="EA59" s="8"/>
      <c r="EB59" s="8"/>
      <c r="EC59" s="8"/>
      <c r="ED59" s="8"/>
      <c r="EE59" s="8"/>
      <c r="EF59" s="8"/>
      <c r="EG59" s="8"/>
      <c r="EH59" s="8"/>
      <c r="EI59" s="273"/>
      <c r="EJ59" s="386"/>
      <c r="EK59" s="494"/>
      <c r="EL59" s="8"/>
      <c r="EM59" s="8"/>
      <c r="EN59" s="8"/>
      <c r="EO59" s="8"/>
      <c r="EP59" s="8"/>
      <c r="EQ59" s="8"/>
      <c r="ER59" s="8"/>
      <c r="ES59" s="8"/>
      <c r="ET59" s="8"/>
      <c r="EU59" s="8"/>
      <c r="EV59" s="8"/>
      <c r="EW59" s="8"/>
      <c r="EX59" s="8"/>
      <c r="EY59" s="8"/>
      <c r="EZ59" s="8"/>
      <c r="FA59" s="8"/>
      <c r="FB59" s="8"/>
      <c r="FC59" s="273"/>
      <c r="FD59" s="386"/>
      <c r="FE59" s="494"/>
      <c r="FF59" s="8"/>
      <c r="FG59" s="8"/>
      <c r="FH59" s="8"/>
      <c r="FI59" s="8"/>
      <c r="FJ59" s="8"/>
      <c r="FK59" s="8"/>
      <c r="FL59" s="8"/>
      <c r="FM59" s="8"/>
      <c r="FN59" s="8"/>
      <c r="FO59" s="8"/>
      <c r="FP59" s="8"/>
      <c r="FQ59" s="8"/>
      <c r="FR59" s="8"/>
      <c r="FS59" s="8"/>
      <c r="FT59" s="8"/>
      <c r="FU59" s="8"/>
      <c r="FV59" s="8"/>
      <c r="FW59" s="273"/>
      <c r="FX59" s="386"/>
      <c r="FY59" s="494"/>
      <c r="FZ59" s="8"/>
      <c r="GA59" s="8"/>
      <c r="GB59" s="8"/>
      <c r="GC59" s="8"/>
      <c r="GD59" s="8"/>
      <c r="GE59" s="8"/>
      <c r="GF59" s="8"/>
      <c r="GG59" s="8"/>
      <c r="GH59" s="8"/>
      <c r="GI59" s="8"/>
      <c r="GJ59" s="8"/>
      <c r="GK59" s="8"/>
      <c r="GL59" s="8"/>
      <c r="GM59" s="8"/>
      <c r="GN59" s="8"/>
      <c r="GO59" s="8"/>
      <c r="GP59" s="8"/>
      <c r="GQ59" s="273"/>
      <c r="GR59" s="386"/>
      <c r="GS59" s="494"/>
      <c r="GT59" s="8"/>
      <c r="GU59" s="8"/>
      <c r="GV59" s="8"/>
      <c r="GW59" s="8"/>
      <c r="GX59" s="8"/>
      <c r="GY59" s="8"/>
      <c r="GZ59" s="8"/>
      <c r="HA59" s="8"/>
      <c r="HB59" s="8"/>
      <c r="HC59" s="8"/>
      <c r="HD59" s="8"/>
      <c r="HE59" s="8"/>
      <c r="HF59" s="8"/>
      <c r="HG59" s="8"/>
      <c r="HH59" s="8"/>
      <c r="HI59" s="8"/>
      <c r="HJ59" s="8"/>
      <c r="HK59" s="273"/>
      <c r="HL59" s="386"/>
      <c r="HM59" s="494"/>
      <c r="HN59" s="8"/>
      <c r="HO59" s="8"/>
      <c r="HP59" s="8"/>
      <c r="HQ59" s="8"/>
      <c r="HR59" s="8"/>
      <c r="HS59" s="8"/>
      <c r="HT59" s="8"/>
      <c r="HU59" s="8"/>
      <c r="HV59" s="8"/>
      <c r="HW59" s="8"/>
      <c r="HX59" s="8"/>
      <c r="HY59" s="8"/>
      <c r="HZ59" s="8"/>
      <c r="IA59" s="8"/>
      <c r="IB59" s="8"/>
      <c r="IC59" s="8"/>
      <c r="ID59" s="8"/>
      <c r="IE59" s="273"/>
      <c r="IF59" s="386"/>
      <c r="IG59" s="494"/>
      <c r="IH59" s="8"/>
      <c r="II59" s="8"/>
      <c r="IJ59" s="8"/>
      <c r="IK59" s="8"/>
      <c r="IL59" s="8"/>
      <c r="IM59" s="8"/>
      <c r="IN59" s="8"/>
      <c r="IO59" s="8"/>
      <c r="IP59" s="8"/>
      <c r="IQ59" s="8"/>
      <c r="IR59" s="8"/>
      <c r="IS59" s="8"/>
      <c r="IT59" s="8"/>
      <c r="IU59" s="8"/>
      <c r="IV59" s="8"/>
      <c r="IW59" s="8"/>
      <c r="IX59" s="8"/>
      <c r="IY59" s="273"/>
      <c r="IZ59" s="386"/>
      <c r="JA59" s="494"/>
      <c r="JB59" s="8"/>
      <c r="JC59" s="8"/>
      <c r="JD59" s="8"/>
      <c r="JE59" s="8"/>
      <c r="JF59" s="8"/>
      <c r="JG59" s="8"/>
      <c r="JH59" s="8"/>
      <c r="JI59" s="8"/>
      <c r="JJ59" s="8"/>
      <c r="JK59" s="8"/>
      <c r="JL59" s="8"/>
      <c r="JM59" s="8"/>
      <c r="JN59" s="8"/>
      <c r="JO59" s="8"/>
      <c r="JP59" s="8"/>
      <c r="JQ59" s="8"/>
      <c r="JR59" s="8"/>
      <c r="JS59" s="273"/>
      <c r="JT59" s="386"/>
      <c r="JU59" s="494"/>
      <c r="JV59" s="8"/>
      <c r="JW59" s="8"/>
      <c r="JX59" s="8"/>
      <c r="JY59" s="8"/>
      <c r="JZ59" s="8"/>
      <c r="KA59" s="8"/>
      <c r="KB59" s="8"/>
      <c r="KC59" s="8"/>
      <c r="KD59" s="8"/>
      <c r="KE59" s="8"/>
      <c r="KF59" s="8"/>
      <c r="KG59" s="8"/>
      <c r="KH59" s="8"/>
      <c r="KI59" s="8"/>
      <c r="KJ59" s="8"/>
      <c r="KK59" s="8"/>
      <c r="KL59" s="8"/>
      <c r="KM59" s="273"/>
    </row>
    <row r="60" spans="1:299" ht="24" customHeight="1" x14ac:dyDescent="0.25">
      <c r="A60" s="494"/>
      <c r="B60" s="64"/>
      <c r="C60" s="570" t="s">
        <v>419</v>
      </c>
      <c r="D60" s="65" t="s">
        <v>420</v>
      </c>
      <c r="H60" s="1056"/>
      <c r="I60" s="775"/>
      <c r="S60" s="273"/>
      <c r="T60" s="388"/>
      <c r="U60" s="494"/>
      <c r="V60" s="64"/>
      <c r="W60" s="570" t="s">
        <v>419</v>
      </c>
      <c r="X60" s="65" t="s">
        <v>420</v>
      </c>
      <c r="AB60" s="1056"/>
      <c r="AC60" s="775"/>
      <c r="AM60" s="273"/>
      <c r="AN60" s="388"/>
      <c r="AO60" s="494"/>
      <c r="AP60" s="64"/>
      <c r="AQ60" s="570" t="s">
        <v>419</v>
      </c>
      <c r="AR60" s="65" t="s">
        <v>420</v>
      </c>
      <c r="AV60" s="1056"/>
      <c r="AW60" s="775"/>
      <c r="BG60" s="273"/>
      <c r="BH60" s="281"/>
      <c r="BI60" s="494"/>
      <c r="BJ60" s="64"/>
      <c r="BK60" s="570" t="s">
        <v>419</v>
      </c>
      <c r="BL60" s="65" t="s">
        <v>420</v>
      </c>
      <c r="BP60" s="1056"/>
      <c r="BQ60" s="775"/>
      <c r="CA60" s="273"/>
      <c r="CB60" s="388"/>
      <c r="CC60" s="494"/>
      <c r="CD60" s="64"/>
      <c r="CE60" s="570" t="s">
        <v>419</v>
      </c>
      <c r="CF60" s="65" t="s">
        <v>420</v>
      </c>
      <c r="CJ60" s="1056"/>
      <c r="CK60" s="775"/>
      <c r="CU60" s="273"/>
      <c r="CV60" s="388"/>
      <c r="CW60" s="494"/>
      <c r="CX60" s="64"/>
      <c r="CY60" s="570" t="s">
        <v>419</v>
      </c>
      <c r="CZ60" s="65" t="s">
        <v>420</v>
      </c>
      <c r="DD60" s="1056"/>
      <c r="DE60" s="775"/>
      <c r="DO60" s="273"/>
      <c r="DP60" s="388"/>
      <c r="DQ60" s="494"/>
      <c r="DR60" s="64"/>
      <c r="DS60" s="570" t="s">
        <v>419</v>
      </c>
      <c r="DT60" s="65" t="s">
        <v>420</v>
      </c>
      <c r="DX60" s="1056"/>
      <c r="DY60" s="775"/>
      <c r="EI60" s="273"/>
      <c r="EJ60" s="388"/>
      <c r="EK60" s="494"/>
      <c r="EL60" s="64"/>
      <c r="EM60" s="570" t="s">
        <v>419</v>
      </c>
      <c r="EN60" s="65" t="s">
        <v>420</v>
      </c>
      <c r="ER60" s="1056"/>
      <c r="ES60" s="775"/>
      <c r="FC60" s="273"/>
      <c r="FD60" s="388"/>
      <c r="FE60" s="494"/>
      <c r="FF60" s="64"/>
      <c r="FG60" s="570" t="s">
        <v>419</v>
      </c>
      <c r="FH60" s="65" t="s">
        <v>420</v>
      </c>
      <c r="FL60" s="1056"/>
      <c r="FM60" s="775"/>
      <c r="FW60" s="273"/>
      <c r="FX60" s="388"/>
      <c r="FY60" s="494"/>
      <c r="FZ60" s="64"/>
      <c r="GA60" s="570" t="s">
        <v>419</v>
      </c>
      <c r="GB60" s="65" t="s">
        <v>420</v>
      </c>
      <c r="GF60" s="1056"/>
      <c r="GG60" s="775"/>
      <c r="GQ60" s="273"/>
      <c r="GR60" s="388"/>
      <c r="GS60" s="494"/>
      <c r="GT60" s="64"/>
      <c r="GU60" s="570" t="s">
        <v>419</v>
      </c>
      <c r="GV60" s="65" t="s">
        <v>420</v>
      </c>
      <c r="GZ60" s="1056"/>
      <c r="HA60" s="775"/>
      <c r="HK60" s="273"/>
      <c r="HL60" s="388"/>
      <c r="HM60" s="494"/>
      <c r="HN60" s="64"/>
      <c r="HO60" s="570" t="s">
        <v>419</v>
      </c>
      <c r="HP60" s="65" t="s">
        <v>420</v>
      </c>
      <c r="HT60" s="1056"/>
      <c r="HU60" s="775"/>
      <c r="IE60" s="273"/>
      <c r="IF60" s="388"/>
      <c r="IG60" s="494"/>
      <c r="IH60" s="64"/>
      <c r="II60" s="570" t="s">
        <v>419</v>
      </c>
      <c r="IJ60" s="65" t="s">
        <v>420</v>
      </c>
      <c r="IN60" s="1056"/>
      <c r="IO60" s="775"/>
      <c r="IY60" s="273"/>
      <c r="IZ60" s="388"/>
      <c r="JA60" s="494"/>
      <c r="JB60" s="64"/>
      <c r="JC60" s="570" t="s">
        <v>419</v>
      </c>
      <c r="JD60" s="65" t="s">
        <v>420</v>
      </c>
      <c r="JH60" s="1056"/>
      <c r="JI60" s="775"/>
      <c r="JS60" s="273"/>
      <c r="JT60" s="388"/>
      <c r="JU60" s="494"/>
      <c r="JV60" s="64"/>
      <c r="JW60" s="570" t="s">
        <v>419</v>
      </c>
      <c r="JX60" s="65" t="s">
        <v>420</v>
      </c>
      <c r="KB60" s="1056"/>
      <c r="KC60" s="775"/>
      <c r="KM60" s="273"/>
    </row>
    <row r="61" spans="1:299" ht="12.75" customHeight="1" x14ac:dyDescent="0.2">
      <c r="A61" s="494"/>
      <c r="B61" s="12">
        <v>1</v>
      </c>
      <c r="C61" s="69"/>
      <c r="D61" s="70"/>
      <c r="G61" s="8"/>
      <c r="H61" s="75"/>
      <c r="I61" s="75"/>
      <c r="S61" s="273"/>
      <c r="T61" s="388"/>
      <c r="U61" s="494"/>
      <c r="V61" s="12">
        <v>1</v>
      </c>
      <c r="W61" s="69"/>
      <c r="X61" s="70"/>
      <c r="AA61" s="8"/>
      <c r="AB61" s="75"/>
      <c r="AC61" s="76"/>
      <c r="AD61" s="2"/>
      <c r="AE61" s="2"/>
      <c r="AF61" s="2"/>
      <c r="AG61" s="2"/>
      <c r="AM61" s="273"/>
      <c r="AN61" s="388"/>
      <c r="AO61" s="494"/>
      <c r="AP61" s="12">
        <v>1</v>
      </c>
      <c r="AQ61" s="69"/>
      <c r="AR61" s="70"/>
      <c r="AU61" s="8"/>
      <c r="AV61" s="75"/>
      <c r="AW61" s="75"/>
      <c r="BG61" s="273"/>
      <c r="BH61" s="255"/>
      <c r="BI61" s="494"/>
      <c r="BJ61" s="12">
        <v>1</v>
      </c>
      <c r="BK61" s="69"/>
      <c r="BL61" s="70"/>
      <c r="BO61" s="8"/>
      <c r="BP61" s="75"/>
      <c r="BQ61" s="75"/>
      <c r="CA61" s="273"/>
      <c r="CB61" s="388"/>
      <c r="CC61" s="494"/>
      <c r="CD61" s="12">
        <v>1</v>
      </c>
      <c r="CE61" s="69"/>
      <c r="CF61" s="70"/>
      <c r="CI61" s="8"/>
      <c r="CJ61" s="75"/>
      <c r="CK61" s="75"/>
      <c r="CU61" s="273"/>
      <c r="CV61" s="388"/>
      <c r="CW61" s="494"/>
      <c r="CX61" s="12">
        <v>1</v>
      </c>
      <c r="CY61" s="69"/>
      <c r="CZ61" s="70"/>
      <c r="DC61" s="8"/>
      <c r="DD61" s="75"/>
      <c r="DE61" s="75"/>
      <c r="DO61" s="273"/>
      <c r="DP61" s="388"/>
      <c r="DQ61" s="494"/>
      <c r="DR61" s="12">
        <v>1</v>
      </c>
      <c r="DS61" s="69"/>
      <c r="DT61" s="70"/>
      <c r="DW61" s="8"/>
      <c r="DX61" s="75"/>
      <c r="DY61" s="75"/>
      <c r="EI61" s="273"/>
      <c r="EJ61" s="388"/>
      <c r="EK61" s="494"/>
      <c r="EL61" s="12">
        <v>1</v>
      </c>
      <c r="EM61" s="69"/>
      <c r="EN61" s="70"/>
      <c r="EQ61" s="8"/>
      <c r="ER61" s="75"/>
      <c r="ES61" s="75"/>
      <c r="FC61" s="273"/>
      <c r="FD61" s="388"/>
      <c r="FE61" s="494"/>
      <c r="FF61" s="12">
        <v>1</v>
      </c>
      <c r="FG61" s="69"/>
      <c r="FH61" s="70"/>
      <c r="FK61" s="8"/>
      <c r="FL61" s="75"/>
      <c r="FM61" s="75"/>
      <c r="FW61" s="273"/>
      <c r="FX61" s="388"/>
      <c r="FY61" s="494"/>
      <c r="FZ61" s="12">
        <v>1</v>
      </c>
      <c r="GA61" s="69"/>
      <c r="GB61" s="70"/>
      <c r="GE61" s="8"/>
      <c r="GF61" s="75"/>
      <c r="GG61" s="75"/>
      <c r="GQ61" s="273"/>
      <c r="GR61" s="388"/>
      <c r="GS61" s="494"/>
      <c r="GT61" s="12">
        <v>1</v>
      </c>
      <c r="GU61" s="69"/>
      <c r="GV61" s="70"/>
      <c r="GY61" s="8"/>
      <c r="GZ61" s="75"/>
      <c r="HA61" s="75"/>
      <c r="HK61" s="273"/>
      <c r="HL61" s="388"/>
      <c r="HM61" s="494"/>
      <c r="HN61" s="12">
        <v>1</v>
      </c>
      <c r="HO61" s="69"/>
      <c r="HP61" s="70"/>
      <c r="HS61" s="8"/>
      <c r="HT61" s="75"/>
      <c r="HU61" s="75"/>
      <c r="IE61" s="273"/>
      <c r="IF61" s="388"/>
      <c r="IG61" s="494"/>
      <c r="IH61" s="12">
        <v>1</v>
      </c>
      <c r="II61" s="69"/>
      <c r="IJ61" s="70"/>
      <c r="IM61" s="8"/>
      <c r="IN61" s="75"/>
      <c r="IO61" s="75"/>
      <c r="IY61" s="273"/>
      <c r="IZ61" s="388"/>
      <c r="JA61" s="494"/>
      <c r="JB61" s="12">
        <v>1</v>
      </c>
      <c r="JC61" s="69"/>
      <c r="JD61" s="70"/>
      <c r="JG61" s="8"/>
      <c r="JH61" s="75"/>
      <c r="JI61" s="75"/>
      <c r="JS61" s="273"/>
      <c r="JT61" s="388"/>
      <c r="JU61" s="494"/>
      <c r="JV61" s="12">
        <v>1</v>
      </c>
      <c r="JW61" s="69"/>
      <c r="JX61" s="70"/>
      <c r="KA61" s="8"/>
      <c r="KB61" s="75"/>
      <c r="KC61" s="75"/>
      <c r="KM61" s="273"/>
    </row>
    <row r="62" spans="1:299" ht="12.75" customHeight="1" x14ac:dyDescent="0.2">
      <c r="A62" s="494"/>
      <c r="B62" s="12">
        <v>2</v>
      </c>
      <c r="C62" s="573"/>
      <c r="D62" s="71"/>
      <c r="G62" s="8"/>
      <c r="S62" s="273"/>
      <c r="T62" s="388"/>
      <c r="U62" s="494"/>
      <c r="V62" s="12">
        <v>2</v>
      </c>
      <c r="W62" s="573"/>
      <c r="X62" s="71"/>
      <c r="AA62" s="8"/>
      <c r="AC62" s="2"/>
      <c r="AD62" s="2"/>
      <c r="AE62" s="2"/>
      <c r="AF62" s="2"/>
      <c r="AG62" s="2"/>
      <c r="AM62" s="273"/>
      <c r="AN62" s="388"/>
      <c r="AO62" s="494"/>
      <c r="AP62" s="12">
        <v>2</v>
      </c>
      <c r="AQ62" s="573"/>
      <c r="AR62" s="71"/>
      <c r="AU62" s="8"/>
      <c r="BG62" s="273"/>
      <c r="BH62" s="281"/>
      <c r="BI62" s="494"/>
      <c r="BJ62" s="12">
        <v>2</v>
      </c>
      <c r="BK62" s="573"/>
      <c r="BL62" s="71"/>
      <c r="BO62" s="8"/>
      <c r="CA62" s="273"/>
      <c r="CB62" s="388"/>
      <c r="CC62" s="494"/>
      <c r="CD62" s="12">
        <v>2</v>
      </c>
      <c r="CE62" s="573"/>
      <c r="CF62" s="71"/>
      <c r="CI62" s="8"/>
      <c r="CU62" s="273"/>
      <c r="CV62" s="388"/>
      <c r="CW62" s="494"/>
      <c r="CX62" s="12">
        <v>2</v>
      </c>
      <c r="CY62" s="573"/>
      <c r="CZ62" s="71"/>
      <c r="DC62" s="8"/>
      <c r="DO62" s="273"/>
      <c r="DP62" s="388"/>
      <c r="DQ62" s="494"/>
      <c r="DR62" s="12">
        <v>2</v>
      </c>
      <c r="DS62" s="573"/>
      <c r="DT62" s="71"/>
      <c r="DW62" s="8"/>
      <c r="EI62" s="273"/>
      <c r="EJ62" s="388"/>
      <c r="EK62" s="494"/>
      <c r="EL62" s="12">
        <v>2</v>
      </c>
      <c r="EM62" s="573"/>
      <c r="EN62" s="71"/>
      <c r="EQ62" s="8"/>
      <c r="FC62" s="273"/>
      <c r="FD62" s="388"/>
      <c r="FE62" s="494"/>
      <c r="FF62" s="12">
        <v>2</v>
      </c>
      <c r="FG62" s="573"/>
      <c r="FH62" s="71"/>
      <c r="FK62" s="8"/>
      <c r="FW62" s="273"/>
      <c r="FX62" s="388"/>
      <c r="FY62" s="494"/>
      <c r="FZ62" s="12">
        <v>2</v>
      </c>
      <c r="GA62" s="573"/>
      <c r="GB62" s="71"/>
      <c r="GE62" s="8"/>
      <c r="GQ62" s="273"/>
      <c r="GR62" s="388"/>
      <c r="GS62" s="494"/>
      <c r="GT62" s="12">
        <v>2</v>
      </c>
      <c r="GU62" s="573"/>
      <c r="GV62" s="71"/>
      <c r="GY62" s="8"/>
      <c r="HK62" s="273"/>
      <c r="HL62" s="388"/>
      <c r="HM62" s="494"/>
      <c r="HN62" s="12">
        <v>2</v>
      </c>
      <c r="HO62" s="573"/>
      <c r="HP62" s="71"/>
      <c r="HS62" s="8"/>
      <c r="IE62" s="273"/>
      <c r="IF62" s="388"/>
      <c r="IG62" s="494"/>
      <c r="IH62" s="12">
        <v>2</v>
      </c>
      <c r="II62" s="573"/>
      <c r="IJ62" s="71"/>
      <c r="IM62" s="8"/>
      <c r="IY62" s="273"/>
      <c r="IZ62" s="388"/>
      <c r="JA62" s="494"/>
      <c r="JB62" s="12">
        <v>2</v>
      </c>
      <c r="JC62" s="573"/>
      <c r="JD62" s="71"/>
      <c r="JG62" s="8"/>
      <c r="JS62" s="273"/>
      <c r="JT62" s="388"/>
      <c r="JU62" s="494"/>
      <c r="JV62" s="12">
        <v>2</v>
      </c>
      <c r="JW62" s="573"/>
      <c r="JX62" s="71"/>
      <c r="KA62" s="8"/>
      <c r="KM62" s="273"/>
    </row>
    <row r="63" spans="1:299" ht="12.75" customHeight="1" x14ac:dyDescent="0.2">
      <c r="A63" s="494"/>
      <c r="B63" s="12">
        <v>3</v>
      </c>
      <c r="C63" s="573"/>
      <c r="D63" s="71"/>
      <c r="G63" s="8"/>
      <c r="S63" s="273"/>
      <c r="T63" s="386"/>
      <c r="U63" s="494"/>
      <c r="V63" s="12">
        <v>3</v>
      </c>
      <c r="W63" s="573"/>
      <c r="X63" s="71"/>
      <c r="AA63" s="8"/>
      <c r="AM63" s="273"/>
      <c r="AN63" s="386"/>
      <c r="AO63" s="494"/>
      <c r="AP63" s="12">
        <v>3</v>
      </c>
      <c r="AQ63" s="573"/>
      <c r="AR63" s="71"/>
      <c r="AU63" s="8"/>
      <c r="BG63" s="273"/>
      <c r="BH63" s="272"/>
      <c r="BI63" s="494"/>
      <c r="BJ63" s="12">
        <v>3</v>
      </c>
      <c r="BK63" s="573"/>
      <c r="BL63" s="71"/>
      <c r="BO63" s="8"/>
      <c r="CA63" s="273"/>
      <c r="CB63" s="386"/>
      <c r="CC63" s="494"/>
      <c r="CD63" s="12">
        <v>3</v>
      </c>
      <c r="CE63" s="573"/>
      <c r="CF63" s="71"/>
      <c r="CI63" s="8"/>
      <c r="CU63" s="273"/>
      <c r="CV63" s="386"/>
      <c r="CW63" s="494"/>
      <c r="CX63" s="12">
        <v>3</v>
      </c>
      <c r="CY63" s="573"/>
      <c r="CZ63" s="71"/>
      <c r="DC63" s="8"/>
      <c r="DO63" s="273"/>
      <c r="DP63" s="386"/>
      <c r="DQ63" s="494"/>
      <c r="DR63" s="12">
        <v>3</v>
      </c>
      <c r="DS63" s="573"/>
      <c r="DT63" s="71"/>
      <c r="DW63" s="8"/>
      <c r="EI63" s="273"/>
      <c r="EJ63" s="386"/>
      <c r="EK63" s="494"/>
      <c r="EL63" s="12">
        <v>3</v>
      </c>
      <c r="EM63" s="573"/>
      <c r="EN63" s="71"/>
      <c r="EQ63" s="8"/>
      <c r="FC63" s="273"/>
      <c r="FD63" s="386"/>
      <c r="FE63" s="494"/>
      <c r="FF63" s="12">
        <v>3</v>
      </c>
      <c r="FG63" s="573"/>
      <c r="FH63" s="71"/>
      <c r="FK63" s="8"/>
      <c r="FW63" s="273"/>
      <c r="FX63" s="386"/>
      <c r="FY63" s="494"/>
      <c r="FZ63" s="12">
        <v>3</v>
      </c>
      <c r="GA63" s="573"/>
      <c r="GB63" s="71"/>
      <c r="GE63" s="8"/>
      <c r="GQ63" s="273"/>
      <c r="GR63" s="386"/>
      <c r="GS63" s="494"/>
      <c r="GT63" s="12">
        <v>3</v>
      </c>
      <c r="GU63" s="573"/>
      <c r="GV63" s="71"/>
      <c r="GY63" s="8"/>
      <c r="HK63" s="273"/>
      <c r="HL63" s="386"/>
      <c r="HM63" s="494"/>
      <c r="HN63" s="12">
        <v>3</v>
      </c>
      <c r="HO63" s="573"/>
      <c r="HP63" s="71"/>
      <c r="HS63" s="8"/>
      <c r="IE63" s="273"/>
      <c r="IF63" s="386"/>
      <c r="IG63" s="494"/>
      <c r="IH63" s="12">
        <v>3</v>
      </c>
      <c r="II63" s="573"/>
      <c r="IJ63" s="71"/>
      <c r="IM63" s="8"/>
      <c r="IY63" s="273"/>
      <c r="IZ63" s="386"/>
      <c r="JA63" s="494"/>
      <c r="JB63" s="12">
        <v>3</v>
      </c>
      <c r="JC63" s="573"/>
      <c r="JD63" s="71"/>
      <c r="JG63" s="8"/>
      <c r="JS63" s="273"/>
      <c r="JT63" s="386"/>
      <c r="JU63" s="494"/>
      <c r="JV63" s="12">
        <v>3</v>
      </c>
      <c r="JW63" s="573"/>
      <c r="JX63" s="71"/>
      <c r="KA63" s="8"/>
      <c r="KM63" s="273"/>
    </row>
    <row r="64" spans="1:299" ht="12.75" customHeight="1" x14ac:dyDescent="0.2">
      <c r="A64" s="494"/>
      <c r="B64" s="12">
        <v>4</v>
      </c>
      <c r="C64" s="573"/>
      <c r="D64" s="71"/>
      <c r="S64" s="273"/>
      <c r="T64" s="386"/>
      <c r="U64" s="494"/>
      <c r="V64" s="12">
        <v>4</v>
      </c>
      <c r="W64" s="573"/>
      <c r="X64" s="71"/>
      <c r="AM64" s="273"/>
      <c r="AN64" s="386"/>
      <c r="AO64" s="494"/>
      <c r="AP64" s="12">
        <v>4</v>
      </c>
      <c r="AQ64" s="573"/>
      <c r="AR64" s="71"/>
      <c r="BG64" s="273"/>
      <c r="BH64" s="272"/>
      <c r="BI64" s="494"/>
      <c r="BJ64" s="12">
        <v>4</v>
      </c>
      <c r="BK64" s="573"/>
      <c r="BL64" s="71"/>
      <c r="CA64" s="273"/>
      <c r="CB64" s="386"/>
      <c r="CC64" s="494"/>
      <c r="CD64" s="12">
        <v>4</v>
      </c>
      <c r="CE64" s="573"/>
      <c r="CF64" s="71"/>
      <c r="CU64" s="273"/>
      <c r="CV64" s="386"/>
      <c r="CW64" s="494"/>
      <c r="CX64" s="12">
        <v>4</v>
      </c>
      <c r="CY64" s="573"/>
      <c r="CZ64" s="71"/>
      <c r="DO64" s="273"/>
      <c r="DP64" s="386"/>
      <c r="DQ64" s="494"/>
      <c r="DR64" s="12">
        <v>4</v>
      </c>
      <c r="DS64" s="573"/>
      <c r="DT64" s="71"/>
      <c r="EI64" s="273"/>
      <c r="EJ64" s="386"/>
      <c r="EK64" s="494"/>
      <c r="EL64" s="12">
        <v>4</v>
      </c>
      <c r="EM64" s="573"/>
      <c r="EN64" s="71"/>
      <c r="FC64" s="273"/>
      <c r="FD64" s="386"/>
      <c r="FE64" s="494"/>
      <c r="FF64" s="12">
        <v>4</v>
      </c>
      <c r="FG64" s="573"/>
      <c r="FH64" s="71"/>
      <c r="FW64" s="273"/>
      <c r="FX64" s="386"/>
      <c r="FY64" s="494"/>
      <c r="FZ64" s="12">
        <v>4</v>
      </c>
      <c r="GA64" s="573"/>
      <c r="GB64" s="71"/>
      <c r="GQ64" s="273"/>
      <c r="GR64" s="386"/>
      <c r="GS64" s="494"/>
      <c r="GT64" s="12">
        <v>4</v>
      </c>
      <c r="GU64" s="573"/>
      <c r="GV64" s="71"/>
      <c r="HK64" s="273"/>
      <c r="HL64" s="386"/>
      <c r="HM64" s="494"/>
      <c r="HN64" s="12">
        <v>4</v>
      </c>
      <c r="HO64" s="573"/>
      <c r="HP64" s="71"/>
      <c r="IE64" s="273"/>
      <c r="IF64" s="386"/>
      <c r="IG64" s="494"/>
      <c r="IH64" s="12">
        <v>4</v>
      </c>
      <c r="II64" s="573"/>
      <c r="IJ64" s="71"/>
      <c r="IY64" s="273"/>
      <c r="IZ64" s="386"/>
      <c r="JA64" s="494"/>
      <c r="JB64" s="12">
        <v>4</v>
      </c>
      <c r="JC64" s="573"/>
      <c r="JD64" s="71"/>
      <c r="JS64" s="273"/>
      <c r="JT64" s="386"/>
      <c r="JU64" s="494"/>
      <c r="JV64" s="12">
        <v>4</v>
      </c>
      <c r="JW64" s="573"/>
      <c r="JX64" s="71"/>
      <c r="KM64" s="273"/>
    </row>
    <row r="65" spans="1:299" ht="12.75" customHeight="1" x14ac:dyDescent="0.2">
      <c r="A65" s="494"/>
      <c r="B65" s="12">
        <v>5</v>
      </c>
      <c r="C65" s="573"/>
      <c r="D65" s="71"/>
      <c r="S65" s="273"/>
      <c r="T65" s="386"/>
      <c r="U65" s="494"/>
      <c r="V65" s="12">
        <v>5</v>
      </c>
      <c r="W65" s="573"/>
      <c r="X65" s="71"/>
      <c r="AM65" s="273"/>
      <c r="AN65" s="386"/>
      <c r="AO65" s="494"/>
      <c r="AP65" s="12">
        <v>5</v>
      </c>
      <c r="AQ65" s="573"/>
      <c r="AR65" s="71"/>
      <c r="BG65" s="273"/>
      <c r="BH65" s="272"/>
      <c r="BI65" s="494"/>
      <c r="BJ65" s="12">
        <v>5</v>
      </c>
      <c r="BK65" s="573"/>
      <c r="BL65" s="71"/>
      <c r="CA65" s="273"/>
      <c r="CB65" s="386"/>
      <c r="CC65" s="494"/>
      <c r="CD65" s="12">
        <v>5</v>
      </c>
      <c r="CE65" s="573"/>
      <c r="CF65" s="71"/>
      <c r="CU65" s="273"/>
      <c r="CV65" s="386"/>
      <c r="CW65" s="494"/>
      <c r="CX65" s="12">
        <v>5</v>
      </c>
      <c r="CY65" s="573"/>
      <c r="CZ65" s="71"/>
      <c r="DO65" s="273"/>
      <c r="DP65" s="386"/>
      <c r="DQ65" s="494"/>
      <c r="DR65" s="12">
        <v>5</v>
      </c>
      <c r="DS65" s="573"/>
      <c r="DT65" s="71"/>
      <c r="EI65" s="273"/>
      <c r="EJ65" s="386"/>
      <c r="EK65" s="494"/>
      <c r="EL65" s="12">
        <v>5</v>
      </c>
      <c r="EM65" s="573"/>
      <c r="EN65" s="71"/>
      <c r="FC65" s="273"/>
      <c r="FD65" s="386"/>
      <c r="FE65" s="494"/>
      <c r="FF65" s="12">
        <v>5</v>
      </c>
      <c r="FG65" s="573"/>
      <c r="FH65" s="71"/>
      <c r="FW65" s="273"/>
      <c r="FX65" s="386"/>
      <c r="FY65" s="494"/>
      <c r="FZ65" s="12">
        <v>5</v>
      </c>
      <c r="GA65" s="573"/>
      <c r="GB65" s="71"/>
      <c r="GQ65" s="273"/>
      <c r="GR65" s="386"/>
      <c r="GS65" s="494"/>
      <c r="GT65" s="12">
        <v>5</v>
      </c>
      <c r="GU65" s="573"/>
      <c r="GV65" s="71"/>
      <c r="HK65" s="273"/>
      <c r="HL65" s="386"/>
      <c r="HM65" s="494"/>
      <c r="HN65" s="12">
        <v>5</v>
      </c>
      <c r="HO65" s="573"/>
      <c r="HP65" s="71"/>
      <c r="IE65" s="273"/>
      <c r="IF65" s="386"/>
      <c r="IG65" s="494"/>
      <c r="IH65" s="12">
        <v>5</v>
      </c>
      <c r="II65" s="573"/>
      <c r="IJ65" s="71"/>
      <c r="IY65" s="273"/>
      <c r="IZ65" s="386"/>
      <c r="JA65" s="494"/>
      <c r="JB65" s="12">
        <v>5</v>
      </c>
      <c r="JC65" s="573"/>
      <c r="JD65" s="71"/>
      <c r="JS65" s="273"/>
      <c r="JT65" s="386"/>
      <c r="JU65" s="494"/>
      <c r="JV65" s="12">
        <v>5</v>
      </c>
      <c r="JW65" s="573"/>
      <c r="JX65" s="71"/>
      <c r="KM65" s="273"/>
    </row>
    <row r="66" spans="1:299" ht="12.75" customHeight="1" x14ac:dyDescent="0.2">
      <c r="A66" s="494"/>
      <c r="B66" s="12">
        <v>6</v>
      </c>
      <c r="C66" s="573"/>
      <c r="D66" s="71"/>
      <c r="S66" s="273"/>
      <c r="T66" s="385"/>
      <c r="U66" s="494"/>
      <c r="V66" s="12">
        <v>6</v>
      </c>
      <c r="W66" s="573"/>
      <c r="X66" s="71"/>
      <c r="AM66" s="273"/>
      <c r="AN66" s="385"/>
      <c r="AO66" s="494"/>
      <c r="AP66" s="12">
        <v>6</v>
      </c>
      <c r="AQ66" s="573"/>
      <c r="AR66" s="71"/>
      <c r="BG66" s="273"/>
      <c r="BH66" s="271"/>
      <c r="BI66" s="494"/>
      <c r="BJ66" s="12">
        <v>6</v>
      </c>
      <c r="BK66" s="573"/>
      <c r="BL66" s="71"/>
      <c r="CA66" s="273"/>
      <c r="CB66" s="385"/>
      <c r="CC66" s="494"/>
      <c r="CD66" s="12">
        <v>6</v>
      </c>
      <c r="CE66" s="573"/>
      <c r="CF66" s="71"/>
      <c r="CU66" s="273"/>
      <c r="CV66" s="385"/>
      <c r="CW66" s="494"/>
      <c r="CX66" s="12">
        <v>6</v>
      </c>
      <c r="CY66" s="573"/>
      <c r="CZ66" s="71"/>
      <c r="DO66" s="273"/>
      <c r="DP66" s="385"/>
      <c r="DQ66" s="494"/>
      <c r="DR66" s="12">
        <v>6</v>
      </c>
      <c r="DS66" s="573"/>
      <c r="DT66" s="71"/>
      <c r="EI66" s="273"/>
      <c r="EJ66" s="385"/>
      <c r="EK66" s="494"/>
      <c r="EL66" s="12">
        <v>6</v>
      </c>
      <c r="EM66" s="573"/>
      <c r="EN66" s="71"/>
      <c r="FC66" s="273"/>
      <c r="FD66" s="385"/>
      <c r="FE66" s="494"/>
      <c r="FF66" s="12">
        <v>6</v>
      </c>
      <c r="FG66" s="573"/>
      <c r="FH66" s="71"/>
      <c r="FW66" s="273"/>
      <c r="FX66" s="385"/>
      <c r="FY66" s="494"/>
      <c r="FZ66" s="12">
        <v>6</v>
      </c>
      <c r="GA66" s="573"/>
      <c r="GB66" s="71"/>
      <c r="GQ66" s="273"/>
      <c r="GR66" s="385"/>
      <c r="GS66" s="494"/>
      <c r="GT66" s="12">
        <v>6</v>
      </c>
      <c r="GU66" s="573"/>
      <c r="GV66" s="71"/>
      <c r="HK66" s="273"/>
      <c r="HL66" s="385"/>
      <c r="HM66" s="494"/>
      <c r="HN66" s="12">
        <v>6</v>
      </c>
      <c r="HO66" s="573"/>
      <c r="HP66" s="71"/>
      <c r="IE66" s="273"/>
      <c r="IF66" s="385"/>
      <c r="IG66" s="494"/>
      <c r="IH66" s="12">
        <v>6</v>
      </c>
      <c r="II66" s="573"/>
      <c r="IJ66" s="71"/>
      <c r="IY66" s="273"/>
      <c r="IZ66" s="385"/>
      <c r="JA66" s="494"/>
      <c r="JB66" s="12">
        <v>6</v>
      </c>
      <c r="JC66" s="573"/>
      <c r="JD66" s="71"/>
      <c r="JS66" s="273"/>
      <c r="JT66" s="385"/>
      <c r="JU66" s="494"/>
      <c r="JV66" s="12">
        <v>6</v>
      </c>
      <c r="JW66" s="573"/>
      <c r="JX66" s="71"/>
      <c r="KM66" s="273"/>
    </row>
    <row r="67" spans="1:299" ht="12.75" customHeight="1" x14ac:dyDescent="0.2">
      <c r="A67" s="494"/>
      <c r="B67" s="12">
        <v>7</v>
      </c>
      <c r="C67" s="573"/>
      <c r="D67" s="71"/>
      <c r="S67" s="273"/>
      <c r="T67" s="385"/>
      <c r="U67" s="494"/>
      <c r="V67" s="12">
        <v>7</v>
      </c>
      <c r="W67" s="573"/>
      <c r="X67" s="71"/>
      <c r="AM67" s="273"/>
      <c r="AN67" s="385"/>
      <c r="AO67" s="494"/>
      <c r="AP67" s="12">
        <v>7</v>
      </c>
      <c r="AQ67" s="573"/>
      <c r="AR67" s="71"/>
      <c r="BG67" s="273"/>
      <c r="BH67" s="271"/>
      <c r="BI67" s="494"/>
      <c r="BJ67" s="12">
        <v>7</v>
      </c>
      <c r="BK67" s="573"/>
      <c r="BL67" s="71"/>
      <c r="CA67" s="273"/>
      <c r="CB67" s="385"/>
      <c r="CC67" s="494"/>
      <c r="CD67" s="12">
        <v>7</v>
      </c>
      <c r="CE67" s="573"/>
      <c r="CF67" s="71"/>
      <c r="CU67" s="273"/>
      <c r="CV67" s="385"/>
      <c r="CW67" s="494"/>
      <c r="CX67" s="12">
        <v>7</v>
      </c>
      <c r="CY67" s="573"/>
      <c r="CZ67" s="71"/>
      <c r="DO67" s="273"/>
      <c r="DP67" s="385"/>
      <c r="DQ67" s="494"/>
      <c r="DR67" s="12">
        <v>7</v>
      </c>
      <c r="DS67" s="573"/>
      <c r="DT67" s="71"/>
      <c r="EI67" s="273"/>
      <c r="EJ67" s="385"/>
      <c r="EK67" s="494"/>
      <c r="EL67" s="12">
        <v>7</v>
      </c>
      <c r="EM67" s="573"/>
      <c r="EN67" s="71"/>
      <c r="FC67" s="273"/>
      <c r="FD67" s="385"/>
      <c r="FE67" s="494"/>
      <c r="FF67" s="12">
        <v>7</v>
      </c>
      <c r="FG67" s="573"/>
      <c r="FH67" s="71"/>
      <c r="FW67" s="273"/>
      <c r="FX67" s="385"/>
      <c r="FY67" s="494"/>
      <c r="FZ67" s="12">
        <v>7</v>
      </c>
      <c r="GA67" s="573"/>
      <c r="GB67" s="71"/>
      <c r="GQ67" s="273"/>
      <c r="GR67" s="385"/>
      <c r="GS67" s="494"/>
      <c r="GT67" s="12">
        <v>7</v>
      </c>
      <c r="GU67" s="573"/>
      <c r="GV67" s="71"/>
      <c r="HK67" s="273"/>
      <c r="HL67" s="385"/>
      <c r="HM67" s="494"/>
      <c r="HN67" s="12">
        <v>7</v>
      </c>
      <c r="HO67" s="573"/>
      <c r="HP67" s="71"/>
      <c r="IE67" s="273"/>
      <c r="IF67" s="385"/>
      <c r="IG67" s="494"/>
      <c r="IH67" s="12">
        <v>7</v>
      </c>
      <c r="II67" s="573"/>
      <c r="IJ67" s="71"/>
      <c r="IY67" s="273"/>
      <c r="IZ67" s="385"/>
      <c r="JA67" s="494"/>
      <c r="JB67" s="12">
        <v>7</v>
      </c>
      <c r="JC67" s="573"/>
      <c r="JD67" s="71"/>
      <c r="JS67" s="273"/>
      <c r="JT67" s="385"/>
      <c r="JU67" s="494"/>
      <c r="JV67" s="12">
        <v>7</v>
      </c>
      <c r="JW67" s="573"/>
      <c r="JX67" s="71"/>
      <c r="KM67" s="273"/>
    </row>
    <row r="68" spans="1:299" ht="12.75" customHeight="1" x14ac:dyDescent="0.2">
      <c r="A68" s="494"/>
      <c r="B68" s="12">
        <v>8</v>
      </c>
      <c r="C68" s="573"/>
      <c r="D68" s="71"/>
      <c r="S68" s="273"/>
      <c r="T68" s="385"/>
      <c r="U68" s="494"/>
      <c r="V68" s="12">
        <v>8</v>
      </c>
      <c r="W68" s="573"/>
      <c r="X68" s="71"/>
      <c r="AM68" s="273"/>
      <c r="AN68" s="385"/>
      <c r="AO68" s="494"/>
      <c r="AP68" s="12">
        <v>8</v>
      </c>
      <c r="AQ68" s="573"/>
      <c r="AR68" s="71"/>
      <c r="BG68" s="273"/>
      <c r="BH68" s="271"/>
      <c r="BI68" s="494"/>
      <c r="BJ68" s="12">
        <v>8</v>
      </c>
      <c r="BK68" s="573"/>
      <c r="BL68" s="71"/>
      <c r="CA68" s="273"/>
      <c r="CB68" s="385"/>
      <c r="CC68" s="494"/>
      <c r="CD68" s="12">
        <v>8</v>
      </c>
      <c r="CE68" s="573"/>
      <c r="CF68" s="71"/>
      <c r="CU68" s="273"/>
      <c r="CV68" s="385"/>
      <c r="CW68" s="494"/>
      <c r="CX68" s="12">
        <v>8</v>
      </c>
      <c r="CY68" s="573"/>
      <c r="CZ68" s="71"/>
      <c r="DO68" s="273"/>
      <c r="DP68" s="385"/>
      <c r="DQ68" s="494"/>
      <c r="DR68" s="12">
        <v>8</v>
      </c>
      <c r="DS68" s="573"/>
      <c r="DT68" s="71"/>
      <c r="EI68" s="273"/>
      <c r="EJ68" s="385"/>
      <c r="EK68" s="494"/>
      <c r="EL68" s="12">
        <v>8</v>
      </c>
      <c r="EM68" s="573"/>
      <c r="EN68" s="71"/>
      <c r="FC68" s="273"/>
      <c r="FD68" s="385"/>
      <c r="FE68" s="494"/>
      <c r="FF68" s="12">
        <v>8</v>
      </c>
      <c r="FG68" s="573"/>
      <c r="FH68" s="71"/>
      <c r="FW68" s="273"/>
      <c r="FX68" s="385"/>
      <c r="FY68" s="494"/>
      <c r="FZ68" s="12">
        <v>8</v>
      </c>
      <c r="GA68" s="573"/>
      <c r="GB68" s="71"/>
      <c r="GQ68" s="273"/>
      <c r="GR68" s="385"/>
      <c r="GS68" s="494"/>
      <c r="GT68" s="12">
        <v>8</v>
      </c>
      <c r="GU68" s="573"/>
      <c r="GV68" s="71"/>
      <c r="HK68" s="273"/>
      <c r="HL68" s="385"/>
      <c r="HM68" s="494"/>
      <c r="HN68" s="12">
        <v>8</v>
      </c>
      <c r="HO68" s="573"/>
      <c r="HP68" s="71"/>
      <c r="IE68" s="273"/>
      <c r="IF68" s="385"/>
      <c r="IG68" s="494"/>
      <c r="IH68" s="12">
        <v>8</v>
      </c>
      <c r="II68" s="573"/>
      <c r="IJ68" s="71"/>
      <c r="IY68" s="273"/>
      <c r="IZ68" s="385"/>
      <c r="JA68" s="494"/>
      <c r="JB68" s="12">
        <v>8</v>
      </c>
      <c r="JC68" s="573"/>
      <c r="JD68" s="71"/>
      <c r="JS68" s="273"/>
      <c r="JT68" s="385"/>
      <c r="JU68" s="494"/>
      <c r="JV68" s="12">
        <v>8</v>
      </c>
      <c r="JW68" s="573"/>
      <c r="JX68" s="71"/>
      <c r="KM68" s="273"/>
    </row>
    <row r="69" spans="1:299" ht="12.75" customHeight="1" x14ac:dyDescent="0.2">
      <c r="A69" s="494"/>
      <c r="B69" s="12">
        <v>9</v>
      </c>
      <c r="C69" s="573"/>
      <c r="D69" s="71"/>
      <c r="S69" s="273"/>
      <c r="T69" s="385"/>
      <c r="U69" s="494"/>
      <c r="V69" s="12">
        <v>9</v>
      </c>
      <c r="W69" s="573"/>
      <c r="X69" s="71"/>
      <c r="AM69" s="273"/>
      <c r="AN69" s="385"/>
      <c r="AO69" s="494"/>
      <c r="AP69" s="12">
        <v>9</v>
      </c>
      <c r="AQ69" s="573"/>
      <c r="AR69" s="71"/>
      <c r="BG69" s="273"/>
      <c r="BH69" s="271"/>
      <c r="BI69" s="494"/>
      <c r="BJ69" s="12">
        <v>9</v>
      </c>
      <c r="BK69" s="573"/>
      <c r="BL69" s="71"/>
      <c r="CA69" s="273"/>
      <c r="CB69" s="385"/>
      <c r="CC69" s="494"/>
      <c r="CD69" s="12">
        <v>9</v>
      </c>
      <c r="CE69" s="573"/>
      <c r="CF69" s="71"/>
      <c r="CU69" s="273"/>
      <c r="CV69" s="385"/>
      <c r="CW69" s="494"/>
      <c r="CX69" s="12">
        <v>9</v>
      </c>
      <c r="CY69" s="573"/>
      <c r="CZ69" s="71"/>
      <c r="DO69" s="273"/>
      <c r="DP69" s="385"/>
      <c r="DQ69" s="494"/>
      <c r="DR69" s="12">
        <v>9</v>
      </c>
      <c r="DS69" s="573"/>
      <c r="DT69" s="71"/>
      <c r="EI69" s="273"/>
      <c r="EJ69" s="385"/>
      <c r="EK69" s="494"/>
      <c r="EL69" s="12">
        <v>9</v>
      </c>
      <c r="EM69" s="573"/>
      <c r="EN69" s="71"/>
      <c r="FC69" s="273"/>
      <c r="FD69" s="385"/>
      <c r="FE69" s="494"/>
      <c r="FF69" s="12">
        <v>9</v>
      </c>
      <c r="FG69" s="573"/>
      <c r="FH69" s="71"/>
      <c r="FW69" s="273"/>
      <c r="FX69" s="385"/>
      <c r="FY69" s="494"/>
      <c r="FZ69" s="12">
        <v>9</v>
      </c>
      <c r="GA69" s="573"/>
      <c r="GB69" s="71"/>
      <c r="GQ69" s="273"/>
      <c r="GR69" s="385"/>
      <c r="GS69" s="494"/>
      <c r="GT69" s="12">
        <v>9</v>
      </c>
      <c r="GU69" s="573"/>
      <c r="GV69" s="71"/>
      <c r="HK69" s="273"/>
      <c r="HL69" s="385"/>
      <c r="HM69" s="494"/>
      <c r="HN69" s="12">
        <v>9</v>
      </c>
      <c r="HO69" s="573"/>
      <c r="HP69" s="71"/>
      <c r="IE69" s="273"/>
      <c r="IF69" s="385"/>
      <c r="IG69" s="494"/>
      <c r="IH69" s="12">
        <v>9</v>
      </c>
      <c r="II69" s="573"/>
      <c r="IJ69" s="71"/>
      <c r="IY69" s="273"/>
      <c r="IZ69" s="385"/>
      <c r="JA69" s="494"/>
      <c r="JB69" s="12">
        <v>9</v>
      </c>
      <c r="JC69" s="573"/>
      <c r="JD69" s="71"/>
      <c r="JS69" s="273"/>
      <c r="JT69" s="385"/>
      <c r="JU69" s="494"/>
      <c r="JV69" s="12">
        <v>9</v>
      </c>
      <c r="JW69" s="573"/>
      <c r="JX69" s="71"/>
      <c r="KM69" s="273"/>
    </row>
    <row r="70" spans="1:299" ht="12.75" customHeight="1" x14ac:dyDescent="0.2">
      <c r="A70" s="494"/>
      <c r="B70" s="12">
        <v>10</v>
      </c>
      <c r="C70" s="573"/>
      <c r="D70" s="71"/>
      <c r="S70" s="273"/>
      <c r="T70" s="385"/>
      <c r="U70" s="494"/>
      <c r="V70" s="12">
        <v>10</v>
      </c>
      <c r="W70" s="573"/>
      <c r="X70" s="71"/>
      <c r="AM70" s="273"/>
      <c r="AN70" s="385"/>
      <c r="AO70" s="494"/>
      <c r="AP70" s="12">
        <v>10</v>
      </c>
      <c r="AQ70" s="573"/>
      <c r="AR70" s="71"/>
      <c r="BG70" s="273"/>
      <c r="BH70" s="271"/>
      <c r="BI70" s="494"/>
      <c r="BJ70" s="12">
        <v>10</v>
      </c>
      <c r="BK70" s="573"/>
      <c r="BL70" s="71"/>
      <c r="CA70" s="273"/>
      <c r="CB70" s="385"/>
      <c r="CC70" s="494"/>
      <c r="CD70" s="12">
        <v>10</v>
      </c>
      <c r="CE70" s="573"/>
      <c r="CF70" s="71"/>
      <c r="CU70" s="273"/>
      <c r="CV70" s="385"/>
      <c r="CW70" s="494"/>
      <c r="CX70" s="12">
        <v>10</v>
      </c>
      <c r="CY70" s="573"/>
      <c r="CZ70" s="71"/>
      <c r="DO70" s="273"/>
      <c r="DP70" s="385"/>
      <c r="DQ70" s="494"/>
      <c r="DR70" s="12">
        <v>10</v>
      </c>
      <c r="DS70" s="573"/>
      <c r="DT70" s="71"/>
      <c r="EI70" s="273"/>
      <c r="EJ70" s="385"/>
      <c r="EK70" s="494"/>
      <c r="EL70" s="12">
        <v>10</v>
      </c>
      <c r="EM70" s="573"/>
      <c r="EN70" s="71"/>
      <c r="FC70" s="273"/>
      <c r="FD70" s="385"/>
      <c r="FE70" s="494"/>
      <c r="FF70" s="12">
        <v>10</v>
      </c>
      <c r="FG70" s="573"/>
      <c r="FH70" s="71"/>
      <c r="FW70" s="273"/>
      <c r="FX70" s="385"/>
      <c r="FY70" s="494"/>
      <c r="FZ70" s="12">
        <v>10</v>
      </c>
      <c r="GA70" s="573"/>
      <c r="GB70" s="71"/>
      <c r="GQ70" s="273"/>
      <c r="GR70" s="385"/>
      <c r="GS70" s="494"/>
      <c r="GT70" s="12">
        <v>10</v>
      </c>
      <c r="GU70" s="573"/>
      <c r="GV70" s="71"/>
      <c r="HK70" s="273"/>
      <c r="HL70" s="385"/>
      <c r="HM70" s="494"/>
      <c r="HN70" s="12">
        <v>10</v>
      </c>
      <c r="HO70" s="573"/>
      <c r="HP70" s="71"/>
      <c r="IE70" s="273"/>
      <c r="IF70" s="385"/>
      <c r="IG70" s="494"/>
      <c r="IH70" s="12">
        <v>10</v>
      </c>
      <c r="II70" s="573"/>
      <c r="IJ70" s="71"/>
      <c r="IY70" s="273"/>
      <c r="IZ70" s="385"/>
      <c r="JA70" s="494"/>
      <c r="JB70" s="12">
        <v>10</v>
      </c>
      <c r="JC70" s="573"/>
      <c r="JD70" s="71"/>
      <c r="JS70" s="273"/>
      <c r="JT70" s="385"/>
      <c r="JU70" s="494"/>
      <c r="JV70" s="12">
        <v>10</v>
      </c>
      <c r="JW70" s="573"/>
      <c r="JX70" s="71"/>
      <c r="KM70" s="273"/>
    </row>
    <row r="71" spans="1:299" ht="12.75" customHeight="1" x14ac:dyDescent="0.2">
      <c r="A71" s="494"/>
      <c r="B71" s="12">
        <v>11</v>
      </c>
      <c r="C71" s="573"/>
      <c r="D71" s="71"/>
      <c r="S71" s="273"/>
      <c r="T71" s="385"/>
      <c r="U71" s="494"/>
      <c r="V71" s="12">
        <v>11</v>
      </c>
      <c r="W71" s="573"/>
      <c r="X71" s="71"/>
      <c r="AM71" s="273"/>
      <c r="AN71" s="385"/>
      <c r="AO71" s="494"/>
      <c r="AP71" s="12">
        <v>11</v>
      </c>
      <c r="AQ71" s="573"/>
      <c r="AR71" s="71"/>
      <c r="BG71" s="273"/>
      <c r="BH71" s="271"/>
      <c r="BI71" s="494"/>
      <c r="BJ71" s="12">
        <v>11</v>
      </c>
      <c r="BK71" s="573"/>
      <c r="BL71" s="71"/>
      <c r="CA71" s="273"/>
      <c r="CB71" s="385"/>
      <c r="CC71" s="494"/>
      <c r="CD71" s="12">
        <v>11</v>
      </c>
      <c r="CE71" s="573"/>
      <c r="CF71" s="71"/>
      <c r="CU71" s="273"/>
      <c r="CV71" s="385"/>
      <c r="CW71" s="494"/>
      <c r="CX71" s="12">
        <v>11</v>
      </c>
      <c r="CY71" s="573"/>
      <c r="CZ71" s="71"/>
      <c r="DO71" s="273"/>
      <c r="DP71" s="385"/>
      <c r="DQ71" s="494"/>
      <c r="DR71" s="12">
        <v>11</v>
      </c>
      <c r="DS71" s="573"/>
      <c r="DT71" s="71"/>
      <c r="EI71" s="273"/>
      <c r="EJ71" s="385"/>
      <c r="EK71" s="494"/>
      <c r="EL71" s="12">
        <v>11</v>
      </c>
      <c r="EM71" s="573"/>
      <c r="EN71" s="71"/>
      <c r="FC71" s="273"/>
      <c r="FD71" s="385"/>
      <c r="FE71" s="494"/>
      <c r="FF71" s="12">
        <v>11</v>
      </c>
      <c r="FG71" s="573"/>
      <c r="FH71" s="71"/>
      <c r="FW71" s="273"/>
      <c r="FX71" s="385"/>
      <c r="FY71" s="494"/>
      <c r="FZ71" s="12">
        <v>11</v>
      </c>
      <c r="GA71" s="573"/>
      <c r="GB71" s="71"/>
      <c r="GQ71" s="273"/>
      <c r="GR71" s="385"/>
      <c r="GS71" s="494"/>
      <c r="GT71" s="12">
        <v>11</v>
      </c>
      <c r="GU71" s="573"/>
      <c r="GV71" s="71"/>
      <c r="HK71" s="273"/>
      <c r="HL71" s="385"/>
      <c r="HM71" s="494"/>
      <c r="HN71" s="12">
        <v>11</v>
      </c>
      <c r="HO71" s="573"/>
      <c r="HP71" s="71"/>
      <c r="IE71" s="273"/>
      <c r="IF71" s="385"/>
      <c r="IG71" s="494"/>
      <c r="IH71" s="12">
        <v>11</v>
      </c>
      <c r="II71" s="573"/>
      <c r="IJ71" s="71"/>
      <c r="IY71" s="273"/>
      <c r="IZ71" s="385"/>
      <c r="JA71" s="494"/>
      <c r="JB71" s="12">
        <v>11</v>
      </c>
      <c r="JC71" s="573"/>
      <c r="JD71" s="71"/>
      <c r="JS71" s="273"/>
      <c r="JT71" s="385"/>
      <c r="JU71" s="494"/>
      <c r="JV71" s="12">
        <v>11</v>
      </c>
      <c r="JW71" s="573"/>
      <c r="JX71" s="71"/>
      <c r="KM71" s="273"/>
    </row>
    <row r="72" spans="1:299" ht="12.75" customHeight="1" x14ac:dyDescent="0.2">
      <c r="A72" s="494"/>
      <c r="B72" s="12">
        <v>12</v>
      </c>
      <c r="C72" s="573"/>
      <c r="D72" s="71"/>
      <c r="S72" s="273"/>
      <c r="T72" s="385"/>
      <c r="U72" s="494"/>
      <c r="V72" s="12">
        <v>12</v>
      </c>
      <c r="W72" s="573"/>
      <c r="X72" s="71"/>
      <c r="AM72" s="273"/>
      <c r="AN72" s="385"/>
      <c r="AO72" s="494"/>
      <c r="AP72" s="12">
        <v>12</v>
      </c>
      <c r="AQ72" s="573"/>
      <c r="AR72" s="71"/>
      <c r="BG72" s="273"/>
      <c r="BH72" s="271"/>
      <c r="BI72" s="494"/>
      <c r="BJ72" s="12">
        <v>12</v>
      </c>
      <c r="BK72" s="573"/>
      <c r="BL72" s="71"/>
      <c r="CA72" s="273"/>
      <c r="CB72" s="385"/>
      <c r="CC72" s="494"/>
      <c r="CD72" s="12">
        <v>12</v>
      </c>
      <c r="CE72" s="573"/>
      <c r="CF72" s="71"/>
      <c r="CU72" s="273"/>
      <c r="CV72" s="385"/>
      <c r="CW72" s="494"/>
      <c r="CX72" s="12">
        <v>12</v>
      </c>
      <c r="CY72" s="573"/>
      <c r="CZ72" s="71"/>
      <c r="DO72" s="273"/>
      <c r="DP72" s="385"/>
      <c r="DQ72" s="494"/>
      <c r="DR72" s="12">
        <v>12</v>
      </c>
      <c r="DS72" s="573"/>
      <c r="DT72" s="71"/>
      <c r="EI72" s="273"/>
      <c r="EJ72" s="385"/>
      <c r="EK72" s="494"/>
      <c r="EL72" s="12">
        <v>12</v>
      </c>
      <c r="EM72" s="573"/>
      <c r="EN72" s="71"/>
      <c r="FC72" s="273"/>
      <c r="FD72" s="385"/>
      <c r="FE72" s="494"/>
      <c r="FF72" s="12">
        <v>12</v>
      </c>
      <c r="FG72" s="573"/>
      <c r="FH72" s="71"/>
      <c r="FW72" s="273"/>
      <c r="FX72" s="385"/>
      <c r="FY72" s="494"/>
      <c r="FZ72" s="12">
        <v>12</v>
      </c>
      <c r="GA72" s="573"/>
      <c r="GB72" s="71"/>
      <c r="GQ72" s="273"/>
      <c r="GR72" s="385"/>
      <c r="GS72" s="494"/>
      <c r="GT72" s="12">
        <v>12</v>
      </c>
      <c r="GU72" s="573"/>
      <c r="GV72" s="71"/>
      <c r="HK72" s="273"/>
      <c r="HL72" s="385"/>
      <c r="HM72" s="494"/>
      <c r="HN72" s="12">
        <v>12</v>
      </c>
      <c r="HO72" s="573"/>
      <c r="HP72" s="71"/>
      <c r="IE72" s="273"/>
      <c r="IF72" s="385"/>
      <c r="IG72" s="494"/>
      <c r="IH72" s="12">
        <v>12</v>
      </c>
      <c r="II72" s="573"/>
      <c r="IJ72" s="71"/>
      <c r="IY72" s="273"/>
      <c r="IZ72" s="385"/>
      <c r="JA72" s="494"/>
      <c r="JB72" s="12">
        <v>12</v>
      </c>
      <c r="JC72" s="573"/>
      <c r="JD72" s="71"/>
      <c r="JS72" s="273"/>
      <c r="JT72" s="385"/>
      <c r="JU72" s="494"/>
      <c r="JV72" s="12">
        <v>12</v>
      </c>
      <c r="JW72" s="573"/>
      <c r="JX72" s="71"/>
      <c r="KM72" s="273"/>
    </row>
    <row r="73" spans="1:299" ht="12.75" customHeight="1" x14ac:dyDescent="0.2">
      <c r="A73" s="494"/>
      <c r="B73" s="12">
        <v>13</v>
      </c>
      <c r="C73" s="573"/>
      <c r="D73" s="71"/>
      <c r="S73" s="273"/>
      <c r="T73" s="385"/>
      <c r="U73" s="494"/>
      <c r="V73" s="12">
        <v>13</v>
      </c>
      <c r="W73" s="573"/>
      <c r="X73" s="71"/>
      <c r="AM73" s="273"/>
      <c r="AN73" s="385"/>
      <c r="AO73" s="494"/>
      <c r="AP73" s="12">
        <v>13</v>
      </c>
      <c r="AQ73" s="573"/>
      <c r="AR73" s="71"/>
      <c r="BG73" s="273"/>
      <c r="BH73" s="271"/>
      <c r="BI73" s="494"/>
      <c r="BJ73" s="12">
        <v>13</v>
      </c>
      <c r="BK73" s="573"/>
      <c r="BL73" s="71"/>
      <c r="CA73" s="273"/>
      <c r="CB73" s="385"/>
      <c r="CC73" s="494"/>
      <c r="CD73" s="12">
        <v>13</v>
      </c>
      <c r="CE73" s="573"/>
      <c r="CF73" s="71"/>
      <c r="CU73" s="273"/>
      <c r="CV73" s="385"/>
      <c r="CW73" s="494"/>
      <c r="CX73" s="12">
        <v>13</v>
      </c>
      <c r="CY73" s="573"/>
      <c r="CZ73" s="71"/>
      <c r="DO73" s="273"/>
      <c r="DP73" s="385"/>
      <c r="DQ73" s="494"/>
      <c r="DR73" s="12">
        <v>13</v>
      </c>
      <c r="DS73" s="573"/>
      <c r="DT73" s="71"/>
      <c r="EI73" s="273"/>
      <c r="EJ73" s="385"/>
      <c r="EK73" s="494"/>
      <c r="EL73" s="12">
        <v>13</v>
      </c>
      <c r="EM73" s="573"/>
      <c r="EN73" s="71"/>
      <c r="FC73" s="273"/>
      <c r="FD73" s="385"/>
      <c r="FE73" s="494"/>
      <c r="FF73" s="12">
        <v>13</v>
      </c>
      <c r="FG73" s="573"/>
      <c r="FH73" s="71"/>
      <c r="FW73" s="273"/>
      <c r="FX73" s="385"/>
      <c r="FY73" s="494"/>
      <c r="FZ73" s="12">
        <v>13</v>
      </c>
      <c r="GA73" s="573"/>
      <c r="GB73" s="71"/>
      <c r="GQ73" s="273"/>
      <c r="GR73" s="385"/>
      <c r="GS73" s="494"/>
      <c r="GT73" s="12">
        <v>13</v>
      </c>
      <c r="GU73" s="573"/>
      <c r="GV73" s="71"/>
      <c r="HK73" s="273"/>
      <c r="HL73" s="385"/>
      <c r="HM73" s="494"/>
      <c r="HN73" s="12">
        <v>13</v>
      </c>
      <c r="HO73" s="573"/>
      <c r="HP73" s="71"/>
      <c r="IE73" s="273"/>
      <c r="IF73" s="385"/>
      <c r="IG73" s="494"/>
      <c r="IH73" s="12">
        <v>13</v>
      </c>
      <c r="II73" s="573"/>
      <c r="IJ73" s="71"/>
      <c r="IY73" s="273"/>
      <c r="IZ73" s="385"/>
      <c r="JA73" s="494"/>
      <c r="JB73" s="12">
        <v>13</v>
      </c>
      <c r="JC73" s="573"/>
      <c r="JD73" s="71"/>
      <c r="JS73" s="273"/>
      <c r="JT73" s="385"/>
      <c r="JU73" s="494"/>
      <c r="JV73" s="12">
        <v>13</v>
      </c>
      <c r="JW73" s="573"/>
      <c r="JX73" s="71"/>
      <c r="KM73" s="273"/>
    </row>
    <row r="74" spans="1:299" ht="12.75" customHeight="1" x14ac:dyDescent="0.2">
      <c r="A74" s="494"/>
      <c r="B74" s="12">
        <v>14</v>
      </c>
      <c r="C74" s="573"/>
      <c r="D74" s="71"/>
      <c r="S74" s="273"/>
      <c r="T74" s="385"/>
      <c r="U74" s="494"/>
      <c r="V74" s="12">
        <v>14</v>
      </c>
      <c r="W74" s="573"/>
      <c r="X74" s="71"/>
      <c r="AM74" s="273"/>
      <c r="AN74" s="385"/>
      <c r="AO74" s="494"/>
      <c r="AP74" s="12">
        <v>14</v>
      </c>
      <c r="AQ74" s="573"/>
      <c r="AR74" s="71"/>
      <c r="BG74" s="273"/>
      <c r="BH74" s="271"/>
      <c r="BI74" s="494"/>
      <c r="BJ74" s="12">
        <v>14</v>
      </c>
      <c r="BK74" s="573"/>
      <c r="BL74" s="71"/>
      <c r="CA74" s="273"/>
      <c r="CB74" s="385"/>
      <c r="CC74" s="494"/>
      <c r="CD74" s="12">
        <v>14</v>
      </c>
      <c r="CE74" s="573"/>
      <c r="CF74" s="71"/>
      <c r="CU74" s="273"/>
      <c r="CV74" s="385"/>
      <c r="CW74" s="494"/>
      <c r="CX74" s="12">
        <v>14</v>
      </c>
      <c r="CY74" s="573"/>
      <c r="CZ74" s="71"/>
      <c r="DO74" s="273"/>
      <c r="DP74" s="385"/>
      <c r="DQ74" s="494"/>
      <c r="DR74" s="12">
        <v>14</v>
      </c>
      <c r="DS74" s="573"/>
      <c r="DT74" s="71"/>
      <c r="EI74" s="273"/>
      <c r="EJ74" s="385"/>
      <c r="EK74" s="494"/>
      <c r="EL74" s="12">
        <v>14</v>
      </c>
      <c r="EM74" s="573"/>
      <c r="EN74" s="71"/>
      <c r="FC74" s="273"/>
      <c r="FD74" s="385"/>
      <c r="FE74" s="494"/>
      <c r="FF74" s="12">
        <v>14</v>
      </c>
      <c r="FG74" s="573"/>
      <c r="FH74" s="71"/>
      <c r="FW74" s="273"/>
      <c r="FX74" s="385"/>
      <c r="FY74" s="494"/>
      <c r="FZ74" s="12">
        <v>14</v>
      </c>
      <c r="GA74" s="573"/>
      <c r="GB74" s="71"/>
      <c r="GQ74" s="273"/>
      <c r="GR74" s="385"/>
      <c r="GS74" s="494"/>
      <c r="GT74" s="12">
        <v>14</v>
      </c>
      <c r="GU74" s="573"/>
      <c r="GV74" s="71"/>
      <c r="HK74" s="273"/>
      <c r="HL74" s="385"/>
      <c r="HM74" s="494"/>
      <c r="HN74" s="12">
        <v>14</v>
      </c>
      <c r="HO74" s="573"/>
      <c r="HP74" s="71"/>
      <c r="IE74" s="273"/>
      <c r="IF74" s="385"/>
      <c r="IG74" s="494"/>
      <c r="IH74" s="12">
        <v>14</v>
      </c>
      <c r="II74" s="573"/>
      <c r="IJ74" s="71"/>
      <c r="IY74" s="273"/>
      <c r="IZ74" s="385"/>
      <c r="JA74" s="494"/>
      <c r="JB74" s="12">
        <v>14</v>
      </c>
      <c r="JC74" s="573"/>
      <c r="JD74" s="71"/>
      <c r="JS74" s="273"/>
      <c r="JT74" s="385"/>
      <c r="JU74" s="494"/>
      <c r="JV74" s="12">
        <v>14</v>
      </c>
      <c r="JW74" s="573"/>
      <c r="JX74" s="71"/>
      <c r="KM74" s="273"/>
    </row>
    <row r="75" spans="1:299" ht="12.75" customHeight="1" x14ac:dyDescent="0.2">
      <c r="A75" s="494"/>
      <c r="B75" s="12">
        <v>15</v>
      </c>
      <c r="C75" s="573"/>
      <c r="D75" s="71"/>
      <c r="S75" s="273"/>
      <c r="T75" s="385"/>
      <c r="U75" s="494"/>
      <c r="V75" s="12">
        <v>15</v>
      </c>
      <c r="W75" s="573"/>
      <c r="X75" s="71"/>
      <c r="AM75" s="273"/>
      <c r="AN75" s="385"/>
      <c r="AO75" s="494"/>
      <c r="AP75" s="12">
        <v>15</v>
      </c>
      <c r="AQ75" s="573"/>
      <c r="AR75" s="71"/>
      <c r="BG75" s="273"/>
      <c r="BH75" s="271"/>
      <c r="BI75" s="494"/>
      <c r="BJ75" s="12">
        <v>15</v>
      </c>
      <c r="BK75" s="573"/>
      <c r="BL75" s="71"/>
      <c r="CA75" s="273"/>
      <c r="CB75" s="385"/>
      <c r="CC75" s="494"/>
      <c r="CD75" s="12">
        <v>15</v>
      </c>
      <c r="CE75" s="573"/>
      <c r="CF75" s="71"/>
      <c r="CU75" s="273"/>
      <c r="CV75" s="385"/>
      <c r="CW75" s="494"/>
      <c r="CX75" s="12">
        <v>15</v>
      </c>
      <c r="CY75" s="573"/>
      <c r="CZ75" s="71"/>
      <c r="DO75" s="273"/>
      <c r="DP75" s="385"/>
      <c r="DQ75" s="494"/>
      <c r="DR75" s="12">
        <v>15</v>
      </c>
      <c r="DS75" s="573"/>
      <c r="DT75" s="71"/>
      <c r="EI75" s="273"/>
      <c r="EJ75" s="385"/>
      <c r="EK75" s="494"/>
      <c r="EL75" s="12">
        <v>15</v>
      </c>
      <c r="EM75" s="573"/>
      <c r="EN75" s="71"/>
      <c r="FC75" s="273"/>
      <c r="FD75" s="385"/>
      <c r="FE75" s="494"/>
      <c r="FF75" s="12">
        <v>15</v>
      </c>
      <c r="FG75" s="573"/>
      <c r="FH75" s="71"/>
      <c r="FW75" s="273"/>
      <c r="FX75" s="385"/>
      <c r="FY75" s="494"/>
      <c r="FZ75" s="12">
        <v>15</v>
      </c>
      <c r="GA75" s="573"/>
      <c r="GB75" s="71"/>
      <c r="GQ75" s="273"/>
      <c r="GR75" s="385"/>
      <c r="GS75" s="494"/>
      <c r="GT75" s="12">
        <v>15</v>
      </c>
      <c r="GU75" s="573"/>
      <c r="GV75" s="71"/>
      <c r="HK75" s="273"/>
      <c r="HL75" s="385"/>
      <c r="HM75" s="494"/>
      <c r="HN75" s="12">
        <v>15</v>
      </c>
      <c r="HO75" s="573"/>
      <c r="HP75" s="71"/>
      <c r="IE75" s="273"/>
      <c r="IF75" s="385"/>
      <c r="IG75" s="494"/>
      <c r="IH75" s="12">
        <v>15</v>
      </c>
      <c r="II75" s="573"/>
      <c r="IJ75" s="71"/>
      <c r="IY75" s="273"/>
      <c r="IZ75" s="385"/>
      <c r="JA75" s="494"/>
      <c r="JB75" s="12">
        <v>15</v>
      </c>
      <c r="JC75" s="573"/>
      <c r="JD75" s="71"/>
      <c r="JS75" s="273"/>
      <c r="JT75" s="385"/>
      <c r="JU75" s="494"/>
      <c r="JV75" s="12">
        <v>15</v>
      </c>
      <c r="JW75" s="573"/>
      <c r="JX75" s="71"/>
      <c r="KM75" s="273"/>
    </row>
    <row r="76" spans="1:299" ht="12.75" customHeight="1" x14ac:dyDescent="0.2">
      <c r="A76" s="494"/>
      <c r="B76" s="12">
        <v>16</v>
      </c>
      <c r="C76" s="573"/>
      <c r="D76" s="71"/>
      <c r="S76" s="273"/>
      <c r="T76" s="385"/>
      <c r="U76" s="494"/>
      <c r="V76" s="12">
        <v>16</v>
      </c>
      <c r="W76" s="573"/>
      <c r="X76" s="71"/>
      <c r="AM76" s="273"/>
      <c r="AN76" s="385"/>
      <c r="AO76" s="494"/>
      <c r="AP76" s="12">
        <v>16</v>
      </c>
      <c r="AQ76" s="573"/>
      <c r="AR76" s="71"/>
      <c r="BG76" s="273"/>
      <c r="BH76" s="271"/>
      <c r="BI76" s="494"/>
      <c r="BJ76" s="12">
        <v>16</v>
      </c>
      <c r="BK76" s="573"/>
      <c r="BL76" s="71"/>
      <c r="CA76" s="273"/>
      <c r="CB76" s="385"/>
      <c r="CC76" s="494"/>
      <c r="CD76" s="12">
        <v>16</v>
      </c>
      <c r="CE76" s="573"/>
      <c r="CF76" s="71"/>
      <c r="CU76" s="273"/>
      <c r="CV76" s="385"/>
      <c r="CW76" s="494"/>
      <c r="CX76" s="12">
        <v>16</v>
      </c>
      <c r="CY76" s="573"/>
      <c r="CZ76" s="71"/>
      <c r="DO76" s="273"/>
      <c r="DP76" s="385"/>
      <c r="DQ76" s="494"/>
      <c r="DR76" s="12">
        <v>16</v>
      </c>
      <c r="DS76" s="573"/>
      <c r="DT76" s="71"/>
      <c r="EI76" s="273"/>
      <c r="EJ76" s="385"/>
      <c r="EK76" s="494"/>
      <c r="EL76" s="12">
        <v>16</v>
      </c>
      <c r="EM76" s="573"/>
      <c r="EN76" s="71"/>
      <c r="FC76" s="273"/>
      <c r="FD76" s="385"/>
      <c r="FE76" s="494"/>
      <c r="FF76" s="12">
        <v>16</v>
      </c>
      <c r="FG76" s="573"/>
      <c r="FH76" s="71"/>
      <c r="FW76" s="273"/>
      <c r="FX76" s="385"/>
      <c r="FY76" s="494"/>
      <c r="FZ76" s="12">
        <v>16</v>
      </c>
      <c r="GA76" s="573"/>
      <c r="GB76" s="71"/>
      <c r="GQ76" s="273"/>
      <c r="GR76" s="385"/>
      <c r="GS76" s="494"/>
      <c r="GT76" s="12">
        <v>16</v>
      </c>
      <c r="GU76" s="573"/>
      <c r="GV76" s="71"/>
      <c r="HK76" s="273"/>
      <c r="HL76" s="385"/>
      <c r="HM76" s="494"/>
      <c r="HN76" s="12">
        <v>16</v>
      </c>
      <c r="HO76" s="573"/>
      <c r="HP76" s="71"/>
      <c r="IE76" s="273"/>
      <c r="IF76" s="385"/>
      <c r="IG76" s="494"/>
      <c r="IH76" s="12">
        <v>16</v>
      </c>
      <c r="II76" s="573"/>
      <c r="IJ76" s="71"/>
      <c r="IY76" s="273"/>
      <c r="IZ76" s="385"/>
      <c r="JA76" s="494"/>
      <c r="JB76" s="12">
        <v>16</v>
      </c>
      <c r="JC76" s="573"/>
      <c r="JD76" s="71"/>
      <c r="JS76" s="273"/>
      <c r="JT76" s="385"/>
      <c r="JU76" s="494"/>
      <c r="JV76" s="12">
        <v>16</v>
      </c>
      <c r="JW76" s="573"/>
      <c r="JX76" s="71"/>
      <c r="KM76" s="273"/>
    </row>
    <row r="77" spans="1:299" ht="12.75" customHeight="1" x14ac:dyDescent="0.2">
      <c r="A77" s="494"/>
      <c r="B77" s="12">
        <v>17</v>
      </c>
      <c r="C77" s="573"/>
      <c r="D77" s="71"/>
      <c r="S77" s="273"/>
      <c r="T77" s="385"/>
      <c r="U77" s="494"/>
      <c r="V77" s="12">
        <v>17</v>
      </c>
      <c r="W77" s="573"/>
      <c r="X77" s="71"/>
      <c r="AM77" s="273"/>
      <c r="AN77" s="385"/>
      <c r="AO77" s="494"/>
      <c r="AP77" s="12">
        <v>17</v>
      </c>
      <c r="AQ77" s="573"/>
      <c r="AR77" s="71"/>
      <c r="BG77" s="273"/>
      <c r="BH77" s="271"/>
      <c r="BI77" s="494"/>
      <c r="BJ77" s="12">
        <v>17</v>
      </c>
      <c r="BK77" s="573"/>
      <c r="BL77" s="71"/>
      <c r="CA77" s="273"/>
      <c r="CB77" s="385"/>
      <c r="CC77" s="494"/>
      <c r="CD77" s="12">
        <v>17</v>
      </c>
      <c r="CE77" s="573"/>
      <c r="CF77" s="71"/>
      <c r="CU77" s="273"/>
      <c r="CV77" s="385"/>
      <c r="CW77" s="494"/>
      <c r="CX77" s="12">
        <v>17</v>
      </c>
      <c r="CY77" s="573"/>
      <c r="CZ77" s="71"/>
      <c r="DO77" s="273"/>
      <c r="DP77" s="385"/>
      <c r="DQ77" s="494"/>
      <c r="DR77" s="12">
        <v>17</v>
      </c>
      <c r="DS77" s="573"/>
      <c r="DT77" s="71"/>
      <c r="EI77" s="273"/>
      <c r="EJ77" s="385"/>
      <c r="EK77" s="494"/>
      <c r="EL77" s="12">
        <v>17</v>
      </c>
      <c r="EM77" s="573"/>
      <c r="EN77" s="71"/>
      <c r="FC77" s="273"/>
      <c r="FD77" s="385"/>
      <c r="FE77" s="494"/>
      <c r="FF77" s="12">
        <v>17</v>
      </c>
      <c r="FG77" s="573"/>
      <c r="FH77" s="71"/>
      <c r="FW77" s="273"/>
      <c r="FX77" s="385"/>
      <c r="FY77" s="494"/>
      <c r="FZ77" s="12">
        <v>17</v>
      </c>
      <c r="GA77" s="573"/>
      <c r="GB77" s="71"/>
      <c r="GQ77" s="273"/>
      <c r="GR77" s="385"/>
      <c r="GS77" s="494"/>
      <c r="GT77" s="12">
        <v>17</v>
      </c>
      <c r="GU77" s="573"/>
      <c r="GV77" s="71"/>
      <c r="HK77" s="273"/>
      <c r="HL77" s="385"/>
      <c r="HM77" s="494"/>
      <c r="HN77" s="12">
        <v>17</v>
      </c>
      <c r="HO77" s="573"/>
      <c r="HP77" s="71"/>
      <c r="IE77" s="273"/>
      <c r="IF77" s="385"/>
      <c r="IG77" s="494"/>
      <c r="IH77" s="12">
        <v>17</v>
      </c>
      <c r="II77" s="573"/>
      <c r="IJ77" s="71"/>
      <c r="IY77" s="273"/>
      <c r="IZ77" s="385"/>
      <c r="JA77" s="494"/>
      <c r="JB77" s="12">
        <v>17</v>
      </c>
      <c r="JC77" s="573"/>
      <c r="JD77" s="71"/>
      <c r="JS77" s="273"/>
      <c r="JT77" s="385"/>
      <c r="JU77" s="494"/>
      <c r="JV77" s="12">
        <v>17</v>
      </c>
      <c r="JW77" s="573"/>
      <c r="JX77" s="71"/>
      <c r="KM77" s="273"/>
    </row>
    <row r="78" spans="1:299" ht="12.75" customHeight="1" x14ac:dyDescent="0.2">
      <c r="A78" s="494"/>
      <c r="B78" s="12">
        <v>18</v>
      </c>
      <c r="C78" s="573"/>
      <c r="D78" s="71"/>
      <c r="S78" s="273"/>
      <c r="T78" s="385"/>
      <c r="U78" s="494"/>
      <c r="V78" s="12">
        <v>18</v>
      </c>
      <c r="W78" s="573"/>
      <c r="X78" s="71"/>
      <c r="AM78" s="273"/>
      <c r="AN78" s="385"/>
      <c r="AO78" s="494"/>
      <c r="AP78" s="12">
        <v>18</v>
      </c>
      <c r="AQ78" s="573"/>
      <c r="AR78" s="71"/>
      <c r="BG78" s="273"/>
      <c r="BH78" s="271"/>
      <c r="BI78" s="494"/>
      <c r="BJ78" s="12">
        <v>18</v>
      </c>
      <c r="BK78" s="573"/>
      <c r="BL78" s="71"/>
      <c r="CA78" s="273"/>
      <c r="CB78" s="385"/>
      <c r="CC78" s="494"/>
      <c r="CD78" s="12">
        <v>18</v>
      </c>
      <c r="CE78" s="573"/>
      <c r="CF78" s="71"/>
      <c r="CU78" s="273"/>
      <c r="CV78" s="385"/>
      <c r="CW78" s="494"/>
      <c r="CX78" s="12">
        <v>18</v>
      </c>
      <c r="CY78" s="573"/>
      <c r="CZ78" s="71"/>
      <c r="DO78" s="273"/>
      <c r="DP78" s="385"/>
      <c r="DQ78" s="494"/>
      <c r="DR78" s="12">
        <v>18</v>
      </c>
      <c r="DS78" s="573"/>
      <c r="DT78" s="71"/>
      <c r="EI78" s="273"/>
      <c r="EJ78" s="385"/>
      <c r="EK78" s="494"/>
      <c r="EL78" s="12">
        <v>18</v>
      </c>
      <c r="EM78" s="573"/>
      <c r="EN78" s="71"/>
      <c r="FC78" s="273"/>
      <c r="FD78" s="385"/>
      <c r="FE78" s="494"/>
      <c r="FF78" s="12">
        <v>18</v>
      </c>
      <c r="FG78" s="573"/>
      <c r="FH78" s="71"/>
      <c r="FW78" s="273"/>
      <c r="FX78" s="385"/>
      <c r="FY78" s="494"/>
      <c r="FZ78" s="12">
        <v>18</v>
      </c>
      <c r="GA78" s="573"/>
      <c r="GB78" s="71"/>
      <c r="GQ78" s="273"/>
      <c r="GR78" s="385"/>
      <c r="GS78" s="494"/>
      <c r="GT78" s="12">
        <v>18</v>
      </c>
      <c r="GU78" s="573"/>
      <c r="GV78" s="71"/>
      <c r="HK78" s="273"/>
      <c r="HL78" s="385"/>
      <c r="HM78" s="494"/>
      <c r="HN78" s="12">
        <v>18</v>
      </c>
      <c r="HO78" s="573"/>
      <c r="HP78" s="71"/>
      <c r="IE78" s="273"/>
      <c r="IF78" s="385"/>
      <c r="IG78" s="494"/>
      <c r="IH78" s="12">
        <v>18</v>
      </c>
      <c r="II78" s="573"/>
      <c r="IJ78" s="71"/>
      <c r="IY78" s="273"/>
      <c r="IZ78" s="385"/>
      <c r="JA78" s="494"/>
      <c r="JB78" s="12">
        <v>18</v>
      </c>
      <c r="JC78" s="573"/>
      <c r="JD78" s="71"/>
      <c r="JS78" s="273"/>
      <c r="JT78" s="385"/>
      <c r="JU78" s="494"/>
      <c r="JV78" s="12">
        <v>18</v>
      </c>
      <c r="JW78" s="573"/>
      <c r="JX78" s="71"/>
      <c r="KM78" s="273"/>
    </row>
    <row r="79" spans="1:299" ht="12.75" customHeight="1" x14ac:dyDescent="0.2">
      <c r="A79" s="494"/>
      <c r="B79" s="12">
        <v>19</v>
      </c>
      <c r="C79" s="573"/>
      <c r="D79" s="71"/>
      <c r="S79" s="273"/>
      <c r="T79" s="385"/>
      <c r="U79" s="494"/>
      <c r="V79" s="12">
        <v>19</v>
      </c>
      <c r="W79" s="573"/>
      <c r="X79" s="71"/>
      <c r="AM79" s="273"/>
      <c r="AN79" s="385"/>
      <c r="AO79" s="494"/>
      <c r="AP79" s="12">
        <v>19</v>
      </c>
      <c r="AQ79" s="573"/>
      <c r="AR79" s="71"/>
      <c r="BG79" s="273"/>
      <c r="BH79" s="271"/>
      <c r="BI79" s="494"/>
      <c r="BJ79" s="12">
        <v>19</v>
      </c>
      <c r="BK79" s="573"/>
      <c r="BL79" s="71"/>
      <c r="CA79" s="273"/>
      <c r="CB79" s="385"/>
      <c r="CC79" s="494"/>
      <c r="CD79" s="12">
        <v>19</v>
      </c>
      <c r="CE79" s="573"/>
      <c r="CF79" s="71"/>
      <c r="CU79" s="273"/>
      <c r="CV79" s="385"/>
      <c r="CW79" s="494"/>
      <c r="CX79" s="12">
        <v>19</v>
      </c>
      <c r="CY79" s="573"/>
      <c r="CZ79" s="71"/>
      <c r="DO79" s="273"/>
      <c r="DP79" s="385"/>
      <c r="DQ79" s="494"/>
      <c r="DR79" s="12">
        <v>19</v>
      </c>
      <c r="DS79" s="573"/>
      <c r="DT79" s="71"/>
      <c r="EI79" s="273"/>
      <c r="EJ79" s="385"/>
      <c r="EK79" s="494"/>
      <c r="EL79" s="12">
        <v>19</v>
      </c>
      <c r="EM79" s="573"/>
      <c r="EN79" s="71"/>
      <c r="FC79" s="273"/>
      <c r="FD79" s="385"/>
      <c r="FE79" s="494"/>
      <c r="FF79" s="12">
        <v>19</v>
      </c>
      <c r="FG79" s="573"/>
      <c r="FH79" s="71"/>
      <c r="FW79" s="273"/>
      <c r="FX79" s="385"/>
      <c r="FY79" s="494"/>
      <c r="FZ79" s="12">
        <v>19</v>
      </c>
      <c r="GA79" s="573"/>
      <c r="GB79" s="71"/>
      <c r="GQ79" s="273"/>
      <c r="GR79" s="385"/>
      <c r="GS79" s="494"/>
      <c r="GT79" s="12">
        <v>19</v>
      </c>
      <c r="GU79" s="573"/>
      <c r="GV79" s="71"/>
      <c r="HK79" s="273"/>
      <c r="HL79" s="385"/>
      <c r="HM79" s="494"/>
      <c r="HN79" s="12">
        <v>19</v>
      </c>
      <c r="HO79" s="573"/>
      <c r="HP79" s="71"/>
      <c r="IE79" s="273"/>
      <c r="IF79" s="385"/>
      <c r="IG79" s="494"/>
      <c r="IH79" s="12">
        <v>19</v>
      </c>
      <c r="II79" s="573"/>
      <c r="IJ79" s="71"/>
      <c r="IY79" s="273"/>
      <c r="IZ79" s="385"/>
      <c r="JA79" s="494"/>
      <c r="JB79" s="12">
        <v>19</v>
      </c>
      <c r="JC79" s="573"/>
      <c r="JD79" s="71"/>
      <c r="JS79" s="273"/>
      <c r="JT79" s="385"/>
      <c r="JU79" s="494"/>
      <c r="JV79" s="12">
        <v>19</v>
      </c>
      <c r="JW79" s="573"/>
      <c r="JX79" s="71"/>
      <c r="KM79" s="273"/>
    </row>
    <row r="80" spans="1:299" ht="12.75" customHeight="1" x14ac:dyDescent="0.2">
      <c r="A80" s="494"/>
      <c r="B80" s="12">
        <v>20</v>
      </c>
      <c r="C80" s="573"/>
      <c r="D80" s="71"/>
      <c r="S80" s="273"/>
      <c r="T80" s="385"/>
      <c r="U80" s="494"/>
      <c r="V80" s="12">
        <v>20</v>
      </c>
      <c r="W80" s="573"/>
      <c r="X80" s="71"/>
      <c r="AM80" s="273"/>
      <c r="AN80" s="385"/>
      <c r="AO80" s="494"/>
      <c r="AP80" s="12">
        <v>20</v>
      </c>
      <c r="AQ80" s="573"/>
      <c r="AR80" s="71"/>
      <c r="BG80" s="273"/>
      <c r="BH80" s="271"/>
      <c r="BI80" s="494"/>
      <c r="BJ80" s="12">
        <v>20</v>
      </c>
      <c r="BK80" s="573"/>
      <c r="BL80" s="71"/>
      <c r="CA80" s="273"/>
      <c r="CB80" s="385"/>
      <c r="CC80" s="494"/>
      <c r="CD80" s="12">
        <v>20</v>
      </c>
      <c r="CE80" s="573"/>
      <c r="CF80" s="71"/>
      <c r="CU80" s="273"/>
      <c r="CV80" s="385"/>
      <c r="CW80" s="494"/>
      <c r="CX80" s="12">
        <v>20</v>
      </c>
      <c r="CY80" s="573"/>
      <c r="CZ80" s="71"/>
      <c r="DO80" s="273"/>
      <c r="DP80" s="385"/>
      <c r="DQ80" s="494"/>
      <c r="DR80" s="12">
        <v>20</v>
      </c>
      <c r="DS80" s="573"/>
      <c r="DT80" s="71"/>
      <c r="EI80" s="273"/>
      <c r="EJ80" s="385"/>
      <c r="EK80" s="494"/>
      <c r="EL80" s="12">
        <v>20</v>
      </c>
      <c r="EM80" s="573"/>
      <c r="EN80" s="71"/>
      <c r="FC80" s="273"/>
      <c r="FD80" s="385"/>
      <c r="FE80" s="494"/>
      <c r="FF80" s="12">
        <v>20</v>
      </c>
      <c r="FG80" s="573"/>
      <c r="FH80" s="71"/>
      <c r="FW80" s="273"/>
      <c r="FX80" s="385"/>
      <c r="FY80" s="494"/>
      <c r="FZ80" s="12">
        <v>20</v>
      </c>
      <c r="GA80" s="573"/>
      <c r="GB80" s="71"/>
      <c r="GQ80" s="273"/>
      <c r="GR80" s="385"/>
      <c r="GS80" s="494"/>
      <c r="GT80" s="12">
        <v>20</v>
      </c>
      <c r="GU80" s="573"/>
      <c r="GV80" s="71"/>
      <c r="HK80" s="273"/>
      <c r="HL80" s="385"/>
      <c r="HM80" s="494"/>
      <c r="HN80" s="12">
        <v>20</v>
      </c>
      <c r="HO80" s="573"/>
      <c r="HP80" s="71"/>
      <c r="IE80" s="273"/>
      <c r="IF80" s="385"/>
      <c r="IG80" s="494"/>
      <c r="IH80" s="12">
        <v>20</v>
      </c>
      <c r="II80" s="573"/>
      <c r="IJ80" s="71"/>
      <c r="IY80" s="273"/>
      <c r="IZ80" s="385"/>
      <c r="JA80" s="494"/>
      <c r="JB80" s="12">
        <v>20</v>
      </c>
      <c r="JC80" s="573"/>
      <c r="JD80" s="71"/>
      <c r="JS80" s="273"/>
      <c r="JT80" s="385"/>
      <c r="JU80" s="494"/>
      <c r="JV80" s="12">
        <v>20</v>
      </c>
      <c r="JW80" s="573"/>
      <c r="JX80" s="71"/>
      <c r="KM80" s="273"/>
    </row>
    <row r="81" spans="1:299" ht="12.75" customHeight="1" x14ac:dyDescent="0.2">
      <c r="A81" s="494"/>
      <c r="B81" s="12">
        <v>21</v>
      </c>
      <c r="C81" s="573"/>
      <c r="D81" s="71"/>
      <c r="S81" s="273"/>
      <c r="T81" s="385"/>
      <c r="U81" s="494"/>
      <c r="V81" s="12">
        <v>21</v>
      </c>
      <c r="W81" s="573"/>
      <c r="X81" s="71"/>
      <c r="AM81" s="273"/>
      <c r="AN81" s="385"/>
      <c r="AO81" s="494"/>
      <c r="AP81" s="12">
        <v>21</v>
      </c>
      <c r="AQ81" s="573"/>
      <c r="AR81" s="71"/>
      <c r="BG81" s="273"/>
      <c r="BH81" s="271"/>
      <c r="BI81" s="494"/>
      <c r="BJ81" s="12">
        <v>21</v>
      </c>
      <c r="BK81" s="573"/>
      <c r="BL81" s="71"/>
      <c r="CA81" s="273"/>
      <c r="CB81" s="385"/>
      <c r="CC81" s="494"/>
      <c r="CD81" s="12">
        <v>21</v>
      </c>
      <c r="CE81" s="573"/>
      <c r="CF81" s="71"/>
      <c r="CU81" s="273"/>
      <c r="CV81" s="385"/>
      <c r="CW81" s="494"/>
      <c r="CX81" s="12">
        <v>21</v>
      </c>
      <c r="CY81" s="573"/>
      <c r="CZ81" s="71"/>
      <c r="DO81" s="273"/>
      <c r="DP81" s="385"/>
      <c r="DQ81" s="494"/>
      <c r="DR81" s="12">
        <v>21</v>
      </c>
      <c r="DS81" s="573"/>
      <c r="DT81" s="71"/>
      <c r="EI81" s="273"/>
      <c r="EJ81" s="385"/>
      <c r="EK81" s="494"/>
      <c r="EL81" s="12">
        <v>21</v>
      </c>
      <c r="EM81" s="573"/>
      <c r="EN81" s="71"/>
      <c r="FC81" s="273"/>
      <c r="FD81" s="385"/>
      <c r="FE81" s="494"/>
      <c r="FF81" s="12">
        <v>21</v>
      </c>
      <c r="FG81" s="573"/>
      <c r="FH81" s="71"/>
      <c r="FW81" s="273"/>
      <c r="FX81" s="385"/>
      <c r="FY81" s="494"/>
      <c r="FZ81" s="12">
        <v>21</v>
      </c>
      <c r="GA81" s="573"/>
      <c r="GB81" s="71"/>
      <c r="GQ81" s="273"/>
      <c r="GR81" s="385"/>
      <c r="GS81" s="494"/>
      <c r="GT81" s="12">
        <v>21</v>
      </c>
      <c r="GU81" s="573"/>
      <c r="GV81" s="71"/>
      <c r="HK81" s="273"/>
      <c r="HL81" s="385"/>
      <c r="HM81" s="494"/>
      <c r="HN81" s="12">
        <v>21</v>
      </c>
      <c r="HO81" s="573"/>
      <c r="HP81" s="71"/>
      <c r="IE81" s="273"/>
      <c r="IF81" s="385"/>
      <c r="IG81" s="494"/>
      <c r="IH81" s="12">
        <v>21</v>
      </c>
      <c r="II81" s="573"/>
      <c r="IJ81" s="71"/>
      <c r="IY81" s="273"/>
      <c r="IZ81" s="385"/>
      <c r="JA81" s="494"/>
      <c r="JB81" s="12">
        <v>21</v>
      </c>
      <c r="JC81" s="573"/>
      <c r="JD81" s="71"/>
      <c r="JS81" s="273"/>
      <c r="JT81" s="385"/>
      <c r="JU81" s="494"/>
      <c r="JV81" s="12">
        <v>21</v>
      </c>
      <c r="JW81" s="573"/>
      <c r="JX81" s="71"/>
      <c r="KM81" s="273"/>
    </row>
    <row r="82" spans="1:299" ht="12.75" customHeight="1" x14ac:dyDescent="0.2">
      <c r="A82" s="494"/>
      <c r="B82" s="12">
        <v>22</v>
      </c>
      <c r="C82" s="573"/>
      <c r="D82" s="71"/>
      <c r="S82" s="273"/>
      <c r="T82" s="385"/>
      <c r="U82" s="494"/>
      <c r="V82" s="12">
        <v>22</v>
      </c>
      <c r="W82" s="573"/>
      <c r="X82" s="71"/>
      <c r="AM82" s="273"/>
      <c r="AN82" s="385"/>
      <c r="AO82" s="494"/>
      <c r="AP82" s="12">
        <v>22</v>
      </c>
      <c r="AQ82" s="573"/>
      <c r="AR82" s="71"/>
      <c r="BG82" s="273"/>
      <c r="BH82" s="271"/>
      <c r="BI82" s="494"/>
      <c r="BJ82" s="12">
        <v>22</v>
      </c>
      <c r="BK82" s="573"/>
      <c r="BL82" s="71"/>
      <c r="CA82" s="273"/>
      <c r="CB82" s="385"/>
      <c r="CC82" s="494"/>
      <c r="CD82" s="12">
        <v>22</v>
      </c>
      <c r="CE82" s="573"/>
      <c r="CF82" s="71"/>
      <c r="CU82" s="273"/>
      <c r="CV82" s="385"/>
      <c r="CW82" s="494"/>
      <c r="CX82" s="12">
        <v>22</v>
      </c>
      <c r="CY82" s="573"/>
      <c r="CZ82" s="71"/>
      <c r="DO82" s="273"/>
      <c r="DP82" s="385"/>
      <c r="DQ82" s="494"/>
      <c r="DR82" s="12">
        <v>22</v>
      </c>
      <c r="DS82" s="573"/>
      <c r="DT82" s="71"/>
      <c r="EI82" s="273"/>
      <c r="EJ82" s="385"/>
      <c r="EK82" s="494"/>
      <c r="EL82" s="12">
        <v>22</v>
      </c>
      <c r="EM82" s="573"/>
      <c r="EN82" s="71"/>
      <c r="FC82" s="273"/>
      <c r="FD82" s="385"/>
      <c r="FE82" s="494"/>
      <c r="FF82" s="12">
        <v>22</v>
      </c>
      <c r="FG82" s="573"/>
      <c r="FH82" s="71"/>
      <c r="FW82" s="273"/>
      <c r="FX82" s="385"/>
      <c r="FY82" s="494"/>
      <c r="FZ82" s="12">
        <v>22</v>
      </c>
      <c r="GA82" s="573"/>
      <c r="GB82" s="71"/>
      <c r="GQ82" s="273"/>
      <c r="GR82" s="385"/>
      <c r="GS82" s="494"/>
      <c r="GT82" s="12">
        <v>22</v>
      </c>
      <c r="GU82" s="573"/>
      <c r="GV82" s="71"/>
      <c r="HK82" s="273"/>
      <c r="HL82" s="385"/>
      <c r="HM82" s="494"/>
      <c r="HN82" s="12">
        <v>22</v>
      </c>
      <c r="HO82" s="573"/>
      <c r="HP82" s="71"/>
      <c r="IE82" s="273"/>
      <c r="IF82" s="385"/>
      <c r="IG82" s="494"/>
      <c r="IH82" s="12">
        <v>22</v>
      </c>
      <c r="II82" s="573"/>
      <c r="IJ82" s="71"/>
      <c r="IY82" s="273"/>
      <c r="IZ82" s="385"/>
      <c r="JA82" s="494"/>
      <c r="JB82" s="12">
        <v>22</v>
      </c>
      <c r="JC82" s="573"/>
      <c r="JD82" s="71"/>
      <c r="JS82" s="273"/>
      <c r="JT82" s="385"/>
      <c r="JU82" s="494"/>
      <c r="JV82" s="12">
        <v>22</v>
      </c>
      <c r="JW82" s="573"/>
      <c r="JX82" s="71"/>
      <c r="KM82" s="273"/>
    </row>
    <row r="83" spans="1:299" ht="12.75" customHeight="1" x14ac:dyDescent="0.2">
      <c r="A83" s="494"/>
      <c r="B83" s="12">
        <v>23</v>
      </c>
      <c r="C83" s="573"/>
      <c r="D83" s="71"/>
      <c r="S83" s="273"/>
      <c r="T83" s="385"/>
      <c r="U83" s="494"/>
      <c r="V83" s="12">
        <v>23</v>
      </c>
      <c r="W83" s="573"/>
      <c r="X83" s="71"/>
      <c r="AM83" s="273"/>
      <c r="AN83" s="385"/>
      <c r="AO83" s="494"/>
      <c r="AP83" s="12">
        <v>23</v>
      </c>
      <c r="AQ83" s="573"/>
      <c r="AR83" s="71"/>
      <c r="BG83" s="273"/>
      <c r="BH83" s="271"/>
      <c r="BI83" s="494"/>
      <c r="BJ83" s="12">
        <v>23</v>
      </c>
      <c r="BK83" s="573"/>
      <c r="BL83" s="71"/>
      <c r="CA83" s="273"/>
      <c r="CB83" s="385"/>
      <c r="CC83" s="494"/>
      <c r="CD83" s="12">
        <v>23</v>
      </c>
      <c r="CE83" s="573"/>
      <c r="CF83" s="71"/>
      <c r="CU83" s="273"/>
      <c r="CV83" s="385"/>
      <c r="CW83" s="494"/>
      <c r="CX83" s="12">
        <v>23</v>
      </c>
      <c r="CY83" s="573"/>
      <c r="CZ83" s="71"/>
      <c r="DO83" s="273"/>
      <c r="DP83" s="385"/>
      <c r="DQ83" s="494"/>
      <c r="DR83" s="12">
        <v>23</v>
      </c>
      <c r="DS83" s="573"/>
      <c r="DT83" s="71"/>
      <c r="EI83" s="273"/>
      <c r="EJ83" s="385"/>
      <c r="EK83" s="494"/>
      <c r="EL83" s="12">
        <v>23</v>
      </c>
      <c r="EM83" s="573"/>
      <c r="EN83" s="71"/>
      <c r="FC83" s="273"/>
      <c r="FD83" s="385"/>
      <c r="FE83" s="494"/>
      <c r="FF83" s="12">
        <v>23</v>
      </c>
      <c r="FG83" s="573"/>
      <c r="FH83" s="71"/>
      <c r="FW83" s="273"/>
      <c r="FX83" s="385"/>
      <c r="FY83" s="494"/>
      <c r="FZ83" s="12">
        <v>23</v>
      </c>
      <c r="GA83" s="573"/>
      <c r="GB83" s="71"/>
      <c r="GQ83" s="273"/>
      <c r="GR83" s="385"/>
      <c r="GS83" s="494"/>
      <c r="GT83" s="12">
        <v>23</v>
      </c>
      <c r="GU83" s="573"/>
      <c r="GV83" s="71"/>
      <c r="HK83" s="273"/>
      <c r="HL83" s="385"/>
      <c r="HM83" s="494"/>
      <c r="HN83" s="12">
        <v>23</v>
      </c>
      <c r="HO83" s="573"/>
      <c r="HP83" s="71"/>
      <c r="IE83" s="273"/>
      <c r="IF83" s="385"/>
      <c r="IG83" s="494"/>
      <c r="IH83" s="12">
        <v>23</v>
      </c>
      <c r="II83" s="573"/>
      <c r="IJ83" s="71"/>
      <c r="IY83" s="273"/>
      <c r="IZ83" s="385"/>
      <c r="JA83" s="494"/>
      <c r="JB83" s="12">
        <v>23</v>
      </c>
      <c r="JC83" s="573"/>
      <c r="JD83" s="71"/>
      <c r="JS83" s="273"/>
      <c r="JT83" s="385"/>
      <c r="JU83" s="494"/>
      <c r="JV83" s="12">
        <v>23</v>
      </c>
      <c r="JW83" s="573"/>
      <c r="JX83" s="71"/>
      <c r="KM83" s="273"/>
    </row>
    <row r="84" spans="1:299" ht="12.75" customHeight="1" x14ac:dyDescent="0.2">
      <c r="A84" s="494"/>
      <c r="B84" s="12">
        <v>24</v>
      </c>
      <c r="C84" s="573"/>
      <c r="D84" s="71"/>
      <c r="S84" s="273"/>
      <c r="T84" s="385"/>
      <c r="U84" s="494"/>
      <c r="V84" s="12">
        <v>24</v>
      </c>
      <c r="W84" s="573"/>
      <c r="X84" s="71"/>
      <c r="AM84" s="273"/>
      <c r="AN84" s="385"/>
      <c r="AO84" s="494"/>
      <c r="AP84" s="12">
        <v>24</v>
      </c>
      <c r="AQ84" s="573"/>
      <c r="AR84" s="71"/>
      <c r="BG84" s="273"/>
      <c r="BH84" s="271"/>
      <c r="BI84" s="494"/>
      <c r="BJ84" s="12">
        <v>24</v>
      </c>
      <c r="BK84" s="573"/>
      <c r="BL84" s="71"/>
      <c r="CA84" s="273"/>
      <c r="CB84" s="385"/>
      <c r="CC84" s="494"/>
      <c r="CD84" s="12">
        <v>24</v>
      </c>
      <c r="CE84" s="573"/>
      <c r="CF84" s="71"/>
      <c r="CU84" s="273"/>
      <c r="CV84" s="385"/>
      <c r="CW84" s="494"/>
      <c r="CX84" s="12">
        <v>24</v>
      </c>
      <c r="CY84" s="573"/>
      <c r="CZ84" s="71"/>
      <c r="DO84" s="273"/>
      <c r="DP84" s="385"/>
      <c r="DQ84" s="494"/>
      <c r="DR84" s="12">
        <v>24</v>
      </c>
      <c r="DS84" s="573"/>
      <c r="DT84" s="71"/>
      <c r="EI84" s="273"/>
      <c r="EJ84" s="385"/>
      <c r="EK84" s="494"/>
      <c r="EL84" s="12">
        <v>24</v>
      </c>
      <c r="EM84" s="573"/>
      <c r="EN84" s="71"/>
      <c r="FC84" s="273"/>
      <c r="FD84" s="385"/>
      <c r="FE84" s="494"/>
      <c r="FF84" s="12">
        <v>24</v>
      </c>
      <c r="FG84" s="573"/>
      <c r="FH84" s="71"/>
      <c r="FW84" s="273"/>
      <c r="FX84" s="385"/>
      <c r="FY84" s="494"/>
      <c r="FZ84" s="12">
        <v>24</v>
      </c>
      <c r="GA84" s="573"/>
      <c r="GB84" s="71"/>
      <c r="GQ84" s="273"/>
      <c r="GR84" s="385"/>
      <c r="GS84" s="494"/>
      <c r="GT84" s="12">
        <v>24</v>
      </c>
      <c r="GU84" s="573"/>
      <c r="GV84" s="71"/>
      <c r="HK84" s="273"/>
      <c r="HL84" s="385"/>
      <c r="HM84" s="494"/>
      <c r="HN84" s="12">
        <v>24</v>
      </c>
      <c r="HO84" s="573"/>
      <c r="HP84" s="71"/>
      <c r="IE84" s="273"/>
      <c r="IF84" s="385"/>
      <c r="IG84" s="494"/>
      <c r="IH84" s="12">
        <v>24</v>
      </c>
      <c r="II84" s="573"/>
      <c r="IJ84" s="71"/>
      <c r="IY84" s="273"/>
      <c r="IZ84" s="385"/>
      <c r="JA84" s="494"/>
      <c r="JB84" s="12">
        <v>24</v>
      </c>
      <c r="JC84" s="573"/>
      <c r="JD84" s="71"/>
      <c r="JS84" s="273"/>
      <c r="JT84" s="385"/>
      <c r="JU84" s="494"/>
      <c r="JV84" s="12">
        <v>24</v>
      </c>
      <c r="JW84" s="573"/>
      <c r="JX84" s="71"/>
      <c r="KM84" s="273"/>
    </row>
    <row r="85" spans="1:299" ht="12.75" customHeight="1" x14ac:dyDescent="0.2">
      <c r="A85" s="494"/>
      <c r="B85" s="12">
        <v>25</v>
      </c>
      <c r="C85" s="573"/>
      <c r="D85" s="71"/>
      <c r="S85" s="273"/>
      <c r="T85" s="385"/>
      <c r="U85" s="494"/>
      <c r="V85" s="12">
        <v>25</v>
      </c>
      <c r="W85" s="573"/>
      <c r="X85" s="71"/>
      <c r="AM85" s="273"/>
      <c r="AN85" s="385"/>
      <c r="AO85" s="494"/>
      <c r="AP85" s="12">
        <v>25</v>
      </c>
      <c r="AQ85" s="573"/>
      <c r="AR85" s="71"/>
      <c r="BG85" s="273"/>
      <c r="BH85" s="271"/>
      <c r="BI85" s="494"/>
      <c r="BJ85" s="12">
        <v>25</v>
      </c>
      <c r="BK85" s="573"/>
      <c r="BL85" s="71"/>
      <c r="CA85" s="273"/>
      <c r="CB85" s="385"/>
      <c r="CC85" s="494"/>
      <c r="CD85" s="12">
        <v>25</v>
      </c>
      <c r="CE85" s="573"/>
      <c r="CF85" s="71"/>
      <c r="CU85" s="273"/>
      <c r="CV85" s="385"/>
      <c r="CW85" s="494"/>
      <c r="CX85" s="12">
        <v>25</v>
      </c>
      <c r="CY85" s="573"/>
      <c r="CZ85" s="71"/>
      <c r="DO85" s="273"/>
      <c r="DP85" s="385"/>
      <c r="DQ85" s="494"/>
      <c r="DR85" s="12">
        <v>25</v>
      </c>
      <c r="DS85" s="573"/>
      <c r="DT85" s="71"/>
      <c r="EI85" s="273"/>
      <c r="EJ85" s="385"/>
      <c r="EK85" s="494"/>
      <c r="EL85" s="12">
        <v>25</v>
      </c>
      <c r="EM85" s="573"/>
      <c r="EN85" s="71"/>
      <c r="FC85" s="273"/>
      <c r="FD85" s="385"/>
      <c r="FE85" s="494"/>
      <c r="FF85" s="12">
        <v>25</v>
      </c>
      <c r="FG85" s="573"/>
      <c r="FH85" s="71"/>
      <c r="FW85" s="273"/>
      <c r="FX85" s="385"/>
      <c r="FY85" s="494"/>
      <c r="FZ85" s="12">
        <v>25</v>
      </c>
      <c r="GA85" s="573"/>
      <c r="GB85" s="71"/>
      <c r="GQ85" s="273"/>
      <c r="GR85" s="385"/>
      <c r="GS85" s="494"/>
      <c r="GT85" s="12">
        <v>25</v>
      </c>
      <c r="GU85" s="573"/>
      <c r="GV85" s="71"/>
      <c r="HK85" s="273"/>
      <c r="HL85" s="385"/>
      <c r="HM85" s="494"/>
      <c r="HN85" s="12">
        <v>25</v>
      </c>
      <c r="HO85" s="573"/>
      <c r="HP85" s="71"/>
      <c r="IE85" s="273"/>
      <c r="IF85" s="385"/>
      <c r="IG85" s="494"/>
      <c r="IH85" s="12">
        <v>25</v>
      </c>
      <c r="II85" s="573"/>
      <c r="IJ85" s="71"/>
      <c r="IY85" s="273"/>
      <c r="IZ85" s="385"/>
      <c r="JA85" s="494"/>
      <c r="JB85" s="12">
        <v>25</v>
      </c>
      <c r="JC85" s="573"/>
      <c r="JD85" s="71"/>
      <c r="JS85" s="273"/>
      <c r="JT85" s="385"/>
      <c r="JU85" s="494"/>
      <c r="JV85" s="12">
        <v>25</v>
      </c>
      <c r="JW85" s="573"/>
      <c r="JX85" s="71"/>
      <c r="KM85" s="273"/>
    </row>
    <row r="86" spans="1:299" ht="12.75" customHeight="1" x14ac:dyDescent="0.2">
      <c r="A86" s="494"/>
      <c r="B86" s="12">
        <v>26</v>
      </c>
      <c r="C86" s="573"/>
      <c r="D86" s="71"/>
      <c r="S86" s="273"/>
      <c r="T86" s="385"/>
      <c r="U86" s="494"/>
      <c r="V86" s="12">
        <v>26</v>
      </c>
      <c r="W86" s="573"/>
      <c r="X86" s="71"/>
      <c r="AM86" s="273"/>
      <c r="AN86" s="385"/>
      <c r="AO86" s="494"/>
      <c r="AP86" s="12">
        <v>26</v>
      </c>
      <c r="AQ86" s="573"/>
      <c r="AR86" s="71"/>
      <c r="BG86" s="273"/>
      <c r="BH86" s="271"/>
      <c r="BI86" s="494"/>
      <c r="BJ86" s="12">
        <v>26</v>
      </c>
      <c r="BK86" s="573"/>
      <c r="BL86" s="71"/>
      <c r="CA86" s="273"/>
      <c r="CB86" s="385"/>
      <c r="CC86" s="494"/>
      <c r="CD86" s="12">
        <v>26</v>
      </c>
      <c r="CE86" s="573"/>
      <c r="CF86" s="71"/>
      <c r="CU86" s="273"/>
      <c r="CV86" s="385"/>
      <c r="CW86" s="494"/>
      <c r="CX86" s="12">
        <v>26</v>
      </c>
      <c r="CY86" s="573"/>
      <c r="CZ86" s="71"/>
      <c r="DO86" s="273"/>
      <c r="DP86" s="385"/>
      <c r="DQ86" s="494"/>
      <c r="DR86" s="12">
        <v>26</v>
      </c>
      <c r="DS86" s="573"/>
      <c r="DT86" s="71"/>
      <c r="EI86" s="273"/>
      <c r="EJ86" s="385"/>
      <c r="EK86" s="494"/>
      <c r="EL86" s="12">
        <v>26</v>
      </c>
      <c r="EM86" s="573"/>
      <c r="EN86" s="71"/>
      <c r="FC86" s="273"/>
      <c r="FD86" s="385"/>
      <c r="FE86" s="494"/>
      <c r="FF86" s="12">
        <v>26</v>
      </c>
      <c r="FG86" s="573"/>
      <c r="FH86" s="71"/>
      <c r="FW86" s="273"/>
      <c r="FX86" s="385"/>
      <c r="FY86" s="494"/>
      <c r="FZ86" s="12">
        <v>26</v>
      </c>
      <c r="GA86" s="573"/>
      <c r="GB86" s="71"/>
      <c r="GQ86" s="273"/>
      <c r="GR86" s="385"/>
      <c r="GS86" s="494"/>
      <c r="GT86" s="12">
        <v>26</v>
      </c>
      <c r="GU86" s="573"/>
      <c r="GV86" s="71"/>
      <c r="HK86" s="273"/>
      <c r="HL86" s="385"/>
      <c r="HM86" s="494"/>
      <c r="HN86" s="12">
        <v>26</v>
      </c>
      <c r="HO86" s="573"/>
      <c r="HP86" s="71"/>
      <c r="IE86" s="273"/>
      <c r="IF86" s="385"/>
      <c r="IG86" s="494"/>
      <c r="IH86" s="12">
        <v>26</v>
      </c>
      <c r="II86" s="573"/>
      <c r="IJ86" s="71"/>
      <c r="IY86" s="273"/>
      <c r="IZ86" s="385"/>
      <c r="JA86" s="494"/>
      <c r="JB86" s="12">
        <v>26</v>
      </c>
      <c r="JC86" s="573"/>
      <c r="JD86" s="71"/>
      <c r="JS86" s="273"/>
      <c r="JT86" s="385"/>
      <c r="JU86" s="494"/>
      <c r="JV86" s="12">
        <v>26</v>
      </c>
      <c r="JW86" s="573"/>
      <c r="JX86" s="71"/>
      <c r="KM86" s="273"/>
    </row>
    <row r="87" spans="1:299" ht="12.75" customHeight="1" x14ac:dyDescent="0.2">
      <c r="A87" s="494"/>
      <c r="B87" s="12">
        <v>27</v>
      </c>
      <c r="C87" s="573"/>
      <c r="D87" s="71"/>
      <c r="S87" s="273"/>
      <c r="T87" s="385"/>
      <c r="U87" s="494"/>
      <c r="V87" s="12">
        <v>27</v>
      </c>
      <c r="W87" s="573"/>
      <c r="X87" s="71"/>
      <c r="AM87" s="273"/>
      <c r="AN87" s="385"/>
      <c r="AO87" s="494"/>
      <c r="AP87" s="12">
        <v>27</v>
      </c>
      <c r="AQ87" s="573"/>
      <c r="AR87" s="71"/>
      <c r="BG87" s="273"/>
      <c r="BH87" s="271"/>
      <c r="BI87" s="494"/>
      <c r="BJ87" s="12">
        <v>27</v>
      </c>
      <c r="BK87" s="573"/>
      <c r="BL87" s="71"/>
      <c r="CA87" s="273"/>
      <c r="CB87" s="385"/>
      <c r="CC87" s="494"/>
      <c r="CD87" s="12">
        <v>27</v>
      </c>
      <c r="CE87" s="573"/>
      <c r="CF87" s="71"/>
      <c r="CU87" s="273"/>
      <c r="CV87" s="385"/>
      <c r="CW87" s="494"/>
      <c r="CX87" s="12">
        <v>27</v>
      </c>
      <c r="CY87" s="573"/>
      <c r="CZ87" s="71"/>
      <c r="DO87" s="273"/>
      <c r="DP87" s="385"/>
      <c r="DQ87" s="494"/>
      <c r="DR87" s="12">
        <v>27</v>
      </c>
      <c r="DS87" s="573"/>
      <c r="DT87" s="71"/>
      <c r="EI87" s="273"/>
      <c r="EJ87" s="385"/>
      <c r="EK87" s="494"/>
      <c r="EL87" s="12">
        <v>27</v>
      </c>
      <c r="EM87" s="573"/>
      <c r="EN87" s="71"/>
      <c r="FC87" s="273"/>
      <c r="FD87" s="385"/>
      <c r="FE87" s="494"/>
      <c r="FF87" s="12">
        <v>27</v>
      </c>
      <c r="FG87" s="573"/>
      <c r="FH87" s="71"/>
      <c r="FW87" s="273"/>
      <c r="FX87" s="385"/>
      <c r="FY87" s="494"/>
      <c r="FZ87" s="12">
        <v>27</v>
      </c>
      <c r="GA87" s="573"/>
      <c r="GB87" s="71"/>
      <c r="GQ87" s="273"/>
      <c r="GR87" s="385"/>
      <c r="GS87" s="494"/>
      <c r="GT87" s="12">
        <v>27</v>
      </c>
      <c r="GU87" s="573"/>
      <c r="GV87" s="71"/>
      <c r="HK87" s="273"/>
      <c r="HL87" s="385"/>
      <c r="HM87" s="494"/>
      <c r="HN87" s="12">
        <v>27</v>
      </c>
      <c r="HO87" s="573"/>
      <c r="HP87" s="71"/>
      <c r="IE87" s="273"/>
      <c r="IF87" s="385"/>
      <c r="IG87" s="494"/>
      <c r="IH87" s="12">
        <v>27</v>
      </c>
      <c r="II87" s="573"/>
      <c r="IJ87" s="71"/>
      <c r="IY87" s="273"/>
      <c r="IZ87" s="385"/>
      <c r="JA87" s="494"/>
      <c r="JB87" s="12">
        <v>27</v>
      </c>
      <c r="JC87" s="573"/>
      <c r="JD87" s="71"/>
      <c r="JS87" s="273"/>
      <c r="JT87" s="385"/>
      <c r="JU87" s="494"/>
      <c r="JV87" s="12">
        <v>27</v>
      </c>
      <c r="JW87" s="573"/>
      <c r="JX87" s="71"/>
      <c r="KM87" s="273"/>
    </row>
    <row r="88" spans="1:299" ht="12.75" customHeight="1" x14ac:dyDescent="0.2">
      <c r="A88" s="494"/>
      <c r="B88" s="12">
        <v>28</v>
      </c>
      <c r="C88" s="573"/>
      <c r="D88" s="71"/>
      <c r="S88" s="273"/>
      <c r="T88" s="385"/>
      <c r="U88" s="494"/>
      <c r="V88" s="12">
        <v>28</v>
      </c>
      <c r="W88" s="573"/>
      <c r="X88" s="71"/>
      <c r="AM88" s="273"/>
      <c r="AN88" s="385"/>
      <c r="AO88" s="494"/>
      <c r="AP88" s="12">
        <v>28</v>
      </c>
      <c r="AQ88" s="573"/>
      <c r="AR88" s="71"/>
      <c r="BG88" s="273"/>
      <c r="BH88" s="271"/>
      <c r="BI88" s="494"/>
      <c r="BJ88" s="12">
        <v>28</v>
      </c>
      <c r="BK88" s="573"/>
      <c r="BL88" s="71"/>
      <c r="CA88" s="273"/>
      <c r="CB88" s="385"/>
      <c r="CC88" s="494"/>
      <c r="CD88" s="12">
        <v>28</v>
      </c>
      <c r="CE88" s="573"/>
      <c r="CF88" s="71"/>
      <c r="CU88" s="273"/>
      <c r="CV88" s="385"/>
      <c r="CW88" s="494"/>
      <c r="CX88" s="12">
        <v>28</v>
      </c>
      <c r="CY88" s="573"/>
      <c r="CZ88" s="71"/>
      <c r="DO88" s="273"/>
      <c r="DP88" s="385"/>
      <c r="DQ88" s="494"/>
      <c r="DR88" s="12">
        <v>28</v>
      </c>
      <c r="DS88" s="573"/>
      <c r="DT88" s="71"/>
      <c r="EI88" s="273"/>
      <c r="EJ88" s="385"/>
      <c r="EK88" s="494"/>
      <c r="EL88" s="12">
        <v>28</v>
      </c>
      <c r="EM88" s="573"/>
      <c r="EN88" s="71"/>
      <c r="FC88" s="273"/>
      <c r="FD88" s="385"/>
      <c r="FE88" s="494"/>
      <c r="FF88" s="12">
        <v>28</v>
      </c>
      <c r="FG88" s="573"/>
      <c r="FH88" s="71"/>
      <c r="FW88" s="273"/>
      <c r="FX88" s="385"/>
      <c r="FY88" s="494"/>
      <c r="FZ88" s="12">
        <v>28</v>
      </c>
      <c r="GA88" s="573"/>
      <c r="GB88" s="71"/>
      <c r="GQ88" s="273"/>
      <c r="GR88" s="385"/>
      <c r="GS88" s="494"/>
      <c r="GT88" s="12">
        <v>28</v>
      </c>
      <c r="GU88" s="573"/>
      <c r="GV88" s="71"/>
      <c r="HK88" s="273"/>
      <c r="HL88" s="385"/>
      <c r="HM88" s="494"/>
      <c r="HN88" s="12">
        <v>28</v>
      </c>
      <c r="HO88" s="573"/>
      <c r="HP88" s="71"/>
      <c r="IE88" s="273"/>
      <c r="IF88" s="385"/>
      <c r="IG88" s="494"/>
      <c r="IH88" s="12">
        <v>28</v>
      </c>
      <c r="II88" s="573"/>
      <c r="IJ88" s="71"/>
      <c r="IY88" s="273"/>
      <c r="IZ88" s="385"/>
      <c r="JA88" s="494"/>
      <c r="JB88" s="12">
        <v>28</v>
      </c>
      <c r="JC88" s="573"/>
      <c r="JD88" s="71"/>
      <c r="JS88" s="273"/>
      <c r="JT88" s="385"/>
      <c r="JU88" s="494"/>
      <c r="JV88" s="12">
        <v>28</v>
      </c>
      <c r="JW88" s="573"/>
      <c r="JX88" s="71"/>
      <c r="KM88" s="273"/>
    </row>
    <row r="89" spans="1:299" ht="12.75" customHeight="1" x14ac:dyDescent="0.2">
      <c r="A89" s="494"/>
      <c r="B89" s="12">
        <v>29</v>
      </c>
      <c r="C89" s="573"/>
      <c r="D89" s="71"/>
      <c r="S89" s="273"/>
      <c r="T89" s="385"/>
      <c r="U89" s="494"/>
      <c r="V89" s="12">
        <v>29</v>
      </c>
      <c r="W89" s="573"/>
      <c r="X89" s="71"/>
      <c r="AM89" s="273"/>
      <c r="AN89" s="385"/>
      <c r="AO89" s="494"/>
      <c r="AP89" s="12">
        <v>29</v>
      </c>
      <c r="AQ89" s="573"/>
      <c r="AR89" s="71"/>
      <c r="BG89" s="273"/>
      <c r="BH89" s="271"/>
      <c r="BI89" s="494"/>
      <c r="BJ89" s="12">
        <v>29</v>
      </c>
      <c r="BK89" s="573"/>
      <c r="BL89" s="71"/>
      <c r="CA89" s="273"/>
      <c r="CB89" s="385"/>
      <c r="CC89" s="494"/>
      <c r="CD89" s="12">
        <v>29</v>
      </c>
      <c r="CE89" s="573"/>
      <c r="CF89" s="71"/>
      <c r="CU89" s="273"/>
      <c r="CV89" s="385"/>
      <c r="CW89" s="494"/>
      <c r="CX89" s="12">
        <v>29</v>
      </c>
      <c r="CY89" s="573"/>
      <c r="CZ89" s="71"/>
      <c r="DO89" s="273"/>
      <c r="DP89" s="385"/>
      <c r="DQ89" s="494"/>
      <c r="DR89" s="12">
        <v>29</v>
      </c>
      <c r="DS89" s="573"/>
      <c r="DT89" s="71"/>
      <c r="EI89" s="273"/>
      <c r="EJ89" s="385"/>
      <c r="EK89" s="494"/>
      <c r="EL89" s="12">
        <v>29</v>
      </c>
      <c r="EM89" s="573"/>
      <c r="EN89" s="71"/>
      <c r="FC89" s="273"/>
      <c r="FD89" s="385"/>
      <c r="FE89" s="494"/>
      <c r="FF89" s="12">
        <v>29</v>
      </c>
      <c r="FG89" s="573"/>
      <c r="FH89" s="71"/>
      <c r="FW89" s="273"/>
      <c r="FX89" s="385"/>
      <c r="FY89" s="494"/>
      <c r="FZ89" s="12">
        <v>29</v>
      </c>
      <c r="GA89" s="573"/>
      <c r="GB89" s="71"/>
      <c r="GQ89" s="273"/>
      <c r="GR89" s="385"/>
      <c r="GS89" s="494"/>
      <c r="GT89" s="12">
        <v>29</v>
      </c>
      <c r="GU89" s="573"/>
      <c r="GV89" s="71"/>
      <c r="HK89" s="273"/>
      <c r="HL89" s="385"/>
      <c r="HM89" s="494"/>
      <c r="HN89" s="12">
        <v>29</v>
      </c>
      <c r="HO89" s="573"/>
      <c r="HP89" s="71"/>
      <c r="IE89" s="273"/>
      <c r="IF89" s="385"/>
      <c r="IG89" s="494"/>
      <c r="IH89" s="12">
        <v>29</v>
      </c>
      <c r="II89" s="573"/>
      <c r="IJ89" s="71"/>
      <c r="IY89" s="273"/>
      <c r="IZ89" s="385"/>
      <c r="JA89" s="494"/>
      <c r="JB89" s="12">
        <v>29</v>
      </c>
      <c r="JC89" s="573"/>
      <c r="JD89" s="71"/>
      <c r="JS89" s="273"/>
      <c r="JT89" s="385"/>
      <c r="JU89" s="494"/>
      <c r="JV89" s="12">
        <v>29</v>
      </c>
      <c r="JW89" s="573"/>
      <c r="JX89" s="71"/>
      <c r="KM89" s="273"/>
    </row>
    <row r="90" spans="1:299" ht="12.75" customHeight="1" x14ac:dyDescent="0.2">
      <c r="A90" s="494"/>
      <c r="B90" s="12">
        <v>30</v>
      </c>
      <c r="C90" s="573"/>
      <c r="D90" s="71"/>
      <c r="S90" s="273"/>
      <c r="T90" s="385"/>
      <c r="U90" s="494"/>
      <c r="V90" s="12">
        <v>30</v>
      </c>
      <c r="W90" s="573"/>
      <c r="X90" s="71"/>
      <c r="AM90" s="273"/>
      <c r="AN90" s="385"/>
      <c r="AO90" s="494"/>
      <c r="AP90" s="12">
        <v>30</v>
      </c>
      <c r="AQ90" s="573"/>
      <c r="AR90" s="71"/>
      <c r="BG90" s="273"/>
      <c r="BH90" s="271"/>
      <c r="BI90" s="494"/>
      <c r="BJ90" s="12">
        <v>30</v>
      </c>
      <c r="BK90" s="573"/>
      <c r="BL90" s="71"/>
      <c r="CA90" s="273"/>
      <c r="CB90" s="385"/>
      <c r="CC90" s="494"/>
      <c r="CD90" s="12">
        <v>30</v>
      </c>
      <c r="CE90" s="573"/>
      <c r="CF90" s="71"/>
      <c r="CU90" s="273"/>
      <c r="CV90" s="385"/>
      <c r="CW90" s="494"/>
      <c r="CX90" s="12">
        <v>30</v>
      </c>
      <c r="CY90" s="573"/>
      <c r="CZ90" s="71"/>
      <c r="DO90" s="273"/>
      <c r="DP90" s="385"/>
      <c r="DQ90" s="494"/>
      <c r="DR90" s="12">
        <v>30</v>
      </c>
      <c r="DS90" s="573"/>
      <c r="DT90" s="71"/>
      <c r="EI90" s="273"/>
      <c r="EJ90" s="385"/>
      <c r="EK90" s="494"/>
      <c r="EL90" s="12">
        <v>30</v>
      </c>
      <c r="EM90" s="573"/>
      <c r="EN90" s="71"/>
      <c r="FC90" s="273"/>
      <c r="FD90" s="385"/>
      <c r="FE90" s="494"/>
      <c r="FF90" s="12">
        <v>30</v>
      </c>
      <c r="FG90" s="573"/>
      <c r="FH90" s="71"/>
      <c r="FW90" s="273"/>
      <c r="FX90" s="385"/>
      <c r="FY90" s="494"/>
      <c r="FZ90" s="12">
        <v>30</v>
      </c>
      <c r="GA90" s="573"/>
      <c r="GB90" s="71"/>
      <c r="GQ90" s="273"/>
      <c r="GR90" s="385"/>
      <c r="GS90" s="494"/>
      <c r="GT90" s="12">
        <v>30</v>
      </c>
      <c r="GU90" s="573"/>
      <c r="GV90" s="71"/>
      <c r="HK90" s="273"/>
      <c r="HL90" s="385"/>
      <c r="HM90" s="494"/>
      <c r="HN90" s="12">
        <v>30</v>
      </c>
      <c r="HO90" s="573"/>
      <c r="HP90" s="71"/>
      <c r="IE90" s="273"/>
      <c r="IF90" s="385"/>
      <c r="IG90" s="494"/>
      <c r="IH90" s="12">
        <v>30</v>
      </c>
      <c r="II90" s="573"/>
      <c r="IJ90" s="71"/>
      <c r="IY90" s="273"/>
      <c r="IZ90" s="385"/>
      <c r="JA90" s="494"/>
      <c r="JB90" s="12">
        <v>30</v>
      </c>
      <c r="JC90" s="573"/>
      <c r="JD90" s="71"/>
      <c r="JS90" s="273"/>
      <c r="JT90" s="385"/>
      <c r="JU90" s="494"/>
      <c r="JV90" s="12">
        <v>30</v>
      </c>
      <c r="JW90" s="573"/>
      <c r="JX90" s="71"/>
      <c r="KM90" s="273"/>
    </row>
    <row r="91" spans="1:299" ht="12.75" customHeight="1" x14ac:dyDescent="0.2">
      <c r="A91" s="494"/>
      <c r="B91" s="12">
        <v>31</v>
      </c>
      <c r="C91" s="573"/>
      <c r="D91" s="71"/>
      <c r="S91" s="273"/>
      <c r="T91" s="385"/>
      <c r="U91" s="494"/>
      <c r="V91" s="12">
        <v>31</v>
      </c>
      <c r="W91" s="573"/>
      <c r="X91" s="71"/>
      <c r="AM91" s="273"/>
      <c r="AN91" s="385"/>
      <c r="AO91" s="494"/>
      <c r="AP91" s="12">
        <v>31</v>
      </c>
      <c r="AQ91" s="573"/>
      <c r="AR91" s="71"/>
      <c r="BG91" s="273"/>
      <c r="BH91" s="271"/>
      <c r="BI91" s="494"/>
      <c r="BJ91" s="12">
        <v>31</v>
      </c>
      <c r="BK91" s="573"/>
      <c r="BL91" s="71"/>
      <c r="CA91" s="273"/>
      <c r="CB91" s="385"/>
      <c r="CC91" s="494"/>
      <c r="CD91" s="12">
        <v>31</v>
      </c>
      <c r="CE91" s="573"/>
      <c r="CF91" s="71"/>
      <c r="CU91" s="273"/>
      <c r="CV91" s="385"/>
      <c r="CW91" s="494"/>
      <c r="CX91" s="12">
        <v>31</v>
      </c>
      <c r="CY91" s="573"/>
      <c r="CZ91" s="71"/>
      <c r="DO91" s="273"/>
      <c r="DP91" s="385"/>
      <c r="DQ91" s="494"/>
      <c r="DR91" s="12">
        <v>31</v>
      </c>
      <c r="DS91" s="573"/>
      <c r="DT91" s="71"/>
      <c r="EI91" s="273"/>
      <c r="EJ91" s="385"/>
      <c r="EK91" s="494"/>
      <c r="EL91" s="12">
        <v>31</v>
      </c>
      <c r="EM91" s="573"/>
      <c r="EN91" s="71"/>
      <c r="FC91" s="273"/>
      <c r="FD91" s="385"/>
      <c r="FE91" s="494"/>
      <c r="FF91" s="12">
        <v>31</v>
      </c>
      <c r="FG91" s="573"/>
      <c r="FH91" s="71"/>
      <c r="FW91" s="273"/>
      <c r="FX91" s="385"/>
      <c r="FY91" s="494"/>
      <c r="FZ91" s="12">
        <v>31</v>
      </c>
      <c r="GA91" s="573"/>
      <c r="GB91" s="71"/>
      <c r="GQ91" s="273"/>
      <c r="GR91" s="385"/>
      <c r="GS91" s="494"/>
      <c r="GT91" s="12">
        <v>31</v>
      </c>
      <c r="GU91" s="573"/>
      <c r="GV91" s="71"/>
      <c r="HK91" s="273"/>
      <c r="HL91" s="385"/>
      <c r="HM91" s="494"/>
      <c r="HN91" s="12">
        <v>31</v>
      </c>
      <c r="HO91" s="573"/>
      <c r="HP91" s="71"/>
      <c r="IE91" s="273"/>
      <c r="IF91" s="385"/>
      <c r="IG91" s="494"/>
      <c r="IH91" s="12">
        <v>31</v>
      </c>
      <c r="II91" s="573"/>
      <c r="IJ91" s="71"/>
      <c r="IY91" s="273"/>
      <c r="IZ91" s="385"/>
      <c r="JA91" s="494"/>
      <c r="JB91" s="12">
        <v>31</v>
      </c>
      <c r="JC91" s="573"/>
      <c r="JD91" s="71"/>
      <c r="JS91" s="273"/>
      <c r="JT91" s="385"/>
      <c r="JU91" s="494"/>
      <c r="JV91" s="12">
        <v>31</v>
      </c>
      <c r="JW91" s="573"/>
      <c r="JX91" s="71"/>
      <c r="KM91" s="273"/>
    </row>
    <row r="92" spans="1:299" ht="12.75" customHeight="1" x14ac:dyDescent="0.2">
      <c r="A92" s="494"/>
      <c r="B92" s="12">
        <v>32</v>
      </c>
      <c r="C92" s="573"/>
      <c r="D92" s="71"/>
      <c r="S92" s="273"/>
      <c r="T92" s="385"/>
      <c r="U92" s="494"/>
      <c r="V92" s="12">
        <v>32</v>
      </c>
      <c r="W92" s="573"/>
      <c r="X92" s="71"/>
      <c r="AM92" s="273"/>
      <c r="AN92" s="385"/>
      <c r="AO92" s="494"/>
      <c r="AP92" s="12">
        <v>32</v>
      </c>
      <c r="AQ92" s="573"/>
      <c r="AR92" s="71"/>
      <c r="BG92" s="273"/>
      <c r="BH92" s="271"/>
      <c r="BI92" s="494"/>
      <c r="BJ92" s="12">
        <v>32</v>
      </c>
      <c r="BK92" s="573"/>
      <c r="BL92" s="71"/>
      <c r="CA92" s="273"/>
      <c r="CB92" s="385"/>
      <c r="CC92" s="494"/>
      <c r="CD92" s="12">
        <v>32</v>
      </c>
      <c r="CE92" s="573"/>
      <c r="CF92" s="71"/>
      <c r="CU92" s="273"/>
      <c r="CV92" s="385"/>
      <c r="CW92" s="494"/>
      <c r="CX92" s="12">
        <v>32</v>
      </c>
      <c r="CY92" s="573"/>
      <c r="CZ92" s="71"/>
      <c r="DO92" s="273"/>
      <c r="DP92" s="385"/>
      <c r="DQ92" s="494"/>
      <c r="DR92" s="12">
        <v>32</v>
      </c>
      <c r="DS92" s="573"/>
      <c r="DT92" s="71"/>
      <c r="EI92" s="273"/>
      <c r="EJ92" s="385"/>
      <c r="EK92" s="494"/>
      <c r="EL92" s="12">
        <v>32</v>
      </c>
      <c r="EM92" s="573"/>
      <c r="EN92" s="71"/>
      <c r="FC92" s="273"/>
      <c r="FD92" s="385"/>
      <c r="FE92" s="494"/>
      <c r="FF92" s="12">
        <v>32</v>
      </c>
      <c r="FG92" s="573"/>
      <c r="FH92" s="71"/>
      <c r="FW92" s="273"/>
      <c r="FX92" s="385"/>
      <c r="FY92" s="494"/>
      <c r="FZ92" s="12">
        <v>32</v>
      </c>
      <c r="GA92" s="573"/>
      <c r="GB92" s="71"/>
      <c r="GQ92" s="273"/>
      <c r="GR92" s="385"/>
      <c r="GS92" s="494"/>
      <c r="GT92" s="12">
        <v>32</v>
      </c>
      <c r="GU92" s="573"/>
      <c r="GV92" s="71"/>
      <c r="HK92" s="273"/>
      <c r="HL92" s="385"/>
      <c r="HM92" s="494"/>
      <c r="HN92" s="12">
        <v>32</v>
      </c>
      <c r="HO92" s="573"/>
      <c r="HP92" s="71"/>
      <c r="IE92" s="273"/>
      <c r="IF92" s="385"/>
      <c r="IG92" s="494"/>
      <c r="IH92" s="12">
        <v>32</v>
      </c>
      <c r="II92" s="573"/>
      <c r="IJ92" s="71"/>
      <c r="IY92" s="273"/>
      <c r="IZ92" s="385"/>
      <c r="JA92" s="494"/>
      <c r="JB92" s="12">
        <v>32</v>
      </c>
      <c r="JC92" s="573"/>
      <c r="JD92" s="71"/>
      <c r="JS92" s="273"/>
      <c r="JT92" s="385"/>
      <c r="JU92" s="494"/>
      <c r="JV92" s="12">
        <v>32</v>
      </c>
      <c r="JW92" s="573"/>
      <c r="JX92" s="71"/>
      <c r="KM92" s="273"/>
    </row>
    <row r="93" spans="1:299" ht="12.75" customHeight="1" x14ac:dyDescent="0.2">
      <c r="A93" s="494"/>
      <c r="B93" s="12">
        <v>33</v>
      </c>
      <c r="C93" s="573"/>
      <c r="D93" s="71"/>
      <c r="S93" s="273"/>
      <c r="T93" s="385"/>
      <c r="U93" s="494"/>
      <c r="V93" s="12">
        <v>33</v>
      </c>
      <c r="W93" s="573"/>
      <c r="X93" s="71"/>
      <c r="AM93" s="273"/>
      <c r="AN93" s="385"/>
      <c r="AO93" s="494"/>
      <c r="AP93" s="12">
        <v>33</v>
      </c>
      <c r="AQ93" s="573"/>
      <c r="AR93" s="71"/>
      <c r="BG93" s="273"/>
      <c r="BH93" s="271"/>
      <c r="BI93" s="494"/>
      <c r="BJ93" s="12">
        <v>33</v>
      </c>
      <c r="BK93" s="573"/>
      <c r="BL93" s="71"/>
      <c r="CA93" s="273"/>
      <c r="CB93" s="385"/>
      <c r="CC93" s="494"/>
      <c r="CD93" s="12">
        <v>33</v>
      </c>
      <c r="CE93" s="573"/>
      <c r="CF93" s="71"/>
      <c r="CU93" s="273"/>
      <c r="CV93" s="385"/>
      <c r="CW93" s="494"/>
      <c r="CX93" s="12">
        <v>33</v>
      </c>
      <c r="CY93" s="573"/>
      <c r="CZ93" s="71"/>
      <c r="DO93" s="273"/>
      <c r="DP93" s="385"/>
      <c r="DQ93" s="494"/>
      <c r="DR93" s="12">
        <v>33</v>
      </c>
      <c r="DS93" s="573"/>
      <c r="DT93" s="71"/>
      <c r="EI93" s="273"/>
      <c r="EJ93" s="385"/>
      <c r="EK93" s="494"/>
      <c r="EL93" s="12">
        <v>33</v>
      </c>
      <c r="EM93" s="573"/>
      <c r="EN93" s="71"/>
      <c r="FC93" s="273"/>
      <c r="FD93" s="385"/>
      <c r="FE93" s="494"/>
      <c r="FF93" s="12">
        <v>33</v>
      </c>
      <c r="FG93" s="573"/>
      <c r="FH93" s="71"/>
      <c r="FW93" s="273"/>
      <c r="FX93" s="385"/>
      <c r="FY93" s="494"/>
      <c r="FZ93" s="12">
        <v>33</v>
      </c>
      <c r="GA93" s="573"/>
      <c r="GB93" s="71"/>
      <c r="GQ93" s="273"/>
      <c r="GR93" s="385"/>
      <c r="GS93" s="494"/>
      <c r="GT93" s="12">
        <v>33</v>
      </c>
      <c r="GU93" s="573"/>
      <c r="GV93" s="71"/>
      <c r="HK93" s="273"/>
      <c r="HL93" s="385"/>
      <c r="HM93" s="494"/>
      <c r="HN93" s="12">
        <v>33</v>
      </c>
      <c r="HO93" s="573"/>
      <c r="HP93" s="71"/>
      <c r="IE93" s="273"/>
      <c r="IF93" s="385"/>
      <c r="IG93" s="494"/>
      <c r="IH93" s="12">
        <v>33</v>
      </c>
      <c r="II93" s="573"/>
      <c r="IJ93" s="71"/>
      <c r="IY93" s="273"/>
      <c r="IZ93" s="385"/>
      <c r="JA93" s="494"/>
      <c r="JB93" s="12">
        <v>33</v>
      </c>
      <c r="JC93" s="573"/>
      <c r="JD93" s="71"/>
      <c r="JS93" s="273"/>
      <c r="JT93" s="385"/>
      <c r="JU93" s="494"/>
      <c r="JV93" s="12">
        <v>33</v>
      </c>
      <c r="JW93" s="573"/>
      <c r="JX93" s="71"/>
      <c r="KM93" s="273"/>
    </row>
    <row r="94" spans="1:299" ht="12.75" customHeight="1" x14ac:dyDescent="0.2">
      <c r="A94" s="494"/>
      <c r="B94" s="12">
        <v>34</v>
      </c>
      <c r="C94" s="573"/>
      <c r="D94" s="71"/>
      <c r="S94" s="273"/>
      <c r="T94" s="385"/>
      <c r="U94" s="494"/>
      <c r="V94" s="12">
        <v>34</v>
      </c>
      <c r="W94" s="573"/>
      <c r="X94" s="71"/>
      <c r="AM94" s="273"/>
      <c r="AN94" s="385"/>
      <c r="AO94" s="494"/>
      <c r="AP94" s="12">
        <v>34</v>
      </c>
      <c r="AQ94" s="573"/>
      <c r="AR94" s="71"/>
      <c r="BG94" s="273"/>
      <c r="BH94" s="271"/>
      <c r="BI94" s="494"/>
      <c r="BJ94" s="12">
        <v>34</v>
      </c>
      <c r="BK94" s="573"/>
      <c r="BL94" s="71"/>
      <c r="CA94" s="273"/>
      <c r="CB94" s="385"/>
      <c r="CC94" s="494"/>
      <c r="CD94" s="12">
        <v>34</v>
      </c>
      <c r="CE94" s="573"/>
      <c r="CF94" s="71"/>
      <c r="CU94" s="273"/>
      <c r="CV94" s="385"/>
      <c r="CW94" s="494"/>
      <c r="CX94" s="12">
        <v>34</v>
      </c>
      <c r="CY94" s="573"/>
      <c r="CZ94" s="71"/>
      <c r="DO94" s="273"/>
      <c r="DP94" s="385"/>
      <c r="DQ94" s="494"/>
      <c r="DR94" s="12">
        <v>34</v>
      </c>
      <c r="DS94" s="573"/>
      <c r="DT94" s="71"/>
      <c r="EI94" s="273"/>
      <c r="EJ94" s="385"/>
      <c r="EK94" s="494"/>
      <c r="EL94" s="12">
        <v>34</v>
      </c>
      <c r="EM94" s="573"/>
      <c r="EN94" s="71"/>
      <c r="FC94" s="273"/>
      <c r="FD94" s="385"/>
      <c r="FE94" s="494"/>
      <c r="FF94" s="12">
        <v>34</v>
      </c>
      <c r="FG94" s="573"/>
      <c r="FH94" s="71"/>
      <c r="FW94" s="273"/>
      <c r="FX94" s="385"/>
      <c r="FY94" s="494"/>
      <c r="FZ94" s="12">
        <v>34</v>
      </c>
      <c r="GA94" s="573"/>
      <c r="GB94" s="71"/>
      <c r="GQ94" s="273"/>
      <c r="GR94" s="385"/>
      <c r="GS94" s="494"/>
      <c r="GT94" s="12">
        <v>34</v>
      </c>
      <c r="GU94" s="573"/>
      <c r="GV94" s="71"/>
      <c r="HK94" s="273"/>
      <c r="HL94" s="385"/>
      <c r="HM94" s="494"/>
      <c r="HN94" s="12">
        <v>34</v>
      </c>
      <c r="HO94" s="573"/>
      <c r="HP94" s="71"/>
      <c r="IE94" s="273"/>
      <c r="IF94" s="385"/>
      <c r="IG94" s="494"/>
      <c r="IH94" s="12">
        <v>34</v>
      </c>
      <c r="II94" s="573"/>
      <c r="IJ94" s="71"/>
      <c r="IY94" s="273"/>
      <c r="IZ94" s="385"/>
      <c r="JA94" s="494"/>
      <c r="JB94" s="12">
        <v>34</v>
      </c>
      <c r="JC94" s="573"/>
      <c r="JD94" s="71"/>
      <c r="JS94" s="273"/>
      <c r="JT94" s="385"/>
      <c r="JU94" s="494"/>
      <c r="JV94" s="12">
        <v>34</v>
      </c>
      <c r="JW94" s="573"/>
      <c r="JX94" s="71"/>
      <c r="KM94" s="273"/>
    </row>
    <row r="95" spans="1:299" ht="12.75" customHeight="1" x14ac:dyDescent="0.2">
      <c r="A95" s="494"/>
      <c r="B95" s="12">
        <v>35</v>
      </c>
      <c r="C95" s="573"/>
      <c r="D95" s="71"/>
      <c r="S95" s="273"/>
      <c r="T95" s="385"/>
      <c r="U95" s="494"/>
      <c r="V95" s="12">
        <v>35</v>
      </c>
      <c r="W95" s="573"/>
      <c r="X95" s="71"/>
      <c r="AM95" s="273"/>
      <c r="AN95" s="385"/>
      <c r="AO95" s="494"/>
      <c r="AP95" s="12">
        <v>35</v>
      </c>
      <c r="AQ95" s="573"/>
      <c r="AR95" s="71"/>
      <c r="BG95" s="273"/>
      <c r="BH95" s="271"/>
      <c r="BI95" s="494"/>
      <c r="BJ95" s="12">
        <v>35</v>
      </c>
      <c r="BK95" s="573"/>
      <c r="BL95" s="71"/>
      <c r="CA95" s="273"/>
      <c r="CB95" s="385"/>
      <c r="CC95" s="494"/>
      <c r="CD95" s="12">
        <v>35</v>
      </c>
      <c r="CE95" s="573"/>
      <c r="CF95" s="71"/>
      <c r="CU95" s="273"/>
      <c r="CV95" s="385"/>
      <c r="CW95" s="494"/>
      <c r="CX95" s="12">
        <v>35</v>
      </c>
      <c r="CY95" s="573"/>
      <c r="CZ95" s="71"/>
      <c r="DO95" s="273"/>
      <c r="DP95" s="385"/>
      <c r="DQ95" s="494"/>
      <c r="DR95" s="12">
        <v>35</v>
      </c>
      <c r="DS95" s="573"/>
      <c r="DT95" s="71"/>
      <c r="EI95" s="273"/>
      <c r="EJ95" s="385"/>
      <c r="EK95" s="494"/>
      <c r="EL95" s="12">
        <v>35</v>
      </c>
      <c r="EM95" s="573"/>
      <c r="EN95" s="71"/>
      <c r="FC95" s="273"/>
      <c r="FD95" s="385"/>
      <c r="FE95" s="494"/>
      <c r="FF95" s="12">
        <v>35</v>
      </c>
      <c r="FG95" s="573"/>
      <c r="FH95" s="71"/>
      <c r="FW95" s="273"/>
      <c r="FX95" s="385"/>
      <c r="FY95" s="494"/>
      <c r="FZ95" s="12">
        <v>35</v>
      </c>
      <c r="GA95" s="573"/>
      <c r="GB95" s="71"/>
      <c r="GQ95" s="273"/>
      <c r="GR95" s="385"/>
      <c r="GS95" s="494"/>
      <c r="GT95" s="12">
        <v>35</v>
      </c>
      <c r="GU95" s="573"/>
      <c r="GV95" s="71"/>
      <c r="HK95" s="273"/>
      <c r="HL95" s="385"/>
      <c r="HM95" s="494"/>
      <c r="HN95" s="12">
        <v>35</v>
      </c>
      <c r="HO95" s="573"/>
      <c r="HP95" s="71"/>
      <c r="IE95" s="273"/>
      <c r="IF95" s="385"/>
      <c r="IG95" s="494"/>
      <c r="IH95" s="12">
        <v>35</v>
      </c>
      <c r="II95" s="573"/>
      <c r="IJ95" s="71"/>
      <c r="IY95" s="273"/>
      <c r="IZ95" s="385"/>
      <c r="JA95" s="494"/>
      <c r="JB95" s="12">
        <v>35</v>
      </c>
      <c r="JC95" s="573"/>
      <c r="JD95" s="71"/>
      <c r="JS95" s="273"/>
      <c r="JT95" s="385"/>
      <c r="JU95" s="494"/>
      <c r="JV95" s="12">
        <v>35</v>
      </c>
      <c r="JW95" s="573"/>
      <c r="JX95" s="71"/>
      <c r="KM95" s="273"/>
    </row>
    <row r="96" spans="1:299" ht="12.75" customHeight="1" x14ac:dyDescent="0.2">
      <c r="A96" s="494"/>
      <c r="B96" s="12">
        <v>36</v>
      </c>
      <c r="C96" s="573"/>
      <c r="D96" s="71"/>
      <c r="S96" s="273"/>
      <c r="T96" s="385"/>
      <c r="U96" s="494"/>
      <c r="V96" s="12">
        <v>36</v>
      </c>
      <c r="W96" s="573"/>
      <c r="X96" s="71"/>
      <c r="AM96" s="273"/>
      <c r="AN96" s="385"/>
      <c r="AO96" s="494"/>
      <c r="AP96" s="12">
        <v>36</v>
      </c>
      <c r="AQ96" s="573"/>
      <c r="AR96" s="71"/>
      <c r="BG96" s="273"/>
      <c r="BH96" s="271"/>
      <c r="BI96" s="494"/>
      <c r="BJ96" s="12">
        <v>36</v>
      </c>
      <c r="BK96" s="573"/>
      <c r="BL96" s="71"/>
      <c r="CA96" s="273"/>
      <c r="CB96" s="385"/>
      <c r="CC96" s="494"/>
      <c r="CD96" s="12">
        <v>36</v>
      </c>
      <c r="CE96" s="573"/>
      <c r="CF96" s="71"/>
      <c r="CU96" s="273"/>
      <c r="CV96" s="385"/>
      <c r="CW96" s="494"/>
      <c r="CX96" s="12">
        <v>36</v>
      </c>
      <c r="CY96" s="573"/>
      <c r="CZ96" s="71"/>
      <c r="DO96" s="273"/>
      <c r="DP96" s="385"/>
      <c r="DQ96" s="494"/>
      <c r="DR96" s="12">
        <v>36</v>
      </c>
      <c r="DS96" s="573"/>
      <c r="DT96" s="71"/>
      <c r="EI96" s="273"/>
      <c r="EJ96" s="385"/>
      <c r="EK96" s="494"/>
      <c r="EL96" s="12">
        <v>36</v>
      </c>
      <c r="EM96" s="573"/>
      <c r="EN96" s="71"/>
      <c r="FC96" s="273"/>
      <c r="FD96" s="385"/>
      <c r="FE96" s="494"/>
      <c r="FF96" s="12">
        <v>36</v>
      </c>
      <c r="FG96" s="573"/>
      <c r="FH96" s="71"/>
      <c r="FW96" s="273"/>
      <c r="FX96" s="385"/>
      <c r="FY96" s="494"/>
      <c r="FZ96" s="12">
        <v>36</v>
      </c>
      <c r="GA96" s="573"/>
      <c r="GB96" s="71"/>
      <c r="GQ96" s="273"/>
      <c r="GR96" s="385"/>
      <c r="GS96" s="494"/>
      <c r="GT96" s="12">
        <v>36</v>
      </c>
      <c r="GU96" s="573"/>
      <c r="GV96" s="71"/>
      <c r="HK96" s="273"/>
      <c r="HL96" s="385"/>
      <c r="HM96" s="494"/>
      <c r="HN96" s="12">
        <v>36</v>
      </c>
      <c r="HO96" s="573"/>
      <c r="HP96" s="71"/>
      <c r="IE96" s="273"/>
      <c r="IF96" s="385"/>
      <c r="IG96" s="494"/>
      <c r="IH96" s="12">
        <v>36</v>
      </c>
      <c r="II96" s="573"/>
      <c r="IJ96" s="71"/>
      <c r="IY96" s="273"/>
      <c r="IZ96" s="385"/>
      <c r="JA96" s="494"/>
      <c r="JB96" s="12">
        <v>36</v>
      </c>
      <c r="JC96" s="573"/>
      <c r="JD96" s="71"/>
      <c r="JS96" s="273"/>
      <c r="JT96" s="385"/>
      <c r="JU96" s="494"/>
      <c r="JV96" s="12">
        <v>36</v>
      </c>
      <c r="JW96" s="573"/>
      <c r="JX96" s="71"/>
      <c r="KM96" s="273"/>
    </row>
    <row r="97" spans="1:299" ht="12.75" customHeight="1" x14ac:dyDescent="0.2">
      <c r="A97" s="494"/>
      <c r="B97" s="12">
        <v>37</v>
      </c>
      <c r="C97" s="573"/>
      <c r="D97" s="71"/>
      <c r="S97" s="273"/>
      <c r="T97" s="385"/>
      <c r="U97" s="494"/>
      <c r="V97" s="12">
        <v>37</v>
      </c>
      <c r="W97" s="573"/>
      <c r="X97" s="71"/>
      <c r="AM97" s="273"/>
      <c r="AN97" s="385"/>
      <c r="AO97" s="494"/>
      <c r="AP97" s="12">
        <v>37</v>
      </c>
      <c r="AQ97" s="573"/>
      <c r="AR97" s="71"/>
      <c r="BG97" s="273"/>
      <c r="BH97" s="271"/>
      <c r="BI97" s="494"/>
      <c r="BJ97" s="12">
        <v>37</v>
      </c>
      <c r="BK97" s="573"/>
      <c r="BL97" s="71"/>
      <c r="CA97" s="273"/>
      <c r="CB97" s="385"/>
      <c r="CC97" s="494"/>
      <c r="CD97" s="12">
        <v>37</v>
      </c>
      <c r="CE97" s="573"/>
      <c r="CF97" s="71"/>
      <c r="CU97" s="273"/>
      <c r="CV97" s="385"/>
      <c r="CW97" s="494"/>
      <c r="CX97" s="12">
        <v>37</v>
      </c>
      <c r="CY97" s="573"/>
      <c r="CZ97" s="71"/>
      <c r="DO97" s="273"/>
      <c r="DP97" s="385"/>
      <c r="DQ97" s="494"/>
      <c r="DR97" s="12">
        <v>37</v>
      </c>
      <c r="DS97" s="573"/>
      <c r="DT97" s="71"/>
      <c r="EI97" s="273"/>
      <c r="EJ97" s="385"/>
      <c r="EK97" s="494"/>
      <c r="EL97" s="12">
        <v>37</v>
      </c>
      <c r="EM97" s="573"/>
      <c r="EN97" s="71"/>
      <c r="FC97" s="273"/>
      <c r="FD97" s="385"/>
      <c r="FE97" s="494"/>
      <c r="FF97" s="12">
        <v>37</v>
      </c>
      <c r="FG97" s="573"/>
      <c r="FH97" s="71"/>
      <c r="FW97" s="273"/>
      <c r="FX97" s="385"/>
      <c r="FY97" s="494"/>
      <c r="FZ97" s="12">
        <v>37</v>
      </c>
      <c r="GA97" s="573"/>
      <c r="GB97" s="71"/>
      <c r="GQ97" s="273"/>
      <c r="GR97" s="385"/>
      <c r="GS97" s="494"/>
      <c r="GT97" s="12">
        <v>37</v>
      </c>
      <c r="GU97" s="573"/>
      <c r="GV97" s="71"/>
      <c r="HK97" s="273"/>
      <c r="HL97" s="385"/>
      <c r="HM97" s="494"/>
      <c r="HN97" s="12">
        <v>37</v>
      </c>
      <c r="HO97" s="573"/>
      <c r="HP97" s="71"/>
      <c r="IE97" s="273"/>
      <c r="IF97" s="385"/>
      <c r="IG97" s="494"/>
      <c r="IH97" s="12">
        <v>37</v>
      </c>
      <c r="II97" s="573"/>
      <c r="IJ97" s="71"/>
      <c r="IY97" s="273"/>
      <c r="IZ97" s="385"/>
      <c r="JA97" s="494"/>
      <c r="JB97" s="12">
        <v>37</v>
      </c>
      <c r="JC97" s="573"/>
      <c r="JD97" s="71"/>
      <c r="JS97" s="273"/>
      <c r="JT97" s="385"/>
      <c r="JU97" s="494"/>
      <c r="JV97" s="12">
        <v>37</v>
      </c>
      <c r="JW97" s="573"/>
      <c r="JX97" s="71"/>
      <c r="KM97" s="273"/>
    </row>
    <row r="98" spans="1:299" ht="12.75" customHeight="1" x14ac:dyDescent="0.2">
      <c r="A98" s="494"/>
      <c r="B98" s="12">
        <v>38</v>
      </c>
      <c r="C98" s="573"/>
      <c r="D98" s="71"/>
      <c r="S98" s="273"/>
      <c r="T98" s="385"/>
      <c r="U98" s="494"/>
      <c r="V98" s="12">
        <v>38</v>
      </c>
      <c r="W98" s="573"/>
      <c r="X98" s="71"/>
      <c r="AM98" s="273"/>
      <c r="AN98" s="385"/>
      <c r="AO98" s="494"/>
      <c r="AP98" s="12">
        <v>38</v>
      </c>
      <c r="AQ98" s="573"/>
      <c r="AR98" s="71"/>
      <c r="BG98" s="273"/>
      <c r="BH98" s="271"/>
      <c r="BI98" s="494"/>
      <c r="BJ98" s="12">
        <v>38</v>
      </c>
      <c r="BK98" s="573"/>
      <c r="BL98" s="71"/>
      <c r="CA98" s="273"/>
      <c r="CB98" s="385"/>
      <c r="CC98" s="494"/>
      <c r="CD98" s="12">
        <v>38</v>
      </c>
      <c r="CE98" s="573"/>
      <c r="CF98" s="71"/>
      <c r="CU98" s="273"/>
      <c r="CV98" s="385"/>
      <c r="CW98" s="494"/>
      <c r="CX98" s="12">
        <v>38</v>
      </c>
      <c r="CY98" s="573"/>
      <c r="CZ98" s="71"/>
      <c r="DO98" s="273"/>
      <c r="DP98" s="385"/>
      <c r="DQ98" s="494"/>
      <c r="DR98" s="12">
        <v>38</v>
      </c>
      <c r="DS98" s="573"/>
      <c r="DT98" s="71"/>
      <c r="EI98" s="273"/>
      <c r="EJ98" s="385"/>
      <c r="EK98" s="494"/>
      <c r="EL98" s="12">
        <v>38</v>
      </c>
      <c r="EM98" s="573"/>
      <c r="EN98" s="71"/>
      <c r="FC98" s="273"/>
      <c r="FD98" s="385"/>
      <c r="FE98" s="494"/>
      <c r="FF98" s="12">
        <v>38</v>
      </c>
      <c r="FG98" s="573"/>
      <c r="FH98" s="71"/>
      <c r="FW98" s="273"/>
      <c r="FX98" s="385"/>
      <c r="FY98" s="494"/>
      <c r="FZ98" s="12">
        <v>38</v>
      </c>
      <c r="GA98" s="573"/>
      <c r="GB98" s="71"/>
      <c r="GQ98" s="273"/>
      <c r="GR98" s="385"/>
      <c r="GS98" s="494"/>
      <c r="GT98" s="12">
        <v>38</v>
      </c>
      <c r="GU98" s="573"/>
      <c r="GV98" s="71"/>
      <c r="HK98" s="273"/>
      <c r="HL98" s="385"/>
      <c r="HM98" s="494"/>
      <c r="HN98" s="12">
        <v>38</v>
      </c>
      <c r="HO98" s="573"/>
      <c r="HP98" s="71"/>
      <c r="IE98" s="273"/>
      <c r="IF98" s="385"/>
      <c r="IG98" s="494"/>
      <c r="IH98" s="12">
        <v>38</v>
      </c>
      <c r="II98" s="573"/>
      <c r="IJ98" s="71"/>
      <c r="IY98" s="273"/>
      <c r="IZ98" s="385"/>
      <c r="JA98" s="494"/>
      <c r="JB98" s="12">
        <v>38</v>
      </c>
      <c r="JC98" s="573"/>
      <c r="JD98" s="71"/>
      <c r="JS98" s="273"/>
      <c r="JT98" s="385"/>
      <c r="JU98" s="494"/>
      <c r="JV98" s="12">
        <v>38</v>
      </c>
      <c r="JW98" s="573"/>
      <c r="JX98" s="71"/>
      <c r="KM98" s="273"/>
    </row>
    <row r="99" spans="1:299" ht="12.75" customHeight="1" x14ac:dyDescent="0.2">
      <c r="A99" s="494"/>
      <c r="B99" s="12">
        <v>39</v>
      </c>
      <c r="C99" s="573"/>
      <c r="D99" s="71"/>
      <c r="S99" s="273"/>
      <c r="T99" s="385"/>
      <c r="U99" s="494"/>
      <c r="V99" s="12">
        <v>39</v>
      </c>
      <c r="W99" s="573"/>
      <c r="X99" s="71"/>
      <c r="AM99" s="273"/>
      <c r="AN99" s="385"/>
      <c r="AO99" s="494"/>
      <c r="AP99" s="12">
        <v>39</v>
      </c>
      <c r="AQ99" s="573"/>
      <c r="AR99" s="71"/>
      <c r="BG99" s="273"/>
      <c r="BH99" s="271"/>
      <c r="BI99" s="494"/>
      <c r="BJ99" s="12">
        <v>39</v>
      </c>
      <c r="BK99" s="573"/>
      <c r="BL99" s="71"/>
      <c r="CA99" s="273"/>
      <c r="CB99" s="385"/>
      <c r="CC99" s="494"/>
      <c r="CD99" s="12">
        <v>39</v>
      </c>
      <c r="CE99" s="573"/>
      <c r="CF99" s="71"/>
      <c r="CU99" s="273"/>
      <c r="CV99" s="385"/>
      <c r="CW99" s="494"/>
      <c r="CX99" s="12">
        <v>39</v>
      </c>
      <c r="CY99" s="573"/>
      <c r="CZ99" s="71"/>
      <c r="DO99" s="273"/>
      <c r="DP99" s="385"/>
      <c r="DQ99" s="494"/>
      <c r="DR99" s="12">
        <v>39</v>
      </c>
      <c r="DS99" s="573"/>
      <c r="DT99" s="71"/>
      <c r="EI99" s="273"/>
      <c r="EJ99" s="385"/>
      <c r="EK99" s="494"/>
      <c r="EL99" s="12">
        <v>39</v>
      </c>
      <c r="EM99" s="573"/>
      <c r="EN99" s="71"/>
      <c r="FC99" s="273"/>
      <c r="FD99" s="385"/>
      <c r="FE99" s="494"/>
      <c r="FF99" s="12">
        <v>39</v>
      </c>
      <c r="FG99" s="573"/>
      <c r="FH99" s="71"/>
      <c r="FW99" s="273"/>
      <c r="FX99" s="385"/>
      <c r="FY99" s="494"/>
      <c r="FZ99" s="12">
        <v>39</v>
      </c>
      <c r="GA99" s="573"/>
      <c r="GB99" s="71"/>
      <c r="GQ99" s="273"/>
      <c r="GR99" s="385"/>
      <c r="GS99" s="494"/>
      <c r="GT99" s="12">
        <v>39</v>
      </c>
      <c r="GU99" s="573"/>
      <c r="GV99" s="71"/>
      <c r="HK99" s="273"/>
      <c r="HL99" s="385"/>
      <c r="HM99" s="494"/>
      <c r="HN99" s="12">
        <v>39</v>
      </c>
      <c r="HO99" s="573"/>
      <c r="HP99" s="71"/>
      <c r="IE99" s="273"/>
      <c r="IF99" s="385"/>
      <c r="IG99" s="494"/>
      <c r="IH99" s="12">
        <v>39</v>
      </c>
      <c r="II99" s="573"/>
      <c r="IJ99" s="71"/>
      <c r="IY99" s="273"/>
      <c r="IZ99" s="385"/>
      <c r="JA99" s="494"/>
      <c r="JB99" s="12">
        <v>39</v>
      </c>
      <c r="JC99" s="573"/>
      <c r="JD99" s="71"/>
      <c r="JS99" s="273"/>
      <c r="JT99" s="385"/>
      <c r="JU99" s="494"/>
      <c r="JV99" s="12">
        <v>39</v>
      </c>
      <c r="JW99" s="573"/>
      <c r="JX99" s="71"/>
      <c r="KM99" s="273"/>
    </row>
    <row r="100" spans="1:299" ht="12.75" customHeight="1" x14ac:dyDescent="0.2">
      <c r="A100" s="494"/>
      <c r="B100" s="12">
        <v>40</v>
      </c>
      <c r="C100" s="573"/>
      <c r="D100" s="71"/>
      <c r="S100" s="273"/>
      <c r="T100" s="385"/>
      <c r="U100" s="494"/>
      <c r="V100" s="12">
        <v>40</v>
      </c>
      <c r="W100" s="573"/>
      <c r="X100" s="71"/>
      <c r="AM100" s="273"/>
      <c r="AN100" s="385"/>
      <c r="AO100" s="494"/>
      <c r="AP100" s="12">
        <v>40</v>
      </c>
      <c r="AQ100" s="573"/>
      <c r="AR100" s="71"/>
      <c r="BG100" s="273"/>
      <c r="BH100" s="271"/>
      <c r="BI100" s="494"/>
      <c r="BJ100" s="12">
        <v>40</v>
      </c>
      <c r="BK100" s="573"/>
      <c r="BL100" s="71"/>
      <c r="CA100" s="273"/>
      <c r="CB100" s="385"/>
      <c r="CC100" s="494"/>
      <c r="CD100" s="12">
        <v>40</v>
      </c>
      <c r="CE100" s="573"/>
      <c r="CF100" s="71"/>
      <c r="CU100" s="273"/>
      <c r="CV100" s="385"/>
      <c r="CW100" s="494"/>
      <c r="CX100" s="12">
        <v>40</v>
      </c>
      <c r="CY100" s="573"/>
      <c r="CZ100" s="71"/>
      <c r="DO100" s="273"/>
      <c r="DP100" s="385"/>
      <c r="DQ100" s="494"/>
      <c r="DR100" s="12">
        <v>40</v>
      </c>
      <c r="DS100" s="573"/>
      <c r="DT100" s="71"/>
      <c r="EI100" s="273"/>
      <c r="EJ100" s="385"/>
      <c r="EK100" s="494"/>
      <c r="EL100" s="12">
        <v>40</v>
      </c>
      <c r="EM100" s="573"/>
      <c r="EN100" s="71"/>
      <c r="FC100" s="273"/>
      <c r="FD100" s="385"/>
      <c r="FE100" s="494"/>
      <c r="FF100" s="12">
        <v>40</v>
      </c>
      <c r="FG100" s="573"/>
      <c r="FH100" s="71"/>
      <c r="FW100" s="273"/>
      <c r="FX100" s="385"/>
      <c r="FY100" s="494"/>
      <c r="FZ100" s="12">
        <v>40</v>
      </c>
      <c r="GA100" s="573"/>
      <c r="GB100" s="71"/>
      <c r="GQ100" s="273"/>
      <c r="GR100" s="385"/>
      <c r="GS100" s="494"/>
      <c r="GT100" s="12">
        <v>40</v>
      </c>
      <c r="GU100" s="573"/>
      <c r="GV100" s="71"/>
      <c r="HK100" s="273"/>
      <c r="HL100" s="385"/>
      <c r="HM100" s="494"/>
      <c r="HN100" s="12">
        <v>40</v>
      </c>
      <c r="HO100" s="573"/>
      <c r="HP100" s="71"/>
      <c r="IE100" s="273"/>
      <c r="IF100" s="385"/>
      <c r="IG100" s="494"/>
      <c r="IH100" s="12">
        <v>40</v>
      </c>
      <c r="II100" s="573"/>
      <c r="IJ100" s="71"/>
      <c r="IY100" s="273"/>
      <c r="IZ100" s="385"/>
      <c r="JA100" s="494"/>
      <c r="JB100" s="12">
        <v>40</v>
      </c>
      <c r="JC100" s="573"/>
      <c r="JD100" s="71"/>
      <c r="JS100" s="273"/>
      <c r="JT100" s="385"/>
      <c r="JU100" s="494"/>
      <c r="JV100" s="12">
        <v>40</v>
      </c>
      <c r="JW100" s="573"/>
      <c r="JX100" s="71"/>
      <c r="KM100" s="273"/>
    </row>
    <row r="101" spans="1:299" ht="12.75" customHeight="1" x14ac:dyDescent="0.2">
      <c r="A101" s="494"/>
      <c r="B101" s="12">
        <v>41</v>
      </c>
      <c r="C101" s="573"/>
      <c r="D101" s="71"/>
      <c r="S101" s="273"/>
      <c r="T101" s="385"/>
      <c r="U101" s="494"/>
      <c r="V101" s="12">
        <v>41</v>
      </c>
      <c r="W101" s="573"/>
      <c r="X101" s="71"/>
      <c r="AM101" s="273"/>
      <c r="AN101" s="385"/>
      <c r="AO101" s="494"/>
      <c r="AP101" s="12">
        <v>41</v>
      </c>
      <c r="AQ101" s="573"/>
      <c r="AR101" s="71"/>
      <c r="BG101" s="273"/>
      <c r="BH101" s="271"/>
      <c r="BI101" s="494"/>
      <c r="BJ101" s="12">
        <v>41</v>
      </c>
      <c r="BK101" s="573"/>
      <c r="BL101" s="71"/>
      <c r="CA101" s="273"/>
      <c r="CB101" s="385"/>
      <c r="CC101" s="494"/>
      <c r="CD101" s="12">
        <v>41</v>
      </c>
      <c r="CE101" s="573"/>
      <c r="CF101" s="71"/>
      <c r="CU101" s="273"/>
      <c r="CV101" s="385"/>
      <c r="CW101" s="494"/>
      <c r="CX101" s="12">
        <v>41</v>
      </c>
      <c r="CY101" s="573"/>
      <c r="CZ101" s="71"/>
      <c r="DO101" s="273"/>
      <c r="DP101" s="385"/>
      <c r="DQ101" s="494"/>
      <c r="DR101" s="12">
        <v>41</v>
      </c>
      <c r="DS101" s="573"/>
      <c r="DT101" s="71"/>
      <c r="EI101" s="273"/>
      <c r="EJ101" s="385"/>
      <c r="EK101" s="494"/>
      <c r="EL101" s="12">
        <v>41</v>
      </c>
      <c r="EM101" s="573"/>
      <c r="EN101" s="71"/>
      <c r="FC101" s="273"/>
      <c r="FD101" s="385"/>
      <c r="FE101" s="494"/>
      <c r="FF101" s="12">
        <v>41</v>
      </c>
      <c r="FG101" s="573"/>
      <c r="FH101" s="71"/>
      <c r="FW101" s="273"/>
      <c r="FX101" s="385"/>
      <c r="FY101" s="494"/>
      <c r="FZ101" s="12">
        <v>41</v>
      </c>
      <c r="GA101" s="573"/>
      <c r="GB101" s="71"/>
      <c r="GQ101" s="273"/>
      <c r="GR101" s="385"/>
      <c r="GS101" s="494"/>
      <c r="GT101" s="12">
        <v>41</v>
      </c>
      <c r="GU101" s="573"/>
      <c r="GV101" s="71"/>
      <c r="HK101" s="273"/>
      <c r="HL101" s="385"/>
      <c r="HM101" s="494"/>
      <c r="HN101" s="12">
        <v>41</v>
      </c>
      <c r="HO101" s="573"/>
      <c r="HP101" s="71"/>
      <c r="IE101" s="273"/>
      <c r="IF101" s="385"/>
      <c r="IG101" s="494"/>
      <c r="IH101" s="12">
        <v>41</v>
      </c>
      <c r="II101" s="573"/>
      <c r="IJ101" s="71"/>
      <c r="IY101" s="273"/>
      <c r="IZ101" s="385"/>
      <c r="JA101" s="494"/>
      <c r="JB101" s="12">
        <v>41</v>
      </c>
      <c r="JC101" s="573"/>
      <c r="JD101" s="71"/>
      <c r="JS101" s="273"/>
      <c r="JT101" s="385"/>
      <c r="JU101" s="494"/>
      <c r="JV101" s="12">
        <v>41</v>
      </c>
      <c r="JW101" s="573"/>
      <c r="JX101" s="71"/>
      <c r="KM101" s="273"/>
    </row>
    <row r="102" spans="1:299" ht="12.75" customHeight="1" x14ac:dyDescent="0.2">
      <c r="A102" s="494"/>
      <c r="B102" s="12">
        <v>42</v>
      </c>
      <c r="C102" s="573"/>
      <c r="D102" s="71"/>
      <c r="S102" s="273"/>
      <c r="T102" s="385"/>
      <c r="U102" s="494"/>
      <c r="V102" s="12">
        <v>42</v>
      </c>
      <c r="W102" s="573"/>
      <c r="X102" s="71"/>
      <c r="AM102" s="273"/>
      <c r="AN102" s="385"/>
      <c r="AO102" s="494"/>
      <c r="AP102" s="12">
        <v>42</v>
      </c>
      <c r="AQ102" s="573"/>
      <c r="AR102" s="71"/>
      <c r="BG102" s="273"/>
      <c r="BH102" s="271"/>
      <c r="BI102" s="494"/>
      <c r="BJ102" s="12">
        <v>42</v>
      </c>
      <c r="BK102" s="573"/>
      <c r="BL102" s="71"/>
      <c r="CA102" s="273"/>
      <c r="CB102" s="385"/>
      <c r="CC102" s="494"/>
      <c r="CD102" s="12">
        <v>42</v>
      </c>
      <c r="CE102" s="573"/>
      <c r="CF102" s="71"/>
      <c r="CU102" s="273"/>
      <c r="CV102" s="385"/>
      <c r="CW102" s="494"/>
      <c r="CX102" s="12">
        <v>42</v>
      </c>
      <c r="CY102" s="573"/>
      <c r="CZ102" s="71"/>
      <c r="DO102" s="273"/>
      <c r="DP102" s="385"/>
      <c r="DQ102" s="494"/>
      <c r="DR102" s="12">
        <v>42</v>
      </c>
      <c r="DS102" s="573"/>
      <c r="DT102" s="71"/>
      <c r="EI102" s="273"/>
      <c r="EJ102" s="385"/>
      <c r="EK102" s="494"/>
      <c r="EL102" s="12">
        <v>42</v>
      </c>
      <c r="EM102" s="573"/>
      <c r="EN102" s="71"/>
      <c r="FC102" s="273"/>
      <c r="FD102" s="385"/>
      <c r="FE102" s="494"/>
      <c r="FF102" s="12">
        <v>42</v>
      </c>
      <c r="FG102" s="573"/>
      <c r="FH102" s="71"/>
      <c r="FW102" s="273"/>
      <c r="FX102" s="385"/>
      <c r="FY102" s="494"/>
      <c r="FZ102" s="12">
        <v>42</v>
      </c>
      <c r="GA102" s="573"/>
      <c r="GB102" s="71"/>
      <c r="GQ102" s="273"/>
      <c r="GR102" s="385"/>
      <c r="GS102" s="494"/>
      <c r="GT102" s="12">
        <v>42</v>
      </c>
      <c r="GU102" s="573"/>
      <c r="GV102" s="71"/>
      <c r="HK102" s="273"/>
      <c r="HL102" s="385"/>
      <c r="HM102" s="494"/>
      <c r="HN102" s="12">
        <v>42</v>
      </c>
      <c r="HO102" s="573"/>
      <c r="HP102" s="71"/>
      <c r="IE102" s="273"/>
      <c r="IF102" s="385"/>
      <c r="IG102" s="494"/>
      <c r="IH102" s="12">
        <v>42</v>
      </c>
      <c r="II102" s="573"/>
      <c r="IJ102" s="71"/>
      <c r="IY102" s="273"/>
      <c r="IZ102" s="385"/>
      <c r="JA102" s="494"/>
      <c r="JB102" s="12">
        <v>42</v>
      </c>
      <c r="JC102" s="573"/>
      <c r="JD102" s="71"/>
      <c r="JS102" s="273"/>
      <c r="JT102" s="385"/>
      <c r="JU102" s="494"/>
      <c r="JV102" s="12">
        <v>42</v>
      </c>
      <c r="JW102" s="573"/>
      <c r="JX102" s="71"/>
      <c r="KM102" s="273"/>
    </row>
    <row r="103" spans="1:299" ht="12.75" customHeight="1" x14ac:dyDescent="0.2">
      <c r="A103" s="494"/>
      <c r="B103" s="12">
        <v>43</v>
      </c>
      <c r="C103" s="573"/>
      <c r="D103" s="71"/>
      <c r="S103" s="273"/>
      <c r="T103" s="385"/>
      <c r="U103" s="494"/>
      <c r="V103" s="12">
        <v>43</v>
      </c>
      <c r="W103" s="573"/>
      <c r="X103" s="71"/>
      <c r="AM103" s="273"/>
      <c r="AN103" s="385"/>
      <c r="AO103" s="494"/>
      <c r="AP103" s="12">
        <v>43</v>
      </c>
      <c r="AQ103" s="573"/>
      <c r="AR103" s="71"/>
      <c r="BG103" s="273"/>
      <c r="BH103" s="271"/>
      <c r="BI103" s="494"/>
      <c r="BJ103" s="12">
        <v>43</v>
      </c>
      <c r="BK103" s="573"/>
      <c r="BL103" s="71"/>
      <c r="CA103" s="273"/>
      <c r="CB103" s="385"/>
      <c r="CC103" s="494"/>
      <c r="CD103" s="12">
        <v>43</v>
      </c>
      <c r="CE103" s="573"/>
      <c r="CF103" s="71"/>
      <c r="CU103" s="273"/>
      <c r="CV103" s="385"/>
      <c r="CW103" s="494"/>
      <c r="CX103" s="12">
        <v>43</v>
      </c>
      <c r="CY103" s="573"/>
      <c r="CZ103" s="71"/>
      <c r="DO103" s="273"/>
      <c r="DP103" s="385"/>
      <c r="DQ103" s="494"/>
      <c r="DR103" s="12">
        <v>43</v>
      </c>
      <c r="DS103" s="573"/>
      <c r="DT103" s="71"/>
      <c r="EI103" s="273"/>
      <c r="EJ103" s="385"/>
      <c r="EK103" s="494"/>
      <c r="EL103" s="12">
        <v>43</v>
      </c>
      <c r="EM103" s="573"/>
      <c r="EN103" s="71"/>
      <c r="FC103" s="273"/>
      <c r="FD103" s="385"/>
      <c r="FE103" s="494"/>
      <c r="FF103" s="12">
        <v>43</v>
      </c>
      <c r="FG103" s="573"/>
      <c r="FH103" s="71"/>
      <c r="FW103" s="273"/>
      <c r="FX103" s="385"/>
      <c r="FY103" s="494"/>
      <c r="FZ103" s="12">
        <v>43</v>
      </c>
      <c r="GA103" s="573"/>
      <c r="GB103" s="71"/>
      <c r="GQ103" s="273"/>
      <c r="GR103" s="385"/>
      <c r="GS103" s="494"/>
      <c r="GT103" s="12">
        <v>43</v>
      </c>
      <c r="GU103" s="573"/>
      <c r="GV103" s="71"/>
      <c r="HK103" s="273"/>
      <c r="HL103" s="385"/>
      <c r="HM103" s="494"/>
      <c r="HN103" s="12">
        <v>43</v>
      </c>
      <c r="HO103" s="573"/>
      <c r="HP103" s="71"/>
      <c r="IE103" s="273"/>
      <c r="IF103" s="385"/>
      <c r="IG103" s="494"/>
      <c r="IH103" s="12">
        <v>43</v>
      </c>
      <c r="II103" s="573"/>
      <c r="IJ103" s="71"/>
      <c r="IY103" s="273"/>
      <c r="IZ103" s="385"/>
      <c r="JA103" s="494"/>
      <c r="JB103" s="12">
        <v>43</v>
      </c>
      <c r="JC103" s="573"/>
      <c r="JD103" s="71"/>
      <c r="JS103" s="273"/>
      <c r="JT103" s="385"/>
      <c r="JU103" s="494"/>
      <c r="JV103" s="12">
        <v>43</v>
      </c>
      <c r="JW103" s="573"/>
      <c r="JX103" s="71"/>
      <c r="KM103" s="273"/>
    </row>
    <row r="104" spans="1:299" ht="12.75" customHeight="1" x14ac:dyDescent="0.2">
      <c r="A104" s="494"/>
      <c r="B104" s="12">
        <v>44</v>
      </c>
      <c r="C104" s="573"/>
      <c r="D104" s="71"/>
      <c r="S104" s="273"/>
      <c r="T104" s="385"/>
      <c r="U104" s="494"/>
      <c r="V104" s="12">
        <v>44</v>
      </c>
      <c r="W104" s="573"/>
      <c r="X104" s="71"/>
      <c r="AM104" s="273"/>
      <c r="AN104" s="385"/>
      <c r="AO104" s="494"/>
      <c r="AP104" s="12">
        <v>44</v>
      </c>
      <c r="AQ104" s="573"/>
      <c r="AR104" s="71"/>
      <c r="BG104" s="273"/>
      <c r="BH104" s="271"/>
      <c r="BI104" s="494"/>
      <c r="BJ104" s="12">
        <v>44</v>
      </c>
      <c r="BK104" s="573"/>
      <c r="BL104" s="71"/>
      <c r="CA104" s="273"/>
      <c r="CB104" s="385"/>
      <c r="CC104" s="494"/>
      <c r="CD104" s="12">
        <v>44</v>
      </c>
      <c r="CE104" s="573"/>
      <c r="CF104" s="71"/>
      <c r="CU104" s="273"/>
      <c r="CV104" s="385"/>
      <c r="CW104" s="494"/>
      <c r="CX104" s="12">
        <v>44</v>
      </c>
      <c r="CY104" s="573"/>
      <c r="CZ104" s="71"/>
      <c r="DO104" s="273"/>
      <c r="DP104" s="385"/>
      <c r="DQ104" s="494"/>
      <c r="DR104" s="12">
        <v>44</v>
      </c>
      <c r="DS104" s="573"/>
      <c r="DT104" s="71"/>
      <c r="EI104" s="273"/>
      <c r="EJ104" s="385"/>
      <c r="EK104" s="494"/>
      <c r="EL104" s="12">
        <v>44</v>
      </c>
      <c r="EM104" s="573"/>
      <c r="EN104" s="71"/>
      <c r="FC104" s="273"/>
      <c r="FD104" s="385"/>
      <c r="FE104" s="494"/>
      <c r="FF104" s="12">
        <v>44</v>
      </c>
      <c r="FG104" s="573"/>
      <c r="FH104" s="71"/>
      <c r="FW104" s="273"/>
      <c r="FX104" s="385"/>
      <c r="FY104" s="494"/>
      <c r="FZ104" s="12">
        <v>44</v>
      </c>
      <c r="GA104" s="573"/>
      <c r="GB104" s="71"/>
      <c r="GQ104" s="273"/>
      <c r="GR104" s="385"/>
      <c r="GS104" s="494"/>
      <c r="GT104" s="12">
        <v>44</v>
      </c>
      <c r="GU104" s="573"/>
      <c r="GV104" s="71"/>
      <c r="HK104" s="273"/>
      <c r="HL104" s="385"/>
      <c r="HM104" s="494"/>
      <c r="HN104" s="12">
        <v>44</v>
      </c>
      <c r="HO104" s="573"/>
      <c r="HP104" s="71"/>
      <c r="IE104" s="273"/>
      <c r="IF104" s="385"/>
      <c r="IG104" s="494"/>
      <c r="IH104" s="12">
        <v>44</v>
      </c>
      <c r="II104" s="573"/>
      <c r="IJ104" s="71"/>
      <c r="IY104" s="273"/>
      <c r="IZ104" s="385"/>
      <c r="JA104" s="494"/>
      <c r="JB104" s="12">
        <v>44</v>
      </c>
      <c r="JC104" s="573"/>
      <c r="JD104" s="71"/>
      <c r="JS104" s="273"/>
      <c r="JT104" s="385"/>
      <c r="JU104" s="494"/>
      <c r="JV104" s="12">
        <v>44</v>
      </c>
      <c r="JW104" s="573"/>
      <c r="JX104" s="71"/>
      <c r="KM104" s="273"/>
    </row>
    <row r="105" spans="1:299" ht="12.75" customHeight="1" x14ac:dyDescent="0.2">
      <c r="A105" s="494"/>
      <c r="B105" s="12">
        <v>45</v>
      </c>
      <c r="C105" s="573"/>
      <c r="D105" s="71"/>
      <c r="S105" s="273"/>
      <c r="T105" s="385"/>
      <c r="U105" s="494"/>
      <c r="V105" s="12">
        <v>45</v>
      </c>
      <c r="W105" s="573"/>
      <c r="X105" s="71"/>
      <c r="AM105" s="273"/>
      <c r="AN105" s="385"/>
      <c r="AO105" s="494"/>
      <c r="AP105" s="12">
        <v>45</v>
      </c>
      <c r="AQ105" s="573"/>
      <c r="AR105" s="71"/>
      <c r="BG105" s="273"/>
      <c r="BH105" s="271"/>
      <c r="BI105" s="494"/>
      <c r="BJ105" s="12">
        <v>45</v>
      </c>
      <c r="BK105" s="573"/>
      <c r="BL105" s="71"/>
      <c r="CA105" s="273"/>
      <c r="CB105" s="385"/>
      <c r="CC105" s="494"/>
      <c r="CD105" s="12">
        <v>45</v>
      </c>
      <c r="CE105" s="573"/>
      <c r="CF105" s="71"/>
      <c r="CU105" s="273"/>
      <c r="CV105" s="385"/>
      <c r="CW105" s="494"/>
      <c r="CX105" s="12">
        <v>45</v>
      </c>
      <c r="CY105" s="573"/>
      <c r="CZ105" s="71"/>
      <c r="DO105" s="273"/>
      <c r="DP105" s="385"/>
      <c r="DQ105" s="494"/>
      <c r="DR105" s="12">
        <v>45</v>
      </c>
      <c r="DS105" s="573"/>
      <c r="DT105" s="71"/>
      <c r="EI105" s="273"/>
      <c r="EJ105" s="385"/>
      <c r="EK105" s="494"/>
      <c r="EL105" s="12">
        <v>45</v>
      </c>
      <c r="EM105" s="573"/>
      <c r="EN105" s="71"/>
      <c r="FC105" s="273"/>
      <c r="FD105" s="385"/>
      <c r="FE105" s="494"/>
      <c r="FF105" s="12">
        <v>45</v>
      </c>
      <c r="FG105" s="573"/>
      <c r="FH105" s="71"/>
      <c r="FW105" s="273"/>
      <c r="FX105" s="385"/>
      <c r="FY105" s="494"/>
      <c r="FZ105" s="12">
        <v>45</v>
      </c>
      <c r="GA105" s="573"/>
      <c r="GB105" s="71"/>
      <c r="GQ105" s="273"/>
      <c r="GR105" s="385"/>
      <c r="GS105" s="494"/>
      <c r="GT105" s="12">
        <v>45</v>
      </c>
      <c r="GU105" s="573"/>
      <c r="GV105" s="71"/>
      <c r="HK105" s="273"/>
      <c r="HL105" s="385"/>
      <c r="HM105" s="494"/>
      <c r="HN105" s="12">
        <v>45</v>
      </c>
      <c r="HO105" s="573"/>
      <c r="HP105" s="71"/>
      <c r="IE105" s="273"/>
      <c r="IF105" s="385"/>
      <c r="IG105" s="494"/>
      <c r="IH105" s="12">
        <v>45</v>
      </c>
      <c r="II105" s="573"/>
      <c r="IJ105" s="71"/>
      <c r="IY105" s="273"/>
      <c r="IZ105" s="385"/>
      <c r="JA105" s="494"/>
      <c r="JB105" s="12">
        <v>45</v>
      </c>
      <c r="JC105" s="573"/>
      <c r="JD105" s="71"/>
      <c r="JS105" s="273"/>
      <c r="JT105" s="385"/>
      <c r="JU105" s="494"/>
      <c r="JV105" s="12">
        <v>45</v>
      </c>
      <c r="JW105" s="573"/>
      <c r="JX105" s="71"/>
      <c r="KM105" s="273"/>
    </row>
    <row r="106" spans="1:299" ht="12.75" customHeight="1" x14ac:dyDescent="0.2">
      <c r="A106" s="494"/>
      <c r="B106" s="12">
        <v>46</v>
      </c>
      <c r="C106" s="573"/>
      <c r="D106" s="71"/>
      <c r="S106" s="273"/>
      <c r="T106" s="385"/>
      <c r="U106" s="494"/>
      <c r="V106" s="12">
        <v>46</v>
      </c>
      <c r="W106" s="573"/>
      <c r="X106" s="71"/>
      <c r="AM106" s="273"/>
      <c r="AN106" s="385"/>
      <c r="AO106" s="494"/>
      <c r="AP106" s="12">
        <v>46</v>
      </c>
      <c r="AQ106" s="573"/>
      <c r="AR106" s="71"/>
      <c r="BG106" s="273"/>
      <c r="BH106" s="271"/>
      <c r="BI106" s="494"/>
      <c r="BJ106" s="12">
        <v>46</v>
      </c>
      <c r="BK106" s="573"/>
      <c r="BL106" s="71"/>
      <c r="CA106" s="273"/>
      <c r="CB106" s="385"/>
      <c r="CC106" s="494"/>
      <c r="CD106" s="12">
        <v>46</v>
      </c>
      <c r="CE106" s="573"/>
      <c r="CF106" s="71"/>
      <c r="CU106" s="273"/>
      <c r="CV106" s="385"/>
      <c r="CW106" s="494"/>
      <c r="CX106" s="12">
        <v>46</v>
      </c>
      <c r="CY106" s="573"/>
      <c r="CZ106" s="71"/>
      <c r="DO106" s="273"/>
      <c r="DP106" s="385"/>
      <c r="DQ106" s="494"/>
      <c r="DR106" s="12">
        <v>46</v>
      </c>
      <c r="DS106" s="573"/>
      <c r="DT106" s="71"/>
      <c r="EI106" s="273"/>
      <c r="EJ106" s="385"/>
      <c r="EK106" s="494"/>
      <c r="EL106" s="12">
        <v>46</v>
      </c>
      <c r="EM106" s="573"/>
      <c r="EN106" s="71"/>
      <c r="FC106" s="273"/>
      <c r="FD106" s="385"/>
      <c r="FE106" s="494"/>
      <c r="FF106" s="12">
        <v>46</v>
      </c>
      <c r="FG106" s="573"/>
      <c r="FH106" s="71"/>
      <c r="FW106" s="273"/>
      <c r="FX106" s="385"/>
      <c r="FY106" s="494"/>
      <c r="FZ106" s="12">
        <v>46</v>
      </c>
      <c r="GA106" s="573"/>
      <c r="GB106" s="71"/>
      <c r="GQ106" s="273"/>
      <c r="GR106" s="385"/>
      <c r="GS106" s="494"/>
      <c r="GT106" s="12">
        <v>46</v>
      </c>
      <c r="GU106" s="573"/>
      <c r="GV106" s="71"/>
      <c r="HK106" s="273"/>
      <c r="HL106" s="385"/>
      <c r="HM106" s="494"/>
      <c r="HN106" s="12">
        <v>46</v>
      </c>
      <c r="HO106" s="573"/>
      <c r="HP106" s="71"/>
      <c r="IE106" s="273"/>
      <c r="IF106" s="385"/>
      <c r="IG106" s="494"/>
      <c r="IH106" s="12">
        <v>46</v>
      </c>
      <c r="II106" s="573"/>
      <c r="IJ106" s="71"/>
      <c r="IY106" s="273"/>
      <c r="IZ106" s="385"/>
      <c r="JA106" s="494"/>
      <c r="JB106" s="12">
        <v>46</v>
      </c>
      <c r="JC106" s="573"/>
      <c r="JD106" s="71"/>
      <c r="JS106" s="273"/>
      <c r="JT106" s="385"/>
      <c r="JU106" s="494"/>
      <c r="JV106" s="12">
        <v>46</v>
      </c>
      <c r="JW106" s="573"/>
      <c r="JX106" s="71"/>
      <c r="KM106" s="273"/>
    </row>
    <row r="107" spans="1:299" ht="12.75" customHeight="1" x14ac:dyDescent="0.2">
      <c r="A107" s="494"/>
      <c r="B107" s="12">
        <v>47</v>
      </c>
      <c r="C107" s="573"/>
      <c r="D107" s="71"/>
      <c r="S107" s="273"/>
      <c r="T107" s="385"/>
      <c r="U107" s="494"/>
      <c r="V107" s="12">
        <v>47</v>
      </c>
      <c r="W107" s="573"/>
      <c r="X107" s="71"/>
      <c r="AM107" s="273"/>
      <c r="AN107" s="385"/>
      <c r="AO107" s="494"/>
      <c r="AP107" s="12">
        <v>47</v>
      </c>
      <c r="AQ107" s="573"/>
      <c r="AR107" s="71"/>
      <c r="BG107" s="273"/>
      <c r="BH107" s="271"/>
      <c r="BI107" s="494"/>
      <c r="BJ107" s="12">
        <v>47</v>
      </c>
      <c r="BK107" s="573"/>
      <c r="BL107" s="71"/>
      <c r="CA107" s="273"/>
      <c r="CB107" s="385"/>
      <c r="CC107" s="494"/>
      <c r="CD107" s="12">
        <v>47</v>
      </c>
      <c r="CE107" s="573"/>
      <c r="CF107" s="71"/>
      <c r="CU107" s="273"/>
      <c r="CV107" s="385"/>
      <c r="CW107" s="494"/>
      <c r="CX107" s="12">
        <v>47</v>
      </c>
      <c r="CY107" s="573"/>
      <c r="CZ107" s="71"/>
      <c r="DO107" s="273"/>
      <c r="DP107" s="385"/>
      <c r="DQ107" s="494"/>
      <c r="DR107" s="12">
        <v>47</v>
      </c>
      <c r="DS107" s="573"/>
      <c r="DT107" s="71"/>
      <c r="EI107" s="273"/>
      <c r="EJ107" s="385"/>
      <c r="EK107" s="494"/>
      <c r="EL107" s="12">
        <v>47</v>
      </c>
      <c r="EM107" s="573"/>
      <c r="EN107" s="71"/>
      <c r="FC107" s="273"/>
      <c r="FD107" s="385"/>
      <c r="FE107" s="494"/>
      <c r="FF107" s="12">
        <v>47</v>
      </c>
      <c r="FG107" s="573"/>
      <c r="FH107" s="71"/>
      <c r="FW107" s="273"/>
      <c r="FX107" s="385"/>
      <c r="FY107" s="494"/>
      <c r="FZ107" s="12">
        <v>47</v>
      </c>
      <c r="GA107" s="573"/>
      <c r="GB107" s="71"/>
      <c r="GQ107" s="273"/>
      <c r="GR107" s="385"/>
      <c r="GS107" s="494"/>
      <c r="GT107" s="12">
        <v>47</v>
      </c>
      <c r="GU107" s="573"/>
      <c r="GV107" s="71"/>
      <c r="HK107" s="273"/>
      <c r="HL107" s="385"/>
      <c r="HM107" s="494"/>
      <c r="HN107" s="12">
        <v>47</v>
      </c>
      <c r="HO107" s="573"/>
      <c r="HP107" s="71"/>
      <c r="IE107" s="273"/>
      <c r="IF107" s="385"/>
      <c r="IG107" s="494"/>
      <c r="IH107" s="12">
        <v>47</v>
      </c>
      <c r="II107" s="573"/>
      <c r="IJ107" s="71"/>
      <c r="IY107" s="273"/>
      <c r="IZ107" s="385"/>
      <c r="JA107" s="494"/>
      <c r="JB107" s="12">
        <v>47</v>
      </c>
      <c r="JC107" s="573"/>
      <c r="JD107" s="71"/>
      <c r="JS107" s="273"/>
      <c r="JT107" s="385"/>
      <c r="JU107" s="494"/>
      <c r="JV107" s="12">
        <v>47</v>
      </c>
      <c r="JW107" s="573"/>
      <c r="JX107" s="71"/>
      <c r="KM107" s="273"/>
    </row>
    <row r="108" spans="1:299" ht="12.75" customHeight="1" x14ac:dyDescent="0.2">
      <c r="A108" s="494"/>
      <c r="B108" s="12">
        <v>48</v>
      </c>
      <c r="C108" s="573"/>
      <c r="D108" s="71"/>
      <c r="S108" s="273"/>
      <c r="T108" s="385"/>
      <c r="U108" s="494"/>
      <c r="V108" s="12">
        <v>48</v>
      </c>
      <c r="W108" s="573"/>
      <c r="X108" s="71"/>
      <c r="AM108" s="273"/>
      <c r="AN108" s="385"/>
      <c r="AO108" s="494"/>
      <c r="AP108" s="12">
        <v>48</v>
      </c>
      <c r="AQ108" s="573"/>
      <c r="AR108" s="71"/>
      <c r="BG108" s="273"/>
      <c r="BH108" s="271"/>
      <c r="BI108" s="494"/>
      <c r="BJ108" s="12">
        <v>48</v>
      </c>
      <c r="BK108" s="573"/>
      <c r="BL108" s="71"/>
      <c r="CA108" s="273"/>
      <c r="CB108" s="385"/>
      <c r="CC108" s="494"/>
      <c r="CD108" s="12">
        <v>48</v>
      </c>
      <c r="CE108" s="573"/>
      <c r="CF108" s="71"/>
      <c r="CU108" s="273"/>
      <c r="CV108" s="385"/>
      <c r="CW108" s="494"/>
      <c r="CX108" s="12">
        <v>48</v>
      </c>
      <c r="CY108" s="573"/>
      <c r="CZ108" s="71"/>
      <c r="DO108" s="273"/>
      <c r="DP108" s="385"/>
      <c r="DQ108" s="494"/>
      <c r="DR108" s="12">
        <v>48</v>
      </c>
      <c r="DS108" s="573"/>
      <c r="DT108" s="71"/>
      <c r="EI108" s="273"/>
      <c r="EJ108" s="385"/>
      <c r="EK108" s="494"/>
      <c r="EL108" s="12">
        <v>48</v>
      </c>
      <c r="EM108" s="573"/>
      <c r="EN108" s="71"/>
      <c r="FC108" s="273"/>
      <c r="FD108" s="385"/>
      <c r="FE108" s="494"/>
      <c r="FF108" s="12">
        <v>48</v>
      </c>
      <c r="FG108" s="573"/>
      <c r="FH108" s="71"/>
      <c r="FW108" s="273"/>
      <c r="FX108" s="385"/>
      <c r="FY108" s="494"/>
      <c r="FZ108" s="12">
        <v>48</v>
      </c>
      <c r="GA108" s="573"/>
      <c r="GB108" s="71"/>
      <c r="GQ108" s="273"/>
      <c r="GR108" s="385"/>
      <c r="GS108" s="494"/>
      <c r="GT108" s="12">
        <v>48</v>
      </c>
      <c r="GU108" s="573"/>
      <c r="GV108" s="71"/>
      <c r="HK108" s="273"/>
      <c r="HL108" s="385"/>
      <c r="HM108" s="494"/>
      <c r="HN108" s="12">
        <v>48</v>
      </c>
      <c r="HO108" s="573"/>
      <c r="HP108" s="71"/>
      <c r="IE108" s="273"/>
      <c r="IF108" s="385"/>
      <c r="IG108" s="494"/>
      <c r="IH108" s="12">
        <v>48</v>
      </c>
      <c r="II108" s="573"/>
      <c r="IJ108" s="71"/>
      <c r="IY108" s="273"/>
      <c r="IZ108" s="385"/>
      <c r="JA108" s="494"/>
      <c r="JB108" s="12">
        <v>48</v>
      </c>
      <c r="JC108" s="573"/>
      <c r="JD108" s="71"/>
      <c r="JS108" s="273"/>
      <c r="JT108" s="385"/>
      <c r="JU108" s="494"/>
      <c r="JV108" s="12">
        <v>48</v>
      </c>
      <c r="JW108" s="573"/>
      <c r="JX108" s="71"/>
      <c r="KM108" s="273"/>
    </row>
    <row r="109" spans="1:299" ht="12.75" customHeight="1" x14ac:dyDescent="0.2">
      <c r="A109" s="494"/>
      <c r="B109" s="12">
        <v>49</v>
      </c>
      <c r="C109" s="573"/>
      <c r="D109" s="71"/>
      <c r="S109" s="273"/>
      <c r="T109" s="385"/>
      <c r="U109" s="494"/>
      <c r="V109" s="12">
        <v>49</v>
      </c>
      <c r="W109" s="573"/>
      <c r="X109" s="71"/>
      <c r="AM109" s="273"/>
      <c r="AN109" s="385"/>
      <c r="AO109" s="494"/>
      <c r="AP109" s="12">
        <v>49</v>
      </c>
      <c r="AQ109" s="573"/>
      <c r="AR109" s="71"/>
      <c r="BG109" s="273"/>
      <c r="BH109" s="271"/>
      <c r="BI109" s="494"/>
      <c r="BJ109" s="12">
        <v>49</v>
      </c>
      <c r="BK109" s="573"/>
      <c r="BL109" s="71"/>
      <c r="CA109" s="273"/>
      <c r="CB109" s="385"/>
      <c r="CC109" s="494"/>
      <c r="CD109" s="12">
        <v>49</v>
      </c>
      <c r="CE109" s="573"/>
      <c r="CF109" s="71"/>
      <c r="CU109" s="273"/>
      <c r="CV109" s="385"/>
      <c r="CW109" s="494"/>
      <c r="CX109" s="12">
        <v>49</v>
      </c>
      <c r="CY109" s="573"/>
      <c r="CZ109" s="71"/>
      <c r="DO109" s="273"/>
      <c r="DP109" s="385"/>
      <c r="DQ109" s="494"/>
      <c r="DR109" s="12">
        <v>49</v>
      </c>
      <c r="DS109" s="573"/>
      <c r="DT109" s="71"/>
      <c r="EI109" s="273"/>
      <c r="EJ109" s="385"/>
      <c r="EK109" s="494"/>
      <c r="EL109" s="12">
        <v>49</v>
      </c>
      <c r="EM109" s="573"/>
      <c r="EN109" s="71"/>
      <c r="FC109" s="273"/>
      <c r="FD109" s="385"/>
      <c r="FE109" s="494"/>
      <c r="FF109" s="12">
        <v>49</v>
      </c>
      <c r="FG109" s="573"/>
      <c r="FH109" s="71"/>
      <c r="FW109" s="273"/>
      <c r="FX109" s="385"/>
      <c r="FY109" s="494"/>
      <c r="FZ109" s="12">
        <v>49</v>
      </c>
      <c r="GA109" s="573"/>
      <c r="GB109" s="71"/>
      <c r="GQ109" s="273"/>
      <c r="GR109" s="385"/>
      <c r="GS109" s="494"/>
      <c r="GT109" s="12">
        <v>49</v>
      </c>
      <c r="GU109" s="573"/>
      <c r="GV109" s="71"/>
      <c r="HK109" s="273"/>
      <c r="HL109" s="385"/>
      <c r="HM109" s="494"/>
      <c r="HN109" s="12">
        <v>49</v>
      </c>
      <c r="HO109" s="573"/>
      <c r="HP109" s="71"/>
      <c r="IE109" s="273"/>
      <c r="IF109" s="385"/>
      <c r="IG109" s="494"/>
      <c r="IH109" s="12">
        <v>49</v>
      </c>
      <c r="II109" s="573"/>
      <c r="IJ109" s="71"/>
      <c r="IY109" s="273"/>
      <c r="IZ109" s="385"/>
      <c r="JA109" s="494"/>
      <c r="JB109" s="12">
        <v>49</v>
      </c>
      <c r="JC109" s="573"/>
      <c r="JD109" s="71"/>
      <c r="JS109" s="273"/>
      <c r="JT109" s="385"/>
      <c r="JU109" s="494"/>
      <c r="JV109" s="12">
        <v>49</v>
      </c>
      <c r="JW109" s="573"/>
      <c r="JX109" s="71"/>
      <c r="KM109" s="273"/>
    </row>
    <row r="110" spans="1:299" ht="12.75" customHeight="1" x14ac:dyDescent="0.2">
      <c r="A110" s="494"/>
      <c r="B110" s="12">
        <v>50</v>
      </c>
      <c r="C110" s="573"/>
      <c r="D110" s="71"/>
      <c r="S110" s="273"/>
      <c r="T110" s="385"/>
      <c r="U110" s="494"/>
      <c r="V110" s="12">
        <v>50</v>
      </c>
      <c r="W110" s="573"/>
      <c r="X110" s="71"/>
      <c r="AM110" s="273"/>
      <c r="AN110" s="385"/>
      <c r="AO110" s="494"/>
      <c r="AP110" s="12">
        <v>50</v>
      </c>
      <c r="AQ110" s="573"/>
      <c r="AR110" s="71"/>
      <c r="BG110" s="273"/>
      <c r="BH110" s="271"/>
      <c r="BI110" s="494"/>
      <c r="BJ110" s="12">
        <v>50</v>
      </c>
      <c r="BK110" s="573"/>
      <c r="BL110" s="71"/>
      <c r="CA110" s="273"/>
      <c r="CB110" s="385"/>
      <c r="CC110" s="494"/>
      <c r="CD110" s="12">
        <v>50</v>
      </c>
      <c r="CE110" s="573"/>
      <c r="CF110" s="71"/>
      <c r="CU110" s="273"/>
      <c r="CV110" s="385"/>
      <c r="CW110" s="494"/>
      <c r="CX110" s="12">
        <v>50</v>
      </c>
      <c r="CY110" s="573"/>
      <c r="CZ110" s="71"/>
      <c r="DO110" s="273"/>
      <c r="DP110" s="385"/>
      <c r="DQ110" s="494"/>
      <c r="DR110" s="12">
        <v>50</v>
      </c>
      <c r="DS110" s="573"/>
      <c r="DT110" s="71"/>
      <c r="EI110" s="273"/>
      <c r="EJ110" s="385"/>
      <c r="EK110" s="494"/>
      <c r="EL110" s="12">
        <v>50</v>
      </c>
      <c r="EM110" s="573"/>
      <c r="EN110" s="71"/>
      <c r="FC110" s="273"/>
      <c r="FD110" s="385"/>
      <c r="FE110" s="494"/>
      <c r="FF110" s="12">
        <v>50</v>
      </c>
      <c r="FG110" s="573"/>
      <c r="FH110" s="71"/>
      <c r="FW110" s="273"/>
      <c r="FX110" s="385"/>
      <c r="FY110" s="494"/>
      <c r="FZ110" s="12">
        <v>50</v>
      </c>
      <c r="GA110" s="573"/>
      <c r="GB110" s="71"/>
      <c r="GQ110" s="273"/>
      <c r="GR110" s="385"/>
      <c r="GS110" s="494"/>
      <c r="GT110" s="12">
        <v>50</v>
      </c>
      <c r="GU110" s="573"/>
      <c r="GV110" s="71"/>
      <c r="HK110" s="273"/>
      <c r="HL110" s="385"/>
      <c r="HM110" s="494"/>
      <c r="HN110" s="12">
        <v>50</v>
      </c>
      <c r="HO110" s="573"/>
      <c r="HP110" s="71"/>
      <c r="IE110" s="273"/>
      <c r="IF110" s="385"/>
      <c r="IG110" s="494"/>
      <c r="IH110" s="12">
        <v>50</v>
      </c>
      <c r="II110" s="573"/>
      <c r="IJ110" s="71"/>
      <c r="IY110" s="273"/>
      <c r="IZ110" s="385"/>
      <c r="JA110" s="494"/>
      <c r="JB110" s="12">
        <v>50</v>
      </c>
      <c r="JC110" s="573"/>
      <c r="JD110" s="71"/>
      <c r="JS110" s="273"/>
      <c r="JT110" s="385"/>
      <c r="JU110" s="494"/>
      <c r="JV110" s="12">
        <v>50</v>
      </c>
      <c r="JW110" s="573"/>
      <c r="JX110" s="71"/>
      <c r="KM110" s="273"/>
    </row>
    <row r="111" spans="1:299" ht="12.75" customHeight="1" x14ac:dyDescent="0.2">
      <c r="A111" s="494"/>
      <c r="B111" s="12">
        <v>51</v>
      </c>
      <c r="C111" s="573"/>
      <c r="D111" s="71"/>
      <c r="S111" s="273"/>
      <c r="T111" s="385"/>
      <c r="U111" s="494"/>
      <c r="V111" s="12">
        <v>51</v>
      </c>
      <c r="W111" s="573"/>
      <c r="X111" s="71"/>
      <c r="AM111" s="273"/>
      <c r="AN111" s="385"/>
      <c r="AO111" s="494"/>
      <c r="AP111" s="12">
        <v>51</v>
      </c>
      <c r="AQ111" s="573"/>
      <c r="AR111" s="71"/>
      <c r="BG111" s="273"/>
      <c r="BH111" s="271"/>
      <c r="BI111" s="494"/>
      <c r="BJ111" s="12">
        <v>51</v>
      </c>
      <c r="BK111" s="573"/>
      <c r="BL111" s="71"/>
      <c r="CA111" s="273"/>
      <c r="CB111" s="385"/>
      <c r="CC111" s="494"/>
      <c r="CD111" s="12">
        <v>51</v>
      </c>
      <c r="CE111" s="573"/>
      <c r="CF111" s="71"/>
      <c r="CU111" s="273"/>
      <c r="CV111" s="385"/>
      <c r="CW111" s="494"/>
      <c r="CX111" s="12">
        <v>51</v>
      </c>
      <c r="CY111" s="573"/>
      <c r="CZ111" s="71"/>
      <c r="DO111" s="273"/>
      <c r="DP111" s="385"/>
      <c r="DQ111" s="494"/>
      <c r="DR111" s="12">
        <v>51</v>
      </c>
      <c r="DS111" s="573"/>
      <c r="DT111" s="71"/>
      <c r="EI111" s="273"/>
      <c r="EJ111" s="385"/>
      <c r="EK111" s="494"/>
      <c r="EL111" s="12">
        <v>51</v>
      </c>
      <c r="EM111" s="573"/>
      <c r="EN111" s="71"/>
      <c r="FC111" s="273"/>
      <c r="FD111" s="385"/>
      <c r="FE111" s="494"/>
      <c r="FF111" s="12">
        <v>51</v>
      </c>
      <c r="FG111" s="573"/>
      <c r="FH111" s="71"/>
      <c r="FW111" s="273"/>
      <c r="FX111" s="385"/>
      <c r="FY111" s="494"/>
      <c r="FZ111" s="12">
        <v>51</v>
      </c>
      <c r="GA111" s="573"/>
      <c r="GB111" s="71"/>
      <c r="GQ111" s="273"/>
      <c r="GR111" s="385"/>
      <c r="GS111" s="494"/>
      <c r="GT111" s="12">
        <v>51</v>
      </c>
      <c r="GU111" s="573"/>
      <c r="GV111" s="71"/>
      <c r="HK111" s="273"/>
      <c r="HL111" s="385"/>
      <c r="HM111" s="494"/>
      <c r="HN111" s="12">
        <v>51</v>
      </c>
      <c r="HO111" s="573"/>
      <c r="HP111" s="71"/>
      <c r="IE111" s="273"/>
      <c r="IF111" s="385"/>
      <c r="IG111" s="494"/>
      <c r="IH111" s="12">
        <v>51</v>
      </c>
      <c r="II111" s="573"/>
      <c r="IJ111" s="71"/>
      <c r="IY111" s="273"/>
      <c r="IZ111" s="385"/>
      <c r="JA111" s="494"/>
      <c r="JB111" s="12">
        <v>51</v>
      </c>
      <c r="JC111" s="573"/>
      <c r="JD111" s="71"/>
      <c r="JS111" s="273"/>
      <c r="JT111" s="385"/>
      <c r="JU111" s="494"/>
      <c r="JV111" s="12">
        <v>51</v>
      </c>
      <c r="JW111" s="573"/>
      <c r="JX111" s="71"/>
      <c r="KM111" s="273"/>
    </row>
    <row r="112" spans="1:299" ht="12.75" customHeight="1" x14ac:dyDescent="0.2">
      <c r="A112" s="494"/>
      <c r="B112" s="12">
        <v>52</v>
      </c>
      <c r="C112" s="573"/>
      <c r="D112" s="71"/>
      <c r="S112" s="273"/>
      <c r="T112" s="385"/>
      <c r="U112" s="494"/>
      <c r="V112" s="12">
        <v>52</v>
      </c>
      <c r="W112" s="573"/>
      <c r="X112" s="71"/>
      <c r="AM112" s="273"/>
      <c r="AN112" s="385"/>
      <c r="AO112" s="494"/>
      <c r="AP112" s="12">
        <v>52</v>
      </c>
      <c r="AQ112" s="573"/>
      <c r="AR112" s="71"/>
      <c r="BG112" s="273"/>
      <c r="BH112" s="271"/>
      <c r="BI112" s="494"/>
      <c r="BJ112" s="12">
        <v>52</v>
      </c>
      <c r="BK112" s="573"/>
      <c r="BL112" s="71"/>
      <c r="CA112" s="273"/>
      <c r="CB112" s="385"/>
      <c r="CC112" s="494"/>
      <c r="CD112" s="12">
        <v>52</v>
      </c>
      <c r="CE112" s="573"/>
      <c r="CF112" s="71"/>
      <c r="CU112" s="273"/>
      <c r="CV112" s="385"/>
      <c r="CW112" s="494"/>
      <c r="CX112" s="12">
        <v>52</v>
      </c>
      <c r="CY112" s="573"/>
      <c r="CZ112" s="71"/>
      <c r="DO112" s="273"/>
      <c r="DP112" s="385"/>
      <c r="DQ112" s="494"/>
      <c r="DR112" s="12">
        <v>52</v>
      </c>
      <c r="DS112" s="573"/>
      <c r="DT112" s="71"/>
      <c r="EI112" s="273"/>
      <c r="EJ112" s="385"/>
      <c r="EK112" s="494"/>
      <c r="EL112" s="12">
        <v>52</v>
      </c>
      <c r="EM112" s="573"/>
      <c r="EN112" s="71"/>
      <c r="FC112" s="273"/>
      <c r="FD112" s="385"/>
      <c r="FE112" s="494"/>
      <c r="FF112" s="12">
        <v>52</v>
      </c>
      <c r="FG112" s="573"/>
      <c r="FH112" s="71"/>
      <c r="FW112" s="273"/>
      <c r="FX112" s="385"/>
      <c r="FY112" s="494"/>
      <c r="FZ112" s="12">
        <v>52</v>
      </c>
      <c r="GA112" s="573"/>
      <c r="GB112" s="71"/>
      <c r="GQ112" s="273"/>
      <c r="GR112" s="385"/>
      <c r="GS112" s="494"/>
      <c r="GT112" s="12">
        <v>52</v>
      </c>
      <c r="GU112" s="573"/>
      <c r="GV112" s="71"/>
      <c r="HK112" s="273"/>
      <c r="HL112" s="385"/>
      <c r="HM112" s="494"/>
      <c r="HN112" s="12">
        <v>52</v>
      </c>
      <c r="HO112" s="573"/>
      <c r="HP112" s="71"/>
      <c r="IE112" s="273"/>
      <c r="IF112" s="385"/>
      <c r="IG112" s="494"/>
      <c r="IH112" s="12">
        <v>52</v>
      </c>
      <c r="II112" s="573"/>
      <c r="IJ112" s="71"/>
      <c r="IY112" s="273"/>
      <c r="IZ112" s="385"/>
      <c r="JA112" s="494"/>
      <c r="JB112" s="12">
        <v>52</v>
      </c>
      <c r="JC112" s="573"/>
      <c r="JD112" s="71"/>
      <c r="JS112" s="273"/>
      <c r="JT112" s="385"/>
      <c r="JU112" s="494"/>
      <c r="JV112" s="12">
        <v>52</v>
      </c>
      <c r="JW112" s="573"/>
      <c r="JX112" s="71"/>
      <c r="KM112" s="273"/>
    </row>
    <row r="113" spans="1:299" ht="12.75" customHeight="1" x14ac:dyDescent="0.2">
      <c r="A113" s="494"/>
      <c r="B113" s="12">
        <v>53</v>
      </c>
      <c r="C113" s="573"/>
      <c r="D113" s="71"/>
      <c r="S113" s="273"/>
      <c r="T113" s="385"/>
      <c r="U113" s="494"/>
      <c r="V113" s="12">
        <v>53</v>
      </c>
      <c r="W113" s="573"/>
      <c r="X113" s="71"/>
      <c r="AM113" s="273"/>
      <c r="AN113" s="385"/>
      <c r="AO113" s="494"/>
      <c r="AP113" s="12">
        <v>53</v>
      </c>
      <c r="AQ113" s="573"/>
      <c r="AR113" s="71"/>
      <c r="BG113" s="273"/>
      <c r="BH113" s="271"/>
      <c r="BI113" s="494"/>
      <c r="BJ113" s="12">
        <v>53</v>
      </c>
      <c r="BK113" s="573"/>
      <c r="BL113" s="71"/>
      <c r="CA113" s="273"/>
      <c r="CB113" s="385"/>
      <c r="CC113" s="494"/>
      <c r="CD113" s="12">
        <v>53</v>
      </c>
      <c r="CE113" s="573"/>
      <c r="CF113" s="71"/>
      <c r="CU113" s="273"/>
      <c r="CV113" s="385"/>
      <c r="CW113" s="494"/>
      <c r="CX113" s="12">
        <v>53</v>
      </c>
      <c r="CY113" s="573"/>
      <c r="CZ113" s="71"/>
      <c r="DO113" s="273"/>
      <c r="DP113" s="385"/>
      <c r="DQ113" s="494"/>
      <c r="DR113" s="12">
        <v>53</v>
      </c>
      <c r="DS113" s="573"/>
      <c r="DT113" s="71"/>
      <c r="EI113" s="273"/>
      <c r="EJ113" s="385"/>
      <c r="EK113" s="494"/>
      <c r="EL113" s="12">
        <v>53</v>
      </c>
      <c r="EM113" s="573"/>
      <c r="EN113" s="71"/>
      <c r="FC113" s="273"/>
      <c r="FD113" s="385"/>
      <c r="FE113" s="494"/>
      <c r="FF113" s="12">
        <v>53</v>
      </c>
      <c r="FG113" s="573"/>
      <c r="FH113" s="71"/>
      <c r="FW113" s="273"/>
      <c r="FX113" s="385"/>
      <c r="FY113" s="494"/>
      <c r="FZ113" s="12">
        <v>53</v>
      </c>
      <c r="GA113" s="573"/>
      <c r="GB113" s="71"/>
      <c r="GQ113" s="273"/>
      <c r="GR113" s="385"/>
      <c r="GS113" s="494"/>
      <c r="GT113" s="12">
        <v>53</v>
      </c>
      <c r="GU113" s="573"/>
      <c r="GV113" s="71"/>
      <c r="HK113" s="273"/>
      <c r="HL113" s="385"/>
      <c r="HM113" s="494"/>
      <c r="HN113" s="12">
        <v>53</v>
      </c>
      <c r="HO113" s="573"/>
      <c r="HP113" s="71"/>
      <c r="IE113" s="273"/>
      <c r="IF113" s="385"/>
      <c r="IG113" s="494"/>
      <c r="IH113" s="12">
        <v>53</v>
      </c>
      <c r="II113" s="573"/>
      <c r="IJ113" s="71"/>
      <c r="IY113" s="273"/>
      <c r="IZ113" s="385"/>
      <c r="JA113" s="494"/>
      <c r="JB113" s="12">
        <v>53</v>
      </c>
      <c r="JC113" s="573"/>
      <c r="JD113" s="71"/>
      <c r="JS113" s="273"/>
      <c r="JT113" s="385"/>
      <c r="JU113" s="494"/>
      <c r="JV113" s="12">
        <v>53</v>
      </c>
      <c r="JW113" s="573"/>
      <c r="JX113" s="71"/>
      <c r="KM113" s="273"/>
    </row>
    <row r="114" spans="1:299" ht="12.75" customHeight="1" x14ac:dyDescent="0.2">
      <c r="A114" s="494"/>
      <c r="B114" s="12">
        <v>54</v>
      </c>
      <c r="C114" s="573"/>
      <c r="D114" s="71"/>
      <c r="S114" s="273"/>
      <c r="T114" s="385"/>
      <c r="U114" s="494"/>
      <c r="V114" s="12">
        <v>54</v>
      </c>
      <c r="W114" s="573"/>
      <c r="X114" s="71"/>
      <c r="AM114" s="273"/>
      <c r="AN114" s="385"/>
      <c r="AO114" s="494"/>
      <c r="AP114" s="12">
        <v>54</v>
      </c>
      <c r="AQ114" s="573"/>
      <c r="AR114" s="71"/>
      <c r="BG114" s="273"/>
      <c r="BH114" s="271"/>
      <c r="BI114" s="494"/>
      <c r="BJ114" s="12">
        <v>54</v>
      </c>
      <c r="BK114" s="573"/>
      <c r="BL114" s="71"/>
      <c r="CA114" s="273"/>
      <c r="CB114" s="385"/>
      <c r="CC114" s="494"/>
      <c r="CD114" s="12">
        <v>54</v>
      </c>
      <c r="CE114" s="573"/>
      <c r="CF114" s="71"/>
      <c r="CU114" s="273"/>
      <c r="CV114" s="385"/>
      <c r="CW114" s="494"/>
      <c r="CX114" s="12">
        <v>54</v>
      </c>
      <c r="CY114" s="573"/>
      <c r="CZ114" s="71"/>
      <c r="DO114" s="273"/>
      <c r="DP114" s="385"/>
      <c r="DQ114" s="494"/>
      <c r="DR114" s="12">
        <v>54</v>
      </c>
      <c r="DS114" s="573"/>
      <c r="DT114" s="71"/>
      <c r="EI114" s="273"/>
      <c r="EJ114" s="385"/>
      <c r="EK114" s="494"/>
      <c r="EL114" s="12">
        <v>54</v>
      </c>
      <c r="EM114" s="573"/>
      <c r="EN114" s="71"/>
      <c r="FC114" s="273"/>
      <c r="FD114" s="385"/>
      <c r="FE114" s="494"/>
      <c r="FF114" s="12">
        <v>54</v>
      </c>
      <c r="FG114" s="573"/>
      <c r="FH114" s="71"/>
      <c r="FW114" s="273"/>
      <c r="FX114" s="385"/>
      <c r="FY114" s="494"/>
      <c r="FZ114" s="12">
        <v>54</v>
      </c>
      <c r="GA114" s="573"/>
      <c r="GB114" s="71"/>
      <c r="GQ114" s="273"/>
      <c r="GR114" s="385"/>
      <c r="GS114" s="494"/>
      <c r="GT114" s="12">
        <v>54</v>
      </c>
      <c r="GU114" s="573"/>
      <c r="GV114" s="71"/>
      <c r="HK114" s="273"/>
      <c r="HL114" s="385"/>
      <c r="HM114" s="494"/>
      <c r="HN114" s="12">
        <v>54</v>
      </c>
      <c r="HO114" s="573"/>
      <c r="HP114" s="71"/>
      <c r="IE114" s="273"/>
      <c r="IF114" s="385"/>
      <c r="IG114" s="494"/>
      <c r="IH114" s="12">
        <v>54</v>
      </c>
      <c r="II114" s="573"/>
      <c r="IJ114" s="71"/>
      <c r="IY114" s="273"/>
      <c r="IZ114" s="385"/>
      <c r="JA114" s="494"/>
      <c r="JB114" s="12">
        <v>54</v>
      </c>
      <c r="JC114" s="573"/>
      <c r="JD114" s="71"/>
      <c r="JS114" s="273"/>
      <c r="JT114" s="385"/>
      <c r="JU114" s="494"/>
      <c r="JV114" s="12">
        <v>54</v>
      </c>
      <c r="JW114" s="573"/>
      <c r="JX114" s="71"/>
      <c r="KM114" s="273"/>
    </row>
    <row r="115" spans="1:299" ht="12.75" customHeight="1" x14ac:dyDescent="0.2">
      <c r="A115" s="494"/>
      <c r="B115" s="12">
        <v>55</v>
      </c>
      <c r="C115" s="573"/>
      <c r="D115" s="71"/>
      <c r="S115" s="273"/>
      <c r="T115" s="385"/>
      <c r="U115" s="494"/>
      <c r="V115" s="12">
        <v>55</v>
      </c>
      <c r="W115" s="573"/>
      <c r="X115" s="71"/>
      <c r="AM115" s="273"/>
      <c r="AN115" s="385"/>
      <c r="AO115" s="494"/>
      <c r="AP115" s="12">
        <v>55</v>
      </c>
      <c r="AQ115" s="573"/>
      <c r="AR115" s="71"/>
      <c r="BG115" s="273"/>
      <c r="BH115" s="271"/>
      <c r="BI115" s="494"/>
      <c r="BJ115" s="12">
        <v>55</v>
      </c>
      <c r="BK115" s="573"/>
      <c r="BL115" s="71"/>
      <c r="CA115" s="273"/>
      <c r="CB115" s="385"/>
      <c r="CC115" s="494"/>
      <c r="CD115" s="12">
        <v>55</v>
      </c>
      <c r="CE115" s="573"/>
      <c r="CF115" s="71"/>
      <c r="CU115" s="273"/>
      <c r="CV115" s="385"/>
      <c r="CW115" s="494"/>
      <c r="CX115" s="12">
        <v>55</v>
      </c>
      <c r="CY115" s="573"/>
      <c r="CZ115" s="71"/>
      <c r="DO115" s="273"/>
      <c r="DP115" s="385"/>
      <c r="DQ115" s="494"/>
      <c r="DR115" s="12">
        <v>55</v>
      </c>
      <c r="DS115" s="573"/>
      <c r="DT115" s="71"/>
      <c r="EI115" s="273"/>
      <c r="EJ115" s="385"/>
      <c r="EK115" s="494"/>
      <c r="EL115" s="12">
        <v>55</v>
      </c>
      <c r="EM115" s="573"/>
      <c r="EN115" s="71"/>
      <c r="FC115" s="273"/>
      <c r="FD115" s="385"/>
      <c r="FE115" s="494"/>
      <c r="FF115" s="12">
        <v>55</v>
      </c>
      <c r="FG115" s="573"/>
      <c r="FH115" s="71"/>
      <c r="FW115" s="273"/>
      <c r="FX115" s="385"/>
      <c r="FY115" s="494"/>
      <c r="FZ115" s="12">
        <v>55</v>
      </c>
      <c r="GA115" s="573"/>
      <c r="GB115" s="71"/>
      <c r="GQ115" s="273"/>
      <c r="GR115" s="385"/>
      <c r="GS115" s="494"/>
      <c r="GT115" s="12">
        <v>55</v>
      </c>
      <c r="GU115" s="573"/>
      <c r="GV115" s="71"/>
      <c r="HK115" s="273"/>
      <c r="HL115" s="385"/>
      <c r="HM115" s="494"/>
      <c r="HN115" s="12">
        <v>55</v>
      </c>
      <c r="HO115" s="573"/>
      <c r="HP115" s="71"/>
      <c r="IE115" s="273"/>
      <c r="IF115" s="385"/>
      <c r="IG115" s="494"/>
      <c r="IH115" s="12">
        <v>55</v>
      </c>
      <c r="II115" s="573"/>
      <c r="IJ115" s="71"/>
      <c r="IY115" s="273"/>
      <c r="IZ115" s="385"/>
      <c r="JA115" s="494"/>
      <c r="JB115" s="12">
        <v>55</v>
      </c>
      <c r="JC115" s="573"/>
      <c r="JD115" s="71"/>
      <c r="JS115" s="273"/>
      <c r="JT115" s="385"/>
      <c r="JU115" s="494"/>
      <c r="JV115" s="12">
        <v>55</v>
      </c>
      <c r="JW115" s="573"/>
      <c r="JX115" s="71"/>
      <c r="KM115" s="273"/>
    </row>
    <row r="116" spans="1:299" ht="12.75" customHeight="1" x14ac:dyDescent="0.2">
      <c r="A116" s="494"/>
      <c r="B116" s="12">
        <v>56</v>
      </c>
      <c r="C116" s="573"/>
      <c r="D116" s="71"/>
      <c r="S116" s="273"/>
      <c r="T116" s="385"/>
      <c r="U116" s="494"/>
      <c r="V116" s="12">
        <v>56</v>
      </c>
      <c r="W116" s="573"/>
      <c r="X116" s="71"/>
      <c r="AM116" s="273"/>
      <c r="AN116" s="385"/>
      <c r="AO116" s="494"/>
      <c r="AP116" s="12">
        <v>56</v>
      </c>
      <c r="AQ116" s="573"/>
      <c r="AR116" s="71"/>
      <c r="BG116" s="273"/>
      <c r="BH116" s="271"/>
      <c r="BI116" s="494"/>
      <c r="BJ116" s="12">
        <v>56</v>
      </c>
      <c r="BK116" s="573"/>
      <c r="BL116" s="71"/>
      <c r="CA116" s="273"/>
      <c r="CB116" s="385"/>
      <c r="CC116" s="494"/>
      <c r="CD116" s="12">
        <v>56</v>
      </c>
      <c r="CE116" s="573"/>
      <c r="CF116" s="71"/>
      <c r="CU116" s="273"/>
      <c r="CV116" s="385"/>
      <c r="CW116" s="494"/>
      <c r="CX116" s="12">
        <v>56</v>
      </c>
      <c r="CY116" s="573"/>
      <c r="CZ116" s="71"/>
      <c r="DO116" s="273"/>
      <c r="DP116" s="385"/>
      <c r="DQ116" s="494"/>
      <c r="DR116" s="12">
        <v>56</v>
      </c>
      <c r="DS116" s="573"/>
      <c r="DT116" s="71"/>
      <c r="EI116" s="273"/>
      <c r="EJ116" s="385"/>
      <c r="EK116" s="494"/>
      <c r="EL116" s="12">
        <v>56</v>
      </c>
      <c r="EM116" s="573"/>
      <c r="EN116" s="71"/>
      <c r="FC116" s="273"/>
      <c r="FD116" s="385"/>
      <c r="FE116" s="494"/>
      <c r="FF116" s="12">
        <v>56</v>
      </c>
      <c r="FG116" s="573"/>
      <c r="FH116" s="71"/>
      <c r="FW116" s="273"/>
      <c r="FX116" s="385"/>
      <c r="FY116" s="494"/>
      <c r="FZ116" s="12">
        <v>56</v>
      </c>
      <c r="GA116" s="573"/>
      <c r="GB116" s="71"/>
      <c r="GQ116" s="273"/>
      <c r="GR116" s="385"/>
      <c r="GS116" s="494"/>
      <c r="GT116" s="12">
        <v>56</v>
      </c>
      <c r="GU116" s="573"/>
      <c r="GV116" s="71"/>
      <c r="HK116" s="273"/>
      <c r="HL116" s="385"/>
      <c r="HM116" s="494"/>
      <c r="HN116" s="12">
        <v>56</v>
      </c>
      <c r="HO116" s="573"/>
      <c r="HP116" s="71"/>
      <c r="IE116" s="273"/>
      <c r="IF116" s="385"/>
      <c r="IG116" s="494"/>
      <c r="IH116" s="12">
        <v>56</v>
      </c>
      <c r="II116" s="573"/>
      <c r="IJ116" s="71"/>
      <c r="IY116" s="273"/>
      <c r="IZ116" s="385"/>
      <c r="JA116" s="494"/>
      <c r="JB116" s="12">
        <v>56</v>
      </c>
      <c r="JC116" s="573"/>
      <c r="JD116" s="71"/>
      <c r="JS116" s="273"/>
      <c r="JT116" s="385"/>
      <c r="JU116" s="494"/>
      <c r="JV116" s="12">
        <v>56</v>
      </c>
      <c r="JW116" s="573"/>
      <c r="JX116" s="71"/>
      <c r="KM116" s="273"/>
    </row>
    <row r="117" spans="1:299" ht="12.75" customHeight="1" x14ac:dyDescent="0.2">
      <c r="A117" s="494"/>
      <c r="B117" s="12">
        <v>57</v>
      </c>
      <c r="C117" s="573"/>
      <c r="D117" s="71"/>
      <c r="S117" s="273"/>
      <c r="T117" s="385"/>
      <c r="U117" s="494"/>
      <c r="V117" s="12">
        <v>57</v>
      </c>
      <c r="W117" s="573"/>
      <c r="X117" s="71"/>
      <c r="AM117" s="273"/>
      <c r="AN117" s="385"/>
      <c r="AO117" s="494"/>
      <c r="AP117" s="12">
        <v>57</v>
      </c>
      <c r="AQ117" s="573"/>
      <c r="AR117" s="71"/>
      <c r="BG117" s="273"/>
      <c r="BH117" s="271"/>
      <c r="BI117" s="494"/>
      <c r="BJ117" s="12">
        <v>57</v>
      </c>
      <c r="BK117" s="573"/>
      <c r="BL117" s="71"/>
      <c r="CA117" s="273"/>
      <c r="CB117" s="385"/>
      <c r="CC117" s="494"/>
      <c r="CD117" s="12">
        <v>57</v>
      </c>
      <c r="CE117" s="573"/>
      <c r="CF117" s="71"/>
      <c r="CU117" s="273"/>
      <c r="CV117" s="385"/>
      <c r="CW117" s="494"/>
      <c r="CX117" s="12">
        <v>57</v>
      </c>
      <c r="CY117" s="573"/>
      <c r="CZ117" s="71"/>
      <c r="DO117" s="273"/>
      <c r="DP117" s="385"/>
      <c r="DQ117" s="494"/>
      <c r="DR117" s="12">
        <v>57</v>
      </c>
      <c r="DS117" s="573"/>
      <c r="DT117" s="71"/>
      <c r="EI117" s="273"/>
      <c r="EJ117" s="385"/>
      <c r="EK117" s="494"/>
      <c r="EL117" s="12">
        <v>57</v>
      </c>
      <c r="EM117" s="573"/>
      <c r="EN117" s="71"/>
      <c r="FC117" s="273"/>
      <c r="FD117" s="385"/>
      <c r="FE117" s="494"/>
      <c r="FF117" s="12">
        <v>57</v>
      </c>
      <c r="FG117" s="573"/>
      <c r="FH117" s="71"/>
      <c r="FW117" s="273"/>
      <c r="FX117" s="385"/>
      <c r="FY117" s="494"/>
      <c r="FZ117" s="12">
        <v>57</v>
      </c>
      <c r="GA117" s="573"/>
      <c r="GB117" s="71"/>
      <c r="GQ117" s="273"/>
      <c r="GR117" s="385"/>
      <c r="GS117" s="494"/>
      <c r="GT117" s="12">
        <v>57</v>
      </c>
      <c r="GU117" s="573"/>
      <c r="GV117" s="71"/>
      <c r="HK117" s="273"/>
      <c r="HL117" s="385"/>
      <c r="HM117" s="494"/>
      <c r="HN117" s="12">
        <v>57</v>
      </c>
      <c r="HO117" s="573"/>
      <c r="HP117" s="71"/>
      <c r="IE117" s="273"/>
      <c r="IF117" s="385"/>
      <c r="IG117" s="494"/>
      <c r="IH117" s="12">
        <v>57</v>
      </c>
      <c r="II117" s="573"/>
      <c r="IJ117" s="71"/>
      <c r="IY117" s="273"/>
      <c r="IZ117" s="385"/>
      <c r="JA117" s="494"/>
      <c r="JB117" s="12">
        <v>57</v>
      </c>
      <c r="JC117" s="573"/>
      <c r="JD117" s="71"/>
      <c r="JS117" s="273"/>
      <c r="JT117" s="385"/>
      <c r="JU117" s="494"/>
      <c r="JV117" s="12">
        <v>57</v>
      </c>
      <c r="JW117" s="573"/>
      <c r="JX117" s="71"/>
      <c r="KM117" s="273"/>
    </row>
    <row r="118" spans="1:299" ht="12.75" customHeight="1" x14ac:dyDescent="0.2">
      <c r="A118" s="494"/>
      <c r="B118" s="12">
        <v>58</v>
      </c>
      <c r="C118" s="573"/>
      <c r="D118" s="71"/>
      <c r="S118" s="273"/>
      <c r="T118" s="385"/>
      <c r="U118" s="494"/>
      <c r="V118" s="12">
        <v>58</v>
      </c>
      <c r="W118" s="573"/>
      <c r="X118" s="71"/>
      <c r="AM118" s="273"/>
      <c r="AN118" s="385"/>
      <c r="AO118" s="494"/>
      <c r="AP118" s="12">
        <v>58</v>
      </c>
      <c r="AQ118" s="573"/>
      <c r="AR118" s="71"/>
      <c r="BG118" s="273"/>
      <c r="BH118" s="271"/>
      <c r="BI118" s="494"/>
      <c r="BJ118" s="12">
        <v>58</v>
      </c>
      <c r="BK118" s="573"/>
      <c r="BL118" s="71"/>
      <c r="CA118" s="273"/>
      <c r="CB118" s="385"/>
      <c r="CC118" s="494"/>
      <c r="CD118" s="12">
        <v>58</v>
      </c>
      <c r="CE118" s="573"/>
      <c r="CF118" s="71"/>
      <c r="CU118" s="273"/>
      <c r="CV118" s="385"/>
      <c r="CW118" s="494"/>
      <c r="CX118" s="12">
        <v>58</v>
      </c>
      <c r="CY118" s="573"/>
      <c r="CZ118" s="71"/>
      <c r="DO118" s="273"/>
      <c r="DP118" s="385"/>
      <c r="DQ118" s="494"/>
      <c r="DR118" s="12">
        <v>58</v>
      </c>
      <c r="DS118" s="573"/>
      <c r="DT118" s="71"/>
      <c r="EI118" s="273"/>
      <c r="EJ118" s="385"/>
      <c r="EK118" s="494"/>
      <c r="EL118" s="12">
        <v>58</v>
      </c>
      <c r="EM118" s="573"/>
      <c r="EN118" s="71"/>
      <c r="FC118" s="273"/>
      <c r="FD118" s="385"/>
      <c r="FE118" s="494"/>
      <c r="FF118" s="12">
        <v>58</v>
      </c>
      <c r="FG118" s="573"/>
      <c r="FH118" s="71"/>
      <c r="FW118" s="273"/>
      <c r="FX118" s="385"/>
      <c r="FY118" s="494"/>
      <c r="FZ118" s="12">
        <v>58</v>
      </c>
      <c r="GA118" s="573"/>
      <c r="GB118" s="71"/>
      <c r="GQ118" s="273"/>
      <c r="GR118" s="385"/>
      <c r="GS118" s="494"/>
      <c r="GT118" s="12">
        <v>58</v>
      </c>
      <c r="GU118" s="573"/>
      <c r="GV118" s="71"/>
      <c r="HK118" s="273"/>
      <c r="HL118" s="385"/>
      <c r="HM118" s="494"/>
      <c r="HN118" s="12">
        <v>58</v>
      </c>
      <c r="HO118" s="573"/>
      <c r="HP118" s="71"/>
      <c r="IE118" s="273"/>
      <c r="IF118" s="385"/>
      <c r="IG118" s="494"/>
      <c r="IH118" s="12">
        <v>58</v>
      </c>
      <c r="II118" s="573"/>
      <c r="IJ118" s="71"/>
      <c r="IY118" s="273"/>
      <c r="IZ118" s="385"/>
      <c r="JA118" s="494"/>
      <c r="JB118" s="12">
        <v>58</v>
      </c>
      <c r="JC118" s="573"/>
      <c r="JD118" s="71"/>
      <c r="JS118" s="273"/>
      <c r="JT118" s="385"/>
      <c r="JU118" s="494"/>
      <c r="JV118" s="12">
        <v>58</v>
      </c>
      <c r="JW118" s="573"/>
      <c r="JX118" s="71"/>
      <c r="KM118" s="273"/>
    </row>
    <row r="119" spans="1:299" ht="12.75" customHeight="1" x14ac:dyDescent="0.2">
      <c r="A119" s="494"/>
      <c r="B119" s="12">
        <v>59</v>
      </c>
      <c r="C119" s="573"/>
      <c r="D119" s="71"/>
      <c r="S119" s="273"/>
      <c r="T119" s="385"/>
      <c r="U119" s="494"/>
      <c r="V119" s="12">
        <v>59</v>
      </c>
      <c r="W119" s="573"/>
      <c r="X119" s="71"/>
      <c r="AM119" s="273"/>
      <c r="AN119" s="385"/>
      <c r="AO119" s="494"/>
      <c r="AP119" s="12">
        <v>59</v>
      </c>
      <c r="AQ119" s="573"/>
      <c r="AR119" s="71"/>
      <c r="BG119" s="273"/>
      <c r="BH119" s="271"/>
      <c r="BI119" s="494"/>
      <c r="BJ119" s="12">
        <v>59</v>
      </c>
      <c r="BK119" s="573"/>
      <c r="BL119" s="71"/>
      <c r="CA119" s="273"/>
      <c r="CB119" s="385"/>
      <c r="CC119" s="494"/>
      <c r="CD119" s="12">
        <v>59</v>
      </c>
      <c r="CE119" s="573"/>
      <c r="CF119" s="71"/>
      <c r="CU119" s="273"/>
      <c r="CV119" s="385"/>
      <c r="CW119" s="494"/>
      <c r="CX119" s="12">
        <v>59</v>
      </c>
      <c r="CY119" s="573"/>
      <c r="CZ119" s="71"/>
      <c r="DO119" s="273"/>
      <c r="DP119" s="385"/>
      <c r="DQ119" s="494"/>
      <c r="DR119" s="12">
        <v>59</v>
      </c>
      <c r="DS119" s="573"/>
      <c r="DT119" s="71"/>
      <c r="EI119" s="273"/>
      <c r="EJ119" s="385"/>
      <c r="EK119" s="494"/>
      <c r="EL119" s="12">
        <v>59</v>
      </c>
      <c r="EM119" s="573"/>
      <c r="EN119" s="71"/>
      <c r="FC119" s="273"/>
      <c r="FD119" s="385"/>
      <c r="FE119" s="494"/>
      <c r="FF119" s="12">
        <v>59</v>
      </c>
      <c r="FG119" s="573"/>
      <c r="FH119" s="71"/>
      <c r="FW119" s="273"/>
      <c r="FX119" s="385"/>
      <c r="FY119" s="494"/>
      <c r="FZ119" s="12">
        <v>59</v>
      </c>
      <c r="GA119" s="573"/>
      <c r="GB119" s="71"/>
      <c r="GQ119" s="273"/>
      <c r="GR119" s="385"/>
      <c r="GS119" s="494"/>
      <c r="GT119" s="12">
        <v>59</v>
      </c>
      <c r="GU119" s="573"/>
      <c r="GV119" s="71"/>
      <c r="HK119" s="273"/>
      <c r="HL119" s="385"/>
      <c r="HM119" s="494"/>
      <c r="HN119" s="12">
        <v>59</v>
      </c>
      <c r="HO119" s="573"/>
      <c r="HP119" s="71"/>
      <c r="IE119" s="273"/>
      <c r="IF119" s="385"/>
      <c r="IG119" s="494"/>
      <c r="IH119" s="12">
        <v>59</v>
      </c>
      <c r="II119" s="573"/>
      <c r="IJ119" s="71"/>
      <c r="IY119" s="273"/>
      <c r="IZ119" s="385"/>
      <c r="JA119" s="494"/>
      <c r="JB119" s="12">
        <v>59</v>
      </c>
      <c r="JC119" s="573"/>
      <c r="JD119" s="71"/>
      <c r="JS119" s="273"/>
      <c r="JT119" s="385"/>
      <c r="JU119" s="494"/>
      <c r="JV119" s="12">
        <v>59</v>
      </c>
      <c r="JW119" s="573"/>
      <c r="JX119" s="71"/>
      <c r="KM119" s="273"/>
    </row>
    <row r="120" spans="1:299" ht="12.75" customHeight="1" x14ac:dyDescent="0.2">
      <c r="A120" s="494"/>
      <c r="B120" s="12">
        <v>60</v>
      </c>
      <c r="C120" s="573"/>
      <c r="D120" s="71"/>
      <c r="S120" s="273"/>
      <c r="T120" s="385"/>
      <c r="U120" s="494"/>
      <c r="V120" s="12">
        <v>60</v>
      </c>
      <c r="W120" s="573"/>
      <c r="X120" s="71"/>
      <c r="AM120" s="273"/>
      <c r="AN120" s="385"/>
      <c r="AO120" s="494"/>
      <c r="AP120" s="12">
        <v>60</v>
      </c>
      <c r="AQ120" s="573"/>
      <c r="AR120" s="71"/>
      <c r="BG120" s="273"/>
      <c r="BH120" s="271"/>
      <c r="BI120" s="494"/>
      <c r="BJ120" s="12">
        <v>60</v>
      </c>
      <c r="BK120" s="573"/>
      <c r="BL120" s="71"/>
      <c r="CA120" s="273"/>
      <c r="CB120" s="385"/>
      <c r="CC120" s="494"/>
      <c r="CD120" s="12">
        <v>60</v>
      </c>
      <c r="CE120" s="573"/>
      <c r="CF120" s="71"/>
      <c r="CU120" s="273"/>
      <c r="CV120" s="385"/>
      <c r="CW120" s="494"/>
      <c r="CX120" s="12">
        <v>60</v>
      </c>
      <c r="CY120" s="573"/>
      <c r="CZ120" s="71"/>
      <c r="DO120" s="273"/>
      <c r="DP120" s="385"/>
      <c r="DQ120" s="494"/>
      <c r="DR120" s="12">
        <v>60</v>
      </c>
      <c r="DS120" s="573"/>
      <c r="DT120" s="71"/>
      <c r="EI120" s="273"/>
      <c r="EJ120" s="385"/>
      <c r="EK120" s="494"/>
      <c r="EL120" s="12">
        <v>60</v>
      </c>
      <c r="EM120" s="573"/>
      <c r="EN120" s="71"/>
      <c r="FC120" s="273"/>
      <c r="FD120" s="385"/>
      <c r="FE120" s="494"/>
      <c r="FF120" s="12">
        <v>60</v>
      </c>
      <c r="FG120" s="573"/>
      <c r="FH120" s="71"/>
      <c r="FW120" s="273"/>
      <c r="FX120" s="385"/>
      <c r="FY120" s="494"/>
      <c r="FZ120" s="12">
        <v>60</v>
      </c>
      <c r="GA120" s="573"/>
      <c r="GB120" s="71"/>
      <c r="GQ120" s="273"/>
      <c r="GR120" s="385"/>
      <c r="GS120" s="494"/>
      <c r="GT120" s="12">
        <v>60</v>
      </c>
      <c r="GU120" s="573"/>
      <c r="GV120" s="71"/>
      <c r="HK120" s="273"/>
      <c r="HL120" s="385"/>
      <c r="HM120" s="494"/>
      <c r="HN120" s="12">
        <v>60</v>
      </c>
      <c r="HO120" s="573"/>
      <c r="HP120" s="71"/>
      <c r="IE120" s="273"/>
      <c r="IF120" s="385"/>
      <c r="IG120" s="494"/>
      <c r="IH120" s="12">
        <v>60</v>
      </c>
      <c r="II120" s="573"/>
      <c r="IJ120" s="71"/>
      <c r="IY120" s="273"/>
      <c r="IZ120" s="385"/>
      <c r="JA120" s="494"/>
      <c r="JB120" s="12">
        <v>60</v>
      </c>
      <c r="JC120" s="573"/>
      <c r="JD120" s="71"/>
      <c r="JS120" s="273"/>
      <c r="JT120" s="385"/>
      <c r="JU120" s="494"/>
      <c r="JV120" s="12">
        <v>60</v>
      </c>
      <c r="JW120" s="573"/>
      <c r="JX120" s="71"/>
      <c r="KM120" s="273"/>
    </row>
    <row r="121" spans="1:299" ht="12.75" customHeight="1" x14ac:dyDescent="0.2">
      <c r="A121" s="494"/>
      <c r="B121" s="12">
        <v>61</v>
      </c>
      <c r="C121" s="573"/>
      <c r="D121" s="71"/>
      <c r="S121" s="273"/>
      <c r="T121" s="385"/>
      <c r="U121" s="494"/>
      <c r="V121" s="12">
        <v>61</v>
      </c>
      <c r="W121" s="573"/>
      <c r="X121" s="71"/>
      <c r="AM121" s="273"/>
      <c r="AN121" s="385"/>
      <c r="AO121" s="494"/>
      <c r="AP121" s="12">
        <v>61</v>
      </c>
      <c r="AQ121" s="573"/>
      <c r="AR121" s="71"/>
      <c r="BG121" s="273"/>
      <c r="BH121" s="271"/>
      <c r="BI121" s="494"/>
      <c r="BJ121" s="12">
        <v>61</v>
      </c>
      <c r="BK121" s="573"/>
      <c r="BL121" s="71"/>
      <c r="CA121" s="273"/>
      <c r="CB121" s="385"/>
      <c r="CC121" s="494"/>
      <c r="CD121" s="12">
        <v>61</v>
      </c>
      <c r="CE121" s="573"/>
      <c r="CF121" s="71"/>
      <c r="CU121" s="273"/>
      <c r="CV121" s="385"/>
      <c r="CW121" s="494"/>
      <c r="CX121" s="12">
        <v>61</v>
      </c>
      <c r="CY121" s="573"/>
      <c r="CZ121" s="71"/>
      <c r="DO121" s="273"/>
      <c r="DP121" s="385"/>
      <c r="DQ121" s="494"/>
      <c r="DR121" s="12">
        <v>61</v>
      </c>
      <c r="DS121" s="573"/>
      <c r="DT121" s="71"/>
      <c r="EI121" s="273"/>
      <c r="EJ121" s="385"/>
      <c r="EK121" s="494"/>
      <c r="EL121" s="12">
        <v>61</v>
      </c>
      <c r="EM121" s="573"/>
      <c r="EN121" s="71"/>
      <c r="FC121" s="273"/>
      <c r="FD121" s="385"/>
      <c r="FE121" s="494"/>
      <c r="FF121" s="12">
        <v>61</v>
      </c>
      <c r="FG121" s="573"/>
      <c r="FH121" s="71"/>
      <c r="FW121" s="273"/>
      <c r="FX121" s="385"/>
      <c r="FY121" s="494"/>
      <c r="FZ121" s="12">
        <v>61</v>
      </c>
      <c r="GA121" s="573"/>
      <c r="GB121" s="71"/>
      <c r="GQ121" s="273"/>
      <c r="GR121" s="385"/>
      <c r="GS121" s="494"/>
      <c r="GT121" s="12">
        <v>61</v>
      </c>
      <c r="GU121" s="573"/>
      <c r="GV121" s="71"/>
      <c r="HK121" s="273"/>
      <c r="HL121" s="385"/>
      <c r="HM121" s="494"/>
      <c r="HN121" s="12">
        <v>61</v>
      </c>
      <c r="HO121" s="573"/>
      <c r="HP121" s="71"/>
      <c r="IE121" s="273"/>
      <c r="IF121" s="385"/>
      <c r="IG121" s="494"/>
      <c r="IH121" s="12">
        <v>61</v>
      </c>
      <c r="II121" s="573"/>
      <c r="IJ121" s="71"/>
      <c r="IY121" s="273"/>
      <c r="IZ121" s="385"/>
      <c r="JA121" s="494"/>
      <c r="JB121" s="12">
        <v>61</v>
      </c>
      <c r="JC121" s="573"/>
      <c r="JD121" s="71"/>
      <c r="JS121" s="273"/>
      <c r="JT121" s="385"/>
      <c r="JU121" s="494"/>
      <c r="JV121" s="12">
        <v>61</v>
      </c>
      <c r="JW121" s="573"/>
      <c r="JX121" s="71"/>
      <c r="KM121" s="273"/>
    </row>
    <row r="122" spans="1:299" ht="12.75" customHeight="1" x14ac:dyDescent="0.2">
      <c r="A122" s="494"/>
      <c r="B122" s="12">
        <v>62</v>
      </c>
      <c r="C122" s="573"/>
      <c r="D122" s="71"/>
      <c r="S122" s="273"/>
      <c r="T122" s="385"/>
      <c r="U122" s="494"/>
      <c r="V122" s="12">
        <v>62</v>
      </c>
      <c r="W122" s="573"/>
      <c r="X122" s="71"/>
      <c r="AM122" s="273"/>
      <c r="AN122" s="385"/>
      <c r="AO122" s="494"/>
      <c r="AP122" s="12">
        <v>62</v>
      </c>
      <c r="AQ122" s="573"/>
      <c r="AR122" s="71"/>
      <c r="BG122" s="273"/>
      <c r="BH122" s="271"/>
      <c r="BI122" s="494"/>
      <c r="BJ122" s="12">
        <v>62</v>
      </c>
      <c r="BK122" s="573"/>
      <c r="BL122" s="71"/>
      <c r="CA122" s="273"/>
      <c r="CB122" s="385"/>
      <c r="CC122" s="494"/>
      <c r="CD122" s="12">
        <v>62</v>
      </c>
      <c r="CE122" s="573"/>
      <c r="CF122" s="71"/>
      <c r="CU122" s="273"/>
      <c r="CV122" s="385"/>
      <c r="CW122" s="494"/>
      <c r="CX122" s="12">
        <v>62</v>
      </c>
      <c r="CY122" s="573"/>
      <c r="CZ122" s="71"/>
      <c r="DO122" s="273"/>
      <c r="DP122" s="385"/>
      <c r="DQ122" s="494"/>
      <c r="DR122" s="12">
        <v>62</v>
      </c>
      <c r="DS122" s="573"/>
      <c r="DT122" s="71"/>
      <c r="EI122" s="273"/>
      <c r="EJ122" s="385"/>
      <c r="EK122" s="494"/>
      <c r="EL122" s="12">
        <v>62</v>
      </c>
      <c r="EM122" s="573"/>
      <c r="EN122" s="71"/>
      <c r="FC122" s="273"/>
      <c r="FD122" s="385"/>
      <c r="FE122" s="494"/>
      <c r="FF122" s="12">
        <v>62</v>
      </c>
      <c r="FG122" s="573"/>
      <c r="FH122" s="71"/>
      <c r="FW122" s="273"/>
      <c r="FX122" s="385"/>
      <c r="FY122" s="494"/>
      <c r="FZ122" s="12">
        <v>62</v>
      </c>
      <c r="GA122" s="573"/>
      <c r="GB122" s="71"/>
      <c r="GQ122" s="273"/>
      <c r="GR122" s="385"/>
      <c r="GS122" s="494"/>
      <c r="GT122" s="12">
        <v>62</v>
      </c>
      <c r="GU122" s="573"/>
      <c r="GV122" s="71"/>
      <c r="HK122" s="273"/>
      <c r="HL122" s="385"/>
      <c r="HM122" s="494"/>
      <c r="HN122" s="12">
        <v>62</v>
      </c>
      <c r="HO122" s="573"/>
      <c r="HP122" s="71"/>
      <c r="IE122" s="273"/>
      <c r="IF122" s="385"/>
      <c r="IG122" s="494"/>
      <c r="IH122" s="12">
        <v>62</v>
      </c>
      <c r="II122" s="573"/>
      <c r="IJ122" s="71"/>
      <c r="IY122" s="273"/>
      <c r="IZ122" s="385"/>
      <c r="JA122" s="494"/>
      <c r="JB122" s="12">
        <v>62</v>
      </c>
      <c r="JC122" s="573"/>
      <c r="JD122" s="71"/>
      <c r="JS122" s="273"/>
      <c r="JT122" s="385"/>
      <c r="JU122" s="494"/>
      <c r="JV122" s="12">
        <v>62</v>
      </c>
      <c r="JW122" s="573"/>
      <c r="JX122" s="71"/>
      <c r="KM122" s="273"/>
    </row>
    <row r="123" spans="1:299" ht="12.75" customHeight="1" x14ac:dyDescent="0.2">
      <c r="A123" s="494"/>
      <c r="B123" s="12">
        <v>63</v>
      </c>
      <c r="C123" s="573"/>
      <c r="D123" s="71"/>
      <c r="S123" s="273"/>
      <c r="T123" s="385"/>
      <c r="U123" s="494"/>
      <c r="V123" s="12">
        <v>63</v>
      </c>
      <c r="W123" s="573"/>
      <c r="X123" s="71"/>
      <c r="AM123" s="273"/>
      <c r="AN123" s="385"/>
      <c r="AO123" s="494"/>
      <c r="AP123" s="12">
        <v>63</v>
      </c>
      <c r="AQ123" s="573"/>
      <c r="AR123" s="71"/>
      <c r="BG123" s="273"/>
      <c r="BH123" s="271"/>
      <c r="BI123" s="494"/>
      <c r="BJ123" s="12">
        <v>63</v>
      </c>
      <c r="BK123" s="573"/>
      <c r="BL123" s="71"/>
      <c r="CA123" s="273"/>
      <c r="CB123" s="385"/>
      <c r="CC123" s="494"/>
      <c r="CD123" s="12">
        <v>63</v>
      </c>
      <c r="CE123" s="573"/>
      <c r="CF123" s="71"/>
      <c r="CU123" s="273"/>
      <c r="CV123" s="385"/>
      <c r="CW123" s="494"/>
      <c r="CX123" s="12">
        <v>63</v>
      </c>
      <c r="CY123" s="573"/>
      <c r="CZ123" s="71"/>
      <c r="DO123" s="273"/>
      <c r="DP123" s="385"/>
      <c r="DQ123" s="494"/>
      <c r="DR123" s="12">
        <v>63</v>
      </c>
      <c r="DS123" s="573"/>
      <c r="DT123" s="71"/>
      <c r="EI123" s="273"/>
      <c r="EJ123" s="385"/>
      <c r="EK123" s="494"/>
      <c r="EL123" s="12">
        <v>63</v>
      </c>
      <c r="EM123" s="573"/>
      <c r="EN123" s="71"/>
      <c r="FC123" s="273"/>
      <c r="FD123" s="385"/>
      <c r="FE123" s="494"/>
      <c r="FF123" s="12">
        <v>63</v>
      </c>
      <c r="FG123" s="573"/>
      <c r="FH123" s="71"/>
      <c r="FW123" s="273"/>
      <c r="FX123" s="385"/>
      <c r="FY123" s="494"/>
      <c r="FZ123" s="12">
        <v>63</v>
      </c>
      <c r="GA123" s="573"/>
      <c r="GB123" s="71"/>
      <c r="GQ123" s="273"/>
      <c r="GR123" s="385"/>
      <c r="GS123" s="494"/>
      <c r="GT123" s="12">
        <v>63</v>
      </c>
      <c r="GU123" s="573"/>
      <c r="GV123" s="71"/>
      <c r="HK123" s="273"/>
      <c r="HL123" s="385"/>
      <c r="HM123" s="494"/>
      <c r="HN123" s="12">
        <v>63</v>
      </c>
      <c r="HO123" s="573"/>
      <c r="HP123" s="71"/>
      <c r="IE123" s="273"/>
      <c r="IF123" s="385"/>
      <c r="IG123" s="494"/>
      <c r="IH123" s="12">
        <v>63</v>
      </c>
      <c r="II123" s="573"/>
      <c r="IJ123" s="71"/>
      <c r="IY123" s="273"/>
      <c r="IZ123" s="385"/>
      <c r="JA123" s="494"/>
      <c r="JB123" s="12">
        <v>63</v>
      </c>
      <c r="JC123" s="573"/>
      <c r="JD123" s="71"/>
      <c r="JS123" s="273"/>
      <c r="JT123" s="385"/>
      <c r="JU123" s="494"/>
      <c r="JV123" s="12">
        <v>63</v>
      </c>
      <c r="JW123" s="573"/>
      <c r="JX123" s="71"/>
      <c r="KM123" s="273"/>
    </row>
    <row r="124" spans="1:299" ht="12.75" customHeight="1" x14ac:dyDescent="0.2">
      <c r="A124" s="494"/>
      <c r="B124" s="12">
        <v>64</v>
      </c>
      <c r="C124" s="573"/>
      <c r="D124" s="71"/>
      <c r="S124" s="273"/>
      <c r="T124" s="385"/>
      <c r="U124" s="494"/>
      <c r="V124" s="12">
        <v>64</v>
      </c>
      <c r="W124" s="573"/>
      <c r="X124" s="71"/>
      <c r="AM124" s="273"/>
      <c r="AN124" s="385"/>
      <c r="AO124" s="494"/>
      <c r="AP124" s="12">
        <v>64</v>
      </c>
      <c r="AQ124" s="573"/>
      <c r="AR124" s="71"/>
      <c r="BG124" s="273"/>
      <c r="BH124" s="271"/>
      <c r="BI124" s="494"/>
      <c r="BJ124" s="12">
        <v>64</v>
      </c>
      <c r="BK124" s="573"/>
      <c r="BL124" s="71"/>
      <c r="CA124" s="273"/>
      <c r="CB124" s="385"/>
      <c r="CC124" s="494"/>
      <c r="CD124" s="12">
        <v>64</v>
      </c>
      <c r="CE124" s="573"/>
      <c r="CF124" s="71"/>
      <c r="CU124" s="273"/>
      <c r="CV124" s="385"/>
      <c r="CW124" s="494"/>
      <c r="CX124" s="12">
        <v>64</v>
      </c>
      <c r="CY124" s="573"/>
      <c r="CZ124" s="71"/>
      <c r="DO124" s="273"/>
      <c r="DP124" s="385"/>
      <c r="DQ124" s="494"/>
      <c r="DR124" s="12">
        <v>64</v>
      </c>
      <c r="DS124" s="573"/>
      <c r="DT124" s="71"/>
      <c r="EI124" s="273"/>
      <c r="EJ124" s="385"/>
      <c r="EK124" s="494"/>
      <c r="EL124" s="12">
        <v>64</v>
      </c>
      <c r="EM124" s="573"/>
      <c r="EN124" s="71"/>
      <c r="FC124" s="273"/>
      <c r="FD124" s="385"/>
      <c r="FE124" s="494"/>
      <c r="FF124" s="12">
        <v>64</v>
      </c>
      <c r="FG124" s="573"/>
      <c r="FH124" s="71"/>
      <c r="FW124" s="273"/>
      <c r="FX124" s="385"/>
      <c r="FY124" s="494"/>
      <c r="FZ124" s="12">
        <v>64</v>
      </c>
      <c r="GA124" s="573"/>
      <c r="GB124" s="71"/>
      <c r="GQ124" s="273"/>
      <c r="GR124" s="385"/>
      <c r="GS124" s="494"/>
      <c r="GT124" s="12">
        <v>64</v>
      </c>
      <c r="GU124" s="573"/>
      <c r="GV124" s="71"/>
      <c r="HK124" s="273"/>
      <c r="HL124" s="385"/>
      <c r="HM124" s="494"/>
      <c r="HN124" s="12">
        <v>64</v>
      </c>
      <c r="HO124" s="573"/>
      <c r="HP124" s="71"/>
      <c r="IE124" s="273"/>
      <c r="IF124" s="385"/>
      <c r="IG124" s="494"/>
      <c r="IH124" s="12">
        <v>64</v>
      </c>
      <c r="II124" s="573"/>
      <c r="IJ124" s="71"/>
      <c r="IY124" s="273"/>
      <c r="IZ124" s="385"/>
      <c r="JA124" s="494"/>
      <c r="JB124" s="12">
        <v>64</v>
      </c>
      <c r="JC124" s="573"/>
      <c r="JD124" s="71"/>
      <c r="JS124" s="273"/>
      <c r="JT124" s="385"/>
      <c r="JU124" s="494"/>
      <c r="JV124" s="12">
        <v>64</v>
      </c>
      <c r="JW124" s="573"/>
      <c r="JX124" s="71"/>
      <c r="KM124" s="273"/>
    </row>
    <row r="125" spans="1:299" ht="12.75" customHeight="1" x14ac:dyDescent="0.2">
      <c r="A125" s="494"/>
      <c r="B125" s="12">
        <v>65</v>
      </c>
      <c r="C125" s="573"/>
      <c r="D125" s="71"/>
      <c r="S125" s="273"/>
      <c r="T125" s="385"/>
      <c r="U125" s="494"/>
      <c r="V125" s="12">
        <v>65</v>
      </c>
      <c r="W125" s="573"/>
      <c r="X125" s="71"/>
      <c r="AM125" s="273"/>
      <c r="AN125" s="385"/>
      <c r="AO125" s="494"/>
      <c r="AP125" s="12">
        <v>65</v>
      </c>
      <c r="AQ125" s="573"/>
      <c r="AR125" s="71"/>
      <c r="BG125" s="273"/>
      <c r="BH125" s="271"/>
      <c r="BI125" s="494"/>
      <c r="BJ125" s="12">
        <v>65</v>
      </c>
      <c r="BK125" s="573"/>
      <c r="BL125" s="71"/>
      <c r="CA125" s="273"/>
      <c r="CB125" s="385"/>
      <c r="CC125" s="494"/>
      <c r="CD125" s="12">
        <v>65</v>
      </c>
      <c r="CE125" s="573"/>
      <c r="CF125" s="71"/>
      <c r="CU125" s="273"/>
      <c r="CV125" s="385"/>
      <c r="CW125" s="494"/>
      <c r="CX125" s="12">
        <v>65</v>
      </c>
      <c r="CY125" s="573"/>
      <c r="CZ125" s="71"/>
      <c r="DO125" s="273"/>
      <c r="DP125" s="385"/>
      <c r="DQ125" s="494"/>
      <c r="DR125" s="12">
        <v>65</v>
      </c>
      <c r="DS125" s="573"/>
      <c r="DT125" s="71"/>
      <c r="EI125" s="273"/>
      <c r="EJ125" s="385"/>
      <c r="EK125" s="494"/>
      <c r="EL125" s="12">
        <v>65</v>
      </c>
      <c r="EM125" s="573"/>
      <c r="EN125" s="71"/>
      <c r="FC125" s="273"/>
      <c r="FD125" s="385"/>
      <c r="FE125" s="494"/>
      <c r="FF125" s="12">
        <v>65</v>
      </c>
      <c r="FG125" s="573"/>
      <c r="FH125" s="71"/>
      <c r="FW125" s="273"/>
      <c r="FX125" s="385"/>
      <c r="FY125" s="494"/>
      <c r="FZ125" s="12">
        <v>65</v>
      </c>
      <c r="GA125" s="573"/>
      <c r="GB125" s="71"/>
      <c r="GQ125" s="273"/>
      <c r="GR125" s="385"/>
      <c r="GS125" s="494"/>
      <c r="GT125" s="12">
        <v>65</v>
      </c>
      <c r="GU125" s="573"/>
      <c r="GV125" s="71"/>
      <c r="HK125" s="273"/>
      <c r="HL125" s="385"/>
      <c r="HM125" s="494"/>
      <c r="HN125" s="12">
        <v>65</v>
      </c>
      <c r="HO125" s="573"/>
      <c r="HP125" s="71"/>
      <c r="IE125" s="273"/>
      <c r="IF125" s="385"/>
      <c r="IG125" s="494"/>
      <c r="IH125" s="12">
        <v>65</v>
      </c>
      <c r="II125" s="573"/>
      <c r="IJ125" s="71"/>
      <c r="IY125" s="273"/>
      <c r="IZ125" s="385"/>
      <c r="JA125" s="494"/>
      <c r="JB125" s="12">
        <v>65</v>
      </c>
      <c r="JC125" s="573"/>
      <c r="JD125" s="71"/>
      <c r="JS125" s="273"/>
      <c r="JT125" s="385"/>
      <c r="JU125" s="494"/>
      <c r="JV125" s="12">
        <v>65</v>
      </c>
      <c r="JW125" s="573"/>
      <c r="JX125" s="71"/>
      <c r="KM125" s="273"/>
    </row>
    <row r="126" spans="1:299" ht="12.75" customHeight="1" x14ac:dyDescent="0.2">
      <c r="A126" s="494"/>
      <c r="B126" s="12">
        <v>66</v>
      </c>
      <c r="C126" s="573"/>
      <c r="D126" s="71"/>
      <c r="S126" s="273"/>
      <c r="T126" s="385"/>
      <c r="U126" s="494"/>
      <c r="V126" s="12">
        <v>66</v>
      </c>
      <c r="W126" s="573"/>
      <c r="X126" s="71"/>
      <c r="AM126" s="273"/>
      <c r="AN126" s="385"/>
      <c r="AO126" s="494"/>
      <c r="AP126" s="12">
        <v>66</v>
      </c>
      <c r="AQ126" s="573"/>
      <c r="AR126" s="71"/>
      <c r="BG126" s="273"/>
      <c r="BH126" s="271"/>
      <c r="BI126" s="494"/>
      <c r="BJ126" s="12">
        <v>66</v>
      </c>
      <c r="BK126" s="573"/>
      <c r="BL126" s="71"/>
      <c r="CA126" s="273"/>
      <c r="CB126" s="385"/>
      <c r="CC126" s="494"/>
      <c r="CD126" s="12">
        <v>66</v>
      </c>
      <c r="CE126" s="573"/>
      <c r="CF126" s="71"/>
      <c r="CU126" s="273"/>
      <c r="CV126" s="385"/>
      <c r="CW126" s="494"/>
      <c r="CX126" s="12">
        <v>66</v>
      </c>
      <c r="CY126" s="573"/>
      <c r="CZ126" s="71"/>
      <c r="DO126" s="273"/>
      <c r="DP126" s="385"/>
      <c r="DQ126" s="494"/>
      <c r="DR126" s="12">
        <v>66</v>
      </c>
      <c r="DS126" s="573"/>
      <c r="DT126" s="71"/>
      <c r="EI126" s="273"/>
      <c r="EJ126" s="385"/>
      <c r="EK126" s="494"/>
      <c r="EL126" s="12">
        <v>66</v>
      </c>
      <c r="EM126" s="573"/>
      <c r="EN126" s="71"/>
      <c r="FC126" s="273"/>
      <c r="FD126" s="385"/>
      <c r="FE126" s="494"/>
      <c r="FF126" s="12">
        <v>66</v>
      </c>
      <c r="FG126" s="573"/>
      <c r="FH126" s="71"/>
      <c r="FW126" s="273"/>
      <c r="FX126" s="385"/>
      <c r="FY126" s="494"/>
      <c r="FZ126" s="12">
        <v>66</v>
      </c>
      <c r="GA126" s="573"/>
      <c r="GB126" s="71"/>
      <c r="GQ126" s="273"/>
      <c r="GR126" s="385"/>
      <c r="GS126" s="494"/>
      <c r="GT126" s="12">
        <v>66</v>
      </c>
      <c r="GU126" s="573"/>
      <c r="GV126" s="71"/>
      <c r="HK126" s="273"/>
      <c r="HL126" s="385"/>
      <c r="HM126" s="494"/>
      <c r="HN126" s="12">
        <v>66</v>
      </c>
      <c r="HO126" s="573"/>
      <c r="HP126" s="71"/>
      <c r="IE126" s="273"/>
      <c r="IF126" s="385"/>
      <c r="IG126" s="494"/>
      <c r="IH126" s="12">
        <v>66</v>
      </c>
      <c r="II126" s="573"/>
      <c r="IJ126" s="71"/>
      <c r="IY126" s="273"/>
      <c r="IZ126" s="385"/>
      <c r="JA126" s="494"/>
      <c r="JB126" s="12">
        <v>66</v>
      </c>
      <c r="JC126" s="573"/>
      <c r="JD126" s="71"/>
      <c r="JS126" s="273"/>
      <c r="JT126" s="385"/>
      <c r="JU126" s="494"/>
      <c r="JV126" s="12">
        <v>66</v>
      </c>
      <c r="JW126" s="573"/>
      <c r="JX126" s="71"/>
      <c r="KM126" s="273"/>
    </row>
    <row r="127" spans="1:299" ht="12.75" customHeight="1" x14ac:dyDescent="0.2">
      <c r="A127" s="494"/>
      <c r="B127" s="12">
        <v>67</v>
      </c>
      <c r="C127" s="573"/>
      <c r="D127" s="71"/>
      <c r="S127" s="273"/>
      <c r="T127" s="385"/>
      <c r="U127" s="494"/>
      <c r="V127" s="12">
        <v>67</v>
      </c>
      <c r="W127" s="573"/>
      <c r="X127" s="71"/>
      <c r="AM127" s="273"/>
      <c r="AN127" s="385"/>
      <c r="AO127" s="494"/>
      <c r="AP127" s="12">
        <v>67</v>
      </c>
      <c r="AQ127" s="573"/>
      <c r="AR127" s="71"/>
      <c r="BG127" s="273"/>
      <c r="BH127" s="271"/>
      <c r="BI127" s="494"/>
      <c r="BJ127" s="12">
        <v>67</v>
      </c>
      <c r="BK127" s="573"/>
      <c r="BL127" s="71"/>
      <c r="CA127" s="273"/>
      <c r="CB127" s="385"/>
      <c r="CC127" s="494"/>
      <c r="CD127" s="12">
        <v>67</v>
      </c>
      <c r="CE127" s="573"/>
      <c r="CF127" s="71"/>
      <c r="CU127" s="273"/>
      <c r="CV127" s="385"/>
      <c r="CW127" s="494"/>
      <c r="CX127" s="12">
        <v>67</v>
      </c>
      <c r="CY127" s="573"/>
      <c r="CZ127" s="71"/>
      <c r="DO127" s="273"/>
      <c r="DP127" s="385"/>
      <c r="DQ127" s="494"/>
      <c r="DR127" s="12">
        <v>67</v>
      </c>
      <c r="DS127" s="573"/>
      <c r="DT127" s="71"/>
      <c r="EI127" s="273"/>
      <c r="EJ127" s="385"/>
      <c r="EK127" s="494"/>
      <c r="EL127" s="12">
        <v>67</v>
      </c>
      <c r="EM127" s="573"/>
      <c r="EN127" s="71"/>
      <c r="FC127" s="273"/>
      <c r="FD127" s="385"/>
      <c r="FE127" s="494"/>
      <c r="FF127" s="12">
        <v>67</v>
      </c>
      <c r="FG127" s="573"/>
      <c r="FH127" s="71"/>
      <c r="FW127" s="273"/>
      <c r="FX127" s="385"/>
      <c r="FY127" s="494"/>
      <c r="FZ127" s="12">
        <v>67</v>
      </c>
      <c r="GA127" s="573"/>
      <c r="GB127" s="71"/>
      <c r="GQ127" s="273"/>
      <c r="GR127" s="385"/>
      <c r="GS127" s="494"/>
      <c r="GT127" s="12">
        <v>67</v>
      </c>
      <c r="GU127" s="573"/>
      <c r="GV127" s="71"/>
      <c r="HK127" s="273"/>
      <c r="HL127" s="385"/>
      <c r="HM127" s="494"/>
      <c r="HN127" s="12">
        <v>67</v>
      </c>
      <c r="HO127" s="573"/>
      <c r="HP127" s="71"/>
      <c r="IE127" s="273"/>
      <c r="IF127" s="385"/>
      <c r="IG127" s="494"/>
      <c r="IH127" s="12">
        <v>67</v>
      </c>
      <c r="II127" s="573"/>
      <c r="IJ127" s="71"/>
      <c r="IY127" s="273"/>
      <c r="IZ127" s="385"/>
      <c r="JA127" s="494"/>
      <c r="JB127" s="12">
        <v>67</v>
      </c>
      <c r="JC127" s="573"/>
      <c r="JD127" s="71"/>
      <c r="JS127" s="273"/>
      <c r="JT127" s="385"/>
      <c r="JU127" s="494"/>
      <c r="JV127" s="12">
        <v>67</v>
      </c>
      <c r="JW127" s="573"/>
      <c r="JX127" s="71"/>
      <c r="KM127" s="273"/>
    </row>
    <row r="128" spans="1:299" ht="12.75" customHeight="1" x14ac:dyDescent="0.2">
      <c r="A128" s="494"/>
      <c r="B128" s="12">
        <v>68</v>
      </c>
      <c r="C128" s="573"/>
      <c r="D128" s="71"/>
      <c r="S128" s="273"/>
      <c r="T128" s="385"/>
      <c r="U128" s="494"/>
      <c r="V128" s="12">
        <v>68</v>
      </c>
      <c r="W128" s="573"/>
      <c r="X128" s="71"/>
      <c r="AM128" s="273"/>
      <c r="AN128" s="385"/>
      <c r="AO128" s="494"/>
      <c r="AP128" s="12">
        <v>68</v>
      </c>
      <c r="AQ128" s="573"/>
      <c r="AR128" s="71"/>
      <c r="BG128" s="273"/>
      <c r="BH128" s="271"/>
      <c r="BI128" s="494"/>
      <c r="BJ128" s="12">
        <v>68</v>
      </c>
      <c r="BK128" s="573"/>
      <c r="BL128" s="71"/>
      <c r="CA128" s="273"/>
      <c r="CB128" s="385"/>
      <c r="CC128" s="494"/>
      <c r="CD128" s="12">
        <v>68</v>
      </c>
      <c r="CE128" s="573"/>
      <c r="CF128" s="71"/>
      <c r="CU128" s="273"/>
      <c r="CV128" s="385"/>
      <c r="CW128" s="494"/>
      <c r="CX128" s="12">
        <v>68</v>
      </c>
      <c r="CY128" s="573"/>
      <c r="CZ128" s="71"/>
      <c r="DO128" s="273"/>
      <c r="DP128" s="385"/>
      <c r="DQ128" s="494"/>
      <c r="DR128" s="12">
        <v>68</v>
      </c>
      <c r="DS128" s="573"/>
      <c r="DT128" s="71"/>
      <c r="EI128" s="273"/>
      <c r="EJ128" s="385"/>
      <c r="EK128" s="494"/>
      <c r="EL128" s="12">
        <v>68</v>
      </c>
      <c r="EM128" s="573"/>
      <c r="EN128" s="71"/>
      <c r="FC128" s="273"/>
      <c r="FD128" s="385"/>
      <c r="FE128" s="494"/>
      <c r="FF128" s="12">
        <v>68</v>
      </c>
      <c r="FG128" s="573"/>
      <c r="FH128" s="71"/>
      <c r="FW128" s="273"/>
      <c r="FX128" s="385"/>
      <c r="FY128" s="494"/>
      <c r="FZ128" s="12">
        <v>68</v>
      </c>
      <c r="GA128" s="573"/>
      <c r="GB128" s="71"/>
      <c r="GQ128" s="273"/>
      <c r="GR128" s="385"/>
      <c r="GS128" s="494"/>
      <c r="GT128" s="12">
        <v>68</v>
      </c>
      <c r="GU128" s="573"/>
      <c r="GV128" s="71"/>
      <c r="HK128" s="273"/>
      <c r="HL128" s="385"/>
      <c r="HM128" s="494"/>
      <c r="HN128" s="12">
        <v>68</v>
      </c>
      <c r="HO128" s="573"/>
      <c r="HP128" s="71"/>
      <c r="IE128" s="273"/>
      <c r="IF128" s="385"/>
      <c r="IG128" s="494"/>
      <c r="IH128" s="12">
        <v>68</v>
      </c>
      <c r="II128" s="573"/>
      <c r="IJ128" s="71"/>
      <c r="IY128" s="273"/>
      <c r="IZ128" s="385"/>
      <c r="JA128" s="494"/>
      <c r="JB128" s="12">
        <v>68</v>
      </c>
      <c r="JC128" s="573"/>
      <c r="JD128" s="71"/>
      <c r="JS128" s="273"/>
      <c r="JT128" s="385"/>
      <c r="JU128" s="494"/>
      <c r="JV128" s="12">
        <v>68</v>
      </c>
      <c r="JW128" s="573"/>
      <c r="JX128" s="71"/>
      <c r="KM128" s="273"/>
    </row>
    <row r="129" spans="1:299" ht="12.75" customHeight="1" x14ac:dyDescent="0.2">
      <c r="A129" s="494"/>
      <c r="B129" s="12">
        <v>69</v>
      </c>
      <c r="C129" s="573"/>
      <c r="D129" s="71"/>
      <c r="S129" s="273"/>
      <c r="T129" s="385"/>
      <c r="U129" s="494"/>
      <c r="V129" s="12">
        <v>69</v>
      </c>
      <c r="W129" s="573"/>
      <c r="X129" s="71"/>
      <c r="AM129" s="273"/>
      <c r="AN129" s="385"/>
      <c r="AO129" s="494"/>
      <c r="AP129" s="12">
        <v>69</v>
      </c>
      <c r="AQ129" s="573"/>
      <c r="AR129" s="71"/>
      <c r="BG129" s="273"/>
      <c r="BH129" s="271"/>
      <c r="BI129" s="494"/>
      <c r="BJ129" s="12">
        <v>69</v>
      </c>
      <c r="BK129" s="573"/>
      <c r="BL129" s="71"/>
      <c r="CA129" s="273"/>
      <c r="CB129" s="385"/>
      <c r="CC129" s="494"/>
      <c r="CD129" s="12">
        <v>69</v>
      </c>
      <c r="CE129" s="573"/>
      <c r="CF129" s="71"/>
      <c r="CU129" s="273"/>
      <c r="CV129" s="385"/>
      <c r="CW129" s="494"/>
      <c r="CX129" s="12">
        <v>69</v>
      </c>
      <c r="CY129" s="573"/>
      <c r="CZ129" s="71"/>
      <c r="DO129" s="273"/>
      <c r="DP129" s="385"/>
      <c r="DQ129" s="494"/>
      <c r="DR129" s="12">
        <v>69</v>
      </c>
      <c r="DS129" s="573"/>
      <c r="DT129" s="71"/>
      <c r="EI129" s="273"/>
      <c r="EJ129" s="385"/>
      <c r="EK129" s="494"/>
      <c r="EL129" s="12">
        <v>69</v>
      </c>
      <c r="EM129" s="573"/>
      <c r="EN129" s="71"/>
      <c r="FC129" s="273"/>
      <c r="FD129" s="385"/>
      <c r="FE129" s="494"/>
      <c r="FF129" s="12">
        <v>69</v>
      </c>
      <c r="FG129" s="573"/>
      <c r="FH129" s="71"/>
      <c r="FW129" s="273"/>
      <c r="FX129" s="385"/>
      <c r="FY129" s="494"/>
      <c r="FZ129" s="12">
        <v>69</v>
      </c>
      <c r="GA129" s="573"/>
      <c r="GB129" s="71"/>
      <c r="GQ129" s="273"/>
      <c r="GR129" s="385"/>
      <c r="GS129" s="494"/>
      <c r="GT129" s="12">
        <v>69</v>
      </c>
      <c r="GU129" s="573"/>
      <c r="GV129" s="71"/>
      <c r="HK129" s="273"/>
      <c r="HL129" s="385"/>
      <c r="HM129" s="494"/>
      <c r="HN129" s="12">
        <v>69</v>
      </c>
      <c r="HO129" s="573"/>
      <c r="HP129" s="71"/>
      <c r="IE129" s="273"/>
      <c r="IF129" s="385"/>
      <c r="IG129" s="494"/>
      <c r="IH129" s="12">
        <v>69</v>
      </c>
      <c r="II129" s="573"/>
      <c r="IJ129" s="71"/>
      <c r="IY129" s="273"/>
      <c r="IZ129" s="385"/>
      <c r="JA129" s="494"/>
      <c r="JB129" s="12">
        <v>69</v>
      </c>
      <c r="JC129" s="573"/>
      <c r="JD129" s="71"/>
      <c r="JS129" s="273"/>
      <c r="JT129" s="385"/>
      <c r="JU129" s="494"/>
      <c r="JV129" s="12">
        <v>69</v>
      </c>
      <c r="JW129" s="573"/>
      <c r="JX129" s="71"/>
      <c r="KM129" s="273"/>
    </row>
    <row r="130" spans="1:299" ht="12.75" customHeight="1" x14ac:dyDescent="0.2">
      <c r="A130" s="494"/>
      <c r="B130" s="12">
        <v>70</v>
      </c>
      <c r="C130" s="573"/>
      <c r="D130" s="71"/>
      <c r="S130" s="273"/>
      <c r="T130" s="385"/>
      <c r="U130" s="494"/>
      <c r="V130" s="12">
        <v>70</v>
      </c>
      <c r="W130" s="573"/>
      <c r="X130" s="71"/>
      <c r="AM130" s="273"/>
      <c r="AN130" s="385"/>
      <c r="AO130" s="494"/>
      <c r="AP130" s="12">
        <v>70</v>
      </c>
      <c r="AQ130" s="573"/>
      <c r="AR130" s="71"/>
      <c r="BG130" s="273"/>
      <c r="BH130" s="271"/>
      <c r="BI130" s="494"/>
      <c r="BJ130" s="12">
        <v>70</v>
      </c>
      <c r="BK130" s="573"/>
      <c r="BL130" s="71"/>
      <c r="CA130" s="273"/>
      <c r="CB130" s="385"/>
      <c r="CC130" s="494"/>
      <c r="CD130" s="12">
        <v>70</v>
      </c>
      <c r="CE130" s="573"/>
      <c r="CF130" s="71"/>
      <c r="CU130" s="273"/>
      <c r="CV130" s="385"/>
      <c r="CW130" s="494"/>
      <c r="CX130" s="12">
        <v>70</v>
      </c>
      <c r="CY130" s="573"/>
      <c r="CZ130" s="71"/>
      <c r="DO130" s="273"/>
      <c r="DP130" s="385"/>
      <c r="DQ130" s="494"/>
      <c r="DR130" s="12">
        <v>70</v>
      </c>
      <c r="DS130" s="573"/>
      <c r="DT130" s="71"/>
      <c r="EI130" s="273"/>
      <c r="EJ130" s="385"/>
      <c r="EK130" s="494"/>
      <c r="EL130" s="12">
        <v>70</v>
      </c>
      <c r="EM130" s="573"/>
      <c r="EN130" s="71"/>
      <c r="FC130" s="273"/>
      <c r="FD130" s="385"/>
      <c r="FE130" s="494"/>
      <c r="FF130" s="12">
        <v>70</v>
      </c>
      <c r="FG130" s="573"/>
      <c r="FH130" s="71"/>
      <c r="FW130" s="273"/>
      <c r="FX130" s="385"/>
      <c r="FY130" s="494"/>
      <c r="FZ130" s="12">
        <v>70</v>
      </c>
      <c r="GA130" s="573"/>
      <c r="GB130" s="71"/>
      <c r="GQ130" s="273"/>
      <c r="GR130" s="385"/>
      <c r="GS130" s="494"/>
      <c r="GT130" s="12">
        <v>70</v>
      </c>
      <c r="GU130" s="573"/>
      <c r="GV130" s="71"/>
      <c r="HK130" s="273"/>
      <c r="HL130" s="385"/>
      <c r="HM130" s="494"/>
      <c r="HN130" s="12">
        <v>70</v>
      </c>
      <c r="HO130" s="573"/>
      <c r="HP130" s="71"/>
      <c r="IE130" s="273"/>
      <c r="IF130" s="385"/>
      <c r="IG130" s="494"/>
      <c r="IH130" s="12">
        <v>70</v>
      </c>
      <c r="II130" s="573"/>
      <c r="IJ130" s="71"/>
      <c r="IY130" s="273"/>
      <c r="IZ130" s="385"/>
      <c r="JA130" s="494"/>
      <c r="JB130" s="12">
        <v>70</v>
      </c>
      <c r="JC130" s="573"/>
      <c r="JD130" s="71"/>
      <c r="JS130" s="273"/>
      <c r="JT130" s="385"/>
      <c r="JU130" s="494"/>
      <c r="JV130" s="12">
        <v>70</v>
      </c>
      <c r="JW130" s="573"/>
      <c r="JX130" s="71"/>
      <c r="KM130" s="273"/>
    </row>
    <row r="131" spans="1:299" ht="12.75" customHeight="1" x14ac:dyDescent="0.2">
      <c r="A131" s="494"/>
      <c r="B131" s="12">
        <v>71</v>
      </c>
      <c r="C131" s="573"/>
      <c r="D131" s="71"/>
      <c r="S131" s="273"/>
      <c r="T131" s="385"/>
      <c r="U131" s="494"/>
      <c r="V131" s="12">
        <v>71</v>
      </c>
      <c r="W131" s="573"/>
      <c r="X131" s="71"/>
      <c r="AM131" s="273"/>
      <c r="AN131" s="385"/>
      <c r="AO131" s="494"/>
      <c r="AP131" s="12">
        <v>71</v>
      </c>
      <c r="AQ131" s="573"/>
      <c r="AR131" s="71"/>
      <c r="BG131" s="273"/>
      <c r="BH131" s="271"/>
      <c r="BI131" s="494"/>
      <c r="BJ131" s="12">
        <v>71</v>
      </c>
      <c r="BK131" s="573"/>
      <c r="BL131" s="71"/>
      <c r="CA131" s="273"/>
      <c r="CB131" s="385"/>
      <c r="CC131" s="494"/>
      <c r="CD131" s="12">
        <v>71</v>
      </c>
      <c r="CE131" s="573"/>
      <c r="CF131" s="71"/>
      <c r="CU131" s="273"/>
      <c r="CV131" s="385"/>
      <c r="CW131" s="494"/>
      <c r="CX131" s="12">
        <v>71</v>
      </c>
      <c r="CY131" s="573"/>
      <c r="CZ131" s="71"/>
      <c r="DO131" s="273"/>
      <c r="DP131" s="385"/>
      <c r="DQ131" s="494"/>
      <c r="DR131" s="12">
        <v>71</v>
      </c>
      <c r="DS131" s="573"/>
      <c r="DT131" s="71"/>
      <c r="EI131" s="273"/>
      <c r="EJ131" s="385"/>
      <c r="EK131" s="494"/>
      <c r="EL131" s="12">
        <v>71</v>
      </c>
      <c r="EM131" s="573"/>
      <c r="EN131" s="71"/>
      <c r="FC131" s="273"/>
      <c r="FD131" s="385"/>
      <c r="FE131" s="494"/>
      <c r="FF131" s="12">
        <v>71</v>
      </c>
      <c r="FG131" s="573"/>
      <c r="FH131" s="71"/>
      <c r="FW131" s="273"/>
      <c r="FX131" s="385"/>
      <c r="FY131" s="494"/>
      <c r="FZ131" s="12">
        <v>71</v>
      </c>
      <c r="GA131" s="573"/>
      <c r="GB131" s="71"/>
      <c r="GQ131" s="273"/>
      <c r="GR131" s="385"/>
      <c r="GS131" s="494"/>
      <c r="GT131" s="12">
        <v>71</v>
      </c>
      <c r="GU131" s="573"/>
      <c r="GV131" s="71"/>
      <c r="HK131" s="273"/>
      <c r="HL131" s="385"/>
      <c r="HM131" s="494"/>
      <c r="HN131" s="12">
        <v>71</v>
      </c>
      <c r="HO131" s="573"/>
      <c r="HP131" s="71"/>
      <c r="IE131" s="273"/>
      <c r="IF131" s="385"/>
      <c r="IG131" s="494"/>
      <c r="IH131" s="12">
        <v>71</v>
      </c>
      <c r="II131" s="573"/>
      <c r="IJ131" s="71"/>
      <c r="IY131" s="273"/>
      <c r="IZ131" s="385"/>
      <c r="JA131" s="494"/>
      <c r="JB131" s="12">
        <v>71</v>
      </c>
      <c r="JC131" s="573"/>
      <c r="JD131" s="71"/>
      <c r="JS131" s="273"/>
      <c r="JT131" s="385"/>
      <c r="JU131" s="494"/>
      <c r="JV131" s="12">
        <v>71</v>
      </c>
      <c r="JW131" s="573"/>
      <c r="JX131" s="71"/>
      <c r="KM131" s="273"/>
    </row>
    <row r="132" spans="1:299" ht="12.75" customHeight="1" x14ac:dyDescent="0.2">
      <c r="A132" s="494"/>
      <c r="B132" s="12">
        <v>72</v>
      </c>
      <c r="C132" s="573"/>
      <c r="D132" s="71"/>
      <c r="S132" s="273"/>
      <c r="T132" s="385"/>
      <c r="U132" s="494"/>
      <c r="V132" s="12">
        <v>72</v>
      </c>
      <c r="W132" s="573"/>
      <c r="X132" s="71"/>
      <c r="AM132" s="273"/>
      <c r="AN132" s="385"/>
      <c r="AO132" s="494"/>
      <c r="AP132" s="12">
        <v>72</v>
      </c>
      <c r="AQ132" s="573"/>
      <c r="AR132" s="71"/>
      <c r="BG132" s="273"/>
      <c r="BH132" s="271"/>
      <c r="BI132" s="494"/>
      <c r="BJ132" s="12">
        <v>72</v>
      </c>
      <c r="BK132" s="573"/>
      <c r="BL132" s="71"/>
      <c r="CA132" s="273"/>
      <c r="CB132" s="385"/>
      <c r="CC132" s="494"/>
      <c r="CD132" s="12">
        <v>72</v>
      </c>
      <c r="CE132" s="573"/>
      <c r="CF132" s="71"/>
      <c r="CU132" s="273"/>
      <c r="CV132" s="385"/>
      <c r="CW132" s="494"/>
      <c r="CX132" s="12">
        <v>72</v>
      </c>
      <c r="CY132" s="573"/>
      <c r="CZ132" s="71"/>
      <c r="DO132" s="273"/>
      <c r="DP132" s="385"/>
      <c r="DQ132" s="494"/>
      <c r="DR132" s="12">
        <v>72</v>
      </c>
      <c r="DS132" s="573"/>
      <c r="DT132" s="71"/>
      <c r="EI132" s="273"/>
      <c r="EJ132" s="385"/>
      <c r="EK132" s="494"/>
      <c r="EL132" s="12">
        <v>72</v>
      </c>
      <c r="EM132" s="573"/>
      <c r="EN132" s="71"/>
      <c r="FC132" s="273"/>
      <c r="FD132" s="385"/>
      <c r="FE132" s="494"/>
      <c r="FF132" s="12">
        <v>72</v>
      </c>
      <c r="FG132" s="573"/>
      <c r="FH132" s="71"/>
      <c r="FW132" s="273"/>
      <c r="FX132" s="385"/>
      <c r="FY132" s="494"/>
      <c r="FZ132" s="12">
        <v>72</v>
      </c>
      <c r="GA132" s="573"/>
      <c r="GB132" s="71"/>
      <c r="GQ132" s="273"/>
      <c r="GR132" s="385"/>
      <c r="GS132" s="494"/>
      <c r="GT132" s="12">
        <v>72</v>
      </c>
      <c r="GU132" s="573"/>
      <c r="GV132" s="71"/>
      <c r="HK132" s="273"/>
      <c r="HL132" s="385"/>
      <c r="HM132" s="494"/>
      <c r="HN132" s="12">
        <v>72</v>
      </c>
      <c r="HO132" s="573"/>
      <c r="HP132" s="71"/>
      <c r="IE132" s="273"/>
      <c r="IF132" s="385"/>
      <c r="IG132" s="494"/>
      <c r="IH132" s="12">
        <v>72</v>
      </c>
      <c r="II132" s="573"/>
      <c r="IJ132" s="71"/>
      <c r="IY132" s="273"/>
      <c r="IZ132" s="385"/>
      <c r="JA132" s="494"/>
      <c r="JB132" s="12">
        <v>72</v>
      </c>
      <c r="JC132" s="573"/>
      <c r="JD132" s="71"/>
      <c r="JS132" s="273"/>
      <c r="JT132" s="385"/>
      <c r="JU132" s="494"/>
      <c r="JV132" s="12">
        <v>72</v>
      </c>
      <c r="JW132" s="573"/>
      <c r="JX132" s="71"/>
      <c r="KM132" s="273"/>
    </row>
    <row r="133" spans="1:299" ht="12.75" customHeight="1" x14ac:dyDescent="0.2">
      <c r="A133" s="494"/>
      <c r="B133" s="12">
        <v>73</v>
      </c>
      <c r="C133" s="573"/>
      <c r="D133" s="71"/>
      <c r="S133" s="273"/>
      <c r="T133" s="385"/>
      <c r="U133" s="494"/>
      <c r="V133" s="12">
        <v>73</v>
      </c>
      <c r="W133" s="573"/>
      <c r="X133" s="71"/>
      <c r="AM133" s="273"/>
      <c r="AN133" s="385"/>
      <c r="AO133" s="494"/>
      <c r="AP133" s="12">
        <v>73</v>
      </c>
      <c r="AQ133" s="573"/>
      <c r="AR133" s="71"/>
      <c r="BG133" s="273"/>
      <c r="BH133" s="271"/>
      <c r="BI133" s="494"/>
      <c r="BJ133" s="12">
        <v>73</v>
      </c>
      <c r="BK133" s="573"/>
      <c r="BL133" s="71"/>
      <c r="CA133" s="273"/>
      <c r="CB133" s="385"/>
      <c r="CC133" s="494"/>
      <c r="CD133" s="12">
        <v>73</v>
      </c>
      <c r="CE133" s="573"/>
      <c r="CF133" s="71"/>
      <c r="CU133" s="273"/>
      <c r="CV133" s="385"/>
      <c r="CW133" s="494"/>
      <c r="CX133" s="12">
        <v>73</v>
      </c>
      <c r="CY133" s="573"/>
      <c r="CZ133" s="71"/>
      <c r="DO133" s="273"/>
      <c r="DP133" s="385"/>
      <c r="DQ133" s="494"/>
      <c r="DR133" s="12">
        <v>73</v>
      </c>
      <c r="DS133" s="573"/>
      <c r="DT133" s="71"/>
      <c r="EI133" s="273"/>
      <c r="EJ133" s="385"/>
      <c r="EK133" s="494"/>
      <c r="EL133" s="12">
        <v>73</v>
      </c>
      <c r="EM133" s="573"/>
      <c r="EN133" s="71"/>
      <c r="FC133" s="273"/>
      <c r="FD133" s="385"/>
      <c r="FE133" s="494"/>
      <c r="FF133" s="12">
        <v>73</v>
      </c>
      <c r="FG133" s="573"/>
      <c r="FH133" s="71"/>
      <c r="FW133" s="273"/>
      <c r="FX133" s="385"/>
      <c r="FY133" s="494"/>
      <c r="FZ133" s="12">
        <v>73</v>
      </c>
      <c r="GA133" s="573"/>
      <c r="GB133" s="71"/>
      <c r="GQ133" s="273"/>
      <c r="GR133" s="385"/>
      <c r="GS133" s="494"/>
      <c r="GT133" s="12">
        <v>73</v>
      </c>
      <c r="GU133" s="573"/>
      <c r="GV133" s="71"/>
      <c r="HK133" s="273"/>
      <c r="HL133" s="385"/>
      <c r="HM133" s="494"/>
      <c r="HN133" s="12">
        <v>73</v>
      </c>
      <c r="HO133" s="573"/>
      <c r="HP133" s="71"/>
      <c r="IE133" s="273"/>
      <c r="IF133" s="385"/>
      <c r="IG133" s="494"/>
      <c r="IH133" s="12">
        <v>73</v>
      </c>
      <c r="II133" s="573"/>
      <c r="IJ133" s="71"/>
      <c r="IY133" s="273"/>
      <c r="IZ133" s="385"/>
      <c r="JA133" s="494"/>
      <c r="JB133" s="12">
        <v>73</v>
      </c>
      <c r="JC133" s="573"/>
      <c r="JD133" s="71"/>
      <c r="JS133" s="273"/>
      <c r="JT133" s="385"/>
      <c r="JU133" s="494"/>
      <c r="JV133" s="12">
        <v>73</v>
      </c>
      <c r="JW133" s="573"/>
      <c r="JX133" s="71"/>
      <c r="KM133" s="273"/>
    </row>
    <row r="134" spans="1:299" ht="12.75" customHeight="1" x14ac:dyDescent="0.2">
      <c r="A134" s="494"/>
      <c r="B134" s="12">
        <v>74</v>
      </c>
      <c r="C134" s="573"/>
      <c r="D134" s="71"/>
      <c r="S134" s="273"/>
      <c r="T134" s="385"/>
      <c r="U134" s="494"/>
      <c r="V134" s="12">
        <v>74</v>
      </c>
      <c r="W134" s="573"/>
      <c r="X134" s="71"/>
      <c r="AM134" s="273"/>
      <c r="AN134" s="385"/>
      <c r="AO134" s="494"/>
      <c r="AP134" s="12">
        <v>74</v>
      </c>
      <c r="AQ134" s="573"/>
      <c r="AR134" s="71"/>
      <c r="BG134" s="273"/>
      <c r="BH134" s="271"/>
      <c r="BI134" s="494"/>
      <c r="BJ134" s="12">
        <v>74</v>
      </c>
      <c r="BK134" s="573"/>
      <c r="BL134" s="71"/>
      <c r="CA134" s="273"/>
      <c r="CB134" s="385"/>
      <c r="CC134" s="494"/>
      <c r="CD134" s="12">
        <v>74</v>
      </c>
      <c r="CE134" s="573"/>
      <c r="CF134" s="71"/>
      <c r="CU134" s="273"/>
      <c r="CV134" s="385"/>
      <c r="CW134" s="494"/>
      <c r="CX134" s="12">
        <v>74</v>
      </c>
      <c r="CY134" s="573"/>
      <c r="CZ134" s="71"/>
      <c r="DO134" s="273"/>
      <c r="DP134" s="385"/>
      <c r="DQ134" s="494"/>
      <c r="DR134" s="12">
        <v>74</v>
      </c>
      <c r="DS134" s="573"/>
      <c r="DT134" s="71"/>
      <c r="EI134" s="273"/>
      <c r="EJ134" s="385"/>
      <c r="EK134" s="494"/>
      <c r="EL134" s="12">
        <v>74</v>
      </c>
      <c r="EM134" s="573"/>
      <c r="EN134" s="71"/>
      <c r="FC134" s="273"/>
      <c r="FD134" s="385"/>
      <c r="FE134" s="494"/>
      <c r="FF134" s="12">
        <v>74</v>
      </c>
      <c r="FG134" s="573"/>
      <c r="FH134" s="71"/>
      <c r="FW134" s="273"/>
      <c r="FX134" s="385"/>
      <c r="FY134" s="494"/>
      <c r="FZ134" s="12">
        <v>74</v>
      </c>
      <c r="GA134" s="573"/>
      <c r="GB134" s="71"/>
      <c r="GQ134" s="273"/>
      <c r="GR134" s="385"/>
      <c r="GS134" s="494"/>
      <c r="GT134" s="12">
        <v>74</v>
      </c>
      <c r="GU134" s="573"/>
      <c r="GV134" s="71"/>
      <c r="HK134" s="273"/>
      <c r="HL134" s="385"/>
      <c r="HM134" s="494"/>
      <c r="HN134" s="12">
        <v>74</v>
      </c>
      <c r="HO134" s="573"/>
      <c r="HP134" s="71"/>
      <c r="IE134" s="273"/>
      <c r="IF134" s="385"/>
      <c r="IG134" s="494"/>
      <c r="IH134" s="12">
        <v>74</v>
      </c>
      <c r="II134" s="573"/>
      <c r="IJ134" s="71"/>
      <c r="IY134" s="273"/>
      <c r="IZ134" s="385"/>
      <c r="JA134" s="494"/>
      <c r="JB134" s="12">
        <v>74</v>
      </c>
      <c r="JC134" s="573"/>
      <c r="JD134" s="71"/>
      <c r="JS134" s="273"/>
      <c r="JT134" s="385"/>
      <c r="JU134" s="494"/>
      <c r="JV134" s="12">
        <v>74</v>
      </c>
      <c r="JW134" s="573"/>
      <c r="JX134" s="71"/>
      <c r="KM134" s="273"/>
    </row>
    <row r="135" spans="1:299" ht="12.75" customHeight="1" x14ac:dyDescent="0.2">
      <c r="A135" s="494"/>
      <c r="B135" s="12">
        <v>75</v>
      </c>
      <c r="C135" s="573"/>
      <c r="D135" s="71"/>
      <c r="S135" s="273"/>
      <c r="T135" s="385"/>
      <c r="U135" s="494"/>
      <c r="V135" s="12">
        <v>75</v>
      </c>
      <c r="W135" s="573"/>
      <c r="X135" s="71"/>
      <c r="AM135" s="273"/>
      <c r="AN135" s="385"/>
      <c r="AO135" s="494"/>
      <c r="AP135" s="12">
        <v>75</v>
      </c>
      <c r="AQ135" s="573"/>
      <c r="AR135" s="71"/>
      <c r="BG135" s="273"/>
      <c r="BH135" s="271"/>
      <c r="BI135" s="494"/>
      <c r="BJ135" s="12">
        <v>75</v>
      </c>
      <c r="BK135" s="573"/>
      <c r="BL135" s="71"/>
      <c r="CA135" s="273"/>
      <c r="CB135" s="385"/>
      <c r="CC135" s="494"/>
      <c r="CD135" s="12">
        <v>75</v>
      </c>
      <c r="CE135" s="573"/>
      <c r="CF135" s="71"/>
      <c r="CU135" s="273"/>
      <c r="CV135" s="385"/>
      <c r="CW135" s="494"/>
      <c r="CX135" s="12">
        <v>75</v>
      </c>
      <c r="CY135" s="573"/>
      <c r="CZ135" s="71"/>
      <c r="DO135" s="273"/>
      <c r="DP135" s="385"/>
      <c r="DQ135" s="494"/>
      <c r="DR135" s="12">
        <v>75</v>
      </c>
      <c r="DS135" s="573"/>
      <c r="DT135" s="71"/>
      <c r="EI135" s="273"/>
      <c r="EJ135" s="385"/>
      <c r="EK135" s="494"/>
      <c r="EL135" s="12">
        <v>75</v>
      </c>
      <c r="EM135" s="573"/>
      <c r="EN135" s="71"/>
      <c r="FC135" s="273"/>
      <c r="FD135" s="385"/>
      <c r="FE135" s="494"/>
      <c r="FF135" s="12">
        <v>75</v>
      </c>
      <c r="FG135" s="573"/>
      <c r="FH135" s="71"/>
      <c r="FW135" s="273"/>
      <c r="FX135" s="385"/>
      <c r="FY135" s="494"/>
      <c r="FZ135" s="12">
        <v>75</v>
      </c>
      <c r="GA135" s="573"/>
      <c r="GB135" s="71"/>
      <c r="GQ135" s="273"/>
      <c r="GR135" s="385"/>
      <c r="GS135" s="494"/>
      <c r="GT135" s="12">
        <v>75</v>
      </c>
      <c r="GU135" s="573"/>
      <c r="GV135" s="71"/>
      <c r="HK135" s="273"/>
      <c r="HL135" s="385"/>
      <c r="HM135" s="494"/>
      <c r="HN135" s="12">
        <v>75</v>
      </c>
      <c r="HO135" s="573"/>
      <c r="HP135" s="71"/>
      <c r="IE135" s="273"/>
      <c r="IF135" s="385"/>
      <c r="IG135" s="494"/>
      <c r="IH135" s="12">
        <v>75</v>
      </c>
      <c r="II135" s="573"/>
      <c r="IJ135" s="71"/>
      <c r="IY135" s="273"/>
      <c r="IZ135" s="385"/>
      <c r="JA135" s="494"/>
      <c r="JB135" s="12">
        <v>75</v>
      </c>
      <c r="JC135" s="573"/>
      <c r="JD135" s="71"/>
      <c r="JS135" s="273"/>
      <c r="JT135" s="385"/>
      <c r="JU135" s="494"/>
      <c r="JV135" s="12">
        <v>75</v>
      </c>
      <c r="JW135" s="573"/>
      <c r="JX135" s="71"/>
      <c r="KM135" s="273"/>
    </row>
    <row r="136" spans="1:299" ht="12.75" customHeight="1" x14ac:dyDescent="0.2">
      <c r="A136" s="494"/>
      <c r="B136" s="12">
        <v>76</v>
      </c>
      <c r="C136" s="573"/>
      <c r="D136" s="71"/>
      <c r="S136" s="273"/>
      <c r="T136" s="385"/>
      <c r="U136" s="494"/>
      <c r="V136" s="12">
        <v>76</v>
      </c>
      <c r="W136" s="573"/>
      <c r="X136" s="71"/>
      <c r="AM136" s="273"/>
      <c r="AN136" s="385"/>
      <c r="AO136" s="494"/>
      <c r="AP136" s="12">
        <v>76</v>
      </c>
      <c r="AQ136" s="573"/>
      <c r="AR136" s="71"/>
      <c r="BG136" s="273"/>
      <c r="BH136" s="271"/>
      <c r="BI136" s="494"/>
      <c r="BJ136" s="12">
        <v>76</v>
      </c>
      <c r="BK136" s="573"/>
      <c r="BL136" s="71"/>
      <c r="CA136" s="273"/>
      <c r="CB136" s="385"/>
      <c r="CC136" s="494"/>
      <c r="CD136" s="12">
        <v>76</v>
      </c>
      <c r="CE136" s="573"/>
      <c r="CF136" s="71"/>
      <c r="CU136" s="273"/>
      <c r="CV136" s="385"/>
      <c r="CW136" s="494"/>
      <c r="CX136" s="12">
        <v>76</v>
      </c>
      <c r="CY136" s="573"/>
      <c r="CZ136" s="71"/>
      <c r="DO136" s="273"/>
      <c r="DP136" s="385"/>
      <c r="DQ136" s="494"/>
      <c r="DR136" s="12">
        <v>76</v>
      </c>
      <c r="DS136" s="573"/>
      <c r="DT136" s="71"/>
      <c r="EI136" s="273"/>
      <c r="EJ136" s="385"/>
      <c r="EK136" s="494"/>
      <c r="EL136" s="12">
        <v>76</v>
      </c>
      <c r="EM136" s="573"/>
      <c r="EN136" s="71"/>
      <c r="FC136" s="273"/>
      <c r="FD136" s="385"/>
      <c r="FE136" s="494"/>
      <c r="FF136" s="12">
        <v>76</v>
      </c>
      <c r="FG136" s="573"/>
      <c r="FH136" s="71"/>
      <c r="FW136" s="273"/>
      <c r="FX136" s="385"/>
      <c r="FY136" s="494"/>
      <c r="FZ136" s="12">
        <v>76</v>
      </c>
      <c r="GA136" s="573"/>
      <c r="GB136" s="71"/>
      <c r="GQ136" s="273"/>
      <c r="GR136" s="385"/>
      <c r="GS136" s="494"/>
      <c r="GT136" s="12">
        <v>76</v>
      </c>
      <c r="GU136" s="573"/>
      <c r="GV136" s="71"/>
      <c r="HK136" s="273"/>
      <c r="HL136" s="385"/>
      <c r="HM136" s="494"/>
      <c r="HN136" s="12">
        <v>76</v>
      </c>
      <c r="HO136" s="573"/>
      <c r="HP136" s="71"/>
      <c r="IE136" s="273"/>
      <c r="IF136" s="385"/>
      <c r="IG136" s="494"/>
      <c r="IH136" s="12">
        <v>76</v>
      </c>
      <c r="II136" s="573"/>
      <c r="IJ136" s="71"/>
      <c r="IY136" s="273"/>
      <c r="IZ136" s="385"/>
      <c r="JA136" s="494"/>
      <c r="JB136" s="12">
        <v>76</v>
      </c>
      <c r="JC136" s="573"/>
      <c r="JD136" s="71"/>
      <c r="JS136" s="273"/>
      <c r="JT136" s="385"/>
      <c r="JU136" s="494"/>
      <c r="JV136" s="12">
        <v>76</v>
      </c>
      <c r="JW136" s="573"/>
      <c r="JX136" s="71"/>
      <c r="KM136" s="273"/>
    </row>
    <row r="137" spans="1:299" ht="12.75" customHeight="1" x14ac:dyDescent="0.2">
      <c r="A137" s="494"/>
      <c r="B137" s="12">
        <v>77</v>
      </c>
      <c r="C137" s="573"/>
      <c r="D137" s="71"/>
      <c r="S137" s="273"/>
      <c r="T137" s="385"/>
      <c r="U137" s="494"/>
      <c r="V137" s="12">
        <v>77</v>
      </c>
      <c r="W137" s="573"/>
      <c r="X137" s="71"/>
      <c r="AM137" s="273"/>
      <c r="AN137" s="385"/>
      <c r="AO137" s="494"/>
      <c r="AP137" s="12">
        <v>77</v>
      </c>
      <c r="AQ137" s="573"/>
      <c r="AR137" s="71"/>
      <c r="BG137" s="273"/>
      <c r="BH137" s="271"/>
      <c r="BI137" s="494"/>
      <c r="BJ137" s="12">
        <v>77</v>
      </c>
      <c r="BK137" s="573"/>
      <c r="BL137" s="71"/>
      <c r="CA137" s="273"/>
      <c r="CB137" s="385"/>
      <c r="CC137" s="494"/>
      <c r="CD137" s="12">
        <v>77</v>
      </c>
      <c r="CE137" s="573"/>
      <c r="CF137" s="71"/>
      <c r="CU137" s="273"/>
      <c r="CV137" s="385"/>
      <c r="CW137" s="494"/>
      <c r="CX137" s="12">
        <v>77</v>
      </c>
      <c r="CY137" s="573"/>
      <c r="CZ137" s="71"/>
      <c r="DO137" s="273"/>
      <c r="DP137" s="385"/>
      <c r="DQ137" s="494"/>
      <c r="DR137" s="12">
        <v>77</v>
      </c>
      <c r="DS137" s="573"/>
      <c r="DT137" s="71"/>
      <c r="EI137" s="273"/>
      <c r="EJ137" s="385"/>
      <c r="EK137" s="494"/>
      <c r="EL137" s="12">
        <v>77</v>
      </c>
      <c r="EM137" s="573"/>
      <c r="EN137" s="71"/>
      <c r="FC137" s="273"/>
      <c r="FD137" s="385"/>
      <c r="FE137" s="494"/>
      <c r="FF137" s="12">
        <v>77</v>
      </c>
      <c r="FG137" s="573"/>
      <c r="FH137" s="71"/>
      <c r="FW137" s="273"/>
      <c r="FX137" s="385"/>
      <c r="FY137" s="494"/>
      <c r="FZ137" s="12">
        <v>77</v>
      </c>
      <c r="GA137" s="573"/>
      <c r="GB137" s="71"/>
      <c r="GQ137" s="273"/>
      <c r="GR137" s="385"/>
      <c r="GS137" s="494"/>
      <c r="GT137" s="12">
        <v>77</v>
      </c>
      <c r="GU137" s="573"/>
      <c r="GV137" s="71"/>
      <c r="HK137" s="273"/>
      <c r="HL137" s="385"/>
      <c r="HM137" s="494"/>
      <c r="HN137" s="12">
        <v>77</v>
      </c>
      <c r="HO137" s="573"/>
      <c r="HP137" s="71"/>
      <c r="IE137" s="273"/>
      <c r="IF137" s="385"/>
      <c r="IG137" s="494"/>
      <c r="IH137" s="12">
        <v>77</v>
      </c>
      <c r="II137" s="573"/>
      <c r="IJ137" s="71"/>
      <c r="IY137" s="273"/>
      <c r="IZ137" s="385"/>
      <c r="JA137" s="494"/>
      <c r="JB137" s="12">
        <v>77</v>
      </c>
      <c r="JC137" s="573"/>
      <c r="JD137" s="71"/>
      <c r="JS137" s="273"/>
      <c r="JT137" s="385"/>
      <c r="JU137" s="494"/>
      <c r="JV137" s="12">
        <v>77</v>
      </c>
      <c r="JW137" s="573"/>
      <c r="JX137" s="71"/>
      <c r="KM137" s="273"/>
    </row>
    <row r="138" spans="1:299" ht="12.75" customHeight="1" x14ac:dyDescent="0.2">
      <c r="A138" s="494"/>
      <c r="B138" s="12">
        <v>78</v>
      </c>
      <c r="C138" s="573"/>
      <c r="D138" s="71"/>
      <c r="S138" s="273"/>
      <c r="T138" s="385"/>
      <c r="U138" s="494"/>
      <c r="V138" s="12">
        <v>78</v>
      </c>
      <c r="W138" s="573"/>
      <c r="X138" s="71"/>
      <c r="AM138" s="273"/>
      <c r="AN138" s="385"/>
      <c r="AO138" s="494"/>
      <c r="AP138" s="12">
        <v>78</v>
      </c>
      <c r="AQ138" s="573"/>
      <c r="AR138" s="71"/>
      <c r="BG138" s="273"/>
      <c r="BH138" s="271"/>
      <c r="BI138" s="494"/>
      <c r="BJ138" s="12">
        <v>78</v>
      </c>
      <c r="BK138" s="573"/>
      <c r="BL138" s="71"/>
      <c r="CA138" s="273"/>
      <c r="CB138" s="385"/>
      <c r="CC138" s="494"/>
      <c r="CD138" s="12">
        <v>78</v>
      </c>
      <c r="CE138" s="573"/>
      <c r="CF138" s="71"/>
      <c r="CU138" s="273"/>
      <c r="CV138" s="385"/>
      <c r="CW138" s="494"/>
      <c r="CX138" s="12">
        <v>78</v>
      </c>
      <c r="CY138" s="573"/>
      <c r="CZ138" s="71"/>
      <c r="DO138" s="273"/>
      <c r="DP138" s="385"/>
      <c r="DQ138" s="494"/>
      <c r="DR138" s="12">
        <v>78</v>
      </c>
      <c r="DS138" s="573"/>
      <c r="DT138" s="71"/>
      <c r="EI138" s="273"/>
      <c r="EJ138" s="385"/>
      <c r="EK138" s="494"/>
      <c r="EL138" s="12">
        <v>78</v>
      </c>
      <c r="EM138" s="573"/>
      <c r="EN138" s="71"/>
      <c r="FC138" s="273"/>
      <c r="FD138" s="385"/>
      <c r="FE138" s="494"/>
      <c r="FF138" s="12">
        <v>78</v>
      </c>
      <c r="FG138" s="573"/>
      <c r="FH138" s="71"/>
      <c r="FW138" s="273"/>
      <c r="FX138" s="385"/>
      <c r="FY138" s="494"/>
      <c r="FZ138" s="12">
        <v>78</v>
      </c>
      <c r="GA138" s="573"/>
      <c r="GB138" s="71"/>
      <c r="GQ138" s="273"/>
      <c r="GR138" s="385"/>
      <c r="GS138" s="494"/>
      <c r="GT138" s="12">
        <v>78</v>
      </c>
      <c r="GU138" s="573"/>
      <c r="GV138" s="71"/>
      <c r="HK138" s="273"/>
      <c r="HL138" s="385"/>
      <c r="HM138" s="494"/>
      <c r="HN138" s="12">
        <v>78</v>
      </c>
      <c r="HO138" s="573"/>
      <c r="HP138" s="71"/>
      <c r="IE138" s="273"/>
      <c r="IF138" s="385"/>
      <c r="IG138" s="494"/>
      <c r="IH138" s="12">
        <v>78</v>
      </c>
      <c r="II138" s="573"/>
      <c r="IJ138" s="71"/>
      <c r="IY138" s="273"/>
      <c r="IZ138" s="385"/>
      <c r="JA138" s="494"/>
      <c r="JB138" s="12">
        <v>78</v>
      </c>
      <c r="JC138" s="573"/>
      <c r="JD138" s="71"/>
      <c r="JS138" s="273"/>
      <c r="JT138" s="385"/>
      <c r="JU138" s="494"/>
      <c r="JV138" s="12">
        <v>78</v>
      </c>
      <c r="JW138" s="573"/>
      <c r="JX138" s="71"/>
      <c r="KM138" s="273"/>
    </row>
    <row r="139" spans="1:299" ht="12.75" customHeight="1" x14ac:dyDescent="0.2">
      <c r="A139" s="494"/>
      <c r="B139" s="12">
        <v>79</v>
      </c>
      <c r="C139" s="573"/>
      <c r="D139" s="71"/>
      <c r="S139" s="273"/>
      <c r="T139" s="385"/>
      <c r="U139" s="494"/>
      <c r="V139" s="12">
        <v>79</v>
      </c>
      <c r="W139" s="573"/>
      <c r="X139" s="71"/>
      <c r="AM139" s="273"/>
      <c r="AN139" s="385"/>
      <c r="AO139" s="494"/>
      <c r="AP139" s="12">
        <v>79</v>
      </c>
      <c r="AQ139" s="573"/>
      <c r="AR139" s="71"/>
      <c r="BG139" s="273"/>
      <c r="BH139" s="271"/>
      <c r="BI139" s="494"/>
      <c r="BJ139" s="12">
        <v>79</v>
      </c>
      <c r="BK139" s="573"/>
      <c r="BL139" s="71"/>
      <c r="CA139" s="273"/>
      <c r="CB139" s="385"/>
      <c r="CC139" s="494"/>
      <c r="CD139" s="12">
        <v>79</v>
      </c>
      <c r="CE139" s="573"/>
      <c r="CF139" s="71"/>
      <c r="CU139" s="273"/>
      <c r="CV139" s="385"/>
      <c r="CW139" s="494"/>
      <c r="CX139" s="12">
        <v>79</v>
      </c>
      <c r="CY139" s="573"/>
      <c r="CZ139" s="71"/>
      <c r="DO139" s="273"/>
      <c r="DP139" s="385"/>
      <c r="DQ139" s="494"/>
      <c r="DR139" s="12">
        <v>79</v>
      </c>
      <c r="DS139" s="573"/>
      <c r="DT139" s="71"/>
      <c r="EI139" s="273"/>
      <c r="EJ139" s="385"/>
      <c r="EK139" s="494"/>
      <c r="EL139" s="12">
        <v>79</v>
      </c>
      <c r="EM139" s="573"/>
      <c r="EN139" s="71"/>
      <c r="FC139" s="273"/>
      <c r="FD139" s="385"/>
      <c r="FE139" s="494"/>
      <c r="FF139" s="12">
        <v>79</v>
      </c>
      <c r="FG139" s="573"/>
      <c r="FH139" s="71"/>
      <c r="FW139" s="273"/>
      <c r="FX139" s="385"/>
      <c r="FY139" s="494"/>
      <c r="FZ139" s="12">
        <v>79</v>
      </c>
      <c r="GA139" s="573"/>
      <c r="GB139" s="71"/>
      <c r="GQ139" s="273"/>
      <c r="GR139" s="385"/>
      <c r="GS139" s="494"/>
      <c r="GT139" s="12">
        <v>79</v>
      </c>
      <c r="GU139" s="573"/>
      <c r="GV139" s="71"/>
      <c r="HK139" s="273"/>
      <c r="HL139" s="385"/>
      <c r="HM139" s="494"/>
      <c r="HN139" s="12">
        <v>79</v>
      </c>
      <c r="HO139" s="573"/>
      <c r="HP139" s="71"/>
      <c r="IE139" s="273"/>
      <c r="IF139" s="385"/>
      <c r="IG139" s="494"/>
      <c r="IH139" s="12">
        <v>79</v>
      </c>
      <c r="II139" s="573"/>
      <c r="IJ139" s="71"/>
      <c r="IY139" s="273"/>
      <c r="IZ139" s="385"/>
      <c r="JA139" s="494"/>
      <c r="JB139" s="12">
        <v>79</v>
      </c>
      <c r="JC139" s="573"/>
      <c r="JD139" s="71"/>
      <c r="JS139" s="273"/>
      <c r="JT139" s="385"/>
      <c r="JU139" s="494"/>
      <c r="JV139" s="12">
        <v>79</v>
      </c>
      <c r="JW139" s="573"/>
      <c r="JX139" s="71"/>
      <c r="KM139" s="273"/>
    </row>
    <row r="140" spans="1:299" ht="12.75" customHeight="1" x14ac:dyDescent="0.2">
      <c r="A140" s="494"/>
      <c r="B140" s="12">
        <v>80</v>
      </c>
      <c r="C140" s="573"/>
      <c r="D140" s="71"/>
      <c r="S140" s="273"/>
      <c r="T140" s="385"/>
      <c r="U140" s="494"/>
      <c r="V140" s="12">
        <v>80</v>
      </c>
      <c r="W140" s="573"/>
      <c r="X140" s="71"/>
      <c r="AM140" s="273"/>
      <c r="AN140" s="385"/>
      <c r="AO140" s="494"/>
      <c r="AP140" s="12">
        <v>80</v>
      </c>
      <c r="AQ140" s="573"/>
      <c r="AR140" s="71"/>
      <c r="BG140" s="273"/>
      <c r="BH140" s="271"/>
      <c r="BI140" s="494"/>
      <c r="BJ140" s="12">
        <v>80</v>
      </c>
      <c r="BK140" s="573"/>
      <c r="BL140" s="71"/>
      <c r="CA140" s="273"/>
      <c r="CB140" s="385"/>
      <c r="CC140" s="494"/>
      <c r="CD140" s="12">
        <v>80</v>
      </c>
      <c r="CE140" s="573"/>
      <c r="CF140" s="71"/>
      <c r="CU140" s="273"/>
      <c r="CV140" s="385"/>
      <c r="CW140" s="494"/>
      <c r="CX140" s="12">
        <v>80</v>
      </c>
      <c r="CY140" s="573"/>
      <c r="CZ140" s="71"/>
      <c r="DO140" s="273"/>
      <c r="DP140" s="385"/>
      <c r="DQ140" s="494"/>
      <c r="DR140" s="12">
        <v>80</v>
      </c>
      <c r="DS140" s="573"/>
      <c r="DT140" s="71"/>
      <c r="EI140" s="273"/>
      <c r="EJ140" s="385"/>
      <c r="EK140" s="494"/>
      <c r="EL140" s="12">
        <v>80</v>
      </c>
      <c r="EM140" s="573"/>
      <c r="EN140" s="71"/>
      <c r="FC140" s="273"/>
      <c r="FD140" s="385"/>
      <c r="FE140" s="494"/>
      <c r="FF140" s="12">
        <v>80</v>
      </c>
      <c r="FG140" s="573"/>
      <c r="FH140" s="71"/>
      <c r="FW140" s="273"/>
      <c r="FX140" s="385"/>
      <c r="FY140" s="494"/>
      <c r="FZ140" s="12">
        <v>80</v>
      </c>
      <c r="GA140" s="573"/>
      <c r="GB140" s="71"/>
      <c r="GQ140" s="273"/>
      <c r="GR140" s="385"/>
      <c r="GS140" s="494"/>
      <c r="GT140" s="12">
        <v>80</v>
      </c>
      <c r="GU140" s="573"/>
      <c r="GV140" s="71"/>
      <c r="HK140" s="273"/>
      <c r="HL140" s="385"/>
      <c r="HM140" s="494"/>
      <c r="HN140" s="12">
        <v>80</v>
      </c>
      <c r="HO140" s="573"/>
      <c r="HP140" s="71"/>
      <c r="IE140" s="273"/>
      <c r="IF140" s="385"/>
      <c r="IG140" s="494"/>
      <c r="IH140" s="12">
        <v>80</v>
      </c>
      <c r="II140" s="573"/>
      <c r="IJ140" s="71"/>
      <c r="IY140" s="273"/>
      <c r="IZ140" s="385"/>
      <c r="JA140" s="494"/>
      <c r="JB140" s="12">
        <v>80</v>
      </c>
      <c r="JC140" s="573"/>
      <c r="JD140" s="71"/>
      <c r="JS140" s="273"/>
      <c r="JT140" s="385"/>
      <c r="JU140" s="494"/>
      <c r="JV140" s="12">
        <v>80</v>
      </c>
      <c r="JW140" s="573"/>
      <c r="JX140" s="71"/>
      <c r="KM140" s="273"/>
    </row>
    <row r="141" spans="1:299" ht="12.75" customHeight="1" x14ac:dyDescent="0.2">
      <c r="A141" s="494"/>
      <c r="B141" s="12">
        <v>81</v>
      </c>
      <c r="C141" s="573"/>
      <c r="D141" s="71"/>
      <c r="S141" s="273"/>
      <c r="T141" s="385"/>
      <c r="U141" s="494"/>
      <c r="V141" s="12">
        <v>81</v>
      </c>
      <c r="W141" s="573"/>
      <c r="X141" s="71"/>
      <c r="AM141" s="273"/>
      <c r="AN141" s="385"/>
      <c r="AO141" s="494"/>
      <c r="AP141" s="12">
        <v>81</v>
      </c>
      <c r="AQ141" s="573"/>
      <c r="AR141" s="71"/>
      <c r="BG141" s="273"/>
      <c r="BH141" s="271"/>
      <c r="BI141" s="494"/>
      <c r="BJ141" s="12">
        <v>81</v>
      </c>
      <c r="BK141" s="573"/>
      <c r="BL141" s="71"/>
      <c r="CA141" s="273"/>
      <c r="CB141" s="385"/>
      <c r="CC141" s="494"/>
      <c r="CD141" s="12">
        <v>81</v>
      </c>
      <c r="CE141" s="573"/>
      <c r="CF141" s="71"/>
      <c r="CU141" s="273"/>
      <c r="CV141" s="385"/>
      <c r="CW141" s="494"/>
      <c r="CX141" s="12">
        <v>81</v>
      </c>
      <c r="CY141" s="573"/>
      <c r="CZ141" s="71"/>
      <c r="DO141" s="273"/>
      <c r="DP141" s="385"/>
      <c r="DQ141" s="494"/>
      <c r="DR141" s="12">
        <v>81</v>
      </c>
      <c r="DS141" s="573"/>
      <c r="DT141" s="71"/>
      <c r="EI141" s="273"/>
      <c r="EJ141" s="385"/>
      <c r="EK141" s="494"/>
      <c r="EL141" s="12">
        <v>81</v>
      </c>
      <c r="EM141" s="573"/>
      <c r="EN141" s="71"/>
      <c r="FC141" s="273"/>
      <c r="FD141" s="385"/>
      <c r="FE141" s="494"/>
      <c r="FF141" s="12">
        <v>81</v>
      </c>
      <c r="FG141" s="573"/>
      <c r="FH141" s="71"/>
      <c r="FW141" s="273"/>
      <c r="FX141" s="385"/>
      <c r="FY141" s="494"/>
      <c r="FZ141" s="12">
        <v>81</v>
      </c>
      <c r="GA141" s="573"/>
      <c r="GB141" s="71"/>
      <c r="GQ141" s="273"/>
      <c r="GR141" s="385"/>
      <c r="GS141" s="494"/>
      <c r="GT141" s="12">
        <v>81</v>
      </c>
      <c r="GU141" s="573"/>
      <c r="GV141" s="71"/>
      <c r="HK141" s="273"/>
      <c r="HL141" s="385"/>
      <c r="HM141" s="494"/>
      <c r="HN141" s="12">
        <v>81</v>
      </c>
      <c r="HO141" s="573"/>
      <c r="HP141" s="71"/>
      <c r="IE141" s="273"/>
      <c r="IF141" s="385"/>
      <c r="IG141" s="494"/>
      <c r="IH141" s="12">
        <v>81</v>
      </c>
      <c r="II141" s="573"/>
      <c r="IJ141" s="71"/>
      <c r="IY141" s="273"/>
      <c r="IZ141" s="385"/>
      <c r="JA141" s="494"/>
      <c r="JB141" s="12">
        <v>81</v>
      </c>
      <c r="JC141" s="573"/>
      <c r="JD141" s="71"/>
      <c r="JS141" s="273"/>
      <c r="JT141" s="385"/>
      <c r="JU141" s="494"/>
      <c r="JV141" s="12">
        <v>81</v>
      </c>
      <c r="JW141" s="573"/>
      <c r="JX141" s="71"/>
      <c r="KM141" s="273"/>
    </row>
    <row r="142" spans="1:299" ht="12.75" customHeight="1" x14ac:dyDescent="0.2">
      <c r="A142" s="494"/>
      <c r="B142" s="12">
        <v>82</v>
      </c>
      <c r="C142" s="573"/>
      <c r="D142" s="71"/>
      <c r="S142" s="273"/>
      <c r="T142" s="385"/>
      <c r="U142" s="494"/>
      <c r="V142" s="12">
        <v>82</v>
      </c>
      <c r="W142" s="573"/>
      <c r="X142" s="71"/>
      <c r="AM142" s="273"/>
      <c r="AN142" s="385"/>
      <c r="AO142" s="494"/>
      <c r="AP142" s="12">
        <v>82</v>
      </c>
      <c r="AQ142" s="573"/>
      <c r="AR142" s="71"/>
      <c r="BG142" s="273"/>
      <c r="BH142" s="271"/>
      <c r="BI142" s="494"/>
      <c r="BJ142" s="12">
        <v>82</v>
      </c>
      <c r="BK142" s="573"/>
      <c r="BL142" s="71"/>
      <c r="CA142" s="273"/>
      <c r="CB142" s="385"/>
      <c r="CC142" s="494"/>
      <c r="CD142" s="12">
        <v>82</v>
      </c>
      <c r="CE142" s="573"/>
      <c r="CF142" s="71"/>
      <c r="CU142" s="273"/>
      <c r="CV142" s="385"/>
      <c r="CW142" s="494"/>
      <c r="CX142" s="12">
        <v>82</v>
      </c>
      <c r="CY142" s="573"/>
      <c r="CZ142" s="71"/>
      <c r="DO142" s="273"/>
      <c r="DP142" s="385"/>
      <c r="DQ142" s="494"/>
      <c r="DR142" s="12">
        <v>82</v>
      </c>
      <c r="DS142" s="573"/>
      <c r="DT142" s="71"/>
      <c r="EI142" s="273"/>
      <c r="EJ142" s="385"/>
      <c r="EK142" s="494"/>
      <c r="EL142" s="12">
        <v>82</v>
      </c>
      <c r="EM142" s="573"/>
      <c r="EN142" s="71"/>
      <c r="FC142" s="273"/>
      <c r="FD142" s="385"/>
      <c r="FE142" s="494"/>
      <c r="FF142" s="12">
        <v>82</v>
      </c>
      <c r="FG142" s="573"/>
      <c r="FH142" s="71"/>
      <c r="FW142" s="273"/>
      <c r="FX142" s="385"/>
      <c r="FY142" s="494"/>
      <c r="FZ142" s="12">
        <v>82</v>
      </c>
      <c r="GA142" s="573"/>
      <c r="GB142" s="71"/>
      <c r="GQ142" s="273"/>
      <c r="GR142" s="385"/>
      <c r="GS142" s="494"/>
      <c r="GT142" s="12">
        <v>82</v>
      </c>
      <c r="GU142" s="573"/>
      <c r="GV142" s="71"/>
      <c r="HK142" s="273"/>
      <c r="HL142" s="385"/>
      <c r="HM142" s="494"/>
      <c r="HN142" s="12">
        <v>82</v>
      </c>
      <c r="HO142" s="573"/>
      <c r="HP142" s="71"/>
      <c r="IE142" s="273"/>
      <c r="IF142" s="385"/>
      <c r="IG142" s="494"/>
      <c r="IH142" s="12">
        <v>82</v>
      </c>
      <c r="II142" s="573"/>
      <c r="IJ142" s="71"/>
      <c r="IY142" s="273"/>
      <c r="IZ142" s="385"/>
      <c r="JA142" s="494"/>
      <c r="JB142" s="12">
        <v>82</v>
      </c>
      <c r="JC142" s="573"/>
      <c r="JD142" s="71"/>
      <c r="JS142" s="273"/>
      <c r="JT142" s="385"/>
      <c r="JU142" s="494"/>
      <c r="JV142" s="12">
        <v>82</v>
      </c>
      <c r="JW142" s="573"/>
      <c r="JX142" s="71"/>
      <c r="KM142" s="273"/>
    </row>
    <row r="143" spans="1:299" ht="12.75" customHeight="1" x14ac:dyDescent="0.2">
      <c r="A143" s="494"/>
      <c r="B143" s="12">
        <v>83</v>
      </c>
      <c r="C143" s="573"/>
      <c r="D143" s="71"/>
      <c r="S143" s="273"/>
      <c r="T143" s="385"/>
      <c r="U143" s="494"/>
      <c r="V143" s="12">
        <v>83</v>
      </c>
      <c r="W143" s="573"/>
      <c r="X143" s="71"/>
      <c r="AM143" s="273"/>
      <c r="AN143" s="385"/>
      <c r="AO143" s="494"/>
      <c r="AP143" s="12">
        <v>83</v>
      </c>
      <c r="AQ143" s="573"/>
      <c r="AR143" s="71"/>
      <c r="BG143" s="273"/>
      <c r="BH143" s="271"/>
      <c r="BI143" s="494"/>
      <c r="BJ143" s="12">
        <v>83</v>
      </c>
      <c r="BK143" s="573"/>
      <c r="BL143" s="71"/>
      <c r="CA143" s="273"/>
      <c r="CB143" s="385"/>
      <c r="CC143" s="494"/>
      <c r="CD143" s="12">
        <v>83</v>
      </c>
      <c r="CE143" s="573"/>
      <c r="CF143" s="71"/>
      <c r="CU143" s="273"/>
      <c r="CV143" s="385"/>
      <c r="CW143" s="494"/>
      <c r="CX143" s="12">
        <v>83</v>
      </c>
      <c r="CY143" s="573"/>
      <c r="CZ143" s="71"/>
      <c r="DO143" s="273"/>
      <c r="DP143" s="385"/>
      <c r="DQ143" s="494"/>
      <c r="DR143" s="12">
        <v>83</v>
      </c>
      <c r="DS143" s="573"/>
      <c r="DT143" s="71"/>
      <c r="EI143" s="273"/>
      <c r="EJ143" s="385"/>
      <c r="EK143" s="494"/>
      <c r="EL143" s="12">
        <v>83</v>
      </c>
      <c r="EM143" s="573"/>
      <c r="EN143" s="71"/>
      <c r="FC143" s="273"/>
      <c r="FD143" s="385"/>
      <c r="FE143" s="494"/>
      <c r="FF143" s="12">
        <v>83</v>
      </c>
      <c r="FG143" s="573"/>
      <c r="FH143" s="71"/>
      <c r="FW143" s="273"/>
      <c r="FX143" s="385"/>
      <c r="FY143" s="494"/>
      <c r="FZ143" s="12">
        <v>83</v>
      </c>
      <c r="GA143" s="573"/>
      <c r="GB143" s="71"/>
      <c r="GQ143" s="273"/>
      <c r="GR143" s="385"/>
      <c r="GS143" s="494"/>
      <c r="GT143" s="12">
        <v>83</v>
      </c>
      <c r="GU143" s="573"/>
      <c r="GV143" s="71"/>
      <c r="HK143" s="273"/>
      <c r="HL143" s="385"/>
      <c r="HM143" s="494"/>
      <c r="HN143" s="12">
        <v>83</v>
      </c>
      <c r="HO143" s="573"/>
      <c r="HP143" s="71"/>
      <c r="IE143" s="273"/>
      <c r="IF143" s="385"/>
      <c r="IG143" s="494"/>
      <c r="IH143" s="12">
        <v>83</v>
      </c>
      <c r="II143" s="573"/>
      <c r="IJ143" s="71"/>
      <c r="IY143" s="273"/>
      <c r="IZ143" s="385"/>
      <c r="JA143" s="494"/>
      <c r="JB143" s="12">
        <v>83</v>
      </c>
      <c r="JC143" s="573"/>
      <c r="JD143" s="71"/>
      <c r="JS143" s="273"/>
      <c r="JT143" s="385"/>
      <c r="JU143" s="494"/>
      <c r="JV143" s="12">
        <v>83</v>
      </c>
      <c r="JW143" s="573"/>
      <c r="JX143" s="71"/>
      <c r="KM143" s="273"/>
    </row>
    <row r="144" spans="1:299" ht="12.75" customHeight="1" x14ac:dyDescent="0.2">
      <c r="A144" s="494"/>
      <c r="B144" s="12">
        <v>84</v>
      </c>
      <c r="C144" s="573"/>
      <c r="D144" s="71"/>
      <c r="S144" s="273"/>
      <c r="T144" s="385"/>
      <c r="U144" s="494"/>
      <c r="V144" s="12">
        <v>84</v>
      </c>
      <c r="W144" s="573"/>
      <c r="X144" s="71"/>
      <c r="AM144" s="273"/>
      <c r="AN144" s="385"/>
      <c r="AO144" s="494"/>
      <c r="AP144" s="12">
        <v>84</v>
      </c>
      <c r="AQ144" s="573"/>
      <c r="AR144" s="71"/>
      <c r="BG144" s="273"/>
      <c r="BH144" s="271"/>
      <c r="BI144" s="494"/>
      <c r="BJ144" s="12">
        <v>84</v>
      </c>
      <c r="BK144" s="573"/>
      <c r="BL144" s="71"/>
      <c r="CA144" s="273"/>
      <c r="CB144" s="385"/>
      <c r="CC144" s="494"/>
      <c r="CD144" s="12">
        <v>84</v>
      </c>
      <c r="CE144" s="573"/>
      <c r="CF144" s="71"/>
      <c r="CU144" s="273"/>
      <c r="CV144" s="385"/>
      <c r="CW144" s="494"/>
      <c r="CX144" s="12">
        <v>84</v>
      </c>
      <c r="CY144" s="573"/>
      <c r="CZ144" s="71"/>
      <c r="DO144" s="273"/>
      <c r="DP144" s="385"/>
      <c r="DQ144" s="494"/>
      <c r="DR144" s="12">
        <v>84</v>
      </c>
      <c r="DS144" s="573"/>
      <c r="DT144" s="71"/>
      <c r="EI144" s="273"/>
      <c r="EJ144" s="385"/>
      <c r="EK144" s="494"/>
      <c r="EL144" s="12">
        <v>84</v>
      </c>
      <c r="EM144" s="573"/>
      <c r="EN144" s="71"/>
      <c r="FC144" s="273"/>
      <c r="FD144" s="385"/>
      <c r="FE144" s="494"/>
      <c r="FF144" s="12">
        <v>84</v>
      </c>
      <c r="FG144" s="573"/>
      <c r="FH144" s="71"/>
      <c r="FW144" s="273"/>
      <c r="FX144" s="385"/>
      <c r="FY144" s="494"/>
      <c r="FZ144" s="12">
        <v>84</v>
      </c>
      <c r="GA144" s="573"/>
      <c r="GB144" s="71"/>
      <c r="GQ144" s="273"/>
      <c r="GR144" s="385"/>
      <c r="GS144" s="494"/>
      <c r="GT144" s="12">
        <v>84</v>
      </c>
      <c r="GU144" s="573"/>
      <c r="GV144" s="71"/>
      <c r="HK144" s="273"/>
      <c r="HL144" s="385"/>
      <c r="HM144" s="494"/>
      <c r="HN144" s="12">
        <v>84</v>
      </c>
      <c r="HO144" s="573"/>
      <c r="HP144" s="71"/>
      <c r="IE144" s="273"/>
      <c r="IF144" s="385"/>
      <c r="IG144" s="494"/>
      <c r="IH144" s="12">
        <v>84</v>
      </c>
      <c r="II144" s="573"/>
      <c r="IJ144" s="71"/>
      <c r="IY144" s="273"/>
      <c r="IZ144" s="385"/>
      <c r="JA144" s="494"/>
      <c r="JB144" s="12">
        <v>84</v>
      </c>
      <c r="JC144" s="573"/>
      <c r="JD144" s="71"/>
      <c r="JS144" s="273"/>
      <c r="JT144" s="385"/>
      <c r="JU144" s="494"/>
      <c r="JV144" s="12">
        <v>84</v>
      </c>
      <c r="JW144" s="573"/>
      <c r="JX144" s="71"/>
      <c r="KM144" s="273"/>
    </row>
    <row r="145" spans="1:299" ht="12.75" customHeight="1" x14ac:dyDescent="0.2">
      <c r="A145" s="494"/>
      <c r="B145" s="12">
        <v>85</v>
      </c>
      <c r="C145" s="573"/>
      <c r="D145" s="71"/>
      <c r="S145" s="273"/>
      <c r="T145" s="385"/>
      <c r="U145" s="494"/>
      <c r="V145" s="12">
        <v>85</v>
      </c>
      <c r="W145" s="573"/>
      <c r="X145" s="71"/>
      <c r="AM145" s="273"/>
      <c r="AN145" s="385"/>
      <c r="AO145" s="494"/>
      <c r="AP145" s="12">
        <v>85</v>
      </c>
      <c r="AQ145" s="573"/>
      <c r="AR145" s="71"/>
      <c r="BG145" s="273"/>
      <c r="BH145" s="271"/>
      <c r="BI145" s="494"/>
      <c r="BJ145" s="12">
        <v>85</v>
      </c>
      <c r="BK145" s="573"/>
      <c r="BL145" s="71"/>
      <c r="CA145" s="273"/>
      <c r="CB145" s="385"/>
      <c r="CC145" s="494"/>
      <c r="CD145" s="12">
        <v>85</v>
      </c>
      <c r="CE145" s="573"/>
      <c r="CF145" s="71"/>
      <c r="CU145" s="273"/>
      <c r="CV145" s="385"/>
      <c r="CW145" s="494"/>
      <c r="CX145" s="12">
        <v>85</v>
      </c>
      <c r="CY145" s="573"/>
      <c r="CZ145" s="71"/>
      <c r="DO145" s="273"/>
      <c r="DP145" s="385"/>
      <c r="DQ145" s="494"/>
      <c r="DR145" s="12">
        <v>85</v>
      </c>
      <c r="DS145" s="573"/>
      <c r="DT145" s="71"/>
      <c r="EI145" s="273"/>
      <c r="EJ145" s="385"/>
      <c r="EK145" s="494"/>
      <c r="EL145" s="12">
        <v>85</v>
      </c>
      <c r="EM145" s="573"/>
      <c r="EN145" s="71"/>
      <c r="FC145" s="273"/>
      <c r="FD145" s="385"/>
      <c r="FE145" s="494"/>
      <c r="FF145" s="12">
        <v>85</v>
      </c>
      <c r="FG145" s="573"/>
      <c r="FH145" s="71"/>
      <c r="FW145" s="273"/>
      <c r="FX145" s="385"/>
      <c r="FY145" s="494"/>
      <c r="FZ145" s="12">
        <v>85</v>
      </c>
      <c r="GA145" s="573"/>
      <c r="GB145" s="71"/>
      <c r="GQ145" s="273"/>
      <c r="GR145" s="385"/>
      <c r="GS145" s="494"/>
      <c r="GT145" s="12">
        <v>85</v>
      </c>
      <c r="GU145" s="573"/>
      <c r="GV145" s="71"/>
      <c r="HK145" s="273"/>
      <c r="HL145" s="385"/>
      <c r="HM145" s="494"/>
      <c r="HN145" s="12">
        <v>85</v>
      </c>
      <c r="HO145" s="573"/>
      <c r="HP145" s="71"/>
      <c r="IE145" s="273"/>
      <c r="IF145" s="385"/>
      <c r="IG145" s="494"/>
      <c r="IH145" s="12">
        <v>85</v>
      </c>
      <c r="II145" s="573"/>
      <c r="IJ145" s="71"/>
      <c r="IY145" s="273"/>
      <c r="IZ145" s="385"/>
      <c r="JA145" s="494"/>
      <c r="JB145" s="12">
        <v>85</v>
      </c>
      <c r="JC145" s="573"/>
      <c r="JD145" s="71"/>
      <c r="JS145" s="273"/>
      <c r="JT145" s="385"/>
      <c r="JU145" s="494"/>
      <c r="JV145" s="12">
        <v>85</v>
      </c>
      <c r="JW145" s="573"/>
      <c r="JX145" s="71"/>
      <c r="KM145" s="273"/>
    </row>
    <row r="146" spans="1:299" ht="12.75" customHeight="1" x14ac:dyDescent="0.2">
      <c r="A146" s="494"/>
      <c r="B146" s="12">
        <v>86</v>
      </c>
      <c r="C146" s="573"/>
      <c r="D146" s="71"/>
      <c r="S146" s="273"/>
      <c r="T146" s="385"/>
      <c r="U146" s="494"/>
      <c r="V146" s="12">
        <v>86</v>
      </c>
      <c r="W146" s="573"/>
      <c r="X146" s="71"/>
      <c r="AM146" s="273"/>
      <c r="AN146" s="385"/>
      <c r="AO146" s="494"/>
      <c r="AP146" s="12">
        <v>86</v>
      </c>
      <c r="AQ146" s="573"/>
      <c r="AR146" s="71"/>
      <c r="BG146" s="273"/>
      <c r="BH146" s="271"/>
      <c r="BI146" s="494"/>
      <c r="BJ146" s="12">
        <v>86</v>
      </c>
      <c r="BK146" s="573"/>
      <c r="BL146" s="71"/>
      <c r="CA146" s="273"/>
      <c r="CB146" s="385"/>
      <c r="CC146" s="494"/>
      <c r="CD146" s="12">
        <v>86</v>
      </c>
      <c r="CE146" s="573"/>
      <c r="CF146" s="71"/>
      <c r="CU146" s="273"/>
      <c r="CV146" s="385"/>
      <c r="CW146" s="494"/>
      <c r="CX146" s="12">
        <v>86</v>
      </c>
      <c r="CY146" s="573"/>
      <c r="CZ146" s="71"/>
      <c r="DO146" s="273"/>
      <c r="DP146" s="385"/>
      <c r="DQ146" s="494"/>
      <c r="DR146" s="12">
        <v>86</v>
      </c>
      <c r="DS146" s="573"/>
      <c r="DT146" s="71"/>
      <c r="EI146" s="273"/>
      <c r="EJ146" s="385"/>
      <c r="EK146" s="494"/>
      <c r="EL146" s="12">
        <v>86</v>
      </c>
      <c r="EM146" s="573"/>
      <c r="EN146" s="71"/>
      <c r="FC146" s="273"/>
      <c r="FD146" s="385"/>
      <c r="FE146" s="494"/>
      <c r="FF146" s="12">
        <v>86</v>
      </c>
      <c r="FG146" s="573"/>
      <c r="FH146" s="71"/>
      <c r="FW146" s="273"/>
      <c r="FX146" s="385"/>
      <c r="FY146" s="494"/>
      <c r="FZ146" s="12">
        <v>86</v>
      </c>
      <c r="GA146" s="573"/>
      <c r="GB146" s="71"/>
      <c r="GQ146" s="273"/>
      <c r="GR146" s="385"/>
      <c r="GS146" s="494"/>
      <c r="GT146" s="12">
        <v>86</v>
      </c>
      <c r="GU146" s="573"/>
      <c r="GV146" s="71"/>
      <c r="HK146" s="273"/>
      <c r="HL146" s="385"/>
      <c r="HM146" s="494"/>
      <c r="HN146" s="12">
        <v>86</v>
      </c>
      <c r="HO146" s="573"/>
      <c r="HP146" s="71"/>
      <c r="IE146" s="273"/>
      <c r="IF146" s="385"/>
      <c r="IG146" s="494"/>
      <c r="IH146" s="12">
        <v>86</v>
      </c>
      <c r="II146" s="573"/>
      <c r="IJ146" s="71"/>
      <c r="IY146" s="273"/>
      <c r="IZ146" s="385"/>
      <c r="JA146" s="494"/>
      <c r="JB146" s="12">
        <v>86</v>
      </c>
      <c r="JC146" s="573"/>
      <c r="JD146" s="71"/>
      <c r="JS146" s="273"/>
      <c r="JT146" s="385"/>
      <c r="JU146" s="494"/>
      <c r="JV146" s="12">
        <v>86</v>
      </c>
      <c r="JW146" s="573"/>
      <c r="JX146" s="71"/>
      <c r="KM146" s="273"/>
    </row>
    <row r="147" spans="1:299" ht="12.75" customHeight="1" x14ac:dyDescent="0.2">
      <c r="A147" s="494"/>
      <c r="B147" s="12">
        <v>87</v>
      </c>
      <c r="C147" s="573"/>
      <c r="D147" s="71"/>
      <c r="S147" s="273"/>
      <c r="T147" s="385"/>
      <c r="U147" s="494"/>
      <c r="V147" s="12">
        <v>87</v>
      </c>
      <c r="W147" s="573"/>
      <c r="X147" s="71"/>
      <c r="AM147" s="273"/>
      <c r="AN147" s="385"/>
      <c r="AO147" s="494"/>
      <c r="AP147" s="12">
        <v>87</v>
      </c>
      <c r="AQ147" s="573"/>
      <c r="AR147" s="71"/>
      <c r="BG147" s="273"/>
      <c r="BH147" s="271"/>
      <c r="BI147" s="494"/>
      <c r="BJ147" s="12">
        <v>87</v>
      </c>
      <c r="BK147" s="573"/>
      <c r="BL147" s="71"/>
      <c r="CA147" s="273"/>
      <c r="CB147" s="385"/>
      <c r="CC147" s="494"/>
      <c r="CD147" s="12">
        <v>87</v>
      </c>
      <c r="CE147" s="573"/>
      <c r="CF147" s="71"/>
      <c r="CU147" s="273"/>
      <c r="CV147" s="385"/>
      <c r="CW147" s="494"/>
      <c r="CX147" s="12">
        <v>87</v>
      </c>
      <c r="CY147" s="573"/>
      <c r="CZ147" s="71"/>
      <c r="DO147" s="273"/>
      <c r="DP147" s="385"/>
      <c r="DQ147" s="494"/>
      <c r="DR147" s="12">
        <v>87</v>
      </c>
      <c r="DS147" s="573"/>
      <c r="DT147" s="71"/>
      <c r="EI147" s="273"/>
      <c r="EJ147" s="385"/>
      <c r="EK147" s="494"/>
      <c r="EL147" s="12">
        <v>87</v>
      </c>
      <c r="EM147" s="573"/>
      <c r="EN147" s="71"/>
      <c r="FC147" s="273"/>
      <c r="FD147" s="385"/>
      <c r="FE147" s="494"/>
      <c r="FF147" s="12">
        <v>87</v>
      </c>
      <c r="FG147" s="573"/>
      <c r="FH147" s="71"/>
      <c r="FW147" s="273"/>
      <c r="FX147" s="385"/>
      <c r="FY147" s="494"/>
      <c r="FZ147" s="12">
        <v>87</v>
      </c>
      <c r="GA147" s="573"/>
      <c r="GB147" s="71"/>
      <c r="GQ147" s="273"/>
      <c r="GR147" s="385"/>
      <c r="GS147" s="494"/>
      <c r="GT147" s="12">
        <v>87</v>
      </c>
      <c r="GU147" s="573"/>
      <c r="GV147" s="71"/>
      <c r="HK147" s="273"/>
      <c r="HL147" s="385"/>
      <c r="HM147" s="494"/>
      <c r="HN147" s="12">
        <v>87</v>
      </c>
      <c r="HO147" s="573"/>
      <c r="HP147" s="71"/>
      <c r="IE147" s="273"/>
      <c r="IF147" s="385"/>
      <c r="IG147" s="494"/>
      <c r="IH147" s="12">
        <v>87</v>
      </c>
      <c r="II147" s="573"/>
      <c r="IJ147" s="71"/>
      <c r="IY147" s="273"/>
      <c r="IZ147" s="385"/>
      <c r="JA147" s="494"/>
      <c r="JB147" s="12">
        <v>87</v>
      </c>
      <c r="JC147" s="573"/>
      <c r="JD147" s="71"/>
      <c r="JS147" s="273"/>
      <c r="JT147" s="385"/>
      <c r="JU147" s="494"/>
      <c r="JV147" s="12">
        <v>87</v>
      </c>
      <c r="JW147" s="573"/>
      <c r="JX147" s="71"/>
      <c r="KM147" s="273"/>
    </row>
    <row r="148" spans="1:299" ht="12.75" customHeight="1" x14ac:dyDescent="0.2">
      <c r="A148" s="494"/>
      <c r="B148" s="12">
        <v>88</v>
      </c>
      <c r="C148" s="573"/>
      <c r="D148" s="71"/>
      <c r="S148" s="273"/>
      <c r="T148" s="385"/>
      <c r="U148" s="494"/>
      <c r="V148" s="12">
        <v>88</v>
      </c>
      <c r="W148" s="573"/>
      <c r="X148" s="71"/>
      <c r="AM148" s="273"/>
      <c r="AN148" s="385"/>
      <c r="AO148" s="494"/>
      <c r="AP148" s="12">
        <v>88</v>
      </c>
      <c r="AQ148" s="573"/>
      <c r="AR148" s="71"/>
      <c r="BG148" s="273"/>
      <c r="BH148" s="271"/>
      <c r="BI148" s="494"/>
      <c r="BJ148" s="12">
        <v>88</v>
      </c>
      <c r="BK148" s="573"/>
      <c r="BL148" s="71"/>
      <c r="CA148" s="273"/>
      <c r="CB148" s="385"/>
      <c r="CC148" s="494"/>
      <c r="CD148" s="12">
        <v>88</v>
      </c>
      <c r="CE148" s="573"/>
      <c r="CF148" s="71"/>
      <c r="CU148" s="273"/>
      <c r="CV148" s="385"/>
      <c r="CW148" s="494"/>
      <c r="CX148" s="12">
        <v>88</v>
      </c>
      <c r="CY148" s="573"/>
      <c r="CZ148" s="71"/>
      <c r="DO148" s="273"/>
      <c r="DP148" s="385"/>
      <c r="DQ148" s="494"/>
      <c r="DR148" s="12">
        <v>88</v>
      </c>
      <c r="DS148" s="573"/>
      <c r="DT148" s="71"/>
      <c r="EI148" s="273"/>
      <c r="EJ148" s="385"/>
      <c r="EK148" s="494"/>
      <c r="EL148" s="12">
        <v>88</v>
      </c>
      <c r="EM148" s="573"/>
      <c r="EN148" s="71"/>
      <c r="FC148" s="273"/>
      <c r="FD148" s="385"/>
      <c r="FE148" s="494"/>
      <c r="FF148" s="12">
        <v>88</v>
      </c>
      <c r="FG148" s="573"/>
      <c r="FH148" s="71"/>
      <c r="FW148" s="273"/>
      <c r="FX148" s="385"/>
      <c r="FY148" s="494"/>
      <c r="FZ148" s="12">
        <v>88</v>
      </c>
      <c r="GA148" s="573"/>
      <c r="GB148" s="71"/>
      <c r="GQ148" s="273"/>
      <c r="GR148" s="385"/>
      <c r="GS148" s="494"/>
      <c r="GT148" s="12">
        <v>88</v>
      </c>
      <c r="GU148" s="573"/>
      <c r="GV148" s="71"/>
      <c r="HK148" s="273"/>
      <c r="HL148" s="385"/>
      <c r="HM148" s="494"/>
      <c r="HN148" s="12">
        <v>88</v>
      </c>
      <c r="HO148" s="573"/>
      <c r="HP148" s="71"/>
      <c r="IE148" s="273"/>
      <c r="IF148" s="385"/>
      <c r="IG148" s="494"/>
      <c r="IH148" s="12">
        <v>88</v>
      </c>
      <c r="II148" s="573"/>
      <c r="IJ148" s="71"/>
      <c r="IY148" s="273"/>
      <c r="IZ148" s="385"/>
      <c r="JA148" s="494"/>
      <c r="JB148" s="12">
        <v>88</v>
      </c>
      <c r="JC148" s="573"/>
      <c r="JD148" s="71"/>
      <c r="JS148" s="273"/>
      <c r="JT148" s="385"/>
      <c r="JU148" s="494"/>
      <c r="JV148" s="12">
        <v>88</v>
      </c>
      <c r="JW148" s="573"/>
      <c r="JX148" s="71"/>
      <c r="KM148" s="273"/>
    </row>
    <row r="149" spans="1:299" ht="12.75" customHeight="1" x14ac:dyDescent="0.2">
      <c r="A149" s="494"/>
      <c r="B149" s="12">
        <v>89</v>
      </c>
      <c r="C149" s="573"/>
      <c r="D149" s="71"/>
      <c r="S149" s="273"/>
      <c r="T149" s="385"/>
      <c r="U149" s="494"/>
      <c r="V149" s="12">
        <v>89</v>
      </c>
      <c r="W149" s="573"/>
      <c r="X149" s="71"/>
      <c r="AM149" s="273"/>
      <c r="AN149" s="385"/>
      <c r="AO149" s="494"/>
      <c r="AP149" s="12">
        <v>89</v>
      </c>
      <c r="AQ149" s="573"/>
      <c r="AR149" s="71"/>
      <c r="BG149" s="273"/>
      <c r="BH149" s="271"/>
      <c r="BI149" s="494"/>
      <c r="BJ149" s="12">
        <v>89</v>
      </c>
      <c r="BK149" s="573"/>
      <c r="BL149" s="71"/>
      <c r="CA149" s="273"/>
      <c r="CB149" s="385"/>
      <c r="CC149" s="494"/>
      <c r="CD149" s="12">
        <v>89</v>
      </c>
      <c r="CE149" s="573"/>
      <c r="CF149" s="71"/>
      <c r="CU149" s="273"/>
      <c r="CV149" s="385"/>
      <c r="CW149" s="494"/>
      <c r="CX149" s="12">
        <v>89</v>
      </c>
      <c r="CY149" s="573"/>
      <c r="CZ149" s="71"/>
      <c r="DO149" s="273"/>
      <c r="DP149" s="385"/>
      <c r="DQ149" s="494"/>
      <c r="DR149" s="12">
        <v>89</v>
      </c>
      <c r="DS149" s="573"/>
      <c r="DT149" s="71"/>
      <c r="EI149" s="273"/>
      <c r="EJ149" s="385"/>
      <c r="EK149" s="494"/>
      <c r="EL149" s="12">
        <v>89</v>
      </c>
      <c r="EM149" s="573"/>
      <c r="EN149" s="71"/>
      <c r="FC149" s="273"/>
      <c r="FD149" s="385"/>
      <c r="FE149" s="494"/>
      <c r="FF149" s="12">
        <v>89</v>
      </c>
      <c r="FG149" s="573"/>
      <c r="FH149" s="71"/>
      <c r="FW149" s="273"/>
      <c r="FX149" s="385"/>
      <c r="FY149" s="494"/>
      <c r="FZ149" s="12">
        <v>89</v>
      </c>
      <c r="GA149" s="573"/>
      <c r="GB149" s="71"/>
      <c r="GQ149" s="273"/>
      <c r="GR149" s="385"/>
      <c r="GS149" s="494"/>
      <c r="GT149" s="12">
        <v>89</v>
      </c>
      <c r="GU149" s="573"/>
      <c r="GV149" s="71"/>
      <c r="HK149" s="273"/>
      <c r="HL149" s="385"/>
      <c r="HM149" s="494"/>
      <c r="HN149" s="12">
        <v>89</v>
      </c>
      <c r="HO149" s="573"/>
      <c r="HP149" s="71"/>
      <c r="IE149" s="273"/>
      <c r="IF149" s="385"/>
      <c r="IG149" s="494"/>
      <c r="IH149" s="12">
        <v>89</v>
      </c>
      <c r="II149" s="573"/>
      <c r="IJ149" s="71"/>
      <c r="IY149" s="273"/>
      <c r="IZ149" s="385"/>
      <c r="JA149" s="494"/>
      <c r="JB149" s="12">
        <v>89</v>
      </c>
      <c r="JC149" s="573"/>
      <c r="JD149" s="71"/>
      <c r="JS149" s="273"/>
      <c r="JT149" s="385"/>
      <c r="JU149" s="494"/>
      <c r="JV149" s="12">
        <v>89</v>
      </c>
      <c r="JW149" s="573"/>
      <c r="JX149" s="71"/>
      <c r="KM149" s="273"/>
    </row>
    <row r="150" spans="1:299" ht="12.75" customHeight="1" x14ac:dyDescent="0.2">
      <c r="A150" s="494"/>
      <c r="B150" s="12">
        <v>90</v>
      </c>
      <c r="C150" s="573"/>
      <c r="D150" s="71"/>
      <c r="S150" s="273"/>
      <c r="T150" s="385"/>
      <c r="U150" s="494"/>
      <c r="V150" s="12">
        <v>90</v>
      </c>
      <c r="W150" s="573"/>
      <c r="X150" s="71"/>
      <c r="AM150" s="273"/>
      <c r="AN150" s="385"/>
      <c r="AO150" s="494"/>
      <c r="AP150" s="12">
        <v>90</v>
      </c>
      <c r="AQ150" s="573"/>
      <c r="AR150" s="71"/>
      <c r="BG150" s="273"/>
      <c r="BH150" s="271"/>
      <c r="BI150" s="494"/>
      <c r="BJ150" s="12">
        <v>90</v>
      </c>
      <c r="BK150" s="573"/>
      <c r="BL150" s="71"/>
      <c r="CA150" s="273"/>
      <c r="CB150" s="385"/>
      <c r="CC150" s="494"/>
      <c r="CD150" s="12">
        <v>90</v>
      </c>
      <c r="CE150" s="573"/>
      <c r="CF150" s="71"/>
      <c r="CU150" s="273"/>
      <c r="CV150" s="385"/>
      <c r="CW150" s="494"/>
      <c r="CX150" s="12">
        <v>90</v>
      </c>
      <c r="CY150" s="573"/>
      <c r="CZ150" s="71"/>
      <c r="DO150" s="273"/>
      <c r="DP150" s="385"/>
      <c r="DQ150" s="494"/>
      <c r="DR150" s="12">
        <v>90</v>
      </c>
      <c r="DS150" s="573"/>
      <c r="DT150" s="71"/>
      <c r="EI150" s="273"/>
      <c r="EJ150" s="385"/>
      <c r="EK150" s="494"/>
      <c r="EL150" s="12">
        <v>90</v>
      </c>
      <c r="EM150" s="573"/>
      <c r="EN150" s="71"/>
      <c r="FC150" s="273"/>
      <c r="FD150" s="385"/>
      <c r="FE150" s="494"/>
      <c r="FF150" s="12">
        <v>90</v>
      </c>
      <c r="FG150" s="573"/>
      <c r="FH150" s="71"/>
      <c r="FW150" s="273"/>
      <c r="FX150" s="385"/>
      <c r="FY150" s="494"/>
      <c r="FZ150" s="12">
        <v>90</v>
      </c>
      <c r="GA150" s="573"/>
      <c r="GB150" s="71"/>
      <c r="GQ150" s="273"/>
      <c r="GR150" s="385"/>
      <c r="GS150" s="494"/>
      <c r="GT150" s="12">
        <v>90</v>
      </c>
      <c r="GU150" s="573"/>
      <c r="GV150" s="71"/>
      <c r="HK150" s="273"/>
      <c r="HL150" s="385"/>
      <c r="HM150" s="494"/>
      <c r="HN150" s="12">
        <v>90</v>
      </c>
      <c r="HO150" s="573"/>
      <c r="HP150" s="71"/>
      <c r="IE150" s="273"/>
      <c r="IF150" s="385"/>
      <c r="IG150" s="494"/>
      <c r="IH150" s="12">
        <v>90</v>
      </c>
      <c r="II150" s="573"/>
      <c r="IJ150" s="71"/>
      <c r="IY150" s="273"/>
      <c r="IZ150" s="385"/>
      <c r="JA150" s="494"/>
      <c r="JB150" s="12">
        <v>90</v>
      </c>
      <c r="JC150" s="573"/>
      <c r="JD150" s="71"/>
      <c r="JS150" s="273"/>
      <c r="JT150" s="385"/>
      <c r="JU150" s="494"/>
      <c r="JV150" s="12">
        <v>90</v>
      </c>
      <c r="JW150" s="573"/>
      <c r="JX150" s="71"/>
      <c r="KM150" s="273"/>
    </row>
    <row r="151" spans="1:299" ht="12.75" customHeight="1" x14ac:dyDescent="0.2">
      <c r="A151" s="494"/>
      <c r="B151" s="12">
        <v>91</v>
      </c>
      <c r="C151" s="573"/>
      <c r="D151" s="71"/>
      <c r="S151" s="273"/>
      <c r="T151" s="385"/>
      <c r="U151" s="494"/>
      <c r="V151" s="12">
        <v>91</v>
      </c>
      <c r="W151" s="573"/>
      <c r="X151" s="71"/>
      <c r="AM151" s="273"/>
      <c r="AN151" s="385"/>
      <c r="AO151" s="494"/>
      <c r="AP151" s="12">
        <v>91</v>
      </c>
      <c r="AQ151" s="573"/>
      <c r="AR151" s="71"/>
      <c r="BG151" s="273"/>
      <c r="BH151" s="271"/>
      <c r="BI151" s="494"/>
      <c r="BJ151" s="12">
        <v>91</v>
      </c>
      <c r="BK151" s="573"/>
      <c r="BL151" s="71"/>
      <c r="CA151" s="273"/>
      <c r="CB151" s="385"/>
      <c r="CC151" s="494"/>
      <c r="CD151" s="12">
        <v>91</v>
      </c>
      <c r="CE151" s="573"/>
      <c r="CF151" s="71"/>
      <c r="CU151" s="273"/>
      <c r="CV151" s="385"/>
      <c r="CW151" s="494"/>
      <c r="CX151" s="12">
        <v>91</v>
      </c>
      <c r="CY151" s="573"/>
      <c r="CZ151" s="71"/>
      <c r="DO151" s="273"/>
      <c r="DP151" s="385"/>
      <c r="DQ151" s="494"/>
      <c r="DR151" s="12">
        <v>91</v>
      </c>
      <c r="DS151" s="573"/>
      <c r="DT151" s="71"/>
      <c r="EI151" s="273"/>
      <c r="EJ151" s="385"/>
      <c r="EK151" s="494"/>
      <c r="EL151" s="12">
        <v>91</v>
      </c>
      <c r="EM151" s="573"/>
      <c r="EN151" s="71"/>
      <c r="FC151" s="273"/>
      <c r="FD151" s="385"/>
      <c r="FE151" s="494"/>
      <c r="FF151" s="12">
        <v>91</v>
      </c>
      <c r="FG151" s="573"/>
      <c r="FH151" s="71"/>
      <c r="FW151" s="273"/>
      <c r="FX151" s="385"/>
      <c r="FY151" s="494"/>
      <c r="FZ151" s="12">
        <v>91</v>
      </c>
      <c r="GA151" s="573"/>
      <c r="GB151" s="71"/>
      <c r="GQ151" s="273"/>
      <c r="GR151" s="385"/>
      <c r="GS151" s="494"/>
      <c r="GT151" s="12">
        <v>91</v>
      </c>
      <c r="GU151" s="573"/>
      <c r="GV151" s="71"/>
      <c r="HK151" s="273"/>
      <c r="HL151" s="385"/>
      <c r="HM151" s="494"/>
      <c r="HN151" s="12">
        <v>91</v>
      </c>
      <c r="HO151" s="573"/>
      <c r="HP151" s="71"/>
      <c r="IE151" s="273"/>
      <c r="IF151" s="385"/>
      <c r="IG151" s="494"/>
      <c r="IH151" s="12">
        <v>91</v>
      </c>
      <c r="II151" s="573"/>
      <c r="IJ151" s="71"/>
      <c r="IY151" s="273"/>
      <c r="IZ151" s="385"/>
      <c r="JA151" s="494"/>
      <c r="JB151" s="12">
        <v>91</v>
      </c>
      <c r="JC151" s="573"/>
      <c r="JD151" s="71"/>
      <c r="JS151" s="273"/>
      <c r="JT151" s="385"/>
      <c r="JU151" s="494"/>
      <c r="JV151" s="12">
        <v>91</v>
      </c>
      <c r="JW151" s="573"/>
      <c r="JX151" s="71"/>
      <c r="KM151" s="273"/>
    </row>
    <row r="152" spans="1:299" ht="12.75" customHeight="1" x14ac:dyDescent="0.2">
      <c r="A152" s="494"/>
      <c r="B152" s="12">
        <v>92</v>
      </c>
      <c r="C152" s="573"/>
      <c r="D152" s="71"/>
      <c r="S152" s="273"/>
      <c r="T152" s="385"/>
      <c r="U152" s="494"/>
      <c r="V152" s="12">
        <v>92</v>
      </c>
      <c r="W152" s="573"/>
      <c r="X152" s="71"/>
      <c r="AM152" s="273"/>
      <c r="AN152" s="385"/>
      <c r="AO152" s="494"/>
      <c r="AP152" s="12">
        <v>92</v>
      </c>
      <c r="AQ152" s="573"/>
      <c r="AR152" s="71"/>
      <c r="BG152" s="273"/>
      <c r="BH152" s="271"/>
      <c r="BI152" s="494"/>
      <c r="BJ152" s="12">
        <v>92</v>
      </c>
      <c r="BK152" s="573"/>
      <c r="BL152" s="71"/>
      <c r="CA152" s="273"/>
      <c r="CB152" s="385"/>
      <c r="CC152" s="494"/>
      <c r="CD152" s="12">
        <v>92</v>
      </c>
      <c r="CE152" s="573"/>
      <c r="CF152" s="71"/>
      <c r="CU152" s="273"/>
      <c r="CV152" s="385"/>
      <c r="CW152" s="494"/>
      <c r="CX152" s="12">
        <v>92</v>
      </c>
      <c r="CY152" s="573"/>
      <c r="CZ152" s="71"/>
      <c r="DO152" s="273"/>
      <c r="DP152" s="385"/>
      <c r="DQ152" s="494"/>
      <c r="DR152" s="12">
        <v>92</v>
      </c>
      <c r="DS152" s="573"/>
      <c r="DT152" s="71"/>
      <c r="EI152" s="273"/>
      <c r="EJ152" s="385"/>
      <c r="EK152" s="494"/>
      <c r="EL152" s="12">
        <v>92</v>
      </c>
      <c r="EM152" s="573"/>
      <c r="EN152" s="71"/>
      <c r="FC152" s="273"/>
      <c r="FD152" s="385"/>
      <c r="FE152" s="494"/>
      <c r="FF152" s="12">
        <v>92</v>
      </c>
      <c r="FG152" s="573"/>
      <c r="FH152" s="71"/>
      <c r="FW152" s="273"/>
      <c r="FX152" s="385"/>
      <c r="FY152" s="494"/>
      <c r="FZ152" s="12">
        <v>92</v>
      </c>
      <c r="GA152" s="573"/>
      <c r="GB152" s="71"/>
      <c r="GQ152" s="273"/>
      <c r="GR152" s="385"/>
      <c r="GS152" s="494"/>
      <c r="GT152" s="12">
        <v>92</v>
      </c>
      <c r="GU152" s="573"/>
      <c r="GV152" s="71"/>
      <c r="HK152" s="273"/>
      <c r="HL152" s="385"/>
      <c r="HM152" s="494"/>
      <c r="HN152" s="12">
        <v>92</v>
      </c>
      <c r="HO152" s="573"/>
      <c r="HP152" s="71"/>
      <c r="IE152" s="273"/>
      <c r="IF152" s="385"/>
      <c r="IG152" s="494"/>
      <c r="IH152" s="12">
        <v>92</v>
      </c>
      <c r="II152" s="573"/>
      <c r="IJ152" s="71"/>
      <c r="IY152" s="273"/>
      <c r="IZ152" s="385"/>
      <c r="JA152" s="494"/>
      <c r="JB152" s="12">
        <v>92</v>
      </c>
      <c r="JC152" s="573"/>
      <c r="JD152" s="71"/>
      <c r="JS152" s="273"/>
      <c r="JT152" s="385"/>
      <c r="JU152" s="494"/>
      <c r="JV152" s="12">
        <v>92</v>
      </c>
      <c r="JW152" s="573"/>
      <c r="JX152" s="71"/>
      <c r="KM152" s="273"/>
    </row>
    <row r="153" spans="1:299" ht="12.75" customHeight="1" x14ac:dyDescent="0.2">
      <c r="A153" s="494"/>
      <c r="B153" s="12">
        <v>93</v>
      </c>
      <c r="C153" s="573"/>
      <c r="D153" s="71"/>
      <c r="S153" s="273"/>
      <c r="T153" s="385"/>
      <c r="U153" s="494"/>
      <c r="V153" s="12">
        <v>93</v>
      </c>
      <c r="W153" s="573"/>
      <c r="X153" s="71"/>
      <c r="AM153" s="273"/>
      <c r="AN153" s="385"/>
      <c r="AO153" s="494"/>
      <c r="AP153" s="12">
        <v>93</v>
      </c>
      <c r="AQ153" s="573"/>
      <c r="AR153" s="71"/>
      <c r="BG153" s="273"/>
      <c r="BH153" s="271"/>
      <c r="BI153" s="494"/>
      <c r="BJ153" s="12">
        <v>93</v>
      </c>
      <c r="BK153" s="573"/>
      <c r="BL153" s="71"/>
      <c r="CA153" s="273"/>
      <c r="CB153" s="385"/>
      <c r="CC153" s="494"/>
      <c r="CD153" s="12">
        <v>93</v>
      </c>
      <c r="CE153" s="573"/>
      <c r="CF153" s="71"/>
      <c r="CU153" s="273"/>
      <c r="CV153" s="385"/>
      <c r="CW153" s="494"/>
      <c r="CX153" s="12">
        <v>93</v>
      </c>
      <c r="CY153" s="573"/>
      <c r="CZ153" s="71"/>
      <c r="DO153" s="273"/>
      <c r="DP153" s="385"/>
      <c r="DQ153" s="494"/>
      <c r="DR153" s="12">
        <v>93</v>
      </c>
      <c r="DS153" s="573"/>
      <c r="DT153" s="71"/>
      <c r="EI153" s="273"/>
      <c r="EJ153" s="385"/>
      <c r="EK153" s="494"/>
      <c r="EL153" s="12">
        <v>93</v>
      </c>
      <c r="EM153" s="573"/>
      <c r="EN153" s="71"/>
      <c r="FC153" s="273"/>
      <c r="FD153" s="385"/>
      <c r="FE153" s="494"/>
      <c r="FF153" s="12">
        <v>93</v>
      </c>
      <c r="FG153" s="573"/>
      <c r="FH153" s="71"/>
      <c r="FW153" s="273"/>
      <c r="FX153" s="385"/>
      <c r="FY153" s="494"/>
      <c r="FZ153" s="12">
        <v>93</v>
      </c>
      <c r="GA153" s="573"/>
      <c r="GB153" s="71"/>
      <c r="GQ153" s="273"/>
      <c r="GR153" s="385"/>
      <c r="GS153" s="494"/>
      <c r="GT153" s="12">
        <v>93</v>
      </c>
      <c r="GU153" s="573"/>
      <c r="GV153" s="71"/>
      <c r="HK153" s="273"/>
      <c r="HL153" s="385"/>
      <c r="HM153" s="494"/>
      <c r="HN153" s="12">
        <v>93</v>
      </c>
      <c r="HO153" s="573"/>
      <c r="HP153" s="71"/>
      <c r="IE153" s="273"/>
      <c r="IF153" s="385"/>
      <c r="IG153" s="494"/>
      <c r="IH153" s="12">
        <v>93</v>
      </c>
      <c r="II153" s="573"/>
      <c r="IJ153" s="71"/>
      <c r="IY153" s="273"/>
      <c r="IZ153" s="385"/>
      <c r="JA153" s="494"/>
      <c r="JB153" s="12">
        <v>93</v>
      </c>
      <c r="JC153" s="573"/>
      <c r="JD153" s="71"/>
      <c r="JS153" s="273"/>
      <c r="JT153" s="385"/>
      <c r="JU153" s="494"/>
      <c r="JV153" s="12">
        <v>93</v>
      </c>
      <c r="JW153" s="573"/>
      <c r="JX153" s="71"/>
      <c r="KM153" s="273"/>
    </row>
    <row r="154" spans="1:299" ht="12.75" customHeight="1" x14ac:dyDescent="0.2">
      <c r="A154" s="494"/>
      <c r="B154" s="12">
        <v>94</v>
      </c>
      <c r="C154" s="573"/>
      <c r="D154" s="71"/>
      <c r="S154" s="273"/>
      <c r="T154" s="385"/>
      <c r="U154" s="494"/>
      <c r="V154" s="12">
        <v>94</v>
      </c>
      <c r="W154" s="573"/>
      <c r="X154" s="71"/>
      <c r="AM154" s="273"/>
      <c r="AN154" s="385"/>
      <c r="AO154" s="494"/>
      <c r="AP154" s="12">
        <v>94</v>
      </c>
      <c r="AQ154" s="573"/>
      <c r="AR154" s="71"/>
      <c r="BG154" s="273"/>
      <c r="BH154" s="271"/>
      <c r="BI154" s="494"/>
      <c r="BJ154" s="12">
        <v>94</v>
      </c>
      <c r="BK154" s="573"/>
      <c r="BL154" s="71"/>
      <c r="CA154" s="273"/>
      <c r="CB154" s="385"/>
      <c r="CC154" s="494"/>
      <c r="CD154" s="12">
        <v>94</v>
      </c>
      <c r="CE154" s="573"/>
      <c r="CF154" s="71"/>
      <c r="CU154" s="273"/>
      <c r="CV154" s="385"/>
      <c r="CW154" s="494"/>
      <c r="CX154" s="12">
        <v>94</v>
      </c>
      <c r="CY154" s="573"/>
      <c r="CZ154" s="71"/>
      <c r="DO154" s="273"/>
      <c r="DP154" s="385"/>
      <c r="DQ154" s="494"/>
      <c r="DR154" s="12">
        <v>94</v>
      </c>
      <c r="DS154" s="573"/>
      <c r="DT154" s="71"/>
      <c r="EI154" s="273"/>
      <c r="EJ154" s="385"/>
      <c r="EK154" s="494"/>
      <c r="EL154" s="12">
        <v>94</v>
      </c>
      <c r="EM154" s="573"/>
      <c r="EN154" s="71"/>
      <c r="FC154" s="273"/>
      <c r="FD154" s="385"/>
      <c r="FE154" s="494"/>
      <c r="FF154" s="12">
        <v>94</v>
      </c>
      <c r="FG154" s="573"/>
      <c r="FH154" s="71"/>
      <c r="FW154" s="273"/>
      <c r="FX154" s="385"/>
      <c r="FY154" s="494"/>
      <c r="FZ154" s="12">
        <v>94</v>
      </c>
      <c r="GA154" s="573"/>
      <c r="GB154" s="71"/>
      <c r="GQ154" s="273"/>
      <c r="GR154" s="385"/>
      <c r="GS154" s="494"/>
      <c r="GT154" s="12">
        <v>94</v>
      </c>
      <c r="GU154" s="573"/>
      <c r="GV154" s="71"/>
      <c r="HK154" s="273"/>
      <c r="HL154" s="385"/>
      <c r="HM154" s="494"/>
      <c r="HN154" s="12">
        <v>94</v>
      </c>
      <c r="HO154" s="573"/>
      <c r="HP154" s="71"/>
      <c r="IE154" s="273"/>
      <c r="IF154" s="385"/>
      <c r="IG154" s="494"/>
      <c r="IH154" s="12">
        <v>94</v>
      </c>
      <c r="II154" s="573"/>
      <c r="IJ154" s="71"/>
      <c r="IY154" s="273"/>
      <c r="IZ154" s="385"/>
      <c r="JA154" s="494"/>
      <c r="JB154" s="12">
        <v>94</v>
      </c>
      <c r="JC154" s="573"/>
      <c r="JD154" s="71"/>
      <c r="JS154" s="273"/>
      <c r="JT154" s="385"/>
      <c r="JU154" s="494"/>
      <c r="JV154" s="12">
        <v>94</v>
      </c>
      <c r="JW154" s="573"/>
      <c r="JX154" s="71"/>
      <c r="KM154" s="273"/>
    </row>
    <row r="155" spans="1:299" ht="12.75" customHeight="1" x14ac:dyDescent="0.2">
      <c r="A155" s="494"/>
      <c r="B155" s="12">
        <v>95</v>
      </c>
      <c r="C155" s="573"/>
      <c r="D155" s="71"/>
      <c r="S155" s="273"/>
      <c r="T155" s="385"/>
      <c r="U155" s="494"/>
      <c r="V155" s="12">
        <v>95</v>
      </c>
      <c r="W155" s="573"/>
      <c r="X155" s="71"/>
      <c r="AM155" s="273"/>
      <c r="AN155" s="385"/>
      <c r="AO155" s="494"/>
      <c r="AP155" s="12">
        <v>95</v>
      </c>
      <c r="AQ155" s="573"/>
      <c r="AR155" s="71"/>
      <c r="BG155" s="273"/>
      <c r="BH155" s="271"/>
      <c r="BI155" s="494"/>
      <c r="BJ155" s="12">
        <v>95</v>
      </c>
      <c r="BK155" s="573"/>
      <c r="BL155" s="71"/>
      <c r="CA155" s="273"/>
      <c r="CB155" s="385"/>
      <c r="CC155" s="494"/>
      <c r="CD155" s="12">
        <v>95</v>
      </c>
      <c r="CE155" s="573"/>
      <c r="CF155" s="71"/>
      <c r="CU155" s="273"/>
      <c r="CV155" s="385"/>
      <c r="CW155" s="494"/>
      <c r="CX155" s="12">
        <v>95</v>
      </c>
      <c r="CY155" s="573"/>
      <c r="CZ155" s="71"/>
      <c r="DO155" s="273"/>
      <c r="DP155" s="385"/>
      <c r="DQ155" s="494"/>
      <c r="DR155" s="12">
        <v>95</v>
      </c>
      <c r="DS155" s="573"/>
      <c r="DT155" s="71"/>
      <c r="EI155" s="273"/>
      <c r="EJ155" s="385"/>
      <c r="EK155" s="494"/>
      <c r="EL155" s="12">
        <v>95</v>
      </c>
      <c r="EM155" s="573"/>
      <c r="EN155" s="71"/>
      <c r="FC155" s="273"/>
      <c r="FD155" s="385"/>
      <c r="FE155" s="494"/>
      <c r="FF155" s="12">
        <v>95</v>
      </c>
      <c r="FG155" s="573"/>
      <c r="FH155" s="71"/>
      <c r="FW155" s="273"/>
      <c r="FX155" s="385"/>
      <c r="FY155" s="494"/>
      <c r="FZ155" s="12">
        <v>95</v>
      </c>
      <c r="GA155" s="573"/>
      <c r="GB155" s="71"/>
      <c r="GQ155" s="273"/>
      <c r="GR155" s="385"/>
      <c r="GS155" s="494"/>
      <c r="GT155" s="12">
        <v>95</v>
      </c>
      <c r="GU155" s="573"/>
      <c r="GV155" s="71"/>
      <c r="HK155" s="273"/>
      <c r="HL155" s="385"/>
      <c r="HM155" s="494"/>
      <c r="HN155" s="12">
        <v>95</v>
      </c>
      <c r="HO155" s="573"/>
      <c r="HP155" s="71"/>
      <c r="IE155" s="273"/>
      <c r="IF155" s="385"/>
      <c r="IG155" s="494"/>
      <c r="IH155" s="12">
        <v>95</v>
      </c>
      <c r="II155" s="573"/>
      <c r="IJ155" s="71"/>
      <c r="IY155" s="273"/>
      <c r="IZ155" s="385"/>
      <c r="JA155" s="494"/>
      <c r="JB155" s="12">
        <v>95</v>
      </c>
      <c r="JC155" s="573"/>
      <c r="JD155" s="71"/>
      <c r="JS155" s="273"/>
      <c r="JT155" s="385"/>
      <c r="JU155" s="494"/>
      <c r="JV155" s="12">
        <v>95</v>
      </c>
      <c r="JW155" s="573"/>
      <c r="JX155" s="71"/>
      <c r="KM155" s="273"/>
    </row>
    <row r="156" spans="1:299" ht="12.75" customHeight="1" x14ac:dyDescent="0.2">
      <c r="A156" s="494"/>
      <c r="B156" s="12">
        <v>96</v>
      </c>
      <c r="C156" s="573"/>
      <c r="D156" s="71"/>
      <c r="S156" s="273"/>
      <c r="T156" s="385"/>
      <c r="U156" s="494"/>
      <c r="V156" s="12">
        <v>96</v>
      </c>
      <c r="W156" s="573"/>
      <c r="X156" s="71"/>
      <c r="AM156" s="273"/>
      <c r="AN156" s="385"/>
      <c r="AO156" s="494"/>
      <c r="AP156" s="12">
        <v>96</v>
      </c>
      <c r="AQ156" s="573"/>
      <c r="AR156" s="71"/>
      <c r="BG156" s="273"/>
      <c r="BH156" s="271"/>
      <c r="BI156" s="494"/>
      <c r="BJ156" s="12">
        <v>96</v>
      </c>
      <c r="BK156" s="573"/>
      <c r="BL156" s="71"/>
      <c r="CA156" s="273"/>
      <c r="CB156" s="385"/>
      <c r="CC156" s="494"/>
      <c r="CD156" s="12">
        <v>96</v>
      </c>
      <c r="CE156" s="573"/>
      <c r="CF156" s="71"/>
      <c r="CU156" s="273"/>
      <c r="CV156" s="385"/>
      <c r="CW156" s="494"/>
      <c r="CX156" s="12">
        <v>96</v>
      </c>
      <c r="CY156" s="573"/>
      <c r="CZ156" s="71"/>
      <c r="DO156" s="273"/>
      <c r="DP156" s="385"/>
      <c r="DQ156" s="494"/>
      <c r="DR156" s="12">
        <v>96</v>
      </c>
      <c r="DS156" s="573"/>
      <c r="DT156" s="71"/>
      <c r="EI156" s="273"/>
      <c r="EJ156" s="385"/>
      <c r="EK156" s="494"/>
      <c r="EL156" s="12">
        <v>96</v>
      </c>
      <c r="EM156" s="573"/>
      <c r="EN156" s="71"/>
      <c r="FC156" s="273"/>
      <c r="FD156" s="385"/>
      <c r="FE156" s="494"/>
      <c r="FF156" s="12">
        <v>96</v>
      </c>
      <c r="FG156" s="573"/>
      <c r="FH156" s="71"/>
      <c r="FW156" s="273"/>
      <c r="FX156" s="385"/>
      <c r="FY156" s="494"/>
      <c r="FZ156" s="12">
        <v>96</v>
      </c>
      <c r="GA156" s="573"/>
      <c r="GB156" s="71"/>
      <c r="GQ156" s="273"/>
      <c r="GR156" s="385"/>
      <c r="GS156" s="494"/>
      <c r="GT156" s="12">
        <v>96</v>
      </c>
      <c r="GU156" s="573"/>
      <c r="GV156" s="71"/>
      <c r="HK156" s="273"/>
      <c r="HL156" s="385"/>
      <c r="HM156" s="494"/>
      <c r="HN156" s="12">
        <v>96</v>
      </c>
      <c r="HO156" s="573"/>
      <c r="HP156" s="71"/>
      <c r="IE156" s="273"/>
      <c r="IF156" s="385"/>
      <c r="IG156" s="494"/>
      <c r="IH156" s="12">
        <v>96</v>
      </c>
      <c r="II156" s="573"/>
      <c r="IJ156" s="71"/>
      <c r="IY156" s="273"/>
      <c r="IZ156" s="385"/>
      <c r="JA156" s="494"/>
      <c r="JB156" s="12">
        <v>96</v>
      </c>
      <c r="JC156" s="573"/>
      <c r="JD156" s="71"/>
      <c r="JS156" s="273"/>
      <c r="JT156" s="385"/>
      <c r="JU156" s="494"/>
      <c r="JV156" s="12">
        <v>96</v>
      </c>
      <c r="JW156" s="573"/>
      <c r="JX156" s="71"/>
      <c r="KM156" s="273"/>
    </row>
    <row r="157" spans="1:299" ht="12.75" customHeight="1" x14ac:dyDescent="0.2">
      <c r="A157" s="494"/>
      <c r="B157" s="12">
        <v>97</v>
      </c>
      <c r="C157" s="573"/>
      <c r="D157" s="71"/>
      <c r="S157" s="273"/>
      <c r="T157" s="385"/>
      <c r="U157" s="494"/>
      <c r="V157" s="12">
        <v>97</v>
      </c>
      <c r="W157" s="573"/>
      <c r="X157" s="71"/>
      <c r="AM157" s="273"/>
      <c r="AN157" s="385"/>
      <c r="AO157" s="494"/>
      <c r="AP157" s="12">
        <v>97</v>
      </c>
      <c r="AQ157" s="573"/>
      <c r="AR157" s="71"/>
      <c r="BG157" s="273"/>
      <c r="BH157" s="271"/>
      <c r="BI157" s="494"/>
      <c r="BJ157" s="12">
        <v>97</v>
      </c>
      <c r="BK157" s="573"/>
      <c r="BL157" s="71"/>
      <c r="CA157" s="273"/>
      <c r="CB157" s="385"/>
      <c r="CC157" s="494"/>
      <c r="CD157" s="12">
        <v>97</v>
      </c>
      <c r="CE157" s="573"/>
      <c r="CF157" s="71"/>
      <c r="CU157" s="273"/>
      <c r="CV157" s="385"/>
      <c r="CW157" s="494"/>
      <c r="CX157" s="12">
        <v>97</v>
      </c>
      <c r="CY157" s="573"/>
      <c r="CZ157" s="71"/>
      <c r="DO157" s="273"/>
      <c r="DP157" s="385"/>
      <c r="DQ157" s="494"/>
      <c r="DR157" s="12">
        <v>97</v>
      </c>
      <c r="DS157" s="573"/>
      <c r="DT157" s="71"/>
      <c r="EI157" s="273"/>
      <c r="EJ157" s="385"/>
      <c r="EK157" s="494"/>
      <c r="EL157" s="12">
        <v>97</v>
      </c>
      <c r="EM157" s="573"/>
      <c r="EN157" s="71"/>
      <c r="FC157" s="273"/>
      <c r="FD157" s="385"/>
      <c r="FE157" s="494"/>
      <c r="FF157" s="12">
        <v>97</v>
      </c>
      <c r="FG157" s="573"/>
      <c r="FH157" s="71"/>
      <c r="FW157" s="273"/>
      <c r="FX157" s="385"/>
      <c r="FY157" s="494"/>
      <c r="FZ157" s="12">
        <v>97</v>
      </c>
      <c r="GA157" s="573"/>
      <c r="GB157" s="71"/>
      <c r="GQ157" s="273"/>
      <c r="GR157" s="385"/>
      <c r="GS157" s="494"/>
      <c r="GT157" s="12">
        <v>97</v>
      </c>
      <c r="GU157" s="573"/>
      <c r="GV157" s="71"/>
      <c r="HK157" s="273"/>
      <c r="HL157" s="385"/>
      <c r="HM157" s="494"/>
      <c r="HN157" s="12">
        <v>97</v>
      </c>
      <c r="HO157" s="573"/>
      <c r="HP157" s="71"/>
      <c r="IE157" s="273"/>
      <c r="IF157" s="385"/>
      <c r="IG157" s="494"/>
      <c r="IH157" s="12">
        <v>97</v>
      </c>
      <c r="II157" s="573"/>
      <c r="IJ157" s="71"/>
      <c r="IY157" s="273"/>
      <c r="IZ157" s="385"/>
      <c r="JA157" s="494"/>
      <c r="JB157" s="12">
        <v>97</v>
      </c>
      <c r="JC157" s="573"/>
      <c r="JD157" s="71"/>
      <c r="JS157" s="273"/>
      <c r="JT157" s="385"/>
      <c r="JU157" s="494"/>
      <c r="JV157" s="12">
        <v>97</v>
      </c>
      <c r="JW157" s="573"/>
      <c r="JX157" s="71"/>
      <c r="KM157" s="273"/>
    </row>
    <row r="158" spans="1:299" ht="12.75" customHeight="1" x14ac:dyDescent="0.2">
      <c r="A158" s="494"/>
      <c r="B158" s="12">
        <v>98</v>
      </c>
      <c r="C158" s="573"/>
      <c r="D158" s="71"/>
      <c r="S158" s="273"/>
      <c r="T158" s="385"/>
      <c r="U158" s="494"/>
      <c r="V158" s="12">
        <v>98</v>
      </c>
      <c r="W158" s="573"/>
      <c r="X158" s="71"/>
      <c r="AM158" s="273"/>
      <c r="AN158" s="385"/>
      <c r="AO158" s="494"/>
      <c r="AP158" s="12">
        <v>98</v>
      </c>
      <c r="AQ158" s="573"/>
      <c r="AR158" s="71"/>
      <c r="BG158" s="273"/>
      <c r="BH158" s="271"/>
      <c r="BI158" s="494"/>
      <c r="BJ158" s="12">
        <v>98</v>
      </c>
      <c r="BK158" s="573"/>
      <c r="BL158" s="71"/>
      <c r="CA158" s="273"/>
      <c r="CB158" s="385"/>
      <c r="CC158" s="494"/>
      <c r="CD158" s="12">
        <v>98</v>
      </c>
      <c r="CE158" s="573"/>
      <c r="CF158" s="71"/>
      <c r="CU158" s="273"/>
      <c r="CV158" s="385"/>
      <c r="CW158" s="494"/>
      <c r="CX158" s="12">
        <v>98</v>
      </c>
      <c r="CY158" s="573"/>
      <c r="CZ158" s="71"/>
      <c r="DO158" s="273"/>
      <c r="DP158" s="385"/>
      <c r="DQ158" s="494"/>
      <c r="DR158" s="12">
        <v>98</v>
      </c>
      <c r="DS158" s="573"/>
      <c r="DT158" s="71"/>
      <c r="EI158" s="273"/>
      <c r="EJ158" s="385"/>
      <c r="EK158" s="494"/>
      <c r="EL158" s="12">
        <v>98</v>
      </c>
      <c r="EM158" s="573"/>
      <c r="EN158" s="71"/>
      <c r="FC158" s="273"/>
      <c r="FD158" s="385"/>
      <c r="FE158" s="494"/>
      <c r="FF158" s="12">
        <v>98</v>
      </c>
      <c r="FG158" s="573"/>
      <c r="FH158" s="71"/>
      <c r="FW158" s="273"/>
      <c r="FX158" s="385"/>
      <c r="FY158" s="494"/>
      <c r="FZ158" s="12">
        <v>98</v>
      </c>
      <c r="GA158" s="573"/>
      <c r="GB158" s="71"/>
      <c r="GQ158" s="273"/>
      <c r="GR158" s="385"/>
      <c r="GS158" s="494"/>
      <c r="GT158" s="12">
        <v>98</v>
      </c>
      <c r="GU158" s="573"/>
      <c r="GV158" s="71"/>
      <c r="HK158" s="273"/>
      <c r="HL158" s="385"/>
      <c r="HM158" s="494"/>
      <c r="HN158" s="12">
        <v>98</v>
      </c>
      <c r="HO158" s="573"/>
      <c r="HP158" s="71"/>
      <c r="IE158" s="273"/>
      <c r="IF158" s="385"/>
      <c r="IG158" s="494"/>
      <c r="IH158" s="12">
        <v>98</v>
      </c>
      <c r="II158" s="573"/>
      <c r="IJ158" s="71"/>
      <c r="IY158" s="273"/>
      <c r="IZ158" s="385"/>
      <c r="JA158" s="494"/>
      <c r="JB158" s="12">
        <v>98</v>
      </c>
      <c r="JC158" s="573"/>
      <c r="JD158" s="71"/>
      <c r="JS158" s="273"/>
      <c r="JT158" s="385"/>
      <c r="JU158" s="494"/>
      <c r="JV158" s="12">
        <v>98</v>
      </c>
      <c r="JW158" s="573"/>
      <c r="JX158" s="71"/>
      <c r="KM158" s="273"/>
    </row>
    <row r="159" spans="1:299" ht="12.75" customHeight="1" x14ac:dyDescent="0.2">
      <c r="A159" s="494"/>
      <c r="B159" s="12">
        <v>99</v>
      </c>
      <c r="C159" s="573"/>
      <c r="D159" s="71"/>
      <c r="S159" s="273"/>
      <c r="T159" s="385"/>
      <c r="U159" s="494"/>
      <c r="V159" s="12">
        <v>99</v>
      </c>
      <c r="W159" s="573"/>
      <c r="X159" s="71"/>
      <c r="AM159" s="273"/>
      <c r="AN159" s="385"/>
      <c r="AO159" s="494"/>
      <c r="AP159" s="12">
        <v>99</v>
      </c>
      <c r="AQ159" s="573"/>
      <c r="AR159" s="71"/>
      <c r="BG159" s="273"/>
      <c r="BH159" s="271"/>
      <c r="BI159" s="494"/>
      <c r="BJ159" s="12">
        <v>99</v>
      </c>
      <c r="BK159" s="573"/>
      <c r="BL159" s="71"/>
      <c r="CA159" s="273"/>
      <c r="CB159" s="385"/>
      <c r="CC159" s="494"/>
      <c r="CD159" s="12">
        <v>99</v>
      </c>
      <c r="CE159" s="573"/>
      <c r="CF159" s="71"/>
      <c r="CU159" s="273"/>
      <c r="CV159" s="385"/>
      <c r="CW159" s="494"/>
      <c r="CX159" s="12">
        <v>99</v>
      </c>
      <c r="CY159" s="573"/>
      <c r="CZ159" s="71"/>
      <c r="DO159" s="273"/>
      <c r="DP159" s="385"/>
      <c r="DQ159" s="494"/>
      <c r="DR159" s="12">
        <v>99</v>
      </c>
      <c r="DS159" s="573"/>
      <c r="DT159" s="71"/>
      <c r="EI159" s="273"/>
      <c r="EJ159" s="385"/>
      <c r="EK159" s="494"/>
      <c r="EL159" s="12">
        <v>99</v>
      </c>
      <c r="EM159" s="573"/>
      <c r="EN159" s="71"/>
      <c r="FC159" s="273"/>
      <c r="FD159" s="385"/>
      <c r="FE159" s="494"/>
      <c r="FF159" s="12">
        <v>99</v>
      </c>
      <c r="FG159" s="573"/>
      <c r="FH159" s="71"/>
      <c r="FW159" s="273"/>
      <c r="FX159" s="385"/>
      <c r="FY159" s="494"/>
      <c r="FZ159" s="12">
        <v>99</v>
      </c>
      <c r="GA159" s="573"/>
      <c r="GB159" s="71"/>
      <c r="GQ159" s="273"/>
      <c r="GR159" s="385"/>
      <c r="GS159" s="494"/>
      <c r="GT159" s="12">
        <v>99</v>
      </c>
      <c r="GU159" s="573"/>
      <c r="GV159" s="71"/>
      <c r="HK159" s="273"/>
      <c r="HL159" s="385"/>
      <c r="HM159" s="494"/>
      <c r="HN159" s="12">
        <v>99</v>
      </c>
      <c r="HO159" s="573"/>
      <c r="HP159" s="71"/>
      <c r="IE159" s="273"/>
      <c r="IF159" s="385"/>
      <c r="IG159" s="494"/>
      <c r="IH159" s="12">
        <v>99</v>
      </c>
      <c r="II159" s="573"/>
      <c r="IJ159" s="71"/>
      <c r="IY159" s="273"/>
      <c r="IZ159" s="385"/>
      <c r="JA159" s="494"/>
      <c r="JB159" s="12">
        <v>99</v>
      </c>
      <c r="JC159" s="573"/>
      <c r="JD159" s="71"/>
      <c r="JS159" s="273"/>
      <c r="JT159" s="385"/>
      <c r="JU159" s="494"/>
      <c r="JV159" s="12">
        <v>99</v>
      </c>
      <c r="JW159" s="573"/>
      <c r="JX159" s="71"/>
      <c r="KM159" s="273"/>
    </row>
    <row r="160" spans="1:299" ht="12.75" customHeight="1" x14ac:dyDescent="0.2">
      <c r="A160" s="494"/>
      <c r="B160" s="12">
        <v>100</v>
      </c>
      <c r="C160" s="573"/>
      <c r="D160" s="71"/>
      <c r="S160" s="273"/>
      <c r="T160" s="385"/>
      <c r="U160" s="494"/>
      <c r="V160" s="12">
        <v>100</v>
      </c>
      <c r="W160" s="573"/>
      <c r="X160" s="71"/>
      <c r="AM160" s="273"/>
      <c r="AN160" s="385"/>
      <c r="AO160" s="494"/>
      <c r="AP160" s="12">
        <v>100</v>
      </c>
      <c r="AQ160" s="573"/>
      <c r="AR160" s="71"/>
      <c r="BG160" s="273"/>
      <c r="BH160" s="271"/>
      <c r="BI160" s="494"/>
      <c r="BJ160" s="12">
        <v>100</v>
      </c>
      <c r="BK160" s="573"/>
      <c r="BL160" s="71"/>
      <c r="CA160" s="273"/>
      <c r="CB160" s="385"/>
      <c r="CC160" s="494"/>
      <c r="CD160" s="12">
        <v>100</v>
      </c>
      <c r="CE160" s="573"/>
      <c r="CF160" s="71"/>
      <c r="CU160" s="273"/>
      <c r="CV160" s="385"/>
      <c r="CW160" s="494"/>
      <c r="CX160" s="12">
        <v>100</v>
      </c>
      <c r="CY160" s="573"/>
      <c r="CZ160" s="71"/>
      <c r="DO160" s="273"/>
      <c r="DP160" s="385"/>
      <c r="DQ160" s="494"/>
      <c r="DR160" s="12">
        <v>100</v>
      </c>
      <c r="DS160" s="573"/>
      <c r="DT160" s="71"/>
      <c r="EI160" s="273"/>
      <c r="EJ160" s="385"/>
      <c r="EK160" s="494"/>
      <c r="EL160" s="12">
        <v>100</v>
      </c>
      <c r="EM160" s="573"/>
      <c r="EN160" s="71"/>
      <c r="FC160" s="273"/>
      <c r="FD160" s="385"/>
      <c r="FE160" s="494"/>
      <c r="FF160" s="12">
        <v>100</v>
      </c>
      <c r="FG160" s="573"/>
      <c r="FH160" s="71"/>
      <c r="FW160" s="273"/>
      <c r="FX160" s="385"/>
      <c r="FY160" s="494"/>
      <c r="FZ160" s="12">
        <v>100</v>
      </c>
      <c r="GA160" s="573"/>
      <c r="GB160" s="71"/>
      <c r="GQ160" s="273"/>
      <c r="GR160" s="385"/>
      <c r="GS160" s="494"/>
      <c r="GT160" s="12">
        <v>100</v>
      </c>
      <c r="GU160" s="573"/>
      <c r="GV160" s="71"/>
      <c r="HK160" s="273"/>
      <c r="HL160" s="385"/>
      <c r="HM160" s="494"/>
      <c r="HN160" s="12">
        <v>100</v>
      </c>
      <c r="HO160" s="573"/>
      <c r="HP160" s="71"/>
      <c r="IE160" s="273"/>
      <c r="IF160" s="385"/>
      <c r="IG160" s="494"/>
      <c r="IH160" s="12">
        <v>100</v>
      </c>
      <c r="II160" s="573"/>
      <c r="IJ160" s="71"/>
      <c r="IY160" s="273"/>
      <c r="IZ160" s="385"/>
      <c r="JA160" s="494"/>
      <c r="JB160" s="12">
        <v>100</v>
      </c>
      <c r="JC160" s="573"/>
      <c r="JD160" s="71"/>
      <c r="JS160" s="273"/>
      <c r="JT160" s="385"/>
      <c r="JU160" s="494"/>
      <c r="JV160" s="12">
        <v>100</v>
      </c>
      <c r="JW160" s="573"/>
      <c r="JX160" s="71"/>
      <c r="KM160" s="273"/>
    </row>
    <row r="161" spans="1:299" ht="12.75" customHeight="1" x14ac:dyDescent="0.2">
      <c r="A161" s="494"/>
      <c r="B161" s="12">
        <v>101</v>
      </c>
      <c r="C161" s="573"/>
      <c r="D161" s="71"/>
      <c r="S161" s="273"/>
      <c r="T161" s="385"/>
      <c r="U161" s="494"/>
      <c r="V161" s="12">
        <v>101</v>
      </c>
      <c r="W161" s="573"/>
      <c r="X161" s="71"/>
      <c r="AM161" s="273"/>
      <c r="AN161" s="385"/>
      <c r="AO161" s="494"/>
      <c r="AP161" s="12">
        <v>101</v>
      </c>
      <c r="AQ161" s="573"/>
      <c r="AR161" s="71"/>
      <c r="BG161" s="273"/>
      <c r="BH161" s="271"/>
      <c r="BI161" s="494"/>
      <c r="BJ161" s="12">
        <v>101</v>
      </c>
      <c r="BK161" s="573"/>
      <c r="BL161" s="71"/>
      <c r="CA161" s="273"/>
      <c r="CB161" s="385"/>
      <c r="CC161" s="494"/>
      <c r="CD161" s="12">
        <v>101</v>
      </c>
      <c r="CE161" s="573"/>
      <c r="CF161" s="71"/>
      <c r="CU161" s="273"/>
      <c r="CV161" s="385"/>
      <c r="CW161" s="494"/>
      <c r="CX161" s="12">
        <v>101</v>
      </c>
      <c r="CY161" s="573"/>
      <c r="CZ161" s="71"/>
      <c r="DO161" s="273"/>
      <c r="DP161" s="385"/>
      <c r="DQ161" s="494"/>
      <c r="DR161" s="12">
        <v>101</v>
      </c>
      <c r="DS161" s="573"/>
      <c r="DT161" s="71"/>
      <c r="EI161" s="273"/>
      <c r="EJ161" s="385"/>
      <c r="EK161" s="494"/>
      <c r="EL161" s="12">
        <v>101</v>
      </c>
      <c r="EM161" s="573"/>
      <c r="EN161" s="71"/>
      <c r="FC161" s="273"/>
      <c r="FD161" s="385"/>
      <c r="FE161" s="494"/>
      <c r="FF161" s="12">
        <v>101</v>
      </c>
      <c r="FG161" s="573"/>
      <c r="FH161" s="71"/>
      <c r="FW161" s="273"/>
      <c r="FX161" s="385"/>
      <c r="FY161" s="494"/>
      <c r="FZ161" s="12">
        <v>101</v>
      </c>
      <c r="GA161" s="573"/>
      <c r="GB161" s="71"/>
      <c r="GQ161" s="273"/>
      <c r="GR161" s="385"/>
      <c r="GS161" s="494"/>
      <c r="GT161" s="12">
        <v>101</v>
      </c>
      <c r="GU161" s="573"/>
      <c r="GV161" s="71"/>
      <c r="HK161" s="273"/>
      <c r="HL161" s="385"/>
      <c r="HM161" s="494"/>
      <c r="HN161" s="12">
        <v>101</v>
      </c>
      <c r="HO161" s="573"/>
      <c r="HP161" s="71"/>
      <c r="IE161" s="273"/>
      <c r="IF161" s="385"/>
      <c r="IG161" s="494"/>
      <c r="IH161" s="12">
        <v>101</v>
      </c>
      <c r="II161" s="573"/>
      <c r="IJ161" s="71"/>
      <c r="IY161" s="273"/>
      <c r="IZ161" s="385"/>
      <c r="JA161" s="494"/>
      <c r="JB161" s="12">
        <v>101</v>
      </c>
      <c r="JC161" s="573"/>
      <c r="JD161" s="71"/>
      <c r="JS161" s="273"/>
      <c r="JT161" s="385"/>
      <c r="JU161" s="494"/>
      <c r="JV161" s="12">
        <v>101</v>
      </c>
      <c r="JW161" s="573"/>
      <c r="JX161" s="71"/>
      <c r="KM161" s="273"/>
    </row>
    <row r="162" spans="1:299" ht="12.75" customHeight="1" x14ac:dyDescent="0.2">
      <c r="A162" s="494"/>
      <c r="B162" s="12">
        <v>102</v>
      </c>
      <c r="C162" s="573"/>
      <c r="D162" s="71"/>
      <c r="S162" s="273"/>
      <c r="T162" s="385"/>
      <c r="U162" s="494"/>
      <c r="V162" s="12">
        <v>102</v>
      </c>
      <c r="W162" s="573"/>
      <c r="X162" s="71"/>
      <c r="AM162" s="273"/>
      <c r="AN162" s="385"/>
      <c r="AO162" s="494"/>
      <c r="AP162" s="12">
        <v>102</v>
      </c>
      <c r="AQ162" s="573"/>
      <c r="AR162" s="71"/>
      <c r="BG162" s="273"/>
      <c r="BH162" s="271"/>
      <c r="BI162" s="494"/>
      <c r="BJ162" s="12">
        <v>102</v>
      </c>
      <c r="BK162" s="573"/>
      <c r="BL162" s="71"/>
      <c r="CA162" s="273"/>
      <c r="CB162" s="385"/>
      <c r="CC162" s="494"/>
      <c r="CD162" s="12">
        <v>102</v>
      </c>
      <c r="CE162" s="573"/>
      <c r="CF162" s="71"/>
      <c r="CU162" s="273"/>
      <c r="CV162" s="385"/>
      <c r="CW162" s="494"/>
      <c r="CX162" s="12">
        <v>102</v>
      </c>
      <c r="CY162" s="573"/>
      <c r="CZ162" s="71"/>
      <c r="DO162" s="273"/>
      <c r="DP162" s="385"/>
      <c r="DQ162" s="494"/>
      <c r="DR162" s="12">
        <v>102</v>
      </c>
      <c r="DS162" s="573"/>
      <c r="DT162" s="71"/>
      <c r="EI162" s="273"/>
      <c r="EJ162" s="385"/>
      <c r="EK162" s="494"/>
      <c r="EL162" s="12">
        <v>102</v>
      </c>
      <c r="EM162" s="573"/>
      <c r="EN162" s="71"/>
      <c r="FC162" s="273"/>
      <c r="FD162" s="385"/>
      <c r="FE162" s="494"/>
      <c r="FF162" s="12">
        <v>102</v>
      </c>
      <c r="FG162" s="573"/>
      <c r="FH162" s="71"/>
      <c r="FW162" s="273"/>
      <c r="FX162" s="385"/>
      <c r="FY162" s="494"/>
      <c r="FZ162" s="12">
        <v>102</v>
      </c>
      <c r="GA162" s="573"/>
      <c r="GB162" s="71"/>
      <c r="GQ162" s="273"/>
      <c r="GR162" s="385"/>
      <c r="GS162" s="494"/>
      <c r="GT162" s="12">
        <v>102</v>
      </c>
      <c r="GU162" s="573"/>
      <c r="GV162" s="71"/>
      <c r="HK162" s="273"/>
      <c r="HL162" s="385"/>
      <c r="HM162" s="494"/>
      <c r="HN162" s="12">
        <v>102</v>
      </c>
      <c r="HO162" s="573"/>
      <c r="HP162" s="71"/>
      <c r="IE162" s="273"/>
      <c r="IF162" s="385"/>
      <c r="IG162" s="494"/>
      <c r="IH162" s="12">
        <v>102</v>
      </c>
      <c r="II162" s="573"/>
      <c r="IJ162" s="71"/>
      <c r="IY162" s="273"/>
      <c r="IZ162" s="385"/>
      <c r="JA162" s="494"/>
      <c r="JB162" s="12">
        <v>102</v>
      </c>
      <c r="JC162" s="573"/>
      <c r="JD162" s="71"/>
      <c r="JS162" s="273"/>
      <c r="JT162" s="385"/>
      <c r="JU162" s="494"/>
      <c r="JV162" s="12">
        <v>102</v>
      </c>
      <c r="JW162" s="573"/>
      <c r="JX162" s="71"/>
      <c r="KM162" s="273"/>
    </row>
    <row r="163" spans="1:299" ht="12.75" customHeight="1" x14ac:dyDescent="0.2">
      <c r="A163" s="494"/>
      <c r="B163" s="12">
        <v>103</v>
      </c>
      <c r="C163" s="69"/>
      <c r="D163" s="70"/>
      <c r="S163" s="273"/>
      <c r="T163" s="385"/>
      <c r="U163" s="494"/>
      <c r="V163" s="12">
        <v>103</v>
      </c>
      <c r="W163" s="69"/>
      <c r="X163" s="70"/>
      <c r="AM163" s="273"/>
      <c r="AN163" s="385"/>
      <c r="AO163" s="494"/>
      <c r="AP163" s="12">
        <v>103</v>
      </c>
      <c r="AQ163" s="69"/>
      <c r="AR163" s="70"/>
      <c r="BG163" s="273"/>
      <c r="BH163" s="271"/>
      <c r="BI163" s="494"/>
      <c r="BJ163" s="12">
        <v>103</v>
      </c>
      <c r="BK163" s="69"/>
      <c r="BL163" s="70"/>
      <c r="CA163" s="273"/>
      <c r="CB163" s="385"/>
      <c r="CC163" s="494"/>
      <c r="CD163" s="12">
        <v>103</v>
      </c>
      <c r="CE163" s="69"/>
      <c r="CF163" s="70"/>
      <c r="CU163" s="273"/>
      <c r="CV163" s="385"/>
      <c r="CW163" s="494"/>
      <c r="CX163" s="12">
        <v>103</v>
      </c>
      <c r="CY163" s="69"/>
      <c r="CZ163" s="70"/>
      <c r="DO163" s="273"/>
      <c r="DP163" s="385"/>
      <c r="DQ163" s="494"/>
      <c r="DR163" s="12">
        <v>103</v>
      </c>
      <c r="DS163" s="69"/>
      <c r="DT163" s="70"/>
      <c r="EI163" s="273"/>
      <c r="EJ163" s="385"/>
      <c r="EK163" s="494"/>
      <c r="EL163" s="12">
        <v>103</v>
      </c>
      <c r="EM163" s="69"/>
      <c r="EN163" s="70"/>
      <c r="FC163" s="273"/>
      <c r="FD163" s="385"/>
      <c r="FE163" s="494"/>
      <c r="FF163" s="12">
        <v>103</v>
      </c>
      <c r="FG163" s="69"/>
      <c r="FH163" s="70"/>
      <c r="FW163" s="273"/>
      <c r="FX163" s="385"/>
      <c r="FY163" s="494"/>
      <c r="FZ163" s="12">
        <v>103</v>
      </c>
      <c r="GA163" s="69"/>
      <c r="GB163" s="70"/>
      <c r="GQ163" s="273"/>
      <c r="GR163" s="385"/>
      <c r="GS163" s="494"/>
      <c r="GT163" s="12">
        <v>103</v>
      </c>
      <c r="GU163" s="69"/>
      <c r="GV163" s="70"/>
      <c r="HK163" s="273"/>
      <c r="HL163" s="385"/>
      <c r="HM163" s="494"/>
      <c r="HN163" s="12">
        <v>103</v>
      </c>
      <c r="HO163" s="69"/>
      <c r="HP163" s="70"/>
      <c r="IE163" s="273"/>
      <c r="IF163" s="385"/>
      <c r="IG163" s="494"/>
      <c r="IH163" s="12">
        <v>103</v>
      </c>
      <c r="II163" s="69"/>
      <c r="IJ163" s="70"/>
      <c r="IY163" s="273"/>
      <c r="IZ163" s="385"/>
      <c r="JA163" s="494"/>
      <c r="JB163" s="12">
        <v>103</v>
      </c>
      <c r="JC163" s="69"/>
      <c r="JD163" s="70"/>
      <c r="JS163" s="273"/>
      <c r="JT163" s="385"/>
      <c r="JU163" s="494"/>
      <c r="JV163" s="12">
        <v>103</v>
      </c>
      <c r="JW163" s="69"/>
      <c r="JX163" s="70"/>
      <c r="KM163" s="273"/>
    </row>
    <row r="164" spans="1:299" ht="12.75" customHeight="1" x14ac:dyDescent="0.2">
      <c r="A164" s="494"/>
      <c r="B164" s="12">
        <v>104</v>
      </c>
      <c r="C164" s="69"/>
      <c r="D164" s="70"/>
      <c r="S164" s="273"/>
      <c r="T164" s="385"/>
      <c r="U164" s="494"/>
      <c r="V164" s="12">
        <v>104</v>
      </c>
      <c r="W164" s="69"/>
      <c r="X164" s="70"/>
      <c r="AM164" s="273"/>
      <c r="AN164" s="385"/>
      <c r="AO164" s="494"/>
      <c r="AP164" s="12">
        <v>104</v>
      </c>
      <c r="AQ164" s="69"/>
      <c r="AR164" s="70"/>
      <c r="BG164" s="273"/>
      <c r="BH164" s="271"/>
      <c r="BI164" s="494"/>
      <c r="BJ164" s="12">
        <v>104</v>
      </c>
      <c r="BK164" s="69"/>
      <c r="BL164" s="70"/>
      <c r="CA164" s="273"/>
      <c r="CB164" s="385"/>
      <c r="CC164" s="494"/>
      <c r="CD164" s="12">
        <v>104</v>
      </c>
      <c r="CE164" s="69"/>
      <c r="CF164" s="70"/>
      <c r="CU164" s="273"/>
      <c r="CV164" s="385"/>
      <c r="CW164" s="494"/>
      <c r="CX164" s="12">
        <v>104</v>
      </c>
      <c r="CY164" s="69"/>
      <c r="CZ164" s="70"/>
      <c r="DO164" s="273"/>
      <c r="DP164" s="385"/>
      <c r="DQ164" s="494"/>
      <c r="DR164" s="12">
        <v>104</v>
      </c>
      <c r="DS164" s="69"/>
      <c r="DT164" s="70"/>
      <c r="EI164" s="273"/>
      <c r="EJ164" s="385"/>
      <c r="EK164" s="494"/>
      <c r="EL164" s="12">
        <v>104</v>
      </c>
      <c r="EM164" s="69"/>
      <c r="EN164" s="70"/>
      <c r="FC164" s="273"/>
      <c r="FD164" s="385"/>
      <c r="FE164" s="494"/>
      <c r="FF164" s="12">
        <v>104</v>
      </c>
      <c r="FG164" s="69"/>
      <c r="FH164" s="70"/>
      <c r="FW164" s="273"/>
      <c r="FX164" s="385"/>
      <c r="FY164" s="494"/>
      <c r="FZ164" s="12">
        <v>104</v>
      </c>
      <c r="GA164" s="69"/>
      <c r="GB164" s="70"/>
      <c r="GQ164" s="273"/>
      <c r="GR164" s="385"/>
      <c r="GS164" s="494"/>
      <c r="GT164" s="12">
        <v>104</v>
      </c>
      <c r="GU164" s="69"/>
      <c r="GV164" s="70"/>
      <c r="HK164" s="273"/>
      <c r="HL164" s="385"/>
      <c r="HM164" s="494"/>
      <c r="HN164" s="12">
        <v>104</v>
      </c>
      <c r="HO164" s="69"/>
      <c r="HP164" s="70"/>
      <c r="IE164" s="273"/>
      <c r="IF164" s="385"/>
      <c r="IG164" s="494"/>
      <c r="IH164" s="12">
        <v>104</v>
      </c>
      <c r="II164" s="69"/>
      <c r="IJ164" s="70"/>
      <c r="IY164" s="273"/>
      <c r="IZ164" s="385"/>
      <c r="JA164" s="494"/>
      <c r="JB164" s="12">
        <v>104</v>
      </c>
      <c r="JC164" s="69"/>
      <c r="JD164" s="70"/>
      <c r="JS164" s="273"/>
      <c r="JT164" s="385"/>
      <c r="JU164" s="494"/>
      <c r="JV164" s="12">
        <v>104</v>
      </c>
      <c r="JW164" s="69"/>
      <c r="JX164" s="70"/>
      <c r="KM164" s="273"/>
    </row>
    <row r="165" spans="1:299" ht="12.75" customHeight="1" x14ac:dyDescent="0.2">
      <c r="A165" s="494"/>
      <c r="B165" s="12">
        <v>105</v>
      </c>
      <c r="C165" s="69"/>
      <c r="D165" s="70"/>
      <c r="S165" s="273"/>
      <c r="T165" s="385"/>
      <c r="U165" s="494"/>
      <c r="V165" s="12">
        <v>105</v>
      </c>
      <c r="W165" s="69"/>
      <c r="X165" s="70"/>
      <c r="AM165" s="273"/>
      <c r="AN165" s="385"/>
      <c r="AO165" s="494"/>
      <c r="AP165" s="12">
        <v>105</v>
      </c>
      <c r="AQ165" s="69"/>
      <c r="AR165" s="70"/>
      <c r="BG165" s="273"/>
      <c r="BH165" s="271"/>
      <c r="BI165" s="494"/>
      <c r="BJ165" s="12">
        <v>105</v>
      </c>
      <c r="BK165" s="69"/>
      <c r="BL165" s="70"/>
      <c r="CA165" s="273"/>
      <c r="CB165" s="385"/>
      <c r="CC165" s="494"/>
      <c r="CD165" s="12">
        <v>105</v>
      </c>
      <c r="CE165" s="69"/>
      <c r="CF165" s="70"/>
      <c r="CU165" s="273"/>
      <c r="CV165" s="385"/>
      <c r="CW165" s="494"/>
      <c r="CX165" s="12">
        <v>105</v>
      </c>
      <c r="CY165" s="69"/>
      <c r="CZ165" s="70"/>
      <c r="DO165" s="273"/>
      <c r="DP165" s="385"/>
      <c r="DQ165" s="494"/>
      <c r="DR165" s="12">
        <v>105</v>
      </c>
      <c r="DS165" s="69"/>
      <c r="DT165" s="70"/>
      <c r="EI165" s="273"/>
      <c r="EJ165" s="385"/>
      <c r="EK165" s="494"/>
      <c r="EL165" s="12">
        <v>105</v>
      </c>
      <c r="EM165" s="69"/>
      <c r="EN165" s="70"/>
      <c r="FC165" s="273"/>
      <c r="FD165" s="385"/>
      <c r="FE165" s="494"/>
      <c r="FF165" s="12">
        <v>105</v>
      </c>
      <c r="FG165" s="69"/>
      <c r="FH165" s="70"/>
      <c r="FW165" s="273"/>
      <c r="FX165" s="385"/>
      <c r="FY165" s="494"/>
      <c r="FZ165" s="12">
        <v>105</v>
      </c>
      <c r="GA165" s="69"/>
      <c r="GB165" s="70"/>
      <c r="GQ165" s="273"/>
      <c r="GR165" s="385"/>
      <c r="GS165" s="494"/>
      <c r="GT165" s="12">
        <v>105</v>
      </c>
      <c r="GU165" s="69"/>
      <c r="GV165" s="70"/>
      <c r="HK165" s="273"/>
      <c r="HL165" s="385"/>
      <c r="HM165" s="494"/>
      <c r="HN165" s="12">
        <v>105</v>
      </c>
      <c r="HO165" s="69"/>
      <c r="HP165" s="70"/>
      <c r="IE165" s="273"/>
      <c r="IF165" s="385"/>
      <c r="IG165" s="494"/>
      <c r="IH165" s="12">
        <v>105</v>
      </c>
      <c r="II165" s="69"/>
      <c r="IJ165" s="70"/>
      <c r="IY165" s="273"/>
      <c r="IZ165" s="385"/>
      <c r="JA165" s="494"/>
      <c r="JB165" s="12">
        <v>105</v>
      </c>
      <c r="JC165" s="69"/>
      <c r="JD165" s="70"/>
      <c r="JS165" s="273"/>
      <c r="JT165" s="385"/>
      <c r="JU165" s="494"/>
      <c r="JV165" s="12">
        <v>105</v>
      </c>
      <c r="JW165" s="69"/>
      <c r="JX165" s="70"/>
      <c r="KM165" s="273"/>
    </row>
    <row r="166" spans="1:299" ht="12.75" customHeight="1" x14ac:dyDescent="0.2">
      <c r="A166" s="494"/>
      <c r="B166" s="12">
        <v>106</v>
      </c>
      <c r="C166" s="69"/>
      <c r="D166" s="70"/>
      <c r="S166" s="273"/>
      <c r="T166" s="385"/>
      <c r="U166" s="494"/>
      <c r="V166" s="12">
        <v>106</v>
      </c>
      <c r="W166" s="69"/>
      <c r="X166" s="70"/>
      <c r="AM166" s="273"/>
      <c r="AN166" s="385"/>
      <c r="AO166" s="494"/>
      <c r="AP166" s="12">
        <v>106</v>
      </c>
      <c r="AQ166" s="69"/>
      <c r="AR166" s="70"/>
      <c r="BG166" s="273"/>
      <c r="BH166" s="271"/>
      <c r="BI166" s="494"/>
      <c r="BJ166" s="12">
        <v>106</v>
      </c>
      <c r="BK166" s="69"/>
      <c r="BL166" s="70"/>
      <c r="CA166" s="273"/>
      <c r="CB166" s="385"/>
      <c r="CC166" s="494"/>
      <c r="CD166" s="12">
        <v>106</v>
      </c>
      <c r="CE166" s="69"/>
      <c r="CF166" s="70"/>
      <c r="CU166" s="273"/>
      <c r="CV166" s="385"/>
      <c r="CW166" s="494"/>
      <c r="CX166" s="12">
        <v>106</v>
      </c>
      <c r="CY166" s="69"/>
      <c r="CZ166" s="70"/>
      <c r="DO166" s="273"/>
      <c r="DP166" s="385"/>
      <c r="DQ166" s="494"/>
      <c r="DR166" s="12">
        <v>106</v>
      </c>
      <c r="DS166" s="69"/>
      <c r="DT166" s="70"/>
      <c r="EI166" s="273"/>
      <c r="EJ166" s="385"/>
      <c r="EK166" s="494"/>
      <c r="EL166" s="12">
        <v>106</v>
      </c>
      <c r="EM166" s="69"/>
      <c r="EN166" s="70"/>
      <c r="FC166" s="273"/>
      <c r="FD166" s="385"/>
      <c r="FE166" s="494"/>
      <c r="FF166" s="12">
        <v>106</v>
      </c>
      <c r="FG166" s="69"/>
      <c r="FH166" s="70"/>
      <c r="FW166" s="273"/>
      <c r="FX166" s="385"/>
      <c r="FY166" s="494"/>
      <c r="FZ166" s="12">
        <v>106</v>
      </c>
      <c r="GA166" s="69"/>
      <c r="GB166" s="70"/>
      <c r="GQ166" s="273"/>
      <c r="GR166" s="385"/>
      <c r="GS166" s="494"/>
      <c r="GT166" s="12">
        <v>106</v>
      </c>
      <c r="GU166" s="69"/>
      <c r="GV166" s="70"/>
      <c r="HK166" s="273"/>
      <c r="HL166" s="385"/>
      <c r="HM166" s="494"/>
      <c r="HN166" s="12">
        <v>106</v>
      </c>
      <c r="HO166" s="69"/>
      <c r="HP166" s="70"/>
      <c r="IE166" s="273"/>
      <c r="IF166" s="385"/>
      <c r="IG166" s="494"/>
      <c r="IH166" s="12">
        <v>106</v>
      </c>
      <c r="II166" s="69"/>
      <c r="IJ166" s="70"/>
      <c r="IY166" s="273"/>
      <c r="IZ166" s="385"/>
      <c r="JA166" s="494"/>
      <c r="JB166" s="12">
        <v>106</v>
      </c>
      <c r="JC166" s="69"/>
      <c r="JD166" s="70"/>
      <c r="JS166" s="273"/>
      <c r="JT166" s="385"/>
      <c r="JU166" s="494"/>
      <c r="JV166" s="12">
        <v>106</v>
      </c>
      <c r="JW166" s="69"/>
      <c r="JX166" s="70"/>
      <c r="KM166" s="273"/>
    </row>
    <row r="167" spans="1:299" ht="12.75" customHeight="1" x14ac:dyDescent="0.2">
      <c r="A167" s="494"/>
      <c r="B167" s="12">
        <v>107</v>
      </c>
      <c r="C167" s="69"/>
      <c r="D167" s="70"/>
      <c r="S167" s="273"/>
      <c r="T167" s="385"/>
      <c r="U167" s="494"/>
      <c r="V167" s="12">
        <v>107</v>
      </c>
      <c r="W167" s="69"/>
      <c r="X167" s="70"/>
      <c r="AM167" s="273"/>
      <c r="AN167" s="385"/>
      <c r="AO167" s="494"/>
      <c r="AP167" s="12">
        <v>107</v>
      </c>
      <c r="AQ167" s="69"/>
      <c r="AR167" s="70"/>
      <c r="BG167" s="273"/>
      <c r="BH167" s="271"/>
      <c r="BI167" s="494"/>
      <c r="BJ167" s="12">
        <v>107</v>
      </c>
      <c r="BK167" s="69"/>
      <c r="BL167" s="70"/>
      <c r="CA167" s="273"/>
      <c r="CB167" s="385"/>
      <c r="CC167" s="494"/>
      <c r="CD167" s="12">
        <v>107</v>
      </c>
      <c r="CE167" s="69"/>
      <c r="CF167" s="70"/>
      <c r="CU167" s="273"/>
      <c r="CV167" s="385"/>
      <c r="CW167" s="494"/>
      <c r="CX167" s="12">
        <v>107</v>
      </c>
      <c r="CY167" s="69"/>
      <c r="CZ167" s="70"/>
      <c r="DO167" s="273"/>
      <c r="DP167" s="385"/>
      <c r="DQ167" s="494"/>
      <c r="DR167" s="12">
        <v>107</v>
      </c>
      <c r="DS167" s="69"/>
      <c r="DT167" s="70"/>
      <c r="EI167" s="273"/>
      <c r="EJ167" s="385"/>
      <c r="EK167" s="494"/>
      <c r="EL167" s="12">
        <v>107</v>
      </c>
      <c r="EM167" s="69"/>
      <c r="EN167" s="70"/>
      <c r="FC167" s="273"/>
      <c r="FD167" s="385"/>
      <c r="FE167" s="494"/>
      <c r="FF167" s="12">
        <v>107</v>
      </c>
      <c r="FG167" s="69"/>
      <c r="FH167" s="70"/>
      <c r="FW167" s="273"/>
      <c r="FX167" s="385"/>
      <c r="FY167" s="494"/>
      <c r="FZ167" s="12">
        <v>107</v>
      </c>
      <c r="GA167" s="69"/>
      <c r="GB167" s="70"/>
      <c r="GQ167" s="273"/>
      <c r="GR167" s="385"/>
      <c r="GS167" s="494"/>
      <c r="GT167" s="12">
        <v>107</v>
      </c>
      <c r="GU167" s="69"/>
      <c r="GV167" s="70"/>
      <c r="HK167" s="273"/>
      <c r="HL167" s="385"/>
      <c r="HM167" s="494"/>
      <c r="HN167" s="12">
        <v>107</v>
      </c>
      <c r="HO167" s="69"/>
      <c r="HP167" s="70"/>
      <c r="IE167" s="273"/>
      <c r="IF167" s="385"/>
      <c r="IG167" s="494"/>
      <c r="IH167" s="12">
        <v>107</v>
      </c>
      <c r="II167" s="69"/>
      <c r="IJ167" s="70"/>
      <c r="IY167" s="273"/>
      <c r="IZ167" s="385"/>
      <c r="JA167" s="494"/>
      <c r="JB167" s="12">
        <v>107</v>
      </c>
      <c r="JC167" s="69"/>
      <c r="JD167" s="70"/>
      <c r="JS167" s="273"/>
      <c r="JT167" s="385"/>
      <c r="JU167" s="494"/>
      <c r="JV167" s="12">
        <v>107</v>
      </c>
      <c r="JW167" s="69"/>
      <c r="JX167" s="70"/>
      <c r="KM167" s="273"/>
    </row>
    <row r="168" spans="1:299" ht="12.75" customHeight="1" x14ac:dyDescent="0.2">
      <c r="A168" s="494"/>
      <c r="B168" s="12">
        <v>108</v>
      </c>
      <c r="C168" s="69"/>
      <c r="D168" s="70"/>
      <c r="S168" s="273"/>
      <c r="T168" s="385"/>
      <c r="U168" s="494"/>
      <c r="V168" s="12">
        <v>108</v>
      </c>
      <c r="W168" s="69"/>
      <c r="X168" s="70"/>
      <c r="AM168" s="273"/>
      <c r="AN168" s="385"/>
      <c r="AO168" s="494"/>
      <c r="AP168" s="12">
        <v>108</v>
      </c>
      <c r="AQ168" s="69"/>
      <c r="AR168" s="70"/>
      <c r="BG168" s="273"/>
      <c r="BH168" s="271"/>
      <c r="BI168" s="494"/>
      <c r="BJ168" s="12">
        <v>108</v>
      </c>
      <c r="BK168" s="69"/>
      <c r="BL168" s="70"/>
      <c r="CA168" s="273"/>
      <c r="CB168" s="385"/>
      <c r="CC168" s="494"/>
      <c r="CD168" s="12">
        <v>108</v>
      </c>
      <c r="CE168" s="69"/>
      <c r="CF168" s="70"/>
      <c r="CU168" s="273"/>
      <c r="CV168" s="385"/>
      <c r="CW168" s="494"/>
      <c r="CX168" s="12">
        <v>108</v>
      </c>
      <c r="CY168" s="69"/>
      <c r="CZ168" s="70"/>
      <c r="DO168" s="273"/>
      <c r="DP168" s="385"/>
      <c r="DQ168" s="494"/>
      <c r="DR168" s="12">
        <v>108</v>
      </c>
      <c r="DS168" s="69"/>
      <c r="DT168" s="70"/>
      <c r="EI168" s="273"/>
      <c r="EJ168" s="385"/>
      <c r="EK168" s="494"/>
      <c r="EL168" s="12">
        <v>108</v>
      </c>
      <c r="EM168" s="69"/>
      <c r="EN168" s="70"/>
      <c r="FC168" s="273"/>
      <c r="FD168" s="385"/>
      <c r="FE168" s="494"/>
      <c r="FF168" s="12">
        <v>108</v>
      </c>
      <c r="FG168" s="69"/>
      <c r="FH168" s="70"/>
      <c r="FW168" s="273"/>
      <c r="FX168" s="385"/>
      <c r="FY168" s="494"/>
      <c r="FZ168" s="12">
        <v>108</v>
      </c>
      <c r="GA168" s="69"/>
      <c r="GB168" s="70"/>
      <c r="GQ168" s="273"/>
      <c r="GR168" s="385"/>
      <c r="GS168" s="494"/>
      <c r="GT168" s="12">
        <v>108</v>
      </c>
      <c r="GU168" s="69"/>
      <c r="GV168" s="70"/>
      <c r="HK168" s="273"/>
      <c r="HL168" s="385"/>
      <c r="HM168" s="494"/>
      <c r="HN168" s="12">
        <v>108</v>
      </c>
      <c r="HO168" s="69"/>
      <c r="HP168" s="70"/>
      <c r="IE168" s="273"/>
      <c r="IF168" s="385"/>
      <c r="IG168" s="494"/>
      <c r="IH168" s="12">
        <v>108</v>
      </c>
      <c r="II168" s="69"/>
      <c r="IJ168" s="70"/>
      <c r="IY168" s="273"/>
      <c r="IZ168" s="385"/>
      <c r="JA168" s="494"/>
      <c r="JB168" s="12">
        <v>108</v>
      </c>
      <c r="JC168" s="69"/>
      <c r="JD168" s="70"/>
      <c r="JS168" s="273"/>
      <c r="JT168" s="385"/>
      <c r="JU168" s="494"/>
      <c r="JV168" s="12">
        <v>108</v>
      </c>
      <c r="JW168" s="69"/>
      <c r="JX168" s="70"/>
      <c r="KM168" s="273"/>
    </row>
    <row r="169" spans="1:299" ht="12.75" customHeight="1" x14ac:dyDescent="0.2">
      <c r="A169" s="494"/>
      <c r="B169" s="12">
        <v>109</v>
      </c>
      <c r="C169" s="69"/>
      <c r="D169" s="70"/>
      <c r="S169" s="273"/>
      <c r="T169" s="385"/>
      <c r="U169" s="494"/>
      <c r="V169" s="12">
        <v>109</v>
      </c>
      <c r="W169" s="69"/>
      <c r="X169" s="70"/>
      <c r="AM169" s="273"/>
      <c r="AN169" s="385"/>
      <c r="AO169" s="494"/>
      <c r="AP169" s="12">
        <v>109</v>
      </c>
      <c r="AQ169" s="69"/>
      <c r="AR169" s="70"/>
      <c r="BG169" s="273"/>
      <c r="BH169" s="271"/>
      <c r="BI169" s="494"/>
      <c r="BJ169" s="12">
        <v>109</v>
      </c>
      <c r="BK169" s="69"/>
      <c r="BL169" s="70"/>
      <c r="CA169" s="273"/>
      <c r="CB169" s="385"/>
      <c r="CC169" s="494"/>
      <c r="CD169" s="12">
        <v>109</v>
      </c>
      <c r="CE169" s="69"/>
      <c r="CF169" s="70"/>
      <c r="CU169" s="273"/>
      <c r="CV169" s="385"/>
      <c r="CW169" s="494"/>
      <c r="CX169" s="12">
        <v>109</v>
      </c>
      <c r="CY169" s="69"/>
      <c r="CZ169" s="70"/>
      <c r="DO169" s="273"/>
      <c r="DP169" s="385"/>
      <c r="DQ169" s="494"/>
      <c r="DR169" s="12">
        <v>109</v>
      </c>
      <c r="DS169" s="69"/>
      <c r="DT169" s="70"/>
      <c r="EI169" s="273"/>
      <c r="EJ169" s="385"/>
      <c r="EK169" s="494"/>
      <c r="EL169" s="12">
        <v>109</v>
      </c>
      <c r="EM169" s="69"/>
      <c r="EN169" s="70"/>
      <c r="FC169" s="273"/>
      <c r="FD169" s="385"/>
      <c r="FE169" s="494"/>
      <c r="FF169" s="12">
        <v>109</v>
      </c>
      <c r="FG169" s="69"/>
      <c r="FH169" s="70"/>
      <c r="FW169" s="273"/>
      <c r="FX169" s="385"/>
      <c r="FY169" s="494"/>
      <c r="FZ169" s="12">
        <v>109</v>
      </c>
      <c r="GA169" s="69"/>
      <c r="GB169" s="70"/>
      <c r="GQ169" s="273"/>
      <c r="GR169" s="385"/>
      <c r="GS169" s="494"/>
      <c r="GT169" s="12">
        <v>109</v>
      </c>
      <c r="GU169" s="69"/>
      <c r="GV169" s="70"/>
      <c r="HK169" s="273"/>
      <c r="HL169" s="385"/>
      <c r="HM169" s="494"/>
      <c r="HN169" s="12">
        <v>109</v>
      </c>
      <c r="HO169" s="69"/>
      <c r="HP169" s="70"/>
      <c r="IE169" s="273"/>
      <c r="IF169" s="385"/>
      <c r="IG169" s="494"/>
      <c r="IH169" s="12">
        <v>109</v>
      </c>
      <c r="II169" s="69"/>
      <c r="IJ169" s="70"/>
      <c r="IY169" s="273"/>
      <c r="IZ169" s="385"/>
      <c r="JA169" s="494"/>
      <c r="JB169" s="12">
        <v>109</v>
      </c>
      <c r="JC169" s="69"/>
      <c r="JD169" s="70"/>
      <c r="JS169" s="273"/>
      <c r="JT169" s="385"/>
      <c r="JU169" s="494"/>
      <c r="JV169" s="12">
        <v>109</v>
      </c>
      <c r="JW169" s="69"/>
      <c r="JX169" s="70"/>
      <c r="KM169" s="273"/>
    </row>
    <row r="170" spans="1:299" ht="12.75" customHeight="1" x14ac:dyDescent="0.2">
      <c r="A170" s="494"/>
      <c r="B170" s="12">
        <v>110</v>
      </c>
      <c r="C170" s="69"/>
      <c r="D170" s="70"/>
      <c r="S170" s="273"/>
      <c r="T170" s="385"/>
      <c r="U170" s="494"/>
      <c r="V170" s="12">
        <v>110</v>
      </c>
      <c r="W170" s="69"/>
      <c r="X170" s="70"/>
      <c r="AM170" s="273"/>
      <c r="AN170" s="385"/>
      <c r="AO170" s="494"/>
      <c r="AP170" s="12">
        <v>110</v>
      </c>
      <c r="AQ170" s="69"/>
      <c r="AR170" s="70"/>
      <c r="BG170" s="273"/>
      <c r="BH170" s="271"/>
      <c r="BI170" s="494"/>
      <c r="BJ170" s="12">
        <v>110</v>
      </c>
      <c r="BK170" s="69"/>
      <c r="BL170" s="70"/>
      <c r="CA170" s="273"/>
      <c r="CB170" s="385"/>
      <c r="CC170" s="494"/>
      <c r="CD170" s="12">
        <v>110</v>
      </c>
      <c r="CE170" s="69"/>
      <c r="CF170" s="70"/>
      <c r="CU170" s="273"/>
      <c r="CV170" s="385"/>
      <c r="CW170" s="494"/>
      <c r="CX170" s="12">
        <v>110</v>
      </c>
      <c r="CY170" s="69"/>
      <c r="CZ170" s="70"/>
      <c r="DO170" s="273"/>
      <c r="DP170" s="385"/>
      <c r="DQ170" s="494"/>
      <c r="DR170" s="12">
        <v>110</v>
      </c>
      <c r="DS170" s="69"/>
      <c r="DT170" s="70"/>
      <c r="EI170" s="273"/>
      <c r="EJ170" s="385"/>
      <c r="EK170" s="494"/>
      <c r="EL170" s="12">
        <v>110</v>
      </c>
      <c r="EM170" s="69"/>
      <c r="EN170" s="70"/>
      <c r="FC170" s="273"/>
      <c r="FD170" s="385"/>
      <c r="FE170" s="494"/>
      <c r="FF170" s="12">
        <v>110</v>
      </c>
      <c r="FG170" s="69"/>
      <c r="FH170" s="70"/>
      <c r="FW170" s="273"/>
      <c r="FX170" s="385"/>
      <c r="FY170" s="494"/>
      <c r="FZ170" s="12">
        <v>110</v>
      </c>
      <c r="GA170" s="69"/>
      <c r="GB170" s="70"/>
      <c r="GQ170" s="273"/>
      <c r="GR170" s="385"/>
      <c r="GS170" s="494"/>
      <c r="GT170" s="12">
        <v>110</v>
      </c>
      <c r="GU170" s="69"/>
      <c r="GV170" s="70"/>
      <c r="HK170" s="273"/>
      <c r="HL170" s="385"/>
      <c r="HM170" s="494"/>
      <c r="HN170" s="12">
        <v>110</v>
      </c>
      <c r="HO170" s="69"/>
      <c r="HP170" s="70"/>
      <c r="IE170" s="273"/>
      <c r="IF170" s="385"/>
      <c r="IG170" s="494"/>
      <c r="IH170" s="12">
        <v>110</v>
      </c>
      <c r="II170" s="69"/>
      <c r="IJ170" s="70"/>
      <c r="IY170" s="273"/>
      <c r="IZ170" s="385"/>
      <c r="JA170" s="494"/>
      <c r="JB170" s="12">
        <v>110</v>
      </c>
      <c r="JC170" s="69"/>
      <c r="JD170" s="70"/>
      <c r="JS170" s="273"/>
      <c r="JT170" s="385"/>
      <c r="JU170" s="494"/>
      <c r="JV170" s="12">
        <v>110</v>
      </c>
      <c r="JW170" s="69"/>
      <c r="JX170" s="70"/>
      <c r="KM170" s="273"/>
    </row>
    <row r="171" spans="1:299" ht="12.75" customHeight="1" x14ac:dyDescent="0.2">
      <c r="A171" s="494"/>
      <c r="B171" s="12">
        <v>111</v>
      </c>
      <c r="C171" s="69"/>
      <c r="D171" s="70"/>
      <c r="S171" s="273"/>
      <c r="T171" s="385"/>
      <c r="U171" s="494"/>
      <c r="V171" s="12">
        <v>111</v>
      </c>
      <c r="W171" s="69"/>
      <c r="X171" s="70"/>
      <c r="AM171" s="273"/>
      <c r="AN171" s="385"/>
      <c r="AO171" s="494"/>
      <c r="AP171" s="12">
        <v>111</v>
      </c>
      <c r="AQ171" s="69"/>
      <c r="AR171" s="70"/>
      <c r="BG171" s="273"/>
      <c r="BH171" s="271"/>
      <c r="BI171" s="494"/>
      <c r="BJ171" s="12">
        <v>111</v>
      </c>
      <c r="BK171" s="69"/>
      <c r="BL171" s="70"/>
      <c r="CA171" s="273"/>
      <c r="CB171" s="385"/>
      <c r="CC171" s="494"/>
      <c r="CD171" s="12">
        <v>111</v>
      </c>
      <c r="CE171" s="69"/>
      <c r="CF171" s="70"/>
      <c r="CU171" s="273"/>
      <c r="CV171" s="385"/>
      <c r="CW171" s="494"/>
      <c r="CX171" s="12">
        <v>111</v>
      </c>
      <c r="CY171" s="69"/>
      <c r="CZ171" s="70"/>
      <c r="DO171" s="273"/>
      <c r="DP171" s="385"/>
      <c r="DQ171" s="494"/>
      <c r="DR171" s="12">
        <v>111</v>
      </c>
      <c r="DS171" s="69"/>
      <c r="DT171" s="70"/>
      <c r="EI171" s="273"/>
      <c r="EJ171" s="385"/>
      <c r="EK171" s="494"/>
      <c r="EL171" s="12">
        <v>111</v>
      </c>
      <c r="EM171" s="69"/>
      <c r="EN171" s="70"/>
      <c r="FC171" s="273"/>
      <c r="FD171" s="385"/>
      <c r="FE171" s="494"/>
      <c r="FF171" s="12">
        <v>111</v>
      </c>
      <c r="FG171" s="69"/>
      <c r="FH171" s="70"/>
      <c r="FW171" s="273"/>
      <c r="FX171" s="385"/>
      <c r="FY171" s="494"/>
      <c r="FZ171" s="12">
        <v>111</v>
      </c>
      <c r="GA171" s="69"/>
      <c r="GB171" s="70"/>
      <c r="GQ171" s="273"/>
      <c r="GR171" s="385"/>
      <c r="GS171" s="494"/>
      <c r="GT171" s="12">
        <v>111</v>
      </c>
      <c r="GU171" s="69"/>
      <c r="GV171" s="70"/>
      <c r="HK171" s="273"/>
      <c r="HL171" s="385"/>
      <c r="HM171" s="494"/>
      <c r="HN171" s="12">
        <v>111</v>
      </c>
      <c r="HO171" s="69"/>
      <c r="HP171" s="70"/>
      <c r="IE171" s="273"/>
      <c r="IF171" s="385"/>
      <c r="IG171" s="494"/>
      <c r="IH171" s="12">
        <v>111</v>
      </c>
      <c r="II171" s="69"/>
      <c r="IJ171" s="70"/>
      <c r="IY171" s="273"/>
      <c r="IZ171" s="385"/>
      <c r="JA171" s="494"/>
      <c r="JB171" s="12">
        <v>111</v>
      </c>
      <c r="JC171" s="69"/>
      <c r="JD171" s="70"/>
      <c r="JS171" s="273"/>
      <c r="JT171" s="385"/>
      <c r="JU171" s="494"/>
      <c r="JV171" s="12">
        <v>111</v>
      </c>
      <c r="JW171" s="69"/>
      <c r="JX171" s="70"/>
      <c r="KM171" s="273"/>
    </row>
    <row r="172" spans="1:299" ht="12.75" customHeight="1" x14ac:dyDescent="0.2">
      <c r="A172" s="494"/>
      <c r="B172" s="12">
        <v>112</v>
      </c>
      <c r="C172" s="69"/>
      <c r="D172" s="70"/>
      <c r="S172" s="273"/>
      <c r="T172" s="385"/>
      <c r="U172" s="494"/>
      <c r="V172" s="12">
        <v>112</v>
      </c>
      <c r="W172" s="69"/>
      <c r="X172" s="70"/>
      <c r="AM172" s="273"/>
      <c r="AN172" s="385"/>
      <c r="AO172" s="494"/>
      <c r="AP172" s="12">
        <v>112</v>
      </c>
      <c r="AQ172" s="69"/>
      <c r="AR172" s="70"/>
      <c r="BG172" s="273"/>
      <c r="BH172" s="271"/>
      <c r="BI172" s="494"/>
      <c r="BJ172" s="12">
        <v>112</v>
      </c>
      <c r="BK172" s="69"/>
      <c r="BL172" s="70"/>
      <c r="CA172" s="273"/>
      <c r="CB172" s="385"/>
      <c r="CC172" s="494"/>
      <c r="CD172" s="12">
        <v>112</v>
      </c>
      <c r="CE172" s="69"/>
      <c r="CF172" s="70"/>
      <c r="CU172" s="273"/>
      <c r="CV172" s="385"/>
      <c r="CW172" s="494"/>
      <c r="CX172" s="12">
        <v>112</v>
      </c>
      <c r="CY172" s="69"/>
      <c r="CZ172" s="70"/>
      <c r="DO172" s="273"/>
      <c r="DP172" s="385"/>
      <c r="DQ172" s="494"/>
      <c r="DR172" s="12">
        <v>112</v>
      </c>
      <c r="DS172" s="69"/>
      <c r="DT172" s="70"/>
      <c r="EI172" s="273"/>
      <c r="EJ172" s="385"/>
      <c r="EK172" s="494"/>
      <c r="EL172" s="12">
        <v>112</v>
      </c>
      <c r="EM172" s="69"/>
      <c r="EN172" s="70"/>
      <c r="FC172" s="273"/>
      <c r="FD172" s="385"/>
      <c r="FE172" s="494"/>
      <c r="FF172" s="12">
        <v>112</v>
      </c>
      <c r="FG172" s="69"/>
      <c r="FH172" s="70"/>
      <c r="FW172" s="273"/>
      <c r="FX172" s="385"/>
      <c r="FY172" s="494"/>
      <c r="FZ172" s="12">
        <v>112</v>
      </c>
      <c r="GA172" s="69"/>
      <c r="GB172" s="70"/>
      <c r="GQ172" s="273"/>
      <c r="GR172" s="385"/>
      <c r="GS172" s="494"/>
      <c r="GT172" s="12">
        <v>112</v>
      </c>
      <c r="GU172" s="69"/>
      <c r="GV172" s="70"/>
      <c r="HK172" s="273"/>
      <c r="HL172" s="385"/>
      <c r="HM172" s="494"/>
      <c r="HN172" s="12">
        <v>112</v>
      </c>
      <c r="HO172" s="69"/>
      <c r="HP172" s="70"/>
      <c r="IE172" s="273"/>
      <c r="IF172" s="385"/>
      <c r="IG172" s="494"/>
      <c r="IH172" s="12">
        <v>112</v>
      </c>
      <c r="II172" s="69"/>
      <c r="IJ172" s="70"/>
      <c r="IY172" s="273"/>
      <c r="IZ172" s="385"/>
      <c r="JA172" s="494"/>
      <c r="JB172" s="12">
        <v>112</v>
      </c>
      <c r="JC172" s="69"/>
      <c r="JD172" s="70"/>
      <c r="JS172" s="273"/>
      <c r="JT172" s="385"/>
      <c r="JU172" s="494"/>
      <c r="JV172" s="12">
        <v>112</v>
      </c>
      <c r="JW172" s="69"/>
      <c r="JX172" s="70"/>
      <c r="KM172" s="273"/>
    </row>
    <row r="173" spans="1:299" ht="12.75" customHeight="1" x14ac:dyDescent="0.2">
      <c r="A173" s="494"/>
      <c r="B173" s="12">
        <v>113</v>
      </c>
      <c r="C173" s="69"/>
      <c r="D173" s="70"/>
      <c r="S173" s="273"/>
      <c r="T173" s="385"/>
      <c r="U173" s="494"/>
      <c r="V173" s="12">
        <v>113</v>
      </c>
      <c r="W173" s="69"/>
      <c r="X173" s="70"/>
      <c r="AM173" s="273"/>
      <c r="AN173" s="385"/>
      <c r="AO173" s="494"/>
      <c r="AP173" s="12">
        <v>113</v>
      </c>
      <c r="AQ173" s="69"/>
      <c r="AR173" s="70"/>
      <c r="BG173" s="273"/>
      <c r="BH173" s="271"/>
      <c r="BI173" s="494"/>
      <c r="BJ173" s="12">
        <v>113</v>
      </c>
      <c r="BK173" s="69"/>
      <c r="BL173" s="70"/>
      <c r="CA173" s="273"/>
      <c r="CB173" s="385"/>
      <c r="CC173" s="494"/>
      <c r="CD173" s="12">
        <v>113</v>
      </c>
      <c r="CE173" s="69"/>
      <c r="CF173" s="70"/>
      <c r="CU173" s="273"/>
      <c r="CV173" s="385"/>
      <c r="CW173" s="494"/>
      <c r="CX173" s="12">
        <v>113</v>
      </c>
      <c r="CY173" s="69"/>
      <c r="CZ173" s="70"/>
      <c r="DO173" s="273"/>
      <c r="DP173" s="385"/>
      <c r="DQ173" s="494"/>
      <c r="DR173" s="12">
        <v>113</v>
      </c>
      <c r="DS173" s="69"/>
      <c r="DT173" s="70"/>
      <c r="EI173" s="273"/>
      <c r="EJ173" s="385"/>
      <c r="EK173" s="494"/>
      <c r="EL173" s="12">
        <v>113</v>
      </c>
      <c r="EM173" s="69"/>
      <c r="EN173" s="70"/>
      <c r="FC173" s="273"/>
      <c r="FD173" s="385"/>
      <c r="FE173" s="494"/>
      <c r="FF173" s="12">
        <v>113</v>
      </c>
      <c r="FG173" s="69"/>
      <c r="FH173" s="70"/>
      <c r="FW173" s="273"/>
      <c r="FX173" s="385"/>
      <c r="FY173" s="494"/>
      <c r="FZ173" s="12">
        <v>113</v>
      </c>
      <c r="GA173" s="69"/>
      <c r="GB173" s="70"/>
      <c r="GQ173" s="273"/>
      <c r="GR173" s="385"/>
      <c r="GS173" s="494"/>
      <c r="GT173" s="12">
        <v>113</v>
      </c>
      <c r="GU173" s="69"/>
      <c r="GV173" s="70"/>
      <c r="HK173" s="273"/>
      <c r="HL173" s="385"/>
      <c r="HM173" s="494"/>
      <c r="HN173" s="12">
        <v>113</v>
      </c>
      <c r="HO173" s="69"/>
      <c r="HP173" s="70"/>
      <c r="IE173" s="273"/>
      <c r="IF173" s="385"/>
      <c r="IG173" s="494"/>
      <c r="IH173" s="12">
        <v>113</v>
      </c>
      <c r="II173" s="69"/>
      <c r="IJ173" s="70"/>
      <c r="IY173" s="273"/>
      <c r="IZ173" s="385"/>
      <c r="JA173" s="494"/>
      <c r="JB173" s="12">
        <v>113</v>
      </c>
      <c r="JC173" s="69"/>
      <c r="JD173" s="70"/>
      <c r="JS173" s="273"/>
      <c r="JT173" s="385"/>
      <c r="JU173" s="494"/>
      <c r="JV173" s="12">
        <v>113</v>
      </c>
      <c r="JW173" s="69"/>
      <c r="JX173" s="70"/>
      <c r="KM173" s="273"/>
    </row>
    <row r="174" spans="1:299" ht="12.75" customHeight="1" x14ac:dyDescent="0.2">
      <c r="A174" s="494"/>
      <c r="B174" s="12">
        <v>114</v>
      </c>
      <c r="C174" s="69"/>
      <c r="D174" s="70"/>
      <c r="S174" s="273"/>
      <c r="T174" s="385"/>
      <c r="U174" s="494"/>
      <c r="V174" s="12">
        <v>114</v>
      </c>
      <c r="W174" s="69"/>
      <c r="X174" s="70"/>
      <c r="AM174" s="273"/>
      <c r="AN174" s="385"/>
      <c r="AO174" s="494"/>
      <c r="AP174" s="12">
        <v>114</v>
      </c>
      <c r="AQ174" s="69"/>
      <c r="AR174" s="70"/>
      <c r="BG174" s="273"/>
      <c r="BH174" s="271"/>
      <c r="BI174" s="494"/>
      <c r="BJ174" s="12">
        <v>114</v>
      </c>
      <c r="BK174" s="69"/>
      <c r="BL174" s="70"/>
      <c r="CA174" s="273"/>
      <c r="CB174" s="385"/>
      <c r="CC174" s="494"/>
      <c r="CD174" s="12">
        <v>114</v>
      </c>
      <c r="CE174" s="69"/>
      <c r="CF174" s="70"/>
      <c r="CU174" s="273"/>
      <c r="CV174" s="385"/>
      <c r="CW174" s="494"/>
      <c r="CX174" s="12">
        <v>114</v>
      </c>
      <c r="CY174" s="69"/>
      <c r="CZ174" s="70"/>
      <c r="DO174" s="273"/>
      <c r="DP174" s="385"/>
      <c r="DQ174" s="494"/>
      <c r="DR174" s="12">
        <v>114</v>
      </c>
      <c r="DS174" s="69"/>
      <c r="DT174" s="70"/>
      <c r="EI174" s="273"/>
      <c r="EJ174" s="385"/>
      <c r="EK174" s="494"/>
      <c r="EL174" s="12">
        <v>114</v>
      </c>
      <c r="EM174" s="69"/>
      <c r="EN174" s="70"/>
      <c r="FC174" s="273"/>
      <c r="FD174" s="385"/>
      <c r="FE174" s="494"/>
      <c r="FF174" s="12">
        <v>114</v>
      </c>
      <c r="FG174" s="69"/>
      <c r="FH174" s="70"/>
      <c r="FW174" s="273"/>
      <c r="FX174" s="385"/>
      <c r="FY174" s="494"/>
      <c r="FZ174" s="12">
        <v>114</v>
      </c>
      <c r="GA174" s="69"/>
      <c r="GB174" s="70"/>
      <c r="GQ174" s="273"/>
      <c r="GR174" s="385"/>
      <c r="GS174" s="494"/>
      <c r="GT174" s="12">
        <v>114</v>
      </c>
      <c r="GU174" s="69"/>
      <c r="GV174" s="70"/>
      <c r="HK174" s="273"/>
      <c r="HL174" s="385"/>
      <c r="HM174" s="494"/>
      <c r="HN174" s="12">
        <v>114</v>
      </c>
      <c r="HO174" s="69"/>
      <c r="HP174" s="70"/>
      <c r="IE174" s="273"/>
      <c r="IF174" s="385"/>
      <c r="IG174" s="494"/>
      <c r="IH174" s="12">
        <v>114</v>
      </c>
      <c r="II174" s="69"/>
      <c r="IJ174" s="70"/>
      <c r="IY174" s="273"/>
      <c r="IZ174" s="385"/>
      <c r="JA174" s="494"/>
      <c r="JB174" s="12">
        <v>114</v>
      </c>
      <c r="JC174" s="69"/>
      <c r="JD174" s="70"/>
      <c r="JS174" s="273"/>
      <c r="JT174" s="385"/>
      <c r="JU174" s="494"/>
      <c r="JV174" s="12">
        <v>114</v>
      </c>
      <c r="JW174" s="69"/>
      <c r="JX174" s="70"/>
      <c r="KM174" s="273"/>
    </row>
    <row r="175" spans="1:299" ht="12.75" customHeight="1" x14ac:dyDescent="0.2">
      <c r="A175" s="494"/>
      <c r="B175" s="12">
        <v>115</v>
      </c>
      <c r="C175" s="69"/>
      <c r="D175" s="70"/>
      <c r="S175" s="273"/>
      <c r="T175" s="385"/>
      <c r="U175" s="494"/>
      <c r="V175" s="12">
        <v>115</v>
      </c>
      <c r="W175" s="69"/>
      <c r="X175" s="70"/>
      <c r="AM175" s="273"/>
      <c r="AN175" s="385"/>
      <c r="AO175" s="494"/>
      <c r="AP175" s="12">
        <v>115</v>
      </c>
      <c r="AQ175" s="69"/>
      <c r="AR175" s="70"/>
      <c r="BG175" s="273"/>
      <c r="BH175" s="271"/>
      <c r="BI175" s="494"/>
      <c r="BJ175" s="12">
        <v>115</v>
      </c>
      <c r="BK175" s="69"/>
      <c r="BL175" s="70"/>
      <c r="CA175" s="273"/>
      <c r="CB175" s="385"/>
      <c r="CC175" s="494"/>
      <c r="CD175" s="12">
        <v>115</v>
      </c>
      <c r="CE175" s="69"/>
      <c r="CF175" s="70"/>
      <c r="CU175" s="273"/>
      <c r="CV175" s="385"/>
      <c r="CW175" s="494"/>
      <c r="CX175" s="12">
        <v>115</v>
      </c>
      <c r="CY175" s="69"/>
      <c r="CZ175" s="70"/>
      <c r="DO175" s="273"/>
      <c r="DP175" s="385"/>
      <c r="DQ175" s="494"/>
      <c r="DR175" s="12">
        <v>115</v>
      </c>
      <c r="DS175" s="69"/>
      <c r="DT175" s="70"/>
      <c r="EI175" s="273"/>
      <c r="EJ175" s="385"/>
      <c r="EK175" s="494"/>
      <c r="EL175" s="12">
        <v>115</v>
      </c>
      <c r="EM175" s="69"/>
      <c r="EN175" s="70"/>
      <c r="FC175" s="273"/>
      <c r="FD175" s="385"/>
      <c r="FE175" s="494"/>
      <c r="FF175" s="12">
        <v>115</v>
      </c>
      <c r="FG175" s="69"/>
      <c r="FH175" s="70"/>
      <c r="FW175" s="273"/>
      <c r="FX175" s="385"/>
      <c r="FY175" s="494"/>
      <c r="FZ175" s="12">
        <v>115</v>
      </c>
      <c r="GA175" s="69"/>
      <c r="GB175" s="70"/>
      <c r="GQ175" s="273"/>
      <c r="GR175" s="385"/>
      <c r="GS175" s="494"/>
      <c r="GT175" s="12">
        <v>115</v>
      </c>
      <c r="GU175" s="69"/>
      <c r="GV175" s="70"/>
      <c r="HK175" s="273"/>
      <c r="HL175" s="385"/>
      <c r="HM175" s="494"/>
      <c r="HN175" s="12">
        <v>115</v>
      </c>
      <c r="HO175" s="69"/>
      <c r="HP175" s="70"/>
      <c r="IE175" s="273"/>
      <c r="IF175" s="385"/>
      <c r="IG175" s="494"/>
      <c r="IH175" s="12">
        <v>115</v>
      </c>
      <c r="II175" s="69"/>
      <c r="IJ175" s="70"/>
      <c r="IY175" s="273"/>
      <c r="IZ175" s="385"/>
      <c r="JA175" s="494"/>
      <c r="JB175" s="12">
        <v>115</v>
      </c>
      <c r="JC175" s="69"/>
      <c r="JD175" s="70"/>
      <c r="JS175" s="273"/>
      <c r="JT175" s="385"/>
      <c r="JU175" s="494"/>
      <c r="JV175" s="12">
        <v>115</v>
      </c>
      <c r="JW175" s="69"/>
      <c r="JX175" s="70"/>
      <c r="KM175" s="273"/>
    </row>
    <row r="176" spans="1:299" ht="12.75" customHeight="1" x14ac:dyDescent="0.2">
      <c r="A176" s="494"/>
      <c r="B176" s="12">
        <v>116</v>
      </c>
      <c r="C176" s="69"/>
      <c r="D176" s="70"/>
      <c r="S176" s="273"/>
      <c r="T176" s="385"/>
      <c r="U176" s="494"/>
      <c r="V176" s="12">
        <v>116</v>
      </c>
      <c r="W176" s="69"/>
      <c r="X176" s="70"/>
      <c r="AM176" s="273"/>
      <c r="AN176" s="385"/>
      <c r="AO176" s="494"/>
      <c r="AP176" s="12">
        <v>116</v>
      </c>
      <c r="AQ176" s="69"/>
      <c r="AR176" s="70"/>
      <c r="BG176" s="273"/>
      <c r="BH176" s="271"/>
      <c r="BI176" s="494"/>
      <c r="BJ176" s="12">
        <v>116</v>
      </c>
      <c r="BK176" s="69"/>
      <c r="BL176" s="70"/>
      <c r="CA176" s="273"/>
      <c r="CB176" s="385"/>
      <c r="CC176" s="494"/>
      <c r="CD176" s="12">
        <v>116</v>
      </c>
      <c r="CE176" s="69"/>
      <c r="CF176" s="70"/>
      <c r="CU176" s="273"/>
      <c r="CV176" s="385"/>
      <c r="CW176" s="494"/>
      <c r="CX176" s="12">
        <v>116</v>
      </c>
      <c r="CY176" s="69"/>
      <c r="CZ176" s="70"/>
      <c r="DO176" s="273"/>
      <c r="DP176" s="385"/>
      <c r="DQ176" s="494"/>
      <c r="DR176" s="12">
        <v>116</v>
      </c>
      <c r="DS176" s="69"/>
      <c r="DT176" s="70"/>
      <c r="EI176" s="273"/>
      <c r="EJ176" s="385"/>
      <c r="EK176" s="494"/>
      <c r="EL176" s="12">
        <v>116</v>
      </c>
      <c r="EM176" s="69"/>
      <c r="EN176" s="70"/>
      <c r="FC176" s="273"/>
      <c r="FD176" s="385"/>
      <c r="FE176" s="494"/>
      <c r="FF176" s="12">
        <v>116</v>
      </c>
      <c r="FG176" s="69"/>
      <c r="FH176" s="70"/>
      <c r="FW176" s="273"/>
      <c r="FX176" s="385"/>
      <c r="FY176" s="494"/>
      <c r="FZ176" s="12">
        <v>116</v>
      </c>
      <c r="GA176" s="69"/>
      <c r="GB176" s="70"/>
      <c r="GQ176" s="273"/>
      <c r="GR176" s="385"/>
      <c r="GS176" s="494"/>
      <c r="GT176" s="12">
        <v>116</v>
      </c>
      <c r="GU176" s="69"/>
      <c r="GV176" s="70"/>
      <c r="HK176" s="273"/>
      <c r="HL176" s="385"/>
      <c r="HM176" s="494"/>
      <c r="HN176" s="12">
        <v>116</v>
      </c>
      <c r="HO176" s="69"/>
      <c r="HP176" s="70"/>
      <c r="IE176" s="273"/>
      <c r="IF176" s="385"/>
      <c r="IG176" s="494"/>
      <c r="IH176" s="12">
        <v>116</v>
      </c>
      <c r="II176" s="69"/>
      <c r="IJ176" s="70"/>
      <c r="IY176" s="273"/>
      <c r="IZ176" s="385"/>
      <c r="JA176" s="494"/>
      <c r="JB176" s="12">
        <v>116</v>
      </c>
      <c r="JC176" s="69"/>
      <c r="JD176" s="70"/>
      <c r="JS176" s="273"/>
      <c r="JT176" s="385"/>
      <c r="JU176" s="494"/>
      <c r="JV176" s="12">
        <v>116</v>
      </c>
      <c r="JW176" s="69"/>
      <c r="JX176" s="70"/>
      <c r="KM176" s="273"/>
    </row>
    <row r="177" spans="1:299" ht="12.75" customHeight="1" x14ac:dyDescent="0.2">
      <c r="A177" s="494"/>
      <c r="B177" s="12">
        <v>117</v>
      </c>
      <c r="C177" s="69"/>
      <c r="D177" s="70"/>
      <c r="S177" s="273"/>
      <c r="T177" s="385"/>
      <c r="U177" s="494"/>
      <c r="V177" s="12">
        <v>117</v>
      </c>
      <c r="W177" s="69"/>
      <c r="X177" s="70"/>
      <c r="AM177" s="273"/>
      <c r="AN177" s="385"/>
      <c r="AO177" s="494"/>
      <c r="AP177" s="12">
        <v>117</v>
      </c>
      <c r="AQ177" s="69"/>
      <c r="AR177" s="70"/>
      <c r="BG177" s="273"/>
      <c r="BH177" s="271"/>
      <c r="BI177" s="494"/>
      <c r="BJ177" s="12">
        <v>117</v>
      </c>
      <c r="BK177" s="69"/>
      <c r="BL177" s="70"/>
      <c r="CA177" s="273"/>
      <c r="CB177" s="385"/>
      <c r="CC177" s="494"/>
      <c r="CD177" s="12">
        <v>117</v>
      </c>
      <c r="CE177" s="69"/>
      <c r="CF177" s="70"/>
      <c r="CU177" s="273"/>
      <c r="CV177" s="385"/>
      <c r="CW177" s="494"/>
      <c r="CX177" s="12">
        <v>117</v>
      </c>
      <c r="CY177" s="69"/>
      <c r="CZ177" s="70"/>
      <c r="DO177" s="273"/>
      <c r="DP177" s="385"/>
      <c r="DQ177" s="494"/>
      <c r="DR177" s="12">
        <v>117</v>
      </c>
      <c r="DS177" s="69"/>
      <c r="DT177" s="70"/>
      <c r="EI177" s="273"/>
      <c r="EJ177" s="385"/>
      <c r="EK177" s="494"/>
      <c r="EL177" s="12">
        <v>117</v>
      </c>
      <c r="EM177" s="69"/>
      <c r="EN177" s="70"/>
      <c r="FC177" s="273"/>
      <c r="FD177" s="385"/>
      <c r="FE177" s="494"/>
      <c r="FF177" s="12">
        <v>117</v>
      </c>
      <c r="FG177" s="69"/>
      <c r="FH177" s="70"/>
      <c r="FW177" s="273"/>
      <c r="FX177" s="385"/>
      <c r="FY177" s="494"/>
      <c r="FZ177" s="12">
        <v>117</v>
      </c>
      <c r="GA177" s="69"/>
      <c r="GB177" s="70"/>
      <c r="GQ177" s="273"/>
      <c r="GR177" s="385"/>
      <c r="GS177" s="494"/>
      <c r="GT177" s="12">
        <v>117</v>
      </c>
      <c r="GU177" s="69"/>
      <c r="GV177" s="70"/>
      <c r="HK177" s="273"/>
      <c r="HL177" s="385"/>
      <c r="HM177" s="494"/>
      <c r="HN177" s="12">
        <v>117</v>
      </c>
      <c r="HO177" s="69"/>
      <c r="HP177" s="70"/>
      <c r="IE177" s="273"/>
      <c r="IF177" s="385"/>
      <c r="IG177" s="494"/>
      <c r="IH177" s="12">
        <v>117</v>
      </c>
      <c r="II177" s="69"/>
      <c r="IJ177" s="70"/>
      <c r="IY177" s="273"/>
      <c r="IZ177" s="385"/>
      <c r="JA177" s="494"/>
      <c r="JB177" s="12">
        <v>117</v>
      </c>
      <c r="JC177" s="69"/>
      <c r="JD177" s="70"/>
      <c r="JS177" s="273"/>
      <c r="JT177" s="385"/>
      <c r="JU177" s="494"/>
      <c r="JV177" s="12">
        <v>117</v>
      </c>
      <c r="JW177" s="69"/>
      <c r="JX177" s="70"/>
      <c r="KM177" s="273"/>
    </row>
    <row r="178" spans="1:299" ht="12.75" customHeight="1" x14ac:dyDescent="0.2">
      <c r="A178" s="494"/>
      <c r="B178" s="12">
        <v>118</v>
      </c>
      <c r="C178" s="69"/>
      <c r="D178" s="70"/>
      <c r="S178" s="273"/>
      <c r="T178" s="385"/>
      <c r="U178" s="494"/>
      <c r="V178" s="12">
        <v>118</v>
      </c>
      <c r="W178" s="69"/>
      <c r="X178" s="70"/>
      <c r="AM178" s="273"/>
      <c r="AN178" s="385"/>
      <c r="AO178" s="494"/>
      <c r="AP178" s="12">
        <v>118</v>
      </c>
      <c r="AQ178" s="69"/>
      <c r="AR178" s="70"/>
      <c r="BG178" s="273"/>
      <c r="BH178" s="271"/>
      <c r="BI178" s="494"/>
      <c r="BJ178" s="12">
        <v>118</v>
      </c>
      <c r="BK178" s="69"/>
      <c r="BL178" s="70"/>
      <c r="CA178" s="273"/>
      <c r="CB178" s="385"/>
      <c r="CC178" s="494"/>
      <c r="CD178" s="12">
        <v>118</v>
      </c>
      <c r="CE178" s="69"/>
      <c r="CF178" s="70"/>
      <c r="CU178" s="273"/>
      <c r="CV178" s="385"/>
      <c r="CW178" s="494"/>
      <c r="CX178" s="12">
        <v>118</v>
      </c>
      <c r="CY178" s="69"/>
      <c r="CZ178" s="70"/>
      <c r="DO178" s="273"/>
      <c r="DP178" s="385"/>
      <c r="DQ178" s="494"/>
      <c r="DR178" s="12">
        <v>118</v>
      </c>
      <c r="DS178" s="69"/>
      <c r="DT178" s="70"/>
      <c r="EI178" s="273"/>
      <c r="EJ178" s="385"/>
      <c r="EK178" s="494"/>
      <c r="EL178" s="12">
        <v>118</v>
      </c>
      <c r="EM178" s="69"/>
      <c r="EN178" s="70"/>
      <c r="FC178" s="273"/>
      <c r="FD178" s="385"/>
      <c r="FE178" s="494"/>
      <c r="FF178" s="12">
        <v>118</v>
      </c>
      <c r="FG178" s="69"/>
      <c r="FH178" s="70"/>
      <c r="FW178" s="273"/>
      <c r="FX178" s="385"/>
      <c r="FY178" s="494"/>
      <c r="FZ178" s="12">
        <v>118</v>
      </c>
      <c r="GA178" s="69"/>
      <c r="GB178" s="70"/>
      <c r="GQ178" s="273"/>
      <c r="GR178" s="385"/>
      <c r="GS178" s="494"/>
      <c r="GT178" s="12">
        <v>118</v>
      </c>
      <c r="GU178" s="69"/>
      <c r="GV178" s="70"/>
      <c r="HK178" s="273"/>
      <c r="HL178" s="385"/>
      <c r="HM178" s="494"/>
      <c r="HN178" s="12">
        <v>118</v>
      </c>
      <c r="HO178" s="69"/>
      <c r="HP178" s="70"/>
      <c r="IE178" s="273"/>
      <c r="IF178" s="385"/>
      <c r="IG178" s="494"/>
      <c r="IH178" s="12">
        <v>118</v>
      </c>
      <c r="II178" s="69"/>
      <c r="IJ178" s="70"/>
      <c r="IY178" s="273"/>
      <c r="IZ178" s="385"/>
      <c r="JA178" s="494"/>
      <c r="JB178" s="12">
        <v>118</v>
      </c>
      <c r="JC178" s="69"/>
      <c r="JD178" s="70"/>
      <c r="JS178" s="273"/>
      <c r="JT178" s="385"/>
      <c r="JU178" s="494"/>
      <c r="JV178" s="12">
        <v>118</v>
      </c>
      <c r="JW178" s="69"/>
      <c r="JX178" s="70"/>
      <c r="KM178" s="273"/>
    </row>
    <row r="179" spans="1:299" ht="12.75" customHeight="1" x14ac:dyDescent="0.2">
      <c r="A179" s="494"/>
      <c r="B179" s="12">
        <v>119</v>
      </c>
      <c r="C179" s="69"/>
      <c r="D179" s="70"/>
      <c r="S179" s="273"/>
      <c r="T179" s="385"/>
      <c r="U179" s="494"/>
      <c r="V179" s="12">
        <v>119</v>
      </c>
      <c r="W179" s="69"/>
      <c r="X179" s="70"/>
      <c r="AM179" s="273"/>
      <c r="AN179" s="385"/>
      <c r="AO179" s="494"/>
      <c r="AP179" s="12">
        <v>119</v>
      </c>
      <c r="AQ179" s="69"/>
      <c r="AR179" s="70"/>
      <c r="BG179" s="273"/>
      <c r="BH179" s="271"/>
      <c r="BI179" s="494"/>
      <c r="BJ179" s="12">
        <v>119</v>
      </c>
      <c r="BK179" s="69"/>
      <c r="BL179" s="70"/>
      <c r="CA179" s="273"/>
      <c r="CB179" s="385"/>
      <c r="CC179" s="494"/>
      <c r="CD179" s="12">
        <v>119</v>
      </c>
      <c r="CE179" s="69"/>
      <c r="CF179" s="70"/>
      <c r="CU179" s="273"/>
      <c r="CV179" s="385"/>
      <c r="CW179" s="494"/>
      <c r="CX179" s="12">
        <v>119</v>
      </c>
      <c r="CY179" s="69"/>
      <c r="CZ179" s="70"/>
      <c r="DO179" s="273"/>
      <c r="DP179" s="385"/>
      <c r="DQ179" s="494"/>
      <c r="DR179" s="12">
        <v>119</v>
      </c>
      <c r="DS179" s="69"/>
      <c r="DT179" s="70"/>
      <c r="EI179" s="273"/>
      <c r="EJ179" s="385"/>
      <c r="EK179" s="494"/>
      <c r="EL179" s="12">
        <v>119</v>
      </c>
      <c r="EM179" s="69"/>
      <c r="EN179" s="70"/>
      <c r="FC179" s="273"/>
      <c r="FD179" s="385"/>
      <c r="FE179" s="494"/>
      <c r="FF179" s="12">
        <v>119</v>
      </c>
      <c r="FG179" s="69"/>
      <c r="FH179" s="70"/>
      <c r="FW179" s="273"/>
      <c r="FX179" s="385"/>
      <c r="FY179" s="494"/>
      <c r="FZ179" s="12">
        <v>119</v>
      </c>
      <c r="GA179" s="69"/>
      <c r="GB179" s="70"/>
      <c r="GQ179" s="273"/>
      <c r="GR179" s="385"/>
      <c r="GS179" s="494"/>
      <c r="GT179" s="12">
        <v>119</v>
      </c>
      <c r="GU179" s="69"/>
      <c r="GV179" s="70"/>
      <c r="HK179" s="273"/>
      <c r="HL179" s="385"/>
      <c r="HM179" s="494"/>
      <c r="HN179" s="12">
        <v>119</v>
      </c>
      <c r="HO179" s="69"/>
      <c r="HP179" s="70"/>
      <c r="IE179" s="273"/>
      <c r="IF179" s="385"/>
      <c r="IG179" s="494"/>
      <c r="IH179" s="12">
        <v>119</v>
      </c>
      <c r="II179" s="69"/>
      <c r="IJ179" s="70"/>
      <c r="IY179" s="273"/>
      <c r="IZ179" s="385"/>
      <c r="JA179" s="494"/>
      <c r="JB179" s="12">
        <v>119</v>
      </c>
      <c r="JC179" s="69"/>
      <c r="JD179" s="70"/>
      <c r="JS179" s="273"/>
      <c r="JT179" s="385"/>
      <c r="JU179" s="494"/>
      <c r="JV179" s="12">
        <v>119</v>
      </c>
      <c r="JW179" s="69"/>
      <c r="JX179" s="70"/>
      <c r="KM179" s="273"/>
    </row>
    <row r="180" spans="1:299" ht="12.75" customHeight="1" x14ac:dyDescent="0.2">
      <c r="A180" s="494"/>
      <c r="B180" s="12">
        <v>120</v>
      </c>
      <c r="C180" s="69"/>
      <c r="D180" s="70"/>
      <c r="S180" s="273"/>
      <c r="T180" s="385"/>
      <c r="U180" s="494"/>
      <c r="V180" s="12">
        <v>120</v>
      </c>
      <c r="W180" s="69"/>
      <c r="X180" s="70"/>
      <c r="AM180" s="273"/>
      <c r="AN180" s="385"/>
      <c r="AO180" s="494"/>
      <c r="AP180" s="12">
        <v>120</v>
      </c>
      <c r="AQ180" s="69"/>
      <c r="AR180" s="70"/>
      <c r="BG180" s="273"/>
      <c r="BH180" s="271"/>
      <c r="BI180" s="494"/>
      <c r="BJ180" s="12">
        <v>120</v>
      </c>
      <c r="BK180" s="69"/>
      <c r="BL180" s="70"/>
      <c r="CA180" s="273"/>
      <c r="CB180" s="385"/>
      <c r="CC180" s="494"/>
      <c r="CD180" s="12">
        <v>120</v>
      </c>
      <c r="CE180" s="69"/>
      <c r="CF180" s="70"/>
      <c r="CU180" s="273"/>
      <c r="CV180" s="385"/>
      <c r="CW180" s="494"/>
      <c r="CX180" s="12">
        <v>120</v>
      </c>
      <c r="CY180" s="69"/>
      <c r="CZ180" s="70"/>
      <c r="DO180" s="273"/>
      <c r="DP180" s="385"/>
      <c r="DQ180" s="494"/>
      <c r="DR180" s="12">
        <v>120</v>
      </c>
      <c r="DS180" s="69"/>
      <c r="DT180" s="70"/>
      <c r="EI180" s="273"/>
      <c r="EJ180" s="385"/>
      <c r="EK180" s="494"/>
      <c r="EL180" s="12">
        <v>120</v>
      </c>
      <c r="EM180" s="69"/>
      <c r="EN180" s="70"/>
      <c r="FC180" s="273"/>
      <c r="FD180" s="385"/>
      <c r="FE180" s="494"/>
      <c r="FF180" s="12">
        <v>120</v>
      </c>
      <c r="FG180" s="69"/>
      <c r="FH180" s="70"/>
      <c r="FW180" s="273"/>
      <c r="FX180" s="385"/>
      <c r="FY180" s="494"/>
      <c r="FZ180" s="12">
        <v>120</v>
      </c>
      <c r="GA180" s="69"/>
      <c r="GB180" s="70"/>
      <c r="GQ180" s="273"/>
      <c r="GR180" s="385"/>
      <c r="GS180" s="494"/>
      <c r="GT180" s="12">
        <v>120</v>
      </c>
      <c r="GU180" s="69"/>
      <c r="GV180" s="70"/>
      <c r="HK180" s="273"/>
      <c r="HL180" s="385"/>
      <c r="HM180" s="494"/>
      <c r="HN180" s="12">
        <v>120</v>
      </c>
      <c r="HO180" s="69"/>
      <c r="HP180" s="70"/>
      <c r="IE180" s="273"/>
      <c r="IF180" s="385"/>
      <c r="IG180" s="494"/>
      <c r="IH180" s="12">
        <v>120</v>
      </c>
      <c r="II180" s="69"/>
      <c r="IJ180" s="70"/>
      <c r="IY180" s="273"/>
      <c r="IZ180" s="385"/>
      <c r="JA180" s="494"/>
      <c r="JB180" s="12">
        <v>120</v>
      </c>
      <c r="JC180" s="69"/>
      <c r="JD180" s="70"/>
      <c r="JS180" s="273"/>
      <c r="JT180" s="385"/>
      <c r="JU180" s="494"/>
      <c r="JV180" s="12">
        <v>120</v>
      </c>
      <c r="JW180" s="69"/>
      <c r="JX180" s="70"/>
      <c r="KM180" s="273"/>
    </row>
    <row r="181" spans="1:299" ht="12.75" customHeight="1" x14ac:dyDescent="0.2">
      <c r="B181" s="12">
        <v>121</v>
      </c>
      <c r="C181" s="69"/>
      <c r="D181" s="70"/>
      <c r="S181" s="273"/>
      <c r="T181" s="385"/>
      <c r="U181" s="8"/>
      <c r="V181" s="12">
        <v>121</v>
      </c>
      <c r="W181" s="69"/>
      <c r="X181" s="70"/>
      <c r="AM181" s="273"/>
      <c r="AN181" s="385"/>
      <c r="AO181" s="8"/>
      <c r="AP181" s="12">
        <v>121</v>
      </c>
      <c r="AQ181" s="69"/>
      <c r="AR181" s="70"/>
      <c r="BG181" s="273"/>
      <c r="BH181" s="271"/>
      <c r="BI181" s="8"/>
      <c r="BJ181" s="12">
        <v>121</v>
      </c>
      <c r="BK181" s="69"/>
      <c r="BL181" s="70"/>
      <c r="CA181" s="273"/>
      <c r="CB181" s="385"/>
      <c r="CC181" s="8"/>
      <c r="CD181" s="12">
        <v>121</v>
      </c>
      <c r="CE181" s="69"/>
      <c r="CF181" s="70"/>
      <c r="CU181" s="273"/>
      <c r="CV181" s="385"/>
      <c r="CW181" s="8"/>
      <c r="CX181" s="12">
        <v>121</v>
      </c>
      <c r="CY181" s="69"/>
      <c r="CZ181" s="70"/>
      <c r="DO181" s="273"/>
      <c r="DP181" s="385"/>
      <c r="DQ181" s="8"/>
      <c r="DR181" s="12">
        <v>121</v>
      </c>
      <c r="DS181" s="69"/>
      <c r="DT181" s="70"/>
      <c r="EI181" s="273"/>
      <c r="EJ181" s="385"/>
      <c r="EK181" s="8"/>
      <c r="EL181" s="12">
        <v>121</v>
      </c>
      <c r="EM181" s="69"/>
      <c r="EN181" s="70"/>
      <c r="FC181" s="273"/>
      <c r="FD181" s="385"/>
      <c r="FE181" s="8"/>
      <c r="FF181" s="12">
        <v>121</v>
      </c>
      <c r="FG181" s="69"/>
      <c r="FH181" s="70"/>
      <c r="FW181" s="273"/>
      <c r="FX181" s="385"/>
      <c r="FY181" s="8"/>
      <c r="FZ181" s="12">
        <v>121</v>
      </c>
      <c r="GA181" s="69"/>
      <c r="GB181" s="70"/>
      <c r="GQ181" s="273"/>
      <c r="GR181" s="385"/>
      <c r="GS181" s="8"/>
      <c r="GT181" s="12">
        <v>121</v>
      </c>
      <c r="GU181" s="69"/>
      <c r="GV181" s="70"/>
      <c r="HK181" s="273"/>
      <c r="HL181" s="385"/>
      <c r="HM181" s="8"/>
      <c r="HN181" s="12">
        <v>121</v>
      </c>
      <c r="HO181" s="69"/>
      <c r="HP181" s="70"/>
      <c r="IE181" s="273"/>
      <c r="IF181" s="385"/>
      <c r="IG181" s="8"/>
      <c r="IH181" s="12">
        <v>121</v>
      </c>
      <c r="II181" s="69"/>
      <c r="IJ181" s="70"/>
      <c r="IY181" s="273"/>
      <c r="IZ181" s="385"/>
      <c r="JA181" s="8"/>
      <c r="JB181" s="12">
        <v>121</v>
      </c>
      <c r="JC181" s="69"/>
      <c r="JD181" s="70"/>
      <c r="JS181" s="273"/>
      <c r="JT181" s="385"/>
      <c r="JU181" s="8"/>
      <c r="JV181" s="12">
        <v>121</v>
      </c>
      <c r="JW181" s="69"/>
      <c r="JX181" s="70"/>
      <c r="KM181" s="273"/>
    </row>
    <row r="182" spans="1:299" ht="12.75" customHeight="1" x14ac:dyDescent="0.2">
      <c r="B182" s="12">
        <v>122</v>
      </c>
      <c r="C182" s="69"/>
      <c r="D182" s="70"/>
      <c r="S182" s="273"/>
      <c r="T182" s="385"/>
      <c r="V182" s="12">
        <v>122</v>
      </c>
      <c r="W182" s="69"/>
      <c r="X182" s="70"/>
      <c r="AM182" s="273"/>
      <c r="AN182" s="385"/>
      <c r="AP182" s="12">
        <v>122</v>
      </c>
      <c r="AQ182" s="69"/>
      <c r="AR182" s="70"/>
      <c r="BG182" s="273"/>
      <c r="BH182" s="271"/>
      <c r="BI182"/>
      <c r="BJ182" s="12">
        <v>122</v>
      </c>
      <c r="BK182" s="69"/>
      <c r="BL182" s="70"/>
      <c r="CA182" s="273"/>
      <c r="CB182" s="385"/>
      <c r="CC182"/>
      <c r="CD182" s="12">
        <v>122</v>
      </c>
      <c r="CE182" s="69"/>
      <c r="CF182" s="70"/>
      <c r="CU182" s="273"/>
      <c r="CV182" s="385"/>
      <c r="CW182"/>
      <c r="CX182" s="12">
        <v>122</v>
      </c>
      <c r="CY182" s="69"/>
      <c r="CZ182" s="70"/>
      <c r="DO182" s="273"/>
      <c r="DP182" s="385"/>
      <c r="DQ182"/>
      <c r="DR182" s="12">
        <v>122</v>
      </c>
      <c r="DS182" s="69"/>
      <c r="DT182" s="70"/>
      <c r="EI182" s="273"/>
      <c r="EJ182" s="385"/>
      <c r="EK182"/>
      <c r="EL182" s="12">
        <v>122</v>
      </c>
      <c r="EM182" s="69"/>
      <c r="EN182" s="70"/>
      <c r="FC182" s="273"/>
      <c r="FD182" s="385"/>
      <c r="FE182"/>
      <c r="FF182" s="12">
        <v>122</v>
      </c>
      <c r="FG182" s="69"/>
      <c r="FH182" s="70"/>
      <c r="FW182" s="273"/>
      <c r="FX182" s="385"/>
      <c r="FY182"/>
      <c r="FZ182" s="12">
        <v>122</v>
      </c>
      <c r="GA182" s="69"/>
      <c r="GB182" s="70"/>
      <c r="GQ182" s="273"/>
      <c r="GR182" s="385"/>
      <c r="GS182"/>
      <c r="GT182" s="12">
        <v>122</v>
      </c>
      <c r="GU182" s="69"/>
      <c r="GV182" s="70"/>
      <c r="HK182" s="273"/>
      <c r="HL182" s="385"/>
      <c r="HM182"/>
      <c r="HN182" s="12">
        <v>122</v>
      </c>
      <c r="HO182" s="69"/>
      <c r="HP182" s="70"/>
      <c r="IE182" s="273"/>
      <c r="IF182" s="385"/>
      <c r="IG182"/>
      <c r="IH182" s="12">
        <v>122</v>
      </c>
      <c r="II182" s="69"/>
      <c r="IJ182" s="70"/>
      <c r="IY182" s="273"/>
      <c r="IZ182" s="385"/>
      <c r="JA182"/>
      <c r="JB182" s="12">
        <v>122</v>
      </c>
      <c r="JC182" s="69"/>
      <c r="JD182" s="70"/>
      <c r="JS182" s="273"/>
      <c r="JT182" s="385"/>
      <c r="JU182"/>
      <c r="JV182" s="12">
        <v>122</v>
      </c>
      <c r="JW182" s="69"/>
      <c r="JX182" s="70"/>
      <c r="KM182" s="273"/>
    </row>
    <row r="183" spans="1:299" ht="12.75" customHeight="1" x14ac:dyDescent="0.2">
      <c r="B183" s="12">
        <v>123</v>
      </c>
      <c r="C183" s="69"/>
      <c r="D183" s="70"/>
      <c r="S183" s="273"/>
      <c r="T183" s="385"/>
      <c r="V183" s="12">
        <v>123</v>
      </c>
      <c r="W183" s="69"/>
      <c r="X183" s="70"/>
      <c r="AM183" s="273"/>
      <c r="AN183" s="385"/>
      <c r="AP183" s="12">
        <v>123</v>
      </c>
      <c r="AQ183" s="69"/>
      <c r="AR183" s="70"/>
      <c r="BG183" s="273"/>
      <c r="BH183" s="271"/>
      <c r="BI183"/>
      <c r="BJ183" s="12">
        <v>123</v>
      </c>
      <c r="BK183" s="69"/>
      <c r="BL183" s="70"/>
      <c r="CA183" s="273"/>
      <c r="CB183" s="385"/>
      <c r="CC183"/>
      <c r="CD183" s="12">
        <v>123</v>
      </c>
      <c r="CE183" s="69"/>
      <c r="CF183" s="70"/>
      <c r="CU183" s="273"/>
      <c r="CV183" s="385"/>
      <c r="CW183"/>
      <c r="CX183" s="12">
        <v>123</v>
      </c>
      <c r="CY183" s="69"/>
      <c r="CZ183" s="70"/>
      <c r="DO183" s="273"/>
      <c r="DP183" s="385"/>
      <c r="DQ183"/>
      <c r="DR183" s="12">
        <v>123</v>
      </c>
      <c r="DS183" s="69"/>
      <c r="DT183" s="70"/>
      <c r="EI183" s="273"/>
      <c r="EJ183" s="385"/>
      <c r="EK183"/>
      <c r="EL183" s="12">
        <v>123</v>
      </c>
      <c r="EM183" s="69"/>
      <c r="EN183" s="70"/>
      <c r="FC183" s="273"/>
      <c r="FD183" s="385"/>
      <c r="FE183"/>
      <c r="FF183" s="12">
        <v>123</v>
      </c>
      <c r="FG183" s="69"/>
      <c r="FH183" s="70"/>
      <c r="FW183" s="273"/>
      <c r="FX183" s="385"/>
      <c r="FY183"/>
      <c r="FZ183" s="12">
        <v>123</v>
      </c>
      <c r="GA183" s="69"/>
      <c r="GB183" s="70"/>
      <c r="GQ183" s="273"/>
      <c r="GR183" s="385"/>
      <c r="GS183"/>
      <c r="GT183" s="12">
        <v>123</v>
      </c>
      <c r="GU183" s="69"/>
      <c r="GV183" s="70"/>
      <c r="HK183" s="273"/>
      <c r="HL183" s="385"/>
      <c r="HM183"/>
      <c r="HN183" s="12">
        <v>123</v>
      </c>
      <c r="HO183" s="69"/>
      <c r="HP183" s="70"/>
      <c r="IE183" s="273"/>
      <c r="IF183" s="385"/>
      <c r="IG183"/>
      <c r="IH183" s="12">
        <v>123</v>
      </c>
      <c r="II183" s="69"/>
      <c r="IJ183" s="70"/>
      <c r="IY183" s="273"/>
      <c r="IZ183" s="385"/>
      <c r="JA183"/>
      <c r="JB183" s="12">
        <v>123</v>
      </c>
      <c r="JC183" s="69"/>
      <c r="JD183" s="70"/>
      <c r="JS183" s="273"/>
      <c r="JT183" s="385"/>
      <c r="JU183"/>
      <c r="JV183" s="12">
        <v>123</v>
      </c>
      <c r="JW183" s="69"/>
      <c r="JX183" s="70"/>
      <c r="KM183" s="273"/>
    </row>
    <row r="184" spans="1:299" ht="12.75" customHeight="1" x14ac:dyDescent="0.2">
      <c r="B184" s="12">
        <v>124</v>
      </c>
      <c r="C184" s="69"/>
      <c r="D184" s="70"/>
      <c r="S184" s="273"/>
      <c r="T184" s="385"/>
      <c r="V184" s="12">
        <v>124</v>
      </c>
      <c r="W184" s="69"/>
      <c r="X184" s="70"/>
      <c r="AM184" s="273"/>
      <c r="AN184" s="385"/>
      <c r="AP184" s="12">
        <v>124</v>
      </c>
      <c r="AQ184" s="69"/>
      <c r="AR184" s="70"/>
      <c r="BG184" s="273"/>
      <c r="BH184" s="271"/>
      <c r="BI184"/>
      <c r="BJ184" s="12">
        <v>124</v>
      </c>
      <c r="BK184" s="69"/>
      <c r="BL184" s="70"/>
      <c r="CA184" s="273"/>
      <c r="CB184" s="385"/>
      <c r="CC184"/>
      <c r="CD184" s="12">
        <v>124</v>
      </c>
      <c r="CE184" s="69"/>
      <c r="CF184" s="70"/>
      <c r="CU184" s="273"/>
      <c r="CV184" s="385"/>
      <c r="CW184"/>
      <c r="CX184" s="12">
        <v>124</v>
      </c>
      <c r="CY184" s="69"/>
      <c r="CZ184" s="70"/>
      <c r="DO184" s="273"/>
      <c r="DP184" s="385"/>
      <c r="DQ184"/>
      <c r="DR184" s="12">
        <v>124</v>
      </c>
      <c r="DS184" s="69"/>
      <c r="DT184" s="70"/>
      <c r="EI184" s="273"/>
      <c r="EJ184" s="385"/>
      <c r="EK184"/>
      <c r="EL184" s="12">
        <v>124</v>
      </c>
      <c r="EM184" s="69"/>
      <c r="EN184" s="70"/>
      <c r="FC184" s="273"/>
      <c r="FD184" s="385"/>
      <c r="FE184"/>
      <c r="FF184" s="12">
        <v>124</v>
      </c>
      <c r="FG184" s="69"/>
      <c r="FH184" s="70"/>
      <c r="FW184" s="273"/>
      <c r="FX184" s="385"/>
      <c r="FY184"/>
      <c r="FZ184" s="12">
        <v>124</v>
      </c>
      <c r="GA184" s="69"/>
      <c r="GB184" s="70"/>
      <c r="GQ184" s="273"/>
      <c r="GR184" s="385"/>
      <c r="GS184"/>
      <c r="GT184" s="12">
        <v>124</v>
      </c>
      <c r="GU184" s="69"/>
      <c r="GV184" s="70"/>
      <c r="HK184" s="273"/>
      <c r="HL184" s="385"/>
      <c r="HM184"/>
      <c r="HN184" s="12">
        <v>124</v>
      </c>
      <c r="HO184" s="69"/>
      <c r="HP184" s="70"/>
      <c r="IE184" s="273"/>
      <c r="IF184" s="385"/>
      <c r="IG184"/>
      <c r="IH184" s="12">
        <v>124</v>
      </c>
      <c r="II184" s="69"/>
      <c r="IJ184" s="70"/>
      <c r="IY184" s="273"/>
      <c r="IZ184" s="385"/>
      <c r="JA184"/>
      <c r="JB184" s="12">
        <v>124</v>
      </c>
      <c r="JC184" s="69"/>
      <c r="JD184" s="70"/>
      <c r="JS184" s="273"/>
      <c r="JT184" s="385"/>
      <c r="JU184"/>
      <c r="JV184" s="12">
        <v>124</v>
      </c>
      <c r="JW184" s="69"/>
      <c r="JX184" s="70"/>
      <c r="KM184" s="273"/>
    </row>
    <row r="185" spans="1:299" ht="12.75" customHeight="1" x14ac:dyDescent="0.2">
      <c r="B185" s="12">
        <v>125</v>
      </c>
      <c r="C185" s="69"/>
      <c r="D185" s="70"/>
      <c r="S185" s="273"/>
      <c r="T185" s="385"/>
      <c r="V185" s="12">
        <v>125</v>
      </c>
      <c r="W185" s="69"/>
      <c r="X185" s="70"/>
      <c r="AM185" s="273"/>
      <c r="AN185" s="385"/>
      <c r="AP185" s="12">
        <v>125</v>
      </c>
      <c r="AQ185" s="69"/>
      <c r="AR185" s="70"/>
      <c r="BG185" s="273"/>
      <c r="BH185" s="271"/>
      <c r="BI185"/>
      <c r="BJ185" s="12">
        <v>125</v>
      </c>
      <c r="BK185" s="69"/>
      <c r="BL185" s="70"/>
      <c r="CA185" s="273"/>
      <c r="CB185" s="385"/>
      <c r="CC185"/>
      <c r="CD185" s="12">
        <v>125</v>
      </c>
      <c r="CE185" s="69"/>
      <c r="CF185" s="70"/>
      <c r="CU185" s="273"/>
      <c r="CV185" s="385"/>
      <c r="CW185"/>
      <c r="CX185" s="12">
        <v>125</v>
      </c>
      <c r="CY185" s="69"/>
      <c r="CZ185" s="70"/>
      <c r="DO185" s="273"/>
      <c r="DP185" s="385"/>
      <c r="DQ185"/>
      <c r="DR185" s="12">
        <v>125</v>
      </c>
      <c r="DS185" s="69"/>
      <c r="DT185" s="70"/>
      <c r="EI185" s="273"/>
      <c r="EJ185" s="385"/>
      <c r="EK185"/>
      <c r="EL185" s="12">
        <v>125</v>
      </c>
      <c r="EM185" s="69"/>
      <c r="EN185" s="70"/>
      <c r="FC185" s="273"/>
      <c r="FD185" s="385"/>
      <c r="FE185"/>
      <c r="FF185" s="12">
        <v>125</v>
      </c>
      <c r="FG185" s="69"/>
      <c r="FH185" s="70"/>
      <c r="FW185" s="273"/>
      <c r="FX185" s="385"/>
      <c r="FY185"/>
      <c r="FZ185" s="12">
        <v>125</v>
      </c>
      <c r="GA185" s="69"/>
      <c r="GB185" s="70"/>
      <c r="GQ185" s="273"/>
      <c r="GR185" s="385"/>
      <c r="GS185"/>
      <c r="GT185" s="12">
        <v>125</v>
      </c>
      <c r="GU185" s="69"/>
      <c r="GV185" s="70"/>
      <c r="HK185" s="273"/>
      <c r="HL185" s="385"/>
      <c r="HM185"/>
      <c r="HN185" s="12">
        <v>125</v>
      </c>
      <c r="HO185" s="69"/>
      <c r="HP185" s="70"/>
      <c r="IE185" s="273"/>
      <c r="IF185" s="385"/>
      <c r="IG185"/>
      <c r="IH185" s="12">
        <v>125</v>
      </c>
      <c r="II185" s="69"/>
      <c r="IJ185" s="70"/>
      <c r="IY185" s="273"/>
      <c r="IZ185" s="385"/>
      <c r="JA185"/>
      <c r="JB185" s="12">
        <v>125</v>
      </c>
      <c r="JC185" s="69"/>
      <c r="JD185" s="70"/>
      <c r="JS185" s="273"/>
      <c r="JT185" s="385"/>
      <c r="JU185"/>
      <c r="JV185" s="12">
        <v>125</v>
      </c>
      <c r="JW185" s="69"/>
      <c r="JX185" s="70"/>
      <c r="KM185" s="273"/>
    </row>
    <row r="186" spans="1:299" ht="12.75" customHeight="1" x14ac:dyDescent="0.2">
      <c r="B186" s="12">
        <v>126</v>
      </c>
      <c r="C186" s="69"/>
      <c r="D186" s="70"/>
      <c r="S186" s="273"/>
      <c r="T186" s="385"/>
      <c r="V186" s="12">
        <v>126</v>
      </c>
      <c r="W186" s="69"/>
      <c r="X186" s="70"/>
      <c r="AM186" s="273"/>
      <c r="AN186" s="385"/>
      <c r="AP186" s="12">
        <v>126</v>
      </c>
      <c r="AQ186" s="69"/>
      <c r="AR186" s="70"/>
      <c r="BG186" s="273"/>
      <c r="BH186" s="271"/>
      <c r="BI186"/>
      <c r="BJ186" s="12">
        <v>126</v>
      </c>
      <c r="BK186" s="69"/>
      <c r="BL186" s="70"/>
      <c r="CA186" s="273"/>
      <c r="CB186" s="385"/>
      <c r="CC186"/>
      <c r="CD186" s="12">
        <v>126</v>
      </c>
      <c r="CE186" s="69"/>
      <c r="CF186" s="70"/>
      <c r="CU186" s="273"/>
      <c r="CV186" s="385"/>
      <c r="CW186"/>
      <c r="CX186" s="12">
        <v>126</v>
      </c>
      <c r="CY186" s="69"/>
      <c r="CZ186" s="70"/>
      <c r="DO186" s="273"/>
      <c r="DP186" s="385"/>
      <c r="DQ186"/>
      <c r="DR186" s="12">
        <v>126</v>
      </c>
      <c r="DS186" s="69"/>
      <c r="DT186" s="70"/>
      <c r="EI186" s="273"/>
      <c r="EJ186" s="385"/>
      <c r="EK186"/>
      <c r="EL186" s="12">
        <v>126</v>
      </c>
      <c r="EM186" s="69"/>
      <c r="EN186" s="70"/>
      <c r="FC186" s="273"/>
      <c r="FD186" s="385"/>
      <c r="FE186"/>
      <c r="FF186" s="12">
        <v>126</v>
      </c>
      <c r="FG186" s="69"/>
      <c r="FH186" s="70"/>
      <c r="FW186" s="273"/>
      <c r="FX186" s="385"/>
      <c r="FY186"/>
      <c r="FZ186" s="12">
        <v>126</v>
      </c>
      <c r="GA186" s="69"/>
      <c r="GB186" s="70"/>
      <c r="GQ186" s="273"/>
      <c r="GR186" s="385"/>
      <c r="GS186"/>
      <c r="GT186" s="12">
        <v>126</v>
      </c>
      <c r="GU186" s="69"/>
      <c r="GV186" s="70"/>
      <c r="HK186" s="273"/>
      <c r="HL186" s="385"/>
      <c r="HM186"/>
      <c r="HN186" s="12">
        <v>126</v>
      </c>
      <c r="HO186" s="69"/>
      <c r="HP186" s="70"/>
      <c r="IE186" s="273"/>
      <c r="IF186" s="385"/>
      <c r="IG186"/>
      <c r="IH186" s="12">
        <v>126</v>
      </c>
      <c r="II186" s="69"/>
      <c r="IJ186" s="70"/>
      <c r="IY186" s="273"/>
      <c r="IZ186" s="385"/>
      <c r="JA186"/>
      <c r="JB186" s="12">
        <v>126</v>
      </c>
      <c r="JC186" s="69"/>
      <c r="JD186" s="70"/>
      <c r="JS186" s="273"/>
      <c r="JT186" s="385"/>
      <c r="JU186"/>
      <c r="JV186" s="12">
        <v>126</v>
      </c>
      <c r="JW186" s="69"/>
      <c r="JX186" s="70"/>
      <c r="KM186" s="273"/>
    </row>
    <row r="187" spans="1:299" ht="12.75" customHeight="1" x14ac:dyDescent="0.2">
      <c r="B187" s="12">
        <v>127</v>
      </c>
      <c r="C187" s="69"/>
      <c r="D187" s="70"/>
      <c r="S187" s="273"/>
      <c r="T187" s="385"/>
      <c r="V187" s="12">
        <v>127</v>
      </c>
      <c r="W187" s="69"/>
      <c r="X187" s="70"/>
      <c r="AM187" s="273"/>
      <c r="AN187" s="385"/>
      <c r="AP187" s="12">
        <v>127</v>
      </c>
      <c r="AQ187" s="69"/>
      <c r="AR187" s="70"/>
      <c r="BG187" s="273"/>
      <c r="BH187" s="271"/>
      <c r="BI187"/>
      <c r="BJ187" s="12">
        <v>127</v>
      </c>
      <c r="BK187" s="69"/>
      <c r="BL187" s="70"/>
      <c r="CA187" s="273"/>
      <c r="CB187" s="385"/>
      <c r="CC187"/>
      <c r="CD187" s="12">
        <v>127</v>
      </c>
      <c r="CE187" s="69"/>
      <c r="CF187" s="70"/>
      <c r="CU187" s="273"/>
      <c r="CV187" s="385"/>
      <c r="CW187"/>
      <c r="CX187" s="12">
        <v>127</v>
      </c>
      <c r="CY187" s="69"/>
      <c r="CZ187" s="70"/>
      <c r="DO187" s="273"/>
      <c r="DP187" s="385"/>
      <c r="DQ187"/>
      <c r="DR187" s="12">
        <v>127</v>
      </c>
      <c r="DS187" s="69"/>
      <c r="DT187" s="70"/>
      <c r="EI187" s="273"/>
      <c r="EJ187" s="385"/>
      <c r="EK187"/>
      <c r="EL187" s="12">
        <v>127</v>
      </c>
      <c r="EM187" s="69"/>
      <c r="EN187" s="70"/>
      <c r="FC187" s="273"/>
      <c r="FD187" s="385"/>
      <c r="FE187"/>
      <c r="FF187" s="12">
        <v>127</v>
      </c>
      <c r="FG187" s="69"/>
      <c r="FH187" s="70"/>
      <c r="FW187" s="273"/>
      <c r="FX187" s="385"/>
      <c r="FY187"/>
      <c r="FZ187" s="12">
        <v>127</v>
      </c>
      <c r="GA187" s="69"/>
      <c r="GB187" s="70"/>
      <c r="GQ187" s="273"/>
      <c r="GR187" s="385"/>
      <c r="GS187"/>
      <c r="GT187" s="12">
        <v>127</v>
      </c>
      <c r="GU187" s="69"/>
      <c r="GV187" s="70"/>
      <c r="HK187" s="273"/>
      <c r="HL187" s="385"/>
      <c r="HM187"/>
      <c r="HN187" s="12">
        <v>127</v>
      </c>
      <c r="HO187" s="69"/>
      <c r="HP187" s="70"/>
      <c r="IE187" s="273"/>
      <c r="IF187" s="385"/>
      <c r="IG187"/>
      <c r="IH187" s="12">
        <v>127</v>
      </c>
      <c r="II187" s="69"/>
      <c r="IJ187" s="70"/>
      <c r="IY187" s="273"/>
      <c r="IZ187" s="385"/>
      <c r="JA187"/>
      <c r="JB187" s="12">
        <v>127</v>
      </c>
      <c r="JC187" s="69"/>
      <c r="JD187" s="70"/>
      <c r="JS187" s="273"/>
      <c r="JT187" s="385"/>
      <c r="JU187"/>
      <c r="JV187" s="12">
        <v>127</v>
      </c>
      <c r="JW187" s="69"/>
      <c r="JX187" s="70"/>
      <c r="KM187" s="273"/>
    </row>
    <row r="188" spans="1:299" ht="12.75" customHeight="1" x14ac:dyDescent="0.2">
      <c r="B188" s="12">
        <v>128</v>
      </c>
      <c r="C188" s="69"/>
      <c r="D188" s="70"/>
      <c r="S188" s="273"/>
      <c r="T188" s="385"/>
      <c r="V188" s="12">
        <v>128</v>
      </c>
      <c r="W188" s="69"/>
      <c r="X188" s="70"/>
      <c r="AM188" s="273"/>
      <c r="AN188" s="385"/>
      <c r="AP188" s="12">
        <v>128</v>
      </c>
      <c r="AQ188" s="69"/>
      <c r="AR188" s="70"/>
      <c r="BG188" s="273"/>
      <c r="BH188" s="271"/>
      <c r="BI188"/>
      <c r="BJ188" s="12">
        <v>128</v>
      </c>
      <c r="BK188" s="69"/>
      <c r="BL188" s="70"/>
      <c r="CA188" s="273"/>
      <c r="CB188" s="385"/>
      <c r="CC188"/>
      <c r="CD188" s="12">
        <v>128</v>
      </c>
      <c r="CE188" s="69"/>
      <c r="CF188" s="70"/>
      <c r="CU188" s="273"/>
      <c r="CV188" s="385"/>
      <c r="CW188"/>
      <c r="CX188" s="12">
        <v>128</v>
      </c>
      <c r="CY188" s="69"/>
      <c r="CZ188" s="70"/>
      <c r="DO188" s="273"/>
      <c r="DP188" s="385"/>
      <c r="DQ188"/>
      <c r="DR188" s="12">
        <v>128</v>
      </c>
      <c r="DS188" s="69"/>
      <c r="DT188" s="70"/>
      <c r="EI188" s="273"/>
      <c r="EJ188" s="385"/>
      <c r="EK188"/>
      <c r="EL188" s="12">
        <v>128</v>
      </c>
      <c r="EM188" s="69"/>
      <c r="EN188" s="70"/>
      <c r="FC188" s="273"/>
      <c r="FD188" s="385"/>
      <c r="FE188"/>
      <c r="FF188" s="12">
        <v>128</v>
      </c>
      <c r="FG188" s="69"/>
      <c r="FH188" s="70"/>
      <c r="FW188" s="273"/>
      <c r="FX188" s="385"/>
      <c r="FY188"/>
      <c r="FZ188" s="12">
        <v>128</v>
      </c>
      <c r="GA188" s="69"/>
      <c r="GB188" s="70"/>
      <c r="GQ188" s="273"/>
      <c r="GR188" s="385"/>
      <c r="GS188"/>
      <c r="GT188" s="12">
        <v>128</v>
      </c>
      <c r="GU188" s="69"/>
      <c r="GV188" s="70"/>
      <c r="HK188" s="273"/>
      <c r="HL188" s="385"/>
      <c r="HM188"/>
      <c r="HN188" s="12">
        <v>128</v>
      </c>
      <c r="HO188" s="69"/>
      <c r="HP188" s="70"/>
      <c r="IE188" s="273"/>
      <c r="IF188" s="385"/>
      <c r="IG188"/>
      <c r="IH188" s="12">
        <v>128</v>
      </c>
      <c r="II188" s="69"/>
      <c r="IJ188" s="70"/>
      <c r="IY188" s="273"/>
      <c r="IZ188" s="385"/>
      <c r="JA188"/>
      <c r="JB188" s="12">
        <v>128</v>
      </c>
      <c r="JC188" s="69"/>
      <c r="JD188" s="70"/>
      <c r="JS188" s="273"/>
      <c r="JT188" s="385"/>
      <c r="JU188"/>
      <c r="JV188" s="12">
        <v>128</v>
      </c>
      <c r="JW188" s="69"/>
      <c r="JX188" s="70"/>
      <c r="KM188" s="273"/>
    </row>
    <row r="189" spans="1:299" ht="12.75" customHeight="1" x14ac:dyDescent="0.2">
      <c r="B189" s="12">
        <v>129</v>
      </c>
      <c r="C189" s="69"/>
      <c r="D189" s="70"/>
      <c r="S189" s="273"/>
      <c r="T189" s="385"/>
      <c r="V189" s="12">
        <v>129</v>
      </c>
      <c r="W189" s="69"/>
      <c r="X189" s="70"/>
      <c r="AM189" s="273"/>
      <c r="AN189" s="385"/>
      <c r="AP189" s="12">
        <v>129</v>
      </c>
      <c r="AQ189" s="69"/>
      <c r="AR189" s="70"/>
      <c r="BG189" s="273"/>
      <c r="BH189" s="271"/>
      <c r="BI189"/>
      <c r="BJ189" s="12">
        <v>129</v>
      </c>
      <c r="BK189" s="69"/>
      <c r="BL189" s="70"/>
      <c r="CA189" s="273"/>
      <c r="CB189" s="385"/>
      <c r="CC189"/>
      <c r="CD189" s="12">
        <v>129</v>
      </c>
      <c r="CE189" s="69"/>
      <c r="CF189" s="70"/>
      <c r="CU189" s="273"/>
      <c r="CV189" s="385"/>
      <c r="CW189"/>
      <c r="CX189" s="12">
        <v>129</v>
      </c>
      <c r="CY189" s="69"/>
      <c r="CZ189" s="70"/>
      <c r="DO189" s="273"/>
      <c r="DP189" s="385"/>
      <c r="DQ189"/>
      <c r="DR189" s="12">
        <v>129</v>
      </c>
      <c r="DS189" s="69"/>
      <c r="DT189" s="70"/>
      <c r="EI189" s="273"/>
      <c r="EJ189" s="385"/>
      <c r="EK189"/>
      <c r="EL189" s="12">
        <v>129</v>
      </c>
      <c r="EM189" s="69"/>
      <c r="EN189" s="70"/>
      <c r="FC189" s="273"/>
      <c r="FD189" s="385"/>
      <c r="FE189"/>
      <c r="FF189" s="12">
        <v>129</v>
      </c>
      <c r="FG189" s="69"/>
      <c r="FH189" s="70"/>
      <c r="FW189" s="273"/>
      <c r="FX189" s="385"/>
      <c r="FY189"/>
      <c r="FZ189" s="12">
        <v>129</v>
      </c>
      <c r="GA189" s="69"/>
      <c r="GB189" s="70"/>
      <c r="GQ189" s="273"/>
      <c r="GR189" s="385"/>
      <c r="GS189"/>
      <c r="GT189" s="12">
        <v>129</v>
      </c>
      <c r="GU189" s="69"/>
      <c r="GV189" s="70"/>
      <c r="HK189" s="273"/>
      <c r="HL189" s="385"/>
      <c r="HM189"/>
      <c r="HN189" s="12">
        <v>129</v>
      </c>
      <c r="HO189" s="69"/>
      <c r="HP189" s="70"/>
      <c r="IE189" s="273"/>
      <c r="IF189" s="385"/>
      <c r="IG189"/>
      <c r="IH189" s="12">
        <v>129</v>
      </c>
      <c r="II189" s="69"/>
      <c r="IJ189" s="70"/>
      <c r="IY189" s="273"/>
      <c r="IZ189" s="385"/>
      <c r="JA189"/>
      <c r="JB189" s="12">
        <v>129</v>
      </c>
      <c r="JC189" s="69"/>
      <c r="JD189" s="70"/>
      <c r="JS189" s="273"/>
      <c r="JT189" s="385"/>
      <c r="JU189"/>
      <c r="JV189" s="12">
        <v>129</v>
      </c>
      <c r="JW189" s="69"/>
      <c r="JX189" s="70"/>
      <c r="KM189" s="273"/>
    </row>
    <row r="190" spans="1:299" ht="12.75" customHeight="1" x14ac:dyDescent="0.2">
      <c r="B190" s="12">
        <v>130</v>
      </c>
      <c r="C190" s="69"/>
      <c r="D190" s="70"/>
      <c r="S190" s="273"/>
      <c r="T190" s="385"/>
      <c r="V190" s="12">
        <v>130</v>
      </c>
      <c r="W190" s="69"/>
      <c r="X190" s="70"/>
      <c r="AM190" s="273"/>
      <c r="AN190" s="385"/>
      <c r="AP190" s="12">
        <v>130</v>
      </c>
      <c r="AQ190" s="69"/>
      <c r="AR190" s="70"/>
      <c r="BG190" s="273"/>
      <c r="BH190" s="271"/>
      <c r="BI190"/>
      <c r="BJ190" s="12">
        <v>130</v>
      </c>
      <c r="BK190" s="69"/>
      <c r="BL190" s="70"/>
      <c r="CA190" s="273"/>
      <c r="CB190" s="385"/>
      <c r="CC190"/>
      <c r="CD190" s="12">
        <v>130</v>
      </c>
      <c r="CE190" s="69"/>
      <c r="CF190" s="70"/>
      <c r="CU190" s="273"/>
      <c r="CV190" s="385"/>
      <c r="CW190"/>
      <c r="CX190" s="12">
        <v>130</v>
      </c>
      <c r="CY190" s="69"/>
      <c r="CZ190" s="70"/>
      <c r="DO190" s="273"/>
      <c r="DP190" s="385"/>
      <c r="DQ190"/>
      <c r="DR190" s="12">
        <v>130</v>
      </c>
      <c r="DS190" s="69"/>
      <c r="DT190" s="70"/>
      <c r="EI190" s="273"/>
      <c r="EJ190" s="385"/>
      <c r="EK190"/>
      <c r="EL190" s="12">
        <v>130</v>
      </c>
      <c r="EM190" s="69"/>
      <c r="EN190" s="70"/>
      <c r="FC190" s="273"/>
      <c r="FD190" s="385"/>
      <c r="FE190"/>
      <c r="FF190" s="12">
        <v>130</v>
      </c>
      <c r="FG190" s="69"/>
      <c r="FH190" s="70"/>
      <c r="FW190" s="273"/>
      <c r="FX190" s="385"/>
      <c r="FY190"/>
      <c r="FZ190" s="12">
        <v>130</v>
      </c>
      <c r="GA190" s="69"/>
      <c r="GB190" s="70"/>
      <c r="GQ190" s="273"/>
      <c r="GR190" s="385"/>
      <c r="GS190"/>
      <c r="GT190" s="12">
        <v>130</v>
      </c>
      <c r="GU190" s="69"/>
      <c r="GV190" s="70"/>
      <c r="HK190" s="273"/>
      <c r="HL190" s="385"/>
      <c r="HM190"/>
      <c r="HN190" s="12">
        <v>130</v>
      </c>
      <c r="HO190" s="69"/>
      <c r="HP190" s="70"/>
      <c r="IE190" s="273"/>
      <c r="IF190" s="385"/>
      <c r="IG190"/>
      <c r="IH190" s="12">
        <v>130</v>
      </c>
      <c r="II190" s="69"/>
      <c r="IJ190" s="70"/>
      <c r="IY190" s="273"/>
      <c r="IZ190" s="385"/>
      <c r="JA190"/>
      <c r="JB190" s="12">
        <v>130</v>
      </c>
      <c r="JC190" s="69"/>
      <c r="JD190" s="70"/>
      <c r="JS190" s="273"/>
      <c r="JT190" s="385"/>
      <c r="JU190"/>
      <c r="JV190" s="12">
        <v>130</v>
      </c>
      <c r="JW190" s="69"/>
      <c r="JX190" s="70"/>
      <c r="KM190" s="273"/>
    </row>
    <row r="191" spans="1:299" ht="12.75" customHeight="1" x14ac:dyDescent="0.2">
      <c r="B191" s="12">
        <v>131</v>
      </c>
      <c r="C191" s="69"/>
      <c r="D191" s="70"/>
      <c r="S191" s="273"/>
      <c r="T191" s="385"/>
      <c r="V191" s="12">
        <v>131</v>
      </c>
      <c r="W191" s="69"/>
      <c r="X191" s="70"/>
      <c r="AM191" s="273"/>
      <c r="AN191" s="385"/>
      <c r="AP191" s="12">
        <v>131</v>
      </c>
      <c r="AQ191" s="69"/>
      <c r="AR191" s="70"/>
      <c r="BG191" s="273"/>
      <c r="BH191" s="271"/>
      <c r="BI191"/>
      <c r="BJ191" s="12">
        <v>131</v>
      </c>
      <c r="BK191" s="69"/>
      <c r="BL191" s="70"/>
      <c r="CA191" s="273"/>
      <c r="CB191" s="385"/>
      <c r="CC191"/>
      <c r="CD191" s="12">
        <v>131</v>
      </c>
      <c r="CE191" s="69"/>
      <c r="CF191" s="70"/>
      <c r="CU191" s="273"/>
      <c r="CV191" s="385"/>
      <c r="CW191"/>
      <c r="CX191" s="12">
        <v>131</v>
      </c>
      <c r="CY191" s="69"/>
      <c r="CZ191" s="70"/>
      <c r="DO191" s="273"/>
      <c r="DP191" s="385"/>
      <c r="DQ191"/>
      <c r="DR191" s="12">
        <v>131</v>
      </c>
      <c r="DS191" s="69"/>
      <c r="DT191" s="70"/>
      <c r="EI191" s="273"/>
      <c r="EJ191" s="385"/>
      <c r="EK191"/>
      <c r="EL191" s="12">
        <v>131</v>
      </c>
      <c r="EM191" s="69"/>
      <c r="EN191" s="70"/>
      <c r="FC191" s="273"/>
      <c r="FD191" s="385"/>
      <c r="FE191"/>
      <c r="FF191" s="12">
        <v>131</v>
      </c>
      <c r="FG191" s="69"/>
      <c r="FH191" s="70"/>
      <c r="FW191" s="273"/>
      <c r="FX191" s="385"/>
      <c r="FY191"/>
      <c r="FZ191" s="12">
        <v>131</v>
      </c>
      <c r="GA191" s="69"/>
      <c r="GB191" s="70"/>
      <c r="GQ191" s="273"/>
      <c r="GR191" s="385"/>
      <c r="GS191"/>
      <c r="GT191" s="12">
        <v>131</v>
      </c>
      <c r="GU191" s="69"/>
      <c r="GV191" s="70"/>
      <c r="HK191" s="273"/>
      <c r="HL191" s="385"/>
      <c r="HM191"/>
      <c r="HN191" s="12">
        <v>131</v>
      </c>
      <c r="HO191" s="69"/>
      <c r="HP191" s="70"/>
      <c r="IE191" s="273"/>
      <c r="IF191" s="385"/>
      <c r="IG191"/>
      <c r="IH191" s="12">
        <v>131</v>
      </c>
      <c r="II191" s="69"/>
      <c r="IJ191" s="70"/>
      <c r="IY191" s="273"/>
      <c r="IZ191" s="385"/>
      <c r="JA191"/>
      <c r="JB191" s="12">
        <v>131</v>
      </c>
      <c r="JC191" s="69"/>
      <c r="JD191" s="70"/>
      <c r="JS191" s="273"/>
      <c r="JT191" s="385"/>
      <c r="JU191"/>
      <c r="JV191" s="12">
        <v>131</v>
      </c>
      <c r="JW191" s="69"/>
      <c r="JX191" s="70"/>
      <c r="KM191" s="273"/>
    </row>
    <row r="192" spans="1:299" ht="12.75" customHeight="1" x14ac:dyDescent="0.2">
      <c r="B192" s="12">
        <v>132</v>
      </c>
      <c r="C192" s="69"/>
      <c r="D192" s="70"/>
      <c r="S192" s="273"/>
      <c r="T192" s="385"/>
      <c r="V192" s="12">
        <v>132</v>
      </c>
      <c r="W192" s="69"/>
      <c r="X192" s="70"/>
      <c r="AM192" s="273"/>
      <c r="AN192" s="385"/>
      <c r="AP192" s="12">
        <v>132</v>
      </c>
      <c r="AQ192" s="69"/>
      <c r="AR192" s="70"/>
      <c r="BG192" s="273"/>
      <c r="BH192" s="271"/>
      <c r="BI192"/>
      <c r="BJ192" s="12">
        <v>132</v>
      </c>
      <c r="BK192" s="69"/>
      <c r="BL192" s="70"/>
      <c r="CA192" s="273"/>
      <c r="CB192" s="385"/>
      <c r="CC192"/>
      <c r="CD192" s="12">
        <v>132</v>
      </c>
      <c r="CE192" s="69"/>
      <c r="CF192" s="70"/>
      <c r="CU192" s="273"/>
      <c r="CV192" s="385"/>
      <c r="CW192"/>
      <c r="CX192" s="12">
        <v>132</v>
      </c>
      <c r="CY192" s="69"/>
      <c r="CZ192" s="70"/>
      <c r="DO192" s="273"/>
      <c r="DP192" s="385"/>
      <c r="DQ192"/>
      <c r="DR192" s="12">
        <v>132</v>
      </c>
      <c r="DS192" s="69"/>
      <c r="DT192" s="70"/>
      <c r="EI192" s="273"/>
      <c r="EJ192" s="385"/>
      <c r="EK192"/>
      <c r="EL192" s="12">
        <v>132</v>
      </c>
      <c r="EM192" s="69"/>
      <c r="EN192" s="70"/>
      <c r="FC192" s="273"/>
      <c r="FD192" s="385"/>
      <c r="FE192"/>
      <c r="FF192" s="12">
        <v>132</v>
      </c>
      <c r="FG192" s="69"/>
      <c r="FH192" s="70"/>
      <c r="FW192" s="273"/>
      <c r="FX192" s="385"/>
      <c r="FY192"/>
      <c r="FZ192" s="12">
        <v>132</v>
      </c>
      <c r="GA192" s="69"/>
      <c r="GB192" s="70"/>
      <c r="GQ192" s="273"/>
      <c r="GR192" s="385"/>
      <c r="GS192"/>
      <c r="GT192" s="12">
        <v>132</v>
      </c>
      <c r="GU192" s="69"/>
      <c r="GV192" s="70"/>
      <c r="HK192" s="273"/>
      <c r="HL192" s="385"/>
      <c r="HM192"/>
      <c r="HN192" s="12">
        <v>132</v>
      </c>
      <c r="HO192" s="69"/>
      <c r="HP192" s="70"/>
      <c r="IE192" s="273"/>
      <c r="IF192" s="385"/>
      <c r="IG192"/>
      <c r="IH192" s="12">
        <v>132</v>
      </c>
      <c r="II192" s="69"/>
      <c r="IJ192" s="70"/>
      <c r="IY192" s="273"/>
      <c r="IZ192" s="385"/>
      <c r="JA192"/>
      <c r="JB192" s="12">
        <v>132</v>
      </c>
      <c r="JC192" s="69"/>
      <c r="JD192" s="70"/>
      <c r="JS192" s="273"/>
      <c r="JT192" s="385"/>
      <c r="JU192"/>
      <c r="JV192" s="12">
        <v>132</v>
      </c>
      <c r="JW192" s="69"/>
      <c r="JX192" s="70"/>
      <c r="KM192" s="273"/>
    </row>
    <row r="193" spans="2:299" ht="12.75" customHeight="1" x14ac:dyDescent="0.2">
      <c r="B193" s="12">
        <v>133</v>
      </c>
      <c r="C193" s="69"/>
      <c r="D193" s="70"/>
      <c r="S193" s="273"/>
      <c r="T193" s="385"/>
      <c r="V193" s="12">
        <v>133</v>
      </c>
      <c r="W193" s="69"/>
      <c r="X193" s="70"/>
      <c r="AM193" s="273"/>
      <c r="AN193" s="385"/>
      <c r="AP193" s="12">
        <v>133</v>
      </c>
      <c r="AQ193" s="69"/>
      <c r="AR193" s="70"/>
      <c r="BG193" s="273"/>
      <c r="BH193" s="271"/>
      <c r="BI193"/>
      <c r="BJ193" s="12">
        <v>133</v>
      </c>
      <c r="BK193" s="69"/>
      <c r="BL193" s="70"/>
      <c r="CA193" s="273"/>
      <c r="CB193" s="385"/>
      <c r="CC193"/>
      <c r="CD193" s="12">
        <v>133</v>
      </c>
      <c r="CE193" s="69"/>
      <c r="CF193" s="70"/>
      <c r="CU193" s="273"/>
      <c r="CV193" s="385"/>
      <c r="CW193"/>
      <c r="CX193" s="12">
        <v>133</v>
      </c>
      <c r="CY193" s="69"/>
      <c r="CZ193" s="70"/>
      <c r="DO193" s="273"/>
      <c r="DP193" s="385"/>
      <c r="DQ193"/>
      <c r="DR193" s="12">
        <v>133</v>
      </c>
      <c r="DS193" s="69"/>
      <c r="DT193" s="70"/>
      <c r="EI193" s="273"/>
      <c r="EJ193" s="385"/>
      <c r="EK193"/>
      <c r="EL193" s="12">
        <v>133</v>
      </c>
      <c r="EM193" s="69"/>
      <c r="EN193" s="70"/>
      <c r="FC193" s="273"/>
      <c r="FD193" s="385"/>
      <c r="FE193"/>
      <c r="FF193" s="12">
        <v>133</v>
      </c>
      <c r="FG193" s="69"/>
      <c r="FH193" s="70"/>
      <c r="FW193" s="273"/>
      <c r="FX193" s="385"/>
      <c r="FY193"/>
      <c r="FZ193" s="12">
        <v>133</v>
      </c>
      <c r="GA193" s="69"/>
      <c r="GB193" s="70"/>
      <c r="GQ193" s="273"/>
      <c r="GR193" s="385"/>
      <c r="GS193"/>
      <c r="GT193" s="12">
        <v>133</v>
      </c>
      <c r="GU193" s="69"/>
      <c r="GV193" s="70"/>
      <c r="HK193" s="273"/>
      <c r="HL193" s="385"/>
      <c r="HM193"/>
      <c r="HN193" s="12">
        <v>133</v>
      </c>
      <c r="HO193" s="69"/>
      <c r="HP193" s="70"/>
      <c r="IE193" s="273"/>
      <c r="IF193" s="385"/>
      <c r="IG193"/>
      <c r="IH193" s="12">
        <v>133</v>
      </c>
      <c r="II193" s="69"/>
      <c r="IJ193" s="70"/>
      <c r="IY193" s="273"/>
      <c r="IZ193" s="385"/>
      <c r="JA193"/>
      <c r="JB193" s="12">
        <v>133</v>
      </c>
      <c r="JC193" s="69"/>
      <c r="JD193" s="70"/>
      <c r="JS193" s="273"/>
      <c r="JT193" s="385"/>
      <c r="JU193"/>
      <c r="JV193" s="12">
        <v>133</v>
      </c>
      <c r="JW193" s="69"/>
      <c r="JX193" s="70"/>
      <c r="KM193" s="273"/>
    </row>
    <row r="194" spans="2:299" ht="12.75" customHeight="1" x14ac:dyDescent="0.2">
      <c r="B194" s="12">
        <v>134</v>
      </c>
      <c r="C194" s="69"/>
      <c r="D194" s="70"/>
      <c r="S194" s="273"/>
      <c r="T194" s="385"/>
      <c r="V194" s="12">
        <v>134</v>
      </c>
      <c r="W194" s="69"/>
      <c r="X194" s="70"/>
      <c r="AM194" s="273"/>
      <c r="AN194" s="385"/>
      <c r="AP194" s="12">
        <v>134</v>
      </c>
      <c r="AQ194" s="69"/>
      <c r="AR194" s="70"/>
      <c r="BG194" s="273"/>
      <c r="BH194" s="271"/>
      <c r="BI194"/>
      <c r="BJ194" s="12">
        <v>134</v>
      </c>
      <c r="BK194" s="69"/>
      <c r="BL194" s="70"/>
      <c r="CA194" s="273"/>
      <c r="CB194" s="385"/>
      <c r="CC194"/>
      <c r="CD194" s="12">
        <v>134</v>
      </c>
      <c r="CE194" s="69"/>
      <c r="CF194" s="70"/>
      <c r="CU194" s="273"/>
      <c r="CV194" s="385"/>
      <c r="CW194"/>
      <c r="CX194" s="12">
        <v>134</v>
      </c>
      <c r="CY194" s="69"/>
      <c r="CZ194" s="70"/>
      <c r="DO194" s="273"/>
      <c r="DP194" s="385"/>
      <c r="DQ194"/>
      <c r="DR194" s="12">
        <v>134</v>
      </c>
      <c r="DS194" s="69"/>
      <c r="DT194" s="70"/>
      <c r="EI194" s="273"/>
      <c r="EJ194" s="385"/>
      <c r="EK194"/>
      <c r="EL194" s="12">
        <v>134</v>
      </c>
      <c r="EM194" s="69"/>
      <c r="EN194" s="70"/>
      <c r="FC194" s="273"/>
      <c r="FD194" s="385"/>
      <c r="FE194"/>
      <c r="FF194" s="12">
        <v>134</v>
      </c>
      <c r="FG194" s="69"/>
      <c r="FH194" s="70"/>
      <c r="FW194" s="273"/>
      <c r="FX194" s="385"/>
      <c r="FY194"/>
      <c r="FZ194" s="12">
        <v>134</v>
      </c>
      <c r="GA194" s="69"/>
      <c r="GB194" s="70"/>
      <c r="GQ194" s="273"/>
      <c r="GR194" s="385"/>
      <c r="GS194"/>
      <c r="GT194" s="12">
        <v>134</v>
      </c>
      <c r="GU194" s="69"/>
      <c r="GV194" s="70"/>
      <c r="HK194" s="273"/>
      <c r="HL194" s="385"/>
      <c r="HM194"/>
      <c r="HN194" s="12">
        <v>134</v>
      </c>
      <c r="HO194" s="69"/>
      <c r="HP194" s="70"/>
      <c r="IE194" s="273"/>
      <c r="IF194" s="385"/>
      <c r="IG194"/>
      <c r="IH194" s="12">
        <v>134</v>
      </c>
      <c r="II194" s="69"/>
      <c r="IJ194" s="70"/>
      <c r="IY194" s="273"/>
      <c r="IZ194" s="385"/>
      <c r="JA194"/>
      <c r="JB194" s="12">
        <v>134</v>
      </c>
      <c r="JC194" s="69"/>
      <c r="JD194" s="70"/>
      <c r="JS194" s="273"/>
      <c r="JT194" s="385"/>
      <c r="JU194"/>
      <c r="JV194" s="12">
        <v>134</v>
      </c>
      <c r="JW194" s="69"/>
      <c r="JX194" s="70"/>
      <c r="KM194" s="273"/>
    </row>
    <row r="195" spans="2:299" ht="12.75" customHeight="1" x14ac:dyDescent="0.2">
      <c r="B195" s="12">
        <v>135</v>
      </c>
      <c r="C195" s="69"/>
      <c r="D195" s="70"/>
      <c r="S195" s="273"/>
      <c r="T195" s="385"/>
      <c r="V195" s="12">
        <v>135</v>
      </c>
      <c r="W195" s="69"/>
      <c r="X195" s="70"/>
      <c r="AM195" s="273"/>
      <c r="AN195" s="385"/>
      <c r="AP195" s="12">
        <v>135</v>
      </c>
      <c r="AQ195" s="69"/>
      <c r="AR195" s="70"/>
      <c r="BG195" s="273"/>
      <c r="BH195" s="271"/>
      <c r="BI195"/>
      <c r="BJ195" s="12">
        <v>135</v>
      </c>
      <c r="BK195" s="69"/>
      <c r="BL195" s="70"/>
      <c r="CA195" s="273"/>
      <c r="CB195" s="385"/>
      <c r="CC195"/>
      <c r="CD195" s="12">
        <v>135</v>
      </c>
      <c r="CE195" s="69"/>
      <c r="CF195" s="70"/>
      <c r="CU195" s="273"/>
      <c r="CV195" s="385"/>
      <c r="CW195"/>
      <c r="CX195" s="12">
        <v>135</v>
      </c>
      <c r="CY195" s="69"/>
      <c r="CZ195" s="70"/>
      <c r="DO195" s="273"/>
      <c r="DP195" s="385"/>
      <c r="DQ195"/>
      <c r="DR195" s="12">
        <v>135</v>
      </c>
      <c r="DS195" s="69"/>
      <c r="DT195" s="70"/>
      <c r="EI195" s="273"/>
      <c r="EJ195" s="385"/>
      <c r="EK195"/>
      <c r="EL195" s="12">
        <v>135</v>
      </c>
      <c r="EM195" s="69"/>
      <c r="EN195" s="70"/>
      <c r="FC195" s="273"/>
      <c r="FD195" s="385"/>
      <c r="FE195"/>
      <c r="FF195" s="12">
        <v>135</v>
      </c>
      <c r="FG195" s="69"/>
      <c r="FH195" s="70"/>
      <c r="FW195" s="273"/>
      <c r="FX195" s="385"/>
      <c r="FY195"/>
      <c r="FZ195" s="12">
        <v>135</v>
      </c>
      <c r="GA195" s="69"/>
      <c r="GB195" s="70"/>
      <c r="GQ195" s="273"/>
      <c r="GR195" s="385"/>
      <c r="GS195"/>
      <c r="GT195" s="12">
        <v>135</v>
      </c>
      <c r="GU195" s="69"/>
      <c r="GV195" s="70"/>
      <c r="HK195" s="273"/>
      <c r="HL195" s="385"/>
      <c r="HM195"/>
      <c r="HN195" s="12">
        <v>135</v>
      </c>
      <c r="HO195" s="69"/>
      <c r="HP195" s="70"/>
      <c r="IE195" s="273"/>
      <c r="IF195" s="385"/>
      <c r="IG195"/>
      <c r="IH195" s="12">
        <v>135</v>
      </c>
      <c r="II195" s="69"/>
      <c r="IJ195" s="70"/>
      <c r="IY195" s="273"/>
      <c r="IZ195" s="385"/>
      <c r="JA195"/>
      <c r="JB195" s="12">
        <v>135</v>
      </c>
      <c r="JC195" s="69"/>
      <c r="JD195" s="70"/>
      <c r="JS195" s="273"/>
      <c r="JT195" s="385"/>
      <c r="JU195"/>
      <c r="JV195" s="12">
        <v>135</v>
      </c>
      <c r="JW195" s="69"/>
      <c r="JX195" s="70"/>
      <c r="KM195" s="273"/>
    </row>
    <row r="196" spans="2:299" ht="12.75" customHeight="1" x14ac:dyDescent="0.2">
      <c r="B196" s="12">
        <v>136</v>
      </c>
      <c r="C196" s="69"/>
      <c r="D196" s="70"/>
      <c r="S196" s="273"/>
      <c r="T196" s="385"/>
      <c r="V196" s="12">
        <v>136</v>
      </c>
      <c r="W196" s="69"/>
      <c r="X196" s="70"/>
      <c r="AM196" s="273"/>
      <c r="AN196" s="385"/>
      <c r="AP196" s="12">
        <v>136</v>
      </c>
      <c r="AQ196" s="69"/>
      <c r="AR196" s="70"/>
      <c r="BG196" s="273"/>
      <c r="BH196" s="271"/>
      <c r="BI196"/>
      <c r="BJ196" s="12">
        <v>136</v>
      </c>
      <c r="BK196" s="69"/>
      <c r="BL196" s="70"/>
      <c r="CA196" s="273"/>
      <c r="CB196" s="385"/>
      <c r="CC196"/>
      <c r="CD196" s="12">
        <v>136</v>
      </c>
      <c r="CE196" s="69"/>
      <c r="CF196" s="70"/>
      <c r="CU196" s="273"/>
      <c r="CV196" s="385"/>
      <c r="CW196"/>
      <c r="CX196" s="12">
        <v>136</v>
      </c>
      <c r="CY196" s="69"/>
      <c r="CZ196" s="70"/>
      <c r="DO196" s="273"/>
      <c r="DP196" s="385"/>
      <c r="DQ196"/>
      <c r="DR196" s="12">
        <v>136</v>
      </c>
      <c r="DS196" s="69"/>
      <c r="DT196" s="70"/>
      <c r="EI196" s="273"/>
      <c r="EJ196" s="385"/>
      <c r="EK196"/>
      <c r="EL196" s="12">
        <v>136</v>
      </c>
      <c r="EM196" s="69"/>
      <c r="EN196" s="70"/>
      <c r="FC196" s="273"/>
      <c r="FD196" s="385"/>
      <c r="FE196"/>
      <c r="FF196" s="12">
        <v>136</v>
      </c>
      <c r="FG196" s="69"/>
      <c r="FH196" s="70"/>
      <c r="FW196" s="273"/>
      <c r="FX196" s="385"/>
      <c r="FY196"/>
      <c r="FZ196" s="12">
        <v>136</v>
      </c>
      <c r="GA196" s="69"/>
      <c r="GB196" s="70"/>
      <c r="GQ196" s="273"/>
      <c r="GR196" s="385"/>
      <c r="GS196"/>
      <c r="GT196" s="12">
        <v>136</v>
      </c>
      <c r="GU196" s="69"/>
      <c r="GV196" s="70"/>
      <c r="HK196" s="273"/>
      <c r="HL196" s="385"/>
      <c r="HM196"/>
      <c r="HN196" s="12">
        <v>136</v>
      </c>
      <c r="HO196" s="69"/>
      <c r="HP196" s="70"/>
      <c r="IE196" s="273"/>
      <c r="IF196" s="385"/>
      <c r="IG196"/>
      <c r="IH196" s="12">
        <v>136</v>
      </c>
      <c r="II196" s="69"/>
      <c r="IJ196" s="70"/>
      <c r="IY196" s="273"/>
      <c r="IZ196" s="385"/>
      <c r="JA196"/>
      <c r="JB196" s="12">
        <v>136</v>
      </c>
      <c r="JC196" s="69"/>
      <c r="JD196" s="70"/>
      <c r="JS196" s="273"/>
      <c r="JT196" s="385"/>
      <c r="JU196"/>
      <c r="JV196" s="12">
        <v>136</v>
      </c>
      <c r="JW196" s="69"/>
      <c r="JX196" s="70"/>
      <c r="KM196" s="273"/>
    </row>
    <row r="197" spans="2:299" ht="12.75" customHeight="1" x14ac:dyDescent="0.2">
      <c r="B197" s="12">
        <v>137</v>
      </c>
      <c r="C197" s="69"/>
      <c r="D197" s="70"/>
      <c r="S197" s="273"/>
      <c r="T197" s="385"/>
      <c r="V197" s="12">
        <v>137</v>
      </c>
      <c r="W197" s="69"/>
      <c r="X197" s="70"/>
      <c r="AM197" s="273"/>
      <c r="AN197" s="385"/>
      <c r="AP197" s="12">
        <v>137</v>
      </c>
      <c r="AQ197" s="69"/>
      <c r="AR197" s="70"/>
      <c r="BG197" s="273"/>
      <c r="BH197" s="271"/>
      <c r="BI197"/>
      <c r="BJ197" s="12">
        <v>137</v>
      </c>
      <c r="BK197" s="69"/>
      <c r="BL197" s="70"/>
      <c r="CA197" s="273"/>
      <c r="CB197" s="385"/>
      <c r="CC197"/>
      <c r="CD197" s="12">
        <v>137</v>
      </c>
      <c r="CE197" s="69"/>
      <c r="CF197" s="70"/>
      <c r="CU197" s="273"/>
      <c r="CV197" s="385"/>
      <c r="CW197"/>
      <c r="CX197" s="12">
        <v>137</v>
      </c>
      <c r="CY197" s="69"/>
      <c r="CZ197" s="70"/>
      <c r="DO197" s="273"/>
      <c r="DP197" s="385"/>
      <c r="DQ197"/>
      <c r="DR197" s="12">
        <v>137</v>
      </c>
      <c r="DS197" s="69"/>
      <c r="DT197" s="70"/>
      <c r="EI197" s="273"/>
      <c r="EJ197" s="385"/>
      <c r="EK197"/>
      <c r="EL197" s="12">
        <v>137</v>
      </c>
      <c r="EM197" s="69"/>
      <c r="EN197" s="70"/>
      <c r="FC197" s="273"/>
      <c r="FD197" s="385"/>
      <c r="FE197"/>
      <c r="FF197" s="12">
        <v>137</v>
      </c>
      <c r="FG197" s="69"/>
      <c r="FH197" s="70"/>
      <c r="FW197" s="273"/>
      <c r="FX197" s="385"/>
      <c r="FY197"/>
      <c r="FZ197" s="12">
        <v>137</v>
      </c>
      <c r="GA197" s="69"/>
      <c r="GB197" s="70"/>
      <c r="GQ197" s="273"/>
      <c r="GR197" s="385"/>
      <c r="GS197"/>
      <c r="GT197" s="12">
        <v>137</v>
      </c>
      <c r="GU197" s="69"/>
      <c r="GV197" s="70"/>
      <c r="HK197" s="273"/>
      <c r="HL197" s="385"/>
      <c r="HM197"/>
      <c r="HN197" s="12">
        <v>137</v>
      </c>
      <c r="HO197" s="69"/>
      <c r="HP197" s="70"/>
      <c r="IE197" s="273"/>
      <c r="IF197" s="385"/>
      <c r="IG197"/>
      <c r="IH197" s="12">
        <v>137</v>
      </c>
      <c r="II197" s="69"/>
      <c r="IJ197" s="70"/>
      <c r="IY197" s="273"/>
      <c r="IZ197" s="385"/>
      <c r="JA197"/>
      <c r="JB197" s="12">
        <v>137</v>
      </c>
      <c r="JC197" s="69"/>
      <c r="JD197" s="70"/>
      <c r="JS197" s="273"/>
      <c r="JT197" s="385"/>
      <c r="JU197"/>
      <c r="JV197" s="12">
        <v>137</v>
      </c>
      <c r="JW197" s="69"/>
      <c r="JX197" s="70"/>
      <c r="KM197" s="273"/>
    </row>
    <row r="198" spans="2:299" ht="12.75" customHeight="1" x14ac:dyDescent="0.2">
      <c r="B198" s="12">
        <v>138</v>
      </c>
      <c r="C198" s="69"/>
      <c r="D198" s="70"/>
      <c r="S198" s="273"/>
      <c r="T198" s="385"/>
      <c r="V198" s="12">
        <v>138</v>
      </c>
      <c r="W198" s="69"/>
      <c r="X198" s="70"/>
      <c r="AM198" s="273"/>
      <c r="AN198" s="385"/>
      <c r="AP198" s="12">
        <v>138</v>
      </c>
      <c r="AQ198" s="69"/>
      <c r="AR198" s="70"/>
      <c r="BG198" s="273"/>
      <c r="BH198" s="271"/>
      <c r="BI198"/>
      <c r="BJ198" s="12">
        <v>138</v>
      </c>
      <c r="BK198" s="69"/>
      <c r="BL198" s="70"/>
      <c r="CA198" s="273"/>
      <c r="CB198" s="385"/>
      <c r="CC198"/>
      <c r="CD198" s="12">
        <v>138</v>
      </c>
      <c r="CE198" s="69"/>
      <c r="CF198" s="70"/>
      <c r="CU198" s="273"/>
      <c r="CV198" s="385"/>
      <c r="CW198"/>
      <c r="CX198" s="12">
        <v>138</v>
      </c>
      <c r="CY198" s="69"/>
      <c r="CZ198" s="70"/>
      <c r="DO198" s="273"/>
      <c r="DP198" s="385"/>
      <c r="DQ198"/>
      <c r="DR198" s="12">
        <v>138</v>
      </c>
      <c r="DS198" s="69"/>
      <c r="DT198" s="70"/>
      <c r="EI198" s="273"/>
      <c r="EJ198" s="385"/>
      <c r="EK198"/>
      <c r="EL198" s="12">
        <v>138</v>
      </c>
      <c r="EM198" s="69"/>
      <c r="EN198" s="70"/>
      <c r="FC198" s="273"/>
      <c r="FD198" s="385"/>
      <c r="FE198"/>
      <c r="FF198" s="12">
        <v>138</v>
      </c>
      <c r="FG198" s="69"/>
      <c r="FH198" s="70"/>
      <c r="FW198" s="273"/>
      <c r="FX198" s="385"/>
      <c r="FY198"/>
      <c r="FZ198" s="12">
        <v>138</v>
      </c>
      <c r="GA198" s="69"/>
      <c r="GB198" s="70"/>
      <c r="GQ198" s="273"/>
      <c r="GR198" s="385"/>
      <c r="GS198"/>
      <c r="GT198" s="12">
        <v>138</v>
      </c>
      <c r="GU198" s="69"/>
      <c r="GV198" s="70"/>
      <c r="HK198" s="273"/>
      <c r="HL198" s="385"/>
      <c r="HM198"/>
      <c r="HN198" s="12">
        <v>138</v>
      </c>
      <c r="HO198" s="69"/>
      <c r="HP198" s="70"/>
      <c r="IE198" s="273"/>
      <c r="IF198" s="385"/>
      <c r="IG198"/>
      <c r="IH198" s="12">
        <v>138</v>
      </c>
      <c r="II198" s="69"/>
      <c r="IJ198" s="70"/>
      <c r="IY198" s="273"/>
      <c r="IZ198" s="385"/>
      <c r="JA198"/>
      <c r="JB198" s="12">
        <v>138</v>
      </c>
      <c r="JC198" s="69"/>
      <c r="JD198" s="70"/>
      <c r="JS198" s="273"/>
      <c r="JT198" s="385"/>
      <c r="JU198"/>
      <c r="JV198" s="12">
        <v>138</v>
      </c>
      <c r="JW198" s="69"/>
      <c r="JX198" s="70"/>
      <c r="KM198" s="273"/>
    </row>
    <row r="199" spans="2:299" ht="12.75" customHeight="1" x14ac:dyDescent="0.2">
      <c r="B199" s="12">
        <v>139</v>
      </c>
      <c r="C199" s="69"/>
      <c r="D199" s="70"/>
      <c r="S199" s="273"/>
      <c r="T199" s="385"/>
      <c r="V199" s="12">
        <v>139</v>
      </c>
      <c r="W199" s="69"/>
      <c r="X199" s="70"/>
      <c r="AM199" s="273"/>
      <c r="AN199" s="385"/>
      <c r="AP199" s="12">
        <v>139</v>
      </c>
      <c r="AQ199" s="69"/>
      <c r="AR199" s="70"/>
      <c r="BG199" s="273"/>
      <c r="BH199" s="271"/>
      <c r="BI199"/>
      <c r="BJ199" s="12">
        <v>139</v>
      </c>
      <c r="BK199" s="69"/>
      <c r="BL199" s="70"/>
      <c r="CA199" s="273"/>
      <c r="CB199" s="385"/>
      <c r="CC199"/>
      <c r="CD199" s="12">
        <v>139</v>
      </c>
      <c r="CE199" s="69"/>
      <c r="CF199" s="70"/>
      <c r="CU199" s="273"/>
      <c r="CV199" s="385"/>
      <c r="CW199"/>
      <c r="CX199" s="12">
        <v>139</v>
      </c>
      <c r="CY199" s="69"/>
      <c r="CZ199" s="70"/>
      <c r="DO199" s="273"/>
      <c r="DP199" s="385"/>
      <c r="DQ199"/>
      <c r="DR199" s="12">
        <v>139</v>
      </c>
      <c r="DS199" s="69"/>
      <c r="DT199" s="70"/>
      <c r="EI199" s="273"/>
      <c r="EJ199" s="385"/>
      <c r="EK199"/>
      <c r="EL199" s="12">
        <v>139</v>
      </c>
      <c r="EM199" s="69"/>
      <c r="EN199" s="70"/>
      <c r="FC199" s="273"/>
      <c r="FD199" s="385"/>
      <c r="FE199"/>
      <c r="FF199" s="12">
        <v>139</v>
      </c>
      <c r="FG199" s="69"/>
      <c r="FH199" s="70"/>
      <c r="FW199" s="273"/>
      <c r="FX199" s="385"/>
      <c r="FY199"/>
      <c r="FZ199" s="12">
        <v>139</v>
      </c>
      <c r="GA199" s="69"/>
      <c r="GB199" s="70"/>
      <c r="GQ199" s="273"/>
      <c r="GR199" s="385"/>
      <c r="GS199"/>
      <c r="GT199" s="12">
        <v>139</v>
      </c>
      <c r="GU199" s="69"/>
      <c r="GV199" s="70"/>
      <c r="HK199" s="273"/>
      <c r="HL199" s="385"/>
      <c r="HM199"/>
      <c r="HN199" s="12">
        <v>139</v>
      </c>
      <c r="HO199" s="69"/>
      <c r="HP199" s="70"/>
      <c r="IE199" s="273"/>
      <c r="IF199" s="385"/>
      <c r="IG199"/>
      <c r="IH199" s="12">
        <v>139</v>
      </c>
      <c r="II199" s="69"/>
      <c r="IJ199" s="70"/>
      <c r="IY199" s="273"/>
      <c r="IZ199" s="385"/>
      <c r="JA199"/>
      <c r="JB199" s="12">
        <v>139</v>
      </c>
      <c r="JC199" s="69"/>
      <c r="JD199" s="70"/>
      <c r="JS199" s="273"/>
      <c r="JT199" s="385"/>
      <c r="JU199"/>
      <c r="JV199" s="12">
        <v>139</v>
      </c>
      <c r="JW199" s="69"/>
      <c r="JX199" s="70"/>
      <c r="KM199" s="273"/>
    </row>
    <row r="200" spans="2:299" ht="12.75" customHeight="1" x14ac:dyDescent="0.2">
      <c r="B200" s="12">
        <v>140</v>
      </c>
      <c r="C200" s="69"/>
      <c r="D200" s="70"/>
      <c r="S200" s="273"/>
      <c r="T200" s="385"/>
      <c r="V200" s="12">
        <v>140</v>
      </c>
      <c r="W200" s="69"/>
      <c r="X200" s="70"/>
      <c r="AM200" s="273"/>
      <c r="AN200" s="385"/>
      <c r="AP200" s="12">
        <v>140</v>
      </c>
      <c r="AQ200" s="69"/>
      <c r="AR200" s="70"/>
      <c r="BG200" s="273"/>
      <c r="BH200" s="271"/>
      <c r="BI200"/>
      <c r="BJ200" s="12">
        <v>140</v>
      </c>
      <c r="BK200" s="69"/>
      <c r="BL200" s="70"/>
      <c r="CA200" s="273"/>
      <c r="CB200" s="385"/>
      <c r="CC200"/>
      <c r="CD200" s="12">
        <v>140</v>
      </c>
      <c r="CE200" s="69"/>
      <c r="CF200" s="70"/>
      <c r="CU200" s="273"/>
      <c r="CV200" s="385"/>
      <c r="CW200"/>
      <c r="CX200" s="12">
        <v>140</v>
      </c>
      <c r="CY200" s="69"/>
      <c r="CZ200" s="70"/>
      <c r="DO200" s="273"/>
      <c r="DP200" s="385"/>
      <c r="DQ200"/>
      <c r="DR200" s="12">
        <v>140</v>
      </c>
      <c r="DS200" s="69"/>
      <c r="DT200" s="70"/>
      <c r="EI200" s="273"/>
      <c r="EJ200" s="385"/>
      <c r="EK200"/>
      <c r="EL200" s="12">
        <v>140</v>
      </c>
      <c r="EM200" s="69"/>
      <c r="EN200" s="70"/>
      <c r="FC200" s="273"/>
      <c r="FD200" s="385"/>
      <c r="FE200"/>
      <c r="FF200" s="12">
        <v>140</v>
      </c>
      <c r="FG200" s="69"/>
      <c r="FH200" s="70"/>
      <c r="FW200" s="273"/>
      <c r="FX200" s="385"/>
      <c r="FY200"/>
      <c r="FZ200" s="12">
        <v>140</v>
      </c>
      <c r="GA200" s="69"/>
      <c r="GB200" s="70"/>
      <c r="GQ200" s="273"/>
      <c r="GR200" s="385"/>
      <c r="GS200"/>
      <c r="GT200" s="12">
        <v>140</v>
      </c>
      <c r="GU200" s="69"/>
      <c r="GV200" s="70"/>
      <c r="HK200" s="273"/>
      <c r="HL200" s="385"/>
      <c r="HM200"/>
      <c r="HN200" s="12">
        <v>140</v>
      </c>
      <c r="HO200" s="69"/>
      <c r="HP200" s="70"/>
      <c r="IE200" s="273"/>
      <c r="IF200" s="385"/>
      <c r="IG200"/>
      <c r="IH200" s="12">
        <v>140</v>
      </c>
      <c r="II200" s="69"/>
      <c r="IJ200" s="70"/>
      <c r="IY200" s="273"/>
      <c r="IZ200" s="385"/>
      <c r="JA200"/>
      <c r="JB200" s="12">
        <v>140</v>
      </c>
      <c r="JC200" s="69"/>
      <c r="JD200" s="70"/>
      <c r="JS200" s="273"/>
      <c r="JT200" s="385"/>
      <c r="JU200"/>
      <c r="JV200" s="12">
        <v>140</v>
      </c>
      <c r="JW200" s="69"/>
      <c r="JX200" s="70"/>
      <c r="KM200" s="273"/>
    </row>
    <row r="201" spans="2:299" ht="12.75" customHeight="1" x14ac:dyDescent="0.2">
      <c r="B201" s="12">
        <v>141</v>
      </c>
      <c r="C201" s="69"/>
      <c r="D201" s="70"/>
      <c r="S201" s="273"/>
      <c r="T201" s="385"/>
      <c r="V201" s="12">
        <v>141</v>
      </c>
      <c r="W201" s="69"/>
      <c r="X201" s="70"/>
      <c r="AM201" s="273"/>
      <c r="AN201" s="385"/>
      <c r="AP201" s="12">
        <v>141</v>
      </c>
      <c r="AQ201" s="69"/>
      <c r="AR201" s="70"/>
      <c r="BG201" s="273"/>
      <c r="BH201" s="271"/>
      <c r="BI201"/>
      <c r="BJ201" s="12">
        <v>141</v>
      </c>
      <c r="BK201" s="69"/>
      <c r="BL201" s="70"/>
      <c r="CA201" s="273"/>
      <c r="CB201" s="385"/>
      <c r="CC201"/>
      <c r="CD201" s="12">
        <v>141</v>
      </c>
      <c r="CE201" s="69"/>
      <c r="CF201" s="70"/>
      <c r="CU201" s="273"/>
      <c r="CV201" s="385"/>
      <c r="CW201"/>
      <c r="CX201" s="12">
        <v>141</v>
      </c>
      <c r="CY201" s="69"/>
      <c r="CZ201" s="70"/>
      <c r="DO201" s="273"/>
      <c r="DP201" s="385"/>
      <c r="DQ201"/>
      <c r="DR201" s="12">
        <v>141</v>
      </c>
      <c r="DS201" s="69"/>
      <c r="DT201" s="70"/>
      <c r="EI201" s="273"/>
      <c r="EJ201" s="385"/>
      <c r="EK201"/>
      <c r="EL201" s="12">
        <v>141</v>
      </c>
      <c r="EM201" s="69"/>
      <c r="EN201" s="70"/>
      <c r="FC201" s="273"/>
      <c r="FD201" s="385"/>
      <c r="FE201"/>
      <c r="FF201" s="12">
        <v>141</v>
      </c>
      <c r="FG201" s="69"/>
      <c r="FH201" s="70"/>
      <c r="FW201" s="273"/>
      <c r="FX201" s="385"/>
      <c r="FY201"/>
      <c r="FZ201" s="12">
        <v>141</v>
      </c>
      <c r="GA201" s="69"/>
      <c r="GB201" s="70"/>
      <c r="GQ201" s="273"/>
      <c r="GR201" s="385"/>
      <c r="GS201"/>
      <c r="GT201" s="12">
        <v>141</v>
      </c>
      <c r="GU201" s="69"/>
      <c r="GV201" s="70"/>
      <c r="HK201" s="273"/>
      <c r="HL201" s="385"/>
      <c r="HM201"/>
      <c r="HN201" s="12">
        <v>141</v>
      </c>
      <c r="HO201" s="69"/>
      <c r="HP201" s="70"/>
      <c r="IE201" s="273"/>
      <c r="IF201" s="385"/>
      <c r="IG201"/>
      <c r="IH201" s="12">
        <v>141</v>
      </c>
      <c r="II201" s="69"/>
      <c r="IJ201" s="70"/>
      <c r="IY201" s="273"/>
      <c r="IZ201" s="385"/>
      <c r="JA201"/>
      <c r="JB201" s="12">
        <v>141</v>
      </c>
      <c r="JC201" s="69"/>
      <c r="JD201" s="70"/>
      <c r="JS201" s="273"/>
      <c r="JT201" s="385"/>
      <c r="JU201"/>
      <c r="JV201" s="12">
        <v>141</v>
      </c>
      <c r="JW201" s="69"/>
      <c r="JX201" s="70"/>
      <c r="KM201" s="273"/>
    </row>
    <row r="202" spans="2:299" ht="12.75" customHeight="1" x14ac:dyDescent="0.2">
      <c r="B202" s="12">
        <v>142</v>
      </c>
      <c r="C202" s="69"/>
      <c r="D202" s="70"/>
      <c r="S202" s="273"/>
      <c r="T202" s="385"/>
      <c r="V202" s="12">
        <v>142</v>
      </c>
      <c r="W202" s="69"/>
      <c r="X202" s="70"/>
      <c r="AM202" s="273"/>
      <c r="AN202" s="385"/>
      <c r="AP202" s="12">
        <v>142</v>
      </c>
      <c r="AQ202" s="69"/>
      <c r="AR202" s="70"/>
      <c r="BG202" s="273"/>
      <c r="BH202" s="271"/>
      <c r="BI202"/>
      <c r="BJ202" s="12">
        <v>142</v>
      </c>
      <c r="BK202" s="69"/>
      <c r="BL202" s="70"/>
      <c r="CA202" s="273"/>
      <c r="CB202" s="385"/>
      <c r="CC202"/>
      <c r="CD202" s="12">
        <v>142</v>
      </c>
      <c r="CE202" s="69"/>
      <c r="CF202" s="70"/>
      <c r="CU202" s="273"/>
      <c r="CV202" s="385"/>
      <c r="CW202"/>
      <c r="CX202" s="12">
        <v>142</v>
      </c>
      <c r="CY202" s="69"/>
      <c r="CZ202" s="70"/>
      <c r="DO202" s="273"/>
      <c r="DP202" s="385"/>
      <c r="DQ202"/>
      <c r="DR202" s="12">
        <v>142</v>
      </c>
      <c r="DS202" s="69"/>
      <c r="DT202" s="70"/>
      <c r="EI202" s="273"/>
      <c r="EJ202" s="385"/>
      <c r="EK202"/>
      <c r="EL202" s="12">
        <v>142</v>
      </c>
      <c r="EM202" s="69"/>
      <c r="EN202" s="70"/>
      <c r="FC202" s="273"/>
      <c r="FD202" s="385"/>
      <c r="FE202"/>
      <c r="FF202" s="12">
        <v>142</v>
      </c>
      <c r="FG202" s="69"/>
      <c r="FH202" s="70"/>
      <c r="FW202" s="273"/>
      <c r="FX202" s="385"/>
      <c r="FY202"/>
      <c r="FZ202" s="12">
        <v>142</v>
      </c>
      <c r="GA202" s="69"/>
      <c r="GB202" s="70"/>
      <c r="GQ202" s="273"/>
      <c r="GR202" s="385"/>
      <c r="GS202"/>
      <c r="GT202" s="12">
        <v>142</v>
      </c>
      <c r="GU202" s="69"/>
      <c r="GV202" s="70"/>
      <c r="HK202" s="273"/>
      <c r="HL202" s="385"/>
      <c r="HM202"/>
      <c r="HN202" s="12">
        <v>142</v>
      </c>
      <c r="HO202" s="69"/>
      <c r="HP202" s="70"/>
      <c r="IE202" s="273"/>
      <c r="IF202" s="385"/>
      <c r="IG202"/>
      <c r="IH202" s="12">
        <v>142</v>
      </c>
      <c r="II202" s="69"/>
      <c r="IJ202" s="70"/>
      <c r="IY202" s="273"/>
      <c r="IZ202" s="385"/>
      <c r="JA202"/>
      <c r="JB202" s="12">
        <v>142</v>
      </c>
      <c r="JC202" s="69"/>
      <c r="JD202" s="70"/>
      <c r="JS202" s="273"/>
      <c r="JT202" s="385"/>
      <c r="JU202"/>
      <c r="JV202" s="12">
        <v>142</v>
      </c>
      <c r="JW202" s="69"/>
      <c r="JX202" s="70"/>
      <c r="KM202" s="273"/>
    </row>
    <row r="203" spans="2:299" ht="12.75" customHeight="1" x14ac:dyDescent="0.2">
      <c r="B203" s="12">
        <v>143</v>
      </c>
      <c r="C203" s="69"/>
      <c r="D203" s="70"/>
      <c r="S203" s="273"/>
      <c r="T203" s="385"/>
      <c r="V203" s="12">
        <v>143</v>
      </c>
      <c r="W203" s="69"/>
      <c r="X203" s="70"/>
      <c r="AM203" s="273"/>
      <c r="AN203" s="385"/>
      <c r="AP203" s="12">
        <v>143</v>
      </c>
      <c r="AQ203" s="69"/>
      <c r="AR203" s="70"/>
      <c r="BG203" s="273"/>
      <c r="BH203" s="271"/>
      <c r="BI203"/>
      <c r="BJ203" s="12">
        <v>143</v>
      </c>
      <c r="BK203" s="69"/>
      <c r="BL203" s="70"/>
      <c r="CA203" s="273"/>
      <c r="CB203" s="385"/>
      <c r="CC203"/>
      <c r="CD203" s="12">
        <v>143</v>
      </c>
      <c r="CE203" s="69"/>
      <c r="CF203" s="70"/>
      <c r="CU203" s="273"/>
      <c r="CV203" s="385"/>
      <c r="CW203"/>
      <c r="CX203" s="12">
        <v>143</v>
      </c>
      <c r="CY203" s="69"/>
      <c r="CZ203" s="70"/>
      <c r="DO203" s="273"/>
      <c r="DP203" s="385"/>
      <c r="DQ203"/>
      <c r="DR203" s="12">
        <v>143</v>
      </c>
      <c r="DS203" s="69"/>
      <c r="DT203" s="70"/>
      <c r="EI203" s="273"/>
      <c r="EJ203" s="385"/>
      <c r="EK203"/>
      <c r="EL203" s="12">
        <v>143</v>
      </c>
      <c r="EM203" s="69"/>
      <c r="EN203" s="70"/>
      <c r="FC203" s="273"/>
      <c r="FD203" s="385"/>
      <c r="FE203"/>
      <c r="FF203" s="12">
        <v>143</v>
      </c>
      <c r="FG203" s="69"/>
      <c r="FH203" s="70"/>
      <c r="FW203" s="273"/>
      <c r="FX203" s="385"/>
      <c r="FY203"/>
      <c r="FZ203" s="12">
        <v>143</v>
      </c>
      <c r="GA203" s="69"/>
      <c r="GB203" s="70"/>
      <c r="GQ203" s="273"/>
      <c r="GR203" s="385"/>
      <c r="GS203"/>
      <c r="GT203" s="12">
        <v>143</v>
      </c>
      <c r="GU203" s="69"/>
      <c r="GV203" s="70"/>
      <c r="HK203" s="273"/>
      <c r="HL203" s="385"/>
      <c r="HM203"/>
      <c r="HN203" s="12">
        <v>143</v>
      </c>
      <c r="HO203" s="69"/>
      <c r="HP203" s="70"/>
      <c r="IE203" s="273"/>
      <c r="IF203" s="385"/>
      <c r="IG203"/>
      <c r="IH203" s="12">
        <v>143</v>
      </c>
      <c r="II203" s="69"/>
      <c r="IJ203" s="70"/>
      <c r="IY203" s="273"/>
      <c r="IZ203" s="385"/>
      <c r="JA203"/>
      <c r="JB203" s="12">
        <v>143</v>
      </c>
      <c r="JC203" s="69"/>
      <c r="JD203" s="70"/>
      <c r="JS203" s="273"/>
      <c r="JT203" s="385"/>
      <c r="JU203"/>
      <c r="JV203" s="12">
        <v>143</v>
      </c>
      <c r="JW203" s="69"/>
      <c r="JX203" s="70"/>
      <c r="KM203" s="273"/>
    </row>
    <row r="204" spans="2:299" ht="12.75" customHeight="1" x14ac:dyDescent="0.2">
      <c r="B204" s="12">
        <v>144</v>
      </c>
      <c r="C204" s="69"/>
      <c r="D204" s="70"/>
      <c r="S204" s="273"/>
      <c r="T204" s="385"/>
      <c r="V204" s="12">
        <v>144</v>
      </c>
      <c r="W204" s="69"/>
      <c r="X204" s="70"/>
      <c r="AM204" s="273"/>
      <c r="AN204" s="385"/>
      <c r="AP204" s="12">
        <v>144</v>
      </c>
      <c r="AQ204" s="69"/>
      <c r="AR204" s="70"/>
      <c r="BG204" s="273"/>
      <c r="BH204" s="271"/>
      <c r="BI204"/>
      <c r="BJ204" s="12">
        <v>144</v>
      </c>
      <c r="BK204" s="69"/>
      <c r="BL204" s="70"/>
      <c r="CA204" s="273"/>
      <c r="CB204" s="385"/>
      <c r="CC204"/>
      <c r="CD204" s="12">
        <v>144</v>
      </c>
      <c r="CE204" s="69"/>
      <c r="CF204" s="70"/>
      <c r="CU204" s="273"/>
      <c r="CV204" s="385"/>
      <c r="CW204"/>
      <c r="CX204" s="12">
        <v>144</v>
      </c>
      <c r="CY204" s="69"/>
      <c r="CZ204" s="70"/>
      <c r="DO204" s="273"/>
      <c r="DP204" s="385"/>
      <c r="DQ204"/>
      <c r="DR204" s="12">
        <v>144</v>
      </c>
      <c r="DS204" s="69"/>
      <c r="DT204" s="70"/>
      <c r="EI204" s="273"/>
      <c r="EJ204" s="385"/>
      <c r="EK204"/>
      <c r="EL204" s="12">
        <v>144</v>
      </c>
      <c r="EM204" s="69"/>
      <c r="EN204" s="70"/>
      <c r="FC204" s="273"/>
      <c r="FD204" s="385"/>
      <c r="FE204"/>
      <c r="FF204" s="12">
        <v>144</v>
      </c>
      <c r="FG204" s="69"/>
      <c r="FH204" s="70"/>
      <c r="FW204" s="273"/>
      <c r="FX204" s="385"/>
      <c r="FY204"/>
      <c r="FZ204" s="12">
        <v>144</v>
      </c>
      <c r="GA204" s="69"/>
      <c r="GB204" s="70"/>
      <c r="GQ204" s="273"/>
      <c r="GR204" s="385"/>
      <c r="GS204"/>
      <c r="GT204" s="12">
        <v>144</v>
      </c>
      <c r="GU204" s="69"/>
      <c r="GV204" s="70"/>
      <c r="HK204" s="273"/>
      <c r="HL204" s="385"/>
      <c r="HM204"/>
      <c r="HN204" s="12">
        <v>144</v>
      </c>
      <c r="HO204" s="69"/>
      <c r="HP204" s="70"/>
      <c r="IE204" s="273"/>
      <c r="IF204" s="385"/>
      <c r="IG204"/>
      <c r="IH204" s="12">
        <v>144</v>
      </c>
      <c r="II204" s="69"/>
      <c r="IJ204" s="70"/>
      <c r="IY204" s="273"/>
      <c r="IZ204" s="385"/>
      <c r="JA204"/>
      <c r="JB204" s="12">
        <v>144</v>
      </c>
      <c r="JC204" s="69"/>
      <c r="JD204" s="70"/>
      <c r="JS204" s="273"/>
      <c r="JT204" s="385"/>
      <c r="JU204"/>
      <c r="JV204" s="12">
        <v>144</v>
      </c>
      <c r="JW204" s="69"/>
      <c r="JX204" s="70"/>
      <c r="KM204" s="273"/>
    </row>
    <row r="205" spans="2:299" ht="12.75" customHeight="1" x14ac:dyDescent="0.2">
      <c r="B205" s="12">
        <v>145</v>
      </c>
      <c r="C205" s="69"/>
      <c r="D205" s="70"/>
      <c r="S205" s="273"/>
      <c r="T205" s="385"/>
      <c r="V205" s="12">
        <v>145</v>
      </c>
      <c r="W205" s="69"/>
      <c r="X205" s="70"/>
      <c r="AM205" s="273"/>
      <c r="AN205" s="385"/>
      <c r="AP205" s="12">
        <v>145</v>
      </c>
      <c r="AQ205" s="69"/>
      <c r="AR205" s="70"/>
      <c r="BG205" s="273"/>
      <c r="BH205" s="271"/>
      <c r="BI205"/>
      <c r="BJ205" s="12">
        <v>145</v>
      </c>
      <c r="BK205" s="69"/>
      <c r="BL205" s="70"/>
      <c r="CA205" s="273"/>
      <c r="CB205" s="385"/>
      <c r="CC205"/>
      <c r="CD205" s="12">
        <v>145</v>
      </c>
      <c r="CE205" s="69"/>
      <c r="CF205" s="70"/>
      <c r="CU205" s="273"/>
      <c r="CV205" s="385"/>
      <c r="CW205"/>
      <c r="CX205" s="12">
        <v>145</v>
      </c>
      <c r="CY205" s="69"/>
      <c r="CZ205" s="70"/>
      <c r="DO205" s="273"/>
      <c r="DP205" s="385"/>
      <c r="DQ205"/>
      <c r="DR205" s="12">
        <v>145</v>
      </c>
      <c r="DS205" s="69"/>
      <c r="DT205" s="70"/>
      <c r="EI205" s="273"/>
      <c r="EJ205" s="385"/>
      <c r="EK205"/>
      <c r="EL205" s="12">
        <v>145</v>
      </c>
      <c r="EM205" s="69"/>
      <c r="EN205" s="70"/>
      <c r="FC205" s="273"/>
      <c r="FD205" s="385"/>
      <c r="FE205"/>
      <c r="FF205" s="12">
        <v>145</v>
      </c>
      <c r="FG205" s="69"/>
      <c r="FH205" s="70"/>
      <c r="FW205" s="273"/>
      <c r="FX205" s="385"/>
      <c r="FY205"/>
      <c r="FZ205" s="12">
        <v>145</v>
      </c>
      <c r="GA205" s="69"/>
      <c r="GB205" s="70"/>
      <c r="GQ205" s="273"/>
      <c r="GR205" s="385"/>
      <c r="GS205"/>
      <c r="GT205" s="12">
        <v>145</v>
      </c>
      <c r="GU205" s="69"/>
      <c r="GV205" s="70"/>
      <c r="HK205" s="273"/>
      <c r="HL205" s="385"/>
      <c r="HM205"/>
      <c r="HN205" s="12">
        <v>145</v>
      </c>
      <c r="HO205" s="69"/>
      <c r="HP205" s="70"/>
      <c r="IE205" s="273"/>
      <c r="IF205" s="385"/>
      <c r="IG205"/>
      <c r="IH205" s="12">
        <v>145</v>
      </c>
      <c r="II205" s="69"/>
      <c r="IJ205" s="70"/>
      <c r="IY205" s="273"/>
      <c r="IZ205" s="385"/>
      <c r="JA205"/>
      <c r="JB205" s="12">
        <v>145</v>
      </c>
      <c r="JC205" s="69"/>
      <c r="JD205" s="70"/>
      <c r="JS205" s="273"/>
      <c r="JT205" s="385"/>
      <c r="JU205"/>
      <c r="JV205" s="12">
        <v>145</v>
      </c>
      <c r="JW205" s="69"/>
      <c r="JX205" s="70"/>
      <c r="KM205" s="273"/>
    </row>
    <row r="206" spans="2:299" ht="12.75" customHeight="1" x14ac:dyDescent="0.2">
      <c r="B206" s="12">
        <v>146</v>
      </c>
      <c r="C206" s="69"/>
      <c r="D206" s="70"/>
      <c r="S206" s="273"/>
      <c r="T206" s="385"/>
      <c r="V206" s="12">
        <v>146</v>
      </c>
      <c r="W206" s="69"/>
      <c r="X206" s="70"/>
      <c r="AM206" s="273"/>
      <c r="AN206" s="385"/>
      <c r="AP206" s="12">
        <v>146</v>
      </c>
      <c r="AQ206" s="69"/>
      <c r="AR206" s="70"/>
      <c r="BG206" s="273"/>
      <c r="BH206" s="271"/>
      <c r="BI206"/>
      <c r="BJ206" s="12">
        <v>146</v>
      </c>
      <c r="BK206" s="69"/>
      <c r="BL206" s="70"/>
      <c r="CA206" s="273"/>
      <c r="CB206" s="385"/>
      <c r="CC206"/>
      <c r="CD206" s="12">
        <v>146</v>
      </c>
      <c r="CE206" s="69"/>
      <c r="CF206" s="70"/>
      <c r="CU206" s="273"/>
      <c r="CV206" s="385"/>
      <c r="CW206"/>
      <c r="CX206" s="12">
        <v>146</v>
      </c>
      <c r="CY206" s="69"/>
      <c r="CZ206" s="70"/>
      <c r="DO206" s="273"/>
      <c r="DP206" s="385"/>
      <c r="DQ206"/>
      <c r="DR206" s="12">
        <v>146</v>
      </c>
      <c r="DS206" s="69"/>
      <c r="DT206" s="70"/>
      <c r="EI206" s="273"/>
      <c r="EJ206" s="385"/>
      <c r="EK206"/>
      <c r="EL206" s="12">
        <v>146</v>
      </c>
      <c r="EM206" s="69"/>
      <c r="EN206" s="70"/>
      <c r="FC206" s="273"/>
      <c r="FD206" s="385"/>
      <c r="FE206"/>
      <c r="FF206" s="12">
        <v>146</v>
      </c>
      <c r="FG206" s="69"/>
      <c r="FH206" s="70"/>
      <c r="FW206" s="273"/>
      <c r="FX206" s="385"/>
      <c r="FY206"/>
      <c r="FZ206" s="12">
        <v>146</v>
      </c>
      <c r="GA206" s="69"/>
      <c r="GB206" s="70"/>
      <c r="GQ206" s="273"/>
      <c r="GR206" s="385"/>
      <c r="GS206"/>
      <c r="GT206" s="12">
        <v>146</v>
      </c>
      <c r="GU206" s="69"/>
      <c r="GV206" s="70"/>
      <c r="HK206" s="273"/>
      <c r="HL206" s="385"/>
      <c r="HM206"/>
      <c r="HN206" s="12">
        <v>146</v>
      </c>
      <c r="HO206" s="69"/>
      <c r="HP206" s="70"/>
      <c r="IE206" s="273"/>
      <c r="IF206" s="385"/>
      <c r="IG206"/>
      <c r="IH206" s="12">
        <v>146</v>
      </c>
      <c r="II206" s="69"/>
      <c r="IJ206" s="70"/>
      <c r="IY206" s="273"/>
      <c r="IZ206" s="385"/>
      <c r="JA206"/>
      <c r="JB206" s="12">
        <v>146</v>
      </c>
      <c r="JC206" s="69"/>
      <c r="JD206" s="70"/>
      <c r="JS206" s="273"/>
      <c r="JT206" s="385"/>
      <c r="JU206"/>
      <c r="JV206" s="12">
        <v>146</v>
      </c>
      <c r="JW206" s="69"/>
      <c r="JX206" s="70"/>
      <c r="KM206" s="273"/>
    </row>
    <row r="207" spans="2:299" ht="12.75" customHeight="1" x14ac:dyDescent="0.2">
      <c r="B207" s="12">
        <v>147</v>
      </c>
      <c r="C207" s="69"/>
      <c r="D207" s="70"/>
      <c r="S207" s="273"/>
      <c r="T207" s="385"/>
      <c r="V207" s="12">
        <v>147</v>
      </c>
      <c r="W207" s="69"/>
      <c r="X207" s="70"/>
      <c r="AM207" s="273"/>
      <c r="AN207" s="385"/>
      <c r="AP207" s="12">
        <v>147</v>
      </c>
      <c r="AQ207" s="69"/>
      <c r="AR207" s="70"/>
      <c r="BG207" s="273"/>
      <c r="BH207" s="271"/>
      <c r="BI207"/>
      <c r="BJ207" s="12">
        <v>147</v>
      </c>
      <c r="BK207" s="69"/>
      <c r="BL207" s="70"/>
      <c r="CA207" s="273"/>
      <c r="CB207" s="385"/>
      <c r="CC207"/>
      <c r="CD207" s="12">
        <v>147</v>
      </c>
      <c r="CE207" s="69"/>
      <c r="CF207" s="70"/>
      <c r="CU207" s="273"/>
      <c r="CV207" s="385"/>
      <c r="CW207"/>
      <c r="CX207" s="12">
        <v>147</v>
      </c>
      <c r="CY207" s="69"/>
      <c r="CZ207" s="70"/>
      <c r="DO207" s="273"/>
      <c r="DP207" s="385"/>
      <c r="DQ207"/>
      <c r="DR207" s="12">
        <v>147</v>
      </c>
      <c r="DS207" s="69"/>
      <c r="DT207" s="70"/>
      <c r="EI207" s="273"/>
      <c r="EJ207" s="385"/>
      <c r="EK207"/>
      <c r="EL207" s="12">
        <v>147</v>
      </c>
      <c r="EM207" s="69"/>
      <c r="EN207" s="70"/>
      <c r="FC207" s="273"/>
      <c r="FD207" s="385"/>
      <c r="FE207"/>
      <c r="FF207" s="12">
        <v>147</v>
      </c>
      <c r="FG207" s="69"/>
      <c r="FH207" s="70"/>
      <c r="FW207" s="273"/>
      <c r="FX207" s="385"/>
      <c r="FY207"/>
      <c r="FZ207" s="12">
        <v>147</v>
      </c>
      <c r="GA207" s="69"/>
      <c r="GB207" s="70"/>
      <c r="GQ207" s="273"/>
      <c r="GR207" s="385"/>
      <c r="GS207"/>
      <c r="GT207" s="12">
        <v>147</v>
      </c>
      <c r="GU207" s="69"/>
      <c r="GV207" s="70"/>
      <c r="HK207" s="273"/>
      <c r="HL207" s="385"/>
      <c r="HM207"/>
      <c r="HN207" s="12">
        <v>147</v>
      </c>
      <c r="HO207" s="69"/>
      <c r="HP207" s="70"/>
      <c r="IE207" s="273"/>
      <c r="IF207" s="385"/>
      <c r="IG207"/>
      <c r="IH207" s="12">
        <v>147</v>
      </c>
      <c r="II207" s="69"/>
      <c r="IJ207" s="70"/>
      <c r="IY207" s="273"/>
      <c r="IZ207" s="385"/>
      <c r="JA207"/>
      <c r="JB207" s="12">
        <v>147</v>
      </c>
      <c r="JC207" s="69"/>
      <c r="JD207" s="70"/>
      <c r="JS207" s="273"/>
      <c r="JT207" s="385"/>
      <c r="JU207"/>
      <c r="JV207" s="12">
        <v>147</v>
      </c>
      <c r="JW207" s="69"/>
      <c r="JX207" s="70"/>
      <c r="KM207" s="273"/>
    </row>
    <row r="208" spans="2:299" ht="12.75" customHeight="1" x14ac:dyDescent="0.2">
      <c r="B208" s="12">
        <v>148</v>
      </c>
      <c r="C208" s="69"/>
      <c r="D208" s="70"/>
      <c r="S208" s="273"/>
      <c r="T208" s="385"/>
      <c r="V208" s="12">
        <v>148</v>
      </c>
      <c r="W208" s="69"/>
      <c r="X208" s="70"/>
      <c r="AM208" s="273"/>
      <c r="AN208" s="385"/>
      <c r="AP208" s="12">
        <v>148</v>
      </c>
      <c r="AQ208" s="69"/>
      <c r="AR208" s="70"/>
      <c r="BG208" s="273"/>
      <c r="BH208" s="271"/>
      <c r="BI208"/>
      <c r="BJ208" s="12">
        <v>148</v>
      </c>
      <c r="BK208" s="69"/>
      <c r="BL208" s="70"/>
      <c r="CA208" s="273"/>
      <c r="CB208" s="385"/>
      <c r="CC208"/>
      <c r="CD208" s="12">
        <v>148</v>
      </c>
      <c r="CE208" s="69"/>
      <c r="CF208" s="70"/>
      <c r="CU208" s="273"/>
      <c r="CV208" s="385"/>
      <c r="CW208"/>
      <c r="CX208" s="12">
        <v>148</v>
      </c>
      <c r="CY208" s="69"/>
      <c r="CZ208" s="70"/>
      <c r="DO208" s="273"/>
      <c r="DP208" s="385"/>
      <c r="DQ208"/>
      <c r="DR208" s="12">
        <v>148</v>
      </c>
      <c r="DS208" s="69"/>
      <c r="DT208" s="70"/>
      <c r="EI208" s="273"/>
      <c r="EJ208" s="385"/>
      <c r="EK208"/>
      <c r="EL208" s="12">
        <v>148</v>
      </c>
      <c r="EM208" s="69"/>
      <c r="EN208" s="70"/>
      <c r="FC208" s="273"/>
      <c r="FD208" s="385"/>
      <c r="FE208"/>
      <c r="FF208" s="12">
        <v>148</v>
      </c>
      <c r="FG208" s="69"/>
      <c r="FH208" s="70"/>
      <c r="FW208" s="273"/>
      <c r="FX208" s="385"/>
      <c r="FY208"/>
      <c r="FZ208" s="12">
        <v>148</v>
      </c>
      <c r="GA208" s="69"/>
      <c r="GB208" s="70"/>
      <c r="GQ208" s="273"/>
      <c r="GR208" s="385"/>
      <c r="GS208"/>
      <c r="GT208" s="12">
        <v>148</v>
      </c>
      <c r="GU208" s="69"/>
      <c r="GV208" s="70"/>
      <c r="HK208" s="273"/>
      <c r="HL208" s="385"/>
      <c r="HM208"/>
      <c r="HN208" s="12">
        <v>148</v>
      </c>
      <c r="HO208" s="69"/>
      <c r="HP208" s="70"/>
      <c r="IE208" s="273"/>
      <c r="IF208" s="385"/>
      <c r="IG208"/>
      <c r="IH208" s="12">
        <v>148</v>
      </c>
      <c r="II208" s="69"/>
      <c r="IJ208" s="70"/>
      <c r="IY208" s="273"/>
      <c r="IZ208" s="385"/>
      <c r="JA208"/>
      <c r="JB208" s="12">
        <v>148</v>
      </c>
      <c r="JC208" s="69"/>
      <c r="JD208" s="70"/>
      <c r="JS208" s="273"/>
      <c r="JT208" s="385"/>
      <c r="JU208"/>
      <c r="JV208" s="12">
        <v>148</v>
      </c>
      <c r="JW208" s="69"/>
      <c r="JX208" s="70"/>
      <c r="KM208" s="273"/>
    </row>
    <row r="209" spans="2:299" ht="12.75" customHeight="1" x14ac:dyDescent="0.2">
      <c r="B209" s="12">
        <v>149</v>
      </c>
      <c r="C209" s="69"/>
      <c r="D209" s="70"/>
      <c r="S209" s="273"/>
      <c r="T209" s="385"/>
      <c r="V209" s="12">
        <v>149</v>
      </c>
      <c r="W209" s="69"/>
      <c r="X209" s="70"/>
      <c r="AM209" s="273"/>
      <c r="AN209" s="385"/>
      <c r="AP209" s="12">
        <v>149</v>
      </c>
      <c r="AQ209" s="69"/>
      <c r="AR209" s="70"/>
      <c r="BG209" s="273"/>
      <c r="BH209" s="271"/>
      <c r="BI209"/>
      <c r="BJ209" s="12">
        <v>149</v>
      </c>
      <c r="BK209" s="69"/>
      <c r="BL209" s="70"/>
      <c r="CA209" s="273"/>
      <c r="CB209" s="385"/>
      <c r="CC209"/>
      <c r="CD209" s="12">
        <v>149</v>
      </c>
      <c r="CE209" s="69"/>
      <c r="CF209" s="70"/>
      <c r="CU209" s="273"/>
      <c r="CV209" s="385"/>
      <c r="CW209"/>
      <c r="CX209" s="12">
        <v>149</v>
      </c>
      <c r="CY209" s="69"/>
      <c r="CZ209" s="70"/>
      <c r="DO209" s="273"/>
      <c r="DP209" s="385"/>
      <c r="DQ209"/>
      <c r="DR209" s="12">
        <v>149</v>
      </c>
      <c r="DS209" s="69"/>
      <c r="DT209" s="70"/>
      <c r="EI209" s="273"/>
      <c r="EJ209" s="385"/>
      <c r="EK209"/>
      <c r="EL209" s="12">
        <v>149</v>
      </c>
      <c r="EM209" s="69"/>
      <c r="EN209" s="70"/>
      <c r="FC209" s="273"/>
      <c r="FD209" s="385"/>
      <c r="FE209"/>
      <c r="FF209" s="12">
        <v>149</v>
      </c>
      <c r="FG209" s="69"/>
      <c r="FH209" s="70"/>
      <c r="FW209" s="273"/>
      <c r="FX209" s="385"/>
      <c r="FY209"/>
      <c r="FZ209" s="12">
        <v>149</v>
      </c>
      <c r="GA209" s="69"/>
      <c r="GB209" s="70"/>
      <c r="GQ209" s="273"/>
      <c r="GR209" s="385"/>
      <c r="GS209"/>
      <c r="GT209" s="12">
        <v>149</v>
      </c>
      <c r="GU209" s="69"/>
      <c r="GV209" s="70"/>
      <c r="HK209" s="273"/>
      <c r="HL209" s="385"/>
      <c r="HM209"/>
      <c r="HN209" s="12">
        <v>149</v>
      </c>
      <c r="HO209" s="69"/>
      <c r="HP209" s="70"/>
      <c r="IE209" s="273"/>
      <c r="IF209" s="385"/>
      <c r="IG209"/>
      <c r="IH209" s="12">
        <v>149</v>
      </c>
      <c r="II209" s="69"/>
      <c r="IJ209" s="70"/>
      <c r="IY209" s="273"/>
      <c r="IZ209" s="385"/>
      <c r="JA209"/>
      <c r="JB209" s="12">
        <v>149</v>
      </c>
      <c r="JC209" s="69"/>
      <c r="JD209" s="70"/>
      <c r="JS209" s="273"/>
      <c r="JT209" s="385"/>
      <c r="JU209"/>
      <c r="JV209" s="12">
        <v>149</v>
      </c>
      <c r="JW209" s="69"/>
      <c r="JX209" s="70"/>
      <c r="KM209" s="273"/>
    </row>
    <row r="210" spans="2:299" ht="12.75" customHeight="1" x14ac:dyDescent="0.2">
      <c r="B210" s="12">
        <v>150</v>
      </c>
      <c r="C210" s="69"/>
      <c r="D210" s="70"/>
      <c r="S210" s="273"/>
      <c r="T210" s="385"/>
      <c r="V210" s="12">
        <v>150</v>
      </c>
      <c r="W210" s="69"/>
      <c r="X210" s="70"/>
      <c r="AM210" s="273"/>
      <c r="AN210" s="385"/>
      <c r="AP210" s="12">
        <v>150</v>
      </c>
      <c r="AQ210" s="69"/>
      <c r="AR210" s="70"/>
      <c r="BG210" s="273"/>
      <c r="BH210" s="271"/>
      <c r="BI210"/>
      <c r="BJ210" s="12">
        <v>150</v>
      </c>
      <c r="BK210" s="69"/>
      <c r="BL210" s="70"/>
      <c r="CA210" s="273"/>
      <c r="CB210" s="385"/>
      <c r="CC210"/>
      <c r="CD210" s="12">
        <v>150</v>
      </c>
      <c r="CE210" s="69"/>
      <c r="CF210" s="70"/>
      <c r="CU210" s="273"/>
      <c r="CV210" s="385"/>
      <c r="CW210"/>
      <c r="CX210" s="12">
        <v>150</v>
      </c>
      <c r="CY210" s="69"/>
      <c r="CZ210" s="70"/>
      <c r="DO210" s="273"/>
      <c r="DP210" s="385"/>
      <c r="DQ210"/>
      <c r="DR210" s="12">
        <v>150</v>
      </c>
      <c r="DS210" s="69"/>
      <c r="DT210" s="70"/>
      <c r="EI210" s="273"/>
      <c r="EJ210" s="385"/>
      <c r="EK210"/>
      <c r="EL210" s="12">
        <v>150</v>
      </c>
      <c r="EM210" s="69"/>
      <c r="EN210" s="70"/>
      <c r="FC210" s="273"/>
      <c r="FD210" s="385"/>
      <c r="FE210"/>
      <c r="FF210" s="12">
        <v>150</v>
      </c>
      <c r="FG210" s="69"/>
      <c r="FH210" s="70"/>
      <c r="FW210" s="273"/>
      <c r="FX210" s="385"/>
      <c r="FY210"/>
      <c r="FZ210" s="12">
        <v>150</v>
      </c>
      <c r="GA210" s="69"/>
      <c r="GB210" s="70"/>
      <c r="GQ210" s="273"/>
      <c r="GR210" s="385"/>
      <c r="GS210"/>
      <c r="GT210" s="12">
        <v>150</v>
      </c>
      <c r="GU210" s="69"/>
      <c r="GV210" s="70"/>
      <c r="HK210" s="273"/>
      <c r="HL210" s="385"/>
      <c r="HM210"/>
      <c r="HN210" s="12">
        <v>150</v>
      </c>
      <c r="HO210" s="69"/>
      <c r="HP210" s="70"/>
      <c r="IE210" s="273"/>
      <c r="IF210" s="385"/>
      <c r="IG210"/>
      <c r="IH210" s="12">
        <v>150</v>
      </c>
      <c r="II210" s="69"/>
      <c r="IJ210" s="70"/>
      <c r="IY210" s="273"/>
      <c r="IZ210" s="385"/>
      <c r="JA210"/>
      <c r="JB210" s="12">
        <v>150</v>
      </c>
      <c r="JC210" s="69"/>
      <c r="JD210" s="70"/>
      <c r="JS210" s="273"/>
      <c r="JT210" s="385"/>
      <c r="JU210"/>
      <c r="JV210" s="12">
        <v>150</v>
      </c>
      <c r="JW210" s="69"/>
      <c r="JX210" s="70"/>
      <c r="KM210" s="273"/>
    </row>
    <row r="211" spans="2:299" ht="12.75" customHeight="1" x14ac:dyDescent="0.2">
      <c r="B211" s="12">
        <v>151</v>
      </c>
      <c r="C211" s="69"/>
      <c r="D211" s="70"/>
      <c r="S211" s="273"/>
      <c r="T211" s="385"/>
      <c r="V211" s="12">
        <v>151</v>
      </c>
      <c r="W211" s="69"/>
      <c r="X211" s="70"/>
      <c r="AM211" s="273"/>
      <c r="AN211" s="385"/>
      <c r="AP211" s="12">
        <v>151</v>
      </c>
      <c r="AQ211" s="69"/>
      <c r="AR211" s="70"/>
      <c r="BG211" s="273"/>
      <c r="BH211" s="271"/>
      <c r="BI211"/>
      <c r="BJ211" s="12">
        <v>151</v>
      </c>
      <c r="BK211" s="69"/>
      <c r="BL211" s="70"/>
      <c r="CA211" s="273"/>
      <c r="CB211" s="385"/>
      <c r="CC211"/>
      <c r="CD211" s="12">
        <v>151</v>
      </c>
      <c r="CE211" s="69"/>
      <c r="CF211" s="70"/>
      <c r="CU211" s="273"/>
      <c r="CV211" s="385"/>
      <c r="CW211"/>
      <c r="CX211" s="12">
        <v>151</v>
      </c>
      <c r="CY211" s="69"/>
      <c r="CZ211" s="70"/>
      <c r="DO211" s="273"/>
      <c r="DP211" s="385"/>
      <c r="DQ211"/>
      <c r="DR211" s="12">
        <v>151</v>
      </c>
      <c r="DS211" s="69"/>
      <c r="DT211" s="70"/>
      <c r="EI211" s="273"/>
      <c r="EJ211" s="385"/>
      <c r="EK211"/>
      <c r="EL211" s="12">
        <v>151</v>
      </c>
      <c r="EM211" s="69"/>
      <c r="EN211" s="70"/>
      <c r="FC211" s="273"/>
      <c r="FD211" s="385"/>
      <c r="FE211"/>
      <c r="FF211" s="12">
        <v>151</v>
      </c>
      <c r="FG211" s="69"/>
      <c r="FH211" s="70"/>
      <c r="FW211" s="273"/>
      <c r="FX211" s="385"/>
      <c r="FY211"/>
      <c r="FZ211" s="12">
        <v>151</v>
      </c>
      <c r="GA211" s="69"/>
      <c r="GB211" s="70"/>
      <c r="GQ211" s="273"/>
      <c r="GR211" s="385"/>
      <c r="GS211"/>
      <c r="GT211" s="12">
        <v>151</v>
      </c>
      <c r="GU211" s="69"/>
      <c r="GV211" s="70"/>
      <c r="HK211" s="273"/>
      <c r="HL211" s="385"/>
      <c r="HM211"/>
      <c r="HN211" s="12">
        <v>151</v>
      </c>
      <c r="HO211" s="69"/>
      <c r="HP211" s="70"/>
      <c r="IE211" s="273"/>
      <c r="IF211" s="385"/>
      <c r="IG211"/>
      <c r="IH211" s="12">
        <v>151</v>
      </c>
      <c r="II211" s="69"/>
      <c r="IJ211" s="70"/>
      <c r="IY211" s="273"/>
      <c r="IZ211" s="385"/>
      <c r="JA211"/>
      <c r="JB211" s="12">
        <v>151</v>
      </c>
      <c r="JC211" s="69"/>
      <c r="JD211" s="70"/>
      <c r="JS211" s="273"/>
      <c r="JT211" s="385"/>
      <c r="JU211"/>
      <c r="JV211" s="12">
        <v>151</v>
      </c>
      <c r="JW211" s="69"/>
      <c r="JX211" s="70"/>
      <c r="KM211" s="273"/>
    </row>
    <row r="212" spans="2:299" ht="12.75" customHeight="1" x14ac:dyDescent="0.2">
      <c r="B212" s="12">
        <v>152</v>
      </c>
      <c r="C212" s="69"/>
      <c r="D212" s="70"/>
      <c r="S212" s="273"/>
      <c r="T212" s="385"/>
      <c r="V212" s="12">
        <v>152</v>
      </c>
      <c r="W212" s="69"/>
      <c r="X212" s="70"/>
      <c r="AM212" s="273"/>
      <c r="AN212" s="385"/>
      <c r="AP212" s="12">
        <v>152</v>
      </c>
      <c r="AQ212" s="69"/>
      <c r="AR212" s="70"/>
      <c r="BG212" s="273"/>
      <c r="BH212" s="271"/>
      <c r="BI212"/>
      <c r="BJ212" s="12">
        <v>152</v>
      </c>
      <c r="BK212" s="69"/>
      <c r="BL212" s="70"/>
      <c r="CA212" s="273"/>
      <c r="CB212" s="385"/>
      <c r="CC212"/>
      <c r="CD212" s="12">
        <v>152</v>
      </c>
      <c r="CE212" s="69"/>
      <c r="CF212" s="70"/>
      <c r="CU212" s="273"/>
      <c r="CV212" s="385"/>
      <c r="CW212"/>
      <c r="CX212" s="12">
        <v>152</v>
      </c>
      <c r="CY212" s="69"/>
      <c r="CZ212" s="70"/>
      <c r="DO212" s="273"/>
      <c r="DP212" s="385"/>
      <c r="DQ212"/>
      <c r="DR212" s="12">
        <v>152</v>
      </c>
      <c r="DS212" s="69"/>
      <c r="DT212" s="70"/>
      <c r="EI212" s="273"/>
      <c r="EJ212" s="385"/>
      <c r="EK212"/>
      <c r="EL212" s="12">
        <v>152</v>
      </c>
      <c r="EM212" s="69"/>
      <c r="EN212" s="70"/>
      <c r="FC212" s="273"/>
      <c r="FD212" s="385"/>
      <c r="FE212"/>
      <c r="FF212" s="12">
        <v>152</v>
      </c>
      <c r="FG212" s="69"/>
      <c r="FH212" s="70"/>
      <c r="FW212" s="273"/>
      <c r="FX212" s="385"/>
      <c r="FY212"/>
      <c r="FZ212" s="12">
        <v>152</v>
      </c>
      <c r="GA212" s="69"/>
      <c r="GB212" s="70"/>
      <c r="GQ212" s="273"/>
      <c r="GR212" s="385"/>
      <c r="GS212"/>
      <c r="GT212" s="12">
        <v>152</v>
      </c>
      <c r="GU212" s="69"/>
      <c r="GV212" s="70"/>
      <c r="HK212" s="273"/>
      <c r="HL212" s="385"/>
      <c r="HM212"/>
      <c r="HN212" s="12">
        <v>152</v>
      </c>
      <c r="HO212" s="69"/>
      <c r="HP212" s="70"/>
      <c r="IE212" s="273"/>
      <c r="IF212" s="385"/>
      <c r="IG212"/>
      <c r="IH212" s="12">
        <v>152</v>
      </c>
      <c r="II212" s="69"/>
      <c r="IJ212" s="70"/>
      <c r="IY212" s="273"/>
      <c r="IZ212" s="385"/>
      <c r="JA212"/>
      <c r="JB212" s="12">
        <v>152</v>
      </c>
      <c r="JC212" s="69"/>
      <c r="JD212" s="70"/>
      <c r="JS212" s="273"/>
      <c r="JT212" s="385"/>
      <c r="JU212"/>
      <c r="JV212" s="12">
        <v>152</v>
      </c>
      <c r="JW212" s="69"/>
      <c r="JX212" s="70"/>
      <c r="KM212" s="273"/>
    </row>
    <row r="213" spans="2:299" ht="12.75" customHeight="1" x14ac:dyDescent="0.2">
      <c r="B213" s="12">
        <v>153</v>
      </c>
      <c r="C213" s="69"/>
      <c r="D213" s="70"/>
      <c r="S213" s="273"/>
      <c r="T213" s="385"/>
      <c r="V213" s="12">
        <v>153</v>
      </c>
      <c r="W213" s="69"/>
      <c r="X213" s="70"/>
      <c r="AM213" s="273"/>
      <c r="AN213" s="385"/>
      <c r="AP213" s="12">
        <v>153</v>
      </c>
      <c r="AQ213" s="69"/>
      <c r="AR213" s="70"/>
      <c r="BG213" s="273"/>
      <c r="BH213" s="271"/>
      <c r="BI213"/>
      <c r="BJ213" s="12">
        <v>153</v>
      </c>
      <c r="BK213" s="69"/>
      <c r="BL213" s="70"/>
      <c r="CA213" s="273"/>
      <c r="CB213" s="385"/>
      <c r="CC213"/>
      <c r="CD213" s="12">
        <v>153</v>
      </c>
      <c r="CE213" s="69"/>
      <c r="CF213" s="70"/>
      <c r="CU213" s="273"/>
      <c r="CV213" s="385"/>
      <c r="CW213"/>
      <c r="CX213" s="12">
        <v>153</v>
      </c>
      <c r="CY213" s="69"/>
      <c r="CZ213" s="70"/>
      <c r="DO213" s="273"/>
      <c r="DP213" s="385"/>
      <c r="DQ213"/>
      <c r="DR213" s="12">
        <v>153</v>
      </c>
      <c r="DS213" s="69"/>
      <c r="DT213" s="70"/>
      <c r="EI213" s="273"/>
      <c r="EJ213" s="385"/>
      <c r="EK213"/>
      <c r="EL213" s="12">
        <v>153</v>
      </c>
      <c r="EM213" s="69"/>
      <c r="EN213" s="70"/>
      <c r="FC213" s="273"/>
      <c r="FD213" s="385"/>
      <c r="FE213"/>
      <c r="FF213" s="12">
        <v>153</v>
      </c>
      <c r="FG213" s="69"/>
      <c r="FH213" s="70"/>
      <c r="FW213" s="273"/>
      <c r="FX213" s="385"/>
      <c r="FY213"/>
      <c r="FZ213" s="12">
        <v>153</v>
      </c>
      <c r="GA213" s="69"/>
      <c r="GB213" s="70"/>
      <c r="GQ213" s="273"/>
      <c r="GR213" s="385"/>
      <c r="GS213"/>
      <c r="GT213" s="12">
        <v>153</v>
      </c>
      <c r="GU213" s="69"/>
      <c r="GV213" s="70"/>
      <c r="HK213" s="273"/>
      <c r="HL213" s="385"/>
      <c r="HM213"/>
      <c r="HN213" s="12">
        <v>153</v>
      </c>
      <c r="HO213" s="69"/>
      <c r="HP213" s="70"/>
      <c r="IE213" s="273"/>
      <c r="IF213" s="385"/>
      <c r="IG213"/>
      <c r="IH213" s="12">
        <v>153</v>
      </c>
      <c r="II213" s="69"/>
      <c r="IJ213" s="70"/>
      <c r="IY213" s="273"/>
      <c r="IZ213" s="385"/>
      <c r="JA213"/>
      <c r="JB213" s="12">
        <v>153</v>
      </c>
      <c r="JC213" s="69"/>
      <c r="JD213" s="70"/>
      <c r="JS213" s="273"/>
      <c r="JT213" s="385"/>
      <c r="JU213"/>
      <c r="JV213" s="12">
        <v>153</v>
      </c>
      <c r="JW213" s="69"/>
      <c r="JX213" s="70"/>
      <c r="KM213" s="273"/>
    </row>
    <row r="214" spans="2:299" ht="12.75" customHeight="1" x14ac:dyDescent="0.2">
      <c r="B214" s="12">
        <v>154</v>
      </c>
      <c r="C214" s="69"/>
      <c r="D214" s="70"/>
      <c r="S214" s="273"/>
      <c r="T214" s="385"/>
      <c r="V214" s="12">
        <v>154</v>
      </c>
      <c r="W214" s="69"/>
      <c r="X214" s="70"/>
      <c r="AM214" s="273"/>
      <c r="AN214" s="385"/>
      <c r="AP214" s="12">
        <v>154</v>
      </c>
      <c r="AQ214" s="69"/>
      <c r="AR214" s="70"/>
      <c r="BG214" s="273"/>
      <c r="BH214" s="271"/>
      <c r="BI214"/>
      <c r="BJ214" s="12">
        <v>154</v>
      </c>
      <c r="BK214" s="69"/>
      <c r="BL214" s="70"/>
      <c r="CA214" s="273"/>
      <c r="CB214" s="385"/>
      <c r="CC214"/>
      <c r="CD214" s="12">
        <v>154</v>
      </c>
      <c r="CE214" s="69"/>
      <c r="CF214" s="70"/>
      <c r="CU214" s="273"/>
      <c r="CV214" s="385"/>
      <c r="CW214"/>
      <c r="CX214" s="12">
        <v>154</v>
      </c>
      <c r="CY214" s="69"/>
      <c r="CZ214" s="70"/>
      <c r="DO214" s="273"/>
      <c r="DP214" s="385"/>
      <c r="DQ214"/>
      <c r="DR214" s="12">
        <v>154</v>
      </c>
      <c r="DS214" s="69"/>
      <c r="DT214" s="70"/>
      <c r="EI214" s="273"/>
      <c r="EJ214" s="385"/>
      <c r="EK214"/>
      <c r="EL214" s="12">
        <v>154</v>
      </c>
      <c r="EM214" s="69"/>
      <c r="EN214" s="70"/>
      <c r="FC214" s="273"/>
      <c r="FD214" s="385"/>
      <c r="FE214"/>
      <c r="FF214" s="12">
        <v>154</v>
      </c>
      <c r="FG214" s="69"/>
      <c r="FH214" s="70"/>
      <c r="FW214" s="273"/>
      <c r="FX214" s="385"/>
      <c r="FY214"/>
      <c r="FZ214" s="12">
        <v>154</v>
      </c>
      <c r="GA214" s="69"/>
      <c r="GB214" s="70"/>
      <c r="GQ214" s="273"/>
      <c r="GR214" s="385"/>
      <c r="GS214"/>
      <c r="GT214" s="12">
        <v>154</v>
      </c>
      <c r="GU214" s="69"/>
      <c r="GV214" s="70"/>
      <c r="HK214" s="273"/>
      <c r="HL214" s="385"/>
      <c r="HM214"/>
      <c r="HN214" s="12">
        <v>154</v>
      </c>
      <c r="HO214" s="69"/>
      <c r="HP214" s="70"/>
      <c r="IE214" s="273"/>
      <c r="IF214" s="385"/>
      <c r="IG214"/>
      <c r="IH214" s="12">
        <v>154</v>
      </c>
      <c r="II214" s="69"/>
      <c r="IJ214" s="70"/>
      <c r="IY214" s="273"/>
      <c r="IZ214" s="385"/>
      <c r="JA214"/>
      <c r="JB214" s="12">
        <v>154</v>
      </c>
      <c r="JC214" s="69"/>
      <c r="JD214" s="70"/>
      <c r="JS214" s="273"/>
      <c r="JT214" s="385"/>
      <c r="JU214"/>
      <c r="JV214" s="12">
        <v>154</v>
      </c>
      <c r="JW214" s="69"/>
      <c r="JX214" s="70"/>
      <c r="KM214" s="273"/>
    </row>
    <row r="215" spans="2:299" ht="12.75" customHeight="1" x14ac:dyDescent="0.2">
      <c r="B215" s="12">
        <v>155</v>
      </c>
      <c r="C215" s="69"/>
      <c r="D215" s="70"/>
      <c r="S215" s="273"/>
      <c r="T215" s="385"/>
      <c r="V215" s="12">
        <v>155</v>
      </c>
      <c r="W215" s="69"/>
      <c r="X215" s="70"/>
      <c r="AM215" s="273"/>
      <c r="AN215" s="385"/>
      <c r="AP215" s="12">
        <v>155</v>
      </c>
      <c r="AQ215" s="69"/>
      <c r="AR215" s="70"/>
      <c r="BG215" s="273"/>
      <c r="BH215" s="271"/>
      <c r="BI215"/>
      <c r="BJ215" s="12">
        <v>155</v>
      </c>
      <c r="BK215" s="69"/>
      <c r="BL215" s="70"/>
      <c r="CA215" s="273"/>
      <c r="CB215" s="385"/>
      <c r="CC215"/>
      <c r="CD215" s="12">
        <v>155</v>
      </c>
      <c r="CE215" s="69"/>
      <c r="CF215" s="70"/>
      <c r="CU215" s="273"/>
      <c r="CV215" s="385"/>
      <c r="CW215"/>
      <c r="CX215" s="12">
        <v>155</v>
      </c>
      <c r="CY215" s="69"/>
      <c r="CZ215" s="70"/>
      <c r="DO215" s="273"/>
      <c r="DP215" s="385"/>
      <c r="DQ215"/>
      <c r="DR215" s="12">
        <v>155</v>
      </c>
      <c r="DS215" s="69"/>
      <c r="DT215" s="70"/>
      <c r="EI215" s="273"/>
      <c r="EJ215" s="385"/>
      <c r="EK215"/>
      <c r="EL215" s="12">
        <v>155</v>
      </c>
      <c r="EM215" s="69"/>
      <c r="EN215" s="70"/>
      <c r="FC215" s="273"/>
      <c r="FD215" s="385"/>
      <c r="FE215"/>
      <c r="FF215" s="12">
        <v>155</v>
      </c>
      <c r="FG215" s="69"/>
      <c r="FH215" s="70"/>
      <c r="FW215" s="273"/>
      <c r="FX215" s="385"/>
      <c r="FY215"/>
      <c r="FZ215" s="12">
        <v>155</v>
      </c>
      <c r="GA215" s="69"/>
      <c r="GB215" s="70"/>
      <c r="GQ215" s="273"/>
      <c r="GR215" s="385"/>
      <c r="GS215"/>
      <c r="GT215" s="12">
        <v>155</v>
      </c>
      <c r="GU215" s="69"/>
      <c r="GV215" s="70"/>
      <c r="HK215" s="273"/>
      <c r="HL215" s="385"/>
      <c r="HM215"/>
      <c r="HN215" s="12">
        <v>155</v>
      </c>
      <c r="HO215" s="69"/>
      <c r="HP215" s="70"/>
      <c r="IE215" s="273"/>
      <c r="IF215" s="385"/>
      <c r="IG215"/>
      <c r="IH215" s="12">
        <v>155</v>
      </c>
      <c r="II215" s="69"/>
      <c r="IJ215" s="70"/>
      <c r="IY215" s="273"/>
      <c r="IZ215" s="385"/>
      <c r="JA215"/>
      <c r="JB215" s="12">
        <v>155</v>
      </c>
      <c r="JC215" s="69"/>
      <c r="JD215" s="70"/>
      <c r="JS215" s="273"/>
      <c r="JT215" s="385"/>
      <c r="JU215"/>
      <c r="JV215" s="12">
        <v>155</v>
      </c>
      <c r="JW215" s="69"/>
      <c r="JX215" s="70"/>
      <c r="KM215" s="273"/>
    </row>
    <row r="216" spans="2:299" ht="12.75" customHeight="1" x14ac:dyDescent="0.2">
      <c r="B216" s="12">
        <v>156</v>
      </c>
      <c r="C216" s="69"/>
      <c r="D216" s="70"/>
      <c r="S216" s="273"/>
      <c r="T216" s="385"/>
      <c r="V216" s="12">
        <v>156</v>
      </c>
      <c r="W216" s="69"/>
      <c r="X216" s="70"/>
      <c r="AM216" s="273"/>
      <c r="AN216" s="385"/>
      <c r="AP216" s="12">
        <v>156</v>
      </c>
      <c r="AQ216" s="69"/>
      <c r="AR216" s="70"/>
      <c r="BG216" s="273"/>
      <c r="BH216" s="271"/>
      <c r="BI216"/>
      <c r="BJ216" s="12">
        <v>156</v>
      </c>
      <c r="BK216" s="69"/>
      <c r="BL216" s="70"/>
      <c r="CA216" s="273"/>
      <c r="CB216" s="385"/>
      <c r="CC216"/>
      <c r="CD216" s="12">
        <v>156</v>
      </c>
      <c r="CE216" s="69"/>
      <c r="CF216" s="70"/>
      <c r="CU216" s="273"/>
      <c r="CV216" s="385"/>
      <c r="CW216"/>
      <c r="CX216" s="12">
        <v>156</v>
      </c>
      <c r="CY216" s="69"/>
      <c r="CZ216" s="70"/>
      <c r="DO216" s="273"/>
      <c r="DP216" s="385"/>
      <c r="DQ216"/>
      <c r="DR216" s="12">
        <v>156</v>
      </c>
      <c r="DS216" s="69"/>
      <c r="DT216" s="70"/>
      <c r="EI216" s="273"/>
      <c r="EJ216" s="385"/>
      <c r="EK216"/>
      <c r="EL216" s="12">
        <v>156</v>
      </c>
      <c r="EM216" s="69"/>
      <c r="EN216" s="70"/>
      <c r="FC216" s="273"/>
      <c r="FD216" s="385"/>
      <c r="FE216"/>
      <c r="FF216" s="12">
        <v>156</v>
      </c>
      <c r="FG216" s="69"/>
      <c r="FH216" s="70"/>
      <c r="FW216" s="273"/>
      <c r="FX216" s="385"/>
      <c r="FY216"/>
      <c r="FZ216" s="12">
        <v>156</v>
      </c>
      <c r="GA216" s="69"/>
      <c r="GB216" s="70"/>
      <c r="GQ216" s="273"/>
      <c r="GR216" s="385"/>
      <c r="GS216"/>
      <c r="GT216" s="12">
        <v>156</v>
      </c>
      <c r="GU216" s="69"/>
      <c r="GV216" s="70"/>
      <c r="HK216" s="273"/>
      <c r="HL216" s="385"/>
      <c r="HM216"/>
      <c r="HN216" s="12">
        <v>156</v>
      </c>
      <c r="HO216" s="69"/>
      <c r="HP216" s="70"/>
      <c r="IE216" s="273"/>
      <c r="IF216" s="385"/>
      <c r="IG216"/>
      <c r="IH216" s="12">
        <v>156</v>
      </c>
      <c r="II216" s="69"/>
      <c r="IJ216" s="70"/>
      <c r="IY216" s="273"/>
      <c r="IZ216" s="385"/>
      <c r="JA216"/>
      <c r="JB216" s="12">
        <v>156</v>
      </c>
      <c r="JC216" s="69"/>
      <c r="JD216" s="70"/>
      <c r="JS216" s="273"/>
      <c r="JT216" s="385"/>
      <c r="JU216"/>
      <c r="JV216" s="12">
        <v>156</v>
      </c>
      <c r="JW216" s="69"/>
      <c r="JX216" s="70"/>
      <c r="KM216" s="273"/>
    </row>
    <row r="217" spans="2:299" ht="12.75" customHeight="1" x14ac:dyDescent="0.2">
      <c r="B217" s="12">
        <v>157</v>
      </c>
      <c r="C217" s="69"/>
      <c r="D217" s="70"/>
      <c r="S217" s="273"/>
      <c r="T217" s="385"/>
      <c r="V217" s="12">
        <v>157</v>
      </c>
      <c r="W217" s="69"/>
      <c r="X217" s="70"/>
      <c r="AM217" s="273"/>
      <c r="AN217" s="385"/>
      <c r="AP217" s="12">
        <v>157</v>
      </c>
      <c r="AQ217" s="69"/>
      <c r="AR217" s="70"/>
      <c r="BG217" s="273"/>
      <c r="BH217" s="271"/>
      <c r="BI217"/>
      <c r="BJ217" s="12">
        <v>157</v>
      </c>
      <c r="BK217" s="69"/>
      <c r="BL217" s="70"/>
      <c r="CA217" s="273"/>
      <c r="CB217" s="385"/>
      <c r="CC217"/>
      <c r="CD217" s="12">
        <v>157</v>
      </c>
      <c r="CE217" s="69"/>
      <c r="CF217" s="70"/>
      <c r="CU217" s="273"/>
      <c r="CV217" s="385"/>
      <c r="CW217"/>
      <c r="CX217" s="12">
        <v>157</v>
      </c>
      <c r="CY217" s="69"/>
      <c r="CZ217" s="70"/>
      <c r="DO217" s="273"/>
      <c r="DP217" s="385"/>
      <c r="DQ217"/>
      <c r="DR217" s="12">
        <v>157</v>
      </c>
      <c r="DS217" s="69"/>
      <c r="DT217" s="70"/>
      <c r="EI217" s="273"/>
      <c r="EJ217" s="385"/>
      <c r="EK217"/>
      <c r="EL217" s="12">
        <v>157</v>
      </c>
      <c r="EM217" s="69"/>
      <c r="EN217" s="70"/>
      <c r="FC217" s="273"/>
      <c r="FD217" s="385"/>
      <c r="FE217"/>
      <c r="FF217" s="12">
        <v>157</v>
      </c>
      <c r="FG217" s="69"/>
      <c r="FH217" s="70"/>
      <c r="FW217" s="273"/>
      <c r="FX217" s="385"/>
      <c r="FY217"/>
      <c r="FZ217" s="12">
        <v>157</v>
      </c>
      <c r="GA217" s="69"/>
      <c r="GB217" s="70"/>
      <c r="GQ217" s="273"/>
      <c r="GR217" s="385"/>
      <c r="GS217"/>
      <c r="GT217" s="12">
        <v>157</v>
      </c>
      <c r="GU217" s="69"/>
      <c r="GV217" s="70"/>
      <c r="HK217" s="273"/>
      <c r="HL217" s="385"/>
      <c r="HM217"/>
      <c r="HN217" s="12">
        <v>157</v>
      </c>
      <c r="HO217" s="69"/>
      <c r="HP217" s="70"/>
      <c r="IE217" s="273"/>
      <c r="IF217" s="385"/>
      <c r="IG217"/>
      <c r="IH217" s="12">
        <v>157</v>
      </c>
      <c r="II217" s="69"/>
      <c r="IJ217" s="70"/>
      <c r="IY217" s="273"/>
      <c r="IZ217" s="385"/>
      <c r="JA217"/>
      <c r="JB217" s="12">
        <v>157</v>
      </c>
      <c r="JC217" s="69"/>
      <c r="JD217" s="70"/>
      <c r="JS217" s="273"/>
      <c r="JT217" s="385"/>
      <c r="JU217"/>
      <c r="JV217" s="12">
        <v>157</v>
      </c>
      <c r="JW217" s="69"/>
      <c r="JX217" s="70"/>
      <c r="KM217" s="273"/>
    </row>
    <row r="218" spans="2:299" ht="12.75" customHeight="1" x14ac:dyDescent="0.2">
      <c r="B218" s="12">
        <v>158</v>
      </c>
      <c r="C218" s="69"/>
      <c r="D218" s="70"/>
      <c r="S218" s="273"/>
      <c r="T218" s="385"/>
      <c r="V218" s="12">
        <v>158</v>
      </c>
      <c r="W218" s="69"/>
      <c r="X218" s="70"/>
      <c r="AM218" s="273"/>
      <c r="AN218" s="385"/>
      <c r="AP218" s="12">
        <v>158</v>
      </c>
      <c r="AQ218" s="69"/>
      <c r="AR218" s="70"/>
      <c r="BG218" s="273"/>
      <c r="BH218" s="271"/>
      <c r="BI218"/>
      <c r="BJ218" s="12">
        <v>158</v>
      </c>
      <c r="BK218" s="69"/>
      <c r="BL218" s="70"/>
      <c r="CA218" s="273"/>
      <c r="CB218" s="385"/>
      <c r="CC218"/>
      <c r="CD218" s="12">
        <v>158</v>
      </c>
      <c r="CE218" s="69"/>
      <c r="CF218" s="70"/>
      <c r="CU218" s="273"/>
      <c r="CV218" s="385"/>
      <c r="CW218"/>
      <c r="CX218" s="12">
        <v>158</v>
      </c>
      <c r="CY218" s="69"/>
      <c r="CZ218" s="70"/>
      <c r="DO218" s="273"/>
      <c r="DP218" s="385"/>
      <c r="DQ218"/>
      <c r="DR218" s="12">
        <v>158</v>
      </c>
      <c r="DS218" s="69"/>
      <c r="DT218" s="70"/>
      <c r="EI218" s="273"/>
      <c r="EJ218" s="385"/>
      <c r="EK218"/>
      <c r="EL218" s="12">
        <v>158</v>
      </c>
      <c r="EM218" s="69"/>
      <c r="EN218" s="70"/>
      <c r="FC218" s="273"/>
      <c r="FD218" s="385"/>
      <c r="FE218"/>
      <c r="FF218" s="12">
        <v>158</v>
      </c>
      <c r="FG218" s="69"/>
      <c r="FH218" s="70"/>
      <c r="FW218" s="273"/>
      <c r="FX218" s="385"/>
      <c r="FY218"/>
      <c r="FZ218" s="12">
        <v>158</v>
      </c>
      <c r="GA218" s="69"/>
      <c r="GB218" s="70"/>
      <c r="GQ218" s="273"/>
      <c r="GR218" s="385"/>
      <c r="GS218"/>
      <c r="GT218" s="12">
        <v>158</v>
      </c>
      <c r="GU218" s="69"/>
      <c r="GV218" s="70"/>
      <c r="HK218" s="273"/>
      <c r="HL218" s="385"/>
      <c r="HM218"/>
      <c r="HN218" s="12">
        <v>158</v>
      </c>
      <c r="HO218" s="69"/>
      <c r="HP218" s="70"/>
      <c r="IE218" s="273"/>
      <c r="IF218" s="385"/>
      <c r="IG218"/>
      <c r="IH218" s="12">
        <v>158</v>
      </c>
      <c r="II218" s="69"/>
      <c r="IJ218" s="70"/>
      <c r="IY218" s="273"/>
      <c r="IZ218" s="385"/>
      <c r="JA218"/>
      <c r="JB218" s="12">
        <v>158</v>
      </c>
      <c r="JC218" s="69"/>
      <c r="JD218" s="70"/>
      <c r="JS218" s="273"/>
      <c r="JT218" s="385"/>
      <c r="JU218"/>
      <c r="JV218" s="12">
        <v>158</v>
      </c>
      <c r="JW218" s="69"/>
      <c r="JX218" s="70"/>
      <c r="KM218" s="273"/>
    </row>
    <row r="219" spans="2:299" ht="12.75" customHeight="1" x14ac:dyDescent="0.2">
      <c r="B219" s="12">
        <v>159</v>
      </c>
      <c r="C219" s="69"/>
      <c r="D219" s="70"/>
      <c r="S219" s="273"/>
      <c r="T219" s="385"/>
      <c r="V219" s="12">
        <v>159</v>
      </c>
      <c r="W219" s="69"/>
      <c r="X219" s="70"/>
      <c r="AM219" s="273"/>
      <c r="AN219" s="385"/>
      <c r="AP219" s="12">
        <v>159</v>
      </c>
      <c r="AQ219" s="69"/>
      <c r="AR219" s="70"/>
      <c r="BG219" s="273"/>
      <c r="BH219" s="271"/>
      <c r="BI219"/>
      <c r="BJ219" s="12">
        <v>159</v>
      </c>
      <c r="BK219" s="69"/>
      <c r="BL219" s="70"/>
      <c r="CA219" s="273"/>
      <c r="CB219" s="385"/>
      <c r="CC219"/>
      <c r="CD219" s="12">
        <v>159</v>
      </c>
      <c r="CE219" s="69"/>
      <c r="CF219" s="70"/>
      <c r="CU219" s="273"/>
      <c r="CV219" s="385"/>
      <c r="CW219"/>
      <c r="CX219" s="12">
        <v>159</v>
      </c>
      <c r="CY219" s="69"/>
      <c r="CZ219" s="70"/>
      <c r="DO219" s="273"/>
      <c r="DP219" s="385"/>
      <c r="DQ219"/>
      <c r="DR219" s="12">
        <v>159</v>
      </c>
      <c r="DS219" s="69"/>
      <c r="DT219" s="70"/>
      <c r="EI219" s="273"/>
      <c r="EJ219" s="385"/>
      <c r="EK219"/>
      <c r="EL219" s="12">
        <v>159</v>
      </c>
      <c r="EM219" s="69"/>
      <c r="EN219" s="70"/>
      <c r="FC219" s="273"/>
      <c r="FD219" s="385"/>
      <c r="FE219"/>
      <c r="FF219" s="12">
        <v>159</v>
      </c>
      <c r="FG219" s="69"/>
      <c r="FH219" s="70"/>
      <c r="FW219" s="273"/>
      <c r="FX219" s="385"/>
      <c r="FY219"/>
      <c r="FZ219" s="12">
        <v>159</v>
      </c>
      <c r="GA219" s="69"/>
      <c r="GB219" s="70"/>
      <c r="GQ219" s="273"/>
      <c r="GR219" s="385"/>
      <c r="GS219"/>
      <c r="GT219" s="12">
        <v>159</v>
      </c>
      <c r="GU219" s="69"/>
      <c r="GV219" s="70"/>
      <c r="HK219" s="273"/>
      <c r="HL219" s="385"/>
      <c r="HM219"/>
      <c r="HN219" s="12">
        <v>159</v>
      </c>
      <c r="HO219" s="69"/>
      <c r="HP219" s="70"/>
      <c r="IE219" s="273"/>
      <c r="IF219" s="385"/>
      <c r="IG219"/>
      <c r="IH219" s="12">
        <v>159</v>
      </c>
      <c r="II219" s="69"/>
      <c r="IJ219" s="70"/>
      <c r="IY219" s="273"/>
      <c r="IZ219" s="385"/>
      <c r="JA219"/>
      <c r="JB219" s="12">
        <v>159</v>
      </c>
      <c r="JC219" s="69"/>
      <c r="JD219" s="70"/>
      <c r="JS219" s="273"/>
      <c r="JT219" s="385"/>
      <c r="JU219"/>
      <c r="JV219" s="12">
        <v>159</v>
      </c>
      <c r="JW219" s="69"/>
      <c r="JX219" s="70"/>
      <c r="KM219" s="273"/>
    </row>
    <row r="220" spans="2:299" ht="12.75" customHeight="1" x14ac:dyDescent="0.2">
      <c r="B220" s="12">
        <v>160</v>
      </c>
      <c r="C220" s="69"/>
      <c r="D220" s="70"/>
      <c r="S220" s="273"/>
      <c r="T220" s="385"/>
      <c r="V220" s="12">
        <v>160</v>
      </c>
      <c r="W220" s="69"/>
      <c r="X220" s="70"/>
      <c r="AM220" s="273"/>
      <c r="AN220" s="385"/>
      <c r="AP220" s="12">
        <v>160</v>
      </c>
      <c r="AQ220" s="69"/>
      <c r="AR220" s="70"/>
      <c r="BG220" s="273"/>
      <c r="BH220" s="271"/>
      <c r="BI220"/>
      <c r="BJ220" s="12">
        <v>160</v>
      </c>
      <c r="BK220" s="69"/>
      <c r="BL220" s="70"/>
      <c r="CA220" s="273"/>
      <c r="CB220" s="385"/>
      <c r="CC220"/>
      <c r="CD220" s="12">
        <v>160</v>
      </c>
      <c r="CE220" s="69"/>
      <c r="CF220" s="70"/>
      <c r="CU220" s="273"/>
      <c r="CV220" s="385"/>
      <c r="CW220"/>
      <c r="CX220" s="12">
        <v>160</v>
      </c>
      <c r="CY220" s="69"/>
      <c r="CZ220" s="70"/>
      <c r="DO220" s="273"/>
      <c r="DP220" s="385"/>
      <c r="DQ220"/>
      <c r="DR220" s="12">
        <v>160</v>
      </c>
      <c r="DS220" s="69"/>
      <c r="DT220" s="70"/>
      <c r="EI220" s="273"/>
      <c r="EJ220" s="385"/>
      <c r="EK220"/>
      <c r="EL220" s="12">
        <v>160</v>
      </c>
      <c r="EM220" s="69"/>
      <c r="EN220" s="70"/>
      <c r="FC220" s="273"/>
      <c r="FD220" s="385"/>
      <c r="FE220"/>
      <c r="FF220" s="12">
        <v>160</v>
      </c>
      <c r="FG220" s="69"/>
      <c r="FH220" s="70"/>
      <c r="FW220" s="273"/>
      <c r="FX220" s="385"/>
      <c r="FY220"/>
      <c r="FZ220" s="12">
        <v>160</v>
      </c>
      <c r="GA220" s="69"/>
      <c r="GB220" s="70"/>
      <c r="GQ220" s="273"/>
      <c r="GR220" s="385"/>
      <c r="GS220"/>
      <c r="GT220" s="12">
        <v>160</v>
      </c>
      <c r="GU220" s="69"/>
      <c r="GV220" s="70"/>
      <c r="HK220" s="273"/>
      <c r="HL220" s="385"/>
      <c r="HM220"/>
      <c r="HN220" s="12">
        <v>160</v>
      </c>
      <c r="HO220" s="69"/>
      <c r="HP220" s="70"/>
      <c r="IE220" s="273"/>
      <c r="IF220" s="385"/>
      <c r="IG220"/>
      <c r="IH220" s="12">
        <v>160</v>
      </c>
      <c r="II220" s="69"/>
      <c r="IJ220" s="70"/>
      <c r="IY220" s="273"/>
      <c r="IZ220" s="385"/>
      <c r="JA220"/>
      <c r="JB220" s="12">
        <v>160</v>
      </c>
      <c r="JC220" s="69"/>
      <c r="JD220" s="70"/>
      <c r="JS220" s="273"/>
      <c r="JT220" s="385"/>
      <c r="JU220"/>
      <c r="JV220" s="12">
        <v>160</v>
      </c>
      <c r="JW220" s="69"/>
      <c r="JX220" s="70"/>
      <c r="KM220" s="273"/>
    </row>
    <row r="221" spans="2:299" ht="12.75" customHeight="1" x14ac:dyDescent="0.2">
      <c r="B221" s="12">
        <v>161</v>
      </c>
      <c r="C221" s="69"/>
      <c r="D221" s="70"/>
      <c r="S221" s="273"/>
      <c r="T221" s="385"/>
      <c r="V221" s="12">
        <v>161</v>
      </c>
      <c r="W221" s="69"/>
      <c r="X221" s="70"/>
      <c r="AM221" s="273"/>
      <c r="AN221" s="385"/>
      <c r="AP221" s="12">
        <v>161</v>
      </c>
      <c r="AQ221" s="69"/>
      <c r="AR221" s="70"/>
      <c r="BG221" s="273"/>
      <c r="BH221" s="271"/>
      <c r="BI221"/>
      <c r="BJ221" s="12">
        <v>161</v>
      </c>
      <c r="BK221" s="69"/>
      <c r="BL221" s="70"/>
      <c r="CA221" s="273"/>
      <c r="CB221" s="385"/>
      <c r="CC221"/>
      <c r="CD221" s="12">
        <v>161</v>
      </c>
      <c r="CE221" s="69"/>
      <c r="CF221" s="70"/>
      <c r="CU221" s="273"/>
      <c r="CV221" s="385"/>
      <c r="CW221"/>
      <c r="CX221" s="12">
        <v>161</v>
      </c>
      <c r="CY221" s="69"/>
      <c r="CZ221" s="70"/>
      <c r="DO221" s="273"/>
      <c r="DP221" s="385"/>
      <c r="DQ221"/>
      <c r="DR221" s="12">
        <v>161</v>
      </c>
      <c r="DS221" s="69"/>
      <c r="DT221" s="70"/>
      <c r="EI221" s="273"/>
      <c r="EJ221" s="385"/>
      <c r="EK221"/>
      <c r="EL221" s="12">
        <v>161</v>
      </c>
      <c r="EM221" s="69"/>
      <c r="EN221" s="70"/>
      <c r="FC221" s="273"/>
      <c r="FD221" s="385"/>
      <c r="FE221"/>
      <c r="FF221" s="12">
        <v>161</v>
      </c>
      <c r="FG221" s="69"/>
      <c r="FH221" s="70"/>
      <c r="FW221" s="273"/>
      <c r="FX221" s="385"/>
      <c r="FY221"/>
      <c r="FZ221" s="12">
        <v>161</v>
      </c>
      <c r="GA221" s="69"/>
      <c r="GB221" s="70"/>
      <c r="GQ221" s="273"/>
      <c r="GR221" s="385"/>
      <c r="GS221"/>
      <c r="GT221" s="12">
        <v>161</v>
      </c>
      <c r="GU221" s="69"/>
      <c r="GV221" s="70"/>
      <c r="HK221" s="273"/>
      <c r="HL221" s="385"/>
      <c r="HM221"/>
      <c r="HN221" s="12">
        <v>161</v>
      </c>
      <c r="HO221" s="69"/>
      <c r="HP221" s="70"/>
      <c r="IE221" s="273"/>
      <c r="IF221" s="385"/>
      <c r="IG221"/>
      <c r="IH221" s="12">
        <v>161</v>
      </c>
      <c r="II221" s="69"/>
      <c r="IJ221" s="70"/>
      <c r="IY221" s="273"/>
      <c r="IZ221" s="385"/>
      <c r="JA221"/>
      <c r="JB221" s="12">
        <v>161</v>
      </c>
      <c r="JC221" s="69"/>
      <c r="JD221" s="70"/>
      <c r="JS221" s="273"/>
      <c r="JT221" s="385"/>
      <c r="JU221"/>
      <c r="JV221" s="12">
        <v>161</v>
      </c>
      <c r="JW221" s="69"/>
      <c r="JX221" s="70"/>
      <c r="KM221" s="273"/>
    </row>
    <row r="222" spans="2:299" ht="12.75" customHeight="1" x14ac:dyDescent="0.2">
      <c r="B222" s="12">
        <v>162</v>
      </c>
      <c r="C222" s="69"/>
      <c r="D222" s="70"/>
      <c r="S222" s="273"/>
      <c r="T222" s="385"/>
      <c r="V222" s="12">
        <v>162</v>
      </c>
      <c r="W222" s="69"/>
      <c r="X222" s="70"/>
      <c r="AM222" s="273"/>
      <c r="AN222" s="385"/>
      <c r="AP222" s="12">
        <v>162</v>
      </c>
      <c r="AQ222" s="69"/>
      <c r="AR222" s="70"/>
      <c r="BG222" s="273"/>
      <c r="BH222" s="271"/>
      <c r="BI222"/>
      <c r="BJ222" s="12">
        <v>162</v>
      </c>
      <c r="BK222" s="69"/>
      <c r="BL222" s="70"/>
      <c r="CA222" s="273"/>
      <c r="CB222" s="385"/>
      <c r="CC222"/>
      <c r="CD222" s="12">
        <v>162</v>
      </c>
      <c r="CE222" s="69"/>
      <c r="CF222" s="70"/>
      <c r="CU222" s="273"/>
      <c r="CV222" s="385"/>
      <c r="CW222"/>
      <c r="CX222" s="12">
        <v>162</v>
      </c>
      <c r="CY222" s="69"/>
      <c r="CZ222" s="70"/>
      <c r="DO222" s="273"/>
      <c r="DP222" s="385"/>
      <c r="DQ222"/>
      <c r="DR222" s="12">
        <v>162</v>
      </c>
      <c r="DS222" s="69"/>
      <c r="DT222" s="70"/>
      <c r="EI222" s="273"/>
      <c r="EJ222" s="385"/>
      <c r="EK222"/>
      <c r="EL222" s="12">
        <v>162</v>
      </c>
      <c r="EM222" s="69"/>
      <c r="EN222" s="70"/>
      <c r="FC222" s="273"/>
      <c r="FD222" s="385"/>
      <c r="FE222"/>
      <c r="FF222" s="12">
        <v>162</v>
      </c>
      <c r="FG222" s="69"/>
      <c r="FH222" s="70"/>
      <c r="FW222" s="273"/>
      <c r="FX222" s="385"/>
      <c r="FY222"/>
      <c r="FZ222" s="12">
        <v>162</v>
      </c>
      <c r="GA222" s="69"/>
      <c r="GB222" s="70"/>
      <c r="GQ222" s="273"/>
      <c r="GR222" s="385"/>
      <c r="GS222"/>
      <c r="GT222" s="12">
        <v>162</v>
      </c>
      <c r="GU222" s="69"/>
      <c r="GV222" s="70"/>
      <c r="HK222" s="273"/>
      <c r="HL222" s="385"/>
      <c r="HM222"/>
      <c r="HN222" s="12">
        <v>162</v>
      </c>
      <c r="HO222" s="69"/>
      <c r="HP222" s="70"/>
      <c r="IE222" s="273"/>
      <c r="IF222" s="385"/>
      <c r="IG222"/>
      <c r="IH222" s="12">
        <v>162</v>
      </c>
      <c r="II222" s="69"/>
      <c r="IJ222" s="70"/>
      <c r="IY222" s="273"/>
      <c r="IZ222" s="385"/>
      <c r="JA222"/>
      <c r="JB222" s="12">
        <v>162</v>
      </c>
      <c r="JC222" s="69"/>
      <c r="JD222" s="70"/>
      <c r="JS222" s="273"/>
      <c r="JT222" s="385"/>
      <c r="JU222"/>
      <c r="JV222" s="12">
        <v>162</v>
      </c>
      <c r="JW222" s="69"/>
      <c r="JX222" s="70"/>
      <c r="KM222" s="273"/>
    </row>
    <row r="223" spans="2:299" ht="12.75" customHeight="1" x14ac:dyDescent="0.2">
      <c r="B223" s="12">
        <v>163</v>
      </c>
      <c r="C223" s="69"/>
      <c r="D223" s="70"/>
      <c r="S223" s="273"/>
      <c r="T223" s="385"/>
      <c r="V223" s="12">
        <v>163</v>
      </c>
      <c r="W223" s="69"/>
      <c r="X223" s="70"/>
      <c r="AM223" s="273"/>
      <c r="AN223" s="385"/>
      <c r="AP223" s="12">
        <v>163</v>
      </c>
      <c r="AQ223" s="69"/>
      <c r="AR223" s="70"/>
      <c r="BG223" s="273"/>
      <c r="BH223" s="271"/>
      <c r="BI223"/>
      <c r="BJ223" s="12">
        <v>163</v>
      </c>
      <c r="BK223" s="69"/>
      <c r="BL223" s="70"/>
      <c r="CA223" s="273"/>
      <c r="CB223" s="385"/>
      <c r="CC223"/>
      <c r="CD223" s="12">
        <v>163</v>
      </c>
      <c r="CE223" s="69"/>
      <c r="CF223" s="70"/>
      <c r="CU223" s="273"/>
      <c r="CV223" s="385"/>
      <c r="CW223"/>
      <c r="CX223" s="12">
        <v>163</v>
      </c>
      <c r="CY223" s="69"/>
      <c r="CZ223" s="70"/>
      <c r="DO223" s="273"/>
      <c r="DP223" s="385"/>
      <c r="DQ223"/>
      <c r="DR223" s="12">
        <v>163</v>
      </c>
      <c r="DS223" s="69"/>
      <c r="DT223" s="70"/>
      <c r="EI223" s="273"/>
      <c r="EJ223" s="385"/>
      <c r="EK223"/>
      <c r="EL223" s="12">
        <v>163</v>
      </c>
      <c r="EM223" s="69"/>
      <c r="EN223" s="70"/>
      <c r="FC223" s="273"/>
      <c r="FD223" s="385"/>
      <c r="FE223"/>
      <c r="FF223" s="12">
        <v>163</v>
      </c>
      <c r="FG223" s="69"/>
      <c r="FH223" s="70"/>
      <c r="FW223" s="273"/>
      <c r="FX223" s="385"/>
      <c r="FY223"/>
      <c r="FZ223" s="12">
        <v>163</v>
      </c>
      <c r="GA223" s="69"/>
      <c r="GB223" s="70"/>
      <c r="GQ223" s="273"/>
      <c r="GR223" s="385"/>
      <c r="GS223"/>
      <c r="GT223" s="12">
        <v>163</v>
      </c>
      <c r="GU223" s="69"/>
      <c r="GV223" s="70"/>
      <c r="HK223" s="273"/>
      <c r="HL223" s="385"/>
      <c r="HM223"/>
      <c r="HN223" s="12">
        <v>163</v>
      </c>
      <c r="HO223" s="69"/>
      <c r="HP223" s="70"/>
      <c r="IE223" s="273"/>
      <c r="IF223" s="385"/>
      <c r="IG223"/>
      <c r="IH223" s="12">
        <v>163</v>
      </c>
      <c r="II223" s="69"/>
      <c r="IJ223" s="70"/>
      <c r="IY223" s="273"/>
      <c r="IZ223" s="385"/>
      <c r="JA223"/>
      <c r="JB223" s="12">
        <v>163</v>
      </c>
      <c r="JC223" s="69"/>
      <c r="JD223" s="70"/>
      <c r="JS223" s="273"/>
      <c r="JT223" s="385"/>
      <c r="JU223"/>
      <c r="JV223" s="12">
        <v>163</v>
      </c>
      <c r="JW223" s="69"/>
      <c r="JX223" s="70"/>
      <c r="KM223" s="273"/>
    </row>
    <row r="224" spans="2:299" ht="12.75" customHeight="1" x14ac:dyDescent="0.2">
      <c r="B224" s="12">
        <v>164</v>
      </c>
      <c r="C224" s="69"/>
      <c r="D224" s="70"/>
      <c r="S224" s="273"/>
      <c r="T224" s="385"/>
      <c r="V224" s="12">
        <v>164</v>
      </c>
      <c r="W224" s="69"/>
      <c r="X224" s="70"/>
      <c r="AM224" s="273"/>
      <c r="AN224" s="385"/>
      <c r="AP224" s="12">
        <v>164</v>
      </c>
      <c r="AQ224" s="69"/>
      <c r="AR224" s="70"/>
      <c r="BG224" s="273"/>
      <c r="BH224" s="271"/>
      <c r="BI224"/>
      <c r="BJ224" s="12">
        <v>164</v>
      </c>
      <c r="BK224" s="69"/>
      <c r="BL224" s="70"/>
      <c r="CA224" s="273"/>
      <c r="CB224" s="385"/>
      <c r="CC224"/>
      <c r="CD224" s="12">
        <v>164</v>
      </c>
      <c r="CE224" s="69"/>
      <c r="CF224" s="70"/>
      <c r="CU224" s="273"/>
      <c r="CV224" s="385"/>
      <c r="CW224"/>
      <c r="CX224" s="12">
        <v>164</v>
      </c>
      <c r="CY224" s="69"/>
      <c r="CZ224" s="70"/>
      <c r="DO224" s="273"/>
      <c r="DP224" s="385"/>
      <c r="DQ224"/>
      <c r="DR224" s="12">
        <v>164</v>
      </c>
      <c r="DS224" s="69"/>
      <c r="DT224" s="70"/>
      <c r="EI224" s="273"/>
      <c r="EJ224" s="385"/>
      <c r="EK224"/>
      <c r="EL224" s="12">
        <v>164</v>
      </c>
      <c r="EM224" s="69"/>
      <c r="EN224" s="70"/>
      <c r="FC224" s="273"/>
      <c r="FD224" s="385"/>
      <c r="FE224"/>
      <c r="FF224" s="12">
        <v>164</v>
      </c>
      <c r="FG224" s="69"/>
      <c r="FH224" s="70"/>
      <c r="FW224" s="273"/>
      <c r="FX224" s="385"/>
      <c r="FY224"/>
      <c r="FZ224" s="12">
        <v>164</v>
      </c>
      <c r="GA224" s="69"/>
      <c r="GB224" s="70"/>
      <c r="GQ224" s="273"/>
      <c r="GR224" s="385"/>
      <c r="GS224"/>
      <c r="GT224" s="12">
        <v>164</v>
      </c>
      <c r="GU224" s="69"/>
      <c r="GV224" s="70"/>
      <c r="HK224" s="273"/>
      <c r="HL224" s="385"/>
      <c r="HM224"/>
      <c r="HN224" s="12">
        <v>164</v>
      </c>
      <c r="HO224" s="69"/>
      <c r="HP224" s="70"/>
      <c r="IE224" s="273"/>
      <c r="IF224" s="385"/>
      <c r="IG224"/>
      <c r="IH224" s="12">
        <v>164</v>
      </c>
      <c r="II224" s="69"/>
      <c r="IJ224" s="70"/>
      <c r="IY224" s="273"/>
      <c r="IZ224" s="385"/>
      <c r="JA224"/>
      <c r="JB224" s="12">
        <v>164</v>
      </c>
      <c r="JC224" s="69"/>
      <c r="JD224" s="70"/>
      <c r="JS224" s="273"/>
      <c r="JT224" s="385"/>
      <c r="JU224"/>
      <c r="JV224" s="12">
        <v>164</v>
      </c>
      <c r="JW224" s="69"/>
      <c r="JX224" s="70"/>
      <c r="KM224" s="273"/>
    </row>
    <row r="225" spans="2:299" ht="12.75" customHeight="1" x14ac:dyDescent="0.2">
      <c r="B225" s="12">
        <v>165</v>
      </c>
      <c r="C225" s="69"/>
      <c r="D225" s="70"/>
      <c r="S225" s="273"/>
      <c r="T225" s="385"/>
      <c r="V225" s="12">
        <v>165</v>
      </c>
      <c r="W225" s="69"/>
      <c r="X225" s="70"/>
      <c r="AM225" s="273"/>
      <c r="AN225" s="385"/>
      <c r="AP225" s="12">
        <v>165</v>
      </c>
      <c r="AQ225" s="69"/>
      <c r="AR225" s="70"/>
      <c r="BG225" s="273"/>
      <c r="BH225" s="271"/>
      <c r="BI225"/>
      <c r="BJ225" s="12">
        <v>165</v>
      </c>
      <c r="BK225" s="69"/>
      <c r="BL225" s="70"/>
      <c r="CA225" s="273"/>
      <c r="CB225" s="385"/>
      <c r="CC225"/>
      <c r="CD225" s="12">
        <v>165</v>
      </c>
      <c r="CE225" s="69"/>
      <c r="CF225" s="70"/>
      <c r="CU225" s="273"/>
      <c r="CV225" s="385"/>
      <c r="CW225"/>
      <c r="CX225" s="12">
        <v>165</v>
      </c>
      <c r="CY225" s="69"/>
      <c r="CZ225" s="70"/>
      <c r="DO225" s="273"/>
      <c r="DP225" s="385"/>
      <c r="DQ225"/>
      <c r="DR225" s="12">
        <v>165</v>
      </c>
      <c r="DS225" s="69"/>
      <c r="DT225" s="70"/>
      <c r="EI225" s="273"/>
      <c r="EJ225" s="385"/>
      <c r="EK225"/>
      <c r="EL225" s="12">
        <v>165</v>
      </c>
      <c r="EM225" s="69"/>
      <c r="EN225" s="70"/>
      <c r="FC225" s="273"/>
      <c r="FD225" s="385"/>
      <c r="FE225"/>
      <c r="FF225" s="12">
        <v>165</v>
      </c>
      <c r="FG225" s="69"/>
      <c r="FH225" s="70"/>
      <c r="FW225" s="273"/>
      <c r="FX225" s="385"/>
      <c r="FY225"/>
      <c r="FZ225" s="12">
        <v>165</v>
      </c>
      <c r="GA225" s="69"/>
      <c r="GB225" s="70"/>
      <c r="GQ225" s="273"/>
      <c r="GR225" s="385"/>
      <c r="GS225"/>
      <c r="GT225" s="12">
        <v>165</v>
      </c>
      <c r="GU225" s="69"/>
      <c r="GV225" s="70"/>
      <c r="HK225" s="273"/>
      <c r="HL225" s="385"/>
      <c r="HM225"/>
      <c r="HN225" s="12">
        <v>165</v>
      </c>
      <c r="HO225" s="69"/>
      <c r="HP225" s="70"/>
      <c r="IE225" s="273"/>
      <c r="IF225" s="385"/>
      <c r="IG225"/>
      <c r="IH225" s="12">
        <v>165</v>
      </c>
      <c r="II225" s="69"/>
      <c r="IJ225" s="70"/>
      <c r="IY225" s="273"/>
      <c r="IZ225" s="385"/>
      <c r="JA225"/>
      <c r="JB225" s="12">
        <v>165</v>
      </c>
      <c r="JC225" s="69"/>
      <c r="JD225" s="70"/>
      <c r="JS225" s="273"/>
      <c r="JT225" s="385"/>
      <c r="JU225"/>
      <c r="JV225" s="12">
        <v>165</v>
      </c>
      <c r="JW225" s="69"/>
      <c r="JX225" s="70"/>
      <c r="KM225" s="273"/>
    </row>
    <row r="226" spans="2:299" ht="12.75" customHeight="1" x14ac:dyDescent="0.2">
      <c r="B226" s="12">
        <v>166</v>
      </c>
      <c r="C226" s="69"/>
      <c r="D226" s="70"/>
      <c r="S226" s="273"/>
      <c r="T226" s="385"/>
      <c r="V226" s="12">
        <v>166</v>
      </c>
      <c r="W226" s="69"/>
      <c r="X226" s="70"/>
      <c r="AM226" s="273"/>
      <c r="AN226" s="385"/>
      <c r="AP226" s="12">
        <v>166</v>
      </c>
      <c r="AQ226" s="69"/>
      <c r="AR226" s="70"/>
      <c r="BG226" s="273"/>
      <c r="BH226" s="271"/>
      <c r="BI226"/>
      <c r="BJ226" s="12">
        <v>166</v>
      </c>
      <c r="BK226" s="69"/>
      <c r="BL226" s="70"/>
      <c r="CA226" s="273"/>
      <c r="CB226" s="385"/>
      <c r="CC226"/>
      <c r="CD226" s="12">
        <v>166</v>
      </c>
      <c r="CE226" s="69"/>
      <c r="CF226" s="70"/>
      <c r="CU226" s="273"/>
      <c r="CV226" s="385"/>
      <c r="CW226"/>
      <c r="CX226" s="12">
        <v>166</v>
      </c>
      <c r="CY226" s="69"/>
      <c r="CZ226" s="70"/>
      <c r="DO226" s="273"/>
      <c r="DP226" s="385"/>
      <c r="DQ226"/>
      <c r="DR226" s="12">
        <v>166</v>
      </c>
      <c r="DS226" s="69"/>
      <c r="DT226" s="70"/>
      <c r="EI226" s="273"/>
      <c r="EJ226" s="385"/>
      <c r="EK226"/>
      <c r="EL226" s="12">
        <v>166</v>
      </c>
      <c r="EM226" s="69"/>
      <c r="EN226" s="70"/>
      <c r="FC226" s="273"/>
      <c r="FD226" s="385"/>
      <c r="FE226"/>
      <c r="FF226" s="12">
        <v>166</v>
      </c>
      <c r="FG226" s="69"/>
      <c r="FH226" s="70"/>
      <c r="FW226" s="273"/>
      <c r="FX226" s="385"/>
      <c r="FY226"/>
      <c r="FZ226" s="12">
        <v>166</v>
      </c>
      <c r="GA226" s="69"/>
      <c r="GB226" s="70"/>
      <c r="GQ226" s="273"/>
      <c r="GR226" s="385"/>
      <c r="GS226"/>
      <c r="GT226" s="12">
        <v>166</v>
      </c>
      <c r="GU226" s="69"/>
      <c r="GV226" s="70"/>
      <c r="HK226" s="273"/>
      <c r="HL226" s="385"/>
      <c r="HM226"/>
      <c r="HN226" s="12">
        <v>166</v>
      </c>
      <c r="HO226" s="69"/>
      <c r="HP226" s="70"/>
      <c r="IE226" s="273"/>
      <c r="IF226" s="385"/>
      <c r="IG226"/>
      <c r="IH226" s="12">
        <v>166</v>
      </c>
      <c r="II226" s="69"/>
      <c r="IJ226" s="70"/>
      <c r="IY226" s="273"/>
      <c r="IZ226" s="385"/>
      <c r="JA226"/>
      <c r="JB226" s="12">
        <v>166</v>
      </c>
      <c r="JC226" s="69"/>
      <c r="JD226" s="70"/>
      <c r="JS226" s="273"/>
      <c r="JT226" s="385"/>
      <c r="JU226"/>
      <c r="JV226" s="12">
        <v>166</v>
      </c>
      <c r="JW226" s="69"/>
      <c r="JX226" s="70"/>
      <c r="KM226" s="273"/>
    </row>
    <row r="227" spans="2:299" ht="12.75" customHeight="1" x14ac:dyDescent="0.2">
      <c r="B227" s="12">
        <v>167</v>
      </c>
      <c r="C227" s="69"/>
      <c r="D227" s="70"/>
      <c r="S227" s="273"/>
      <c r="T227" s="385"/>
      <c r="V227" s="12">
        <v>167</v>
      </c>
      <c r="W227" s="69"/>
      <c r="X227" s="70"/>
      <c r="AM227" s="273"/>
      <c r="AN227" s="385"/>
      <c r="AP227" s="12">
        <v>167</v>
      </c>
      <c r="AQ227" s="69"/>
      <c r="AR227" s="70"/>
      <c r="BG227" s="273"/>
      <c r="BH227" s="271"/>
      <c r="BI227"/>
      <c r="BJ227" s="12">
        <v>167</v>
      </c>
      <c r="BK227" s="69"/>
      <c r="BL227" s="70"/>
      <c r="CA227" s="273"/>
      <c r="CB227" s="385"/>
      <c r="CC227"/>
      <c r="CD227" s="12">
        <v>167</v>
      </c>
      <c r="CE227" s="69"/>
      <c r="CF227" s="70"/>
      <c r="CU227" s="273"/>
      <c r="CV227" s="385"/>
      <c r="CW227"/>
      <c r="CX227" s="12">
        <v>167</v>
      </c>
      <c r="CY227" s="69"/>
      <c r="CZ227" s="70"/>
      <c r="DO227" s="273"/>
      <c r="DP227" s="385"/>
      <c r="DQ227"/>
      <c r="DR227" s="12">
        <v>167</v>
      </c>
      <c r="DS227" s="69"/>
      <c r="DT227" s="70"/>
      <c r="EI227" s="273"/>
      <c r="EJ227" s="385"/>
      <c r="EK227"/>
      <c r="EL227" s="12">
        <v>167</v>
      </c>
      <c r="EM227" s="69"/>
      <c r="EN227" s="70"/>
      <c r="FC227" s="273"/>
      <c r="FD227" s="385"/>
      <c r="FE227"/>
      <c r="FF227" s="12">
        <v>167</v>
      </c>
      <c r="FG227" s="69"/>
      <c r="FH227" s="70"/>
      <c r="FW227" s="273"/>
      <c r="FX227" s="385"/>
      <c r="FY227"/>
      <c r="FZ227" s="12">
        <v>167</v>
      </c>
      <c r="GA227" s="69"/>
      <c r="GB227" s="70"/>
      <c r="GQ227" s="273"/>
      <c r="GR227" s="385"/>
      <c r="GS227"/>
      <c r="GT227" s="12">
        <v>167</v>
      </c>
      <c r="GU227" s="69"/>
      <c r="GV227" s="70"/>
      <c r="HK227" s="273"/>
      <c r="HL227" s="385"/>
      <c r="HM227"/>
      <c r="HN227" s="12">
        <v>167</v>
      </c>
      <c r="HO227" s="69"/>
      <c r="HP227" s="70"/>
      <c r="IE227" s="273"/>
      <c r="IF227" s="385"/>
      <c r="IG227"/>
      <c r="IH227" s="12">
        <v>167</v>
      </c>
      <c r="II227" s="69"/>
      <c r="IJ227" s="70"/>
      <c r="IY227" s="273"/>
      <c r="IZ227" s="385"/>
      <c r="JA227"/>
      <c r="JB227" s="12">
        <v>167</v>
      </c>
      <c r="JC227" s="69"/>
      <c r="JD227" s="70"/>
      <c r="JS227" s="273"/>
      <c r="JT227" s="385"/>
      <c r="JU227"/>
      <c r="JV227" s="12">
        <v>167</v>
      </c>
      <c r="JW227" s="69"/>
      <c r="JX227" s="70"/>
      <c r="KM227" s="273"/>
    </row>
    <row r="228" spans="2:299" ht="12.75" customHeight="1" x14ac:dyDescent="0.2">
      <c r="B228" s="12">
        <v>168</v>
      </c>
      <c r="C228" s="69"/>
      <c r="D228" s="70"/>
      <c r="S228" s="273"/>
      <c r="T228" s="385"/>
      <c r="V228" s="12">
        <v>168</v>
      </c>
      <c r="W228" s="69"/>
      <c r="X228" s="70"/>
      <c r="AM228" s="273"/>
      <c r="AN228" s="385"/>
      <c r="AP228" s="12">
        <v>168</v>
      </c>
      <c r="AQ228" s="69"/>
      <c r="AR228" s="70"/>
      <c r="BG228" s="273"/>
      <c r="BH228" s="271"/>
      <c r="BI228"/>
      <c r="BJ228" s="12">
        <v>168</v>
      </c>
      <c r="BK228" s="69"/>
      <c r="BL228" s="70"/>
      <c r="CA228" s="273"/>
      <c r="CB228" s="385"/>
      <c r="CC228"/>
      <c r="CD228" s="12">
        <v>168</v>
      </c>
      <c r="CE228" s="69"/>
      <c r="CF228" s="70"/>
      <c r="CU228" s="273"/>
      <c r="CV228" s="385"/>
      <c r="CW228"/>
      <c r="CX228" s="12">
        <v>168</v>
      </c>
      <c r="CY228" s="69"/>
      <c r="CZ228" s="70"/>
      <c r="DO228" s="273"/>
      <c r="DP228" s="385"/>
      <c r="DQ228"/>
      <c r="DR228" s="12">
        <v>168</v>
      </c>
      <c r="DS228" s="69"/>
      <c r="DT228" s="70"/>
      <c r="EI228" s="273"/>
      <c r="EJ228" s="385"/>
      <c r="EK228"/>
      <c r="EL228" s="12">
        <v>168</v>
      </c>
      <c r="EM228" s="69"/>
      <c r="EN228" s="70"/>
      <c r="FC228" s="273"/>
      <c r="FD228" s="385"/>
      <c r="FE228"/>
      <c r="FF228" s="12">
        <v>168</v>
      </c>
      <c r="FG228" s="69"/>
      <c r="FH228" s="70"/>
      <c r="FW228" s="273"/>
      <c r="FX228" s="385"/>
      <c r="FY228"/>
      <c r="FZ228" s="12">
        <v>168</v>
      </c>
      <c r="GA228" s="69"/>
      <c r="GB228" s="70"/>
      <c r="GQ228" s="273"/>
      <c r="GR228" s="385"/>
      <c r="GS228"/>
      <c r="GT228" s="12">
        <v>168</v>
      </c>
      <c r="GU228" s="69"/>
      <c r="GV228" s="70"/>
      <c r="HK228" s="273"/>
      <c r="HL228" s="385"/>
      <c r="HM228"/>
      <c r="HN228" s="12">
        <v>168</v>
      </c>
      <c r="HO228" s="69"/>
      <c r="HP228" s="70"/>
      <c r="IE228" s="273"/>
      <c r="IF228" s="385"/>
      <c r="IG228"/>
      <c r="IH228" s="12">
        <v>168</v>
      </c>
      <c r="II228" s="69"/>
      <c r="IJ228" s="70"/>
      <c r="IY228" s="273"/>
      <c r="IZ228" s="385"/>
      <c r="JA228"/>
      <c r="JB228" s="12">
        <v>168</v>
      </c>
      <c r="JC228" s="69"/>
      <c r="JD228" s="70"/>
      <c r="JS228" s="273"/>
      <c r="JT228" s="385"/>
      <c r="JU228"/>
      <c r="JV228" s="12">
        <v>168</v>
      </c>
      <c r="JW228" s="69"/>
      <c r="JX228" s="70"/>
      <c r="KM228" s="273"/>
    </row>
    <row r="229" spans="2:299" ht="12.75" customHeight="1" x14ac:dyDescent="0.2">
      <c r="B229" s="12">
        <v>169</v>
      </c>
      <c r="C229" s="69"/>
      <c r="D229" s="70"/>
      <c r="S229" s="273"/>
      <c r="T229" s="385"/>
      <c r="V229" s="12">
        <v>169</v>
      </c>
      <c r="W229" s="69"/>
      <c r="X229" s="70"/>
      <c r="AM229" s="273"/>
      <c r="AN229" s="385"/>
      <c r="AP229" s="12">
        <v>169</v>
      </c>
      <c r="AQ229" s="69"/>
      <c r="AR229" s="70"/>
      <c r="BG229" s="273"/>
      <c r="BH229" s="271"/>
      <c r="BI229"/>
      <c r="BJ229" s="12">
        <v>169</v>
      </c>
      <c r="BK229" s="69"/>
      <c r="BL229" s="70"/>
      <c r="CA229" s="273"/>
      <c r="CB229" s="385"/>
      <c r="CC229"/>
      <c r="CD229" s="12">
        <v>169</v>
      </c>
      <c r="CE229" s="69"/>
      <c r="CF229" s="70"/>
      <c r="CU229" s="273"/>
      <c r="CV229" s="385"/>
      <c r="CW229"/>
      <c r="CX229" s="12">
        <v>169</v>
      </c>
      <c r="CY229" s="69"/>
      <c r="CZ229" s="70"/>
      <c r="DO229" s="273"/>
      <c r="DP229" s="385"/>
      <c r="DQ229"/>
      <c r="DR229" s="12">
        <v>169</v>
      </c>
      <c r="DS229" s="69"/>
      <c r="DT229" s="70"/>
      <c r="EI229" s="273"/>
      <c r="EJ229" s="385"/>
      <c r="EK229"/>
      <c r="EL229" s="12">
        <v>169</v>
      </c>
      <c r="EM229" s="69"/>
      <c r="EN229" s="70"/>
      <c r="FC229" s="273"/>
      <c r="FD229" s="385"/>
      <c r="FE229"/>
      <c r="FF229" s="12">
        <v>169</v>
      </c>
      <c r="FG229" s="69"/>
      <c r="FH229" s="70"/>
      <c r="FW229" s="273"/>
      <c r="FX229" s="385"/>
      <c r="FY229"/>
      <c r="FZ229" s="12">
        <v>169</v>
      </c>
      <c r="GA229" s="69"/>
      <c r="GB229" s="70"/>
      <c r="GQ229" s="273"/>
      <c r="GR229" s="385"/>
      <c r="GS229"/>
      <c r="GT229" s="12">
        <v>169</v>
      </c>
      <c r="GU229" s="69"/>
      <c r="GV229" s="70"/>
      <c r="HK229" s="273"/>
      <c r="HL229" s="385"/>
      <c r="HM229"/>
      <c r="HN229" s="12">
        <v>169</v>
      </c>
      <c r="HO229" s="69"/>
      <c r="HP229" s="70"/>
      <c r="IE229" s="273"/>
      <c r="IF229" s="385"/>
      <c r="IG229"/>
      <c r="IH229" s="12">
        <v>169</v>
      </c>
      <c r="II229" s="69"/>
      <c r="IJ229" s="70"/>
      <c r="IY229" s="273"/>
      <c r="IZ229" s="385"/>
      <c r="JA229"/>
      <c r="JB229" s="12">
        <v>169</v>
      </c>
      <c r="JC229" s="69"/>
      <c r="JD229" s="70"/>
      <c r="JS229" s="273"/>
      <c r="JT229" s="385"/>
      <c r="JU229"/>
      <c r="JV229" s="12">
        <v>169</v>
      </c>
      <c r="JW229" s="69"/>
      <c r="JX229" s="70"/>
      <c r="KM229" s="273"/>
    </row>
    <row r="230" spans="2:299" ht="12.75" customHeight="1" x14ac:dyDescent="0.2">
      <c r="B230" s="12">
        <v>170</v>
      </c>
      <c r="C230" s="69"/>
      <c r="D230" s="70"/>
      <c r="S230" s="273"/>
      <c r="T230" s="385"/>
      <c r="V230" s="12">
        <v>170</v>
      </c>
      <c r="W230" s="69"/>
      <c r="X230" s="70"/>
      <c r="AM230" s="273"/>
      <c r="AN230" s="385"/>
      <c r="AP230" s="12">
        <v>170</v>
      </c>
      <c r="AQ230" s="69"/>
      <c r="AR230" s="70"/>
      <c r="BG230" s="273"/>
      <c r="BH230" s="271"/>
      <c r="BI230"/>
      <c r="BJ230" s="12">
        <v>170</v>
      </c>
      <c r="BK230" s="69"/>
      <c r="BL230" s="70"/>
      <c r="CA230" s="273"/>
      <c r="CB230" s="385"/>
      <c r="CC230"/>
      <c r="CD230" s="12">
        <v>170</v>
      </c>
      <c r="CE230" s="69"/>
      <c r="CF230" s="70"/>
      <c r="CU230" s="273"/>
      <c r="CV230" s="385"/>
      <c r="CW230"/>
      <c r="CX230" s="12">
        <v>170</v>
      </c>
      <c r="CY230" s="69"/>
      <c r="CZ230" s="70"/>
      <c r="DO230" s="273"/>
      <c r="DP230" s="385"/>
      <c r="DQ230"/>
      <c r="DR230" s="12">
        <v>170</v>
      </c>
      <c r="DS230" s="69"/>
      <c r="DT230" s="70"/>
      <c r="EI230" s="273"/>
      <c r="EJ230" s="385"/>
      <c r="EK230"/>
      <c r="EL230" s="12">
        <v>170</v>
      </c>
      <c r="EM230" s="69"/>
      <c r="EN230" s="70"/>
      <c r="FC230" s="273"/>
      <c r="FD230" s="385"/>
      <c r="FE230"/>
      <c r="FF230" s="12">
        <v>170</v>
      </c>
      <c r="FG230" s="69"/>
      <c r="FH230" s="70"/>
      <c r="FW230" s="273"/>
      <c r="FX230" s="385"/>
      <c r="FY230"/>
      <c r="FZ230" s="12">
        <v>170</v>
      </c>
      <c r="GA230" s="69"/>
      <c r="GB230" s="70"/>
      <c r="GQ230" s="273"/>
      <c r="GR230" s="385"/>
      <c r="GS230"/>
      <c r="GT230" s="12">
        <v>170</v>
      </c>
      <c r="GU230" s="69"/>
      <c r="GV230" s="70"/>
      <c r="HK230" s="273"/>
      <c r="HL230" s="385"/>
      <c r="HM230"/>
      <c r="HN230" s="12">
        <v>170</v>
      </c>
      <c r="HO230" s="69"/>
      <c r="HP230" s="70"/>
      <c r="IE230" s="273"/>
      <c r="IF230" s="385"/>
      <c r="IG230"/>
      <c r="IH230" s="12">
        <v>170</v>
      </c>
      <c r="II230" s="69"/>
      <c r="IJ230" s="70"/>
      <c r="IY230" s="273"/>
      <c r="IZ230" s="385"/>
      <c r="JA230"/>
      <c r="JB230" s="12">
        <v>170</v>
      </c>
      <c r="JC230" s="69"/>
      <c r="JD230" s="70"/>
      <c r="JS230" s="273"/>
      <c r="JT230" s="385"/>
      <c r="JU230"/>
      <c r="JV230" s="12">
        <v>170</v>
      </c>
      <c r="JW230" s="69"/>
      <c r="JX230" s="70"/>
      <c r="KM230" s="273"/>
    </row>
    <row r="231" spans="2:299" ht="12.75" customHeight="1" x14ac:dyDescent="0.2">
      <c r="B231" s="12">
        <v>171</v>
      </c>
      <c r="C231" s="69"/>
      <c r="D231" s="70"/>
      <c r="S231" s="273"/>
      <c r="T231" s="385"/>
      <c r="V231" s="12">
        <v>171</v>
      </c>
      <c r="W231" s="69"/>
      <c r="X231" s="70"/>
      <c r="AM231" s="273"/>
      <c r="AN231" s="385"/>
      <c r="AP231" s="12">
        <v>171</v>
      </c>
      <c r="AQ231" s="69"/>
      <c r="AR231" s="70"/>
      <c r="BG231" s="273"/>
      <c r="BH231" s="271"/>
      <c r="BI231"/>
      <c r="BJ231" s="12">
        <v>171</v>
      </c>
      <c r="BK231" s="69"/>
      <c r="BL231" s="70"/>
      <c r="CA231" s="273"/>
      <c r="CB231" s="385"/>
      <c r="CC231"/>
      <c r="CD231" s="12">
        <v>171</v>
      </c>
      <c r="CE231" s="69"/>
      <c r="CF231" s="70"/>
      <c r="CU231" s="273"/>
      <c r="CV231" s="385"/>
      <c r="CW231"/>
      <c r="CX231" s="12">
        <v>171</v>
      </c>
      <c r="CY231" s="69"/>
      <c r="CZ231" s="70"/>
      <c r="DO231" s="273"/>
      <c r="DP231" s="385"/>
      <c r="DQ231"/>
      <c r="DR231" s="12">
        <v>171</v>
      </c>
      <c r="DS231" s="69"/>
      <c r="DT231" s="70"/>
      <c r="EI231" s="273"/>
      <c r="EJ231" s="385"/>
      <c r="EK231"/>
      <c r="EL231" s="12">
        <v>171</v>
      </c>
      <c r="EM231" s="69"/>
      <c r="EN231" s="70"/>
      <c r="FC231" s="273"/>
      <c r="FD231" s="385"/>
      <c r="FE231"/>
      <c r="FF231" s="12">
        <v>171</v>
      </c>
      <c r="FG231" s="69"/>
      <c r="FH231" s="70"/>
      <c r="FW231" s="273"/>
      <c r="FX231" s="385"/>
      <c r="FY231"/>
      <c r="FZ231" s="12">
        <v>171</v>
      </c>
      <c r="GA231" s="69"/>
      <c r="GB231" s="70"/>
      <c r="GQ231" s="273"/>
      <c r="GR231" s="385"/>
      <c r="GS231"/>
      <c r="GT231" s="12">
        <v>171</v>
      </c>
      <c r="GU231" s="69"/>
      <c r="GV231" s="70"/>
      <c r="HK231" s="273"/>
      <c r="HL231" s="385"/>
      <c r="HM231"/>
      <c r="HN231" s="12">
        <v>171</v>
      </c>
      <c r="HO231" s="69"/>
      <c r="HP231" s="70"/>
      <c r="IE231" s="273"/>
      <c r="IF231" s="385"/>
      <c r="IG231"/>
      <c r="IH231" s="12">
        <v>171</v>
      </c>
      <c r="II231" s="69"/>
      <c r="IJ231" s="70"/>
      <c r="IY231" s="273"/>
      <c r="IZ231" s="385"/>
      <c r="JA231"/>
      <c r="JB231" s="12">
        <v>171</v>
      </c>
      <c r="JC231" s="69"/>
      <c r="JD231" s="70"/>
      <c r="JS231" s="273"/>
      <c r="JT231" s="385"/>
      <c r="JU231"/>
      <c r="JV231" s="12">
        <v>171</v>
      </c>
      <c r="JW231" s="69"/>
      <c r="JX231" s="70"/>
      <c r="KM231" s="273"/>
    </row>
    <row r="232" spans="2:299" ht="12.75" customHeight="1" x14ac:dyDescent="0.2">
      <c r="B232" s="12">
        <v>172</v>
      </c>
      <c r="C232" s="69"/>
      <c r="D232" s="70"/>
      <c r="S232" s="273"/>
      <c r="T232" s="385"/>
      <c r="V232" s="12">
        <v>172</v>
      </c>
      <c r="W232" s="69"/>
      <c r="X232" s="70"/>
      <c r="AM232" s="273"/>
      <c r="AN232" s="385"/>
      <c r="AP232" s="12">
        <v>172</v>
      </c>
      <c r="AQ232" s="69"/>
      <c r="AR232" s="70"/>
      <c r="BG232" s="273"/>
      <c r="BH232" s="271"/>
      <c r="BI232"/>
      <c r="BJ232" s="12">
        <v>172</v>
      </c>
      <c r="BK232" s="69"/>
      <c r="BL232" s="70"/>
      <c r="CA232" s="273"/>
      <c r="CB232" s="385"/>
      <c r="CC232"/>
      <c r="CD232" s="12">
        <v>172</v>
      </c>
      <c r="CE232" s="69"/>
      <c r="CF232" s="70"/>
      <c r="CU232" s="273"/>
      <c r="CV232" s="385"/>
      <c r="CW232"/>
      <c r="CX232" s="12">
        <v>172</v>
      </c>
      <c r="CY232" s="69"/>
      <c r="CZ232" s="70"/>
      <c r="DO232" s="273"/>
      <c r="DP232" s="385"/>
      <c r="DQ232"/>
      <c r="DR232" s="12">
        <v>172</v>
      </c>
      <c r="DS232" s="69"/>
      <c r="DT232" s="70"/>
      <c r="EI232" s="273"/>
      <c r="EJ232" s="385"/>
      <c r="EK232"/>
      <c r="EL232" s="12">
        <v>172</v>
      </c>
      <c r="EM232" s="69"/>
      <c r="EN232" s="70"/>
      <c r="FC232" s="273"/>
      <c r="FD232" s="385"/>
      <c r="FE232"/>
      <c r="FF232" s="12">
        <v>172</v>
      </c>
      <c r="FG232" s="69"/>
      <c r="FH232" s="70"/>
      <c r="FW232" s="273"/>
      <c r="FX232" s="385"/>
      <c r="FY232"/>
      <c r="FZ232" s="12">
        <v>172</v>
      </c>
      <c r="GA232" s="69"/>
      <c r="GB232" s="70"/>
      <c r="GQ232" s="273"/>
      <c r="GR232" s="385"/>
      <c r="GS232"/>
      <c r="GT232" s="12">
        <v>172</v>
      </c>
      <c r="GU232" s="69"/>
      <c r="GV232" s="70"/>
      <c r="HK232" s="273"/>
      <c r="HL232" s="385"/>
      <c r="HM232"/>
      <c r="HN232" s="12">
        <v>172</v>
      </c>
      <c r="HO232" s="69"/>
      <c r="HP232" s="70"/>
      <c r="IE232" s="273"/>
      <c r="IF232" s="385"/>
      <c r="IG232"/>
      <c r="IH232" s="12">
        <v>172</v>
      </c>
      <c r="II232" s="69"/>
      <c r="IJ232" s="70"/>
      <c r="IY232" s="273"/>
      <c r="IZ232" s="385"/>
      <c r="JA232"/>
      <c r="JB232" s="12">
        <v>172</v>
      </c>
      <c r="JC232" s="69"/>
      <c r="JD232" s="70"/>
      <c r="JS232" s="273"/>
      <c r="JT232" s="385"/>
      <c r="JU232"/>
      <c r="JV232" s="12">
        <v>172</v>
      </c>
      <c r="JW232" s="69"/>
      <c r="JX232" s="70"/>
      <c r="KM232" s="273"/>
    </row>
    <row r="233" spans="2:299" ht="12.75" customHeight="1" x14ac:dyDescent="0.2">
      <c r="B233" s="12">
        <v>173</v>
      </c>
      <c r="C233" s="69"/>
      <c r="D233" s="70"/>
      <c r="S233" s="273"/>
      <c r="T233" s="385"/>
      <c r="V233" s="12">
        <v>173</v>
      </c>
      <c r="W233" s="69"/>
      <c r="X233" s="70"/>
      <c r="AM233" s="273"/>
      <c r="AN233" s="385"/>
      <c r="AP233" s="12">
        <v>173</v>
      </c>
      <c r="AQ233" s="69"/>
      <c r="AR233" s="70"/>
      <c r="BG233" s="273"/>
      <c r="BH233" s="271"/>
      <c r="BI233"/>
      <c r="BJ233" s="12">
        <v>173</v>
      </c>
      <c r="BK233" s="69"/>
      <c r="BL233" s="70"/>
      <c r="CA233" s="273"/>
      <c r="CB233" s="385"/>
      <c r="CC233"/>
      <c r="CD233" s="12">
        <v>173</v>
      </c>
      <c r="CE233" s="69"/>
      <c r="CF233" s="70"/>
      <c r="CU233" s="273"/>
      <c r="CV233" s="385"/>
      <c r="CW233"/>
      <c r="CX233" s="12">
        <v>173</v>
      </c>
      <c r="CY233" s="69"/>
      <c r="CZ233" s="70"/>
      <c r="DO233" s="273"/>
      <c r="DP233" s="385"/>
      <c r="DQ233"/>
      <c r="DR233" s="12">
        <v>173</v>
      </c>
      <c r="DS233" s="69"/>
      <c r="DT233" s="70"/>
      <c r="EI233" s="273"/>
      <c r="EJ233" s="385"/>
      <c r="EK233"/>
      <c r="EL233" s="12">
        <v>173</v>
      </c>
      <c r="EM233" s="69"/>
      <c r="EN233" s="70"/>
      <c r="FC233" s="273"/>
      <c r="FD233" s="385"/>
      <c r="FE233"/>
      <c r="FF233" s="12">
        <v>173</v>
      </c>
      <c r="FG233" s="69"/>
      <c r="FH233" s="70"/>
      <c r="FW233" s="273"/>
      <c r="FX233" s="385"/>
      <c r="FY233"/>
      <c r="FZ233" s="12">
        <v>173</v>
      </c>
      <c r="GA233" s="69"/>
      <c r="GB233" s="70"/>
      <c r="GQ233" s="273"/>
      <c r="GR233" s="385"/>
      <c r="GS233"/>
      <c r="GT233" s="12">
        <v>173</v>
      </c>
      <c r="GU233" s="69"/>
      <c r="GV233" s="70"/>
      <c r="HK233" s="273"/>
      <c r="HL233" s="385"/>
      <c r="HM233"/>
      <c r="HN233" s="12">
        <v>173</v>
      </c>
      <c r="HO233" s="69"/>
      <c r="HP233" s="70"/>
      <c r="IE233" s="273"/>
      <c r="IF233" s="385"/>
      <c r="IG233"/>
      <c r="IH233" s="12">
        <v>173</v>
      </c>
      <c r="II233" s="69"/>
      <c r="IJ233" s="70"/>
      <c r="IY233" s="273"/>
      <c r="IZ233" s="385"/>
      <c r="JA233"/>
      <c r="JB233" s="12">
        <v>173</v>
      </c>
      <c r="JC233" s="69"/>
      <c r="JD233" s="70"/>
      <c r="JS233" s="273"/>
      <c r="JT233" s="385"/>
      <c r="JU233"/>
      <c r="JV233" s="12">
        <v>173</v>
      </c>
      <c r="JW233" s="69"/>
      <c r="JX233" s="70"/>
      <c r="KM233" s="273"/>
    </row>
    <row r="234" spans="2:299" ht="12.75" customHeight="1" x14ac:dyDescent="0.2">
      <c r="B234" s="12">
        <v>174</v>
      </c>
      <c r="C234" s="69"/>
      <c r="D234" s="70"/>
      <c r="S234" s="273"/>
      <c r="T234" s="385"/>
      <c r="V234" s="12">
        <v>174</v>
      </c>
      <c r="W234" s="69"/>
      <c r="X234" s="70"/>
      <c r="AM234" s="273"/>
      <c r="AN234" s="385"/>
      <c r="AP234" s="12">
        <v>174</v>
      </c>
      <c r="AQ234" s="69"/>
      <c r="AR234" s="70"/>
      <c r="BG234" s="273"/>
      <c r="BH234" s="271"/>
      <c r="BI234"/>
      <c r="BJ234" s="12">
        <v>174</v>
      </c>
      <c r="BK234" s="69"/>
      <c r="BL234" s="70"/>
      <c r="CA234" s="273"/>
      <c r="CB234" s="385"/>
      <c r="CC234"/>
      <c r="CD234" s="12">
        <v>174</v>
      </c>
      <c r="CE234" s="69"/>
      <c r="CF234" s="70"/>
      <c r="CU234" s="273"/>
      <c r="CV234" s="385"/>
      <c r="CW234"/>
      <c r="CX234" s="12">
        <v>174</v>
      </c>
      <c r="CY234" s="69"/>
      <c r="CZ234" s="70"/>
      <c r="DO234" s="273"/>
      <c r="DP234" s="385"/>
      <c r="DQ234"/>
      <c r="DR234" s="12">
        <v>174</v>
      </c>
      <c r="DS234" s="69"/>
      <c r="DT234" s="70"/>
      <c r="EI234" s="273"/>
      <c r="EJ234" s="385"/>
      <c r="EK234"/>
      <c r="EL234" s="12">
        <v>174</v>
      </c>
      <c r="EM234" s="69"/>
      <c r="EN234" s="70"/>
      <c r="FC234" s="273"/>
      <c r="FD234" s="385"/>
      <c r="FE234"/>
      <c r="FF234" s="12">
        <v>174</v>
      </c>
      <c r="FG234" s="69"/>
      <c r="FH234" s="70"/>
      <c r="FW234" s="273"/>
      <c r="FX234" s="385"/>
      <c r="FY234"/>
      <c r="FZ234" s="12">
        <v>174</v>
      </c>
      <c r="GA234" s="69"/>
      <c r="GB234" s="70"/>
      <c r="GQ234" s="273"/>
      <c r="GR234" s="385"/>
      <c r="GS234"/>
      <c r="GT234" s="12">
        <v>174</v>
      </c>
      <c r="GU234" s="69"/>
      <c r="GV234" s="70"/>
      <c r="HK234" s="273"/>
      <c r="HL234" s="385"/>
      <c r="HM234"/>
      <c r="HN234" s="12">
        <v>174</v>
      </c>
      <c r="HO234" s="69"/>
      <c r="HP234" s="70"/>
      <c r="IE234" s="273"/>
      <c r="IF234" s="385"/>
      <c r="IG234"/>
      <c r="IH234" s="12">
        <v>174</v>
      </c>
      <c r="II234" s="69"/>
      <c r="IJ234" s="70"/>
      <c r="IY234" s="273"/>
      <c r="IZ234" s="385"/>
      <c r="JA234"/>
      <c r="JB234" s="12">
        <v>174</v>
      </c>
      <c r="JC234" s="69"/>
      <c r="JD234" s="70"/>
      <c r="JS234" s="273"/>
      <c r="JT234" s="385"/>
      <c r="JU234"/>
      <c r="JV234" s="12">
        <v>174</v>
      </c>
      <c r="JW234" s="69"/>
      <c r="JX234" s="70"/>
      <c r="KM234" s="273"/>
    </row>
    <row r="235" spans="2:299" ht="12.75" customHeight="1" x14ac:dyDescent="0.2">
      <c r="B235" s="12">
        <v>175</v>
      </c>
      <c r="C235" s="69"/>
      <c r="D235" s="70"/>
      <c r="S235" s="273"/>
      <c r="T235" s="385"/>
      <c r="V235" s="12">
        <v>175</v>
      </c>
      <c r="W235" s="69"/>
      <c r="X235" s="70"/>
      <c r="AM235" s="273"/>
      <c r="AN235" s="385"/>
      <c r="AP235" s="12">
        <v>175</v>
      </c>
      <c r="AQ235" s="69"/>
      <c r="AR235" s="70"/>
      <c r="BG235" s="273"/>
      <c r="BH235" s="271"/>
      <c r="BI235"/>
      <c r="BJ235" s="12">
        <v>175</v>
      </c>
      <c r="BK235" s="69"/>
      <c r="BL235" s="70"/>
      <c r="CA235" s="273"/>
      <c r="CB235" s="385"/>
      <c r="CC235"/>
      <c r="CD235" s="12">
        <v>175</v>
      </c>
      <c r="CE235" s="69"/>
      <c r="CF235" s="70"/>
      <c r="CU235" s="273"/>
      <c r="CV235" s="385"/>
      <c r="CW235"/>
      <c r="CX235" s="12">
        <v>175</v>
      </c>
      <c r="CY235" s="69"/>
      <c r="CZ235" s="70"/>
      <c r="DO235" s="273"/>
      <c r="DP235" s="385"/>
      <c r="DQ235"/>
      <c r="DR235" s="12">
        <v>175</v>
      </c>
      <c r="DS235" s="69"/>
      <c r="DT235" s="70"/>
      <c r="EI235" s="273"/>
      <c r="EJ235" s="385"/>
      <c r="EK235"/>
      <c r="EL235" s="12">
        <v>175</v>
      </c>
      <c r="EM235" s="69"/>
      <c r="EN235" s="70"/>
      <c r="FC235" s="273"/>
      <c r="FD235" s="385"/>
      <c r="FE235"/>
      <c r="FF235" s="12">
        <v>175</v>
      </c>
      <c r="FG235" s="69"/>
      <c r="FH235" s="70"/>
      <c r="FW235" s="273"/>
      <c r="FX235" s="385"/>
      <c r="FY235"/>
      <c r="FZ235" s="12">
        <v>175</v>
      </c>
      <c r="GA235" s="69"/>
      <c r="GB235" s="70"/>
      <c r="GQ235" s="273"/>
      <c r="GR235" s="385"/>
      <c r="GS235"/>
      <c r="GT235" s="12">
        <v>175</v>
      </c>
      <c r="GU235" s="69"/>
      <c r="GV235" s="70"/>
      <c r="HK235" s="273"/>
      <c r="HL235" s="385"/>
      <c r="HM235"/>
      <c r="HN235" s="12">
        <v>175</v>
      </c>
      <c r="HO235" s="69"/>
      <c r="HP235" s="70"/>
      <c r="IE235" s="273"/>
      <c r="IF235" s="385"/>
      <c r="IG235"/>
      <c r="IH235" s="12">
        <v>175</v>
      </c>
      <c r="II235" s="69"/>
      <c r="IJ235" s="70"/>
      <c r="IY235" s="273"/>
      <c r="IZ235" s="385"/>
      <c r="JA235"/>
      <c r="JB235" s="12">
        <v>175</v>
      </c>
      <c r="JC235" s="69"/>
      <c r="JD235" s="70"/>
      <c r="JS235" s="273"/>
      <c r="JT235" s="385"/>
      <c r="JU235"/>
      <c r="JV235" s="12">
        <v>175</v>
      </c>
      <c r="JW235" s="69"/>
      <c r="JX235" s="70"/>
      <c r="KM235" s="273"/>
    </row>
    <row r="236" spans="2:299" ht="12.75" customHeight="1" x14ac:dyDescent="0.2">
      <c r="B236" s="12">
        <v>176</v>
      </c>
      <c r="C236" s="69"/>
      <c r="D236" s="70"/>
      <c r="S236" s="273"/>
      <c r="T236" s="385"/>
      <c r="V236" s="12">
        <v>176</v>
      </c>
      <c r="W236" s="69"/>
      <c r="X236" s="70"/>
      <c r="AM236" s="273"/>
      <c r="AN236" s="385"/>
      <c r="AP236" s="12">
        <v>176</v>
      </c>
      <c r="AQ236" s="69"/>
      <c r="AR236" s="70"/>
      <c r="BG236" s="273"/>
      <c r="BH236" s="271"/>
      <c r="BI236"/>
      <c r="BJ236" s="12">
        <v>176</v>
      </c>
      <c r="BK236" s="69"/>
      <c r="BL236" s="70"/>
      <c r="CA236" s="273"/>
      <c r="CB236" s="385"/>
      <c r="CC236"/>
      <c r="CD236" s="12">
        <v>176</v>
      </c>
      <c r="CE236" s="69"/>
      <c r="CF236" s="70"/>
      <c r="CU236" s="273"/>
      <c r="CV236" s="385"/>
      <c r="CW236"/>
      <c r="CX236" s="12">
        <v>176</v>
      </c>
      <c r="CY236" s="69"/>
      <c r="CZ236" s="70"/>
      <c r="DO236" s="273"/>
      <c r="DP236" s="385"/>
      <c r="DQ236"/>
      <c r="DR236" s="12">
        <v>176</v>
      </c>
      <c r="DS236" s="69"/>
      <c r="DT236" s="70"/>
      <c r="EI236" s="273"/>
      <c r="EJ236" s="385"/>
      <c r="EK236"/>
      <c r="EL236" s="12">
        <v>176</v>
      </c>
      <c r="EM236" s="69"/>
      <c r="EN236" s="70"/>
      <c r="FC236" s="273"/>
      <c r="FD236" s="385"/>
      <c r="FE236"/>
      <c r="FF236" s="12">
        <v>176</v>
      </c>
      <c r="FG236" s="69"/>
      <c r="FH236" s="70"/>
      <c r="FW236" s="273"/>
      <c r="FX236" s="385"/>
      <c r="FY236"/>
      <c r="FZ236" s="12">
        <v>176</v>
      </c>
      <c r="GA236" s="69"/>
      <c r="GB236" s="70"/>
      <c r="GQ236" s="273"/>
      <c r="GR236" s="385"/>
      <c r="GS236"/>
      <c r="GT236" s="12">
        <v>176</v>
      </c>
      <c r="GU236" s="69"/>
      <c r="GV236" s="70"/>
      <c r="HK236" s="273"/>
      <c r="HL236" s="385"/>
      <c r="HM236"/>
      <c r="HN236" s="12">
        <v>176</v>
      </c>
      <c r="HO236" s="69"/>
      <c r="HP236" s="70"/>
      <c r="IE236" s="273"/>
      <c r="IF236" s="385"/>
      <c r="IG236"/>
      <c r="IH236" s="12">
        <v>176</v>
      </c>
      <c r="II236" s="69"/>
      <c r="IJ236" s="70"/>
      <c r="IY236" s="273"/>
      <c r="IZ236" s="385"/>
      <c r="JA236"/>
      <c r="JB236" s="12">
        <v>176</v>
      </c>
      <c r="JC236" s="69"/>
      <c r="JD236" s="70"/>
      <c r="JS236" s="273"/>
      <c r="JT236" s="385"/>
      <c r="JU236"/>
      <c r="JV236" s="12">
        <v>176</v>
      </c>
      <c r="JW236" s="69"/>
      <c r="JX236" s="70"/>
      <c r="KM236" s="273"/>
    </row>
    <row r="237" spans="2:299" ht="12.75" customHeight="1" x14ac:dyDescent="0.2">
      <c r="B237" s="12">
        <v>177</v>
      </c>
      <c r="C237" s="69"/>
      <c r="D237" s="70"/>
      <c r="S237" s="273"/>
      <c r="T237" s="385"/>
      <c r="V237" s="12">
        <v>177</v>
      </c>
      <c r="W237" s="69"/>
      <c r="X237" s="70"/>
      <c r="AM237" s="273"/>
      <c r="AN237" s="385"/>
      <c r="AP237" s="12">
        <v>177</v>
      </c>
      <c r="AQ237" s="69"/>
      <c r="AR237" s="70"/>
      <c r="BG237" s="273"/>
      <c r="BH237" s="271"/>
      <c r="BI237"/>
      <c r="BJ237" s="12">
        <v>177</v>
      </c>
      <c r="BK237" s="69"/>
      <c r="BL237" s="70"/>
      <c r="CA237" s="273"/>
      <c r="CB237" s="385"/>
      <c r="CC237"/>
      <c r="CD237" s="12">
        <v>177</v>
      </c>
      <c r="CE237" s="69"/>
      <c r="CF237" s="70"/>
      <c r="CU237" s="273"/>
      <c r="CV237" s="385"/>
      <c r="CW237"/>
      <c r="CX237" s="12">
        <v>177</v>
      </c>
      <c r="CY237" s="69"/>
      <c r="CZ237" s="70"/>
      <c r="DO237" s="273"/>
      <c r="DP237" s="385"/>
      <c r="DQ237"/>
      <c r="DR237" s="12">
        <v>177</v>
      </c>
      <c r="DS237" s="69"/>
      <c r="DT237" s="70"/>
      <c r="EI237" s="273"/>
      <c r="EJ237" s="385"/>
      <c r="EK237"/>
      <c r="EL237" s="12">
        <v>177</v>
      </c>
      <c r="EM237" s="69"/>
      <c r="EN237" s="70"/>
      <c r="FC237" s="273"/>
      <c r="FD237" s="385"/>
      <c r="FE237"/>
      <c r="FF237" s="12">
        <v>177</v>
      </c>
      <c r="FG237" s="69"/>
      <c r="FH237" s="70"/>
      <c r="FW237" s="273"/>
      <c r="FX237" s="385"/>
      <c r="FY237"/>
      <c r="FZ237" s="12">
        <v>177</v>
      </c>
      <c r="GA237" s="69"/>
      <c r="GB237" s="70"/>
      <c r="GQ237" s="273"/>
      <c r="GR237" s="385"/>
      <c r="GS237"/>
      <c r="GT237" s="12">
        <v>177</v>
      </c>
      <c r="GU237" s="69"/>
      <c r="GV237" s="70"/>
      <c r="HK237" s="273"/>
      <c r="HL237" s="385"/>
      <c r="HM237"/>
      <c r="HN237" s="12">
        <v>177</v>
      </c>
      <c r="HO237" s="69"/>
      <c r="HP237" s="70"/>
      <c r="IE237" s="273"/>
      <c r="IF237" s="385"/>
      <c r="IG237"/>
      <c r="IH237" s="12">
        <v>177</v>
      </c>
      <c r="II237" s="69"/>
      <c r="IJ237" s="70"/>
      <c r="IY237" s="273"/>
      <c r="IZ237" s="385"/>
      <c r="JA237"/>
      <c r="JB237" s="12">
        <v>177</v>
      </c>
      <c r="JC237" s="69"/>
      <c r="JD237" s="70"/>
      <c r="JS237" s="273"/>
      <c r="JT237" s="385"/>
      <c r="JU237"/>
      <c r="JV237" s="12">
        <v>177</v>
      </c>
      <c r="JW237" s="69"/>
      <c r="JX237" s="70"/>
      <c r="KM237" s="273"/>
    </row>
    <row r="238" spans="2:299" ht="12.75" customHeight="1" x14ac:dyDescent="0.2">
      <c r="B238" s="12">
        <v>178</v>
      </c>
      <c r="C238" s="69"/>
      <c r="D238" s="70"/>
      <c r="S238" s="273"/>
      <c r="T238" s="385"/>
      <c r="V238" s="12">
        <v>178</v>
      </c>
      <c r="W238" s="69"/>
      <c r="X238" s="70"/>
      <c r="AM238" s="273"/>
      <c r="AN238" s="385"/>
      <c r="AP238" s="12">
        <v>178</v>
      </c>
      <c r="AQ238" s="69"/>
      <c r="AR238" s="70"/>
      <c r="BG238" s="273"/>
      <c r="BH238" s="271"/>
      <c r="BI238"/>
      <c r="BJ238" s="12">
        <v>178</v>
      </c>
      <c r="BK238" s="69"/>
      <c r="BL238" s="70"/>
      <c r="CA238" s="273"/>
      <c r="CB238" s="385"/>
      <c r="CC238"/>
      <c r="CD238" s="12">
        <v>178</v>
      </c>
      <c r="CE238" s="69"/>
      <c r="CF238" s="70"/>
      <c r="CU238" s="273"/>
      <c r="CV238" s="385"/>
      <c r="CW238"/>
      <c r="CX238" s="12">
        <v>178</v>
      </c>
      <c r="CY238" s="69"/>
      <c r="CZ238" s="70"/>
      <c r="DO238" s="273"/>
      <c r="DP238" s="385"/>
      <c r="DQ238"/>
      <c r="DR238" s="12">
        <v>178</v>
      </c>
      <c r="DS238" s="69"/>
      <c r="DT238" s="70"/>
      <c r="EI238" s="273"/>
      <c r="EJ238" s="385"/>
      <c r="EK238"/>
      <c r="EL238" s="12">
        <v>178</v>
      </c>
      <c r="EM238" s="69"/>
      <c r="EN238" s="70"/>
      <c r="FC238" s="273"/>
      <c r="FD238" s="385"/>
      <c r="FE238"/>
      <c r="FF238" s="12">
        <v>178</v>
      </c>
      <c r="FG238" s="69"/>
      <c r="FH238" s="70"/>
      <c r="FW238" s="273"/>
      <c r="FX238" s="385"/>
      <c r="FY238"/>
      <c r="FZ238" s="12">
        <v>178</v>
      </c>
      <c r="GA238" s="69"/>
      <c r="GB238" s="70"/>
      <c r="GQ238" s="273"/>
      <c r="GR238" s="385"/>
      <c r="GS238"/>
      <c r="GT238" s="12">
        <v>178</v>
      </c>
      <c r="GU238" s="69"/>
      <c r="GV238" s="70"/>
      <c r="HK238" s="273"/>
      <c r="HL238" s="385"/>
      <c r="HM238"/>
      <c r="HN238" s="12">
        <v>178</v>
      </c>
      <c r="HO238" s="69"/>
      <c r="HP238" s="70"/>
      <c r="IE238" s="273"/>
      <c r="IF238" s="385"/>
      <c r="IG238"/>
      <c r="IH238" s="12">
        <v>178</v>
      </c>
      <c r="II238" s="69"/>
      <c r="IJ238" s="70"/>
      <c r="IY238" s="273"/>
      <c r="IZ238" s="385"/>
      <c r="JA238"/>
      <c r="JB238" s="12">
        <v>178</v>
      </c>
      <c r="JC238" s="69"/>
      <c r="JD238" s="70"/>
      <c r="JS238" s="273"/>
      <c r="JT238" s="385"/>
      <c r="JU238"/>
      <c r="JV238" s="12">
        <v>178</v>
      </c>
      <c r="JW238" s="69"/>
      <c r="JX238" s="70"/>
      <c r="KM238" s="273"/>
    </row>
    <row r="239" spans="2:299" ht="12.75" customHeight="1" x14ac:dyDescent="0.2">
      <c r="B239" s="12">
        <v>179</v>
      </c>
      <c r="C239" s="69"/>
      <c r="D239" s="70"/>
      <c r="S239" s="273"/>
      <c r="T239" s="385"/>
      <c r="V239" s="12">
        <v>179</v>
      </c>
      <c r="W239" s="69"/>
      <c r="X239" s="70"/>
      <c r="AM239" s="273"/>
      <c r="AN239" s="385"/>
      <c r="AP239" s="12">
        <v>179</v>
      </c>
      <c r="AQ239" s="69"/>
      <c r="AR239" s="70"/>
      <c r="BG239" s="273"/>
      <c r="BH239" s="271"/>
      <c r="BI239"/>
      <c r="BJ239" s="12">
        <v>179</v>
      </c>
      <c r="BK239" s="69"/>
      <c r="BL239" s="70"/>
      <c r="CA239" s="273"/>
      <c r="CB239" s="385"/>
      <c r="CC239"/>
      <c r="CD239" s="12">
        <v>179</v>
      </c>
      <c r="CE239" s="69"/>
      <c r="CF239" s="70"/>
      <c r="CU239" s="273"/>
      <c r="CV239" s="385"/>
      <c r="CW239"/>
      <c r="CX239" s="12">
        <v>179</v>
      </c>
      <c r="CY239" s="69"/>
      <c r="CZ239" s="70"/>
      <c r="DO239" s="273"/>
      <c r="DP239" s="385"/>
      <c r="DQ239"/>
      <c r="DR239" s="12">
        <v>179</v>
      </c>
      <c r="DS239" s="69"/>
      <c r="DT239" s="70"/>
      <c r="EI239" s="273"/>
      <c r="EJ239" s="385"/>
      <c r="EK239"/>
      <c r="EL239" s="12">
        <v>179</v>
      </c>
      <c r="EM239" s="69"/>
      <c r="EN239" s="70"/>
      <c r="FC239" s="273"/>
      <c r="FD239" s="385"/>
      <c r="FE239"/>
      <c r="FF239" s="12">
        <v>179</v>
      </c>
      <c r="FG239" s="69"/>
      <c r="FH239" s="70"/>
      <c r="FW239" s="273"/>
      <c r="FX239" s="385"/>
      <c r="FY239"/>
      <c r="FZ239" s="12">
        <v>179</v>
      </c>
      <c r="GA239" s="69"/>
      <c r="GB239" s="70"/>
      <c r="GQ239" s="273"/>
      <c r="GR239" s="385"/>
      <c r="GS239"/>
      <c r="GT239" s="12">
        <v>179</v>
      </c>
      <c r="GU239" s="69"/>
      <c r="GV239" s="70"/>
      <c r="HK239" s="273"/>
      <c r="HL239" s="385"/>
      <c r="HM239"/>
      <c r="HN239" s="12">
        <v>179</v>
      </c>
      <c r="HO239" s="69"/>
      <c r="HP239" s="70"/>
      <c r="IE239" s="273"/>
      <c r="IF239" s="385"/>
      <c r="IG239"/>
      <c r="IH239" s="12">
        <v>179</v>
      </c>
      <c r="II239" s="69"/>
      <c r="IJ239" s="70"/>
      <c r="IY239" s="273"/>
      <c r="IZ239" s="385"/>
      <c r="JA239"/>
      <c r="JB239" s="12">
        <v>179</v>
      </c>
      <c r="JC239" s="69"/>
      <c r="JD239" s="70"/>
      <c r="JS239" s="273"/>
      <c r="JT239" s="385"/>
      <c r="JU239"/>
      <c r="JV239" s="12">
        <v>179</v>
      </c>
      <c r="JW239" s="69"/>
      <c r="JX239" s="70"/>
      <c r="KM239" s="273"/>
    </row>
    <row r="240" spans="2:299" ht="12.75" customHeight="1" x14ac:dyDescent="0.2">
      <c r="B240" s="12">
        <v>180</v>
      </c>
      <c r="C240" s="69"/>
      <c r="D240" s="70"/>
      <c r="S240" s="273"/>
      <c r="T240" s="385"/>
      <c r="V240" s="12">
        <v>180</v>
      </c>
      <c r="W240" s="69"/>
      <c r="X240" s="70"/>
      <c r="AM240" s="273"/>
      <c r="AN240" s="385"/>
      <c r="AP240" s="12">
        <v>180</v>
      </c>
      <c r="AQ240" s="69"/>
      <c r="AR240" s="70"/>
      <c r="BG240" s="273"/>
      <c r="BH240" s="271"/>
      <c r="BI240"/>
      <c r="BJ240" s="12">
        <v>180</v>
      </c>
      <c r="BK240" s="69"/>
      <c r="BL240" s="70"/>
      <c r="CA240" s="273"/>
      <c r="CB240" s="385"/>
      <c r="CC240"/>
      <c r="CD240" s="12">
        <v>180</v>
      </c>
      <c r="CE240" s="69"/>
      <c r="CF240" s="70"/>
      <c r="CU240" s="273"/>
      <c r="CV240" s="385"/>
      <c r="CW240"/>
      <c r="CX240" s="12">
        <v>180</v>
      </c>
      <c r="CY240" s="69"/>
      <c r="CZ240" s="70"/>
      <c r="DO240" s="273"/>
      <c r="DP240" s="385"/>
      <c r="DQ240"/>
      <c r="DR240" s="12">
        <v>180</v>
      </c>
      <c r="DS240" s="69"/>
      <c r="DT240" s="70"/>
      <c r="EI240" s="273"/>
      <c r="EJ240" s="385"/>
      <c r="EK240"/>
      <c r="EL240" s="12">
        <v>180</v>
      </c>
      <c r="EM240" s="69"/>
      <c r="EN240" s="70"/>
      <c r="FC240" s="273"/>
      <c r="FD240" s="385"/>
      <c r="FE240"/>
      <c r="FF240" s="12">
        <v>180</v>
      </c>
      <c r="FG240" s="69"/>
      <c r="FH240" s="70"/>
      <c r="FW240" s="273"/>
      <c r="FX240" s="385"/>
      <c r="FY240"/>
      <c r="FZ240" s="12">
        <v>180</v>
      </c>
      <c r="GA240" s="69"/>
      <c r="GB240" s="70"/>
      <c r="GQ240" s="273"/>
      <c r="GR240" s="385"/>
      <c r="GS240"/>
      <c r="GT240" s="12">
        <v>180</v>
      </c>
      <c r="GU240" s="69"/>
      <c r="GV240" s="70"/>
      <c r="HK240" s="273"/>
      <c r="HL240" s="385"/>
      <c r="HM240"/>
      <c r="HN240" s="12">
        <v>180</v>
      </c>
      <c r="HO240" s="69"/>
      <c r="HP240" s="70"/>
      <c r="IE240" s="273"/>
      <c r="IF240" s="385"/>
      <c r="IG240"/>
      <c r="IH240" s="12">
        <v>180</v>
      </c>
      <c r="II240" s="69"/>
      <c r="IJ240" s="70"/>
      <c r="IY240" s="273"/>
      <c r="IZ240" s="385"/>
      <c r="JA240"/>
      <c r="JB240" s="12">
        <v>180</v>
      </c>
      <c r="JC240" s="69"/>
      <c r="JD240" s="70"/>
      <c r="JS240" s="273"/>
      <c r="JT240" s="385"/>
      <c r="JU240"/>
      <c r="JV240" s="12">
        <v>180</v>
      </c>
      <c r="JW240" s="69"/>
      <c r="JX240" s="70"/>
      <c r="KM240" s="273"/>
    </row>
    <row r="241" spans="2:299" ht="12.75" customHeight="1" x14ac:dyDescent="0.2">
      <c r="B241" s="12">
        <v>181</v>
      </c>
      <c r="C241" s="69"/>
      <c r="D241" s="70"/>
      <c r="S241" s="273"/>
      <c r="T241" s="385"/>
      <c r="V241" s="12">
        <v>181</v>
      </c>
      <c r="W241" s="69"/>
      <c r="X241" s="70"/>
      <c r="AM241" s="273"/>
      <c r="AN241" s="385"/>
      <c r="AP241" s="12">
        <v>181</v>
      </c>
      <c r="AQ241" s="69"/>
      <c r="AR241" s="70"/>
      <c r="BG241" s="273"/>
      <c r="BH241" s="271"/>
      <c r="BI241"/>
      <c r="BJ241" s="12">
        <v>181</v>
      </c>
      <c r="BK241" s="69"/>
      <c r="BL241" s="70"/>
      <c r="CA241" s="273"/>
      <c r="CB241" s="385"/>
      <c r="CC241"/>
      <c r="CD241" s="12">
        <v>181</v>
      </c>
      <c r="CE241" s="69"/>
      <c r="CF241" s="70"/>
      <c r="CU241" s="273"/>
      <c r="CV241" s="385"/>
      <c r="CW241"/>
      <c r="CX241" s="12">
        <v>181</v>
      </c>
      <c r="CY241" s="69"/>
      <c r="CZ241" s="70"/>
      <c r="DO241" s="273"/>
      <c r="DP241" s="385"/>
      <c r="DQ241"/>
      <c r="DR241" s="12">
        <v>181</v>
      </c>
      <c r="DS241" s="69"/>
      <c r="DT241" s="70"/>
      <c r="EI241" s="273"/>
      <c r="EJ241" s="385"/>
      <c r="EK241"/>
      <c r="EL241" s="12">
        <v>181</v>
      </c>
      <c r="EM241" s="69"/>
      <c r="EN241" s="70"/>
      <c r="FC241" s="273"/>
      <c r="FD241" s="385"/>
      <c r="FE241"/>
      <c r="FF241" s="12">
        <v>181</v>
      </c>
      <c r="FG241" s="69"/>
      <c r="FH241" s="70"/>
      <c r="FW241" s="273"/>
      <c r="FX241" s="385"/>
      <c r="FY241"/>
      <c r="FZ241" s="12">
        <v>181</v>
      </c>
      <c r="GA241" s="69"/>
      <c r="GB241" s="70"/>
      <c r="GQ241" s="273"/>
      <c r="GR241" s="385"/>
      <c r="GS241"/>
      <c r="GT241" s="12">
        <v>181</v>
      </c>
      <c r="GU241" s="69"/>
      <c r="GV241" s="70"/>
      <c r="HK241" s="273"/>
      <c r="HL241" s="385"/>
      <c r="HM241"/>
      <c r="HN241" s="12">
        <v>181</v>
      </c>
      <c r="HO241" s="69"/>
      <c r="HP241" s="70"/>
      <c r="IE241" s="273"/>
      <c r="IF241" s="385"/>
      <c r="IG241"/>
      <c r="IH241" s="12">
        <v>181</v>
      </c>
      <c r="II241" s="69"/>
      <c r="IJ241" s="70"/>
      <c r="IY241" s="273"/>
      <c r="IZ241" s="385"/>
      <c r="JA241"/>
      <c r="JB241" s="12">
        <v>181</v>
      </c>
      <c r="JC241" s="69"/>
      <c r="JD241" s="70"/>
      <c r="JS241" s="273"/>
      <c r="JT241" s="385"/>
      <c r="JU241"/>
      <c r="JV241" s="12">
        <v>181</v>
      </c>
      <c r="JW241" s="69"/>
      <c r="JX241" s="70"/>
      <c r="KM241" s="273"/>
    </row>
    <row r="242" spans="2:299" ht="12.75" customHeight="1" x14ac:dyDescent="0.2">
      <c r="B242" s="12">
        <v>182</v>
      </c>
      <c r="C242" s="69"/>
      <c r="D242" s="70"/>
      <c r="S242" s="273"/>
      <c r="T242" s="385"/>
      <c r="V242" s="12">
        <v>182</v>
      </c>
      <c r="W242" s="69"/>
      <c r="X242" s="70"/>
      <c r="AM242" s="273"/>
      <c r="AN242" s="385"/>
      <c r="AP242" s="12">
        <v>182</v>
      </c>
      <c r="AQ242" s="69"/>
      <c r="AR242" s="70"/>
      <c r="BG242" s="273"/>
      <c r="BH242" s="271"/>
      <c r="BI242"/>
      <c r="BJ242" s="12">
        <v>182</v>
      </c>
      <c r="BK242" s="69"/>
      <c r="BL242" s="70"/>
      <c r="CA242" s="273"/>
      <c r="CB242" s="385"/>
      <c r="CC242"/>
      <c r="CD242" s="12">
        <v>182</v>
      </c>
      <c r="CE242" s="69"/>
      <c r="CF242" s="70"/>
      <c r="CU242" s="273"/>
      <c r="CV242" s="385"/>
      <c r="CW242"/>
      <c r="CX242" s="12">
        <v>182</v>
      </c>
      <c r="CY242" s="69"/>
      <c r="CZ242" s="70"/>
      <c r="DO242" s="273"/>
      <c r="DP242" s="385"/>
      <c r="DQ242"/>
      <c r="DR242" s="12">
        <v>182</v>
      </c>
      <c r="DS242" s="69"/>
      <c r="DT242" s="70"/>
      <c r="EI242" s="273"/>
      <c r="EJ242" s="385"/>
      <c r="EK242"/>
      <c r="EL242" s="12">
        <v>182</v>
      </c>
      <c r="EM242" s="69"/>
      <c r="EN242" s="70"/>
      <c r="FC242" s="273"/>
      <c r="FD242" s="385"/>
      <c r="FE242"/>
      <c r="FF242" s="12">
        <v>182</v>
      </c>
      <c r="FG242" s="69"/>
      <c r="FH242" s="70"/>
      <c r="FW242" s="273"/>
      <c r="FX242" s="385"/>
      <c r="FY242"/>
      <c r="FZ242" s="12">
        <v>182</v>
      </c>
      <c r="GA242" s="69"/>
      <c r="GB242" s="70"/>
      <c r="GQ242" s="273"/>
      <c r="GR242" s="385"/>
      <c r="GS242"/>
      <c r="GT242" s="12">
        <v>182</v>
      </c>
      <c r="GU242" s="69"/>
      <c r="GV242" s="70"/>
      <c r="HK242" s="273"/>
      <c r="HL242" s="385"/>
      <c r="HM242"/>
      <c r="HN242" s="12">
        <v>182</v>
      </c>
      <c r="HO242" s="69"/>
      <c r="HP242" s="70"/>
      <c r="IE242" s="273"/>
      <c r="IF242" s="385"/>
      <c r="IG242"/>
      <c r="IH242" s="12">
        <v>182</v>
      </c>
      <c r="II242" s="69"/>
      <c r="IJ242" s="70"/>
      <c r="IY242" s="273"/>
      <c r="IZ242" s="385"/>
      <c r="JA242"/>
      <c r="JB242" s="12">
        <v>182</v>
      </c>
      <c r="JC242" s="69"/>
      <c r="JD242" s="70"/>
      <c r="JS242" s="273"/>
      <c r="JT242" s="385"/>
      <c r="JU242"/>
      <c r="JV242" s="12">
        <v>182</v>
      </c>
      <c r="JW242" s="69"/>
      <c r="JX242" s="70"/>
      <c r="KM242" s="273"/>
    </row>
    <row r="243" spans="2:299" ht="12.75" customHeight="1" x14ac:dyDescent="0.2">
      <c r="B243" s="12">
        <v>183</v>
      </c>
      <c r="C243" s="69"/>
      <c r="D243" s="70"/>
      <c r="S243" s="273"/>
      <c r="T243" s="385"/>
      <c r="V243" s="12">
        <v>183</v>
      </c>
      <c r="W243" s="69"/>
      <c r="X243" s="70"/>
      <c r="AM243" s="273"/>
      <c r="AN243" s="385"/>
      <c r="AP243" s="12">
        <v>183</v>
      </c>
      <c r="AQ243" s="69"/>
      <c r="AR243" s="70"/>
      <c r="BG243" s="273"/>
      <c r="BH243" s="271"/>
      <c r="BI243"/>
      <c r="BJ243" s="12">
        <v>183</v>
      </c>
      <c r="BK243" s="69"/>
      <c r="BL243" s="70"/>
      <c r="CA243" s="273"/>
      <c r="CB243" s="385"/>
      <c r="CC243"/>
      <c r="CD243" s="12">
        <v>183</v>
      </c>
      <c r="CE243" s="69"/>
      <c r="CF243" s="70"/>
      <c r="CU243" s="273"/>
      <c r="CV243" s="385"/>
      <c r="CW243"/>
      <c r="CX243" s="12">
        <v>183</v>
      </c>
      <c r="CY243" s="69"/>
      <c r="CZ243" s="70"/>
      <c r="DO243" s="273"/>
      <c r="DP243" s="385"/>
      <c r="DQ243"/>
      <c r="DR243" s="12">
        <v>183</v>
      </c>
      <c r="DS243" s="69"/>
      <c r="DT243" s="70"/>
      <c r="EI243" s="273"/>
      <c r="EJ243" s="385"/>
      <c r="EK243"/>
      <c r="EL243" s="12">
        <v>183</v>
      </c>
      <c r="EM243" s="69"/>
      <c r="EN243" s="70"/>
      <c r="FC243" s="273"/>
      <c r="FD243" s="385"/>
      <c r="FE243"/>
      <c r="FF243" s="12">
        <v>183</v>
      </c>
      <c r="FG243" s="69"/>
      <c r="FH243" s="70"/>
      <c r="FW243" s="273"/>
      <c r="FX243" s="385"/>
      <c r="FY243"/>
      <c r="FZ243" s="12">
        <v>183</v>
      </c>
      <c r="GA243" s="69"/>
      <c r="GB243" s="70"/>
      <c r="GQ243" s="273"/>
      <c r="GR243" s="385"/>
      <c r="GS243"/>
      <c r="GT243" s="12">
        <v>183</v>
      </c>
      <c r="GU243" s="69"/>
      <c r="GV243" s="70"/>
      <c r="HK243" s="273"/>
      <c r="HL243" s="385"/>
      <c r="HM243"/>
      <c r="HN243" s="12">
        <v>183</v>
      </c>
      <c r="HO243" s="69"/>
      <c r="HP243" s="70"/>
      <c r="IE243" s="273"/>
      <c r="IF243" s="385"/>
      <c r="IG243"/>
      <c r="IH243" s="12">
        <v>183</v>
      </c>
      <c r="II243" s="69"/>
      <c r="IJ243" s="70"/>
      <c r="IY243" s="273"/>
      <c r="IZ243" s="385"/>
      <c r="JA243"/>
      <c r="JB243" s="12">
        <v>183</v>
      </c>
      <c r="JC243" s="69"/>
      <c r="JD243" s="70"/>
      <c r="JS243" s="273"/>
      <c r="JT243" s="385"/>
      <c r="JU243"/>
      <c r="JV243" s="12">
        <v>183</v>
      </c>
      <c r="JW243" s="69"/>
      <c r="JX243" s="70"/>
      <c r="KM243" s="273"/>
    </row>
    <row r="244" spans="2:299" ht="12.75" customHeight="1" x14ac:dyDescent="0.2">
      <c r="B244" s="12">
        <v>184</v>
      </c>
      <c r="C244" s="69"/>
      <c r="D244" s="70"/>
      <c r="S244" s="273"/>
      <c r="T244" s="385"/>
      <c r="V244" s="12">
        <v>184</v>
      </c>
      <c r="W244" s="69"/>
      <c r="X244" s="70"/>
      <c r="AM244" s="273"/>
      <c r="AN244" s="385"/>
      <c r="AP244" s="12">
        <v>184</v>
      </c>
      <c r="AQ244" s="69"/>
      <c r="AR244" s="70"/>
      <c r="BG244" s="273"/>
      <c r="BH244" s="271"/>
      <c r="BI244"/>
      <c r="BJ244" s="12">
        <v>184</v>
      </c>
      <c r="BK244" s="69"/>
      <c r="BL244" s="70"/>
      <c r="CA244" s="273"/>
      <c r="CB244" s="385"/>
      <c r="CC244"/>
      <c r="CD244" s="12">
        <v>184</v>
      </c>
      <c r="CE244" s="69"/>
      <c r="CF244" s="70"/>
      <c r="CU244" s="273"/>
      <c r="CV244" s="385"/>
      <c r="CW244"/>
      <c r="CX244" s="12">
        <v>184</v>
      </c>
      <c r="CY244" s="69"/>
      <c r="CZ244" s="70"/>
      <c r="DO244" s="273"/>
      <c r="DP244" s="385"/>
      <c r="DQ244"/>
      <c r="DR244" s="12">
        <v>184</v>
      </c>
      <c r="DS244" s="69"/>
      <c r="DT244" s="70"/>
      <c r="EI244" s="273"/>
      <c r="EJ244" s="385"/>
      <c r="EK244"/>
      <c r="EL244" s="12">
        <v>184</v>
      </c>
      <c r="EM244" s="69"/>
      <c r="EN244" s="70"/>
      <c r="FC244" s="273"/>
      <c r="FD244" s="385"/>
      <c r="FE244"/>
      <c r="FF244" s="12">
        <v>184</v>
      </c>
      <c r="FG244" s="69"/>
      <c r="FH244" s="70"/>
      <c r="FW244" s="273"/>
      <c r="FX244" s="385"/>
      <c r="FY244"/>
      <c r="FZ244" s="12">
        <v>184</v>
      </c>
      <c r="GA244" s="69"/>
      <c r="GB244" s="70"/>
      <c r="GQ244" s="273"/>
      <c r="GR244" s="385"/>
      <c r="GS244"/>
      <c r="GT244" s="12">
        <v>184</v>
      </c>
      <c r="GU244" s="69"/>
      <c r="GV244" s="70"/>
      <c r="HK244" s="273"/>
      <c r="HL244" s="385"/>
      <c r="HM244"/>
      <c r="HN244" s="12">
        <v>184</v>
      </c>
      <c r="HO244" s="69"/>
      <c r="HP244" s="70"/>
      <c r="IE244" s="273"/>
      <c r="IF244" s="385"/>
      <c r="IG244"/>
      <c r="IH244" s="12">
        <v>184</v>
      </c>
      <c r="II244" s="69"/>
      <c r="IJ244" s="70"/>
      <c r="IY244" s="273"/>
      <c r="IZ244" s="385"/>
      <c r="JA244"/>
      <c r="JB244" s="12">
        <v>184</v>
      </c>
      <c r="JC244" s="69"/>
      <c r="JD244" s="70"/>
      <c r="JS244" s="273"/>
      <c r="JT244" s="385"/>
      <c r="JU244"/>
      <c r="JV244" s="12">
        <v>184</v>
      </c>
      <c r="JW244" s="69"/>
      <c r="JX244" s="70"/>
      <c r="KM244" s="273"/>
    </row>
    <row r="245" spans="2:299" ht="12.75" customHeight="1" x14ac:dyDescent="0.2">
      <c r="B245" s="12">
        <v>185</v>
      </c>
      <c r="C245" s="69"/>
      <c r="D245" s="70"/>
      <c r="S245" s="273"/>
      <c r="T245" s="385"/>
      <c r="V245" s="12">
        <v>185</v>
      </c>
      <c r="W245" s="69"/>
      <c r="X245" s="70"/>
      <c r="AM245" s="273"/>
      <c r="AN245" s="385"/>
      <c r="AP245" s="12">
        <v>185</v>
      </c>
      <c r="AQ245" s="69"/>
      <c r="AR245" s="70"/>
      <c r="BG245" s="273"/>
      <c r="BH245" s="271"/>
      <c r="BI245"/>
      <c r="BJ245" s="12">
        <v>185</v>
      </c>
      <c r="BK245" s="69"/>
      <c r="BL245" s="70"/>
      <c r="CA245" s="273"/>
      <c r="CB245" s="385"/>
      <c r="CC245"/>
      <c r="CD245" s="12">
        <v>185</v>
      </c>
      <c r="CE245" s="69"/>
      <c r="CF245" s="70"/>
      <c r="CU245" s="273"/>
      <c r="CV245" s="385"/>
      <c r="CW245"/>
      <c r="CX245" s="12">
        <v>185</v>
      </c>
      <c r="CY245" s="69"/>
      <c r="CZ245" s="70"/>
      <c r="DO245" s="273"/>
      <c r="DP245" s="385"/>
      <c r="DQ245"/>
      <c r="DR245" s="12">
        <v>185</v>
      </c>
      <c r="DS245" s="69"/>
      <c r="DT245" s="70"/>
      <c r="EI245" s="273"/>
      <c r="EJ245" s="385"/>
      <c r="EK245"/>
      <c r="EL245" s="12">
        <v>185</v>
      </c>
      <c r="EM245" s="69"/>
      <c r="EN245" s="70"/>
      <c r="FC245" s="273"/>
      <c r="FD245" s="385"/>
      <c r="FE245"/>
      <c r="FF245" s="12">
        <v>185</v>
      </c>
      <c r="FG245" s="69"/>
      <c r="FH245" s="70"/>
      <c r="FW245" s="273"/>
      <c r="FX245" s="385"/>
      <c r="FY245"/>
      <c r="FZ245" s="12">
        <v>185</v>
      </c>
      <c r="GA245" s="69"/>
      <c r="GB245" s="70"/>
      <c r="GQ245" s="273"/>
      <c r="GR245" s="385"/>
      <c r="GS245"/>
      <c r="GT245" s="12">
        <v>185</v>
      </c>
      <c r="GU245" s="69"/>
      <c r="GV245" s="70"/>
      <c r="HK245" s="273"/>
      <c r="HL245" s="385"/>
      <c r="HM245"/>
      <c r="HN245" s="12">
        <v>185</v>
      </c>
      <c r="HO245" s="69"/>
      <c r="HP245" s="70"/>
      <c r="IE245" s="273"/>
      <c r="IF245" s="385"/>
      <c r="IG245"/>
      <c r="IH245" s="12">
        <v>185</v>
      </c>
      <c r="II245" s="69"/>
      <c r="IJ245" s="70"/>
      <c r="IY245" s="273"/>
      <c r="IZ245" s="385"/>
      <c r="JA245"/>
      <c r="JB245" s="12">
        <v>185</v>
      </c>
      <c r="JC245" s="69"/>
      <c r="JD245" s="70"/>
      <c r="JS245" s="273"/>
      <c r="JT245" s="385"/>
      <c r="JU245"/>
      <c r="JV245" s="12">
        <v>185</v>
      </c>
      <c r="JW245" s="69"/>
      <c r="JX245" s="70"/>
      <c r="KM245" s="273"/>
    </row>
    <row r="246" spans="2:299" ht="12.75" customHeight="1" x14ac:dyDescent="0.2">
      <c r="B246" s="12">
        <v>186</v>
      </c>
      <c r="C246" s="69"/>
      <c r="D246" s="70"/>
      <c r="S246" s="273"/>
      <c r="T246" s="385"/>
      <c r="V246" s="12">
        <v>186</v>
      </c>
      <c r="W246" s="69"/>
      <c r="X246" s="70"/>
      <c r="AM246" s="273"/>
      <c r="AN246" s="385"/>
      <c r="AP246" s="12">
        <v>186</v>
      </c>
      <c r="AQ246" s="69"/>
      <c r="AR246" s="70"/>
      <c r="BG246" s="273"/>
      <c r="BH246" s="271"/>
      <c r="BI246"/>
      <c r="BJ246" s="12">
        <v>186</v>
      </c>
      <c r="BK246" s="69"/>
      <c r="BL246" s="70"/>
      <c r="CA246" s="273"/>
      <c r="CB246" s="385"/>
      <c r="CC246"/>
      <c r="CD246" s="12">
        <v>186</v>
      </c>
      <c r="CE246" s="69"/>
      <c r="CF246" s="70"/>
      <c r="CU246" s="273"/>
      <c r="CV246" s="385"/>
      <c r="CW246"/>
      <c r="CX246" s="12">
        <v>186</v>
      </c>
      <c r="CY246" s="69"/>
      <c r="CZ246" s="70"/>
      <c r="DO246" s="273"/>
      <c r="DP246" s="385"/>
      <c r="DQ246"/>
      <c r="DR246" s="12">
        <v>186</v>
      </c>
      <c r="DS246" s="69"/>
      <c r="DT246" s="70"/>
      <c r="EI246" s="273"/>
      <c r="EJ246" s="385"/>
      <c r="EK246"/>
      <c r="EL246" s="12">
        <v>186</v>
      </c>
      <c r="EM246" s="69"/>
      <c r="EN246" s="70"/>
      <c r="FC246" s="273"/>
      <c r="FD246" s="385"/>
      <c r="FE246"/>
      <c r="FF246" s="12">
        <v>186</v>
      </c>
      <c r="FG246" s="69"/>
      <c r="FH246" s="70"/>
      <c r="FW246" s="273"/>
      <c r="FX246" s="385"/>
      <c r="FY246"/>
      <c r="FZ246" s="12">
        <v>186</v>
      </c>
      <c r="GA246" s="69"/>
      <c r="GB246" s="70"/>
      <c r="GQ246" s="273"/>
      <c r="GR246" s="385"/>
      <c r="GS246"/>
      <c r="GT246" s="12">
        <v>186</v>
      </c>
      <c r="GU246" s="69"/>
      <c r="GV246" s="70"/>
      <c r="HK246" s="273"/>
      <c r="HL246" s="385"/>
      <c r="HM246"/>
      <c r="HN246" s="12">
        <v>186</v>
      </c>
      <c r="HO246" s="69"/>
      <c r="HP246" s="70"/>
      <c r="IE246" s="273"/>
      <c r="IF246" s="385"/>
      <c r="IG246"/>
      <c r="IH246" s="12">
        <v>186</v>
      </c>
      <c r="II246" s="69"/>
      <c r="IJ246" s="70"/>
      <c r="IY246" s="273"/>
      <c r="IZ246" s="385"/>
      <c r="JA246"/>
      <c r="JB246" s="12">
        <v>186</v>
      </c>
      <c r="JC246" s="69"/>
      <c r="JD246" s="70"/>
      <c r="JS246" s="273"/>
      <c r="JT246" s="385"/>
      <c r="JU246"/>
      <c r="JV246" s="12">
        <v>186</v>
      </c>
      <c r="JW246" s="69"/>
      <c r="JX246" s="70"/>
      <c r="KM246" s="273"/>
    </row>
    <row r="247" spans="2:299" ht="12.75" customHeight="1" x14ac:dyDescent="0.2">
      <c r="B247" s="12">
        <v>187</v>
      </c>
      <c r="C247" s="69"/>
      <c r="D247" s="70"/>
      <c r="S247" s="273"/>
      <c r="T247" s="385"/>
      <c r="V247" s="12">
        <v>187</v>
      </c>
      <c r="W247" s="69"/>
      <c r="X247" s="70"/>
      <c r="AM247" s="273"/>
      <c r="AN247" s="385"/>
      <c r="AP247" s="12">
        <v>187</v>
      </c>
      <c r="AQ247" s="69"/>
      <c r="AR247" s="70"/>
      <c r="BG247" s="273"/>
      <c r="BH247" s="271"/>
      <c r="BI247"/>
      <c r="BJ247" s="12">
        <v>187</v>
      </c>
      <c r="BK247" s="69"/>
      <c r="BL247" s="70"/>
      <c r="CA247" s="273"/>
      <c r="CB247" s="385"/>
      <c r="CC247"/>
      <c r="CD247" s="12">
        <v>187</v>
      </c>
      <c r="CE247" s="69"/>
      <c r="CF247" s="70"/>
      <c r="CU247" s="273"/>
      <c r="CV247" s="385"/>
      <c r="CW247"/>
      <c r="CX247" s="12">
        <v>187</v>
      </c>
      <c r="CY247" s="69"/>
      <c r="CZ247" s="70"/>
      <c r="DO247" s="273"/>
      <c r="DP247" s="385"/>
      <c r="DQ247"/>
      <c r="DR247" s="12">
        <v>187</v>
      </c>
      <c r="DS247" s="69"/>
      <c r="DT247" s="70"/>
      <c r="EI247" s="273"/>
      <c r="EJ247" s="385"/>
      <c r="EK247"/>
      <c r="EL247" s="12">
        <v>187</v>
      </c>
      <c r="EM247" s="69"/>
      <c r="EN247" s="70"/>
      <c r="FC247" s="273"/>
      <c r="FD247" s="385"/>
      <c r="FE247"/>
      <c r="FF247" s="12">
        <v>187</v>
      </c>
      <c r="FG247" s="69"/>
      <c r="FH247" s="70"/>
      <c r="FW247" s="273"/>
      <c r="FX247" s="385"/>
      <c r="FY247"/>
      <c r="FZ247" s="12">
        <v>187</v>
      </c>
      <c r="GA247" s="69"/>
      <c r="GB247" s="70"/>
      <c r="GQ247" s="273"/>
      <c r="GR247" s="385"/>
      <c r="GS247"/>
      <c r="GT247" s="12">
        <v>187</v>
      </c>
      <c r="GU247" s="69"/>
      <c r="GV247" s="70"/>
      <c r="HK247" s="273"/>
      <c r="HL247" s="385"/>
      <c r="HM247"/>
      <c r="HN247" s="12">
        <v>187</v>
      </c>
      <c r="HO247" s="69"/>
      <c r="HP247" s="70"/>
      <c r="IE247" s="273"/>
      <c r="IF247" s="385"/>
      <c r="IG247"/>
      <c r="IH247" s="12">
        <v>187</v>
      </c>
      <c r="II247" s="69"/>
      <c r="IJ247" s="70"/>
      <c r="IY247" s="273"/>
      <c r="IZ247" s="385"/>
      <c r="JA247"/>
      <c r="JB247" s="12">
        <v>187</v>
      </c>
      <c r="JC247" s="69"/>
      <c r="JD247" s="70"/>
      <c r="JS247" s="273"/>
      <c r="JT247" s="385"/>
      <c r="JU247"/>
      <c r="JV247" s="12">
        <v>187</v>
      </c>
      <c r="JW247" s="69"/>
      <c r="JX247" s="70"/>
      <c r="KM247" s="273"/>
    </row>
    <row r="248" spans="2:299" ht="12.75" customHeight="1" x14ac:dyDescent="0.2">
      <c r="B248" s="12">
        <v>188</v>
      </c>
      <c r="C248" s="69"/>
      <c r="D248" s="70"/>
      <c r="S248" s="273"/>
      <c r="T248" s="385"/>
      <c r="V248" s="12">
        <v>188</v>
      </c>
      <c r="W248" s="69"/>
      <c r="X248" s="70"/>
      <c r="AM248" s="273"/>
      <c r="AN248" s="385"/>
      <c r="AP248" s="12">
        <v>188</v>
      </c>
      <c r="AQ248" s="69"/>
      <c r="AR248" s="70"/>
      <c r="BG248" s="273"/>
      <c r="BH248" s="271"/>
      <c r="BI248"/>
      <c r="BJ248" s="12">
        <v>188</v>
      </c>
      <c r="BK248" s="69"/>
      <c r="BL248" s="70"/>
      <c r="CA248" s="273"/>
      <c r="CB248" s="385"/>
      <c r="CC248"/>
      <c r="CD248" s="12">
        <v>188</v>
      </c>
      <c r="CE248" s="69"/>
      <c r="CF248" s="70"/>
      <c r="CU248" s="273"/>
      <c r="CV248" s="385"/>
      <c r="CW248"/>
      <c r="CX248" s="12">
        <v>188</v>
      </c>
      <c r="CY248" s="69"/>
      <c r="CZ248" s="70"/>
      <c r="DO248" s="273"/>
      <c r="DP248" s="385"/>
      <c r="DQ248"/>
      <c r="DR248" s="12">
        <v>188</v>
      </c>
      <c r="DS248" s="69"/>
      <c r="DT248" s="70"/>
      <c r="EI248" s="273"/>
      <c r="EJ248" s="385"/>
      <c r="EK248"/>
      <c r="EL248" s="12">
        <v>188</v>
      </c>
      <c r="EM248" s="69"/>
      <c r="EN248" s="70"/>
      <c r="FC248" s="273"/>
      <c r="FD248" s="385"/>
      <c r="FE248"/>
      <c r="FF248" s="12">
        <v>188</v>
      </c>
      <c r="FG248" s="69"/>
      <c r="FH248" s="70"/>
      <c r="FW248" s="273"/>
      <c r="FX248" s="385"/>
      <c r="FY248"/>
      <c r="FZ248" s="12">
        <v>188</v>
      </c>
      <c r="GA248" s="69"/>
      <c r="GB248" s="70"/>
      <c r="GQ248" s="273"/>
      <c r="GR248" s="385"/>
      <c r="GS248"/>
      <c r="GT248" s="12">
        <v>188</v>
      </c>
      <c r="GU248" s="69"/>
      <c r="GV248" s="70"/>
      <c r="HK248" s="273"/>
      <c r="HL248" s="385"/>
      <c r="HM248"/>
      <c r="HN248" s="12">
        <v>188</v>
      </c>
      <c r="HO248" s="69"/>
      <c r="HP248" s="70"/>
      <c r="IE248" s="273"/>
      <c r="IF248" s="385"/>
      <c r="IG248"/>
      <c r="IH248" s="12">
        <v>188</v>
      </c>
      <c r="II248" s="69"/>
      <c r="IJ248" s="70"/>
      <c r="IY248" s="273"/>
      <c r="IZ248" s="385"/>
      <c r="JA248"/>
      <c r="JB248" s="12">
        <v>188</v>
      </c>
      <c r="JC248" s="69"/>
      <c r="JD248" s="70"/>
      <c r="JS248" s="273"/>
      <c r="JT248" s="385"/>
      <c r="JU248"/>
      <c r="JV248" s="12">
        <v>188</v>
      </c>
      <c r="JW248" s="69"/>
      <c r="JX248" s="70"/>
      <c r="KM248" s="273"/>
    </row>
    <row r="249" spans="2:299" ht="12.75" customHeight="1" x14ac:dyDescent="0.2">
      <c r="B249" s="12">
        <v>189</v>
      </c>
      <c r="C249" s="69"/>
      <c r="D249" s="70"/>
      <c r="S249" s="273"/>
      <c r="T249" s="385"/>
      <c r="V249" s="12">
        <v>189</v>
      </c>
      <c r="W249" s="69"/>
      <c r="X249" s="70"/>
      <c r="AM249" s="273"/>
      <c r="AN249" s="385"/>
      <c r="AP249" s="12">
        <v>189</v>
      </c>
      <c r="AQ249" s="69"/>
      <c r="AR249" s="70"/>
      <c r="BG249" s="273"/>
      <c r="BH249" s="271"/>
      <c r="BI249"/>
      <c r="BJ249" s="12">
        <v>189</v>
      </c>
      <c r="BK249" s="69"/>
      <c r="BL249" s="70"/>
      <c r="CA249" s="273"/>
      <c r="CB249" s="385"/>
      <c r="CC249"/>
      <c r="CD249" s="12">
        <v>189</v>
      </c>
      <c r="CE249" s="69"/>
      <c r="CF249" s="70"/>
      <c r="CU249" s="273"/>
      <c r="CV249" s="385"/>
      <c r="CW249"/>
      <c r="CX249" s="12">
        <v>189</v>
      </c>
      <c r="CY249" s="69"/>
      <c r="CZ249" s="70"/>
      <c r="DO249" s="273"/>
      <c r="DP249" s="385"/>
      <c r="DQ249"/>
      <c r="DR249" s="12">
        <v>189</v>
      </c>
      <c r="DS249" s="69"/>
      <c r="DT249" s="70"/>
      <c r="EI249" s="273"/>
      <c r="EJ249" s="385"/>
      <c r="EK249"/>
      <c r="EL249" s="12">
        <v>189</v>
      </c>
      <c r="EM249" s="69"/>
      <c r="EN249" s="70"/>
      <c r="FC249" s="273"/>
      <c r="FD249" s="385"/>
      <c r="FE249"/>
      <c r="FF249" s="12">
        <v>189</v>
      </c>
      <c r="FG249" s="69"/>
      <c r="FH249" s="70"/>
      <c r="FW249" s="273"/>
      <c r="FX249" s="385"/>
      <c r="FY249"/>
      <c r="FZ249" s="12">
        <v>189</v>
      </c>
      <c r="GA249" s="69"/>
      <c r="GB249" s="70"/>
      <c r="GQ249" s="273"/>
      <c r="GR249" s="385"/>
      <c r="GS249"/>
      <c r="GT249" s="12">
        <v>189</v>
      </c>
      <c r="GU249" s="69"/>
      <c r="GV249" s="70"/>
      <c r="HK249" s="273"/>
      <c r="HL249" s="385"/>
      <c r="HM249"/>
      <c r="HN249" s="12">
        <v>189</v>
      </c>
      <c r="HO249" s="69"/>
      <c r="HP249" s="70"/>
      <c r="IE249" s="273"/>
      <c r="IF249" s="385"/>
      <c r="IG249"/>
      <c r="IH249" s="12">
        <v>189</v>
      </c>
      <c r="II249" s="69"/>
      <c r="IJ249" s="70"/>
      <c r="IY249" s="273"/>
      <c r="IZ249" s="385"/>
      <c r="JA249"/>
      <c r="JB249" s="12">
        <v>189</v>
      </c>
      <c r="JC249" s="69"/>
      <c r="JD249" s="70"/>
      <c r="JS249" s="273"/>
      <c r="JT249" s="385"/>
      <c r="JU249"/>
      <c r="JV249" s="12">
        <v>189</v>
      </c>
      <c r="JW249" s="69"/>
      <c r="JX249" s="70"/>
      <c r="KM249" s="273"/>
    </row>
    <row r="250" spans="2:299" ht="12.75" customHeight="1" x14ac:dyDescent="0.2">
      <c r="B250" s="12">
        <v>190</v>
      </c>
      <c r="C250" s="69"/>
      <c r="D250" s="70"/>
      <c r="S250" s="273"/>
      <c r="T250" s="385"/>
      <c r="V250" s="12">
        <v>190</v>
      </c>
      <c r="W250" s="69"/>
      <c r="X250" s="70"/>
      <c r="AM250" s="273"/>
      <c r="AN250" s="385"/>
      <c r="AP250" s="12">
        <v>190</v>
      </c>
      <c r="AQ250" s="69"/>
      <c r="AR250" s="70"/>
      <c r="BG250" s="273"/>
      <c r="BH250" s="271"/>
      <c r="BI250"/>
      <c r="BJ250" s="12">
        <v>190</v>
      </c>
      <c r="BK250" s="69"/>
      <c r="BL250" s="70"/>
      <c r="CA250" s="273"/>
      <c r="CB250" s="385"/>
      <c r="CC250"/>
      <c r="CD250" s="12">
        <v>190</v>
      </c>
      <c r="CE250" s="69"/>
      <c r="CF250" s="70"/>
      <c r="CU250" s="273"/>
      <c r="CV250" s="385"/>
      <c r="CW250"/>
      <c r="CX250" s="12">
        <v>190</v>
      </c>
      <c r="CY250" s="69"/>
      <c r="CZ250" s="70"/>
      <c r="DO250" s="273"/>
      <c r="DP250" s="385"/>
      <c r="DQ250"/>
      <c r="DR250" s="12">
        <v>190</v>
      </c>
      <c r="DS250" s="69"/>
      <c r="DT250" s="70"/>
      <c r="EI250" s="273"/>
      <c r="EJ250" s="385"/>
      <c r="EK250"/>
      <c r="EL250" s="12">
        <v>190</v>
      </c>
      <c r="EM250" s="69"/>
      <c r="EN250" s="70"/>
      <c r="FC250" s="273"/>
      <c r="FD250" s="385"/>
      <c r="FE250"/>
      <c r="FF250" s="12">
        <v>190</v>
      </c>
      <c r="FG250" s="69"/>
      <c r="FH250" s="70"/>
      <c r="FW250" s="273"/>
      <c r="FX250" s="385"/>
      <c r="FY250"/>
      <c r="FZ250" s="12">
        <v>190</v>
      </c>
      <c r="GA250" s="69"/>
      <c r="GB250" s="70"/>
      <c r="GQ250" s="273"/>
      <c r="GR250" s="385"/>
      <c r="GS250"/>
      <c r="GT250" s="12">
        <v>190</v>
      </c>
      <c r="GU250" s="69"/>
      <c r="GV250" s="70"/>
      <c r="HK250" s="273"/>
      <c r="HL250" s="385"/>
      <c r="HM250"/>
      <c r="HN250" s="12">
        <v>190</v>
      </c>
      <c r="HO250" s="69"/>
      <c r="HP250" s="70"/>
      <c r="IE250" s="273"/>
      <c r="IF250" s="385"/>
      <c r="IG250"/>
      <c r="IH250" s="12">
        <v>190</v>
      </c>
      <c r="II250" s="69"/>
      <c r="IJ250" s="70"/>
      <c r="IY250" s="273"/>
      <c r="IZ250" s="385"/>
      <c r="JA250"/>
      <c r="JB250" s="12">
        <v>190</v>
      </c>
      <c r="JC250" s="69"/>
      <c r="JD250" s="70"/>
      <c r="JS250" s="273"/>
      <c r="JT250" s="385"/>
      <c r="JU250"/>
      <c r="JV250" s="12">
        <v>190</v>
      </c>
      <c r="JW250" s="69"/>
      <c r="JX250" s="70"/>
      <c r="KM250" s="273"/>
    </row>
    <row r="251" spans="2:299" ht="12.75" customHeight="1" x14ac:dyDescent="0.2">
      <c r="B251" s="12">
        <v>191</v>
      </c>
      <c r="C251" s="69"/>
      <c r="D251" s="70"/>
      <c r="S251" s="273"/>
      <c r="T251" s="385"/>
      <c r="V251" s="12">
        <v>191</v>
      </c>
      <c r="W251" s="69"/>
      <c r="X251" s="70"/>
      <c r="AM251" s="273"/>
      <c r="AN251" s="385"/>
      <c r="AP251" s="12">
        <v>191</v>
      </c>
      <c r="AQ251" s="69"/>
      <c r="AR251" s="70"/>
      <c r="BG251" s="273"/>
      <c r="BH251" s="271"/>
      <c r="BI251"/>
      <c r="BJ251" s="12">
        <v>191</v>
      </c>
      <c r="BK251" s="69"/>
      <c r="BL251" s="70"/>
      <c r="CA251" s="273"/>
      <c r="CB251" s="385"/>
      <c r="CC251"/>
      <c r="CD251" s="12">
        <v>191</v>
      </c>
      <c r="CE251" s="69"/>
      <c r="CF251" s="70"/>
      <c r="CU251" s="273"/>
      <c r="CV251" s="385"/>
      <c r="CW251"/>
      <c r="CX251" s="12">
        <v>191</v>
      </c>
      <c r="CY251" s="69"/>
      <c r="CZ251" s="70"/>
      <c r="DO251" s="273"/>
      <c r="DP251" s="385"/>
      <c r="DQ251"/>
      <c r="DR251" s="12">
        <v>191</v>
      </c>
      <c r="DS251" s="69"/>
      <c r="DT251" s="70"/>
      <c r="EI251" s="273"/>
      <c r="EJ251" s="385"/>
      <c r="EK251"/>
      <c r="EL251" s="12">
        <v>191</v>
      </c>
      <c r="EM251" s="69"/>
      <c r="EN251" s="70"/>
      <c r="FC251" s="273"/>
      <c r="FD251" s="385"/>
      <c r="FE251"/>
      <c r="FF251" s="12">
        <v>191</v>
      </c>
      <c r="FG251" s="69"/>
      <c r="FH251" s="70"/>
      <c r="FW251" s="273"/>
      <c r="FX251" s="385"/>
      <c r="FY251"/>
      <c r="FZ251" s="12">
        <v>191</v>
      </c>
      <c r="GA251" s="69"/>
      <c r="GB251" s="70"/>
      <c r="GQ251" s="273"/>
      <c r="GR251" s="385"/>
      <c r="GS251"/>
      <c r="GT251" s="12">
        <v>191</v>
      </c>
      <c r="GU251" s="69"/>
      <c r="GV251" s="70"/>
      <c r="HK251" s="273"/>
      <c r="HL251" s="385"/>
      <c r="HM251"/>
      <c r="HN251" s="12">
        <v>191</v>
      </c>
      <c r="HO251" s="69"/>
      <c r="HP251" s="70"/>
      <c r="IE251" s="273"/>
      <c r="IF251" s="385"/>
      <c r="IG251"/>
      <c r="IH251" s="12">
        <v>191</v>
      </c>
      <c r="II251" s="69"/>
      <c r="IJ251" s="70"/>
      <c r="IY251" s="273"/>
      <c r="IZ251" s="385"/>
      <c r="JA251"/>
      <c r="JB251" s="12">
        <v>191</v>
      </c>
      <c r="JC251" s="69"/>
      <c r="JD251" s="70"/>
      <c r="JS251" s="273"/>
      <c r="JT251" s="385"/>
      <c r="JU251"/>
      <c r="JV251" s="12">
        <v>191</v>
      </c>
      <c r="JW251" s="69"/>
      <c r="JX251" s="70"/>
      <c r="KM251" s="273"/>
    </row>
    <row r="252" spans="2:299" ht="12.75" customHeight="1" x14ac:dyDescent="0.2">
      <c r="B252" s="12">
        <v>192</v>
      </c>
      <c r="C252" s="69"/>
      <c r="D252" s="70"/>
      <c r="S252" s="273"/>
      <c r="T252" s="385"/>
      <c r="V252" s="12">
        <v>192</v>
      </c>
      <c r="W252" s="69"/>
      <c r="X252" s="70"/>
      <c r="AM252" s="273"/>
      <c r="AN252" s="385"/>
      <c r="AP252" s="12">
        <v>192</v>
      </c>
      <c r="AQ252" s="69"/>
      <c r="AR252" s="70"/>
      <c r="BG252" s="273"/>
      <c r="BH252" s="271"/>
      <c r="BI252"/>
      <c r="BJ252" s="12">
        <v>192</v>
      </c>
      <c r="BK252" s="69"/>
      <c r="BL252" s="70"/>
      <c r="CA252" s="273"/>
      <c r="CB252" s="385"/>
      <c r="CC252"/>
      <c r="CD252" s="12">
        <v>192</v>
      </c>
      <c r="CE252" s="69"/>
      <c r="CF252" s="70"/>
      <c r="CU252" s="273"/>
      <c r="CV252" s="385"/>
      <c r="CW252"/>
      <c r="CX252" s="12">
        <v>192</v>
      </c>
      <c r="CY252" s="69"/>
      <c r="CZ252" s="70"/>
      <c r="DO252" s="273"/>
      <c r="DP252" s="385"/>
      <c r="DQ252"/>
      <c r="DR252" s="12">
        <v>192</v>
      </c>
      <c r="DS252" s="69"/>
      <c r="DT252" s="70"/>
      <c r="EI252" s="273"/>
      <c r="EJ252" s="385"/>
      <c r="EK252"/>
      <c r="EL252" s="12">
        <v>192</v>
      </c>
      <c r="EM252" s="69"/>
      <c r="EN252" s="70"/>
      <c r="FC252" s="273"/>
      <c r="FD252" s="385"/>
      <c r="FE252"/>
      <c r="FF252" s="12">
        <v>192</v>
      </c>
      <c r="FG252" s="69"/>
      <c r="FH252" s="70"/>
      <c r="FW252" s="273"/>
      <c r="FX252" s="385"/>
      <c r="FY252"/>
      <c r="FZ252" s="12">
        <v>192</v>
      </c>
      <c r="GA252" s="69"/>
      <c r="GB252" s="70"/>
      <c r="GQ252" s="273"/>
      <c r="GR252" s="385"/>
      <c r="GS252"/>
      <c r="GT252" s="12">
        <v>192</v>
      </c>
      <c r="GU252" s="69"/>
      <c r="GV252" s="70"/>
      <c r="HK252" s="273"/>
      <c r="HL252" s="385"/>
      <c r="HM252"/>
      <c r="HN252" s="12">
        <v>192</v>
      </c>
      <c r="HO252" s="69"/>
      <c r="HP252" s="70"/>
      <c r="IE252" s="273"/>
      <c r="IF252" s="385"/>
      <c r="IG252"/>
      <c r="IH252" s="12">
        <v>192</v>
      </c>
      <c r="II252" s="69"/>
      <c r="IJ252" s="70"/>
      <c r="IY252" s="273"/>
      <c r="IZ252" s="385"/>
      <c r="JA252"/>
      <c r="JB252" s="12">
        <v>192</v>
      </c>
      <c r="JC252" s="69"/>
      <c r="JD252" s="70"/>
      <c r="JS252" s="273"/>
      <c r="JT252" s="385"/>
      <c r="JU252"/>
      <c r="JV252" s="12">
        <v>192</v>
      </c>
      <c r="JW252" s="69"/>
      <c r="JX252" s="70"/>
      <c r="KM252" s="273"/>
    </row>
    <row r="253" spans="2:299" ht="12.75" customHeight="1" x14ac:dyDescent="0.2">
      <c r="B253" s="12">
        <v>193</v>
      </c>
      <c r="C253" s="69"/>
      <c r="D253" s="70"/>
      <c r="S253" s="273"/>
      <c r="T253" s="385"/>
      <c r="V253" s="12">
        <v>193</v>
      </c>
      <c r="W253" s="69"/>
      <c r="X253" s="70"/>
      <c r="AM253" s="273"/>
      <c r="AN253" s="385"/>
      <c r="AP253" s="12">
        <v>193</v>
      </c>
      <c r="AQ253" s="69"/>
      <c r="AR253" s="70"/>
      <c r="BG253" s="273"/>
      <c r="BH253" s="271"/>
      <c r="BI253"/>
      <c r="BJ253" s="12">
        <v>193</v>
      </c>
      <c r="BK253" s="69"/>
      <c r="BL253" s="70"/>
      <c r="CA253" s="273"/>
      <c r="CB253" s="385"/>
      <c r="CC253"/>
      <c r="CD253" s="12">
        <v>193</v>
      </c>
      <c r="CE253" s="69"/>
      <c r="CF253" s="70"/>
      <c r="CU253" s="273"/>
      <c r="CV253" s="385"/>
      <c r="CW253"/>
      <c r="CX253" s="12">
        <v>193</v>
      </c>
      <c r="CY253" s="69"/>
      <c r="CZ253" s="70"/>
      <c r="DO253" s="273"/>
      <c r="DP253" s="385"/>
      <c r="DQ253"/>
      <c r="DR253" s="12">
        <v>193</v>
      </c>
      <c r="DS253" s="69"/>
      <c r="DT253" s="70"/>
      <c r="EI253" s="273"/>
      <c r="EJ253" s="385"/>
      <c r="EK253"/>
      <c r="EL253" s="12">
        <v>193</v>
      </c>
      <c r="EM253" s="69"/>
      <c r="EN253" s="70"/>
      <c r="FC253" s="273"/>
      <c r="FD253" s="385"/>
      <c r="FE253"/>
      <c r="FF253" s="12">
        <v>193</v>
      </c>
      <c r="FG253" s="69"/>
      <c r="FH253" s="70"/>
      <c r="FW253" s="273"/>
      <c r="FX253" s="385"/>
      <c r="FY253"/>
      <c r="FZ253" s="12">
        <v>193</v>
      </c>
      <c r="GA253" s="69"/>
      <c r="GB253" s="70"/>
      <c r="GQ253" s="273"/>
      <c r="GR253" s="385"/>
      <c r="GS253"/>
      <c r="GT253" s="12">
        <v>193</v>
      </c>
      <c r="GU253" s="69"/>
      <c r="GV253" s="70"/>
      <c r="HK253" s="273"/>
      <c r="HL253" s="385"/>
      <c r="HM253"/>
      <c r="HN253" s="12">
        <v>193</v>
      </c>
      <c r="HO253" s="69"/>
      <c r="HP253" s="70"/>
      <c r="IE253" s="273"/>
      <c r="IF253" s="385"/>
      <c r="IG253"/>
      <c r="IH253" s="12">
        <v>193</v>
      </c>
      <c r="II253" s="69"/>
      <c r="IJ253" s="70"/>
      <c r="IY253" s="273"/>
      <c r="IZ253" s="385"/>
      <c r="JA253"/>
      <c r="JB253" s="12">
        <v>193</v>
      </c>
      <c r="JC253" s="69"/>
      <c r="JD253" s="70"/>
      <c r="JS253" s="273"/>
      <c r="JT253" s="385"/>
      <c r="JU253"/>
      <c r="JV253" s="12">
        <v>193</v>
      </c>
      <c r="JW253" s="69"/>
      <c r="JX253" s="70"/>
      <c r="KM253" s="273"/>
    </row>
    <row r="254" spans="2:299" ht="12.75" customHeight="1" x14ac:dyDescent="0.2">
      <c r="B254" s="12">
        <v>194</v>
      </c>
      <c r="C254" s="69"/>
      <c r="D254" s="70"/>
      <c r="S254" s="273"/>
      <c r="T254" s="385"/>
      <c r="V254" s="12">
        <v>194</v>
      </c>
      <c r="W254" s="69"/>
      <c r="X254" s="70"/>
      <c r="AM254" s="273"/>
      <c r="AN254" s="385"/>
      <c r="AP254" s="12">
        <v>194</v>
      </c>
      <c r="AQ254" s="69"/>
      <c r="AR254" s="70"/>
      <c r="BG254" s="273"/>
      <c r="BH254" s="271"/>
      <c r="BI254"/>
      <c r="BJ254" s="12">
        <v>194</v>
      </c>
      <c r="BK254" s="69"/>
      <c r="BL254" s="70"/>
      <c r="CA254" s="273"/>
      <c r="CB254" s="385"/>
      <c r="CC254"/>
      <c r="CD254" s="12">
        <v>194</v>
      </c>
      <c r="CE254" s="69"/>
      <c r="CF254" s="70"/>
      <c r="CU254" s="273"/>
      <c r="CV254" s="385"/>
      <c r="CW254"/>
      <c r="CX254" s="12">
        <v>194</v>
      </c>
      <c r="CY254" s="69"/>
      <c r="CZ254" s="70"/>
      <c r="DO254" s="273"/>
      <c r="DP254" s="385"/>
      <c r="DQ254"/>
      <c r="DR254" s="12">
        <v>194</v>
      </c>
      <c r="DS254" s="69"/>
      <c r="DT254" s="70"/>
      <c r="EI254" s="273"/>
      <c r="EJ254" s="385"/>
      <c r="EK254"/>
      <c r="EL254" s="12">
        <v>194</v>
      </c>
      <c r="EM254" s="69"/>
      <c r="EN254" s="70"/>
      <c r="FC254" s="273"/>
      <c r="FD254" s="385"/>
      <c r="FE254"/>
      <c r="FF254" s="12">
        <v>194</v>
      </c>
      <c r="FG254" s="69"/>
      <c r="FH254" s="70"/>
      <c r="FW254" s="273"/>
      <c r="FX254" s="385"/>
      <c r="FY254"/>
      <c r="FZ254" s="12">
        <v>194</v>
      </c>
      <c r="GA254" s="69"/>
      <c r="GB254" s="70"/>
      <c r="GQ254" s="273"/>
      <c r="GR254" s="385"/>
      <c r="GS254"/>
      <c r="GT254" s="12">
        <v>194</v>
      </c>
      <c r="GU254" s="69"/>
      <c r="GV254" s="70"/>
      <c r="HK254" s="273"/>
      <c r="HL254" s="385"/>
      <c r="HM254"/>
      <c r="HN254" s="12">
        <v>194</v>
      </c>
      <c r="HO254" s="69"/>
      <c r="HP254" s="70"/>
      <c r="IE254" s="273"/>
      <c r="IF254" s="385"/>
      <c r="IG254"/>
      <c r="IH254" s="12">
        <v>194</v>
      </c>
      <c r="II254" s="69"/>
      <c r="IJ254" s="70"/>
      <c r="IY254" s="273"/>
      <c r="IZ254" s="385"/>
      <c r="JA254"/>
      <c r="JB254" s="12">
        <v>194</v>
      </c>
      <c r="JC254" s="69"/>
      <c r="JD254" s="70"/>
      <c r="JS254" s="273"/>
      <c r="JT254" s="385"/>
      <c r="JU254"/>
      <c r="JV254" s="12">
        <v>194</v>
      </c>
      <c r="JW254" s="69"/>
      <c r="JX254" s="70"/>
      <c r="KM254" s="273"/>
    </row>
    <row r="255" spans="2:299" ht="12.75" customHeight="1" x14ac:dyDescent="0.2">
      <c r="B255" s="12">
        <v>195</v>
      </c>
      <c r="C255" s="69"/>
      <c r="D255" s="70"/>
      <c r="S255" s="273"/>
      <c r="T255" s="385"/>
      <c r="V255" s="12">
        <v>195</v>
      </c>
      <c r="W255" s="69"/>
      <c r="X255" s="70"/>
      <c r="AM255" s="273"/>
      <c r="AN255" s="385"/>
      <c r="AP255" s="12">
        <v>195</v>
      </c>
      <c r="AQ255" s="69"/>
      <c r="AR255" s="70"/>
      <c r="BG255" s="273"/>
      <c r="BH255" s="271"/>
      <c r="BI255"/>
      <c r="BJ255" s="12">
        <v>195</v>
      </c>
      <c r="BK255" s="69"/>
      <c r="BL255" s="70"/>
      <c r="CA255" s="273"/>
      <c r="CB255" s="385"/>
      <c r="CC255"/>
      <c r="CD255" s="12">
        <v>195</v>
      </c>
      <c r="CE255" s="69"/>
      <c r="CF255" s="70"/>
      <c r="CU255" s="273"/>
      <c r="CV255" s="385"/>
      <c r="CW255"/>
      <c r="CX255" s="12">
        <v>195</v>
      </c>
      <c r="CY255" s="69"/>
      <c r="CZ255" s="70"/>
      <c r="DO255" s="273"/>
      <c r="DP255" s="385"/>
      <c r="DQ255"/>
      <c r="DR255" s="12">
        <v>195</v>
      </c>
      <c r="DS255" s="69"/>
      <c r="DT255" s="70"/>
      <c r="EI255" s="273"/>
      <c r="EJ255" s="385"/>
      <c r="EK255"/>
      <c r="EL255" s="12">
        <v>195</v>
      </c>
      <c r="EM255" s="69"/>
      <c r="EN255" s="70"/>
      <c r="FC255" s="273"/>
      <c r="FD255" s="385"/>
      <c r="FE255"/>
      <c r="FF255" s="12">
        <v>195</v>
      </c>
      <c r="FG255" s="69"/>
      <c r="FH255" s="70"/>
      <c r="FW255" s="273"/>
      <c r="FX255" s="385"/>
      <c r="FY255"/>
      <c r="FZ255" s="12">
        <v>195</v>
      </c>
      <c r="GA255" s="69"/>
      <c r="GB255" s="70"/>
      <c r="GQ255" s="273"/>
      <c r="GR255" s="385"/>
      <c r="GS255"/>
      <c r="GT255" s="12">
        <v>195</v>
      </c>
      <c r="GU255" s="69"/>
      <c r="GV255" s="70"/>
      <c r="HK255" s="273"/>
      <c r="HL255" s="385"/>
      <c r="HM255"/>
      <c r="HN255" s="12">
        <v>195</v>
      </c>
      <c r="HO255" s="69"/>
      <c r="HP255" s="70"/>
      <c r="IE255" s="273"/>
      <c r="IF255" s="385"/>
      <c r="IG255"/>
      <c r="IH255" s="12">
        <v>195</v>
      </c>
      <c r="II255" s="69"/>
      <c r="IJ255" s="70"/>
      <c r="IY255" s="273"/>
      <c r="IZ255" s="385"/>
      <c r="JA255"/>
      <c r="JB255" s="12">
        <v>195</v>
      </c>
      <c r="JC255" s="69"/>
      <c r="JD255" s="70"/>
      <c r="JS255" s="273"/>
      <c r="JT255" s="385"/>
      <c r="JU255"/>
      <c r="JV255" s="12">
        <v>195</v>
      </c>
      <c r="JW255" s="69"/>
      <c r="JX255" s="70"/>
      <c r="KM255" s="273"/>
    </row>
    <row r="256" spans="2:299" ht="12.75" customHeight="1" x14ac:dyDescent="0.2">
      <c r="B256" s="12">
        <v>196</v>
      </c>
      <c r="C256" s="69"/>
      <c r="D256" s="70"/>
      <c r="S256" s="273"/>
      <c r="T256" s="385"/>
      <c r="V256" s="12">
        <v>196</v>
      </c>
      <c r="W256" s="69"/>
      <c r="X256" s="70"/>
      <c r="AM256" s="273"/>
      <c r="AN256" s="385"/>
      <c r="AP256" s="12">
        <v>196</v>
      </c>
      <c r="AQ256" s="69"/>
      <c r="AR256" s="70"/>
      <c r="BG256" s="273"/>
      <c r="BH256" s="271"/>
      <c r="BI256"/>
      <c r="BJ256" s="12">
        <v>196</v>
      </c>
      <c r="BK256" s="69"/>
      <c r="BL256" s="70"/>
      <c r="CA256" s="273"/>
      <c r="CB256" s="385"/>
      <c r="CC256"/>
      <c r="CD256" s="12">
        <v>196</v>
      </c>
      <c r="CE256" s="69"/>
      <c r="CF256" s="70"/>
      <c r="CU256" s="273"/>
      <c r="CV256" s="385"/>
      <c r="CW256"/>
      <c r="CX256" s="12">
        <v>196</v>
      </c>
      <c r="CY256" s="69"/>
      <c r="CZ256" s="70"/>
      <c r="DO256" s="273"/>
      <c r="DP256" s="385"/>
      <c r="DQ256"/>
      <c r="DR256" s="12">
        <v>196</v>
      </c>
      <c r="DS256" s="69"/>
      <c r="DT256" s="70"/>
      <c r="EI256" s="273"/>
      <c r="EJ256" s="385"/>
      <c r="EK256"/>
      <c r="EL256" s="12">
        <v>196</v>
      </c>
      <c r="EM256" s="69"/>
      <c r="EN256" s="70"/>
      <c r="FC256" s="273"/>
      <c r="FD256" s="385"/>
      <c r="FE256"/>
      <c r="FF256" s="12">
        <v>196</v>
      </c>
      <c r="FG256" s="69"/>
      <c r="FH256" s="70"/>
      <c r="FW256" s="273"/>
      <c r="FX256" s="385"/>
      <c r="FY256"/>
      <c r="FZ256" s="12">
        <v>196</v>
      </c>
      <c r="GA256" s="69"/>
      <c r="GB256" s="70"/>
      <c r="GQ256" s="273"/>
      <c r="GR256" s="385"/>
      <c r="GS256"/>
      <c r="GT256" s="12">
        <v>196</v>
      </c>
      <c r="GU256" s="69"/>
      <c r="GV256" s="70"/>
      <c r="HK256" s="273"/>
      <c r="HL256" s="385"/>
      <c r="HM256"/>
      <c r="HN256" s="12">
        <v>196</v>
      </c>
      <c r="HO256" s="69"/>
      <c r="HP256" s="70"/>
      <c r="IE256" s="273"/>
      <c r="IF256" s="385"/>
      <c r="IG256"/>
      <c r="IH256" s="12">
        <v>196</v>
      </c>
      <c r="II256" s="69"/>
      <c r="IJ256" s="70"/>
      <c r="IY256" s="273"/>
      <c r="IZ256" s="385"/>
      <c r="JA256"/>
      <c r="JB256" s="12">
        <v>196</v>
      </c>
      <c r="JC256" s="69"/>
      <c r="JD256" s="70"/>
      <c r="JS256" s="273"/>
      <c r="JT256" s="385"/>
      <c r="JU256"/>
      <c r="JV256" s="12">
        <v>196</v>
      </c>
      <c r="JW256" s="69"/>
      <c r="JX256" s="70"/>
      <c r="KM256" s="273"/>
    </row>
    <row r="257" spans="2:299" ht="12.75" customHeight="1" x14ac:dyDescent="0.2">
      <c r="B257" s="12">
        <v>197</v>
      </c>
      <c r="C257" s="69"/>
      <c r="D257" s="70"/>
      <c r="S257" s="273"/>
      <c r="T257" s="385"/>
      <c r="V257" s="12">
        <v>197</v>
      </c>
      <c r="W257" s="69"/>
      <c r="X257" s="70"/>
      <c r="AM257" s="273"/>
      <c r="AN257" s="385"/>
      <c r="AP257" s="12">
        <v>197</v>
      </c>
      <c r="AQ257" s="69"/>
      <c r="AR257" s="70"/>
      <c r="BG257" s="273"/>
      <c r="BH257" s="271"/>
      <c r="BI257"/>
      <c r="BJ257" s="12">
        <v>197</v>
      </c>
      <c r="BK257" s="69"/>
      <c r="BL257" s="70"/>
      <c r="CA257" s="273"/>
      <c r="CB257" s="385"/>
      <c r="CC257"/>
      <c r="CD257" s="12">
        <v>197</v>
      </c>
      <c r="CE257" s="69"/>
      <c r="CF257" s="70"/>
      <c r="CU257" s="273"/>
      <c r="CV257" s="385"/>
      <c r="CW257"/>
      <c r="CX257" s="12">
        <v>197</v>
      </c>
      <c r="CY257" s="69"/>
      <c r="CZ257" s="70"/>
      <c r="DO257" s="273"/>
      <c r="DP257" s="385"/>
      <c r="DQ257"/>
      <c r="DR257" s="12">
        <v>197</v>
      </c>
      <c r="DS257" s="69"/>
      <c r="DT257" s="70"/>
      <c r="EI257" s="273"/>
      <c r="EJ257" s="385"/>
      <c r="EK257"/>
      <c r="EL257" s="12">
        <v>197</v>
      </c>
      <c r="EM257" s="69"/>
      <c r="EN257" s="70"/>
      <c r="FC257" s="273"/>
      <c r="FD257" s="385"/>
      <c r="FE257"/>
      <c r="FF257" s="12">
        <v>197</v>
      </c>
      <c r="FG257" s="69"/>
      <c r="FH257" s="70"/>
      <c r="FW257" s="273"/>
      <c r="FX257" s="385"/>
      <c r="FY257"/>
      <c r="FZ257" s="12">
        <v>197</v>
      </c>
      <c r="GA257" s="69"/>
      <c r="GB257" s="70"/>
      <c r="GQ257" s="273"/>
      <c r="GR257" s="385"/>
      <c r="GS257"/>
      <c r="GT257" s="12">
        <v>197</v>
      </c>
      <c r="GU257" s="69"/>
      <c r="GV257" s="70"/>
      <c r="HK257" s="273"/>
      <c r="HL257" s="385"/>
      <c r="HM257"/>
      <c r="HN257" s="12">
        <v>197</v>
      </c>
      <c r="HO257" s="69"/>
      <c r="HP257" s="70"/>
      <c r="IE257" s="273"/>
      <c r="IF257" s="385"/>
      <c r="IG257"/>
      <c r="IH257" s="12">
        <v>197</v>
      </c>
      <c r="II257" s="69"/>
      <c r="IJ257" s="70"/>
      <c r="IY257" s="273"/>
      <c r="IZ257" s="385"/>
      <c r="JA257"/>
      <c r="JB257" s="12">
        <v>197</v>
      </c>
      <c r="JC257" s="69"/>
      <c r="JD257" s="70"/>
      <c r="JS257" s="273"/>
      <c r="JT257" s="385"/>
      <c r="JU257"/>
      <c r="JV257" s="12">
        <v>197</v>
      </c>
      <c r="JW257" s="69"/>
      <c r="JX257" s="70"/>
      <c r="KM257" s="273"/>
    </row>
    <row r="258" spans="2:299" ht="12.75" customHeight="1" x14ac:dyDescent="0.2">
      <c r="B258" s="12">
        <v>198</v>
      </c>
      <c r="C258" s="69"/>
      <c r="D258" s="70"/>
      <c r="S258" s="273"/>
      <c r="T258" s="385"/>
      <c r="V258" s="12">
        <v>198</v>
      </c>
      <c r="W258" s="69"/>
      <c r="X258" s="70"/>
      <c r="AM258" s="273"/>
      <c r="AN258" s="385"/>
      <c r="AP258" s="12">
        <v>198</v>
      </c>
      <c r="AQ258" s="69"/>
      <c r="AR258" s="70"/>
      <c r="BG258" s="273"/>
      <c r="BH258" s="271"/>
      <c r="BI258"/>
      <c r="BJ258" s="12">
        <v>198</v>
      </c>
      <c r="BK258" s="69"/>
      <c r="BL258" s="70"/>
      <c r="CA258" s="273"/>
      <c r="CB258" s="385"/>
      <c r="CC258"/>
      <c r="CD258" s="12">
        <v>198</v>
      </c>
      <c r="CE258" s="69"/>
      <c r="CF258" s="70"/>
      <c r="CU258" s="273"/>
      <c r="CV258" s="385"/>
      <c r="CW258"/>
      <c r="CX258" s="12">
        <v>198</v>
      </c>
      <c r="CY258" s="69"/>
      <c r="CZ258" s="70"/>
      <c r="DO258" s="273"/>
      <c r="DP258" s="385"/>
      <c r="DQ258"/>
      <c r="DR258" s="12">
        <v>198</v>
      </c>
      <c r="DS258" s="69"/>
      <c r="DT258" s="70"/>
      <c r="EI258" s="273"/>
      <c r="EJ258" s="385"/>
      <c r="EK258"/>
      <c r="EL258" s="12">
        <v>198</v>
      </c>
      <c r="EM258" s="69"/>
      <c r="EN258" s="70"/>
      <c r="FC258" s="273"/>
      <c r="FD258" s="385"/>
      <c r="FE258"/>
      <c r="FF258" s="12">
        <v>198</v>
      </c>
      <c r="FG258" s="69"/>
      <c r="FH258" s="70"/>
      <c r="FW258" s="273"/>
      <c r="FX258" s="385"/>
      <c r="FY258"/>
      <c r="FZ258" s="12">
        <v>198</v>
      </c>
      <c r="GA258" s="69"/>
      <c r="GB258" s="70"/>
      <c r="GQ258" s="273"/>
      <c r="GR258" s="385"/>
      <c r="GS258"/>
      <c r="GT258" s="12">
        <v>198</v>
      </c>
      <c r="GU258" s="69"/>
      <c r="GV258" s="70"/>
      <c r="HK258" s="273"/>
      <c r="HL258" s="385"/>
      <c r="HM258"/>
      <c r="HN258" s="12">
        <v>198</v>
      </c>
      <c r="HO258" s="69"/>
      <c r="HP258" s="70"/>
      <c r="IE258" s="273"/>
      <c r="IF258" s="385"/>
      <c r="IG258"/>
      <c r="IH258" s="12">
        <v>198</v>
      </c>
      <c r="II258" s="69"/>
      <c r="IJ258" s="70"/>
      <c r="IY258" s="273"/>
      <c r="IZ258" s="385"/>
      <c r="JA258"/>
      <c r="JB258" s="12">
        <v>198</v>
      </c>
      <c r="JC258" s="69"/>
      <c r="JD258" s="70"/>
      <c r="JS258" s="273"/>
      <c r="JT258" s="385"/>
      <c r="JU258"/>
      <c r="JV258" s="12">
        <v>198</v>
      </c>
      <c r="JW258" s="69"/>
      <c r="JX258" s="70"/>
      <c r="KM258" s="273"/>
    </row>
    <row r="259" spans="2:299" ht="12.75" customHeight="1" x14ac:dyDescent="0.2">
      <c r="B259" s="12">
        <v>199</v>
      </c>
      <c r="C259" s="69"/>
      <c r="D259" s="70"/>
      <c r="S259" s="273"/>
      <c r="T259" s="385"/>
      <c r="V259" s="12">
        <v>199</v>
      </c>
      <c r="W259" s="69"/>
      <c r="X259" s="70"/>
      <c r="AM259" s="273"/>
      <c r="AN259" s="385"/>
      <c r="AP259" s="12">
        <v>199</v>
      </c>
      <c r="AQ259" s="69"/>
      <c r="AR259" s="70"/>
      <c r="BG259" s="273"/>
      <c r="BH259" s="271"/>
      <c r="BI259"/>
      <c r="BJ259" s="12">
        <v>199</v>
      </c>
      <c r="BK259" s="69"/>
      <c r="BL259" s="70"/>
      <c r="CA259" s="273"/>
      <c r="CB259" s="385"/>
      <c r="CC259"/>
      <c r="CD259" s="12">
        <v>199</v>
      </c>
      <c r="CE259" s="69"/>
      <c r="CF259" s="70"/>
      <c r="CU259" s="273"/>
      <c r="CV259" s="385"/>
      <c r="CW259"/>
      <c r="CX259" s="12">
        <v>199</v>
      </c>
      <c r="CY259" s="69"/>
      <c r="CZ259" s="70"/>
      <c r="DO259" s="273"/>
      <c r="DP259" s="385"/>
      <c r="DQ259"/>
      <c r="DR259" s="12">
        <v>199</v>
      </c>
      <c r="DS259" s="69"/>
      <c r="DT259" s="70"/>
      <c r="EI259" s="273"/>
      <c r="EJ259" s="385"/>
      <c r="EK259"/>
      <c r="EL259" s="12">
        <v>199</v>
      </c>
      <c r="EM259" s="69"/>
      <c r="EN259" s="70"/>
      <c r="FC259" s="273"/>
      <c r="FD259" s="385"/>
      <c r="FE259"/>
      <c r="FF259" s="12">
        <v>199</v>
      </c>
      <c r="FG259" s="69"/>
      <c r="FH259" s="70"/>
      <c r="FW259" s="273"/>
      <c r="FX259" s="385"/>
      <c r="FY259"/>
      <c r="FZ259" s="12">
        <v>199</v>
      </c>
      <c r="GA259" s="69"/>
      <c r="GB259" s="70"/>
      <c r="GQ259" s="273"/>
      <c r="GR259" s="385"/>
      <c r="GS259"/>
      <c r="GT259" s="12">
        <v>199</v>
      </c>
      <c r="GU259" s="69"/>
      <c r="GV259" s="70"/>
      <c r="HK259" s="273"/>
      <c r="HL259" s="385"/>
      <c r="HM259"/>
      <c r="HN259" s="12">
        <v>199</v>
      </c>
      <c r="HO259" s="69"/>
      <c r="HP259" s="70"/>
      <c r="IE259" s="273"/>
      <c r="IF259" s="385"/>
      <c r="IG259"/>
      <c r="IH259" s="12">
        <v>199</v>
      </c>
      <c r="II259" s="69"/>
      <c r="IJ259" s="70"/>
      <c r="IY259" s="273"/>
      <c r="IZ259" s="385"/>
      <c r="JA259"/>
      <c r="JB259" s="12">
        <v>199</v>
      </c>
      <c r="JC259" s="69"/>
      <c r="JD259" s="70"/>
      <c r="JS259" s="273"/>
      <c r="JT259" s="385"/>
      <c r="JU259"/>
      <c r="JV259" s="12">
        <v>199</v>
      </c>
      <c r="JW259" s="69"/>
      <c r="JX259" s="70"/>
      <c r="KM259" s="273"/>
    </row>
    <row r="260" spans="2:299" ht="12.75" customHeight="1" x14ac:dyDescent="0.2">
      <c r="B260" s="12">
        <v>200</v>
      </c>
      <c r="C260" s="69"/>
      <c r="D260" s="70"/>
      <c r="S260" s="273"/>
      <c r="T260" s="385"/>
      <c r="V260" s="12">
        <v>200</v>
      </c>
      <c r="W260" s="69"/>
      <c r="X260" s="70"/>
      <c r="AM260" s="273"/>
      <c r="AN260" s="385"/>
      <c r="AP260" s="12">
        <v>200</v>
      </c>
      <c r="AQ260" s="69"/>
      <c r="AR260" s="70"/>
      <c r="BG260" s="273"/>
      <c r="BH260" s="271"/>
      <c r="BI260"/>
      <c r="BJ260" s="12">
        <v>200</v>
      </c>
      <c r="BK260" s="69"/>
      <c r="BL260" s="70"/>
      <c r="CA260" s="273"/>
      <c r="CB260" s="385"/>
      <c r="CC260"/>
      <c r="CD260" s="12">
        <v>200</v>
      </c>
      <c r="CE260" s="69"/>
      <c r="CF260" s="70"/>
      <c r="CU260" s="273"/>
      <c r="CV260" s="385"/>
      <c r="CW260"/>
      <c r="CX260" s="12">
        <v>200</v>
      </c>
      <c r="CY260" s="69"/>
      <c r="CZ260" s="70"/>
      <c r="DO260" s="273"/>
      <c r="DP260" s="385"/>
      <c r="DQ260"/>
      <c r="DR260" s="12">
        <v>200</v>
      </c>
      <c r="DS260" s="69"/>
      <c r="DT260" s="70"/>
      <c r="EI260" s="273"/>
      <c r="EJ260" s="385"/>
      <c r="EK260"/>
      <c r="EL260" s="12">
        <v>200</v>
      </c>
      <c r="EM260" s="69"/>
      <c r="EN260" s="70"/>
      <c r="FC260" s="273"/>
      <c r="FD260" s="385"/>
      <c r="FE260"/>
      <c r="FF260" s="12">
        <v>200</v>
      </c>
      <c r="FG260" s="69"/>
      <c r="FH260" s="70"/>
      <c r="FW260" s="273"/>
      <c r="FX260" s="385"/>
      <c r="FY260"/>
      <c r="FZ260" s="12">
        <v>200</v>
      </c>
      <c r="GA260" s="69"/>
      <c r="GB260" s="70"/>
      <c r="GQ260" s="273"/>
      <c r="GR260" s="385"/>
      <c r="GS260"/>
      <c r="GT260" s="12">
        <v>200</v>
      </c>
      <c r="GU260" s="69"/>
      <c r="GV260" s="70"/>
      <c r="HK260" s="273"/>
      <c r="HL260" s="385"/>
      <c r="HM260"/>
      <c r="HN260" s="12">
        <v>200</v>
      </c>
      <c r="HO260" s="69"/>
      <c r="HP260" s="70"/>
      <c r="IE260" s="273"/>
      <c r="IF260" s="385"/>
      <c r="IG260"/>
      <c r="IH260" s="12">
        <v>200</v>
      </c>
      <c r="II260" s="69"/>
      <c r="IJ260" s="70"/>
      <c r="IY260" s="273"/>
      <c r="IZ260" s="385"/>
      <c r="JA260"/>
      <c r="JB260" s="12">
        <v>200</v>
      </c>
      <c r="JC260" s="69"/>
      <c r="JD260" s="70"/>
      <c r="JS260" s="273"/>
      <c r="JT260" s="385"/>
      <c r="JU260"/>
      <c r="JV260" s="12">
        <v>200</v>
      </c>
      <c r="JW260" s="69"/>
      <c r="JX260" s="70"/>
      <c r="KM260" s="273"/>
    </row>
    <row r="261" spans="2:299" ht="12.75" customHeight="1" x14ac:dyDescent="0.2">
      <c r="B261" s="12">
        <v>201</v>
      </c>
      <c r="C261" s="69"/>
      <c r="D261" s="70"/>
      <c r="S261" s="273"/>
      <c r="T261" s="385"/>
      <c r="V261" s="12">
        <v>201</v>
      </c>
      <c r="W261" s="69"/>
      <c r="X261" s="70"/>
      <c r="AM261" s="273"/>
      <c r="AN261" s="385"/>
      <c r="AP261" s="12">
        <v>201</v>
      </c>
      <c r="AQ261" s="69"/>
      <c r="AR261" s="70"/>
      <c r="BG261" s="273"/>
      <c r="BH261" s="271"/>
      <c r="BI261"/>
      <c r="BJ261" s="12">
        <v>201</v>
      </c>
      <c r="BK261" s="69"/>
      <c r="BL261" s="70"/>
      <c r="CA261" s="273"/>
      <c r="CB261" s="385"/>
      <c r="CC261"/>
      <c r="CD261" s="12">
        <v>201</v>
      </c>
      <c r="CE261" s="69"/>
      <c r="CF261" s="70"/>
      <c r="CU261" s="273"/>
      <c r="CV261" s="385"/>
      <c r="CW261"/>
      <c r="CX261" s="12">
        <v>201</v>
      </c>
      <c r="CY261" s="69"/>
      <c r="CZ261" s="70"/>
      <c r="DO261" s="273"/>
      <c r="DP261" s="385"/>
      <c r="DQ261"/>
      <c r="DR261" s="12">
        <v>201</v>
      </c>
      <c r="DS261" s="69"/>
      <c r="DT261" s="70"/>
      <c r="EI261" s="273"/>
      <c r="EJ261" s="385"/>
      <c r="EK261"/>
      <c r="EL261" s="12">
        <v>201</v>
      </c>
      <c r="EM261" s="69"/>
      <c r="EN261" s="70"/>
      <c r="FC261" s="273"/>
      <c r="FD261" s="385"/>
      <c r="FE261"/>
      <c r="FF261" s="12">
        <v>201</v>
      </c>
      <c r="FG261" s="69"/>
      <c r="FH261" s="70"/>
      <c r="FW261" s="273"/>
      <c r="FX261" s="385"/>
      <c r="FY261"/>
      <c r="FZ261" s="12">
        <v>201</v>
      </c>
      <c r="GA261" s="69"/>
      <c r="GB261" s="70"/>
      <c r="GQ261" s="273"/>
      <c r="GR261" s="385"/>
      <c r="GS261"/>
      <c r="GT261" s="12">
        <v>201</v>
      </c>
      <c r="GU261" s="69"/>
      <c r="GV261" s="70"/>
      <c r="HK261" s="273"/>
      <c r="HL261" s="385"/>
      <c r="HM261"/>
      <c r="HN261" s="12">
        <v>201</v>
      </c>
      <c r="HO261" s="69"/>
      <c r="HP261" s="70"/>
      <c r="IE261" s="273"/>
      <c r="IF261" s="385"/>
      <c r="IG261"/>
      <c r="IH261" s="12">
        <v>201</v>
      </c>
      <c r="II261" s="69"/>
      <c r="IJ261" s="70"/>
      <c r="IY261" s="273"/>
      <c r="IZ261" s="385"/>
      <c r="JA261"/>
      <c r="JB261" s="12">
        <v>201</v>
      </c>
      <c r="JC261" s="69"/>
      <c r="JD261" s="70"/>
      <c r="JS261" s="273"/>
      <c r="JT261" s="385"/>
      <c r="JU261"/>
      <c r="JV261" s="12">
        <v>201</v>
      </c>
      <c r="JW261" s="69"/>
      <c r="JX261" s="70"/>
      <c r="KM261" s="273"/>
    </row>
    <row r="262" spans="2:299" ht="12.75" customHeight="1" x14ac:dyDescent="0.2">
      <c r="B262" s="12">
        <v>202</v>
      </c>
      <c r="C262" s="69"/>
      <c r="D262" s="70"/>
      <c r="S262" s="273"/>
      <c r="T262" s="385"/>
      <c r="V262" s="12">
        <v>202</v>
      </c>
      <c r="W262" s="69"/>
      <c r="X262" s="70"/>
      <c r="AM262" s="273"/>
      <c r="AN262" s="385"/>
      <c r="AP262" s="12">
        <v>202</v>
      </c>
      <c r="AQ262" s="69"/>
      <c r="AR262" s="70"/>
      <c r="BG262" s="273"/>
      <c r="BH262" s="271"/>
      <c r="BI262"/>
      <c r="BJ262" s="12">
        <v>202</v>
      </c>
      <c r="BK262" s="69"/>
      <c r="BL262" s="70"/>
      <c r="CA262" s="273"/>
      <c r="CB262" s="385"/>
      <c r="CC262"/>
      <c r="CD262" s="12">
        <v>202</v>
      </c>
      <c r="CE262" s="69"/>
      <c r="CF262" s="70"/>
      <c r="CU262" s="273"/>
      <c r="CV262" s="385"/>
      <c r="CW262"/>
      <c r="CX262" s="12">
        <v>202</v>
      </c>
      <c r="CY262" s="69"/>
      <c r="CZ262" s="70"/>
      <c r="DO262" s="273"/>
      <c r="DP262" s="385"/>
      <c r="DQ262"/>
      <c r="DR262" s="12">
        <v>202</v>
      </c>
      <c r="DS262" s="69"/>
      <c r="DT262" s="70"/>
      <c r="EI262" s="273"/>
      <c r="EJ262" s="385"/>
      <c r="EK262"/>
      <c r="EL262" s="12">
        <v>202</v>
      </c>
      <c r="EM262" s="69"/>
      <c r="EN262" s="70"/>
      <c r="FC262" s="273"/>
      <c r="FD262" s="385"/>
      <c r="FE262"/>
      <c r="FF262" s="12">
        <v>202</v>
      </c>
      <c r="FG262" s="69"/>
      <c r="FH262" s="70"/>
      <c r="FW262" s="273"/>
      <c r="FX262" s="385"/>
      <c r="FY262"/>
      <c r="FZ262" s="12">
        <v>202</v>
      </c>
      <c r="GA262" s="69"/>
      <c r="GB262" s="70"/>
      <c r="GQ262" s="273"/>
      <c r="GR262" s="385"/>
      <c r="GS262"/>
      <c r="GT262" s="12">
        <v>202</v>
      </c>
      <c r="GU262" s="69"/>
      <c r="GV262" s="70"/>
      <c r="HK262" s="273"/>
      <c r="HL262" s="385"/>
      <c r="HM262"/>
      <c r="HN262" s="12">
        <v>202</v>
      </c>
      <c r="HO262" s="69"/>
      <c r="HP262" s="70"/>
      <c r="IE262" s="273"/>
      <c r="IF262" s="385"/>
      <c r="IG262"/>
      <c r="IH262" s="12">
        <v>202</v>
      </c>
      <c r="II262" s="69"/>
      <c r="IJ262" s="70"/>
      <c r="IY262" s="273"/>
      <c r="IZ262" s="385"/>
      <c r="JA262"/>
      <c r="JB262" s="12">
        <v>202</v>
      </c>
      <c r="JC262" s="69"/>
      <c r="JD262" s="70"/>
      <c r="JS262" s="273"/>
      <c r="JT262" s="385"/>
      <c r="JU262"/>
      <c r="JV262" s="12">
        <v>202</v>
      </c>
      <c r="JW262" s="69"/>
      <c r="JX262" s="70"/>
      <c r="KM262" s="273"/>
    </row>
    <row r="263" spans="2:299" ht="12.75" customHeight="1" x14ac:dyDescent="0.2">
      <c r="B263" s="12">
        <v>203</v>
      </c>
      <c r="C263" s="69"/>
      <c r="D263" s="70"/>
      <c r="S263" s="273"/>
      <c r="T263" s="385"/>
      <c r="V263" s="12">
        <v>203</v>
      </c>
      <c r="W263" s="69"/>
      <c r="X263" s="70"/>
      <c r="AM263" s="273"/>
      <c r="AN263" s="385"/>
      <c r="AP263" s="12">
        <v>203</v>
      </c>
      <c r="AQ263" s="69"/>
      <c r="AR263" s="70"/>
      <c r="BG263" s="273"/>
      <c r="BH263" s="271"/>
      <c r="BI263"/>
      <c r="BJ263" s="12">
        <v>203</v>
      </c>
      <c r="BK263" s="69"/>
      <c r="BL263" s="70"/>
      <c r="CA263" s="273"/>
      <c r="CB263" s="385"/>
      <c r="CC263"/>
      <c r="CD263" s="12">
        <v>203</v>
      </c>
      <c r="CE263" s="69"/>
      <c r="CF263" s="70"/>
      <c r="CU263" s="273"/>
      <c r="CV263" s="385"/>
      <c r="CW263"/>
      <c r="CX263" s="12">
        <v>203</v>
      </c>
      <c r="CY263" s="69"/>
      <c r="CZ263" s="70"/>
      <c r="DO263" s="273"/>
      <c r="DP263" s="385"/>
      <c r="DQ263"/>
      <c r="DR263" s="12">
        <v>203</v>
      </c>
      <c r="DS263" s="69"/>
      <c r="DT263" s="70"/>
      <c r="EI263" s="273"/>
      <c r="EJ263" s="385"/>
      <c r="EK263"/>
      <c r="EL263" s="12">
        <v>203</v>
      </c>
      <c r="EM263" s="69"/>
      <c r="EN263" s="70"/>
      <c r="FC263" s="273"/>
      <c r="FD263" s="385"/>
      <c r="FE263"/>
      <c r="FF263" s="12">
        <v>203</v>
      </c>
      <c r="FG263" s="69"/>
      <c r="FH263" s="70"/>
      <c r="FW263" s="273"/>
      <c r="FX263" s="385"/>
      <c r="FY263"/>
      <c r="FZ263" s="12">
        <v>203</v>
      </c>
      <c r="GA263" s="69"/>
      <c r="GB263" s="70"/>
      <c r="GQ263" s="273"/>
      <c r="GR263" s="385"/>
      <c r="GS263"/>
      <c r="GT263" s="12">
        <v>203</v>
      </c>
      <c r="GU263" s="69"/>
      <c r="GV263" s="70"/>
      <c r="HK263" s="273"/>
      <c r="HL263" s="385"/>
      <c r="HM263"/>
      <c r="HN263" s="12">
        <v>203</v>
      </c>
      <c r="HO263" s="69"/>
      <c r="HP263" s="70"/>
      <c r="IE263" s="273"/>
      <c r="IF263" s="385"/>
      <c r="IG263"/>
      <c r="IH263" s="12">
        <v>203</v>
      </c>
      <c r="II263" s="69"/>
      <c r="IJ263" s="70"/>
      <c r="IY263" s="273"/>
      <c r="IZ263" s="385"/>
      <c r="JA263"/>
      <c r="JB263" s="12">
        <v>203</v>
      </c>
      <c r="JC263" s="69"/>
      <c r="JD263" s="70"/>
      <c r="JS263" s="273"/>
      <c r="JT263" s="385"/>
      <c r="JU263"/>
      <c r="JV263" s="12">
        <v>203</v>
      </c>
      <c r="JW263" s="69"/>
      <c r="JX263" s="70"/>
      <c r="KM263" s="273"/>
    </row>
    <row r="264" spans="2:299" ht="12.75" customHeight="1" x14ac:dyDescent="0.2">
      <c r="B264" s="12">
        <v>204</v>
      </c>
      <c r="C264" s="69"/>
      <c r="D264" s="70"/>
      <c r="S264" s="273"/>
      <c r="T264" s="385"/>
      <c r="V264" s="12">
        <v>204</v>
      </c>
      <c r="W264" s="69"/>
      <c r="X264" s="70"/>
      <c r="AM264" s="273"/>
      <c r="AN264" s="385"/>
      <c r="AP264" s="12">
        <v>204</v>
      </c>
      <c r="AQ264" s="69"/>
      <c r="AR264" s="70"/>
      <c r="BG264" s="273"/>
      <c r="BH264" s="271"/>
      <c r="BI264"/>
      <c r="BJ264" s="12">
        <v>204</v>
      </c>
      <c r="BK264" s="69"/>
      <c r="BL264" s="70"/>
      <c r="CA264" s="273"/>
      <c r="CB264" s="385"/>
      <c r="CC264"/>
      <c r="CD264" s="12">
        <v>204</v>
      </c>
      <c r="CE264" s="69"/>
      <c r="CF264" s="70"/>
      <c r="CU264" s="273"/>
      <c r="CV264" s="385"/>
      <c r="CW264"/>
      <c r="CX264" s="12">
        <v>204</v>
      </c>
      <c r="CY264" s="69"/>
      <c r="CZ264" s="70"/>
      <c r="DO264" s="273"/>
      <c r="DP264" s="385"/>
      <c r="DQ264"/>
      <c r="DR264" s="12">
        <v>204</v>
      </c>
      <c r="DS264" s="69"/>
      <c r="DT264" s="70"/>
      <c r="EI264" s="273"/>
      <c r="EJ264" s="385"/>
      <c r="EK264"/>
      <c r="EL264" s="12">
        <v>204</v>
      </c>
      <c r="EM264" s="69"/>
      <c r="EN264" s="70"/>
      <c r="FC264" s="273"/>
      <c r="FD264" s="385"/>
      <c r="FE264"/>
      <c r="FF264" s="12">
        <v>204</v>
      </c>
      <c r="FG264" s="69"/>
      <c r="FH264" s="70"/>
      <c r="FW264" s="273"/>
      <c r="FX264" s="385"/>
      <c r="FY264"/>
      <c r="FZ264" s="12">
        <v>204</v>
      </c>
      <c r="GA264" s="69"/>
      <c r="GB264" s="70"/>
      <c r="GQ264" s="273"/>
      <c r="GR264" s="385"/>
      <c r="GS264"/>
      <c r="GT264" s="12">
        <v>204</v>
      </c>
      <c r="GU264" s="69"/>
      <c r="GV264" s="70"/>
      <c r="HK264" s="273"/>
      <c r="HL264" s="385"/>
      <c r="HM264"/>
      <c r="HN264" s="12">
        <v>204</v>
      </c>
      <c r="HO264" s="69"/>
      <c r="HP264" s="70"/>
      <c r="IE264" s="273"/>
      <c r="IF264" s="385"/>
      <c r="IG264"/>
      <c r="IH264" s="12">
        <v>204</v>
      </c>
      <c r="II264" s="69"/>
      <c r="IJ264" s="70"/>
      <c r="IY264" s="273"/>
      <c r="IZ264" s="385"/>
      <c r="JA264"/>
      <c r="JB264" s="12">
        <v>204</v>
      </c>
      <c r="JC264" s="69"/>
      <c r="JD264" s="70"/>
      <c r="JS264" s="273"/>
      <c r="JT264" s="385"/>
      <c r="JU264"/>
      <c r="JV264" s="12">
        <v>204</v>
      </c>
      <c r="JW264" s="69"/>
      <c r="JX264" s="70"/>
      <c r="KM264" s="273"/>
    </row>
    <row r="265" spans="2:299" ht="12.75" customHeight="1" x14ac:dyDescent="0.2">
      <c r="B265" s="12">
        <v>205</v>
      </c>
      <c r="C265" s="69"/>
      <c r="D265" s="70"/>
      <c r="S265" s="273"/>
      <c r="T265" s="385"/>
      <c r="V265" s="12">
        <v>205</v>
      </c>
      <c r="W265" s="69"/>
      <c r="X265" s="70"/>
      <c r="AM265" s="273"/>
      <c r="AN265" s="385"/>
      <c r="AP265" s="12">
        <v>205</v>
      </c>
      <c r="AQ265" s="69"/>
      <c r="AR265" s="70"/>
      <c r="BG265" s="273"/>
      <c r="BH265" s="271"/>
      <c r="BI265"/>
      <c r="BJ265" s="12">
        <v>205</v>
      </c>
      <c r="BK265" s="69"/>
      <c r="BL265" s="70"/>
      <c r="CA265" s="273"/>
      <c r="CB265" s="385"/>
      <c r="CC265"/>
      <c r="CD265" s="12">
        <v>205</v>
      </c>
      <c r="CE265" s="69"/>
      <c r="CF265" s="70"/>
      <c r="CU265" s="273"/>
      <c r="CV265" s="385"/>
      <c r="CW265"/>
      <c r="CX265" s="12">
        <v>205</v>
      </c>
      <c r="CY265" s="69"/>
      <c r="CZ265" s="70"/>
      <c r="DO265" s="273"/>
      <c r="DP265" s="385"/>
      <c r="DQ265"/>
      <c r="DR265" s="12">
        <v>205</v>
      </c>
      <c r="DS265" s="69"/>
      <c r="DT265" s="70"/>
      <c r="EI265" s="273"/>
      <c r="EJ265" s="385"/>
      <c r="EK265"/>
      <c r="EL265" s="12">
        <v>205</v>
      </c>
      <c r="EM265" s="69"/>
      <c r="EN265" s="70"/>
      <c r="FC265" s="273"/>
      <c r="FD265" s="385"/>
      <c r="FE265"/>
      <c r="FF265" s="12">
        <v>205</v>
      </c>
      <c r="FG265" s="69"/>
      <c r="FH265" s="70"/>
      <c r="FW265" s="273"/>
      <c r="FX265" s="385"/>
      <c r="FY265"/>
      <c r="FZ265" s="12">
        <v>205</v>
      </c>
      <c r="GA265" s="69"/>
      <c r="GB265" s="70"/>
      <c r="GQ265" s="273"/>
      <c r="GR265" s="385"/>
      <c r="GS265"/>
      <c r="GT265" s="12">
        <v>205</v>
      </c>
      <c r="GU265" s="69"/>
      <c r="GV265" s="70"/>
      <c r="HK265" s="273"/>
      <c r="HL265" s="385"/>
      <c r="HM265"/>
      <c r="HN265" s="12">
        <v>205</v>
      </c>
      <c r="HO265" s="69"/>
      <c r="HP265" s="70"/>
      <c r="IE265" s="273"/>
      <c r="IF265" s="385"/>
      <c r="IG265"/>
      <c r="IH265" s="12">
        <v>205</v>
      </c>
      <c r="II265" s="69"/>
      <c r="IJ265" s="70"/>
      <c r="IY265" s="273"/>
      <c r="IZ265" s="385"/>
      <c r="JA265"/>
      <c r="JB265" s="12">
        <v>205</v>
      </c>
      <c r="JC265" s="69"/>
      <c r="JD265" s="70"/>
      <c r="JS265" s="273"/>
      <c r="JT265" s="385"/>
      <c r="JU265"/>
      <c r="JV265" s="12">
        <v>205</v>
      </c>
      <c r="JW265" s="69"/>
      <c r="JX265" s="70"/>
      <c r="KM265" s="273"/>
    </row>
    <row r="266" spans="2:299" ht="12.75" customHeight="1" x14ac:dyDescent="0.2">
      <c r="B266" s="12">
        <v>206</v>
      </c>
      <c r="C266" s="69"/>
      <c r="D266" s="70"/>
      <c r="S266" s="273"/>
      <c r="T266" s="385"/>
      <c r="V266" s="12">
        <v>206</v>
      </c>
      <c r="W266" s="69"/>
      <c r="X266" s="70"/>
      <c r="AM266" s="273"/>
      <c r="AN266" s="385"/>
      <c r="AP266" s="12">
        <v>206</v>
      </c>
      <c r="AQ266" s="69"/>
      <c r="AR266" s="70"/>
      <c r="BG266" s="273"/>
      <c r="BH266" s="271"/>
      <c r="BI266"/>
      <c r="BJ266" s="12">
        <v>206</v>
      </c>
      <c r="BK266" s="69"/>
      <c r="BL266" s="70"/>
      <c r="CA266" s="273"/>
      <c r="CB266" s="385"/>
      <c r="CC266"/>
      <c r="CD266" s="12">
        <v>206</v>
      </c>
      <c r="CE266" s="69"/>
      <c r="CF266" s="70"/>
      <c r="CU266" s="273"/>
      <c r="CV266" s="385"/>
      <c r="CW266"/>
      <c r="CX266" s="12">
        <v>206</v>
      </c>
      <c r="CY266" s="69"/>
      <c r="CZ266" s="70"/>
      <c r="DO266" s="273"/>
      <c r="DP266" s="385"/>
      <c r="DQ266"/>
      <c r="DR266" s="12">
        <v>206</v>
      </c>
      <c r="DS266" s="69"/>
      <c r="DT266" s="70"/>
      <c r="EI266" s="273"/>
      <c r="EJ266" s="385"/>
      <c r="EK266"/>
      <c r="EL266" s="12">
        <v>206</v>
      </c>
      <c r="EM266" s="69"/>
      <c r="EN266" s="70"/>
      <c r="FC266" s="273"/>
      <c r="FD266" s="385"/>
      <c r="FE266"/>
      <c r="FF266" s="12">
        <v>206</v>
      </c>
      <c r="FG266" s="69"/>
      <c r="FH266" s="70"/>
      <c r="FW266" s="273"/>
      <c r="FX266" s="385"/>
      <c r="FY266"/>
      <c r="FZ266" s="12">
        <v>206</v>
      </c>
      <c r="GA266" s="69"/>
      <c r="GB266" s="70"/>
      <c r="GQ266" s="273"/>
      <c r="GR266" s="385"/>
      <c r="GS266"/>
      <c r="GT266" s="12">
        <v>206</v>
      </c>
      <c r="GU266" s="69"/>
      <c r="GV266" s="70"/>
      <c r="HK266" s="273"/>
      <c r="HL266" s="385"/>
      <c r="HM266"/>
      <c r="HN266" s="12">
        <v>206</v>
      </c>
      <c r="HO266" s="69"/>
      <c r="HP266" s="70"/>
      <c r="IE266" s="273"/>
      <c r="IF266" s="385"/>
      <c r="IG266"/>
      <c r="IH266" s="12">
        <v>206</v>
      </c>
      <c r="II266" s="69"/>
      <c r="IJ266" s="70"/>
      <c r="IY266" s="273"/>
      <c r="IZ266" s="385"/>
      <c r="JA266"/>
      <c r="JB266" s="12">
        <v>206</v>
      </c>
      <c r="JC266" s="69"/>
      <c r="JD266" s="70"/>
      <c r="JS266" s="273"/>
      <c r="JT266" s="385"/>
      <c r="JU266"/>
      <c r="JV266" s="12">
        <v>206</v>
      </c>
      <c r="JW266" s="69"/>
      <c r="JX266" s="70"/>
      <c r="KM266" s="273"/>
    </row>
    <row r="267" spans="2:299" ht="12.75" customHeight="1" x14ac:dyDescent="0.2">
      <c r="B267" s="12">
        <v>207</v>
      </c>
      <c r="C267" s="69"/>
      <c r="D267" s="70"/>
      <c r="S267" s="273"/>
      <c r="T267" s="385"/>
      <c r="V267" s="12">
        <v>207</v>
      </c>
      <c r="W267" s="69"/>
      <c r="X267" s="70"/>
      <c r="AM267" s="273"/>
      <c r="AN267" s="385"/>
      <c r="AP267" s="12">
        <v>207</v>
      </c>
      <c r="AQ267" s="69"/>
      <c r="AR267" s="70"/>
      <c r="BG267" s="273"/>
      <c r="BH267" s="271"/>
      <c r="BI267"/>
      <c r="BJ267" s="12">
        <v>207</v>
      </c>
      <c r="BK267" s="69"/>
      <c r="BL267" s="70"/>
      <c r="CA267" s="273"/>
      <c r="CB267" s="385"/>
      <c r="CC267"/>
      <c r="CD267" s="12">
        <v>207</v>
      </c>
      <c r="CE267" s="69"/>
      <c r="CF267" s="70"/>
      <c r="CU267" s="273"/>
      <c r="CV267" s="385"/>
      <c r="CW267"/>
      <c r="CX267" s="12">
        <v>207</v>
      </c>
      <c r="CY267" s="69"/>
      <c r="CZ267" s="70"/>
      <c r="DO267" s="273"/>
      <c r="DP267" s="385"/>
      <c r="DQ267"/>
      <c r="DR267" s="12">
        <v>207</v>
      </c>
      <c r="DS267" s="69"/>
      <c r="DT267" s="70"/>
      <c r="EI267" s="273"/>
      <c r="EJ267" s="385"/>
      <c r="EK267"/>
      <c r="EL267" s="12">
        <v>207</v>
      </c>
      <c r="EM267" s="69"/>
      <c r="EN267" s="70"/>
      <c r="FC267" s="273"/>
      <c r="FD267" s="385"/>
      <c r="FE267"/>
      <c r="FF267" s="12">
        <v>207</v>
      </c>
      <c r="FG267" s="69"/>
      <c r="FH267" s="70"/>
      <c r="FW267" s="273"/>
      <c r="FX267" s="385"/>
      <c r="FY267"/>
      <c r="FZ267" s="12">
        <v>207</v>
      </c>
      <c r="GA267" s="69"/>
      <c r="GB267" s="70"/>
      <c r="GQ267" s="273"/>
      <c r="GR267" s="385"/>
      <c r="GS267"/>
      <c r="GT267" s="12">
        <v>207</v>
      </c>
      <c r="GU267" s="69"/>
      <c r="GV267" s="70"/>
      <c r="HK267" s="273"/>
      <c r="HL267" s="385"/>
      <c r="HM267"/>
      <c r="HN267" s="12">
        <v>207</v>
      </c>
      <c r="HO267" s="69"/>
      <c r="HP267" s="70"/>
      <c r="IE267" s="273"/>
      <c r="IF267" s="385"/>
      <c r="IG267"/>
      <c r="IH267" s="12">
        <v>207</v>
      </c>
      <c r="II267" s="69"/>
      <c r="IJ267" s="70"/>
      <c r="IY267" s="273"/>
      <c r="IZ267" s="385"/>
      <c r="JA267"/>
      <c r="JB267" s="12">
        <v>207</v>
      </c>
      <c r="JC267" s="69"/>
      <c r="JD267" s="70"/>
      <c r="JS267" s="273"/>
      <c r="JT267" s="385"/>
      <c r="JU267"/>
      <c r="JV267" s="12">
        <v>207</v>
      </c>
      <c r="JW267" s="69"/>
      <c r="JX267" s="70"/>
      <c r="KM267" s="273"/>
    </row>
    <row r="268" spans="2:299" ht="12.75" customHeight="1" x14ac:dyDescent="0.2">
      <c r="B268" s="12">
        <v>208</v>
      </c>
      <c r="C268" s="69"/>
      <c r="D268" s="70"/>
      <c r="S268" s="273"/>
      <c r="T268" s="385"/>
      <c r="V268" s="12">
        <v>208</v>
      </c>
      <c r="W268" s="69"/>
      <c r="X268" s="70"/>
      <c r="AM268" s="273"/>
      <c r="AN268" s="385"/>
      <c r="AP268" s="12">
        <v>208</v>
      </c>
      <c r="AQ268" s="69"/>
      <c r="AR268" s="70"/>
      <c r="BG268" s="273"/>
      <c r="BH268" s="271"/>
      <c r="BI268"/>
      <c r="BJ268" s="12">
        <v>208</v>
      </c>
      <c r="BK268" s="69"/>
      <c r="BL268" s="70"/>
      <c r="CA268" s="273"/>
      <c r="CB268" s="385"/>
      <c r="CC268"/>
      <c r="CD268" s="12">
        <v>208</v>
      </c>
      <c r="CE268" s="69"/>
      <c r="CF268" s="70"/>
      <c r="CU268" s="273"/>
      <c r="CV268" s="385"/>
      <c r="CW268"/>
      <c r="CX268" s="12">
        <v>208</v>
      </c>
      <c r="CY268" s="69"/>
      <c r="CZ268" s="70"/>
      <c r="DO268" s="273"/>
      <c r="DP268" s="385"/>
      <c r="DQ268"/>
      <c r="DR268" s="12">
        <v>208</v>
      </c>
      <c r="DS268" s="69"/>
      <c r="DT268" s="70"/>
      <c r="EI268" s="273"/>
      <c r="EJ268" s="385"/>
      <c r="EK268"/>
      <c r="EL268" s="12">
        <v>208</v>
      </c>
      <c r="EM268" s="69"/>
      <c r="EN268" s="70"/>
      <c r="FC268" s="273"/>
      <c r="FD268" s="385"/>
      <c r="FE268"/>
      <c r="FF268" s="12">
        <v>208</v>
      </c>
      <c r="FG268" s="69"/>
      <c r="FH268" s="70"/>
      <c r="FW268" s="273"/>
      <c r="FX268" s="385"/>
      <c r="FY268"/>
      <c r="FZ268" s="12">
        <v>208</v>
      </c>
      <c r="GA268" s="69"/>
      <c r="GB268" s="70"/>
      <c r="GQ268" s="273"/>
      <c r="GR268" s="385"/>
      <c r="GS268"/>
      <c r="GT268" s="12">
        <v>208</v>
      </c>
      <c r="GU268" s="69"/>
      <c r="GV268" s="70"/>
      <c r="HK268" s="273"/>
      <c r="HL268" s="385"/>
      <c r="HM268"/>
      <c r="HN268" s="12">
        <v>208</v>
      </c>
      <c r="HO268" s="69"/>
      <c r="HP268" s="70"/>
      <c r="IE268" s="273"/>
      <c r="IF268" s="385"/>
      <c r="IG268"/>
      <c r="IH268" s="12">
        <v>208</v>
      </c>
      <c r="II268" s="69"/>
      <c r="IJ268" s="70"/>
      <c r="IY268" s="273"/>
      <c r="IZ268" s="385"/>
      <c r="JA268"/>
      <c r="JB268" s="12">
        <v>208</v>
      </c>
      <c r="JC268" s="69"/>
      <c r="JD268" s="70"/>
      <c r="JS268" s="273"/>
      <c r="JT268" s="385"/>
      <c r="JU268"/>
      <c r="JV268" s="12">
        <v>208</v>
      </c>
      <c r="JW268" s="69"/>
      <c r="JX268" s="70"/>
      <c r="KM268" s="273"/>
    </row>
    <row r="269" spans="2:299" ht="12.75" customHeight="1" x14ac:dyDescent="0.2">
      <c r="B269" s="12">
        <v>209</v>
      </c>
      <c r="C269" s="69"/>
      <c r="D269" s="70"/>
      <c r="S269" s="273"/>
      <c r="T269" s="385"/>
      <c r="V269" s="12">
        <v>209</v>
      </c>
      <c r="W269" s="69"/>
      <c r="X269" s="70"/>
      <c r="AM269" s="273"/>
      <c r="AN269" s="385"/>
      <c r="AP269" s="12">
        <v>209</v>
      </c>
      <c r="AQ269" s="69"/>
      <c r="AR269" s="70"/>
      <c r="BG269" s="273"/>
      <c r="BH269" s="271"/>
      <c r="BI269"/>
      <c r="BJ269" s="12">
        <v>209</v>
      </c>
      <c r="BK269" s="69"/>
      <c r="BL269" s="70"/>
      <c r="CA269" s="273"/>
      <c r="CB269" s="385"/>
      <c r="CC269"/>
      <c r="CD269" s="12">
        <v>209</v>
      </c>
      <c r="CE269" s="69"/>
      <c r="CF269" s="70"/>
      <c r="CU269" s="273"/>
      <c r="CV269" s="385"/>
      <c r="CW269"/>
      <c r="CX269" s="12">
        <v>209</v>
      </c>
      <c r="CY269" s="69"/>
      <c r="CZ269" s="70"/>
      <c r="DO269" s="273"/>
      <c r="DP269" s="385"/>
      <c r="DQ269"/>
      <c r="DR269" s="12">
        <v>209</v>
      </c>
      <c r="DS269" s="69"/>
      <c r="DT269" s="70"/>
      <c r="EI269" s="273"/>
      <c r="EJ269" s="385"/>
      <c r="EK269"/>
      <c r="EL269" s="12">
        <v>209</v>
      </c>
      <c r="EM269" s="69"/>
      <c r="EN269" s="70"/>
      <c r="FC269" s="273"/>
      <c r="FD269" s="385"/>
      <c r="FE269"/>
      <c r="FF269" s="12">
        <v>209</v>
      </c>
      <c r="FG269" s="69"/>
      <c r="FH269" s="70"/>
      <c r="FW269" s="273"/>
      <c r="FX269" s="385"/>
      <c r="FY269"/>
      <c r="FZ269" s="12">
        <v>209</v>
      </c>
      <c r="GA269" s="69"/>
      <c r="GB269" s="70"/>
      <c r="GQ269" s="273"/>
      <c r="GR269" s="385"/>
      <c r="GS269"/>
      <c r="GT269" s="12">
        <v>209</v>
      </c>
      <c r="GU269" s="69"/>
      <c r="GV269" s="70"/>
      <c r="HK269" s="273"/>
      <c r="HL269" s="385"/>
      <c r="HM269"/>
      <c r="HN269" s="12">
        <v>209</v>
      </c>
      <c r="HO269" s="69"/>
      <c r="HP269" s="70"/>
      <c r="IE269" s="273"/>
      <c r="IF269" s="385"/>
      <c r="IG269"/>
      <c r="IH269" s="12">
        <v>209</v>
      </c>
      <c r="II269" s="69"/>
      <c r="IJ269" s="70"/>
      <c r="IY269" s="273"/>
      <c r="IZ269" s="385"/>
      <c r="JA269"/>
      <c r="JB269" s="12">
        <v>209</v>
      </c>
      <c r="JC269" s="69"/>
      <c r="JD269" s="70"/>
      <c r="JS269" s="273"/>
      <c r="JT269" s="385"/>
      <c r="JU269"/>
      <c r="JV269" s="12">
        <v>209</v>
      </c>
      <c r="JW269" s="69"/>
      <c r="JX269" s="70"/>
      <c r="KM269" s="273"/>
    </row>
    <row r="270" spans="2:299" ht="12.75" customHeight="1" x14ac:dyDescent="0.2">
      <c r="B270" s="12">
        <v>210</v>
      </c>
      <c r="C270" s="69"/>
      <c r="D270" s="70"/>
      <c r="S270" s="273"/>
      <c r="T270" s="385"/>
      <c r="V270" s="12">
        <v>210</v>
      </c>
      <c r="W270" s="69"/>
      <c r="X270" s="70"/>
      <c r="AM270" s="273"/>
      <c r="AN270" s="385"/>
      <c r="AP270" s="12">
        <v>210</v>
      </c>
      <c r="AQ270" s="69"/>
      <c r="AR270" s="70"/>
      <c r="BG270" s="273"/>
      <c r="BH270" s="271"/>
      <c r="BI270"/>
      <c r="BJ270" s="12">
        <v>210</v>
      </c>
      <c r="BK270" s="69"/>
      <c r="BL270" s="70"/>
      <c r="CA270" s="273"/>
      <c r="CB270" s="385"/>
      <c r="CC270"/>
      <c r="CD270" s="12">
        <v>210</v>
      </c>
      <c r="CE270" s="69"/>
      <c r="CF270" s="70"/>
      <c r="CU270" s="273"/>
      <c r="CV270" s="385"/>
      <c r="CW270"/>
      <c r="CX270" s="12">
        <v>210</v>
      </c>
      <c r="CY270" s="69"/>
      <c r="CZ270" s="70"/>
      <c r="DO270" s="273"/>
      <c r="DP270" s="385"/>
      <c r="DQ270"/>
      <c r="DR270" s="12">
        <v>210</v>
      </c>
      <c r="DS270" s="69"/>
      <c r="DT270" s="70"/>
      <c r="EI270" s="273"/>
      <c r="EJ270" s="385"/>
      <c r="EK270"/>
      <c r="EL270" s="12">
        <v>210</v>
      </c>
      <c r="EM270" s="69"/>
      <c r="EN270" s="70"/>
      <c r="FC270" s="273"/>
      <c r="FD270" s="385"/>
      <c r="FE270"/>
      <c r="FF270" s="12">
        <v>210</v>
      </c>
      <c r="FG270" s="69"/>
      <c r="FH270" s="70"/>
      <c r="FW270" s="273"/>
      <c r="FX270" s="385"/>
      <c r="FY270"/>
      <c r="FZ270" s="12">
        <v>210</v>
      </c>
      <c r="GA270" s="69"/>
      <c r="GB270" s="70"/>
      <c r="GQ270" s="273"/>
      <c r="GR270" s="385"/>
      <c r="GS270"/>
      <c r="GT270" s="12">
        <v>210</v>
      </c>
      <c r="GU270" s="69"/>
      <c r="GV270" s="70"/>
      <c r="HK270" s="273"/>
      <c r="HL270" s="385"/>
      <c r="HM270"/>
      <c r="HN270" s="12">
        <v>210</v>
      </c>
      <c r="HO270" s="69"/>
      <c r="HP270" s="70"/>
      <c r="IE270" s="273"/>
      <c r="IF270" s="385"/>
      <c r="IG270"/>
      <c r="IH270" s="12">
        <v>210</v>
      </c>
      <c r="II270" s="69"/>
      <c r="IJ270" s="70"/>
      <c r="IY270" s="273"/>
      <c r="IZ270" s="385"/>
      <c r="JA270"/>
      <c r="JB270" s="12">
        <v>210</v>
      </c>
      <c r="JC270" s="69"/>
      <c r="JD270" s="70"/>
      <c r="JS270" s="273"/>
      <c r="JT270" s="385"/>
      <c r="JU270"/>
      <c r="JV270" s="12">
        <v>210</v>
      </c>
      <c r="JW270" s="69"/>
      <c r="JX270" s="70"/>
      <c r="KM270" s="273"/>
    </row>
    <row r="271" spans="2:299" ht="12.75" customHeight="1" x14ac:dyDescent="0.2">
      <c r="B271" s="12">
        <v>211</v>
      </c>
      <c r="C271" s="69"/>
      <c r="D271" s="70"/>
      <c r="S271" s="273"/>
      <c r="T271" s="385"/>
      <c r="V271" s="12">
        <v>211</v>
      </c>
      <c r="W271" s="69"/>
      <c r="X271" s="70"/>
      <c r="AM271" s="273"/>
      <c r="AN271" s="385"/>
      <c r="AP271" s="12">
        <v>211</v>
      </c>
      <c r="AQ271" s="69"/>
      <c r="AR271" s="70"/>
      <c r="BG271" s="273"/>
      <c r="BH271" s="271"/>
      <c r="BI271"/>
      <c r="BJ271" s="12">
        <v>211</v>
      </c>
      <c r="BK271" s="69"/>
      <c r="BL271" s="70"/>
      <c r="CA271" s="273"/>
      <c r="CB271" s="385"/>
      <c r="CC271"/>
      <c r="CD271" s="12">
        <v>211</v>
      </c>
      <c r="CE271" s="69"/>
      <c r="CF271" s="70"/>
      <c r="CU271" s="273"/>
      <c r="CV271" s="385"/>
      <c r="CW271"/>
      <c r="CX271" s="12">
        <v>211</v>
      </c>
      <c r="CY271" s="69"/>
      <c r="CZ271" s="70"/>
      <c r="DO271" s="273"/>
      <c r="DP271" s="385"/>
      <c r="DQ271"/>
      <c r="DR271" s="12">
        <v>211</v>
      </c>
      <c r="DS271" s="69"/>
      <c r="DT271" s="70"/>
      <c r="EI271" s="273"/>
      <c r="EJ271" s="385"/>
      <c r="EK271"/>
      <c r="EL271" s="12">
        <v>211</v>
      </c>
      <c r="EM271" s="69"/>
      <c r="EN271" s="70"/>
      <c r="FC271" s="273"/>
      <c r="FD271" s="385"/>
      <c r="FE271"/>
      <c r="FF271" s="12">
        <v>211</v>
      </c>
      <c r="FG271" s="69"/>
      <c r="FH271" s="70"/>
      <c r="FW271" s="273"/>
      <c r="FX271" s="385"/>
      <c r="FY271"/>
      <c r="FZ271" s="12">
        <v>211</v>
      </c>
      <c r="GA271" s="69"/>
      <c r="GB271" s="70"/>
      <c r="GQ271" s="273"/>
      <c r="GR271" s="385"/>
      <c r="GS271"/>
      <c r="GT271" s="12">
        <v>211</v>
      </c>
      <c r="GU271" s="69"/>
      <c r="GV271" s="70"/>
      <c r="HK271" s="273"/>
      <c r="HL271" s="385"/>
      <c r="HM271"/>
      <c r="HN271" s="12">
        <v>211</v>
      </c>
      <c r="HO271" s="69"/>
      <c r="HP271" s="70"/>
      <c r="IE271" s="273"/>
      <c r="IF271" s="385"/>
      <c r="IG271"/>
      <c r="IH271" s="12">
        <v>211</v>
      </c>
      <c r="II271" s="69"/>
      <c r="IJ271" s="70"/>
      <c r="IY271" s="273"/>
      <c r="IZ271" s="385"/>
      <c r="JA271"/>
      <c r="JB271" s="12">
        <v>211</v>
      </c>
      <c r="JC271" s="69"/>
      <c r="JD271" s="70"/>
      <c r="JS271" s="273"/>
      <c r="JT271" s="385"/>
      <c r="JU271"/>
      <c r="JV271" s="12">
        <v>211</v>
      </c>
      <c r="JW271" s="69"/>
      <c r="JX271" s="70"/>
      <c r="KM271" s="273"/>
    </row>
    <row r="272" spans="2:299" ht="12.75" customHeight="1" x14ac:dyDescent="0.2">
      <c r="B272" s="12">
        <v>212</v>
      </c>
      <c r="C272" s="69"/>
      <c r="D272" s="70"/>
      <c r="S272" s="273"/>
      <c r="T272" s="385"/>
      <c r="V272" s="12">
        <v>212</v>
      </c>
      <c r="W272" s="69"/>
      <c r="X272" s="70"/>
      <c r="AM272" s="273"/>
      <c r="AN272" s="385"/>
      <c r="AP272" s="12">
        <v>212</v>
      </c>
      <c r="AQ272" s="69"/>
      <c r="AR272" s="70"/>
      <c r="BG272" s="273"/>
      <c r="BH272" s="271"/>
      <c r="BI272"/>
      <c r="BJ272" s="12">
        <v>212</v>
      </c>
      <c r="BK272" s="69"/>
      <c r="BL272" s="70"/>
      <c r="CA272" s="273"/>
      <c r="CB272" s="385"/>
      <c r="CC272"/>
      <c r="CD272" s="12">
        <v>212</v>
      </c>
      <c r="CE272" s="69"/>
      <c r="CF272" s="70"/>
      <c r="CU272" s="273"/>
      <c r="CV272" s="385"/>
      <c r="CW272"/>
      <c r="CX272" s="12">
        <v>212</v>
      </c>
      <c r="CY272" s="69"/>
      <c r="CZ272" s="70"/>
      <c r="DO272" s="273"/>
      <c r="DP272" s="385"/>
      <c r="DQ272"/>
      <c r="DR272" s="12">
        <v>212</v>
      </c>
      <c r="DS272" s="69"/>
      <c r="DT272" s="70"/>
      <c r="EI272" s="273"/>
      <c r="EJ272" s="385"/>
      <c r="EK272"/>
      <c r="EL272" s="12">
        <v>212</v>
      </c>
      <c r="EM272" s="69"/>
      <c r="EN272" s="70"/>
      <c r="FC272" s="273"/>
      <c r="FD272" s="385"/>
      <c r="FE272"/>
      <c r="FF272" s="12">
        <v>212</v>
      </c>
      <c r="FG272" s="69"/>
      <c r="FH272" s="70"/>
      <c r="FW272" s="273"/>
      <c r="FX272" s="385"/>
      <c r="FY272"/>
      <c r="FZ272" s="12">
        <v>212</v>
      </c>
      <c r="GA272" s="69"/>
      <c r="GB272" s="70"/>
      <c r="GQ272" s="273"/>
      <c r="GR272" s="385"/>
      <c r="GS272"/>
      <c r="GT272" s="12">
        <v>212</v>
      </c>
      <c r="GU272" s="69"/>
      <c r="GV272" s="70"/>
      <c r="HK272" s="273"/>
      <c r="HL272" s="385"/>
      <c r="HM272"/>
      <c r="HN272" s="12">
        <v>212</v>
      </c>
      <c r="HO272" s="69"/>
      <c r="HP272" s="70"/>
      <c r="IE272" s="273"/>
      <c r="IF272" s="385"/>
      <c r="IG272"/>
      <c r="IH272" s="12">
        <v>212</v>
      </c>
      <c r="II272" s="69"/>
      <c r="IJ272" s="70"/>
      <c r="IY272" s="273"/>
      <c r="IZ272" s="385"/>
      <c r="JA272"/>
      <c r="JB272" s="12">
        <v>212</v>
      </c>
      <c r="JC272" s="69"/>
      <c r="JD272" s="70"/>
      <c r="JS272" s="273"/>
      <c r="JT272" s="385"/>
      <c r="JU272"/>
      <c r="JV272" s="12">
        <v>212</v>
      </c>
      <c r="JW272" s="69"/>
      <c r="JX272" s="70"/>
      <c r="KM272" s="273"/>
    </row>
    <row r="273" spans="2:299" ht="12.75" customHeight="1" x14ac:dyDescent="0.2">
      <c r="B273" s="12">
        <v>213</v>
      </c>
      <c r="C273" s="69"/>
      <c r="D273" s="70"/>
      <c r="S273" s="273"/>
      <c r="T273" s="385"/>
      <c r="V273" s="12">
        <v>213</v>
      </c>
      <c r="W273" s="69"/>
      <c r="X273" s="70"/>
      <c r="AM273" s="273"/>
      <c r="AN273" s="385"/>
      <c r="AP273" s="12">
        <v>213</v>
      </c>
      <c r="AQ273" s="69"/>
      <c r="AR273" s="70"/>
      <c r="BG273" s="273"/>
      <c r="BH273" s="271"/>
      <c r="BI273"/>
      <c r="BJ273" s="12">
        <v>213</v>
      </c>
      <c r="BK273" s="69"/>
      <c r="BL273" s="70"/>
      <c r="CA273" s="273"/>
      <c r="CB273" s="385"/>
      <c r="CC273"/>
      <c r="CD273" s="12">
        <v>213</v>
      </c>
      <c r="CE273" s="69"/>
      <c r="CF273" s="70"/>
      <c r="CU273" s="273"/>
      <c r="CV273" s="385"/>
      <c r="CW273"/>
      <c r="CX273" s="12">
        <v>213</v>
      </c>
      <c r="CY273" s="69"/>
      <c r="CZ273" s="70"/>
      <c r="DO273" s="273"/>
      <c r="DP273" s="385"/>
      <c r="DQ273"/>
      <c r="DR273" s="12">
        <v>213</v>
      </c>
      <c r="DS273" s="69"/>
      <c r="DT273" s="70"/>
      <c r="EI273" s="273"/>
      <c r="EJ273" s="385"/>
      <c r="EK273"/>
      <c r="EL273" s="12">
        <v>213</v>
      </c>
      <c r="EM273" s="69"/>
      <c r="EN273" s="70"/>
      <c r="FC273" s="273"/>
      <c r="FD273" s="385"/>
      <c r="FE273"/>
      <c r="FF273" s="12">
        <v>213</v>
      </c>
      <c r="FG273" s="69"/>
      <c r="FH273" s="70"/>
      <c r="FW273" s="273"/>
      <c r="FX273" s="385"/>
      <c r="FY273"/>
      <c r="FZ273" s="12">
        <v>213</v>
      </c>
      <c r="GA273" s="69"/>
      <c r="GB273" s="70"/>
      <c r="GQ273" s="273"/>
      <c r="GR273" s="385"/>
      <c r="GS273"/>
      <c r="GT273" s="12">
        <v>213</v>
      </c>
      <c r="GU273" s="69"/>
      <c r="GV273" s="70"/>
      <c r="HK273" s="273"/>
      <c r="HL273" s="385"/>
      <c r="HM273"/>
      <c r="HN273" s="12">
        <v>213</v>
      </c>
      <c r="HO273" s="69"/>
      <c r="HP273" s="70"/>
      <c r="IE273" s="273"/>
      <c r="IF273" s="385"/>
      <c r="IG273"/>
      <c r="IH273" s="12">
        <v>213</v>
      </c>
      <c r="II273" s="69"/>
      <c r="IJ273" s="70"/>
      <c r="IY273" s="273"/>
      <c r="IZ273" s="385"/>
      <c r="JA273"/>
      <c r="JB273" s="12">
        <v>213</v>
      </c>
      <c r="JC273" s="69"/>
      <c r="JD273" s="70"/>
      <c r="JS273" s="273"/>
      <c r="JT273" s="385"/>
      <c r="JU273"/>
      <c r="JV273" s="12">
        <v>213</v>
      </c>
      <c r="JW273" s="69"/>
      <c r="JX273" s="70"/>
      <c r="KM273" s="273"/>
    </row>
    <row r="274" spans="2:299" ht="12.75" customHeight="1" x14ac:dyDescent="0.2">
      <c r="B274" s="12">
        <v>214</v>
      </c>
      <c r="C274" s="69"/>
      <c r="D274" s="70"/>
      <c r="S274" s="273"/>
      <c r="T274" s="385"/>
      <c r="V274" s="12">
        <v>214</v>
      </c>
      <c r="W274" s="69"/>
      <c r="X274" s="70"/>
      <c r="AM274" s="273"/>
      <c r="AN274" s="385"/>
      <c r="AP274" s="12">
        <v>214</v>
      </c>
      <c r="AQ274" s="69"/>
      <c r="AR274" s="70"/>
      <c r="BG274" s="273"/>
      <c r="BH274" s="271"/>
      <c r="BI274"/>
      <c r="BJ274" s="12">
        <v>214</v>
      </c>
      <c r="BK274" s="69"/>
      <c r="BL274" s="70"/>
      <c r="CA274" s="273"/>
      <c r="CB274" s="385"/>
      <c r="CC274"/>
      <c r="CD274" s="12">
        <v>214</v>
      </c>
      <c r="CE274" s="69"/>
      <c r="CF274" s="70"/>
      <c r="CU274" s="273"/>
      <c r="CV274" s="385"/>
      <c r="CW274"/>
      <c r="CX274" s="12">
        <v>214</v>
      </c>
      <c r="CY274" s="69"/>
      <c r="CZ274" s="70"/>
      <c r="DO274" s="273"/>
      <c r="DP274" s="385"/>
      <c r="DQ274"/>
      <c r="DR274" s="12">
        <v>214</v>
      </c>
      <c r="DS274" s="69"/>
      <c r="DT274" s="70"/>
      <c r="EI274" s="273"/>
      <c r="EJ274" s="385"/>
      <c r="EK274"/>
      <c r="EL274" s="12">
        <v>214</v>
      </c>
      <c r="EM274" s="69"/>
      <c r="EN274" s="70"/>
      <c r="FC274" s="273"/>
      <c r="FD274" s="385"/>
      <c r="FE274"/>
      <c r="FF274" s="12">
        <v>214</v>
      </c>
      <c r="FG274" s="69"/>
      <c r="FH274" s="70"/>
      <c r="FW274" s="273"/>
      <c r="FX274" s="385"/>
      <c r="FY274"/>
      <c r="FZ274" s="12">
        <v>214</v>
      </c>
      <c r="GA274" s="69"/>
      <c r="GB274" s="70"/>
      <c r="GQ274" s="273"/>
      <c r="GR274" s="385"/>
      <c r="GS274"/>
      <c r="GT274" s="12">
        <v>214</v>
      </c>
      <c r="GU274" s="69"/>
      <c r="GV274" s="70"/>
      <c r="HK274" s="273"/>
      <c r="HL274" s="385"/>
      <c r="HM274"/>
      <c r="HN274" s="12">
        <v>214</v>
      </c>
      <c r="HO274" s="69"/>
      <c r="HP274" s="70"/>
      <c r="IE274" s="273"/>
      <c r="IF274" s="385"/>
      <c r="IG274"/>
      <c r="IH274" s="12">
        <v>214</v>
      </c>
      <c r="II274" s="69"/>
      <c r="IJ274" s="70"/>
      <c r="IY274" s="273"/>
      <c r="IZ274" s="385"/>
      <c r="JA274"/>
      <c r="JB274" s="12">
        <v>214</v>
      </c>
      <c r="JC274" s="69"/>
      <c r="JD274" s="70"/>
      <c r="JS274" s="273"/>
      <c r="JT274" s="385"/>
      <c r="JU274"/>
      <c r="JV274" s="12">
        <v>214</v>
      </c>
      <c r="JW274" s="69"/>
      <c r="JX274" s="70"/>
      <c r="KM274" s="273"/>
    </row>
    <row r="275" spans="2:299" ht="12.75" customHeight="1" x14ac:dyDescent="0.2">
      <c r="B275" s="12">
        <v>215</v>
      </c>
      <c r="C275" s="69"/>
      <c r="D275" s="70"/>
      <c r="S275" s="273"/>
      <c r="T275" s="385"/>
      <c r="V275" s="12">
        <v>215</v>
      </c>
      <c r="W275" s="69"/>
      <c r="X275" s="70"/>
      <c r="AM275" s="273"/>
      <c r="AN275" s="385"/>
      <c r="AP275" s="12">
        <v>215</v>
      </c>
      <c r="AQ275" s="69"/>
      <c r="AR275" s="70"/>
      <c r="BG275" s="273"/>
      <c r="BH275" s="271"/>
      <c r="BI275"/>
      <c r="BJ275" s="12">
        <v>215</v>
      </c>
      <c r="BK275" s="69"/>
      <c r="BL275" s="70"/>
      <c r="CA275" s="273"/>
      <c r="CB275" s="385"/>
      <c r="CC275"/>
      <c r="CD275" s="12">
        <v>215</v>
      </c>
      <c r="CE275" s="69"/>
      <c r="CF275" s="70"/>
      <c r="CU275" s="273"/>
      <c r="CV275" s="385"/>
      <c r="CW275"/>
      <c r="CX275" s="12">
        <v>215</v>
      </c>
      <c r="CY275" s="69"/>
      <c r="CZ275" s="70"/>
      <c r="DO275" s="273"/>
      <c r="DP275" s="385"/>
      <c r="DQ275"/>
      <c r="DR275" s="12">
        <v>215</v>
      </c>
      <c r="DS275" s="69"/>
      <c r="DT275" s="70"/>
      <c r="EI275" s="273"/>
      <c r="EJ275" s="385"/>
      <c r="EK275"/>
      <c r="EL275" s="12">
        <v>215</v>
      </c>
      <c r="EM275" s="69"/>
      <c r="EN275" s="70"/>
      <c r="FC275" s="273"/>
      <c r="FD275" s="385"/>
      <c r="FE275"/>
      <c r="FF275" s="12">
        <v>215</v>
      </c>
      <c r="FG275" s="69"/>
      <c r="FH275" s="70"/>
      <c r="FW275" s="273"/>
      <c r="FX275" s="385"/>
      <c r="FY275"/>
      <c r="FZ275" s="12">
        <v>215</v>
      </c>
      <c r="GA275" s="69"/>
      <c r="GB275" s="70"/>
      <c r="GQ275" s="273"/>
      <c r="GR275" s="385"/>
      <c r="GS275"/>
      <c r="GT275" s="12">
        <v>215</v>
      </c>
      <c r="GU275" s="69"/>
      <c r="GV275" s="70"/>
      <c r="HK275" s="273"/>
      <c r="HL275" s="385"/>
      <c r="HM275"/>
      <c r="HN275" s="12">
        <v>215</v>
      </c>
      <c r="HO275" s="69"/>
      <c r="HP275" s="70"/>
      <c r="IE275" s="273"/>
      <c r="IF275" s="385"/>
      <c r="IG275"/>
      <c r="IH275" s="12">
        <v>215</v>
      </c>
      <c r="II275" s="69"/>
      <c r="IJ275" s="70"/>
      <c r="IY275" s="273"/>
      <c r="IZ275" s="385"/>
      <c r="JA275"/>
      <c r="JB275" s="12">
        <v>215</v>
      </c>
      <c r="JC275" s="69"/>
      <c r="JD275" s="70"/>
      <c r="JS275" s="273"/>
      <c r="JT275" s="385"/>
      <c r="JU275"/>
      <c r="JV275" s="12">
        <v>215</v>
      </c>
      <c r="JW275" s="69"/>
      <c r="JX275" s="70"/>
      <c r="KM275" s="273"/>
    </row>
    <row r="276" spans="2:299" ht="12.75" customHeight="1" x14ac:dyDescent="0.2">
      <c r="B276" s="12">
        <v>216</v>
      </c>
      <c r="C276" s="69"/>
      <c r="D276" s="70"/>
      <c r="S276" s="273"/>
      <c r="T276" s="385"/>
      <c r="V276" s="12">
        <v>216</v>
      </c>
      <c r="W276" s="69"/>
      <c r="X276" s="70"/>
      <c r="AM276" s="273"/>
      <c r="AN276" s="385"/>
      <c r="AP276" s="12">
        <v>216</v>
      </c>
      <c r="AQ276" s="69"/>
      <c r="AR276" s="70"/>
      <c r="BG276" s="273"/>
      <c r="BH276" s="271"/>
      <c r="BI276"/>
      <c r="BJ276" s="12">
        <v>216</v>
      </c>
      <c r="BK276" s="69"/>
      <c r="BL276" s="70"/>
      <c r="CA276" s="273"/>
      <c r="CB276" s="385"/>
      <c r="CC276"/>
      <c r="CD276" s="12">
        <v>216</v>
      </c>
      <c r="CE276" s="69"/>
      <c r="CF276" s="70"/>
      <c r="CU276" s="273"/>
      <c r="CV276" s="385"/>
      <c r="CW276"/>
      <c r="CX276" s="12">
        <v>216</v>
      </c>
      <c r="CY276" s="69"/>
      <c r="CZ276" s="70"/>
      <c r="DO276" s="273"/>
      <c r="DP276" s="385"/>
      <c r="DQ276"/>
      <c r="DR276" s="12">
        <v>216</v>
      </c>
      <c r="DS276" s="69"/>
      <c r="DT276" s="70"/>
      <c r="EI276" s="273"/>
      <c r="EJ276" s="385"/>
      <c r="EK276"/>
      <c r="EL276" s="12">
        <v>216</v>
      </c>
      <c r="EM276" s="69"/>
      <c r="EN276" s="70"/>
      <c r="FC276" s="273"/>
      <c r="FD276" s="385"/>
      <c r="FE276"/>
      <c r="FF276" s="12">
        <v>216</v>
      </c>
      <c r="FG276" s="69"/>
      <c r="FH276" s="70"/>
      <c r="FW276" s="273"/>
      <c r="FX276" s="385"/>
      <c r="FY276"/>
      <c r="FZ276" s="12">
        <v>216</v>
      </c>
      <c r="GA276" s="69"/>
      <c r="GB276" s="70"/>
      <c r="GQ276" s="273"/>
      <c r="GR276" s="385"/>
      <c r="GS276"/>
      <c r="GT276" s="12">
        <v>216</v>
      </c>
      <c r="GU276" s="69"/>
      <c r="GV276" s="70"/>
      <c r="HK276" s="273"/>
      <c r="HL276" s="385"/>
      <c r="HM276"/>
      <c r="HN276" s="12">
        <v>216</v>
      </c>
      <c r="HO276" s="69"/>
      <c r="HP276" s="70"/>
      <c r="IE276" s="273"/>
      <c r="IF276" s="385"/>
      <c r="IG276"/>
      <c r="IH276" s="12">
        <v>216</v>
      </c>
      <c r="II276" s="69"/>
      <c r="IJ276" s="70"/>
      <c r="IY276" s="273"/>
      <c r="IZ276" s="385"/>
      <c r="JA276"/>
      <c r="JB276" s="12">
        <v>216</v>
      </c>
      <c r="JC276" s="69"/>
      <c r="JD276" s="70"/>
      <c r="JS276" s="273"/>
      <c r="JT276" s="385"/>
      <c r="JU276"/>
      <c r="JV276" s="12">
        <v>216</v>
      </c>
      <c r="JW276" s="69"/>
      <c r="JX276" s="70"/>
      <c r="KM276" s="273"/>
    </row>
    <row r="277" spans="2:299" ht="12.75" customHeight="1" x14ac:dyDescent="0.2">
      <c r="B277" s="12">
        <v>217</v>
      </c>
      <c r="C277" s="69"/>
      <c r="D277" s="70"/>
      <c r="S277" s="273"/>
      <c r="T277" s="385"/>
      <c r="V277" s="12">
        <v>217</v>
      </c>
      <c r="W277" s="69"/>
      <c r="X277" s="70"/>
      <c r="AM277" s="273"/>
      <c r="AN277" s="385"/>
      <c r="AP277" s="12">
        <v>217</v>
      </c>
      <c r="AQ277" s="69"/>
      <c r="AR277" s="70"/>
      <c r="BG277" s="273"/>
      <c r="BH277" s="271"/>
      <c r="BI277"/>
      <c r="BJ277" s="12">
        <v>217</v>
      </c>
      <c r="BK277" s="69"/>
      <c r="BL277" s="70"/>
      <c r="CA277" s="273"/>
      <c r="CB277" s="385"/>
      <c r="CC277"/>
      <c r="CD277" s="12">
        <v>217</v>
      </c>
      <c r="CE277" s="69"/>
      <c r="CF277" s="70"/>
      <c r="CU277" s="273"/>
      <c r="CV277" s="385"/>
      <c r="CW277"/>
      <c r="CX277" s="12">
        <v>217</v>
      </c>
      <c r="CY277" s="69"/>
      <c r="CZ277" s="70"/>
      <c r="DO277" s="273"/>
      <c r="DP277" s="385"/>
      <c r="DQ277"/>
      <c r="DR277" s="12">
        <v>217</v>
      </c>
      <c r="DS277" s="69"/>
      <c r="DT277" s="70"/>
      <c r="EI277" s="273"/>
      <c r="EJ277" s="385"/>
      <c r="EK277"/>
      <c r="EL277" s="12">
        <v>217</v>
      </c>
      <c r="EM277" s="69"/>
      <c r="EN277" s="70"/>
      <c r="FC277" s="273"/>
      <c r="FD277" s="385"/>
      <c r="FE277"/>
      <c r="FF277" s="12">
        <v>217</v>
      </c>
      <c r="FG277" s="69"/>
      <c r="FH277" s="70"/>
      <c r="FW277" s="273"/>
      <c r="FX277" s="385"/>
      <c r="FY277"/>
      <c r="FZ277" s="12">
        <v>217</v>
      </c>
      <c r="GA277" s="69"/>
      <c r="GB277" s="70"/>
      <c r="GQ277" s="273"/>
      <c r="GR277" s="385"/>
      <c r="GS277"/>
      <c r="GT277" s="12">
        <v>217</v>
      </c>
      <c r="GU277" s="69"/>
      <c r="GV277" s="70"/>
      <c r="HK277" s="273"/>
      <c r="HL277" s="385"/>
      <c r="HM277"/>
      <c r="HN277" s="12">
        <v>217</v>
      </c>
      <c r="HO277" s="69"/>
      <c r="HP277" s="70"/>
      <c r="IE277" s="273"/>
      <c r="IF277" s="385"/>
      <c r="IG277"/>
      <c r="IH277" s="12">
        <v>217</v>
      </c>
      <c r="II277" s="69"/>
      <c r="IJ277" s="70"/>
      <c r="IY277" s="273"/>
      <c r="IZ277" s="385"/>
      <c r="JA277"/>
      <c r="JB277" s="12">
        <v>217</v>
      </c>
      <c r="JC277" s="69"/>
      <c r="JD277" s="70"/>
      <c r="JS277" s="273"/>
      <c r="JT277" s="385"/>
      <c r="JU277"/>
      <c r="JV277" s="12">
        <v>217</v>
      </c>
      <c r="JW277" s="69"/>
      <c r="JX277" s="70"/>
      <c r="KM277" s="273"/>
    </row>
    <row r="278" spans="2:299" ht="12.75" customHeight="1" x14ac:dyDescent="0.2">
      <c r="B278" s="12">
        <v>218</v>
      </c>
      <c r="C278" s="69"/>
      <c r="D278" s="70"/>
      <c r="S278" s="273"/>
      <c r="T278" s="385"/>
      <c r="V278" s="12">
        <v>218</v>
      </c>
      <c r="W278" s="69"/>
      <c r="X278" s="70"/>
      <c r="AM278" s="273"/>
      <c r="AN278" s="385"/>
      <c r="AP278" s="12">
        <v>218</v>
      </c>
      <c r="AQ278" s="69"/>
      <c r="AR278" s="70"/>
      <c r="BG278" s="273"/>
      <c r="BH278" s="271"/>
      <c r="BI278"/>
      <c r="BJ278" s="12">
        <v>218</v>
      </c>
      <c r="BK278" s="69"/>
      <c r="BL278" s="70"/>
      <c r="CA278" s="273"/>
      <c r="CB278" s="385"/>
      <c r="CC278"/>
      <c r="CD278" s="12">
        <v>218</v>
      </c>
      <c r="CE278" s="69"/>
      <c r="CF278" s="70"/>
      <c r="CU278" s="273"/>
      <c r="CV278" s="385"/>
      <c r="CW278"/>
      <c r="CX278" s="12">
        <v>218</v>
      </c>
      <c r="CY278" s="69"/>
      <c r="CZ278" s="70"/>
      <c r="DO278" s="273"/>
      <c r="DP278" s="385"/>
      <c r="DQ278"/>
      <c r="DR278" s="12">
        <v>218</v>
      </c>
      <c r="DS278" s="69"/>
      <c r="DT278" s="70"/>
      <c r="EI278" s="273"/>
      <c r="EJ278" s="385"/>
      <c r="EK278"/>
      <c r="EL278" s="12">
        <v>218</v>
      </c>
      <c r="EM278" s="69"/>
      <c r="EN278" s="70"/>
      <c r="FC278" s="273"/>
      <c r="FD278" s="385"/>
      <c r="FE278"/>
      <c r="FF278" s="12">
        <v>218</v>
      </c>
      <c r="FG278" s="69"/>
      <c r="FH278" s="70"/>
      <c r="FW278" s="273"/>
      <c r="FX278" s="385"/>
      <c r="FY278"/>
      <c r="FZ278" s="12">
        <v>218</v>
      </c>
      <c r="GA278" s="69"/>
      <c r="GB278" s="70"/>
      <c r="GQ278" s="273"/>
      <c r="GR278" s="385"/>
      <c r="GS278"/>
      <c r="GT278" s="12">
        <v>218</v>
      </c>
      <c r="GU278" s="69"/>
      <c r="GV278" s="70"/>
      <c r="HK278" s="273"/>
      <c r="HL278" s="385"/>
      <c r="HM278"/>
      <c r="HN278" s="12">
        <v>218</v>
      </c>
      <c r="HO278" s="69"/>
      <c r="HP278" s="70"/>
      <c r="IE278" s="273"/>
      <c r="IF278" s="385"/>
      <c r="IG278"/>
      <c r="IH278" s="12">
        <v>218</v>
      </c>
      <c r="II278" s="69"/>
      <c r="IJ278" s="70"/>
      <c r="IY278" s="273"/>
      <c r="IZ278" s="385"/>
      <c r="JA278"/>
      <c r="JB278" s="12">
        <v>218</v>
      </c>
      <c r="JC278" s="69"/>
      <c r="JD278" s="70"/>
      <c r="JS278" s="273"/>
      <c r="JT278" s="385"/>
      <c r="JU278"/>
      <c r="JV278" s="12">
        <v>218</v>
      </c>
      <c r="JW278" s="69"/>
      <c r="JX278" s="70"/>
      <c r="KM278" s="273"/>
    </row>
    <row r="279" spans="2:299" ht="12.75" customHeight="1" x14ac:dyDescent="0.2">
      <c r="B279" s="12">
        <v>219</v>
      </c>
      <c r="C279" s="69"/>
      <c r="D279" s="70"/>
      <c r="S279" s="273"/>
      <c r="T279" s="385"/>
      <c r="V279" s="12">
        <v>219</v>
      </c>
      <c r="W279" s="69"/>
      <c r="X279" s="70"/>
      <c r="AM279" s="273"/>
      <c r="AN279" s="385"/>
      <c r="AP279" s="12">
        <v>219</v>
      </c>
      <c r="AQ279" s="69"/>
      <c r="AR279" s="70"/>
      <c r="BG279" s="273"/>
      <c r="BH279" s="271"/>
      <c r="BI279"/>
      <c r="BJ279" s="12">
        <v>219</v>
      </c>
      <c r="BK279" s="69"/>
      <c r="BL279" s="70"/>
      <c r="CA279" s="273"/>
      <c r="CB279" s="385"/>
      <c r="CC279"/>
      <c r="CD279" s="12">
        <v>219</v>
      </c>
      <c r="CE279" s="69"/>
      <c r="CF279" s="70"/>
      <c r="CU279" s="273"/>
      <c r="CV279" s="385"/>
      <c r="CW279"/>
      <c r="CX279" s="12">
        <v>219</v>
      </c>
      <c r="CY279" s="69"/>
      <c r="CZ279" s="70"/>
      <c r="DO279" s="273"/>
      <c r="DP279" s="385"/>
      <c r="DQ279"/>
      <c r="DR279" s="12">
        <v>219</v>
      </c>
      <c r="DS279" s="69"/>
      <c r="DT279" s="70"/>
      <c r="EI279" s="273"/>
      <c r="EJ279" s="385"/>
      <c r="EK279"/>
      <c r="EL279" s="12">
        <v>219</v>
      </c>
      <c r="EM279" s="69"/>
      <c r="EN279" s="70"/>
      <c r="FC279" s="273"/>
      <c r="FD279" s="385"/>
      <c r="FE279"/>
      <c r="FF279" s="12">
        <v>219</v>
      </c>
      <c r="FG279" s="69"/>
      <c r="FH279" s="70"/>
      <c r="FW279" s="273"/>
      <c r="FX279" s="385"/>
      <c r="FY279"/>
      <c r="FZ279" s="12">
        <v>219</v>
      </c>
      <c r="GA279" s="69"/>
      <c r="GB279" s="70"/>
      <c r="GQ279" s="273"/>
      <c r="GR279" s="385"/>
      <c r="GS279"/>
      <c r="GT279" s="12">
        <v>219</v>
      </c>
      <c r="GU279" s="69"/>
      <c r="GV279" s="70"/>
      <c r="HK279" s="273"/>
      <c r="HL279" s="385"/>
      <c r="HM279"/>
      <c r="HN279" s="12">
        <v>219</v>
      </c>
      <c r="HO279" s="69"/>
      <c r="HP279" s="70"/>
      <c r="IE279" s="273"/>
      <c r="IF279" s="385"/>
      <c r="IG279"/>
      <c r="IH279" s="12">
        <v>219</v>
      </c>
      <c r="II279" s="69"/>
      <c r="IJ279" s="70"/>
      <c r="IY279" s="273"/>
      <c r="IZ279" s="385"/>
      <c r="JA279"/>
      <c r="JB279" s="12">
        <v>219</v>
      </c>
      <c r="JC279" s="69"/>
      <c r="JD279" s="70"/>
      <c r="JS279" s="273"/>
      <c r="JT279" s="385"/>
      <c r="JU279"/>
      <c r="JV279" s="12">
        <v>219</v>
      </c>
      <c r="JW279" s="69"/>
      <c r="JX279" s="70"/>
      <c r="KM279" s="273"/>
    </row>
    <row r="280" spans="2:299" ht="12.75" customHeight="1" x14ac:dyDescent="0.2">
      <c r="B280" s="12">
        <v>220</v>
      </c>
      <c r="C280" s="69"/>
      <c r="D280" s="70"/>
      <c r="S280" s="273"/>
      <c r="T280" s="385"/>
      <c r="V280" s="12">
        <v>220</v>
      </c>
      <c r="W280" s="69"/>
      <c r="X280" s="70"/>
      <c r="AM280" s="273"/>
      <c r="AN280" s="385"/>
      <c r="AP280" s="12">
        <v>220</v>
      </c>
      <c r="AQ280" s="69"/>
      <c r="AR280" s="70"/>
      <c r="BG280" s="273"/>
      <c r="BH280" s="271"/>
      <c r="BI280"/>
      <c r="BJ280" s="12">
        <v>220</v>
      </c>
      <c r="BK280" s="69"/>
      <c r="BL280" s="70"/>
      <c r="CA280" s="273"/>
      <c r="CB280" s="385"/>
      <c r="CC280"/>
      <c r="CD280" s="12">
        <v>220</v>
      </c>
      <c r="CE280" s="69"/>
      <c r="CF280" s="70"/>
      <c r="CU280" s="273"/>
      <c r="CV280" s="385"/>
      <c r="CW280"/>
      <c r="CX280" s="12">
        <v>220</v>
      </c>
      <c r="CY280" s="69"/>
      <c r="CZ280" s="70"/>
      <c r="DO280" s="273"/>
      <c r="DP280" s="385"/>
      <c r="DQ280"/>
      <c r="DR280" s="12">
        <v>220</v>
      </c>
      <c r="DS280" s="69"/>
      <c r="DT280" s="70"/>
      <c r="EI280" s="273"/>
      <c r="EJ280" s="385"/>
      <c r="EK280"/>
      <c r="EL280" s="12">
        <v>220</v>
      </c>
      <c r="EM280" s="69"/>
      <c r="EN280" s="70"/>
      <c r="FC280" s="273"/>
      <c r="FD280" s="385"/>
      <c r="FE280"/>
      <c r="FF280" s="12">
        <v>220</v>
      </c>
      <c r="FG280" s="69"/>
      <c r="FH280" s="70"/>
      <c r="FW280" s="273"/>
      <c r="FX280" s="385"/>
      <c r="FY280"/>
      <c r="FZ280" s="12">
        <v>220</v>
      </c>
      <c r="GA280" s="69"/>
      <c r="GB280" s="70"/>
      <c r="GQ280" s="273"/>
      <c r="GR280" s="385"/>
      <c r="GS280"/>
      <c r="GT280" s="12">
        <v>220</v>
      </c>
      <c r="GU280" s="69"/>
      <c r="GV280" s="70"/>
      <c r="HK280" s="273"/>
      <c r="HL280" s="385"/>
      <c r="HM280"/>
      <c r="HN280" s="12">
        <v>220</v>
      </c>
      <c r="HO280" s="69"/>
      <c r="HP280" s="70"/>
      <c r="IE280" s="273"/>
      <c r="IF280" s="385"/>
      <c r="IG280"/>
      <c r="IH280" s="12">
        <v>220</v>
      </c>
      <c r="II280" s="69"/>
      <c r="IJ280" s="70"/>
      <c r="IY280" s="273"/>
      <c r="IZ280" s="385"/>
      <c r="JA280"/>
      <c r="JB280" s="12">
        <v>220</v>
      </c>
      <c r="JC280" s="69"/>
      <c r="JD280" s="70"/>
      <c r="JS280" s="273"/>
      <c r="JT280" s="385"/>
      <c r="JU280"/>
      <c r="JV280" s="12">
        <v>220</v>
      </c>
      <c r="JW280" s="69"/>
      <c r="JX280" s="70"/>
      <c r="KM280" s="273"/>
    </row>
    <row r="281" spans="2:299" ht="12.75" customHeight="1" x14ac:dyDescent="0.2">
      <c r="B281" s="12">
        <v>221</v>
      </c>
      <c r="C281" s="69"/>
      <c r="D281" s="70"/>
      <c r="S281" s="273"/>
      <c r="T281" s="385"/>
      <c r="V281" s="12">
        <v>221</v>
      </c>
      <c r="W281" s="69"/>
      <c r="X281" s="70"/>
      <c r="AM281" s="273"/>
      <c r="AN281" s="385"/>
      <c r="AP281" s="12">
        <v>221</v>
      </c>
      <c r="AQ281" s="69"/>
      <c r="AR281" s="70"/>
      <c r="BG281" s="273"/>
      <c r="BH281" s="271"/>
      <c r="BI281"/>
      <c r="BJ281" s="12">
        <v>221</v>
      </c>
      <c r="BK281" s="69"/>
      <c r="BL281" s="70"/>
      <c r="CA281" s="273"/>
      <c r="CB281" s="385"/>
      <c r="CC281"/>
      <c r="CD281" s="12">
        <v>221</v>
      </c>
      <c r="CE281" s="69"/>
      <c r="CF281" s="70"/>
      <c r="CU281" s="273"/>
      <c r="CV281" s="385"/>
      <c r="CW281"/>
      <c r="CX281" s="12">
        <v>221</v>
      </c>
      <c r="CY281" s="69"/>
      <c r="CZ281" s="70"/>
      <c r="DO281" s="273"/>
      <c r="DP281" s="385"/>
      <c r="DQ281"/>
      <c r="DR281" s="12">
        <v>221</v>
      </c>
      <c r="DS281" s="69"/>
      <c r="DT281" s="70"/>
      <c r="EI281" s="273"/>
      <c r="EJ281" s="385"/>
      <c r="EK281"/>
      <c r="EL281" s="12">
        <v>221</v>
      </c>
      <c r="EM281" s="69"/>
      <c r="EN281" s="70"/>
      <c r="FC281" s="273"/>
      <c r="FD281" s="385"/>
      <c r="FE281"/>
      <c r="FF281" s="12">
        <v>221</v>
      </c>
      <c r="FG281" s="69"/>
      <c r="FH281" s="70"/>
      <c r="FW281" s="273"/>
      <c r="FX281" s="385"/>
      <c r="FY281"/>
      <c r="FZ281" s="12">
        <v>221</v>
      </c>
      <c r="GA281" s="69"/>
      <c r="GB281" s="70"/>
      <c r="GQ281" s="273"/>
      <c r="GR281" s="385"/>
      <c r="GS281"/>
      <c r="GT281" s="12">
        <v>221</v>
      </c>
      <c r="GU281" s="69"/>
      <c r="GV281" s="70"/>
      <c r="HK281" s="273"/>
      <c r="HL281" s="385"/>
      <c r="HM281"/>
      <c r="HN281" s="12">
        <v>221</v>
      </c>
      <c r="HO281" s="69"/>
      <c r="HP281" s="70"/>
      <c r="IE281" s="273"/>
      <c r="IF281" s="385"/>
      <c r="IG281"/>
      <c r="IH281" s="12">
        <v>221</v>
      </c>
      <c r="II281" s="69"/>
      <c r="IJ281" s="70"/>
      <c r="IY281" s="273"/>
      <c r="IZ281" s="385"/>
      <c r="JA281"/>
      <c r="JB281" s="12">
        <v>221</v>
      </c>
      <c r="JC281" s="69"/>
      <c r="JD281" s="70"/>
      <c r="JS281" s="273"/>
      <c r="JT281" s="385"/>
      <c r="JU281"/>
      <c r="JV281" s="12">
        <v>221</v>
      </c>
      <c r="JW281" s="69"/>
      <c r="JX281" s="70"/>
      <c r="KM281" s="273"/>
    </row>
    <row r="282" spans="2:299" ht="12.75" customHeight="1" x14ac:dyDescent="0.2">
      <c r="B282" s="12">
        <v>222</v>
      </c>
      <c r="C282" s="69"/>
      <c r="D282" s="70"/>
      <c r="S282" s="273"/>
      <c r="T282" s="385"/>
      <c r="V282" s="12">
        <v>222</v>
      </c>
      <c r="W282" s="69"/>
      <c r="X282" s="70"/>
      <c r="AM282" s="273"/>
      <c r="AN282" s="385"/>
      <c r="AP282" s="12">
        <v>222</v>
      </c>
      <c r="AQ282" s="69"/>
      <c r="AR282" s="70"/>
      <c r="BG282" s="273"/>
      <c r="BH282" s="271"/>
      <c r="BI282"/>
      <c r="BJ282" s="12">
        <v>222</v>
      </c>
      <c r="BK282" s="69"/>
      <c r="BL282" s="70"/>
      <c r="CA282" s="273"/>
      <c r="CB282" s="385"/>
      <c r="CC282"/>
      <c r="CD282" s="12">
        <v>222</v>
      </c>
      <c r="CE282" s="69"/>
      <c r="CF282" s="70"/>
      <c r="CU282" s="273"/>
      <c r="CV282" s="385"/>
      <c r="CW282"/>
      <c r="CX282" s="12">
        <v>222</v>
      </c>
      <c r="CY282" s="69"/>
      <c r="CZ282" s="70"/>
      <c r="DO282" s="273"/>
      <c r="DP282" s="385"/>
      <c r="DQ282"/>
      <c r="DR282" s="12">
        <v>222</v>
      </c>
      <c r="DS282" s="69"/>
      <c r="DT282" s="70"/>
      <c r="EI282" s="273"/>
      <c r="EJ282" s="385"/>
      <c r="EK282"/>
      <c r="EL282" s="12">
        <v>222</v>
      </c>
      <c r="EM282" s="69"/>
      <c r="EN282" s="70"/>
      <c r="FC282" s="273"/>
      <c r="FD282" s="385"/>
      <c r="FE282"/>
      <c r="FF282" s="12">
        <v>222</v>
      </c>
      <c r="FG282" s="69"/>
      <c r="FH282" s="70"/>
      <c r="FW282" s="273"/>
      <c r="FX282" s="385"/>
      <c r="FY282"/>
      <c r="FZ282" s="12">
        <v>222</v>
      </c>
      <c r="GA282" s="69"/>
      <c r="GB282" s="70"/>
      <c r="GQ282" s="273"/>
      <c r="GR282" s="385"/>
      <c r="GS282"/>
      <c r="GT282" s="12">
        <v>222</v>
      </c>
      <c r="GU282" s="69"/>
      <c r="GV282" s="70"/>
      <c r="HK282" s="273"/>
      <c r="HL282" s="385"/>
      <c r="HM282"/>
      <c r="HN282" s="12">
        <v>222</v>
      </c>
      <c r="HO282" s="69"/>
      <c r="HP282" s="70"/>
      <c r="IE282" s="273"/>
      <c r="IF282" s="385"/>
      <c r="IG282"/>
      <c r="IH282" s="12">
        <v>222</v>
      </c>
      <c r="II282" s="69"/>
      <c r="IJ282" s="70"/>
      <c r="IY282" s="273"/>
      <c r="IZ282" s="385"/>
      <c r="JA282"/>
      <c r="JB282" s="12">
        <v>222</v>
      </c>
      <c r="JC282" s="69"/>
      <c r="JD282" s="70"/>
      <c r="JS282" s="273"/>
      <c r="JT282" s="385"/>
      <c r="JU282"/>
      <c r="JV282" s="12">
        <v>222</v>
      </c>
      <c r="JW282" s="69"/>
      <c r="JX282" s="70"/>
      <c r="KM282" s="273"/>
    </row>
    <row r="283" spans="2:299" ht="12.75" customHeight="1" x14ac:dyDescent="0.2">
      <c r="B283" s="12">
        <v>223</v>
      </c>
      <c r="C283" s="69"/>
      <c r="D283" s="70"/>
      <c r="S283" s="273"/>
      <c r="T283" s="385"/>
      <c r="V283" s="12">
        <v>223</v>
      </c>
      <c r="W283" s="69"/>
      <c r="X283" s="70"/>
      <c r="AM283" s="273"/>
      <c r="AN283" s="385"/>
      <c r="AP283" s="12">
        <v>223</v>
      </c>
      <c r="AQ283" s="69"/>
      <c r="AR283" s="70"/>
      <c r="BG283" s="273"/>
      <c r="BH283" s="271"/>
      <c r="BI283"/>
      <c r="BJ283" s="12">
        <v>223</v>
      </c>
      <c r="BK283" s="69"/>
      <c r="BL283" s="70"/>
      <c r="CA283" s="273"/>
      <c r="CB283" s="385"/>
      <c r="CC283"/>
      <c r="CD283" s="12">
        <v>223</v>
      </c>
      <c r="CE283" s="69"/>
      <c r="CF283" s="70"/>
      <c r="CU283" s="273"/>
      <c r="CV283" s="385"/>
      <c r="CW283"/>
      <c r="CX283" s="12">
        <v>223</v>
      </c>
      <c r="CY283" s="69"/>
      <c r="CZ283" s="70"/>
      <c r="DO283" s="273"/>
      <c r="DP283" s="385"/>
      <c r="DQ283"/>
      <c r="DR283" s="12">
        <v>223</v>
      </c>
      <c r="DS283" s="69"/>
      <c r="DT283" s="70"/>
      <c r="EI283" s="273"/>
      <c r="EJ283" s="385"/>
      <c r="EK283"/>
      <c r="EL283" s="12">
        <v>223</v>
      </c>
      <c r="EM283" s="69"/>
      <c r="EN283" s="70"/>
      <c r="FC283" s="273"/>
      <c r="FD283" s="385"/>
      <c r="FE283"/>
      <c r="FF283" s="12">
        <v>223</v>
      </c>
      <c r="FG283" s="69"/>
      <c r="FH283" s="70"/>
      <c r="FW283" s="273"/>
      <c r="FX283" s="385"/>
      <c r="FY283"/>
      <c r="FZ283" s="12">
        <v>223</v>
      </c>
      <c r="GA283" s="69"/>
      <c r="GB283" s="70"/>
      <c r="GQ283" s="273"/>
      <c r="GR283" s="385"/>
      <c r="GS283"/>
      <c r="GT283" s="12">
        <v>223</v>
      </c>
      <c r="GU283" s="69"/>
      <c r="GV283" s="70"/>
      <c r="HK283" s="273"/>
      <c r="HL283" s="385"/>
      <c r="HM283"/>
      <c r="HN283" s="12">
        <v>223</v>
      </c>
      <c r="HO283" s="69"/>
      <c r="HP283" s="70"/>
      <c r="IE283" s="273"/>
      <c r="IF283" s="385"/>
      <c r="IG283"/>
      <c r="IH283" s="12">
        <v>223</v>
      </c>
      <c r="II283" s="69"/>
      <c r="IJ283" s="70"/>
      <c r="IY283" s="273"/>
      <c r="IZ283" s="385"/>
      <c r="JA283"/>
      <c r="JB283" s="12">
        <v>223</v>
      </c>
      <c r="JC283" s="69"/>
      <c r="JD283" s="70"/>
      <c r="JS283" s="273"/>
      <c r="JT283" s="385"/>
      <c r="JU283"/>
      <c r="JV283" s="12">
        <v>223</v>
      </c>
      <c r="JW283" s="69"/>
      <c r="JX283" s="70"/>
      <c r="KM283" s="273"/>
    </row>
    <row r="284" spans="2:299" ht="12.75" customHeight="1" x14ac:dyDescent="0.2">
      <c r="B284" s="12">
        <v>224</v>
      </c>
      <c r="C284" s="69"/>
      <c r="D284" s="70"/>
      <c r="S284" s="273"/>
      <c r="T284" s="385"/>
      <c r="V284" s="12">
        <v>224</v>
      </c>
      <c r="W284" s="69"/>
      <c r="X284" s="70"/>
      <c r="AM284" s="273"/>
      <c r="AN284" s="385"/>
      <c r="AP284" s="12">
        <v>224</v>
      </c>
      <c r="AQ284" s="69"/>
      <c r="AR284" s="70"/>
      <c r="BG284" s="273"/>
      <c r="BH284" s="271"/>
      <c r="BI284"/>
      <c r="BJ284" s="12">
        <v>224</v>
      </c>
      <c r="BK284" s="69"/>
      <c r="BL284" s="70"/>
      <c r="CA284" s="273"/>
      <c r="CB284" s="385"/>
      <c r="CC284"/>
      <c r="CD284" s="12">
        <v>224</v>
      </c>
      <c r="CE284" s="69"/>
      <c r="CF284" s="70"/>
      <c r="CU284" s="273"/>
      <c r="CV284" s="385"/>
      <c r="CW284"/>
      <c r="CX284" s="12">
        <v>224</v>
      </c>
      <c r="CY284" s="69"/>
      <c r="CZ284" s="70"/>
      <c r="DO284" s="273"/>
      <c r="DP284" s="385"/>
      <c r="DQ284"/>
      <c r="DR284" s="12">
        <v>224</v>
      </c>
      <c r="DS284" s="69"/>
      <c r="DT284" s="70"/>
      <c r="EI284" s="273"/>
      <c r="EJ284" s="385"/>
      <c r="EK284"/>
      <c r="EL284" s="12">
        <v>224</v>
      </c>
      <c r="EM284" s="69"/>
      <c r="EN284" s="70"/>
      <c r="FC284" s="273"/>
      <c r="FD284" s="385"/>
      <c r="FE284"/>
      <c r="FF284" s="12">
        <v>224</v>
      </c>
      <c r="FG284" s="69"/>
      <c r="FH284" s="70"/>
      <c r="FW284" s="273"/>
      <c r="FX284" s="385"/>
      <c r="FY284"/>
      <c r="FZ284" s="12">
        <v>224</v>
      </c>
      <c r="GA284" s="69"/>
      <c r="GB284" s="70"/>
      <c r="GQ284" s="273"/>
      <c r="GR284" s="385"/>
      <c r="GS284"/>
      <c r="GT284" s="12">
        <v>224</v>
      </c>
      <c r="GU284" s="69"/>
      <c r="GV284" s="70"/>
      <c r="HK284" s="273"/>
      <c r="HL284" s="385"/>
      <c r="HM284"/>
      <c r="HN284" s="12">
        <v>224</v>
      </c>
      <c r="HO284" s="69"/>
      <c r="HP284" s="70"/>
      <c r="IE284" s="273"/>
      <c r="IF284" s="385"/>
      <c r="IG284"/>
      <c r="IH284" s="12">
        <v>224</v>
      </c>
      <c r="II284" s="69"/>
      <c r="IJ284" s="70"/>
      <c r="IY284" s="273"/>
      <c r="IZ284" s="385"/>
      <c r="JA284"/>
      <c r="JB284" s="12">
        <v>224</v>
      </c>
      <c r="JC284" s="69"/>
      <c r="JD284" s="70"/>
      <c r="JS284" s="273"/>
      <c r="JT284" s="385"/>
      <c r="JU284"/>
      <c r="JV284" s="12">
        <v>224</v>
      </c>
      <c r="JW284" s="69"/>
      <c r="JX284" s="70"/>
      <c r="KM284" s="273"/>
    </row>
    <row r="285" spans="2:299" ht="12.75" customHeight="1" x14ac:dyDescent="0.2">
      <c r="B285" s="12">
        <v>225</v>
      </c>
      <c r="C285" s="69"/>
      <c r="D285" s="70"/>
      <c r="S285" s="273"/>
      <c r="T285" s="385"/>
      <c r="V285" s="12">
        <v>225</v>
      </c>
      <c r="W285" s="69"/>
      <c r="X285" s="70"/>
      <c r="AM285" s="273"/>
      <c r="AN285" s="385"/>
      <c r="AP285" s="12">
        <v>225</v>
      </c>
      <c r="AQ285" s="69"/>
      <c r="AR285" s="70"/>
      <c r="BG285" s="273"/>
      <c r="BH285" s="271"/>
      <c r="BI285"/>
      <c r="BJ285" s="12">
        <v>225</v>
      </c>
      <c r="BK285" s="69"/>
      <c r="BL285" s="70"/>
      <c r="CA285" s="273"/>
      <c r="CB285" s="385"/>
      <c r="CC285"/>
      <c r="CD285" s="12">
        <v>225</v>
      </c>
      <c r="CE285" s="69"/>
      <c r="CF285" s="70"/>
      <c r="CU285" s="273"/>
      <c r="CV285" s="385"/>
      <c r="CW285"/>
      <c r="CX285" s="12">
        <v>225</v>
      </c>
      <c r="CY285" s="69"/>
      <c r="CZ285" s="70"/>
      <c r="DO285" s="273"/>
      <c r="DP285" s="385"/>
      <c r="DQ285"/>
      <c r="DR285" s="12">
        <v>225</v>
      </c>
      <c r="DS285" s="69"/>
      <c r="DT285" s="70"/>
      <c r="EI285" s="273"/>
      <c r="EJ285" s="385"/>
      <c r="EK285"/>
      <c r="EL285" s="12">
        <v>225</v>
      </c>
      <c r="EM285" s="69"/>
      <c r="EN285" s="70"/>
      <c r="FC285" s="273"/>
      <c r="FD285" s="385"/>
      <c r="FE285"/>
      <c r="FF285" s="12">
        <v>225</v>
      </c>
      <c r="FG285" s="69"/>
      <c r="FH285" s="70"/>
      <c r="FW285" s="273"/>
      <c r="FX285" s="385"/>
      <c r="FY285"/>
      <c r="FZ285" s="12">
        <v>225</v>
      </c>
      <c r="GA285" s="69"/>
      <c r="GB285" s="70"/>
      <c r="GQ285" s="273"/>
      <c r="GR285" s="385"/>
      <c r="GS285"/>
      <c r="GT285" s="12">
        <v>225</v>
      </c>
      <c r="GU285" s="69"/>
      <c r="GV285" s="70"/>
      <c r="HK285" s="273"/>
      <c r="HL285" s="385"/>
      <c r="HM285"/>
      <c r="HN285" s="12">
        <v>225</v>
      </c>
      <c r="HO285" s="69"/>
      <c r="HP285" s="70"/>
      <c r="IE285" s="273"/>
      <c r="IF285" s="385"/>
      <c r="IG285"/>
      <c r="IH285" s="12">
        <v>225</v>
      </c>
      <c r="II285" s="69"/>
      <c r="IJ285" s="70"/>
      <c r="IY285" s="273"/>
      <c r="IZ285" s="385"/>
      <c r="JA285"/>
      <c r="JB285" s="12">
        <v>225</v>
      </c>
      <c r="JC285" s="69"/>
      <c r="JD285" s="70"/>
      <c r="JS285" s="273"/>
      <c r="JT285" s="385"/>
      <c r="JU285"/>
      <c r="JV285" s="12">
        <v>225</v>
      </c>
      <c r="JW285" s="69"/>
      <c r="JX285" s="70"/>
      <c r="KM285" s="273"/>
    </row>
    <row r="286" spans="2:299" ht="12.75" customHeight="1" x14ac:dyDescent="0.2">
      <c r="B286" s="12">
        <v>226</v>
      </c>
      <c r="C286" s="69"/>
      <c r="D286" s="70"/>
      <c r="S286" s="273"/>
      <c r="T286" s="385"/>
      <c r="V286" s="12">
        <v>226</v>
      </c>
      <c r="W286" s="69"/>
      <c r="X286" s="70"/>
      <c r="AM286" s="273"/>
      <c r="AN286" s="385"/>
      <c r="AP286" s="12">
        <v>226</v>
      </c>
      <c r="AQ286" s="69"/>
      <c r="AR286" s="70"/>
      <c r="BG286" s="273"/>
      <c r="BH286" s="271"/>
      <c r="BI286"/>
      <c r="BJ286" s="12">
        <v>226</v>
      </c>
      <c r="BK286" s="69"/>
      <c r="BL286" s="70"/>
      <c r="CA286" s="273"/>
      <c r="CB286" s="385"/>
      <c r="CC286"/>
      <c r="CD286" s="12">
        <v>226</v>
      </c>
      <c r="CE286" s="69"/>
      <c r="CF286" s="70"/>
      <c r="CU286" s="273"/>
      <c r="CV286" s="385"/>
      <c r="CW286"/>
      <c r="CX286" s="12">
        <v>226</v>
      </c>
      <c r="CY286" s="69"/>
      <c r="CZ286" s="70"/>
      <c r="DO286" s="273"/>
      <c r="DP286" s="385"/>
      <c r="DQ286"/>
      <c r="DR286" s="12">
        <v>226</v>
      </c>
      <c r="DS286" s="69"/>
      <c r="DT286" s="70"/>
      <c r="EI286" s="273"/>
      <c r="EJ286" s="385"/>
      <c r="EK286"/>
      <c r="EL286" s="12">
        <v>226</v>
      </c>
      <c r="EM286" s="69"/>
      <c r="EN286" s="70"/>
      <c r="FC286" s="273"/>
      <c r="FD286" s="385"/>
      <c r="FE286"/>
      <c r="FF286" s="12">
        <v>226</v>
      </c>
      <c r="FG286" s="69"/>
      <c r="FH286" s="70"/>
      <c r="FW286" s="273"/>
      <c r="FX286" s="385"/>
      <c r="FY286"/>
      <c r="FZ286" s="12">
        <v>226</v>
      </c>
      <c r="GA286" s="69"/>
      <c r="GB286" s="70"/>
      <c r="GQ286" s="273"/>
      <c r="GR286" s="385"/>
      <c r="GS286"/>
      <c r="GT286" s="12">
        <v>226</v>
      </c>
      <c r="GU286" s="69"/>
      <c r="GV286" s="70"/>
      <c r="HK286" s="273"/>
      <c r="HL286" s="385"/>
      <c r="HM286"/>
      <c r="HN286" s="12">
        <v>226</v>
      </c>
      <c r="HO286" s="69"/>
      <c r="HP286" s="70"/>
      <c r="IE286" s="273"/>
      <c r="IF286" s="385"/>
      <c r="IG286"/>
      <c r="IH286" s="12">
        <v>226</v>
      </c>
      <c r="II286" s="69"/>
      <c r="IJ286" s="70"/>
      <c r="IY286" s="273"/>
      <c r="IZ286" s="385"/>
      <c r="JA286"/>
      <c r="JB286" s="12">
        <v>226</v>
      </c>
      <c r="JC286" s="69"/>
      <c r="JD286" s="70"/>
      <c r="JS286" s="273"/>
      <c r="JT286" s="385"/>
      <c r="JU286"/>
      <c r="JV286" s="12">
        <v>226</v>
      </c>
      <c r="JW286" s="69"/>
      <c r="JX286" s="70"/>
      <c r="KM286" s="273"/>
    </row>
    <row r="287" spans="2:299" ht="12.75" customHeight="1" x14ac:dyDescent="0.2">
      <c r="B287" s="12">
        <v>227</v>
      </c>
      <c r="C287" s="69"/>
      <c r="D287" s="70"/>
      <c r="S287" s="273"/>
      <c r="T287" s="385"/>
      <c r="V287" s="12">
        <v>227</v>
      </c>
      <c r="W287" s="69"/>
      <c r="X287" s="70"/>
      <c r="AM287" s="273"/>
      <c r="AN287" s="385"/>
      <c r="AP287" s="12">
        <v>227</v>
      </c>
      <c r="AQ287" s="69"/>
      <c r="AR287" s="70"/>
      <c r="BG287" s="273"/>
      <c r="BH287" s="271"/>
      <c r="BI287"/>
      <c r="BJ287" s="12">
        <v>227</v>
      </c>
      <c r="BK287" s="69"/>
      <c r="BL287" s="70"/>
      <c r="CA287" s="273"/>
      <c r="CB287" s="385"/>
      <c r="CC287"/>
      <c r="CD287" s="12">
        <v>227</v>
      </c>
      <c r="CE287" s="69"/>
      <c r="CF287" s="70"/>
      <c r="CU287" s="273"/>
      <c r="CV287" s="385"/>
      <c r="CW287"/>
      <c r="CX287" s="12">
        <v>227</v>
      </c>
      <c r="CY287" s="69"/>
      <c r="CZ287" s="70"/>
      <c r="DO287" s="273"/>
      <c r="DP287" s="385"/>
      <c r="DQ287"/>
      <c r="DR287" s="12">
        <v>227</v>
      </c>
      <c r="DS287" s="69"/>
      <c r="DT287" s="70"/>
      <c r="EI287" s="273"/>
      <c r="EJ287" s="385"/>
      <c r="EK287"/>
      <c r="EL287" s="12">
        <v>227</v>
      </c>
      <c r="EM287" s="69"/>
      <c r="EN287" s="70"/>
      <c r="FC287" s="273"/>
      <c r="FD287" s="385"/>
      <c r="FE287"/>
      <c r="FF287" s="12">
        <v>227</v>
      </c>
      <c r="FG287" s="69"/>
      <c r="FH287" s="70"/>
      <c r="FW287" s="273"/>
      <c r="FX287" s="385"/>
      <c r="FY287"/>
      <c r="FZ287" s="12">
        <v>227</v>
      </c>
      <c r="GA287" s="69"/>
      <c r="GB287" s="70"/>
      <c r="GQ287" s="273"/>
      <c r="GR287" s="385"/>
      <c r="GS287"/>
      <c r="GT287" s="12">
        <v>227</v>
      </c>
      <c r="GU287" s="69"/>
      <c r="GV287" s="70"/>
      <c r="HK287" s="273"/>
      <c r="HL287" s="385"/>
      <c r="HM287"/>
      <c r="HN287" s="12">
        <v>227</v>
      </c>
      <c r="HO287" s="69"/>
      <c r="HP287" s="70"/>
      <c r="IE287" s="273"/>
      <c r="IF287" s="385"/>
      <c r="IG287"/>
      <c r="IH287" s="12">
        <v>227</v>
      </c>
      <c r="II287" s="69"/>
      <c r="IJ287" s="70"/>
      <c r="IY287" s="273"/>
      <c r="IZ287" s="385"/>
      <c r="JA287"/>
      <c r="JB287" s="12">
        <v>227</v>
      </c>
      <c r="JC287" s="69"/>
      <c r="JD287" s="70"/>
      <c r="JS287" s="273"/>
      <c r="JT287" s="385"/>
      <c r="JU287"/>
      <c r="JV287" s="12">
        <v>227</v>
      </c>
      <c r="JW287" s="69"/>
      <c r="JX287" s="70"/>
      <c r="KM287" s="273"/>
    </row>
    <row r="288" spans="2:299" ht="12.75" customHeight="1" x14ac:dyDescent="0.2">
      <c r="B288" s="12">
        <v>228</v>
      </c>
      <c r="C288" s="69"/>
      <c r="D288" s="70"/>
      <c r="S288" s="273"/>
      <c r="T288" s="385"/>
      <c r="V288" s="12">
        <v>228</v>
      </c>
      <c r="W288" s="69"/>
      <c r="X288" s="70"/>
      <c r="AM288" s="273"/>
      <c r="AN288" s="385"/>
      <c r="AP288" s="12">
        <v>228</v>
      </c>
      <c r="AQ288" s="69"/>
      <c r="AR288" s="70"/>
      <c r="BG288" s="273"/>
      <c r="BH288" s="271"/>
      <c r="BI288"/>
      <c r="BJ288" s="12">
        <v>228</v>
      </c>
      <c r="BK288" s="69"/>
      <c r="BL288" s="70"/>
      <c r="CA288" s="273"/>
      <c r="CB288" s="385"/>
      <c r="CC288"/>
      <c r="CD288" s="12">
        <v>228</v>
      </c>
      <c r="CE288" s="69"/>
      <c r="CF288" s="70"/>
      <c r="CU288" s="273"/>
      <c r="CV288" s="385"/>
      <c r="CW288"/>
      <c r="CX288" s="12">
        <v>228</v>
      </c>
      <c r="CY288" s="69"/>
      <c r="CZ288" s="70"/>
      <c r="DO288" s="273"/>
      <c r="DP288" s="385"/>
      <c r="DQ288"/>
      <c r="DR288" s="12">
        <v>228</v>
      </c>
      <c r="DS288" s="69"/>
      <c r="DT288" s="70"/>
      <c r="EI288" s="273"/>
      <c r="EJ288" s="385"/>
      <c r="EK288"/>
      <c r="EL288" s="12">
        <v>228</v>
      </c>
      <c r="EM288" s="69"/>
      <c r="EN288" s="70"/>
      <c r="FC288" s="273"/>
      <c r="FD288" s="385"/>
      <c r="FE288"/>
      <c r="FF288" s="12">
        <v>228</v>
      </c>
      <c r="FG288" s="69"/>
      <c r="FH288" s="70"/>
      <c r="FW288" s="273"/>
      <c r="FX288" s="385"/>
      <c r="FY288"/>
      <c r="FZ288" s="12">
        <v>228</v>
      </c>
      <c r="GA288" s="69"/>
      <c r="GB288" s="70"/>
      <c r="GQ288" s="273"/>
      <c r="GR288" s="385"/>
      <c r="GS288"/>
      <c r="GT288" s="12">
        <v>228</v>
      </c>
      <c r="GU288" s="69"/>
      <c r="GV288" s="70"/>
      <c r="HK288" s="273"/>
      <c r="HL288" s="385"/>
      <c r="HM288"/>
      <c r="HN288" s="12">
        <v>228</v>
      </c>
      <c r="HO288" s="69"/>
      <c r="HP288" s="70"/>
      <c r="IE288" s="273"/>
      <c r="IF288" s="385"/>
      <c r="IG288"/>
      <c r="IH288" s="12">
        <v>228</v>
      </c>
      <c r="II288" s="69"/>
      <c r="IJ288" s="70"/>
      <c r="IY288" s="273"/>
      <c r="IZ288" s="385"/>
      <c r="JA288"/>
      <c r="JB288" s="12">
        <v>228</v>
      </c>
      <c r="JC288" s="69"/>
      <c r="JD288" s="70"/>
      <c r="JS288" s="273"/>
      <c r="JT288" s="385"/>
      <c r="JU288"/>
      <c r="JV288" s="12">
        <v>228</v>
      </c>
      <c r="JW288" s="69"/>
      <c r="JX288" s="70"/>
      <c r="KM288" s="273"/>
    </row>
    <row r="289" spans="2:299" ht="12.75" customHeight="1" x14ac:dyDescent="0.2">
      <c r="B289" s="12">
        <v>229</v>
      </c>
      <c r="C289" s="69"/>
      <c r="D289" s="70"/>
      <c r="S289" s="273"/>
      <c r="T289" s="385"/>
      <c r="V289" s="12">
        <v>229</v>
      </c>
      <c r="W289" s="69"/>
      <c r="X289" s="70"/>
      <c r="AM289" s="273"/>
      <c r="AN289" s="385"/>
      <c r="AP289" s="12">
        <v>229</v>
      </c>
      <c r="AQ289" s="69"/>
      <c r="AR289" s="70"/>
      <c r="BG289" s="273"/>
      <c r="BH289" s="271"/>
      <c r="BI289"/>
      <c r="BJ289" s="12">
        <v>229</v>
      </c>
      <c r="BK289" s="69"/>
      <c r="BL289" s="70"/>
      <c r="CA289" s="273"/>
      <c r="CB289" s="385"/>
      <c r="CC289"/>
      <c r="CD289" s="12">
        <v>229</v>
      </c>
      <c r="CE289" s="69"/>
      <c r="CF289" s="70"/>
      <c r="CU289" s="273"/>
      <c r="CV289" s="385"/>
      <c r="CW289"/>
      <c r="CX289" s="12">
        <v>229</v>
      </c>
      <c r="CY289" s="69"/>
      <c r="CZ289" s="70"/>
      <c r="DO289" s="273"/>
      <c r="DP289" s="385"/>
      <c r="DQ289"/>
      <c r="DR289" s="12">
        <v>229</v>
      </c>
      <c r="DS289" s="69"/>
      <c r="DT289" s="70"/>
      <c r="EI289" s="273"/>
      <c r="EJ289" s="385"/>
      <c r="EK289"/>
      <c r="EL289" s="12">
        <v>229</v>
      </c>
      <c r="EM289" s="69"/>
      <c r="EN289" s="70"/>
      <c r="FC289" s="273"/>
      <c r="FD289" s="385"/>
      <c r="FE289"/>
      <c r="FF289" s="12">
        <v>229</v>
      </c>
      <c r="FG289" s="69"/>
      <c r="FH289" s="70"/>
      <c r="FW289" s="273"/>
      <c r="FX289" s="385"/>
      <c r="FY289"/>
      <c r="FZ289" s="12">
        <v>229</v>
      </c>
      <c r="GA289" s="69"/>
      <c r="GB289" s="70"/>
      <c r="GQ289" s="273"/>
      <c r="GR289" s="385"/>
      <c r="GS289"/>
      <c r="GT289" s="12">
        <v>229</v>
      </c>
      <c r="GU289" s="69"/>
      <c r="GV289" s="70"/>
      <c r="HK289" s="273"/>
      <c r="HL289" s="385"/>
      <c r="HM289"/>
      <c r="HN289" s="12">
        <v>229</v>
      </c>
      <c r="HO289" s="69"/>
      <c r="HP289" s="70"/>
      <c r="IE289" s="273"/>
      <c r="IF289" s="385"/>
      <c r="IG289"/>
      <c r="IH289" s="12">
        <v>229</v>
      </c>
      <c r="II289" s="69"/>
      <c r="IJ289" s="70"/>
      <c r="IY289" s="273"/>
      <c r="IZ289" s="385"/>
      <c r="JA289"/>
      <c r="JB289" s="12">
        <v>229</v>
      </c>
      <c r="JC289" s="69"/>
      <c r="JD289" s="70"/>
      <c r="JS289" s="273"/>
      <c r="JT289" s="385"/>
      <c r="JU289"/>
      <c r="JV289" s="12">
        <v>229</v>
      </c>
      <c r="JW289" s="69"/>
      <c r="JX289" s="70"/>
      <c r="KM289" s="273"/>
    </row>
    <row r="290" spans="2:299" ht="12.75" customHeight="1" x14ac:dyDescent="0.2">
      <c r="B290" s="12">
        <v>230</v>
      </c>
      <c r="C290" s="69"/>
      <c r="D290" s="70"/>
      <c r="S290" s="273"/>
      <c r="T290" s="385"/>
      <c r="V290" s="12">
        <v>230</v>
      </c>
      <c r="W290" s="69"/>
      <c r="X290" s="70"/>
      <c r="AM290" s="273"/>
      <c r="AN290" s="385"/>
      <c r="AP290" s="12">
        <v>230</v>
      </c>
      <c r="AQ290" s="69"/>
      <c r="AR290" s="70"/>
      <c r="BG290" s="273"/>
      <c r="BH290" s="271"/>
      <c r="BI290"/>
      <c r="BJ290" s="12">
        <v>230</v>
      </c>
      <c r="BK290" s="69"/>
      <c r="BL290" s="70"/>
      <c r="CA290" s="273"/>
      <c r="CB290" s="385"/>
      <c r="CC290"/>
      <c r="CD290" s="12">
        <v>230</v>
      </c>
      <c r="CE290" s="69"/>
      <c r="CF290" s="70"/>
      <c r="CU290" s="273"/>
      <c r="CV290" s="385"/>
      <c r="CW290"/>
      <c r="CX290" s="12">
        <v>230</v>
      </c>
      <c r="CY290" s="69"/>
      <c r="CZ290" s="70"/>
      <c r="DO290" s="273"/>
      <c r="DP290" s="385"/>
      <c r="DQ290"/>
      <c r="DR290" s="12">
        <v>230</v>
      </c>
      <c r="DS290" s="69"/>
      <c r="DT290" s="70"/>
      <c r="EI290" s="273"/>
      <c r="EJ290" s="385"/>
      <c r="EK290"/>
      <c r="EL290" s="12">
        <v>230</v>
      </c>
      <c r="EM290" s="69"/>
      <c r="EN290" s="70"/>
      <c r="FC290" s="273"/>
      <c r="FD290" s="385"/>
      <c r="FE290"/>
      <c r="FF290" s="12">
        <v>230</v>
      </c>
      <c r="FG290" s="69"/>
      <c r="FH290" s="70"/>
      <c r="FW290" s="273"/>
      <c r="FX290" s="385"/>
      <c r="FY290"/>
      <c r="FZ290" s="12">
        <v>230</v>
      </c>
      <c r="GA290" s="69"/>
      <c r="GB290" s="70"/>
      <c r="GQ290" s="273"/>
      <c r="GR290" s="385"/>
      <c r="GS290"/>
      <c r="GT290" s="12">
        <v>230</v>
      </c>
      <c r="GU290" s="69"/>
      <c r="GV290" s="70"/>
      <c r="HK290" s="273"/>
      <c r="HL290" s="385"/>
      <c r="HM290"/>
      <c r="HN290" s="12">
        <v>230</v>
      </c>
      <c r="HO290" s="69"/>
      <c r="HP290" s="70"/>
      <c r="IE290" s="273"/>
      <c r="IF290" s="385"/>
      <c r="IG290"/>
      <c r="IH290" s="12">
        <v>230</v>
      </c>
      <c r="II290" s="69"/>
      <c r="IJ290" s="70"/>
      <c r="IY290" s="273"/>
      <c r="IZ290" s="385"/>
      <c r="JA290"/>
      <c r="JB290" s="12">
        <v>230</v>
      </c>
      <c r="JC290" s="69"/>
      <c r="JD290" s="70"/>
      <c r="JS290" s="273"/>
      <c r="JT290" s="385"/>
      <c r="JU290"/>
      <c r="JV290" s="12">
        <v>230</v>
      </c>
      <c r="JW290" s="69"/>
      <c r="JX290" s="70"/>
      <c r="KM290" s="273"/>
    </row>
    <row r="291" spans="2:299" ht="12.75" customHeight="1" x14ac:dyDescent="0.2">
      <c r="B291" s="12">
        <v>231</v>
      </c>
      <c r="C291" s="69"/>
      <c r="D291" s="70"/>
      <c r="S291" s="273"/>
      <c r="T291" s="385"/>
      <c r="V291" s="12">
        <v>231</v>
      </c>
      <c r="W291" s="69"/>
      <c r="X291" s="70"/>
      <c r="AM291" s="273"/>
      <c r="AN291" s="385"/>
      <c r="AP291" s="12">
        <v>231</v>
      </c>
      <c r="AQ291" s="69"/>
      <c r="AR291" s="70"/>
      <c r="BG291" s="273"/>
      <c r="BH291" s="271"/>
      <c r="BI291"/>
      <c r="BJ291" s="12">
        <v>231</v>
      </c>
      <c r="BK291" s="69"/>
      <c r="BL291" s="70"/>
      <c r="CA291" s="273"/>
      <c r="CB291" s="385"/>
      <c r="CC291"/>
      <c r="CD291" s="12">
        <v>231</v>
      </c>
      <c r="CE291" s="69"/>
      <c r="CF291" s="70"/>
      <c r="CU291" s="273"/>
      <c r="CV291" s="385"/>
      <c r="CW291"/>
      <c r="CX291" s="12">
        <v>231</v>
      </c>
      <c r="CY291" s="69"/>
      <c r="CZ291" s="70"/>
      <c r="DO291" s="273"/>
      <c r="DP291" s="385"/>
      <c r="DQ291"/>
      <c r="DR291" s="12">
        <v>231</v>
      </c>
      <c r="DS291" s="69"/>
      <c r="DT291" s="70"/>
      <c r="EI291" s="273"/>
      <c r="EJ291" s="385"/>
      <c r="EK291"/>
      <c r="EL291" s="12">
        <v>231</v>
      </c>
      <c r="EM291" s="69"/>
      <c r="EN291" s="70"/>
      <c r="FC291" s="273"/>
      <c r="FD291" s="385"/>
      <c r="FE291"/>
      <c r="FF291" s="12">
        <v>231</v>
      </c>
      <c r="FG291" s="69"/>
      <c r="FH291" s="70"/>
      <c r="FW291" s="273"/>
      <c r="FX291" s="385"/>
      <c r="FY291"/>
      <c r="FZ291" s="12">
        <v>231</v>
      </c>
      <c r="GA291" s="69"/>
      <c r="GB291" s="70"/>
      <c r="GQ291" s="273"/>
      <c r="GR291" s="385"/>
      <c r="GS291"/>
      <c r="GT291" s="12">
        <v>231</v>
      </c>
      <c r="GU291" s="69"/>
      <c r="GV291" s="70"/>
      <c r="HK291" s="273"/>
      <c r="HL291" s="385"/>
      <c r="HM291"/>
      <c r="HN291" s="12">
        <v>231</v>
      </c>
      <c r="HO291" s="69"/>
      <c r="HP291" s="70"/>
      <c r="IE291" s="273"/>
      <c r="IF291" s="385"/>
      <c r="IG291"/>
      <c r="IH291" s="12">
        <v>231</v>
      </c>
      <c r="II291" s="69"/>
      <c r="IJ291" s="70"/>
      <c r="IY291" s="273"/>
      <c r="IZ291" s="385"/>
      <c r="JA291"/>
      <c r="JB291" s="12">
        <v>231</v>
      </c>
      <c r="JC291" s="69"/>
      <c r="JD291" s="70"/>
      <c r="JS291" s="273"/>
      <c r="JT291" s="385"/>
      <c r="JU291"/>
      <c r="JV291" s="12">
        <v>231</v>
      </c>
      <c r="JW291" s="69"/>
      <c r="JX291" s="70"/>
      <c r="KM291" s="273"/>
    </row>
    <row r="292" spans="2:299" ht="12.75" customHeight="1" x14ac:dyDescent="0.2">
      <c r="B292" s="12">
        <v>232</v>
      </c>
      <c r="C292" s="69"/>
      <c r="D292" s="70"/>
      <c r="S292" s="273"/>
      <c r="T292" s="385"/>
      <c r="V292" s="12">
        <v>232</v>
      </c>
      <c r="W292" s="69"/>
      <c r="X292" s="70"/>
      <c r="AM292" s="273"/>
      <c r="AN292" s="385"/>
      <c r="AP292" s="12">
        <v>232</v>
      </c>
      <c r="AQ292" s="69"/>
      <c r="AR292" s="70"/>
      <c r="BG292" s="273"/>
      <c r="BH292" s="271"/>
      <c r="BI292"/>
      <c r="BJ292" s="12">
        <v>232</v>
      </c>
      <c r="BK292" s="69"/>
      <c r="BL292" s="70"/>
      <c r="CA292" s="273"/>
      <c r="CB292" s="385"/>
      <c r="CC292"/>
      <c r="CD292" s="12">
        <v>232</v>
      </c>
      <c r="CE292" s="69"/>
      <c r="CF292" s="70"/>
      <c r="CU292" s="273"/>
      <c r="CV292" s="385"/>
      <c r="CW292"/>
      <c r="CX292" s="12">
        <v>232</v>
      </c>
      <c r="CY292" s="69"/>
      <c r="CZ292" s="70"/>
      <c r="DO292" s="273"/>
      <c r="DP292" s="385"/>
      <c r="DQ292"/>
      <c r="DR292" s="12">
        <v>232</v>
      </c>
      <c r="DS292" s="69"/>
      <c r="DT292" s="70"/>
      <c r="EI292" s="273"/>
      <c r="EJ292" s="385"/>
      <c r="EK292"/>
      <c r="EL292" s="12">
        <v>232</v>
      </c>
      <c r="EM292" s="69"/>
      <c r="EN292" s="70"/>
      <c r="FC292" s="273"/>
      <c r="FD292" s="385"/>
      <c r="FE292"/>
      <c r="FF292" s="12">
        <v>232</v>
      </c>
      <c r="FG292" s="69"/>
      <c r="FH292" s="70"/>
      <c r="FW292" s="273"/>
      <c r="FX292" s="385"/>
      <c r="FY292"/>
      <c r="FZ292" s="12">
        <v>232</v>
      </c>
      <c r="GA292" s="69"/>
      <c r="GB292" s="70"/>
      <c r="GQ292" s="273"/>
      <c r="GR292" s="385"/>
      <c r="GS292"/>
      <c r="GT292" s="12">
        <v>232</v>
      </c>
      <c r="GU292" s="69"/>
      <c r="GV292" s="70"/>
      <c r="HK292" s="273"/>
      <c r="HL292" s="385"/>
      <c r="HM292"/>
      <c r="HN292" s="12">
        <v>232</v>
      </c>
      <c r="HO292" s="69"/>
      <c r="HP292" s="70"/>
      <c r="IE292" s="273"/>
      <c r="IF292" s="385"/>
      <c r="IG292"/>
      <c r="IH292" s="12">
        <v>232</v>
      </c>
      <c r="II292" s="69"/>
      <c r="IJ292" s="70"/>
      <c r="IY292" s="273"/>
      <c r="IZ292" s="385"/>
      <c r="JA292"/>
      <c r="JB292" s="12">
        <v>232</v>
      </c>
      <c r="JC292" s="69"/>
      <c r="JD292" s="70"/>
      <c r="JS292" s="273"/>
      <c r="JT292" s="385"/>
      <c r="JU292"/>
      <c r="JV292" s="12">
        <v>232</v>
      </c>
      <c r="JW292" s="69"/>
      <c r="JX292" s="70"/>
      <c r="KM292" s="273"/>
    </row>
    <row r="293" spans="2:299" ht="12.75" customHeight="1" x14ac:dyDescent="0.2">
      <c r="B293" s="12">
        <v>233</v>
      </c>
      <c r="C293" s="69"/>
      <c r="D293" s="70"/>
      <c r="S293" s="273"/>
      <c r="T293" s="385"/>
      <c r="V293" s="12">
        <v>233</v>
      </c>
      <c r="W293" s="69"/>
      <c r="X293" s="70"/>
      <c r="AM293" s="273"/>
      <c r="AN293" s="385"/>
      <c r="AP293" s="12">
        <v>233</v>
      </c>
      <c r="AQ293" s="69"/>
      <c r="AR293" s="70"/>
      <c r="BG293" s="273"/>
      <c r="BH293" s="271"/>
      <c r="BI293"/>
      <c r="BJ293" s="12">
        <v>233</v>
      </c>
      <c r="BK293" s="69"/>
      <c r="BL293" s="70"/>
      <c r="CA293" s="273"/>
      <c r="CB293" s="385"/>
      <c r="CC293"/>
      <c r="CD293" s="12">
        <v>233</v>
      </c>
      <c r="CE293" s="69"/>
      <c r="CF293" s="70"/>
      <c r="CU293" s="273"/>
      <c r="CV293" s="385"/>
      <c r="CW293"/>
      <c r="CX293" s="12">
        <v>233</v>
      </c>
      <c r="CY293" s="69"/>
      <c r="CZ293" s="70"/>
      <c r="DO293" s="273"/>
      <c r="DP293" s="385"/>
      <c r="DQ293"/>
      <c r="DR293" s="12">
        <v>233</v>
      </c>
      <c r="DS293" s="69"/>
      <c r="DT293" s="70"/>
      <c r="EI293" s="273"/>
      <c r="EJ293" s="385"/>
      <c r="EK293"/>
      <c r="EL293" s="12">
        <v>233</v>
      </c>
      <c r="EM293" s="69"/>
      <c r="EN293" s="70"/>
      <c r="FC293" s="273"/>
      <c r="FD293" s="385"/>
      <c r="FE293"/>
      <c r="FF293" s="12">
        <v>233</v>
      </c>
      <c r="FG293" s="69"/>
      <c r="FH293" s="70"/>
      <c r="FW293" s="273"/>
      <c r="FX293" s="385"/>
      <c r="FY293"/>
      <c r="FZ293" s="12">
        <v>233</v>
      </c>
      <c r="GA293" s="69"/>
      <c r="GB293" s="70"/>
      <c r="GQ293" s="273"/>
      <c r="GR293" s="385"/>
      <c r="GS293"/>
      <c r="GT293" s="12">
        <v>233</v>
      </c>
      <c r="GU293" s="69"/>
      <c r="GV293" s="70"/>
      <c r="HK293" s="273"/>
      <c r="HL293" s="385"/>
      <c r="HM293"/>
      <c r="HN293" s="12">
        <v>233</v>
      </c>
      <c r="HO293" s="69"/>
      <c r="HP293" s="70"/>
      <c r="IE293" s="273"/>
      <c r="IF293" s="385"/>
      <c r="IG293"/>
      <c r="IH293" s="12">
        <v>233</v>
      </c>
      <c r="II293" s="69"/>
      <c r="IJ293" s="70"/>
      <c r="IY293" s="273"/>
      <c r="IZ293" s="385"/>
      <c r="JA293"/>
      <c r="JB293" s="12">
        <v>233</v>
      </c>
      <c r="JC293" s="69"/>
      <c r="JD293" s="70"/>
      <c r="JS293" s="273"/>
      <c r="JT293" s="385"/>
      <c r="JU293"/>
      <c r="JV293" s="12">
        <v>233</v>
      </c>
      <c r="JW293" s="69"/>
      <c r="JX293" s="70"/>
      <c r="KM293" s="273"/>
    </row>
    <row r="294" spans="2:299" ht="12.75" customHeight="1" x14ac:dyDescent="0.2">
      <c r="B294" s="12">
        <v>234</v>
      </c>
      <c r="C294" s="69"/>
      <c r="D294" s="70"/>
      <c r="S294" s="273"/>
      <c r="T294" s="385"/>
      <c r="V294" s="12">
        <v>234</v>
      </c>
      <c r="W294" s="69"/>
      <c r="X294" s="70"/>
      <c r="AM294" s="273"/>
      <c r="AN294" s="385"/>
      <c r="AP294" s="12">
        <v>234</v>
      </c>
      <c r="AQ294" s="69"/>
      <c r="AR294" s="70"/>
      <c r="BG294" s="273"/>
      <c r="BH294" s="271"/>
      <c r="BI294"/>
      <c r="BJ294" s="12">
        <v>234</v>
      </c>
      <c r="BK294" s="69"/>
      <c r="BL294" s="70"/>
      <c r="CA294" s="273"/>
      <c r="CB294" s="385"/>
      <c r="CC294"/>
      <c r="CD294" s="12">
        <v>234</v>
      </c>
      <c r="CE294" s="69"/>
      <c r="CF294" s="70"/>
      <c r="CU294" s="273"/>
      <c r="CV294" s="385"/>
      <c r="CW294"/>
      <c r="CX294" s="12">
        <v>234</v>
      </c>
      <c r="CY294" s="69"/>
      <c r="CZ294" s="70"/>
      <c r="DO294" s="273"/>
      <c r="DP294" s="385"/>
      <c r="DQ294"/>
      <c r="DR294" s="12">
        <v>234</v>
      </c>
      <c r="DS294" s="69"/>
      <c r="DT294" s="70"/>
      <c r="EI294" s="273"/>
      <c r="EJ294" s="385"/>
      <c r="EK294"/>
      <c r="EL294" s="12">
        <v>234</v>
      </c>
      <c r="EM294" s="69"/>
      <c r="EN294" s="70"/>
      <c r="FC294" s="273"/>
      <c r="FD294" s="385"/>
      <c r="FE294"/>
      <c r="FF294" s="12">
        <v>234</v>
      </c>
      <c r="FG294" s="69"/>
      <c r="FH294" s="70"/>
      <c r="FW294" s="273"/>
      <c r="FX294" s="385"/>
      <c r="FY294"/>
      <c r="FZ294" s="12">
        <v>234</v>
      </c>
      <c r="GA294" s="69"/>
      <c r="GB294" s="70"/>
      <c r="GQ294" s="273"/>
      <c r="GR294" s="385"/>
      <c r="GS294"/>
      <c r="GT294" s="12">
        <v>234</v>
      </c>
      <c r="GU294" s="69"/>
      <c r="GV294" s="70"/>
      <c r="HK294" s="273"/>
      <c r="HL294" s="385"/>
      <c r="HM294"/>
      <c r="HN294" s="12">
        <v>234</v>
      </c>
      <c r="HO294" s="69"/>
      <c r="HP294" s="70"/>
      <c r="IE294" s="273"/>
      <c r="IF294" s="385"/>
      <c r="IG294"/>
      <c r="IH294" s="12">
        <v>234</v>
      </c>
      <c r="II294" s="69"/>
      <c r="IJ294" s="70"/>
      <c r="IY294" s="273"/>
      <c r="IZ294" s="385"/>
      <c r="JA294"/>
      <c r="JB294" s="12">
        <v>234</v>
      </c>
      <c r="JC294" s="69"/>
      <c r="JD294" s="70"/>
      <c r="JS294" s="273"/>
      <c r="JT294" s="385"/>
      <c r="JU294"/>
      <c r="JV294" s="12">
        <v>234</v>
      </c>
      <c r="JW294" s="69"/>
      <c r="JX294" s="70"/>
      <c r="KM294" s="273"/>
    </row>
    <row r="295" spans="2:299" ht="12.75" customHeight="1" x14ac:dyDescent="0.2">
      <c r="B295" s="12">
        <v>235</v>
      </c>
      <c r="C295" s="69"/>
      <c r="D295" s="70"/>
      <c r="S295" s="273"/>
      <c r="T295" s="385"/>
      <c r="V295" s="12">
        <v>235</v>
      </c>
      <c r="W295" s="69"/>
      <c r="X295" s="70"/>
      <c r="AM295" s="273"/>
      <c r="AN295" s="385"/>
      <c r="AP295" s="12">
        <v>235</v>
      </c>
      <c r="AQ295" s="69"/>
      <c r="AR295" s="70"/>
      <c r="BG295" s="273"/>
      <c r="BH295" s="271"/>
      <c r="BI295"/>
      <c r="BJ295" s="12">
        <v>235</v>
      </c>
      <c r="BK295" s="69"/>
      <c r="BL295" s="70"/>
      <c r="CA295" s="273"/>
      <c r="CB295" s="385"/>
      <c r="CC295"/>
      <c r="CD295" s="12">
        <v>235</v>
      </c>
      <c r="CE295" s="69"/>
      <c r="CF295" s="70"/>
      <c r="CU295" s="273"/>
      <c r="CV295" s="385"/>
      <c r="CW295"/>
      <c r="CX295" s="12">
        <v>235</v>
      </c>
      <c r="CY295" s="69"/>
      <c r="CZ295" s="70"/>
      <c r="DO295" s="273"/>
      <c r="DP295" s="385"/>
      <c r="DQ295"/>
      <c r="DR295" s="12">
        <v>235</v>
      </c>
      <c r="DS295" s="69"/>
      <c r="DT295" s="70"/>
      <c r="EI295" s="273"/>
      <c r="EJ295" s="385"/>
      <c r="EK295"/>
      <c r="EL295" s="12">
        <v>235</v>
      </c>
      <c r="EM295" s="69"/>
      <c r="EN295" s="70"/>
      <c r="FC295" s="273"/>
      <c r="FD295" s="385"/>
      <c r="FE295"/>
      <c r="FF295" s="12">
        <v>235</v>
      </c>
      <c r="FG295" s="69"/>
      <c r="FH295" s="70"/>
      <c r="FW295" s="273"/>
      <c r="FX295" s="385"/>
      <c r="FY295"/>
      <c r="FZ295" s="12">
        <v>235</v>
      </c>
      <c r="GA295" s="69"/>
      <c r="GB295" s="70"/>
      <c r="GQ295" s="273"/>
      <c r="GR295" s="385"/>
      <c r="GS295"/>
      <c r="GT295" s="12">
        <v>235</v>
      </c>
      <c r="GU295" s="69"/>
      <c r="GV295" s="70"/>
      <c r="HK295" s="273"/>
      <c r="HL295" s="385"/>
      <c r="HM295"/>
      <c r="HN295" s="12">
        <v>235</v>
      </c>
      <c r="HO295" s="69"/>
      <c r="HP295" s="70"/>
      <c r="IE295" s="273"/>
      <c r="IF295" s="385"/>
      <c r="IG295"/>
      <c r="IH295" s="12">
        <v>235</v>
      </c>
      <c r="II295" s="69"/>
      <c r="IJ295" s="70"/>
      <c r="IY295" s="273"/>
      <c r="IZ295" s="385"/>
      <c r="JA295"/>
      <c r="JB295" s="12">
        <v>235</v>
      </c>
      <c r="JC295" s="69"/>
      <c r="JD295" s="70"/>
      <c r="JS295" s="273"/>
      <c r="JT295" s="385"/>
      <c r="JU295"/>
      <c r="JV295" s="12">
        <v>235</v>
      </c>
      <c r="JW295" s="69"/>
      <c r="JX295" s="70"/>
      <c r="KM295" s="273"/>
    </row>
    <row r="296" spans="2:299" ht="12.75" customHeight="1" x14ac:dyDescent="0.2">
      <c r="B296" s="12">
        <v>236</v>
      </c>
      <c r="C296" s="69"/>
      <c r="D296" s="70"/>
      <c r="S296" s="273"/>
      <c r="T296" s="385"/>
      <c r="V296" s="12">
        <v>236</v>
      </c>
      <c r="W296" s="69"/>
      <c r="X296" s="70"/>
      <c r="AM296" s="273"/>
      <c r="AN296" s="385"/>
      <c r="AP296" s="12">
        <v>236</v>
      </c>
      <c r="AQ296" s="69"/>
      <c r="AR296" s="70"/>
      <c r="BG296" s="273"/>
      <c r="BH296" s="271"/>
      <c r="BI296"/>
      <c r="BJ296" s="12">
        <v>236</v>
      </c>
      <c r="BK296" s="69"/>
      <c r="BL296" s="70"/>
      <c r="CA296" s="273"/>
      <c r="CB296" s="385"/>
      <c r="CC296"/>
      <c r="CD296" s="12">
        <v>236</v>
      </c>
      <c r="CE296" s="69"/>
      <c r="CF296" s="70"/>
      <c r="CU296" s="273"/>
      <c r="CV296" s="385"/>
      <c r="CW296"/>
      <c r="CX296" s="12">
        <v>236</v>
      </c>
      <c r="CY296" s="69"/>
      <c r="CZ296" s="70"/>
      <c r="DO296" s="273"/>
      <c r="DP296" s="385"/>
      <c r="DQ296"/>
      <c r="DR296" s="12">
        <v>236</v>
      </c>
      <c r="DS296" s="69"/>
      <c r="DT296" s="70"/>
      <c r="EI296" s="273"/>
      <c r="EJ296" s="385"/>
      <c r="EK296"/>
      <c r="EL296" s="12">
        <v>236</v>
      </c>
      <c r="EM296" s="69"/>
      <c r="EN296" s="70"/>
      <c r="FC296" s="273"/>
      <c r="FD296" s="385"/>
      <c r="FE296"/>
      <c r="FF296" s="12">
        <v>236</v>
      </c>
      <c r="FG296" s="69"/>
      <c r="FH296" s="70"/>
      <c r="FW296" s="273"/>
      <c r="FX296" s="385"/>
      <c r="FY296"/>
      <c r="FZ296" s="12">
        <v>236</v>
      </c>
      <c r="GA296" s="69"/>
      <c r="GB296" s="70"/>
      <c r="GQ296" s="273"/>
      <c r="GR296" s="385"/>
      <c r="GS296"/>
      <c r="GT296" s="12">
        <v>236</v>
      </c>
      <c r="GU296" s="69"/>
      <c r="GV296" s="70"/>
      <c r="HK296" s="273"/>
      <c r="HL296" s="385"/>
      <c r="HM296"/>
      <c r="HN296" s="12">
        <v>236</v>
      </c>
      <c r="HO296" s="69"/>
      <c r="HP296" s="70"/>
      <c r="IE296" s="273"/>
      <c r="IF296" s="385"/>
      <c r="IG296"/>
      <c r="IH296" s="12">
        <v>236</v>
      </c>
      <c r="II296" s="69"/>
      <c r="IJ296" s="70"/>
      <c r="IY296" s="273"/>
      <c r="IZ296" s="385"/>
      <c r="JA296"/>
      <c r="JB296" s="12">
        <v>236</v>
      </c>
      <c r="JC296" s="69"/>
      <c r="JD296" s="70"/>
      <c r="JS296" s="273"/>
      <c r="JT296" s="385"/>
      <c r="JU296"/>
      <c r="JV296" s="12">
        <v>236</v>
      </c>
      <c r="JW296" s="69"/>
      <c r="JX296" s="70"/>
      <c r="KM296" s="273"/>
    </row>
    <row r="297" spans="2:299" ht="12.75" customHeight="1" x14ac:dyDescent="0.2">
      <c r="B297" s="12">
        <v>237</v>
      </c>
      <c r="C297" s="69"/>
      <c r="D297" s="70"/>
      <c r="S297" s="273"/>
      <c r="T297" s="385"/>
      <c r="V297" s="12">
        <v>237</v>
      </c>
      <c r="W297" s="69"/>
      <c r="X297" s="70"/>
      <c r="AM297" s="273"/>
      <c r="AN297" s="385"/>
      <c r="AP297" s="12">
        <v>237</v>
      </c>
      <c r="AQ297" s="69"/>
      <c r="AR297" s="70"/>
      <c r="BG297" s="273"/>
      <c r="BH297" s="271"/>
      <c r="BI297"/>
      <c r="BJ297" s="12">
        <v>237</v>
      </c>
      <c r="BK297" s="69"/>
      <c r="BL297" s="70"/>
      <c r="CA297" s="273"/>
      <c r="CB297" s="385"/>
      <c r="CC297"/>
      <c r="CD297" s="12">
        <v>237</v>
      </c>
      <c r="CE297" s="69"/>
      <c r="CF297" s="70"/>
      <c r="CU297" s="273"/>
      <c r="CV297" s="385"/>
      <c r="CW297"/>
      <c r="CX297" s="12">
        <v>237</v>
      </c>
      <c r="CY297" s="69"/>
      <c r="CZ297" s="70"/>
      <c r="DO297" s="273"/>
      <c r="DP297" s="385"/>
      <c r="DQ297"/>
      <c r="DR297" s="12">
        <v>237</v>
      </c>
      <c r="DS297" s="69"/>
      <c r="DT297" s="70"/>
      <c r="EI297" s="273"/>
      <c r="EJ297" s="385"/>
      <c r="EK297"/>
      <c r="EL297" s="12">
        <v>237</v>
      </c>
      <c r="EM297" s="69"/>
      <c r="EN297" s="70"/>
      <c r="FC297" s="273"/>
      <c r="FD297" s="385"/>
      <c r="FE297"/>
      <c r="FF297" s="12">
        <v>237</v>
      </c>
      <c r="FG297" s="69"/>
      <c r="FH297" s="70"/>
      <c r="FW297" s="273"/>
      <c r="FX297" s="385"/>
      <c r="FY297"/>
      <c r="FZ297" s="12">
        <v>237</v>
      </c>
      <c r="GA297" s="69"/>
      <c r="GB297" s="70"/>
      <c r="GQ297" s="273"/>
      <c r="GR297" s="385"/>
      <c r="GS297"/>
      <c r="GT297" s="12">
        <v>237</v>
      </c>
      <c r="GU297" s="69"/>
      <c r="GV297" s="70"/>
      <c r="HK297" s="273"/>
      <c r="HL297" s="385"/>
      <c r="HM297"/>
      <c r="HN297" s="12">
        <v>237</v>
      </c>
      <c r="HO297" s="69"/>
      <c r="HP297" s="70"/>
      <c r="IE297" s="273"/>
      <c r="IF297" s="385"/>
      <c r="IG297"/>
      <c r="IH297" s="12">
        <v>237</v>
      </c>
      <c r="II297" s="69"/>
      <c r="IJ297" s="70"/>
      <c r="IY297" s="273"/>
      <c r="IZ297" s="385"/>
      <c r="JA297"/>
      <c r="JB297" s="12">
        <v>237</v>
      </c>
      <c r="JC297" s="69"/>
      <c r="JD297" s="70"/>
      <c r="JS297" s="273"/>
      <c r="JT297" s="385"/>
      <c r="JU297"/>
      <c r="JV297" s="12">
        <v>237</v>
      </c>
      <c r="JW297" s="69"/>
      <c r="JX297" s="70"/>
      <c r="KM297" s="273"/>
    </row>
    <row r="298" spans="2:299" ht="12.75" customHeight="1" x14ac:dyDescent="0.2">
      <c r="B298" s="12">
        <v>238</v>
      </c>
      <c r="C298" s="69"/>
      <c r="D298" s="70"/>
      <c r="S298" s="273"/>
      <c r="T298" s="385"/>
      <c r="V298" s="12">
        <v>238</v>
      </c>
      <c r="W298" s="69"/>
      <c r="X298" s="70"/>
      <c r="AM298" s="273"/>
      <c r="AN298" s="385"/>
      <c r="AP298" s="12">
        <v>238</v>
      </c>
      <c r="AQ298" s="69"/>
      <c r="AR298" s="70"/>
      <c r="BG298" s="273"/>
      <c r="BH298" s="271"/>
      <c r="BI298"/>
      <c r="BJ298" s="12">
        <v>238</v>
      </c>
      <c r="BK298" s="69"/>
      <c r="BL298" s="70"/>
      <c r="CA298" s="273"/>
      <c r="CB298" s="385"/>
      <c r="CC298"/>
      <c r="CD298" s="12">
        <v>238</v>
      </c>
      <c r="CE298" s="69"/>
      <c r="CF298" s="70"/>
      <c r="CU298" s="273"/>
      <c r="CV298" s="385"/>
      <c r="CW298"/>
      <c r="CX298" s="12">
        <v>238</v>
      </c>
      <c r="CY298" s="69"/>
      <c r="CZ298" s="70"/>
      <c r="DO298" s="273"/>
      <c r="DP298" s="385"/>
      <c r="DQ298"/>
      <c r="DR298" s="12">
        <v>238</v>
      </c>
      <c r="DS298" s="69"/>
      <c r="DT298" s="70"/>
      <c r="EI298" s="273"/>
      <c r="EJ298" s="385"/>
      <c r="EK298"/>
      <c r="EL298" s="12">
        <v>238</v>
      </c>
      <c r="EM298" s="69"/>
      <c r="EN298" s="70"/>
      <c r="FC298" s="273"/>
      <c r="FD298" s="385"/>
      <c r="FE298"/>
      <c r="FF298" s="12">
        <v>238</v>
      </c>
      <c r="FG298" s="69"/>
      <c r="FH298" s="70"/>
      <c r="FW298" s="273"/>
      <c r="FX298" s="385"/>
      <c r="FY298"/>
      <c r="FZ298" s="12">
        <v>238</v>
      </c>
      <c r="GA298" s="69"/>
      <c r="GB298" s="70"/>
      <c r="GQ298" s="273"/>
      <c r="GR298" s="385"/>
      <c r="GS298"/>
      <c r="GT298" s="12">
        <v>238</v>
      </c>
      <c r="GU298" s="69"/>
      <c r="GV298" s="70"/>
      <c r="HK298" s="273"/>
      <c r="HL298" s="385"/>
      <c r="HM298"/>
      <c r="HN298" s="12">
        <v>238</v>
      </c>
      <c r="HO298" s="69"/>
      <c r="HP298" s="70"/>
      <c r="IE298" s="273"/>
      <c r="IF298" s="385"/>
      <c r="IG298"/>
      <c r="IH298" s="12">
        <v>238</v>
      </c>
      <c r="II298" s="69"/>
      <c r="IJ298" s="70"/>
      <c r="IY298" s="273"/>
      <c r="IZ298" s="385"/>
      <c r="JA298"/>
      <c r="JB298" s="12">
        <v>238</v>
      </c>
      <c r="JC298" s="69"/>
      <c r="JD298" s="70"/>
      <c r="JS298" s="273"/>
      <c r="JT298" s="385"/>
      <c r="JU298"/>
      <c r="JV298" s="12">
        <v>238</v>
      </c>
      <c r="JW298" s="69"/>
      <c r="JX298" s="70"/>
      <c r="KM298" s="273"/>
    </row>
    <row r="299" spans="2:299" ht="12.75" customHeight="1" x14ac:dyDescent="0.2">
      <c r="B299" s="12">
        <v>239</v>
      </c>
      <c r="C299" s="69"/>
      <c r="D299" s="70"/>
      <c r="S299" s="273"/>
      <c r="T299" s="385"/>
      <c r="V299" s="12">
        <v>239</v>
      </c>
      <c r="W299" s="69"/>
      <c r="X299" s="70"/>
      <c r="AM299" s="273"/>
      <c r="AN299" s="385"/>
      <c r="AP299" s="12">
        <v>239</v>
      </c>
      <c r="AQ299" s="69"/>
      <c r="AR299" s="70"/>
      <c r="BG299" s="273"/>
      <c r="BH299" s="271"/>
      <c r="BI299"/>
      <c r="BJ299" s="12">
        <v>239</v>
      </c>
      <c r="BK299" s="69"/>
      <c r="BL299" s="70"/>
      <c r="CA299" s="273"/>
      <c r="CB299" s="385"/>
      <c r="CC299"/>
      <c r="CD299" s="12">
        <v>239</v>
      </c>
      <c r="CE299" s="69"/>
      <c r="CF299" s="70"/>
      <c r="CU299" s="273"/>
      <c r="CV299" s="385"/>
      <c r="CW299"/>
      <c r="CX299" s="12">
        <v>239</v>
      </c>
      <c r="CY299" s="69"/>
      <c r="CZ299" s="70"/>
      <c r="DO299" s="273"/>
      <c r="DP299" s="385"/>
      <c r="DQ299"/>
      <c r="DR299" s="12">
        <v>239</v>
      </c>
      <c r="DS299" s="69"/>
      <c r="DT299" s="70"/>
      <c r="EI299" s="273"/>
      <c r="EJ299" s="385"/>
      <c r="EK299"/>
      <c r="EL299" s="12">
        <v>239</v>
      </c>
      <c r="EM299" s="69"/>
      <c r="EN299" s="70"/>
      <c r="FC299" s="273"/>
      <c r="FD299" s="385"/>
      <c r="FE299"/>
      <c r="FF299" s="12">
        <v>239</v>
      </c>
      <c r="FG299" s="69"/>
      <c r="FH299" s="70"/>
      <c r="FW299" s="273"/>
      <c r="FX299" s="385"/>
      <c r="FY299"/>
      <c r="FZ299" s="12">
        <v>239</v>
      </c>
      <c r="GA299" s="69"/>
      <c r="GB299" s="70"/>
      <c r="GQ299" s="273"/>
      <c r="GR299" s="385"/>
      <c r="GS299"/>
      <c r="GT299" s="12">
        <v>239</v>
      </c>
      <c r="GU299" s="69"/>
      <c r="GV299" s="70"/>
      <c r="HK299" s="273"/>
      <c r="HL299" s="385"/>
      <c r="HM299"/>
      <c r="HN299" s="12">
        <v>239</v>
      </c>
      <c r="HO299" s="69"/>
      <c r="HP299" s="70"/>
      <c r="IE299" s="273"/>
      <c r="IF299" s="385"/>
      <c r="IG299"/>
      <c r="IH299" s="12">
        <v>239</v>
      </c>
      <c r="II299" s="69"/>
      <c r="IJ299" s="70"/>
      <c r="IY299" s="273"/>
      <c r="IZ299" s="385"/>
      <c r="JA299"/>
      <c r="JB299" s="12">
        <v>239</v>
      </c>
      <c r="JC299" s="69"/>
      <c r="JD299" s="70"/>
      <c r="JS299" s="273"/>
      <c r="JT299" s="385"/>
      <c r="JU299"/>
      <c r="JV299" s="12">
        <v>239</v>
      </c>
      <c r="JW299" s="69"/>
      <c r="JX299" s="70"/>
      <c r="KM299" s="273"/>
    </row>
    <row r="300" spans="2:299" ht="12.75" customHeight="1" x14ac:dyDescent="0.2">
      <c r="B300" s="12">
        <v>240</v>
      </c>
      <c r="C300" s="69"/>
      <c r="D300" s="70"/>
      <c r="S300" s="273"/>
      <c r="T300" s="385"/>
      <c r="V300" s="12">
        <v>240</v>
      </c>
      <c r="W300" s="69"/>
      <c r="X300" s="70"/>
      <c r="AM300" s="273"/>
      <c r="AN300" s="385"/>
      <c r="AP300" s="12">
        <v>240</v>
      </c>
      <c r="AQ300" s="69"/>
      <c r="AR300" s="70"/>
      <c r="BG300" s="273"/>
      <c r="BH300" s="271"/>
      <c r="BI300"/>
      <c r="BJ300" s="12">
        <v>240</v>
      </c>
      <c r="BK300" s="69"/>
      <c r="BL300" s="70"/>
      <c r="CA300" s="273"/>
      <c r="CB300" s="385"/>
      <c r="CC300"/>
      <c r="CD300" s="12">
        <v>240</v>
      </c>
      <c r="CE300" s="69"/>
      <c r="CF300" s="70"/>
      <c r="CU300" s="273"/>
      <c r="CV300" s="385"/>
      <c r="CW300"/>
      <c r="CX300" s="12">
        <v>240</v>
      </c>
      <c r="CY300" s="69"/>
      <c r="CZ300" s="70"/>
      <c r="DO300" s="273"/>
      <c r="DP300" s="385"/>
      <c r="DQ300"/>
      <c r="DR300" s="12">
        <v>240</v>
      </c>
      <c r="DS300" s="69"/>
      <c r="DT300" s="70"/>
      <c r="EI300" s="273"/>
      <c r="EJ300" s="385"/>
      <c r="EK300"/>
      <c r="EL300" s="12">
        <v>240</v>
      </c>
      <c r="EM300" s="69"/>
      <c r="EN300" s="70"/>
      <c r="FC300" s="273"/>
      <c r="FD300" s="385"/>
      <c r="FE300"/>
      <c r="FF300" s="12">
        <v>240</v>
      </c>
      <c r="FG300" s="69"/>
      <c r="FH300" s="70"/>
      <c r="FW300" s="273"/>
      <c r="FX300" s="385"/>
      <c r="FY300"/>
      <c r="FZ300" s="12">
        <v>240</v>
      </c>
      <c r="GA300" s="69"/>
      <c r="GB300" s="70"/>
      <c r="GQ300" s="273"/>
      <c r="GR300" s="385"/>
      <c r="GS300"/>
      <c r="GT300" s="12">
        <v>240</v>
      </c>
      <c r="GU300" s="69"/>
      <c r="GV300" s="70"/>
      <c r="HK300" s="273"/>
      <c r="HL300" s="385"/>
      <c r="HM300"/>
      <c r="HN300" s="12">
        <v>240</v>
      </c>
      <c r="HO300" s="69"/>
      <c r="HP300" s="70"/>
      <c r="IE300" s="273"/>
      <c r="IF300" s="385"/>
      <c r="IG300"/>
      <c r="IH300" s="12">
        <v>240</v>
      </c>
      <c r="II300" s="69"/>
      <c r="IJ300" s="70"/>
      <c r="IY300" s="273"/>
      <c r="IZ300" s="385"/>
      <c r="JA300"/>
      <c r="JB300" s="12">
        <v>240</v>
      </c>
      <c r="JC300" s="69"/>
      <c r="JD300" s="70"/>
      <c r="JS300" s="273"/>
      <c r="JT300" s="385"/>
      <c r="JU300"/>
      <c r="JV300" s="12">
        <v>240</v>
      </c>
      <c r="JW300" s="69"/>
      <c r="JX300" s="70"/>
      <c r="KM300" s="273"/>
    </row>
    <row r="301" spans="2:299" ht="12.75" customHeight="1" x14ac:dyDescent="0.2">
      <c r="B301" s="12">
        <v>241</v>
      </c>
      <c r="C301" s="69"/>
      <c r="D301" s="70"/>
      <c r="S301" s="273"/>
      <c r="T301" s="385"/>
      <c r="V301" s="12">
        <v>241</v>
      </c>
      <c r="W301" s="69"/>
      <c r="X301" s="70"/>
      <c r="AM301" s="273"/>
      <c r="AN301" s="385"/>
      <c r="AP301" s="12">
        <v>241</v>
      </c>
      <c r="AQ301" s="69"/>
      <c r="AR301" s="70"/>
      <c r="BG301" s="273"/>
      <c r="BH301" s="271"/>
      <c r="BI301"/>
      <c r="BJ301" s="12">
        <v>241</v>
      </c>
      <c r="BK301" s="69"/>
      <c r="BL301" s="70"/>
      <c r="CA301" s="273"/>
      <c r="CB301" s="385"/>
      <c r="CC301"/>
      <c r="CD301" s="12">
        <v>241</v>
      </c>
      <c r="CE301" s="69"/>
      <c r="CF301" s="70"/>
      <c r="CU301" s="273"/>
      <c r="CV301" s="385"/>
      <c r="CW301"/>
      <c r="CX301" s="12">
        <v>241</v>
      </c>
      <c r="CY301" s="69"/>
      <c r="CZ301" s="70"/>
      <c r="DO301" s="273"/>
      <c r="DP301" s="385"/>
      <c r="DQ301"/>
      <c r="DR301" s="12">
        <v>241</v>
      </c>
      <c r="DS301" s="69"/>
      <c r="DT301" s="70"/>
      <c r="EI301" s="273"/>
      <c r="EJ301" s="385"/>
      <c r="EK301"/>
      <c r="EL301" s="12">
        <v>241</v>
      </c>
      <c r="EM301" s="69"/>
      <c r="EN301" s="70"/>
      <c r="FC301" s="273"/>
      <c r="FD301" s="385"/>
      <c r="FE301"/>
      <c r="FF301" s="12">
        <v>241</v>
      </c>
      <c r="FG301" s="69"/>
      <c r="FH301" s="70"/>
      <c r="FW301" s="273"/>
      <c r="FX301" s="385"/>
      <c r="FY301"/>
      <c r="FZ301" s="12">
        <v>241</v>
      </c>
      <c r="GA301" s="69"/>
      <c r="GB301" s="70"/>
      <c r="GQ301" s="273"/>
      <c r="GR301" s="385"/>
      <c r="GS301"/>
      <c r="GT301" s="12">
        <v>241</v>
      </c>
      <c r="GU301" s="69"/>
      <c r="GV301" s="70"/>
      <c r="HK301" s="273"/>
      <c r="HL301" s="385"/>
      <c r="HM301"/>
      <c r="HN301" s="12">
        <v>241</v>
      </c>
      <c r="HO301" s="69"/>
      <c r="HP301" s="70"/>
      <c r="IE301" s="273"/>
      <c r="IF301" s="385"/>
      <c r="IG301"/>
      <c r="IH301" s="12">
        <v>241</v>
      </c>
      <c r="II301" s="69"/>
      <c r="IJ301" s="70"/>
      <c r="IY301" s="273"/>
      <c r="IZ301" s="385"/>
      <c r="JA301"/>
      <c r="JB301" s="12">
        <v>241</v>
      </c>
      <c r="JC301" s="69"/>
      <c r="JD301" s="70"/>
      <c r="JS301" s="273"/>
      <c r="JT301" s="385"/>
      <c r="JU301"/>
      <c r="JV301" s="12">
        <v>241</v>
      </c>
      <c r="JW301" s="69"/>
      <c r="JX301" s="70"/>
      <c r="KM301" s="273"/>
    </row>
    <row r="302" spans="2:299" ht="12.75" customHeight="1" x14ac:dyDescent="0.2">
      <c r="B302" s="12">
        <v>242</v>
      </c>
      <c r="C302" s="69"/>
      <c r="D302" s="70"/>
      <c r="S302" s="273"/>
      <c r="T302" s="385"/>
      <c r="V302" s="12">
        <v>242</v>
      </c>
      <c r="W302" s="69"/>
      <c r="X302" s="70"/>
      <c r="AM302" s="273"/>
      <c r="AN302" s="385"/>
      <c r="AP302" s="12">
        <v>242</v>
      </c>
      <c r="AQ302" s="69"/>
      <c r="AR302" s="70"/>
      <c r="BG302" s="273"/>
      <c r="BH302" s="271"/>
      <c r="BI302"/>
      <c r="BJ302" s="12">
        <v>242</v>
      </c>
      <c r="BK302" s="69"/>
      <c r="BL302" s="70"/>
      <c r="CA302" s="273"/>
      <c r="CB302" s="385"/>
      <c r="CC302"/>
      <c r="CD302" s="12">
        <v>242</v>
      </c>
      <c r="CE302" s="69"/>
      <c r="CF302" s="70"/>
      <c r="CU302" s="273"/>
      <c r="CV302" s="385"/>
      <c r="CW302"/>
      <c r="CX302" s="12">
        <v>242</v>
      </c>
      <c r="CY302" s="69"/>
      <c r="CZ302" s="70"/>
      <c r="DO302" s="273"/>
      <c r="DP302" s="385"/>
      <c r="DQ302"/>
      <c r="DR302" s="12">
        <v>242</v>
      </c>
      <c r="DS302" s="69"/>
      <c r="DT302" s="70"/>
      <c r="EI302" s="273"/>
      <c r="EJ302" s="385"/>
      <c r="EK302"/>
      <c r="EL302" s="12">
        <v>242</v>
      </c>
      <c r="EM302" s="69"/>
      <c r="EN302" s="70"/>
      <c r="FC302" s="273"/>
      <c r="FD302" s="385"/>
      <c r="FE302"/>
      <c r="FF302" s="12">
        <v>242</v>
      </c>
      <c r="FG302" s="69"/>
      <c r="FH302" s="70"/>
      <c r="FW302" s="273"/>
      <c r="FX302" s="385"/>
      <c r="FY302"/>
      <c r="FZ302" s="12">
        <v>242</v>
      </c>
      <c r="GA302" s="69"/>
      <c r="GB302" s="70"/>
      <c r="GQ302" s="273"/>
      <c r="GR302" s="385"/>
      <c r="GS302"/>
      <c r="GT302" s="12">
        <v>242</v>
      </c>
      <c r="GU302" s="69"/>
      <c r="GV302" s="70"/>
      <c r="HK302" s="273"/>
      <c r="HL302" s="385"/>
      <c r="HM302"/>
      <c r="HN302" s="12">
        <v>242</v>
      </c>
      <c r="HO302" s="69"/>
      <c r="HP302" s="70"/>
      <c r="IE302" s="273"/>
      <c r="IF302" s="385"/>
      <c r="IG302"/>
      <c r="IH302" s="12">
        <v>242</v>
      </c>
      <c r="II302" s="69"/>
      <c r="IJ302" s="70"/>
      <c r="IY302" s="273"/>
      <c r="IZ302" s="385"/>
      <c r="JA302"/>
      <c r="JB302" s="12">
        <v>242</v>
      </c>
      <c r="JC302" s="69"/>
      <c r="JD302" s="70"/>
      <c r="JS302" s="273"/>
      <c r="JT302" s="385"/>
      <c r="JU302"/>
      <c r="JV302" s="12">
        <v>242</v>
      </c>
      <c r="JW302" s="69"/>
      <c r="JX302" s="70"/>
      <c r="KM302" s="273"/>
    </row>
    <row r="303" spans="2:299" ht="12.75" customHeight="1" x14ac:dyDescent="0.2">
      <c r="B303" s="12">
        <v>243</v>
      </c>
      <c r="C303" s="69"/>
      <c r="D303" s="70"/>
      <c r="S303" s="273"/>
      <c r="T303" s="385"/>
      <c r="V303" s="12">
        <v>243</v>
      </c>
      <c r="W303" s="69"/>
      <c r="X303" s="70"/>
      <c r="AM303" s="273"/>
      <c r="AN303" s="385"/>
      <c r="AP303" s="12">
        <v>243</v>
      </c>
      <c r="AQ303" s="69"/>
      <c r="AR303" s="70"/>
      <c r="BG303" s="273"/>
      <c r="BH303" s="271"/>
      <c r="BI303"/>
      <c r="BJ303" s="12">
        <v>243</v>
      </c>
      <c r="BK303" s="69"/>
      <c r="BL303" s="70"/>
      <c r="CA303" s="273"/>
      <c r="CB303" s="385"/>
      <c r="CC303"/>
      <c r="CD303" s="12">
        <v>243</v>
      </c>
      <c r="CE303" s="69"/>
      <c r="CF303" s="70"/>
      <c r="CU303" s="273"/>
      <c r="CV303" s="385"/>
      <c r="CW303"/>
      <c r="CX303" s="12">
        <v>243</v>
      </c>
      <c r="CY303" s="69"/>
      <c r="CZ303" s="70"/>
      <c r="DO303" s="273"/>
      <c r="DP303" s="385"/>
      <c r="DQ303"/>
      <c r="DR303" s="12">
        <v>243</v>
      </c>
      <c r="DS303" s="69"/>
      <c r="DT303" s="70"/>
      <c r="EI303" s="273"/>
      <c r="EJ303" s="385"/>
      <c r="EK303"/>
      <c r="EL303" s="12">
        <v>243</v>
      </c>
      <c r="EM303" s="69"/>
      <c r="EN303" s="70"/>
      <c r="FC303" s="273"/>
      <c r="FD303" s="385"/>
      <c r="FE303"/>
      <c r="FF303" s="12">
        <v>243</v>
      </c>
      <c r="FG303" s="69"/>
      <c r="FH303" s="70"/>
      <c r="FW303" s="273"/>
      <c r="FX303" s="385"/>
      <c r="FY303"/>
      <c r="FZ303" s="12">
        <v>243</v>
      </c>
      <c r="GA303" s="69"/>
      <c r="GB303" s="70"/>
      <c r="GQ303" s="273"/>
      <c r="GR303" s="385"/>
      <c r="GS303"/>
      <c r="GT303" s="12">
        <v>243</v>
      </c>
      <c r="GU303" s="69"/>
      <c r="GV303" s="70"/>
      <c r="HK303" s="273"/>
      <c r="HL303" s="385"/>
      <c r="HM303"/>
      <c r="HN303" s="12">
        <v>243</v>
      </c>
      <c r="HO303" s="69"/>
      <c r="HP303" s="70"/>
      <c r="IE303" s="273"/>
      <c r="IF303" s="385"/>
      <c r="IG303"/>
      <c r="IH303" s="12">
        <v>243</v>
      </c>
      <c r="II303" s="69"/>
      <c r="IJ303" s="70"/>
      <c r="IY303" s="273"/>
      <c r="IZ303" s="385"/>
      <c r="JA303"/>
      <c r="JB303" s="12">
        <v>243</v>
      </c>
      <c r="JC303" s="69"/>
      <c r="JD303" s="70"/>
      <c r="JS303" s="273"/>
      <c r="JT303" s="385"/>
      <c r="JU303"/>
      <c r="JV303" s="12">
        <v>243</v>
      </c>
      <c r="JW303" s="69"/>
      <c r="JX303" s="70"/>
      <c r="KM303" s="273"/>
    </row>
    <row r="304" spans="2:299" ht="12.75" customHeight="1" x14ac:dyDescent="0.2">
      <c r="B304" s="12">
        <v>244</v>
      </c>
      <c r="C304" s="69"/>
      <c r="D304" s="70"/>
      <c r="S304" s="273"/>
      <c r="T304" s="385"/>
      <c r="V304" s="12">
        <v>244</v>
      </c>
      <c r="W304" s="69"/>
      <c r="X304" s="70"/>
      <c r="AM304" s="273"/>
      <c r="AN304" s="385"/>
      <c r="AP304" s="12">
        <v>244</v>
      </c>
      <c r="AQ304" s="69"/>
      <c r="AR304" s="70"/>
      <c r="BG304" s="273"/>
      <c r="BH304" s="271"/>
      <c r="BI304"/>
      <c r="BJ304" s="12">
        <v>244</v>
      </c>
      <c r="BK304" s="69"/>
      <c r="BL304" s="70"/>
      <c r="CA304" s="273"/>
      <c r="CB304" s="385"/>
      <c r="CC304"/>
      <c r="CD304" s="12">
        <v>244</v>
      </c>
      <c r="CE304" s="69"/>
      <c r="CF304" s="70"/>
      <c r="CU304" s="273"/>
      <c r="CV304" s="385"/>
      <c r="CW304"/>
      <c r="CX304" s="12">
        <v>244</v>
      </c>
      <c r="CY304" s="69"/>
      <c r="CZ304" s="70"/>
      <c r="DO304" s="273"/>
      <c r="DP304" s="385"/>
      <c r="DQ304"/>
      <c r="DR304" s="12">
        <v>244</v>
      </c>
      <c r="DS304" s="69"/>
      <c r="DT304" s="70"/>
      <c r="EI304" s="273"/>
      <c r="EJ304" s="385"/>
      <c r="EK304"/>
      <c r="EL304" s="12">
        <v>244</v>
      </c>
      <c r="EM304" s="69"/>
      <c r="EN304" s="70"/>
      <c r="FC304" s="273"/>
      <c r="FD304" s="385"/>
      <c r="FE304"/>
      <c r="FF304" s="12">
        <v>244</v>
      </c>
      <c r="FG304" s="69"/>
      <c r="FH304" s="70"/>
      <c r="FW304" s="273"/>
      <c r="FX304" s="385"/>
      <c r="FY304"/>
      <c r="FZ304" s="12">
        <v>244</v>
      </c>
      <c r="GA304" s="69"/>
      <c r="GB304" s="70"/>
      <c r="GQ304" s="273"/>
      <c r="GR304" s="385"/>
      <c r="GS304"/>
      <c r="GT304" s="12">
        <v>244</v>
      </c>
      <c r="GU304" s="69"/>
      <c r="GV304" s="70"/>
      <c r="HK304" s="273"/>
      <c r="HL304" s="385"/>
      <c r="HM304"/>
      <c r="HN304" s="12">
        <v>244</v>
      </c>
      <c r="HO304" s="69"/>
      <c r="HP304" s="70"/>
      <c r="IE304" s="273"/>
      <c r="IF304" s="385"/>
      <c r="IG304"/>
      <c r="IH304" s="12">
        <v>244</v>
      </c>
      <c r="II304" s="69"/>
      <c r="IJ304" s="70"/>
      <c r="IY304" s="273"/>
      <c r="IZ304" s="385"/>
      <c r="JA304"/>
      <c r="JB304" s="12">
        <v>244</v>
      </c>
      <c r="JC304" s="69"/>
      <c r="JD304" s="70"/>
      <c r="JS304" s="273"/>
      <c r="JT304" s="385"/>
      <c r="JU304"/>
      <c r="JV304" s="12">
        <v>244</v>
      </c>
      <c r="JW304" s="69"/>
      <c r="JX304" s="70"/>
      <c r="KM304" s="273"/>
    </row>
    <row r="305" spans="2:299" ht="12.75" customHeight="1" x14ac:dyDescent="0.2">
      <c r="B305" s="12">
        <v>245</v>
      </c>
      <c r="C305" s="69"/>
      <c r="D305" s="70"/>
      <c r="S305" s="273"/>
      <c r="T305" s="385"/>
      <c r="V305" s="12">
        <v>245</v>
      </c>
      <c r="W305" s="69"/>
      <c r="X305" s="70"/>
      <c r="AM305" s="273"/>
      <c r="AN305" s="385"/>
      <c r="AP305" s="12">
        <v>245</v>
      </c>
      <c r="AQ305" s="69"/>
      <c r="AR305" s="70"/>
      <c r="BG305" s="273"/>
      <c r="BH305" s="271"/>
      <c r="BI305"/>
      <c r="BJ305" s="12">
        <v>245</v>
      </c>
      <c r="BK305" s="69"/>
      <c r="BL305" s="70"/>
      <c r="CA305" s="273"/>
      <c r="CB305" s="385"/>
      <c r="CC305"/>
      <c r="CD305" s="12">
        <v>245</v>
      </c>
      <c r="CE305" s="69"/>
      <c r="CF305" s="70"/>
      <c r="CU305" s="273"/>
      <c r="CV305" s="385"/>
      <c r="CW305"/>
      <c r="CX305" s="12">
        <v>245</v>
      </c>
      <c r="CY305" s="69"/>
      <c r="CZ305" s="70"/>
      <c r="DO305" s="273"/>
      <c r="DP305" s="385"/>
      <c r="DQ305"/>
      <c r="DR305" s="12">
        <v>245</v>
      </c>
      <c r="DS305" s="69"/>
      <c r="DT305" s="70"/>
      <c r="EI305" s="273"/>
      <c r="EJ305" s="385"/>
      <c r="EK305"/>
      <c r="EL305" s="12">
        <v>245</v>
      </c>
      <c r="EM305" s="69"/>
      <c r="EN305" s="70"/>
      <c r="FC305" s="273"/>
      <c r="FD305" s="385"/>
      <c r="FE305"/>
      <c r="FF305" s="12">
        <v>245</v>
      </c>
      <c r="FG305" s="69"/>
      <c r="FH305" s="70"/>
      <c r="FW305" s="273"/>
      <c r="FX305" s="385"/>
      <c r="FY305"/>
      <c r="FZ305" s="12">
        <v>245</v>
      </c>
      <c r="GA305" s="69"/>
      <c r="GB305" s="70"/>
      <c r="GQ305" s="273"/>
      <c r="GR305" s="385"/>
      <c r="GS305"/>
      <c r="GT305" s="12">
        <v>245</v>
      </c>
      <c r="GU305" s="69"/>
      <c r="GV305" s="70"/>
      <c r="HK305" s="273"/>
      <c r="HL305" s="385"/>
      <c r="HM305"/>
      <c r="HN305" s="12">
        <v>245</v>
      </c>
      <c r="HO305" s="69"/>
      <c r="HP305" s="70"/>
      <c r="IE305" s="273"/>
      <c r="IF305" s="385"/>
      <c r="IG305"/>
      <c r="IH305" s="12">
        <v>245</v>
      </c>
      <c r="II305" s="69"/>
      <c r="IJ305" s="70"/>
      <c r="IY305" s="273"/>
      <c r="IZ305" s="385"/>
      <c r="JA305"/>
      <c r="JB305" s="12">
        <v>245</v>
      </c>
      <c r="JC305" s="69"/>
      <c r="JD305" s="70"/>
      <c r="JS305" s="273"/>
      <c r="JT305" s="385"/>
      <c r="JU305"/>
      <c r="JV305" s="12">
        <v>245</v>
      </c>
      <c r="JW305" s="69"/>
      <c r="JX305" s="70"/>
      <c r="KM305" s="273"/>
    </row>
    <row r="306" spans="2:299" ht="12.75" customHeight="1" x14ac:dyDescent="0.2">
      <c r="B306" s="12">
        <v>246</v>
      </c>
      <c r="C306" s="69"/>
      <c r="D306" s="70"/>
      <c r="S306" s="273"/>
      <c r="T306" s="385"/>
      <c r="V306" s="12">
        <v>246</v>
      </c>
      <c r="W306" s="69"/>
      <c r="X306" s="70"/>
      <c r="AM306" s="273"/>
      <c r="AN306" s="385"/>
      <c r="AP306" s="12">
        <v>246</v>
      </c>
      <c r="AQ306" s="69"/>
      <c r="AR306" s="70"/>
      <c r="BG306" s="273"/>
      <c r="BH306" s="271"/>
      <c r="BI306"/>
      <c r="BJ306" s="12">
        <v>246</v>
      </c>
      <c r="BK306" s="69"/>
      <c r="BL306" s="70"/>
      <c r="CA306" s="273"/>
      <c r="CB306" s="385"/>
      <c r="CC306"/>
      <c r="CD306" s="12">
        <v>246</v>
      </c>
      <c r="CE306" s="69"/>
      <c r="CF306" s="70"/>
      <c r="CU306" s="273"/>
      <c r="CV306" s="385"/>
      <c r="CW306"/>
      <c r="CX306" s="12">
        <v>246</v>
      </c>
      <c r="CY306" s="69"/>
      <c r="CZ306" s="70"/>
      <c r="DO306" s="273"/>
      <c r="DP306" s="385"/>
      <c r="DQ306"/>
      <c r="DR306" s="12">
        <v>246</v>
      </c>
      <c r="DS306" s="69"/>
      <c r="DT306" s="70"/>
      <c r="EI306" s="273"/>
      <c r="EJ306" s="385"/>
      <c r="EK306"/>
      <c r="EL306" s="12">
        <v>246</v>
      </c>
      <c r="EM306" s="69"/>
      <c r="EN306" s="70"/>
      <c r="FC306" s="273"/>
      <c r="FD306" s="385"/>
      <c r="FE306"/>
      <c r="FF306" s="12">
        <v>246</v>
      </c>
      <c r="FG306" s="69"/>
      <c r="FH306" s="70"/>
      <c r="FW306" s="273"/>
      <c r="FX306" s="385"/>
      <c r="FY306"/>
      <c r="FZ306" s="12">
        <v>246</v>
      </c>
      <c r="GA306" s="69"/>
      <c r="GB306" s="70"/>
      <c r="GQ306" s="273"/>
      <c r="GR306" s="385"/>
      <c r="GS306"/>
      <c r="GT306" s="12">
        <v>246</v>
      </c>
      <c r="GU306" s="69"/>
      <c r="GV306" s="70"/>
      <c r="HK306" s="273"/>
      <c r="HL306" s="385"/>
      <c r="HM306"/>
      <c r="HN306" s="12">
        <v>246</v>
      </c>
      <c r="HO306" s="69"/>
      <c r="HP306" s="70"/>
      <c r="IE306" s="273"/>
      <c r="IF306" s="385"/>
      <c r="IG306"/>
      <c r="IH306" s="12">
        <v>246</v>
      </c>
      <c r="II306" s="69"/>
      <c r="IJ306" s="70"/>
      <c r="IY306" s="273"/>
      <c r="IZ306" s="385"/>
      <c r="JA306"/>
      <c r="JB306" s="12">
        <v>246</v>
      </c>
      <c r="JC306" s="69"/>
      <c r="JD306" s="70"/>
      <c r="JS306" s="273"/>
      <c r="JT306" s="385"/>
      <c r="JU306"/>
      <c r="JV306" s="12">
        <v>246</v>
      </c>
      <c r="JW306" s="69"/>
      <c r="JX306" s="70"/>
      <c r="KM306" s="273"/>
    </row>
    <row r="307" spans="2:299" ht="12.75" customHeight="1" x14ac:dyDescent="0.2">
      <c r="B307" s="12">
        <v>247</v>
      </c>
      <c r="C307" s="69"/>
      <c r="D307" s="70"/>
      <c r="S307" s="273"/>
      <c r="T307" s="385"/>
      <c r="V307" s="12">
        <v>247</v>
      </c>
      <c r="W307" s="69"/>
      <c r="X307" s="70"/>
      <c r="AM307" s="273"/>
      <c r="AN307" s="385"/>
      <c r="AP307" s="12">
        <v>247</v>
      </c>
      <c r="AQ307" s="69"/>
      <c r="AR307" s="70"/>
      <c r="BG307" s="273"/>
      <c r="BH307" s="271"/>
      <c r="BI307"/>
      <c r="BJ307" s="12">
        <v>247</v>
      </c>
      <c r="BK307" s="69"/>
      <c r="BL307" s="70"/>
      <c r="CA307" s="273"/>
      <c r="CB307" s="385"/>
      <c r="CC307"/>
      <c r="CD307" s="12">
        <v>247</v>
      </c>
      <c r="CE307" s="69"/>
      <c r="CF307" s="70"/>
      <c r="CU307" s="273"/>
      <c r="CV307" s="385"/>
      <c r="CW307"/>
      <c r="CX307" s="12">
        <v>247</v>
      </c>
      <c r="CY307" s="69"/>
      <c r="CZ307" s="70"/>
      <c r="DO307" s="273"/>
      <c r="DP307" s="385"/>
      <c r="DQ307"/>
      <c r="DR307" s="12">
        <v>247</v>
      </c>
      <c r="DS307" s="69"/>
      <c r="DT307" s="70"/>
      <c r="EI307" s="273"/>
      <c r="EJ307" s="385"/>
      <c r="EK307"/>
      <c r="EL307" s="12">
        <v>247</v>
      </c>
      <c r="EM307" s="69"/>
      <c r="EN307" s="70"/>
      <c r="FC307" s="273"/>
      <c r="FD307" s="385"/>
      <c r="FE307"/>
      <c r="FF307" s="12">
        <v>247</v>
      </c>
      <c r="FG307" s="69"/>
      <c r="FH307" s="70"/>
      <c r="FW307" s="273"/>
      <c r="FX307" s="385"/>
      <c r="FY307"/>
      <c r="FZ307" s="12">
        <v>247</v>
      </c>
      <c r="GA307" s="69"/>
      <c r="GB307" s="70"/>
      <c r="GQ307" s="273"/>
      <c r="GR307" s="385"/>
      <c r="GS307"/>
      <c r="GT307" s="12">
        <v>247</v>
      </c>
      <c r="GU307" s="69"/>
      <c r="GV307" s="70"/>
      <c r="HK307" s="273"/>
      <c r="HL307" s="385"/>
      <c r="HM307"/>
      <c r="HN307" s="12">
        <v>247</v>
      </c>
      <c r="HO307" s="69"/>
      <c r="HP307" s="70"/>
      <c r="IE307" s="273"/>
      <c r="IF307" s="385"/>
      <c r="IG307"/>
      <c r="IH307" s="12">
        <v>247</v>
      </c>
      <c r="II307" s="69"/>
      <c r="IJ307" s="70"/>
      <c r="IY307" s="273"/>
      <c r="IZ307" s="385"/>
      <c r="JA307"/>
      <c r="JB307" s="12">
        <v>247</v>
      </c>
      <c r="JC307" s="69"/>
      <c r="JD307" s="70"/>
      <c r="JS307" s="273"/>
      <c r="JT307" s="385"/>
      <c r="JU307"/>
      <c r="JV307" s="12">
        <v>247</v>
      </c>
      <c r="JW307" s="69"/>
      <c r="JX307" s="70"/>
      <c r="KM307" s="273"/>
    </row>
    <row r="308" spans="2:299" ht="12.75" customHeight="1" x14ac:dyDescent="0.2">
      <c r="B308" s="12">
        <v>248</v>
      </c>
      <c r="C308" s="69"/>
      <c r="D308" s="70"/>
      <c r="S308" s="273"/>
      <c r="T308" s="385"/>
      <c r="V308" s="12">
        <v>248</v>
      </c>
      <c r="W308" s="69"/>
      <c r="X308" s="70"/>
      <c r="AM308" s="273"/>
      <c r="AN308" s="385"/>
      <c r="AP308" s="12">
        <v>248</v>
      </c>
      <c r="AQ308" s="69"/>
      <c r="AR308" s="70"/>
      <c r="BG308" s="273"/>
      <c r="BH308" s="271"/>
      <c r="BI308"/>
      <c r="BJ308" s="12">
        <v>248</v>
      </c>
      <c r="BK308" s="69"/>
      <c r="BL308" s="70"/>
      <c r="CA308" s="273"/>
      <c r="CB308" s="385"/>
      <c r="CC308"/>
      <c r="CD308" s="12">
        <v>248</v>
      </c>
      <c r="CE308" s="69"/>
      <c r="CF308" s="70"/>
      <c r="CU308" s="273"/>
      <c r="CV308" s="385"/>
      <c r="CW308"/>
      <c r="CX308" s="12">
        <v>248</v>
      </c>
      <c r="CY308" s="69"/>
      <c r="CZ308" s="70"/>
      <c r="DO308" s="273"/>
      <c r="DP308" s="385"/>
      <c r="DQ308"/>
      <c r="DR308" s="12">
        <v>248</v>
      </c>
      <c r="DS308" s="69"/>
      <c r="DT308" s="70"/>
      <c r="EI308" s="273"/>
      <c r="EJ308" s="385"/>
      <c r="EK308"/>
      <c r="EL308" s="12">
        <v>248</v>
      </c>
      <c r="EM308" s="69"/>
      <c r="EN308" s="70"/>
      <c r="FC308" s="273"/>
      <c r="FD308" s="385"/>
      <c r="FE308"/>
      <c r="FF308" s="12">
        <v>248</v>
      </c>
      <c r="FG308" s="69"/>
      <c r="FH308" s="70"/>
      <c r="FW308" s="273"/>
      <c r="FX308" s="385"/>
      <c r="FY308"/>
      <c r="FZ308" s="12">
        <v>248</v>
      </c>
      <c r="GA308" s="69"/>
      <c r="GB308" s="70"/>
      <c r="GQ308" s="273"/>
      <c r="GR308" s="385"/>
      <c r="GS308"/>
      <c r="GT308" s="12">
        <v>248</v>
      </c>
      <c r="GU308" s="69"/>
      <c r="GV308" s="70"/>
      <c r="HK308" s="273"/>
      <c r="HL308" s="385"/>
      <c r="HM308"/>
      <c r="HN308" s="12">
        <v>248</v>
      </c>
      <c r="HO308" s="69"/>
      <c r="HP308" s="70"/>
      <c r="IE308" s="273"/>
      <c r="IF308" s="385"/>
      <c r="IG308"/>
      <c r="IH308" s="12">
        <v>248</v>
      </c>
      <c r="II308" s="69"/>
      <c r="IJ308" s="70"/>
      <c r="IY308" s="273"/>
      <c r="IZ308" s="385"/>
      <c r="JA308"/>
      <c r="JB308" s="12">
        <v>248</v>
      </c>
      <c r="JC308" s="69"/>
      <c r="JD308" s="70"/>
      <c r="JS308" s="273"/>
      <c r="JT308" s="385"/>
      <c r="JU308"/>
      <c r="JV308" s="12">
        <v>248</v>
      </c>
      <c r="JW308" s="69"/>
      <c r="JX308" s="70"/>
      <c r="KM308" s="273"/>
    </row>
    <row r="309" spans="2:299" ht="12.75" customHeight="1" x14ac:dyDescent="0.2">
      <c r="B309" s="12">
        <v>249</v>
      </c>
      <c r="C309" s="69"/>
      <c r="D309" s="70"/>
      <c r="S309" s="273"/>
      <c r="T309" s="385"/>
      <c r="V309" s="12">
        <v>249</v>
      </c>
      <c r="W309" s="69"/>
      <c r="X309" s="70"/>
      <c r="AM309" s="273"/>
      <c r="AN309" s="385"/>
      <c r="AP309" s="12">
        <v>249</v>
      </c>
      <c r="AQ309" s="69"/>
      <c r="AR309" s="70"/>
      <c r="BG309" s="273"/>
      <c r="BH309" s="271"/>
      <c r="BI309"/>
      <c r="BJ309" s="12">
        <v>249</v>
      </c>
      <c r="BK309" s="69"/>
      <c r="BL309" s="70"/>
      <c r="CA309" s="273"/>
      <c r="CB309" s="385"/>
      <c r="CC309"/>
      <c r="CD309" s="12">
        <v>249</v>
      </c>
      <c r="CE309" s="69"/>
      <c r="CF309" s="70"/>
      <c r="CU309" s="273"/>
      <c r="CV309" s="385"/>
      <c r="CW309"/>
      <c r="CX309" s="12">
        <v>249</v>
      </c>
      <c r="CY309" s="69"/>
      <c r="CZ309" s="70"/>
      <c r="DO309" s="273"/>
      <c r="DP309" s="385"/>
      <c r="DQ309"/>
      <c r="DR309" s="12">
        <v>249</v>
      </c>
      <c r="DS309" s="69"/>
      <c r="DT309" s="70"/>
      <c r="EI309" s="273"/>
      <c r="EJ309" s="385"/>
      <c r="EK309"/>
      <c r="EL309" s="12">
        <v>249</v>
      </c>
      <c r="EM309" s="69"/>
      <c r="EN309" s="70"/>
      <c r="FC309" s="273"/>
      <c r="FD309" s="385"/>
      <c r="FE309"/>
      <c r="FF309" s="12">
        <v>249</v>
      </c>
      <c r="FG309" s="69"/>
      <c r="FH309" s="70"/>
      <c r="FW309" s="273"/>
      <c r="FX309" s="385"/>
      <c r="FY309"/>
      <c r="FZ309" s="12">
        <v>249</v>
      </c>
      <c r="GA309" s="69"/>
      <c r="GB309" s="70"/>
      <c r="GQ309" s="273"/>
      <c r="GR309" s="385"/>
      <c r="GS309"/>
      <c r="GT309" s="12">
        <v>249</v>
      </c>
      <c r="GU309" s="69"/>
      <c r="GV309" s="70"/>
      <c r="HK309" s="273"/>
      <c r="HL309" s="385"/>
      <c r="HM309"/>
      <c r="HN309" s="12">
        <v>249</v>
      </c>
      <c r="HO309" s="69"/>
      <c r="HP309" s="70"/>
      <c r="IE309" s="273"/>
      <c r="IF309" s="385"/>
      <c r="IG309"/>
      <c r="IH309" s="12">
        <v>249</v>
      </c>
      <c r="II309" s="69"/>
      <c r="IJ309" s="70"/>
      <c r="IY309" s="273"/>
      <c r="IZ309" s="385"/>
      <c r="JA309"/>
      <c r="JB309" s="12">
        <v>249</v>
      </c>
      <c r="JC309" s="69"/>
      <c r="JD309" s="70"/>
      <c r="JS309" s="273"/>
      <c r="JT309" s="385"/>
      <c r="JU309"/>
      <c r="JV309" s="12">
        <v>249</v>
      </c>
      <c r="JW309" s="69"/>
      <c r="JX309" s="70"/>
      <c r="KM309" s="273"/>
    </row>
    <row r="310" spans="2:299" ht="12.75" customHeight="1" x14ac:dyDescent="0.2">
      <c r="B310" s="12">
        <v>250</v>
      </c>
      <c r="C310" s="69"/>
      <c r="D310" s="70"/>
      <c r="S310" s="273"/>
      <c r="T310" s="385"/>
      <c r="V310" s="12">
        <v>250</v>
      </c>
      <c r="W310" s="69"/>
      <c r="X310" s="70"/>
      <c r="AM310" s="273"/>
      <c r="AN310" s="385"/>
      <c r="AP310" s="12">
        <v>250</v>
      </c>
      <c r="AQ310" s="69"/>
      <c r="AR310" s="70"/>
      <c r="BG310" s="273"/>
      <c r="BH310" s="271"/>
      <c r="BI310"/>
      <c r="BJ310" s="12">
        <v>250</v>
      </c>
      <c r="BK310" s="69"/>
      <c r="BL310" s="70"/>
      <c r="CA310" s="273"/>
      <c r="CB310" s="385"/>
      <c r="CC310"/>
      <c r="CD310" s="12">
        <v>250</v>
      </c>
      <c r="CE310" s="69"/>
      <c r="CF310" s="70"/>
      <c r="CU310" s="273"/>
      <c r="CV310" s="385"/>
      <c r="CW310"/>
      <c r="CX310" s="12">
        <v>250</v>
      </c>
      <c r="CY310" s="69"/>
      <c r="CZ310" s="70"/>
      <c r="DO310" s="273"/>
      <c r="DP310" s="385"/>
      <c r="DQ310"/>
      <c r="DR310" s="12">
        <v>250</v>
      </c>
      <c r="DS310" s="69"/>
      <c r="DT310" s="70"/>
      <c r="EI310" s="273"/>
      <c r="EJ310" s="385"/>
      <c r="EK310"/>
      <c r="EL310" s="12">
        <v>250</v>
      </c>
      <c r="EM310" s="69"/>
      <c r="EN310" s="70"/>
      <c r="FC310" s="273"/>
      <c r="FD310" s="385"/>
      <c r="FE310"/>
      <c r="FF310" s="12">
        <v>250</v>
      </c>
      <c r="FG310" s="69"/>
      <c r="FH310" s="70"/>
      <c r="FW310" s="273"/>
      <c r="FX310" s="385"/>
      <c r="FY310"/>
      <c r="FZ310" s="12">
        <v>250</v>
      </c>
      <c r="GA310" s="69"/>
      <c r="GB310" s="70"/>
      <c r="GQ310" s="273"/>
      <c r="GR310" s="385"/>
      <c r="GS310"/>
      <c r="GT310" s="12">
        <v>250</v>
      </c>
      <c r="GU310" s="69"/>
      <c r="GV310" s="70"/>
      <c r="HK310" s="273"/>
      <c r="HL310" s="385"/>
      <c r="HM310"/>
      <c r="HN310" s="12">
        <v>250</v>
      </c>
      <c r="HO310" s="69"/>
      <c r="HP310" s="70"/>
      <c r="IE310" s="273"/>
      <c r="IF310" s="385"/>
      <c r="IG310"/>
      <c r="IH310" s="12">
        <v>250</v>
      </c>
      <c r="II310" s="69"/>
      <c r="IJ310" s="70"/>
      <c r="IY310" s="273"/>
      <c r="IZ310" s="385"/>
      <c r="JA310"/>
      <c r="JB310" s="12">
        <v>250</v>
      </c>
      <c r="JC310" s="69"/>
      <c r="JD310" s="70"/>
      <c r="JS310" s="273"/>
      <c r="JT310" s="385"/>
      <c r="JU310"/>
      <c r="JV310" s="12">
        <v>250</v>
      </c>
      <c r="JW310" s="69"/>
      <c r="JX310" s="70"/>
      <c r="KM310" s="273"/>
    </row>
    <row r="311" spans="2:299" ht="12.75" customHeight="1" x14ac:dyDescent="0.2">
      <c r="B311" s="12">
        <v>251</v>
      </c>
      <c r="C311" s="69"/>
      <c r="D311" s="70"/>
      <c r="S311" s="273"/>
      <c r="T311" s="385"/>
      <c r="V311" s="12">
        <v>251</v>
      </c>
      <c r="W311" s="69"/>
      <c r="X311" s="70"/>
      <c r="AM311" s="273"/>
      <c r="AN311" s="385"/>
      <c r="AP311" s="12">
        <v>251</v>
      </c>
      <c r="AQ311" s="69"/>
      <c r="AR311" s="70"/>
      <c r="BG311" s="273"/>
      <c r="BH311" s="271"/>
      <c r="BI311"/>
      <c r="BJ311" s="12">
        <v>251</v>
      </c>
      <c r="BK311" s="69"/>
      <c r="BL311" s="70"/>
      <c r="CA311" s="273"/>
      <c r="CB311" s="385"/>
      <c r="CC311"/>
      <c r="CD311" s="12">
        <v>251</v>
      </c>
      <c r="CE311" s="69"/>
      <c r="CF311" s="70"/>
      <c r="CU311" s="273"/>
      <c r="CV311" s="385"/>
      <c r="CW311"/>
      <c r="CX311" s="12">
        <v>251</v>
      </c>
      <c r="CY311" s="69"/>
      <c r="CZ311" s="70"/>
      <c r="DO311" s="273"/>
      <c r="DP311" s="385"/>
      <c r="DQ311"/>
      <c r="DR311" s="12">
        <v>251</v>
      </c>
      <c r="DS311" s="69"/>
      <c r="DT311" s="70"/>
      <c r="EI311" s="273"/>
      <c r="EJ311" s="385"/>
      <c r="EK311"/>
      <c r="EL311" s="12">
        <v>251</v>
      </c>
      <c r="EM311" s="69"/>
      <c r="EN311" s="70"/>
      <c r="FC311" s="273"/>
      <c r="FD311" s="385"/>
      <c r="FE311"/>
      <c r="FF311" s="12">
        <v>251</v>
      </c>
      <c r="FG311" s="69"/>
      <c r="FH311" s="70"/>
      <c r="FW311" s="273"/>
      <c r="FX311" s="385"/>
      <c r="FY311"/>
      <c r="FZ311" s="12">
        <v>251</v>
      </c>
      <c r="GA311" s="69"/>
      <c r="GB311" s="70"/>
      <c r="GQ311" s="273"/>
      <c r="GR311" s="385"/>
      <c r="GS311"/>
      <c r="GT311" s="12">
        <v>251</v>
      </c>
      <c r="GU311" s="69"/>
      <c r="GV311" s="70"/>
      <c r="HK311" s="273"/>
      <c r="HL311" s="385"/>
      <c r="HM311"/>
      <c r="HN311" s="12">
        <v>251</v>
      </c>
      <c r="HO311" s="69"/>
      <c r="HP311" s="70"/>
      <c r="IE311" s="273"/>
      <c r="IF311" s="385"/>
      <c r="IG311"/>
      <c r="IH311" s="12">
        <v>251</v>
      </c>
      <c r="II311" s="69"/>
      <c r="IJ311" s="70"/>
      <c r="IY311" s="273"/>
      <c r="IZ311" s="385"/>
      <c r="JA311"/>
      <c r="JB311" s="12">
        <v>251</v>
      </c>
      <c r="JC311" s="69"/>
      <c r="JD311" s="70"/>
      <c r="JS311" s="273"/>
      <c r="JT311" s="385"/>
      <c r="JU311"/>
      <c r="JV311" s="12">
        <v>251</v>
      </c>
      <c r="JW311" s="69"/>
      <c r="JX311" s="70"/>
      <c r="KM311" s="273"/>
    </row>
    <row r="312" spans="2:299" ht="12.75" customHeight="1" x14ac:dyDescent="0.2">
      <c r="B312" s="12">
        <v>252</v>
      </c>
      <c r="C312" s="69"/>
      <c r="D312" s="70"/>
      <c r="S312" s="273"/>
      <c r="T312" s="385"/>
      <c r="V312" s="12">
        <v>252</v>
      </c>
      <c r="W312" s="69"/>
      <c r="X312" s="70"/>
      <c r="AM312" s="273"/>
      <c r="AN312" s="385"/>
      <c r="AP312" s="12">
        <v>252</v>
      </c>
      <c r="AQ312" s="69"/>
      <c r="AR312" s="70"/>
      <c r="BG312" s="273"/>
      <c r="BH312" s="271"/>
      <c r="BI312"/>
      <c r="BJ312" s="12">
        <v>252</v>
      </c>
      <c r="BK312" s="69"/>
      <c r="BL312" s="70"/>
      <c r="CA312" s="273"/>
      <c r="CB312" s="385"/>
      <c r="CC312"/>
      <c r="CD312" s="12">
        <v>252</v>
      </c>
      <c r="CE312" s="69"/>
      <c r="CF312" s="70"/>
      <c r="CU312" s="273"/>
      <c r="CV312" s="385"/>
      <c r="CW312"/>
      <c r="CX312" s="12">
        <v>252</v>
      </c>
      <c r="CY312" s="69"/>
      <c r="CZ312" s="70"/>
      <c r="DO312" s="273"/>
      <c r="DP312" s="385"/>
      <c r="DQ312"/>
      <c r="DR312" s="12">
        <v>252</v>
      </c>
      <c r="DS312" s="69"/>
      <c r="DT312" s="70"/>
      <c r="EI312" s="273"/>
      <c r="EJ312" s="385"/>
      <c r="EK312"/>
      <c r="EL312" s="12">
        <v>252</v>
      </c>
      <c r="EM312" s="69"/>
      <c r="EN312" s="70"/>
      <c r="FC312" s="273"/>
      <c r="FD312" s="385"/>
      <c r="FE312"/>
      <c r="FF312" s="12">
        <v>252</v>
      </c>
      <c r="FG312" s="69"/>
      <c r="FH312" s="70"/>
      <c r="FW312" s="273"/>
      <c r="FX312" s="385"/>
      <c r="FY312"/>
      <c r="FZ312" s="12">
        <v>252</v>
      </c>
      <c r="GA312" s="69"/>
      <c r="GB312" s="70"/>
      <c r="GQ312" s="273"/>
      <c r="GR312" s="385"/>
      <c r="GS312"/>
      <c r="GT312" s="12">
        <v>252</v>
      </c>
      <c r="GU312" s="69"/>
      <c r="GV312" s="70"/>
      <c r="HK312" s="273"/>
      <c r="HL312" s="385"/>
      <c r="HM312"/>
      <c r="HN312" s="12">
        <v>252</v>
      </c>
      <c r="HO312" s="69"/>
      <c r="HP312" s="70"/>
      <c r="IE312" s="273"/>
      <c r="IF312" s="385"/>
      <c r="IG312"/>
      <c r="IH312" s="12">
        <v>252</v>
      </c>
      <c r="II312" s="69"/>
      <c r="IJ312" s="70"/>
      <c r="IY312" s="273"/>
      <c r="IZ312" s="385"/>
      <c r="JA312"/>
      <c r="JB312" s="12">
        <v>252</v>
      </c>
      <c r="JC312" s="69"/>
      <c r="JD312" s="70"/>
      <c r="JS312" s="273"/>
      <c r="JT312" s="385"/>
      <c r="JU312"/>
      <c r="JV312" s="12">
        <v>252</v>
      </c>
      <c r="JW312" s="69"/>
      <c r="JX312" s="70"/>
      <c r="KM312" s="273"/>
    </row>
    <row r="313" spans="2:299" ht="12.75" customHeight="1" x14ac:dyDescent="0.2">
      <c r="B313" s="12">
        <v>253</v>
      </c>
      <c r="C313" s="69"/>
      <c r="D313" s="70"/>
      <c r="S313" s="273"/>
      <c r="T313" s="385"/>
      <c r="V313" s="12">
        <v>253</v>
      </c>
      <c r="W313" s="69"/>
      <c r="X313" s="70"/>
      <c r="AM313" s="273"/>
      <c r="AN313" s="385"/>
      <c r="AP313" s="12">
        <v>253</v>
      </c>
      <c r="AQ313" s="69"/>
      <c r="AR313" s="70"/>
      <c r="BG313" s="273"/>
      <c r="BH313" s="271"/>
      <c r="BI313"/>
      <c r="BJ313" s="12">
        <v>253</v>
      </c>
      <c r="BK313" s="69"/>
      <c r="BL313" s="70"/>
      <c r="CA313" s="273"/>
      <c r="CB313" s="385"/>
      <c r="CC313"/>
      <c r="CD313" s="12">
        <v>253</v>
      </c>
      <c r="CE313" s="69"/>
      <c r="CF313" s="70"/>
      <c r="CU313" s="273"/>
      <c r="CV313" s="385"/>
      <c r="CW313"/>
      <c r="CX313" s="12">
        <v>253</v>
      </c>
      <c r="CY313" s="69"/>
      <c r="CZ313" s="70"/>
      <c r="DO313" s="273"/>
      <c r="DP313" s="385"/>
      <c r="DQ313"/>
      <c r="DR313" s="12">
        <v>253</v>
      </c>
      <c r="DS313" s="69"/>
      <c r="DT313" s="70"/>
      <c r="EI313" s="273"/>
      <c r="EJ313" s="385"/>
      <c r="EK313"/>
      <c r="EL313" s="12">
        <v>253</v>
      </c>
      <c r="EM313" s="69"/>
      <c r="EN313" s="70"/>
      <c r="FC313" s="273"/>
      <c r="FD313" s="385"/>
      <c r="FE313"/>
      <c r="FF313" s="12">
        <v>253</v>
      </c>
      <c r="FG313" s="69"/>
      <c r="FH313" s="70"/>
      <c r="FW313" s="273"/>
      <c r="FX313" s="385"/>
      <c r="FY313"/>
      <c r="FZ313" s="12">
        <v>253</v>
      </c>
      <c r="GA313" s="69"/>
      <c r="GB313" s="70"/>
      <c r="GQ313" s="273"/>
      <c r="GR313" s="385"/>
      <c r="GS313"/>
      <c r="GT313" s="12">
        <v>253</v>
      </c>
      <c r="GU313" s="69"/>
      <c r="GV313" s="70"/>
      <c r="HK313" s="273"/>
      <c r="HL313" s="385"/>
      <c r="HM313"/>
      <c r="HN313" s="12">
        <v>253</v>
      </c>
      <c r="HO313" s="69"/>
      <c r="HP313" s="70"/>
      <c r="IE313" s="273"/>
      <c r="IF313" s="385"/>
      <c r="IG313"/>
      <c r="IH313" s="12">
        <v>253</v>
      </c>
      <c r="II313" s="69"/>
      <c r="IJ313" s="70"/>
      <c r="IY313" s="273"/>
      <c r="IZ313" s="385"/>
      <c r="JA313"/>
      <c r="JB313" s="12">
        <v>253</v>
      </c>
      <c r="JC313" s="69"/>
      <c r="JD313" s="70"/>
      <c r="JS313" s="273"/>
      <c r="JT313" s="385"/>
      <c r="JU313"/>
      <c r="JV313" s="12">
        <v>253</v>
      </c>
      <c r="JW313" s="69"/>
      <c r="JX313" s="70"/>
      <c r="KM313" s="273"/>
    </row>
    <row r="314" spans="2:299" ht="12.75" customHeight="1" x14ac:dyDescent="0.2">
      <c r="B314" s="12">
        <v>254</v>
      </c>
      <c r="C314" s="69"/>
      <c r="D314" s="70"/>
      <c r="S314" s="273"/>
      <c r="T314" s="385"/>
      <c r="V314" s="12">
        <v>254</v>
      </c>
      <c r="W314" s="69"/>
      <c r="X314" s="70"/>
      <c r="AM314" s="273"/>
      <c r="AN314" s="385"/>
      <c r="AP314" s="12">
        <v>254</v>
      </c>
      <c r="AQ314" s="69"/>
      <c r="AR314" s="70"/>
      <c r="BG314" s="273"/>
      <c r="BH314" s="271"/>
      <c r="BI314"/>
      <c r="BJ314" s="12">
        <v>254</v>
      </c>
      <c r="BK314" s="69"/>
      <c r="BL314" s="70"/>
      <c r="CA314" s="273"/>
      <c r="CB314" s="385"/>
      <c r="CC314"/>
      <c r="CD314" s="12">
        <v>254</v>
      </c>
      <c r="CE314" s="69"/>
      <c r="CF314" s="70"/>
      <c r="CU314" s="273"/>
      <c r="CV314" s="385"/>
      <c r="CW314"/>
      <c r="CX314" s="12">
        <v>254</v>
      </c>
      <c r="CY314" s="69"/>
      <c r="CZ314" s="70"/>
      <c r="DO314" s="273"/>
      <c r="DP314" s="385"/>
      <c r="DQ314"/>
      <c r="DR314" s="12">
        <v>254</v>
      </c>
      <c r="DS314" s="69"/>
      <c r="DT314" s="70"/>
      <c r="EI314" s="273"/>
      <c r="EJ314" s="385"/>
      <c r="EK314"/>
      <c r="EL314" s="12">
        <v>254</v>
      </c>
      <c r="EM314" s="69"/>
      <c r="EN314" s="70"/>
      <c r="FC314" s="273"/>
      <c r="FD314" s="385"/>
      <c r="FE314"/>
      <c r="FF314" s="12">
        <v>254</v>
      </c>
      <c r="FG314" s="69"/>
      <c r="FH314" s="70"/>
      <c r="FW314" s="273"/>
      <c r="FX314" s="385"/>
      <c r="FY314"/>
      <c r="FZ314" s="12">
        <v>254</v>
      </c>
      <c r="GA314" s="69"/>
      <c r="GB314" s="70"/>
      <c r="GQ314" s="273"/>
      <c r="GR314" s="385"/>
      <c r="GS314"/>
      <c r="GT314" s="12">
        <v>254</v>
      </c>
      <c r="GU314" s="69"/>
      <c r="GV314" s="70"/>
      <c r="HK314" s="273"/>
      <c r="HL314" s="385"/>
      <c r="HM314"/>
      <c r="HN314" s="12">
        <v>254</v>
      </c>
      <c r="HO314" s="69"/>
      <c r="HP314" s="70"/>
      <c r="IE314" s="273"/>
      <c r="IF314" s="385"/>
      <c r="IG314"/>
      <c r="IH314" s="12">
        <v>254</v>
      </c>
      <c r="II314" s="69"/>
      <c r="IJ314" s="70"/>
      <c r="IY314" s="273"/>
      <c r="IZ314" s="385"/>
      <c r="JA314"/>
      <c r="JB314" s="12">
        <v>254</v>
      </c>
      <c r="JC314" s="69"/>
      <c r="JD314" s="70"/>
      <c r="JS314" s="273"/>
      <c r="JT314" s="385"/>
      <c r="JU314"/>
      <c r="JV314" s="12">
        <v>254</v>
      </c>
      <c r="JW314" s="69"/>
      <c r="JX314" s="70"/>
      <c r="KM314" s="273"/>
    </row>
    <row r="315" spans="2:299" ht="12.75" customHeight="1" x14ac:dyDescent="0.2">
      <c r="B315" s="12">
        <v>255</v>
      </c>
      <c r="C315" s="69"/>
      <c r="D315" s="70"/>
      <c r="S315" s="273"/>
      <c r="T315" s="385"/>
      <c r="V315" s="12">
        <v>255</v>
      </c>
      <c r="W315" s="69"/>
      <c r="X315" s="70"/>
      <c r="AM315" s="273"/>
      <c r="AN315" s="385"/>
      <c r="AP315" s="12">
        <v>255</v>
      </c>
      <c r="AQ315" s="69"/>
      <c r="AR315" s="70"/>
      <c r="BG315" s="273"/>
      <c r="BH315" s="271"/>
      <c r="BI315"/>
      <c r="BJ315" s="12">
        <v>255</v>
      </c>
      <c r="BK315" s="69"/>
      <c r="BL315" s="70"/>
      <c r="CA315" s="273"/>
      <c r="CB315" s="385"/>
      <c r="CC315"/>
      <c r="CD315" s="12">
        <v>255</v>
      </c>
      <c r="CE315" s="69"/>
      <c r="CF315" s="70"/>
      <c r="CU315" s="273"/>
      <c r="CV315" s="385"/>
      <c r="CW315"/>
      <c r="CX315" s="12">
        <v>255</v>
      </c>
      <c r="CY315" s="69"/>
      <c r="CZ315" s="70"/>
      <c r="DO315" s="273"/>
      <c r="DP315" s="385"/>
      <c r="DQ315"/>
      <c r="DR315" s="12">
        <v>255</v>
      </c>
      <c r="DS315" s="69"/>
      <c r="DT315" s="70"/>
      <c r="EI315" s="273"/>
      <c r="EJ315" s="385"/>
      <c r="EK315"/>
      <c r="EL315" s="12">
        <v>255</v>
      </c>
      <c r="EM315" s="69"/>
      <c r="EN315" s="70"/>
      <c r="FC315" s="273"/>
      <c r="FD315" s="385"/>
      <c r="FE315"/>
      <c r="FF315" s="12">
        <v>255</v>
      </c>
      <c r="FG315" s="69"/>
      <c r="FH315" s="70"/>
      <c r="FW315" s="273"/>
      <c r="FX315" s="385"/>
      <c r="FY315"/>
      <c r="FZ315" s="12">
        <v>255</v>
      </c>
      <c r="GA315" s="69"/>
      <c r="GB315" s="70"/>
      <c r="GQ315" s="273"/>
      <c r="GR315" s="385"/>
      <c r="GS315"/>
      <c r="GT315" s="12">
        <v>255</v>
      </c>
      <c r="GU315" s="69"/>
      <c r="GV315" s="70"/>
      <c r="HK315" s="273"/>
      <c r="HL315" s="385"/>
      <c r="HM315"/>
      <c r="HN315" s="12">
        <v>255</v>
      </c>
      <c r="HO315" s="69"/>
      <c r="HP315" s="70"/>
      <c r="IE315" s="273"/>
      <c r="IF315" s="385"/>
      <c r="IG315"/>
      <c r="IH315" s="12">
        <v>255</v>
      </c>
      <c r="II315" s="69"/>
      <c r="IJ315" s="70"/>
      <c r="IY315" s="273"/>
      <c r="IZ315" s="385"/>
      <c r="JA315"/>
      <c r="JB315" s="12">
        <v>255</v>
      </c>
      <c r="JC315" s="69"/>
      <c r="JD315" s="70"/>
      <c r="JS315" s="273"/>
      <c r="JT315" s="385"/>
      <c r="JU315"/>
      <c r="JV315" s="12">
        <v>255</v>
      </c>
      <c r="JW315" s="69"/>
      <c r="JX315" s="70"/>
      <c r="KM315" s="273"/>
    </row>
    <row r="316" spans="2:299" ht="12.75" customHeight="1" x14ac:dyDescent="0.2">
      <c r="B316" s="12">
        <v>256</v>
      </c>
      <c r="C316" s="69"/>
      <c r="D316" s="70"/>
      <c r="S316" s="273"/>
      <c r="T316" s="385"/>
      <c r="V316" s="12">
        <v>256</v>
      </c>
      <c r="W316" s="69"/>
      <c r="X316" s="70"/>
      <c r="AM316" s="273"/>
      <c r="AN316" s="385"/>
      <c r="AP316" s="12">
        <v>256</v>
      </c>
      <c r="AQ316" s="69"/>
      <c r="AR316" s="70"/>
      <c r="BG316" s="273"/>
      <c r="BH316" s="271"/>
      <c r="BI316"/>
      <c r="BJ316" s="12">
        <v>256</v>
      </c>
      <c r="BK316" s="69"/>
      <c r="BL316" s="70"/>
      <c r="CA316" s="273"/>
      <c r="CB316" s="385"/>
      <c r="CC316"/>
      <c r="CD316" s="12">
        <v>256</v>
      </c>
      <c r="CE316" s="69"/>
      <c r="CF316" s="70"/>
      <c r="CU316" s="273"/>
      <c r="CV316" s="385"/>
      <c r="CW316"/>
      <c r="CX316" s="12">
        <v>256</v>
      </c>
      <c r="CY316" s="69"/>
      <c r="CZ316" s="70"/>
      <c r="DO316" s="273"/>
      <c r="DP316" s="385"/>
      <c r="DQ316"/>
      <c r="DR316" s="12">
        <v>256</v>
      </c>
      <c r="DS316" s="69"/>
      <c r="DT316" s="70"/>
      <c r="EI316" s="273"/>
      <c r="EJ316" s="385"/>
      <c r="EK316"/>
      <c r="EL316" s="12">
        <v>256</v>
      </c>
      <c r="EM316" s="69"/>
      <c r="EN316" s="70"/>
      <c r="FC316" s="273"/>
      <c r="FD316" s="385"/>
      <c r="FE316"/>
      <c r="FF316" s="12">
        <v>256</v>
      </c>
      <c r="FG316" s="69"/>
      <c r="FH316" s="70"/>
      <c r="FW316" s="273"/>
      <c r="FX316" s="385"/>
      <c r="FY316"/>
      <c r="FZ316" s="12">
        <v>256</v>
      </c>
      <c r="GA316" s="69"/>
      <c r="GB316" s="70"/>
      <c r="GQ316" s="273"/>
      <c r="GR316" s="385"/>
      <c r="GS316"/>
      <c r="GT316" s="12">
        <v>256</v>
      </c>
      <c r="GU316" s="69"/>
      <c r="GV316" s="70"/>
      <c r="HK316" s="273"/>
      <c r="HL316" s="385"/>
      <c r="HM316"/>
      <c r="HN316" s="12">
        <v>256</v>
      </c>
      <c r="HO316" s="69"/>
      <c r="HP316" s="70"/>
      <c r="IE316" s="273"/>
      <c r="IF316" s="385"/>
      <c r="IG316"/>
      <c r="IH316" s="12">
        <v>256</v>
      </c>
      <c r="II316" s="69"/>
      <c r="IJ316" s="70"/>
      <c r="IY316" s="273"/>
      <c r="IZ316" s="385"/>
      <c r="JA316"/>
      <c r="JB316" s="12">
        <v>256</v>
      </c>
      <c r="JC316" s="69"/>
      <c r="JD316" s="70"/>
      <c r="JS316" s="273"/>
      <c r="JT316" s="385"/>
      <c r="JU316"/>
      <c r="JV316" s="12">
        <v>256</v>
      </c>
      <c r="JW316" s="69"/>
      <c r="JX316" s="70"/>
      <c r="KM316" s="273"/>
    </row>
    <row r="317" spans="2:299" ht="12.75" customHeight="1" x14ac:dyDescent="0.2">
      <c r="B317" s="12">
        <v>257</v>
      </c>
      <c r="C317" s="69"/>
      <c r="D317" s="70"/>
      <c r="S317" s="273"/>
      <c r="T317" s="385"/>
      <c r="V317" s="12">
        <v>257</v>
      </c>
      <c r="W317" s="69"/>
      <c r="X317" s="70"/>
      <c r="AM317" s="273"/>
      <c r="AN317" s="385"/>
      <c r="AP317" s="12">
        <v>257</v>
      </c>
      <c r="AQ317" s="69"/>
      <c r="AR317" s="70"/>
      <c r="BG317" s="273"/>
      <c r="BH317" s="271"/>
      <c r="BI317"/>
      <c r="BJ317" s="12">
        <v>257</v>
      </c>
      <c r="BK317" s="69"/>
      <c r="BL317" s="70"/>
      <c r="CA317" s="273"/>
      <c r="CB317" s="385"/>
      <c r="CC317"/>
      <c r="CD317" s="12">
        <v>257</v>
      </c>
      <c r="CE317" s="69"/>
      <c r="CF317" s="70"/>
      <c r="CU317" s="273"/>
      <c r="CV317" s="385"/>
      <c r="CW317"/>
      <c r="CX317" s="12">
        <v>257</v>
      </c>
      <c r="CY317" s="69"/>
      <c r="CZ317" s="70"/>
      <c r="DO317" s="273"/>
      <c r="DP317" s="385"/>
      <c r="DQ317"/>
      <c r="DR317" s="12">
        <v>257</v>
      </c>
      <c r="DS317" s="69"/>
      <c r="DT317" s="70"/>
      <c r="EI317" s="273"/>
      <c r="EJ317" s="385"/>
      <c r="EK317"/>
      <c r="EL317" s="12">
        <v>257</v>
      </c>
      <c r="EM317" s="69"/>
      <c r="EN317" s="70"/>
      <c r="FC317" s="273"/>
      <c r="FD317" s="385"/>
      <c r="FE317"/>
      <c r="FF317" s="12">
        <v>257</v>
      </c>
      <c r="FG317" s="69"/>
      <c r="FH317" s="70"/>
      <c r="FW317" s="273"/>
      <c r="FX317" s="385"/>
      <c r="FY317"/>
      <c r="FZ317" s="12">
        <v>257</v>
      </c>
      <c r="GA317" s="69"/>
      <c r="GB317" s="70"/>
      <c r="GQ317" s="273"/>
      <c r="GR317" s="385"/>
      <c r="GS317"/>
      <c r="GT317" s="12">
        <v>257</v>
      </c>
      <c r="GU317" s="69"/>
      <c r="GV317" s="70"/>
      <c r="HK317" s="273"/>
      <c r="HL317" s="385"/>
      <c r="HM317"/>
      <c r="HN317" s="12">
        <v>257</v>
      </c>
      <c r="HO317" s="69"/>
      <c r="HP317" s="70"/>
      <c r="IE317" s="273"/>
      <c r="IF317" s="385"/>
      <c r="IG317"/>
      <c r="IH317" s="12">
        <v>257</v>
      </c>
      <c r="II317" s="69"/>
      <c r="IJ317" s="70"/>
      <c r="IY317" s="273"/>
      <c r="IZ317" s="385"/>
      <c r="JA317"/>
      <c r="JB317" s="12">
        <v>257</v>
      </c>
      <c r="JC317" s="69"/>
      <c r="JD317" s="70"/>
      <c r="JS317" s="273"/>
      <c r="JT317" s="385"/>
      <c r="JU317"/>
      <c r="JV317" s="12">
        <v>257</v>
      </c>
      <c r="JW317" s="69"/>
      <c r="JX317" s="70"/>
      <c r="KM317" s="273"/>
    </row>
    <row r="318" spans="2:299" ht="12.75" customHeight="1" x14ac:dyDescent="0.2">
      <c r="B318" s="12">
        <v>258</v>
      </c>
      <c r="C318" s="69"/>
      <c r="D318" s="70"/>
      <c r="S318" s="273"/>
      <c r="T318" s="385"/>
      <c r="V318" s="12">
        <v>258</v>
      </c>
      <c r="W318" s="69"/>
      <c r="X318" s="70"/>
      <c r="AM318" s="273"/>
      <c r="AN318" s="385"/>
      <c r="AP318" s="12">
        <v>258</v>
      </c>
      <c r="AQ318" s="69"/>
      <c r="AR318" s="70"/>
      <c r="BG318" s="273"/>
      <c r="BH318" s="271"/>
      <c r="BI318"/>
      <c r="BJ318" s="12">
        <v>258</v>
      </c>
      <c r="BK318" s="69"/>
      <c r="BL318" s="70"/>
      <c r="CA318" s="273"/>
      <c r="CB318" s="385"/>
      <c r="CC318"/>
      <c r="CD318" s="12">
        <v>258</v>
      </c>
      <c r="CE318" s="69"/>
      <c r="CF318" s="70"/>
      <c r="CU318" s="273"/>
      <c r="CV318" s="385"/>
      <c r="CW318"/>
      <c r="CX318" s="12">
        <v>258</v>
      </c>
      <c r="CY318" s="69"/>
      <c r="CZ318" s="70"/>
      <c r="DO318" s="273"/>
      <c r="DP318" s="385"/>
      <c r="DQ318"/>
      <c r="DR318" s="12">
        <v>258</v>
      </c>
      <c r="DS318" s="69"/>
      <c r="DT318" s="70"/>
      <c r="EI318" s="273"/>
      <c r="EJ318" s="385"/>
      <c r="EK318"/>
      <c r="EL318" s="12">
        <v>258</v>
      </c>
      <c r="EM318" s="69"/>
      <c r="EN318" s="70"/>
      <c r="FC318" s="273"/>
      <c r="FD318" s="385"/>
      <c r="FE318"/>
      <c r="FF318" s="12">
        <v>258</v>
      </c>
      <c r="FG318" s="69"/>
      <c r="FH318" s="70"/>
      <c r="FW318" s="273"/>
      <c r="FX318" s="385"/>
      <c r="FY318"/>
      <c r="FZ318" s="12">
        <v>258</v>
      </c>
      <c r="GA318" s="69"/>
      <c r="GB318" s="70"/>
      <c r="GQ318" s="273"/>
      <c r="GR318" s="385"/>
      <c r="GS318"/>
      <c r="GT318" s="12">
        <v>258</v>
      </c>
      <c r="GU318" s="69"/>
      <c r="GV318" s="70"/>
      <c r="HK318" s="273"/>
      <c r="HL318" s="385"/>
      <c r="HM318"/>
      <c r="HN318" s="12">
        <v>258</v>
      </c>
      <c r="HO318" s="69"/>
      <c r="HP318" s="70"/>
      <c r="IE318" s="273"/>
      <c r="IF318" s="385"/>
      <c r="IG318"/>
      <c r="IH318" s="12">
        <v>258</v>
      </c>
      <c r="II318" s="69"/>
      <c r="IJ318" s="70"/>
      <c r="IY318" s="273"/>
      <c r="IZ318" s="385"/>
      <c r="JA318"/>
      <c r="JB318" s="12">
        <v>258</v>
      </c>
      <c r="JC318" s="69"/>
      <c r="JD318" s="70"/>
      <c r="JS318" s="273"/>
      <c r="JT318" s="385"/>
      <c r="JU318"/>
      <c r="JV318" s="12">
        <v>258</v>
      </c>
      <c r="JW318" s="69"/>
      <c r="JX318" s="70"/>
      <c r="KM318" s="273"/>
    </row>
    <row r="319" spans="2:299" ht="12.75" customHeight="1" x14ac:dyDescent="0.2">
      <c r="B319" s="12">
        <v>259</v>
      </c>
      <c r="C319" s="69"/>
      <c r="D319" s="70"/>
      <c r="S319" s="273"/>
      <c r="T319" s="385"/>
      <c r="V319" s="12">
        <v>259</v>
      </c>
      <c r="W319" s="69"/>
      <c r="X319" s="70"/>
      <c r="AM319" s="273"/>
      <c r="AN319" s="385"/>
      <c r="AP319" s="12">
        <v>259</v>
      </c>
      <c r="AQ319" s="69"/>
      <c r="AR319" s="70"/>
      <c r="BG319" s="273"/>
      <c r="BH319" s="271"/>
      <c r="BI319"/>
      <c r="BJ319" s="12">
        <v>259</v>
      </c>
      <c r="BK319" s="69"/>
      <c r="BL319" s="70"/>
      <c r="CA319" s="273"/>
      <c r="CB319" s="385"/>
      <c r="CC319"/>
      <c r="CD319" s="12">
        <v>259</v>
      </c>
      <c r="CE319" s="69"/>
      <c r="CF319" s="70"/>
      <c r="CU319" s="273"/>
      <c r="CV319" s="385"/>
      <c r="CW319"/>
      <c r="CX319" s="12">
        <v>259</v>
      </c>
      <c r="CY319" s="69"/>
      <c r="CZ319" s="70"/>
      <c r="DO319" s="273"/>
      <c r="DP319" s="385"/>
      <c r="DQ319"/>
      <c r="DR319" s="12">
        <v>259</v>
      </c>
      <c r="DS319" s="69"/>
      <c r="DT319" s="70"/>
      <c r="EI319" s="273"/>
      <c r="EJ319" s="385"/>
      <c r="EK319"/>
      <c r="EL319" s="12">
        <v>259</v>
      </c>
      <c r="EM319" s="69"/>
      <c r="EN319" s="70"/>
      <c r="FC319" s="273"/>
      <c r="FD319" s="385"/>
      <c r="FE319"/>
      <c r="FF319" s="12">
        <v>259</v>
      </c>
      <c r="FG319" s="69"/>
      <c r="FH319" s="70"/>
      <c r="FW319" s="273"/>
      <c r="FX319" s="385"/>
      <c r="FY319"/>
      <c r="FZ319" s="12">
        <v>259</v>
      </c>
      <c r="GA319" s="69"/>
      <c r="GB319" s="70"/>
      <c r="GQ319" s="273"/>
      <c r="GR319" s="385"/>
      <c r="GS319"/>
      <c r="GT319" s="12">
        <v>259</v>
      </c>
      <c r="GU319" s="69"/>
      <c r="GV319" s="70"/>
      <c r="HK319" s="273"/>
      <c r="HL319" s="385"/>
      <c r="HM319"/>
      <c r="HN319" s="12">
        <v>259</v>
      </c>
      <c r="HO319" s="69"/>
      <c r="HP319" s="70"/>
      <c r="IE319" s="273"/>
      <c r="IF319" s="385"/>
      <c r="IG319"/>
      <c r="IH319" s="12">
        <v>259</v>
      </c>
      <c r="II319" s="69"/>
      <c r="IJ319" s="70"/>
      <c r="IY319" s="273"/>
      <c r="IZ319" s="385"/>
      <c r="JA319"/>
      <c r="JB319" s="12">
        <v>259</v>
      </c>
      <c r="JC319" s="69"/>
      <c r="JD319" s="70"/>
      <c r="JS319" s="273"/>
      <c r="JT319" s="385"/>
      <c r="JU319"/>
      <c r="JV319" s="12">
        <v>259</v>
      </c>
      <c r="JW319" s="69"/>
      <c r="JX319" s="70"/>
      <c r="KM319" s="273"/>
    </row>
    <row r="320" spans="2:299" ht="12.75" customHeight="1" x14ac:dyDescent="0.2">
      <c r="B320" s="12">
        <v>260</v>
      </c>
      <c r="C320" s="69"/>
      <c r="D320" s="70"/>
      <c r="S320" s="273"/>
      <c r="T320" s="385"/>
      <c r="V320" s="12">
        <v>260</v>
      </c>
      <c r="W320" s="69"/>
      <c r="X320" s="70"/>
      <c r="AM320" s="273"/>
      <c r="AN320" s="385"/>
      <c r="AP320" s="12">
        <v>260</v>
      </c>
      <c r="AQ320" s="69"/>
      <c r="AR320" s="70"/>
      <c r="BG320" s="273"/>
      <c r="BH320" s="271"/>
      <c r="BI320"/>
      <c r="BJ320" s="12">
        <v>260</v>
      </c>
      <c r="BK320" s="69"/>
      <c r="BL320" s="70"/>
      <c r="CA320" s="273"/>
      <c r="CB320" s="385"/>
      <c r="CC320"/>
      <c r="CD320" s="12">
        <v>260</v>
      </c>
      <c r="CE320" s="69"/>
      <c r="CF320" s="70"/>
      <c r="CU320" s="273"/>
      <c r="CV320" s="385"/>
      <c r="CW320"/>
      <c r="CX320" s="12">
        <v>260</v>
      </c>
      <c r="CY320" s="69"/>
      <c r="CZ320" s="70"/>
      <c r="DO320" s="273"/>
      <c r="DP320" s="385"/>
      <c r="DQ320"/>
      <c r="DR320" s="12">
        <v>260</v>
      </c>
      <c r="DS320" s="69"/>
      <c r="DT320" s="70"/>
      <c r="EI320" s="273"/>
      <c r="EJ320" s="385"/>
      <c r="EK320"/>
      <c r="EL320" s="12">
        <v>260</v>
      </c>
      <c r="EM320" s="69"/>
      <c r="EN320" s="70"/>
      <c r="FC320" s="273"/>
      <c r="FD320" s="385"/>
      <c r="FE320"/>
      <c r="FF320" s="12">
        <v>260</v>
      </c>
      <c r="FG320" s="69"/>
      <c r="FH320" s="70"/>
      <c r="FW320" s="273"/>
      <c r="FX320" s="385"/>
      <c r="FY320"/>
      <c r="FZ320" s="12">
        <v>260</v>
      </c>
      <c r="GA320" s="69"/>
      <c r="GB320" s="70"/>
      <c r="GQ320" s="273"/>
      <c r="GR320" s="385"/>
      <c r="GS320"/>
      <c r="GT320" s="12">
        <v>260</v>
      </c>
      <c r="GU320" s="69"/>
      <c r="GV320" s="70"/>
      <c r="HK320" s="273"/>
      <c r="HL320" s="385"/>
      <c r="HM320"/>
      <c r="HN320" s="12">
        <v>260</v>
      </c>
      <c r="HO320" s="69"/>
      <c r="HP320" s="70"/>
      <c r="IE320" s="273"/>
      <c r="IF320" s="385"/>
      <c r="IG320"/>
      <c r="IH320" s="12">
        <v>260</v>
      </c>
      <c r="II320" s="69"/>
      <c r="IJ320" s="70"/>
      <c r="IY320" s="273"/>
      <c r="IZ320" s="385"/>
      <c r="JA320"/>
      <c r="JB320" s="12">
        <v>260</v>
      </c>
      <c r="JC320" s="69"/>
      <c r="JD320" s="70"/>
      <c r="JS320" s="273"/>
      <c r="JT320" s="385"/>
      <c r="JU320"/>
      <c r="JV320" s="12">
        <v>260</v>
      </c>
      <c r="JW320" s="69"/>
      <c r="JX320" s="70"/>
      <c r="KM320" s="273"/>
    </row>
    <row r="321" spans="2:299" ht="12.75" customHeight="1" x14ac:dyDescent="0.2">
      <c r="B321" s="12">
        <v>261</v>
      </c>
      <c r="C321" s="69"/>
      <c r="D321" s="70"/>
      <c r="S321" s="273"/>
      <c r="T321" s="385"/>
      <c r="V321" s="12">
        <v>261</v>
      </c>
      <c r="W321" s="69"/>
      <c r="X321" s="70"/>
      <c r="AM321" s="273"/>
      <c r="AN321" s="385"/>
      <c r="AP321" s="12">
        <v>261</v>
      </c>
      <c r="AQ321" s="69"/>
      <c r="AR321" s="70"/>
      <c r="BG321" s="273"/>
      <c r="BH321" s="271"/>
      <c r="BI321"/>
      <c r="BJ321" s="12">
        <v>261</v>
      </c>
      <c r="BK321" s="69"/>
      <c r="BL321" s="70"/>
      <c r="CA321" s="273"/>
      <c r="CB321" s="385"/>
      <c r="CC321"/>
      <c r="CD321" s="12">
        <v>261</v>
      </c>
      <c r="CE321" s="69"/>
      <c r="CF321" s="70"/>
      <c r="CU321" s="273"/>
      <c r="CV321" s="385"/>
      <c r="CW321"/>
      <c r="CX321" s="12">
        <v>261</v>
      </c>
      <c r="CY321" s="69"/>
      <c r="CZ321" s="70"/>
      <c r="DO321" s="273"/>
      <c r="DP321" s="385"/>
      <c r="DQ321"/>
      <c r="DR321" s="12">
        <v>261</v>
      </c>
      <c r="DS321" s="69"/>
      <c r="DT321" s="70"/>
      <c r="EI321" s="273"/>
      <c r="EJ321" s="385"/>
      <c r="EK321"/>
      <c r="EL321" s="12">
        <v>261</v>
      </c>
      <c r="EM321" s="69"/>
      <c r="EN321" s="70"/>
      <c r="FC321" s="273"/>
      <c r="FD321" s="385"/>
      <c r="FE321"/>
      <c r="FF321" s="12">
        <v>261</v>
      </c>
      <c r="FG321" s="69"/>
      <c r="FH321" s="70"/>
      <c r="FW321" s="273"/>
      <c r="FX321" s="385"/>
      <c r="FY321"/>
      <c r="FZ321" s="12">
        <v>261</v>
      </c>
      <c r="GA321" s="69"/>
      <c r="GB321" s="70"/>
      <c r="GQ321" s="273"/>
      <c r="GR321" s="385"/>
      <c r="GS321"/>
      <c r="GT321" s="12">
        <v>261</v>
      </c>
      <c r="GU321" s="69"/>
      <c r="GV321" s="70"/>
      <c r="HK321" s="273"/>
      <c r="HL321" s="385"/>
      <c r="HM321"/>
      <c r="HN321" s="12">
        <v>261</v>
      </c>
      <c r="HO321" s="69"/>
      <c r="HP321" s="70"/>
      <c r="IE321" s="273"/>
      <c r="IF321" s="385"/>
      <c r="IG321"/>
      <c r="IH321" s="12">
        <v>261</v>
      </c>
      <c r="II321" s="69"/>
      <c r="IJ321" s="70"/>
      <c r="IY321" s="273"/>
      <c r="IZ321" s="385"/>
      <c r="JA321"/>
      <c r="JB321" s="12">
        <v>261</v>
      </c>
      <c r="JC321" s="69"/>
      <c r="JD321" s="70"/>
      <c r="JS321" s="273"/>
      <c r="JT321" s="385"/>
      <c r="JU321"/>
      <c r="JV321" s="12">
        <v>261</v>
      </c>
      <c r="JW321" s="69"/>
      <c r="JX321" s="70"/>
      <c r="KM321" s="273"/>
    </row>
    <row r="322" spans="2:299" ht="12.75" customHeight="1" x14ac:dyDescent="0.2">
      <c r="B322" s="12">
        <v>262</v>
      </c>
      <c r="C322" s="69"/>
      <c r="D322" s="70"/>
      <c r="S322" s="273"/>
      <c r="T322" s="385"/>
      <c r="V322" s="12">
        <v>262</v>
      </c>
      <c r="W322" s="69"/>
      <c r="X322" s="70"/>
      <c r="AM322" s="273"/>
      <c r="AN322" s="385"/>
      <c r="AP322" s="12">
        <v>262</v>
      </c>
      <c r="AQ322" s="69"/>
      <c r="AR322" s="70"/>
      <c r="BG322" s="273"/>
      <c r="BH322" s="271"/>
      <c r="BI322"/>
      <c r="BJ322" s="12">
        <v>262</v>
      </c>
      <c r="BK322" s="69"/>
      <c r="BL322" s="70"/>
      <c r="CA322" s="273"/>
      <c r="CB322" s="385"/>
      <c r="CC322"/>
      <c r="CD322" s="12">
        <v>262</v>
      </c>
      <c r="CE322" s="69"/>
      <c r="CF322" s="70"/>
      <c r="CU322" s="273"/>
      <c r="CV322" s="385"/>
      <c r="CW322"/>
      <c r="CX322" s="12">
        <v>262</v>
      </c>
      <c r="CY322" s="69"/>
      <c r="CZ322" s="70"/>
      <c r="DO322" s="273"/>
      <c r="DP322" s="385"/>
      <c r="DQ322"/>
      <c r="DR322" s="12">
        <v>262</v>
      </c>
      <c r="DS322" s="69"/>
      <c r="DT322" s="70"/>
      <c r="EI322" s="273"/>
      <c r="EJ322" s="385"/>
      <c r="EK322"/>
      <c r="EL322" s="12">
        <v>262</v>
      </c>
      <c r="EM322" s="69"/>
      <c r="EN322" s="70"/>
      <c r="FC322" s="273"/>
      <c r="FD322" s="385"/>
      <c r="FE322"/>
      <c r="FF322" s="12">
        <v>262</v>
      </c>
      <c r="FG322" s="69"/>
      <c r="FH322" s="70"/>
      <c r="FW322" s="273"/>
      <c r="FX322" s="385"/>
      <c r="FY322"/>
      <c r="FZ322" s="12">
        <v>262</v>
      </c>
      <c r="GA322" s="69"/>
      <c r="GB322" s="70"/>
      <c r="GQ322" s="273"/>
      <c r="GR322" s="385"/>
      <c r="GS322"/>
      <c r="GT322" s="12">
        <v>262</v>
      </c>
      <c r="GU322" s="69"/>
      <c r="GV322" s="70"/>
      <c r="HK322" s="273"/>
      <c r="HL322" s="385"/>
      <c r="HM322"/>
      <c r="HN322" s="12">
        <v>262</v>
      </c>
      <c r="HO322" s="69"/>
      <c r="HP322" s="70"/>
      <c r="IE322" s="273"/>
      <c r="IF322" s="385"/>
      <c r="IG322"/>
      <c r="IH322" s="12">
        <v>262</v>
      </c>
      <c r="II322" s="69"/>
      <c r="IJ322" s="70"/>
      <c r="IY322" s="273"/>
      <c r="IZ322" s="385"/>
      <c r="JA322"/>
      <c r="JB322" s="12">
        <v>262</v>
      </c>
      <c r="JC322" s="69"/>
      <c r="JD322" s="70"/>
      <c r="JS322" s="273"/>
      <c r="JT322" s="385"/>
      <c r="JU322"/>
      <c r="JV322" s="12">
        <v>262</v>
      </c>
      <c r="JW322" s="69"/>
      <c r="JX322" s="70"/>
      <c r="KM322" s="273"/>
    </row>
    <row r="323" spans="2:299" ht="12.75" customHeight="1" x14ac:dyDescent="0.2">
      <c r="B323" s="12">
        <v>263</v>
      </c>
      <c r="C323" s="69"/>
      <c r="D323" s="70"/>
      <c r="S323" s="273"/>
      <c r="T323" s="385"/>
      <c r="V323" s="12">
        <v>263</v>
      </c>
      <c r="W323" s="69"/>
      <c r="X323" s="70"/>
      <c r="AM323" s="273"/>
      <c r="AN323" s="385"/>
      <c r="AP323" s="12">
        <v>263</v>
      </c>
      <c r="AQ323" s="69"/>
      <c r="AR323" s="70"/>
      <c r="BG323" s="273"/>
      <c r="BH323" s="271"/>
      <c r="BI323"/>
      <c r="BJ323" s="12">
        <v>263</v>
      </c>
      <c r="BK323" s="69"/>
      <c r="BL323" s="70"/>
      <c r="CA323" s="273"/>
      <c r="CB323" s="385"/>
      <c r="CC323"/>
      <c r="CD323" s="12">
        <v>263</v>
      </c>
      <c r="CE323" s="69"/>
      <c r="CF323" s="70"/>
      <c r="CU323" s="273"/>
      <c r="CV323" s="385"/>
      <c r="CW323"/>
      <c r="CX323" s="12">
        <v>263</v>
      </c>
      <c r="CY323" s="69"/>
      <c r="CZ323" s="70"/>
      <c r="DO323" s="273"/>
      <c r="DP323" s="385"/>
      <c r="DQ323"/>
      <c r="DR323" s="12">
        <v>263</v>
      </c>
      <c r="DS323" s="69"/>
      <c r="DT323" s="70"/>
      <c r="EI323" s="273"/>
      <c r="EJ323" s="385"/>
      <c r="EK323"/>
      <c r="EL323" s="12">
        <v>263</v>
      </c>
      <c r="EM323" s="69"/>
      <c r="EN323" s="70"/>
      <c r="FC323" s="273"/>
      <c r="FD323" s="385"/>
      <c r="FE323"/>
      <c r="FF323" s="12">
        <v>263</v>
      </c>
      <c r="FG323" s="69"/>
      <c r="FH323" s="70"/>
      <c r="FW323" s="273"/>
      <c r="FX323" s="385"/>
      <c r="FY323"/>
      <c r="FZ323" s="12">
        <v>263</v>
      </c>
      <c r="GA323" s="69"/>
      <c r="GB323" s="70"/>
      <c r="GQ323" s="273"/>
      <c r="GR323" s="385"/>
      <c r="GS323"/>
      <c r="GT323" s="12">
        <v>263</v>
      </c>
      <c r="GU323" s="69"/>
      <c r="GV323" s="70"/>
      <c r="HK323" s="273"/>
      <c r="HL323" s="385"/>
      <c r="HM323"/>
      <c r="HN323" s="12">
        <v>263</v>
      </c>
      <c r="HO323" s="69"/>
      <c r="HP323" s="70"/>
      <c r="IE323" s="273"/>
      <c r="IF323" s="385"/>
      <c r="IG323"/>
      <c r="IH323" s="12">
        <v>263</v>
      </c>
      <c r="II323" s="69"/>
      <c r="IJ323" s="70"/>
      <c r="IY323" s="273"/>
      <c r="IZ323" s="385"/>
      <c r="JA323"/>
      <c r="JB323" s="12">
        <v>263</v>
      </c>
      <c r="JC323" s="69"/>
      <c r="JD323" s="70"/>
      <c r="JS323" s="273"/>
      <c r="JT323" s="385"/>
      <c r="JU323"/>
      <c r="JV323" s="12">
        <v>263</v>
      </c>
      <c r="JW323" s="69"/>
      <c r="JX323" s="70"/>
      <c r="KM323" s="273"/>
    </row>
    <row r="324" spans="2:299" ht="12.75" customHeight="1" x14ac:dyDescent="0.2">
      <c r="B324" s="12">
        <v>264</v>
      </c>
      <c r="C324" s="69"/>
      <c r="D324" s="70"/>
      <c r="S324" s="273"/>
      <c r="T324" s="385"/>
      <c r="V324" s="12">
        <v>264</v>
      </c>
      <c r="W324" s="69"/>
      <c r="X324" s="70"/>
      <c r="AM324" s="273"/>
      <c r="AN324" s="385"/>
      <c r="AP324" s="12">
        <v>264</v>
      </c>
      <c r="AQ324" s="69"/>
      <c r="AR324" s="70"/>
      <c r="BG324" s="273"/>
      <c r="BH324" s="271"/>
      <c r="BI324"/>
      <c r="BJ324" s="12">
        <v>264</v>
      </c>
      <c r="BK324" s="69"/>
      <c r="BL324" s="70"/>
      <c r="CA324" s="273"/>
      <c r="CB324" s="385"/>
      <c r="CC324"/>
      <c r="CD324" s="12">
        <v>264</v>
      </c>
      <c r="CE324" s="69"/>
      <c r="CF324" s="70"/>
      <c r="CU324" s="273"/>
      <c r="CV324" s="385"/>
      <c r="CW324"/>
      <c r="CX324" s="12">
        <v>264</v>
      </c>
      <c r="CY324" s="69"/>
      <c r="CZ324" s="70"/>
      <c r="DO324" s="273"/>
      <c r="DP324" s="385"/>
      <c r="DQ324"/>
      <c r="DR324" s="12">
        <v>264</v>
      </c>
      <c r="DS324" s="69"/>
      <c r="DT324" s="70"/>
      <c r="EI324" s="273"/>
      <c r="EJ324" s="385"/>
      <c r="EK324"/>
      <c r="EL324" s="12">
        <v>264</v>
      </c>
      <c r="EM324" s="69"/>
      <c r="EN324" s="70"/>
      <c r="FC324" s="273"/>
      <c r="FD324" s="385"/>
      <c r="FE324"/>
      <c r="FF324" s="12">
        <v>264</v>
      </c>
      <c r="FG324" s="69"/>
      <c r="FH324" s="70"/>
      <c r="FW324" s="273"/>
      <c r="FX324" s="385"/>
      <c r="FY324"/>
      <c r="FZ324" s="12">
        <v>264</v>
      </c>
      <c r="GA324" s="69"/>
      <c r="GB324" s="70"/>
      <c r="GQ324" s="273"/>
      <c r="GR324" s="385"/>
      <c r="GS324"/>
      <c r="GT324" s="12">
        <v>264</v>
      </c>
      <c r="GU324" s="69"/>
      <c r="GV324" s="70"/>
      <c r="HK324" s="273"/>
      <c r="HL324" s="385"/>
      <c r="HM324"/>
      <c r="HN324" s="12">
        <v>264</v>
      </c>
      <c r="HO324" s="69"/>
      <c r="HP324" s="70"/>
      <c r="IE324" s="273"/>
      <c r="IF324" s="385"/>
      <c r="IG324"/>
      <c r="IH324" s="12">
        <v>264</v>
      </c>
      <c r="II324" s="69"/>
      <c r="IJ324" s="70"/>
      <c r="IY324" s="273"/>
      <c r="IZ324" s="385"/>
      <c r="JA324"/>
      <c r="JB324" s="12">
        <v>264</v>
      </c>
      <c r="JC324" s="69"/>
      <c r="JD324" s="70"/>
      <c r="JS324" s="273"/>
      <c r="JT324" s="385"/>
      <c r="JU324"/>
      <c r="JV324" s="12">
        <v>264</v>
      </c>
      <c r="JW324" s="69"/>
      <c r="JX324" s="70"/>
      <c r="KM324" s="273"/>
    </row>
    <row r="325" spans="2:299" ht="12.75" customHeight="1" x14ac:dyDescent="0.2">
      <c r="B325" s="12">
        <v>265</v>
      </c>
      <c r="C325" s="69"/>
      <c r="D325" s="70"/>
      <c r="S325" s="273"/>
      <c r="T325" s="385"/>
      <c r="V325" s="12">
        <v>265</v>
      </c>
      <c r="W325" s="69"/>
      <c r="X325" s="70"/>
      <c r="AM325" s="273"/>
      <c r="AN325" s="385"/>
      <c r="AP325" s="12">
        <v>265</v>
      </c>
      <c r="AQ325" s="69"/>
      <c r="AR325" s="70"/>
      <c r="BG325" s="273"/>
      <c r="BH325" s="271"/>
      <c r="BI325"/>
      <c r="BJ325" s="12">
        <v>265</v>
      </c>
      <c r="BK325" s="69"/>
      <c r="BL325" s="70"/>
      <c r="CA325" s="273"/>
      <c r="CB325" s="385"/>
      <c r="CC325"/>
      <c r="CD325" s="12">
        <v>265</v>
      </c>
      <c r="CE325" s="69"/>
      <c r="CF325" s="70"/>
      <c r="CU325" s="273"/>
      <c r="CV325" s="385"/>
      <c r="CW325"/>
      <c r="CX325" s="12">
        <v>265</v>
      </c>
      <c r="CY325" s="69"/>
      <c r="CZ325" s="70"/>
      <c r="DO325" s="273"/>
      <c r="DP325" s="385"/>
      <c r="DQ325"/>
      <c r="DR325" s="12">
        <v>265</v>
      </c>
      <c r="DS325" s="69"/>
      <c r="DT325" s="70"/>
      <c r="EI325" s="273"/>
      <c r="EJ325" s="385"/>
      <c r="EK325"/>
      <c r="EL325" s="12">
        <v>265</v>
      </c>
      <c r="EM325" s="69"/>
      <c r="EN325" s="70"/>
      <c r="FC325" s="273"/>
      <c r="FD325" s="385"/>
      <c r="FE325"/>
      <c r="FF325" s="12">
        <v>265</v>
      </c>
      <c r="FG325" s="69"/>
      <c r="FH325" s="70"/>
      <c r="FW325" s="273"/>
      <c r="FX325" s="385"/>
      <c r="FY325"/>
      <c r="FZ325" s="12">
        <v>265</v>
      </c>
      <c r="GA325" s="69"/>
      <c r="GB325" s="70"/>
      <c r="GQ325" s="273"/>
      <c r="GR325" s="385"/>
      <c r="GS325"/>
      <c r="GT325" s="12">
        <v>265</v>
      </c>
      <c r="GU325" s="69"/>
      <c r="GV325" s="70"/>
      <c r="HK325" s="273"/>
      <c r="HL325" s="385"/>
      <c r="HM325"/>
      <c r="HN325" s="12">
        <v>265</v>
      </c>
      <c r="HO325" s="69"/>
      <c r="HP325" s="70"/>
      <c r="IE325" s="273"/>
      <c r="IF325" s="385"/>
      <c r="IG325"/>
      <c r="IH325" s="12">
        <v>265</v>
      </c>
      <c r="II325" s="69"/>
      <c r="IJ325" s="70"/>
      <c r="IY325" s="273"/>
      <c r="IZ325" s="385"/>
      <c r="JA325"/>
      <c r="JB325" s="12">
        <v>265</v>
      </c>
      <c r="JC325" s="69"/>
      <c r="JD325" s="70"/>
      <c r="JS325" s="273"/>
      <c r="JT325" s="385"/>
      <c r="JU325"/>
      <c r="JV325" s="12">
        <v>265</v>
      </c>
      <c r="JW325" s="69"/>
      <c r="JX325" s="70"/>
      <c r="KM325" s="273"/>
    </row>
    <row r="326" spans="2:299" ht="12.75" customHeight="1" x14ac:dyDescent="0.2">
      <c r="B326" s="12">
        <v>266</v>
      </c>
      <c r="C326" s="69"/>
      <c r="D326" s="70"/>
      <c r="S326" s="273"/>
      <c r="T326" s="385"/>
      <c r="V326" s="12">
        <v>266</v>
      </c>
      <c r="W326" s="69"/>
      <c r="X326" s="70"/>
      <c r="AM326" s="273"/>
      <c r="AN326" s="385"/>
      <c r="AP326" s="12">
        <v>266</v>
      </c>
      <c r="AQ326" s="69"/>
      <c r="AR326" s="70"/>
      <c r="BG326" s="273"/>
      <c r="BH326" s="271"/>
      <c r="BI326"/>
      <c r="BJ326" s="12">
        <v>266</v>
      </c>
      <c r="BK326" s="69"/>
      <c r="BL326" s="70"/>
      <c r="CA326" s="273"/>
      <c r="CB326" s="385"/>
      <c r="CC326"/>
      <c r="CD326" s="12">
        <v>266</v>
      </c>
      <c r="CE326" s="69"/>
      <c r="CF326" s="70"/>
      <c r="CU326" s="273"/>
      <c r="CV326" s="385"/>
      <c r="CW326"/>
      <c r="CX326" s="12">
        <v>266</v>
      </c>
      <c r="CY326" s="69"/>
      <c r="CZ326" s="70"/>
      <c r="DO326" s="273"/>
      <c r="DP326" s="385"/>
      <c r="DQ326"/>
      <c r="DR326" s="12">
        <v>266</v>
      </c>
      <c r="DS326" s="69"/>
      <c r="DT326" s="70"/>
      <c r="EI326" s="273"/>
      <c r="EJ326" s="385"/>
      <c r="EK326"/>
      <c r="EL326" s="12">
        <v>266</v>
      </c>
      <c r="EM326" s="69"/>
      <c r="EN326" s="70"/>
      <c r="FC326" s="273"/>
      <c r="FD326" s="385"/>
      <c r="FE326"/>
      <c r="FF326" s="12">
        <v>266</v>
      </c>
      <c r="FG326" s="69"/>
      <c r="FH326" s="70"/>
      <c r="FW326" s="273"/>
      <c r="FX326" s="385"/>
      <c r="FY326"/>
      <c r="FZ326" s="12">
        <v>266</v>
      </c>
      <c r="GA326" s="69"/>
      <c r="GB326" s="70"/>
      <c r="GQ326" s="273"/>
      <c r="GR326" s="385"/>
      <c r="GS326"/>
      <c r="GT326" s="12">
        <v>266</v>
      </c>
      <c r="GU326" s="69"/>
      <c r="GV326" s="70"/>
      <c r="HK326" s="273"/>
      <c r="HL326" s="385"/>
      <c r="HM326"/>
      <c r="HN326" s="12">
        <v>266</v>
      </c>
      <c r="HO326" s="69"/>
      <c r="HP326" s="70"/>
      <c r="IE326" s="273"/>
      <c r="IF326" s="385"/>
      <c r="IG326"/>
      <c r="IH326" s="12">
        <v>266</v>
      </c>
      <c r="II326" s="69"/>
      <c r="IJ326" s="70"/>
      <c r="IY326" s="273"/>
      <c r="IZ326" s="385"/>
      <c r="JA326"/>
      <c r="JB326" s="12">
        <v>266</v>
      </c>
      <c r="JC326" s="69"/>
      <c r="JD326" s="70"/>
      <c r="JS326" s="273"/>
      <c r="JT326" s="385"/>
      <c r="JU326"/>
      <c r="JV326" s="12">
        <v>266</v>
      </c>
      <c r="JW326" s="69"/>
      <c r="JX326" s="70"/>
      <c r="KM326" s="273"/>
    </row>
    <row r="327" spans="2:299" ht="12.75" customHeight="1" x14ac:dyDescent="0.2">
      <c r="B327" s="12">
        <v>267</v>
      </c>
      <c r="C327" s="69"/>
      <c r="D327" s="70"/>
      <c r="S327" s="273"/>
      <c r="T327" s="385"/>
      <c r="V327" s="12">
        <v>267</v>
      </c>
      <c r="W327" s="69"/>
      <c r="X327" s="70"/>
      <c r="AM327" s="273"/>
      <c r="AN327" s="385"/>
      <c r="AP327" s="12">
        <v>267</v>
      </c>
      <c r="AQ327" s="69"/>
      <c r="AR327" s="70"/>
      <c r="BG327" s="273"/>
      <c r="BH327" s="271"/>
      <c r="BI327"/>
      <c r="BJ327" s="12">
        <v>267</v>
      </c>
      <c r="BK327" s="69"/>
      <c r="BL327" s="70"/>
      <c r="CA327" s="273"/>
      <c r="CB327" s="385"/>
      <c r="CC327"/>
      <c r="CD327" s="12">
        <v>267</v>
      </c>
      <c r="CE327" s="69"/>
      <c r="CF327" s="70"/>
      <c r="CU327" s="273"/>
      <c r="CV327" s="385"/>
      <c r="CW327"/>
      <c r="CX327" s="12">
        <v>267</v>
      </c>
      <c r="CY327" s="69"/>
      <c r="CZ327" s="70"/>
      <c r="DO327" s="273"/>
      <c r="DP327" s="385"/>
      <c r="DQ327"/>
      <c r="DR327" s="12">
        <v>267</v>
      </c>
      <c r="DS327" s="69"/>
      <c r="DT327" s="70"/>
      <c r="EI327" s="273"/>
      <c r="EJ327" s="385"/>
      <c r="EK327"/>
      <c r="EL327" s="12">
        <v>267</v>
      </c>
      <c r="EM327" s="69"/>
      <c r="EN327" s="70"/>
      <c r="FC327" s="273"/>
      <c r="FD327" s="385"/>
      <c r="FE327"/>
      <c r="FF327" s="12">
        <v>267</v>
      </c>
      <c r="FG327" s="69"/>
      <c r="FH327" s="70"/>
      <c r="FW327" s="273"/>
      <c r="FX327" s="385"/>
      <c r="FY327"/>
      <c r="FZ327" s="12">
        <v>267</v>
      </c>
      <c r="GA327" s="69"/>
      <c r="GB327" s="70"/>
      <c r="GQ327" s="273"/>
      <c r="GR327" s="385"/>
      <c r="GS327"/>
      <c r="GT327" s="12">
        <v>267</v>
      </c>
      <c r="GU327" s="69"/>
      <c r="GV327" s="70"/>
      <c r="HK327" s="273"/>
      <c r="HL327" s="385"/>
      <c r="HM327"/>
      <c r="HN327" s="12">
        <v>267</v>
      </c>
      <c r="HO327" s="69"/>
      <c r="HP327" s="70"/>
      <c r="IE327" s="273"/>
      <c r="IF327" s="385"/>
      <c r="IG327"/>
      <c r="IH327" s="12">
        <v>267</v>
      </c>
      <c r="II327" s="69"/>
      <c r="IJ327" s="70"/>
      <c r="IY327" s="273"/>
      <c r="IZ327" s="385"/>
      <c r="JA327"/>
      <c r="JB327" s="12">
        <v>267</v>
      </c>
      <c r="JC327" s="69"/>
      <c r="JD327" s="70"/>
      <c r="JS327" s="273"/>
      <c r="JT327" s="385"/>
      <c r="JU327"/>
      <c r="JV327" s="12">
        <v>267</v>
      </c>
      <c r="JW327" s="69"/>
      <c r="JX327" s="70"/>
      <c r="KM327" s="273"/>
    </row>
    <row r="328" spans="2:299" ht="12.75" customHeight="1" x14ac:dyDescent="0.2">
      <c r="B328" s="12">
        <v>268</v>
      </c>
      <c r="C328" s="69"/>
      <c r="D328" s="70"/>
      <c r="S328" s="273"/>
      <c r="T328" s="385"/>
      <c r="V328" s="12">
        <v>268</v>
      </c>
      <c r="W328" s="69"/>
      <c r="X328" s="70"/>
      <c r="AM328" s="273"/>
      <c r="AN328" s="385"/>
      <c r="AP328" s="12">
        <v>268</v>
      </c>
      <c r="AQ328" s="69"/>
      <c r="AR328" s="70"/>
      <c r="BG328" s="273"/>
      <c r="BH328" s="271"/>
      <c r="BI328"/>
      <c r="BJ328" s="12">
        <v>268</v>
      </c>
      <c r="BK328" s="69"/>
      <c r="BL328" s="70"/>
      <c r="CA328" s="273"/>
      <c r="CB328" s="385"/>
      <c r="CC328"/>
      <c r="CD328" s="12">
        <v>268</v>
      </c>
      <c r="CE328" s="69"/>
      <c r="CF328" s="70"/>
      <c r="CU328" s="273"/>
      <c r="CV328" s="385"/>
      <c r="CW328"/>
      <c r="CX328" s="12">
        <v>268</v>
      </c>
      <c r="CY328" s="69"/>
      <c r="CZ328" s="70"/>
      <c r="DO328" s="273"/>
      <c r="DP328" s="385"/>
      <c r="DQ328"/>
      <c r="DR328" s="12">
        <v>268</v>
      </c>
      <c r="DS328" s="69"/>
      <c r="DT328" s="70"/>
      <c r="EI328" s="273"/>
      <c r="EJ328" s="385"/>
      <c r="EK328"/>
      <c r="EL328" s="12">
        <v>268</v>
      </c>
      <c r="EM328" s="69"/>
      <c r="EN328" s="70"/>
      <c r="FC328" s="273"/>
      <c r="FD328" s="385"/>
      <c r="FE328"/>
      <c r="FF328" s="12">
        <v>268</v>
      </c>
      <c r="FG328" s="69"/>
      <c r="FH328" s="70"/>
      <c r="FW328" s="273"/>
      <c r="FX328" s="385"/>
      <c r="FY328"/>
      <c r="FZ328" s="12">
        <v>268</v>
      </c>
      <c r="GA328" s="69"/>
      <c r="GB328" s="70"/>
      <c r="GQ328" s="273"/>
      <c r="GR328" s="385"/>
      <c r="GS328"/>
      <c r="GT328" s="12">
        <v>268</v>
      </c>
      <c r="GU328" s="69"/>
      <c r="GV328" s="70"/>
      <c r="HK328" s="273"/>
      <c r="HL328" s="385"/>
      <c r="HM328"/>
      <c r="HN328" s="12">
        <v>268</v>
      </c>
      <c r="HO328" s="69"/>
      <c r="HP328" s="70"/>
      <c r="IE328" s="273"/>
      <c r="IF328" s="385"/>
      <c r="IG328"/>
      <c r="IH328" s="12">
        <v>268</v>
      </c>
      <c r="II328" s="69"/>
      <c r="IJ328" s="70"/>
      <c r="IY328" s="273"/>
      <c r="IZ328" s="385"/>
      <c r="JA328"/>
      <c r="JB328" s="12">
        <v>268</v>
      </c>
      <c r="JC328" s="69"/>
      <c r="JD328" s="70"/>
      <c r="JS328" s="273"/>
      <c r="JT328" s="385"/>
      <c r="JU328"/>
      <c r="JV328" s="12">
        <v>268</v>
      </c>
      <c r="JW328" s="69"/>
      <c r="JX328" s="70"/>
      <c r="KM328" s="273"/>
    </row>
    <row r="329" spans="2:299" ht="12.75" customHeight="1" x14ac:dyDescent="0.2">
      <c r="B329" s="12">
        <v>269</v>
      </c>
      <c r="C329" s="69"/>
      <c r="D329" s="70"/>
      <c r="S329" s="273"/>
      <c r="T329" s="385"/>
      <c r="V329" s="12">
        <v>269</v>
      </c>
      <c r="W329" s="69"/>
      <c r="X329" s="70"/>
      <c r="AM329" s="273"/>
      <c r="AN329" s="385"/>
      <c r="AP329" s="12">
        <v>269</v>
      </c>
      <c r="AQ329" s="69"/>
      <c r="AR329" s="70"/>
      <c r="BG329" s="273"/>
      <c r="BH329" s="271"/>
      <c r="BI329"/>
      <c r="BJ329" s="12">
        <v>269</v>
      </c>
      <c r="BK329" s="69"/>
      <c r="BL329" s="70"/>
      <c r="CA329" s="273"/>
      <c r="CB329" s="385"/>
      <c r="CC329"/>
      <c r="CD329" s="12">
        <v>269</v>
      </c>
      <c r="CE329" s="69"/>
      <c r="CF329" s="70"/>
      <c r="CU329" s="273"/>
      <c r="CV329" s="385"/>
      <c r="CW329"/>
      <c r="CX329" s="12">
        <v>269</v>
      </c>
      <c r="CY329" s="69"/>
      <c r="CZ329" s="70"/>
      <c r="DO329" s="273"/>
      <c r="DP329" s="385"/>
      <c r="DQ329"/>
      <c r="DR329" s="12">
        <v>269</v>
      </c>
      <c r="DS329" s="69"/>
      <c r="DT329" s="70"/>
      <c r="EI329" s="273"/>
      <c r="EJ329" s="385"/>
      <c r="EK329"/>
      <c r="EL329" s="12">
        <v>269</v>
      </c>
      <c r="EM329" s="69"/>
      <c r="EN329" s="70"/>
      <c r="FC329" s="273"/>
      <c r="FD329" s="385"/>
      <c r="FE329"/>
      <c r="FF329" s="12">
        <v>269</v>
      </c>
      <c r="FG329" s="69"/>
      <c r="FH329" s="70"/>
      <c r="FW329" s="273"/>
      <c r="FX329" s="385"/>
      <c r="FY329"/>
      <c r="FZ329" s="12">
        <v>269</v>
      </c>
      <c r="GA329" s="69"/>
      <c r="GB329" s="70"/>
      <c r="GQ329" s="273"/>
      <c r="GR329" s="385"/>
      <c r="GS329"/>
      <c r="GT329" s="12">
        <v>269</v>
      </c>
      <c r="GU329" s="69"/>
      <c r="GV329" s="70"/>
      <c r="HK329" s="273"/>
      <c r="HL329" s="385"/>
      <c r="HM329"/>
      <c r="HN329" s="12">
        <v>269</v>
      </c>
      <c r="HO329" s="69"/>
      <c r="HP329" s="70"/>
      <c r="IE329" s="273"/>
      <c r="IF329" s="385"/>
      <c r="IG329"/>
      <c r="IH329" s="12">
        <v>269</v>
      </c>
      <c r="II329" s="69"/>
      <c r="IJ329" s="70"/>
      <c r="IY329" s="273"/>
      <c r="IZ329" s="385"/>
      <c r="JA329"/>
      <c r="JB329" s="12">
        <v>269</v>
      </c>
      <c r="JC329" s="69"/>
      <c r="JD329" s="70"/>
      <c r="JS329" s="273"/>
      <c r="JT329" s="385"/>
      <c r="JU329"/>
      <c r="JV329" s="12">
        <v>269</v>
      </c>
      <c r="JW329" s="69"/>
      <c r="JX329" s="70"/>
      <c r="KM329" s="273"/>
    </row>
    <row r="330" spans="2:299" ht="12.75" customHeight="1" x14ac:dyDescent="0.2">
      <c r="B330" s="12">
        <v>270</v>
      </c>
      <c r="C330" s="69"/>
      <c r="D330" s="70"/>
      <c r="S330" s="273"/>
      <c r="T330" s="385"/>
      <c r="V330" s="12">
        <v>270</v>
      </c>
      <c r="W330" s="69"/>
      <c r="X330" s="70"/>
      <c r="AM330" s="273"/>
      <c r="AN330" s="385"/>
      <c r="AP330" s="12">
        <v>270</v>
      </c>
      <c r="AQ330" s="69"/>
      <c r="AR330" s="70"/>
      <c r="BG330" s="273"/>
      <c r="BH330" s="271"/>
      <c r="BI330"/>
      <c r="BJ330" s="12">
        <v>270</v>
      </c>
      <c r="BK330" s="69"/>
      <c r="BL330" s="70"/>
      <c r="CA330" s="273"/>
      <c r="CB330" s="385"/>
      <c r="CC330"/>
      <c r="CD330" s="12">
        <v>270</v>
      </c>
      <c r="CE330" s="69"/>
      <c r="CF330" s="70"/>
      <c r="CU330" s="273"/>
      <c r="CV330" s="385"/>
      <c r="CW330"/>
      <c r="CX330" s="12">
        <v>270</v>
      </c>
      <c r="CY330" s="69"/>
      <c r="CZ330" s="70"/>
      <c r="DO330" s="273"/>
      <c r="DP330" s="385"/>
      <c r="DQ330"/>
      <c r="DR330" s="12">
        <v>270</v>
      </c>
      <c r="DS330" s="69"/>
      <c r="DT330" s="70"/>
      <c r="EI330" s="273"/>
      <c r="EJ330" s="385"/>
      <c r="EK330"/>
      <c r="EL330" s="12">
        <v>270</v>
      </c>
      <c r="EM330" s="69"/>
      <c r="EN330" s="70"/>
      <c r="FC330" s="273"/>
      <c r="FD330" s="385"/>
      <c r="FE330"/>
      <c r="FF330" s="12">
        <v>270</v>
      </c>
      <c r="FG330" s="69"/>
      <c r="FH330" s="70"/>
      <c r="FW330" s="273"/>
      <c r="FX330" s="385"/>
      <c r="FY330"/>
      <c r="FZ330" s="12">
        <v>270</v>
      </c>
      <c r="GA330" s="69"/>
      <c r="GB330" s="70"/>
      <c r="GQ330" s="273"/>
      <c r="GR330" s="385"/>
      <c r="GS330"/>
      <c r="GT330" s="12">
        <v>270</v>
      </c>
      <c r="GU330" s="69"/>
      <c r="GV330" s="70"/>
      <c r="HK330" s="273"/>
      <c r="HL330" s="385"/>
      <c r="HM330"/>
      <c r="HN330" s="12">
        <v>270</v>
      </c>
      <c r="HO330" s="69"/>
      <c r="HP330" s="70"/>
      <c r="IE330" s="273"/>
      <c r="IF330" s="385"/>
      <c r="IG330"/>
      <c r="IH330" s="12">
        <v>270</v>
      </c>
      <c r="II330" s="69"/>
      <c r="IJ330" s="70"/>
      <c r="IY330" s="273"/>
      <c r="IZ330" s="385"/>
      <c r="JA330"/>
      <c r="JB330" s="12">
        <v>270</v>
      </c>
      <c r="JC330" s="69"/>
      <c r="JD330" s="70"/>
      <c r="JS330" s="273"/>
      <c r="JT330" s="385"/>
      <c r="JU330"/>
      <c r="JV330" s="12">
        <v>270</v>
      </c>
      <c r="JW330" s="69"/>
      <c r="JX330" s="70"/>
      <c r="KM330" s="273"/>
    </row>
    <row r="331" spans="2:299" ht="12.75" customHeight="1" x14ac:dyDescent="0.2">
      <c r="B331" s="12">
        <v>271</v>
      </c>
      <c r="C331" s="69"/>
      <c r="D331" s="70"/>
      <c r="S331" s="273"/>
      <c r="T331" s="385"/>
      <c r="V331" s="12">
        <v>271</v>
      </c>
      <c r="W331" s="69"/>
      <c r="X331" s="70"/>
      <c r="AM331" s="273"/>
      <c r="AN331" s="385"/>
      <c r="AP331" s="12">
        <v>271</v>
      </c>
      <c r="AQ331" s="69"/>
      <c r="AR331" s="70"/>
      <c r="BG331" s="273"/>
      <c r="BH331" s="271"/>
      <c r="BI331"/>
      <c r="BJ331" s="12">
        <v>271</v>
      </c>
      <c r="BK331" s="69"/>
      <c r="BL331" s="70"/>
      <c r="CA331" s="273"/>
      <c r="CB331" s="385"/>
      <c r="CC331"/>
      <c r="CD331" s="12">
        <v>271</v>
      </c>
      <c r="CE331" s="69"/>
      <c r="CF331" s="70"/>
      <c r="CU331" s="273"/>
      <c r="CV331" s="385"/>
      <c r="CW331"/>
      <c r="CX331" s="12">
        <v>271</v>
      </c>
      <c r="CY331" s="69"/>
      <c r="CZ331" s="70"/>
      <c r="DO331" s="273"/>
      <c r="DP331" s="385"/>
      <c r="DQ331"/>
      <c r="DR331" s="12">
        <v>271</v>
      </c>
      <c r="DS331" s="69"/>
      <c r="DT331" s="70"/>
      <c r="EI331" s="273"/>
      <c r="EJ331" s="385"/>
      <c r="EK331"/>
      <c r="EL331" s="12">
        <v>271</v>
      </c>
      <c r="EM331" s="69"/>
      <c r="EN331" s="70"/>
      <c r="FC331" s="273"/>
      <c r="FD331" s="385"/>
      <c r="FE331"/>
      <c r="FF331" s="12">
        <v>271</v>
      </c>
      <c r="FG331" s="69"/>
      <c r="FH331" s="70"/>
      <c r="FW331" s="273"/>
      <c r="FX331" s="385"/>
      <c r="FY331"/>
      <c r="FZ331" s="12">
        <v>271</v>
      </c>
      <c r="GA331" s="69"/>
      <c r="GB331" s="70"/>
      <c r="GQ331" s="273"/>
      <c r="GR331" s="385"/>
      <c r="GS331"/>
      <c r="GT331" s="12">
        <v>271</v>
      </c>
      <c r="GU331" s="69"/>
      <c r="GV331" s="70"/>
      <c r="HK331" s="273"/>
      <c r="HL331" s="385"/>
      <c r="HM331"/>
      <c r="HN331" s="12">
        <v>271</v>
      </c>
      <c r="HO331" s="69"/>
      <c r="HP331" s="70"/>
      <c r="IE331" s="273"/>
      <c r="IF331" s="385"/>
      <c r="IG331"/>
      <c r="IH331" s="12">
        <v>271</v>
      </c>
      <c r="II331" s="69"/>
      <c r="IJ331" s="70"/>
      <c r="IY331" s="273"/>
      <c r="IZ331" s="385"/>
      <c r="JA331"/>
      <c r="JB331" s="12">
        <v>271</v>
      </c>
      <c r="JC331" s="69"/>
      <c r="JD331" s="70"/>
      <c r="JS331" s="273"/>
      <c r="JT331" s="385"/>
      <c r="JU331"/>
      <c r="JV331" s="12">
        <v>271</v>
      </c>
      <c r="JW331" s="69"/>
      <c r="JX331" s="70"/>
      <c r="KM331" s="273"/>
    </row>
    <row r="332" spans="2:299" ht="12.75" customHeight="1" x14ac:dyDescent="0.2">
      <c r="B332" s="12">
        <v>272</v>
      </c>
      <c r="C332" s="69"/>
      <c r="D332" s="70"/>
      <c r="S332" s="273"/>
      <c r="T332" s="385"/>
      <c r="V332" s="12">
        <v>272</v>
      </c>
      <c r="W332" s="69"/>
      <c r="X332" s="70"/>
      <c r="AM332" s="273"/>
      <c r="AN332" s="385"/>
      <c r="AP332" s="12">
        <v>272</v>
      </c>
      <c r="AQ332" s="69"/>
      <c r="AR332" s="70"/>
      <c r="BG332" s="273"/>
      <c r="BH332" s="271"/>
      <c r="BI332"/>
      <c r="BJ332" s="12">
        <v>272</v>
      </c>
      <c r="BK332" s="69"/>
      <c r="BL332" s="70"/>
      <c r="CA332" s="273"/>
      <c r="CB332" s="385"/>
      <c r="CC332"/>
      <c r="CD332" s="12">
        <v>272</v>
      </c>
      <c r="CE332" s="69"/>
      <c r="CF332" s="70"/>
      <c r="CU332" s="273"/>
      <c r="CV332" s="385"/>
      <c r="CW332"/>
      <c r="CX332" s="12">
        <v>272</v>
      </c>
      <c r="CY332" s="69"/>
      <c r="CZ332" s="70"/>
      <c r="DO332" s="273"/>
      <c r="DP332" s="385"/>
      <c r="DQ332"/>
      <c r="DR332" s="12">
        <v>272</v>
      </c>
      <c r="DS332" s="69"/>
      <c r="DT332" s="70"/>
      <c r="EI332" s="273"/>
      <c r="EJ332" s="385"/>
      <c r="EK332"/>
      <c r="EL332" s="12">
        <v>272</v>
      </c>
      <c r="EM332" s="69"/>
      <c r="EN332" s="70"/>
      <c r="FC332" s="273"/>
      <c r="FD332" s="385"/>
      <c r="FE332"/>
      <c r="FF332" s="12">
        <v>272</v>
      </c>
      <c r="FG332" s="69"/>
      <c r="FH332" s="70"/>
      <c r="FW332" s="273"/>
      <c r="FX332" s="385"/>
      <c r="FY332"/>
      <c r="FZ332" s="12">
        <v>272</v>
      </c>
      <c r="GA332" s="69"/>
      <c r="GB332" s="70"/>
      <c r="GQ332" s="273"/>
      <c r="GR332" s="385"/>
      <c r="GS332"/>
      <c r="GT332" s="12">
        <v>272</v>
      </c>
      <c r="GU332" s="69"/>
      <c r="GV332" s="70"/>
      <c r="HK332" s="273"/>
      <c r="HL332" s="385"/>
      <c r="HM332"/>
      <c r="HN332" s="12">
        <v>272</v>
      </c>
      <c r="HO332" s="69"/>
      <c r="HP332" s="70"/>
      <c r="IE332" s="273"/>
      <c r="IF332" s="385"/>
      <c r="IG332"/>
      <c r="IH332" s="12">
        <v>272</v>
      </c>
      <c r="II332" s="69"/>
      <c r="IJ332" s="70"/>
      <c r="IY332" s="273"/>
      <c r="IZ332" s="385"/>
      <c r="JA332"/>
      <c r="JB332" s="12">
        <v>272</v>
      </c>
      <c r="JC332" s="69"/>
      <c r="JD332" s="70"/>
      <c r="JS332" s="273"/>
      <c r="JT332" s="385"/>
      <c r="JU332"/>
      <c r="JV332" s="12">
        <v>272</v>
      </c>
      <c r="JW332" s="69"/>
      <c r="JX332" s="70"/>
      <c r="KM332" s="273"/>
    </row>
    <row r="333" spans="2:299" ht="12.75" customHeight="1" x14ac:dyDescent="0.2">
      <c r="B333" s="12">
        <v>273</v>
      </c>
      <c r="C333" s="69"/>
      <c r="D333" s="70"/>
      <c r="S333" s="273"/>
      <c r="T333" s="385"/>
      <c r="V333" s="12">
        <v>273</v>
      </c>
      <c r="W333" s="69"/>
      <c r="X333" s="70"/>
      <c r="AM333" s="273"/>
      <c r="AN333" s="385"/>
      <c r="AP333" s="12">
        <v>273</v>
      </c>
      <c r="AQ333" s="69"/>
      <c r="AR333" s="70"/>
      <c r="BG333" s="273"/>
      <c r="BH333" s="271"/>
      <c r="BI333"/>
      <c r="BJ333" s="12">
        <v>273</v>
      </c>
      <c r="BK333" s="69"/>
      <c r="BL333" s="70"/>
      <c r="CA333" s="273"/>
      <c r="CB333" s="385"/>
      <c r="CC333"/>
      <c r="CD333" s="12">
        <v>273</v>
      </c>
      <c r="CE333" s="69"/>
      <c r="CF333" s="70"/>
      <c r="CU333" s="273"/>
      <c r="CV333" s="385"/>
      <c r="CW333"/>
      <c r="CX333" s="12">
        <v>273</v>
      </c>
      <c r="CY333" s="69"/>
      <c r="CZ333" s="70"/>
      <c r="DO333" s="273"/>
      <c r="DP333" s="385"/>
      <c r="DQ333"/>
      <c r="DR333" s="12">
        <v>273</v>
      </c>
      <c r="DS333" s="69"/>
      <c r="DT333" s="70"/>
      <c r="EI333" s="273"/>
      <c r="EJ333" s="385"/>
      <c r="EK333"/>
      <c r="EL333" s="12">
        <v>273</v>
      </c>
      <c r="EM333" s="69"/>
      <c r="EN333" s="70"/>
      <c r="FC333" s="273"/>
      <c r="FD333" s="385"/>
      <c r="FE333"/>
      <c r="FF333" s="12">
        <v>273</v>
      </c>
      <c r="FG333" s="69"/>
      <c r="FH333" s="70"/>
      <c r="FW333" s="273"/>
      <c r="FX333" s="385"/>
      <c r="FY333"/>
      <c r="FZ333" s="12">
        <v>273</v>
      </c>
      <c r="GA333" s="69"/>
      <c r="GB333" s="70"/>
      <c r="GQ333" s="273"/>
      <c r="GR333" s="385"/>
      <c r="GS333"/>
      <c r="GT333" s="12">
        <v>273</v>
      </c>
      <c r="GU333" s="69"/>
      <c r="GV333" s="70"/>
      <c r="HK333" s="273"/>
      <c r="HL333" s="385"/>
      <c r="HM333"/>
      <c r="HN333" s="12">
        <v>273</v>
      </c>
      <c r="HO333" s="69"/>
      <c r="HP333" s="70"/>
      <c r="IE333" s="273"/>
      <c r="IF333" s="385"/>
      <c r="IG333"/>
      <c r="IH333" s="12">
        <v>273</v>
      </c>
      <c r="II333" s="69"/>
      <c r="IJ333" s="70"/>
      <c r="IY333" s="273"/>
      <c r="IZ333" s="385"/>
      <c r="JA333"/>
      <c r="JB333" s="12">
        <v>273</v>
      </c>
      <c r="JC333" s="69"/>
      <c r="JD333" s="70"/>
      <c r="JS333" s="273"/>
      <c r="JT333" s="385"/>
      <c r="JU333"/>
      <c r="JV333" s="12">
        <v>273</v>
      </c>
      <c r="JW333" s="69"/>
      <c r="JX333" s="70"/>
      <c r="KM333" s="273"/>
    </row>
    <row r="334" spans="2:299" ht="12.75" customHeight="1" x14ac:dyDescent="0.2">
      <c r="B334" s="12">
        <v>274</v>
      </c>
      <c r="C334" s="69"/>
      <c r="D334" s="70"/>
      <c r="S334" s="273"/>
      <c r="T334" s="385"/>
      <c r="V334" s="12">
        <v>274</v>
      </c>
      <c r="W334" s="69"/>
      <c r="X334" s="70"/>
      <c r="AM334" s="273"/>
      <c r="AN334" s="385"/>
      <c r="AP334" s="12">
        <v>274</v>
      </c>
      <c r="AQ334" s="69"/>
      <c r="AR334" s="70"/>
      <c r="BG334" s="273"/>
      <c r="BH334" s="271"/>
      <c r="BI334"/>
      <c r="BJ334" s="12">
        <v>274</v>
      </c>
      <c r="BK334" s="69"/>
      <c r="BL334" s="70"/>
      <c r="CA334" s="273"/>
      <c r="CB334" s="385"/>
      <c r="CC334"/>
      <c r="CD334" s="12">
        <v>274</v>
      </c>
      <c r="CE334" s="69"/>
      <c r="CF334" s="70"/>
      <c r="CU334" s="273"/>
      <c r="CV334" s="385"/>
      <c r="CW334"/>
      <c r="CX334" s="12">
        <v>274</v>
      </c>
      <c r="CY334" s="69"/>
      <c r="CZ334" s="70"/>
      <c r="DO334" s="273"/>
      <c r="DP334" s="385"/>
      <c r="DQ334"/>
      <c r="DR334" s="12">
        <v>274</v>
      </c>
      <c r="DS334" s="69"/>
      <c r="DT334" s="70"/>
      <c r="EI334" s="273"/>
      <c r="EJ334" s="385"/>
      <c r="EK334"/>
      <c r="EL334" s="12">
        <v>274</v>
      </c>
      <c r="EM334" s="69"/>
      <c r="EN334" s="70"/>
      <c r="FC334" s="273"/>
      <c r="FD334" s="385"/>
      <c r="FE334"/>
      <c r="FF334" s="12">
        <v>274</v>
      </c>
      <c r="FG334" s="69"/>
      <c r="FH334" s="70"/>
      <c r="FW334" s="273"/>
      <c r="FX334" s="385"/>
      <c r="FY334"/>
      <c r="FZ334" s="12">
        <v>274</v>
      </c>
      <c r="GA334" s="69"/>
      <c r="GB334" s="70"/>
      <c r="GQ334" s="273"/>
      <c r="GR334" s="385"/>
      <c r="GS334"/>
      <c r="GT334" s="12">
        <v>274</v>
      </c>
      <c r="GU334" s="69"/>
      <c r="GV334" s="70"/>
      <c r="HK334" s="273"/>
      <c r="HL334" s="385"/>
      <c r="HM334"/>
      <c r="HN334" s="12">
        <v>274</v>
      </c>
      <c r="HO334" s="69"/>
      <c r="HP334" s="70"/>
      <c r="IE334" s="273"/>
      <c r="IF334" s="385"/>
      <c r="IG334"/>
      <c r="IH334" s="12">
        <v>274</v>
      </c>
      <c r="II334" s="69"/>
      <c r="IJ334" s="70"/>
      <c r="IY334" s="273"/>
      <c r="IZ334" s="385"/>
      <c r="JA334"/>
      <c r="JB334" s="12">
        <v>274</v>
      </c>
      <c r="JC334" s="69"/>
      <c r="JD334" s="70"/>
      <c r="JS334" s="273"/>
      <c r="JT334" s="385"/>
      <c r="JU334"/>
      <c r="JV334" s="12">
        <v>274</v>
      </c>
      <c r="JW334" s="69"/>
      <c r="JX334" s="70"/>
      <c r="KM334" s="273"/>
    </row>
    <row r="335" spans="2:299" ht="12.75" customHeight="1" x14ac:dyDescent="0.2">
      <c r="B335" s="12">
        <v>275</v>
      </c>
      <c r="C335" s="69"/>
      <c r="D335" s="70"/>
      <c r="S335" s="273"/>
      <c r="T335" s="385"/>
      <c r="V335" s="12">
        <v>275</v>
      </c>
      <c r="W335" s="69"/>
      <c r="X335" s="70"/>
      <c r="AM335" s="273"/>
      <c r="AN335" s="385"/>
      <c r="AP335" s="12">
        <v>275</v>
      </c>
      <c r="AQ335" s="69"/>
      <c r="AR335" s="70"/>
      <c r="BG335" s="273"/>
      <c r="BH335" s="271"/>
      <c r="BI335"/>
      <c r="BJ335" s="12">
        <v>275</v>
      </c>
      <c r="BK335" s="69"/>
      <c r="BL335" s="70"/>
      <c r="CA335" s="273"/>
      <c r="CB335" s="385"/>
      <c r="CC335"/>
      <c r="CD335" s="12">
        <v>275</v>
      </c>
      <c r="CE335" s="69"/>
      <c r="CF335" s="70"/>
      <c r="CU335" s="273"/>
      <c r="CV335" s="385"/>
      <c r="CW335"/>
      <c r="CX335" s="12">
        <v>275</v>
      </c>
      <c r="CY335" s="69"/>
      <c r="CZ335" s="70"/>
      <c r="DO335" s="273"/>
      <c r="DP335" s="385"/>
      <c r="DQ335"/>
      <c r="DR335" s="12">
        <v>275</v>
      </c>
      <c r="DS335" s="69"/>
      <c r="DT335" s="70"/>
      <c r="EI335" s="273"/>
      <c r="EJ335" s="385"/>
      <c r="EK335"/>
      <c r="EL335" s="12">
        <v>275</v>
      </c>
      <c r="EM335" s="69"/>
      <c r="EN335" s="70"/>
      <c r="FC335" s="273"/>
      <c r="FD335" s="385"/>
      <c r="FE335"/>
      <c r="FF335" s="12">
        <v>275</v>
      </c>
      <c r="FG335" s="69"/>
      <c r="FH335" s="70"/>
      <c r="FW335" s="273"/>
      <c r="FX335" s="385"/>
      <c r="FY335"/>
      <c r="FZ335" s="12">
        <v>275</v>
      </c>
      <c r="GA335" s="69"/>
      <c r="GB335" s="70"/>
      <c r="GQ335" s="273"/>
      <c r="GR335" s="385"/>
      <c r="GS335"/>
      <c r="GT335" s="12">
        <v>275</v>
      </c>
      <c r="GU335" s="69"/>
      <c r="GV335" s="70"/>
      <c r="HK335" s="273"/>
      <c r="HL335" s="385"/>
      <c r="HM335"/>
      <c r="HN335" s="12">
        <v>275</v>
      </c>
      <c r="HO335" s="69"/>
      <c r="HP335" s="70"/>
      <c r="IE335" s="273"/>
      <c r="IF335" s="385"/>
      <c r="IG335"/>
      <c r="IH335" s="12">
        <v>275</v>
      </c>
      <c r="II335" s="69"/>
      <c r="IJ335" s="70"/>
      <c r="IY335" s="273"/>
      <c r="IZ335" s="385"/>
      <c r="JA335"/>
      <c r="JB335" s="12">
        <v>275</v>
      </c>
      <c r="JC335" s="69"/>
      <c r="JD335" s="70"/>
      <c r="JS335" s="273"/>
      <c r="JT335" s="385"/>
      <c r="JU335"/>
      <c r="JV335" s="12">
        <v>275</v>
      </c>
      <c r="JW335" s="69"/>
      <c r="JX335" s="70"/>
      <c r="KM335" s="273"/>
    </row>
    <row r="336" spans="2:299" ht="12.75" customHeight="1" x14ac:dyDescent="0.2">
      <c r="B336" s="12">
        <v>276</v>
      </c>
      <c r="C336" s="69"/>
      <c r="D336" s="70"/>
      <c r="S336" s="273"/>
      <c r="T336" s="385"/>
      <c r="V336" s="12">
        <v>276</v>
      </c>
      <c r="W336" s="69"/>
      <c r="X336" s="70"/>
      <c r="AM336" s="273"/>
      <c r="AN336" s="385"/>
      <c r="AP336" s="12">
        <v>276</v>
      </c>
      <c r="AQ336" s="69"/>
      <c r="AR336" s="70"/>
      <c r="BG336" s="273"/>
      <c r="BH336" s="271"/>
      <c r="BI336"/>
      <c r="BJ336" s="12">
        <v>276</v>
      </c>
      <c r="BK336" s="69"/>
      <c r="BL336" s="70"/>
      <c r="CA336" s="273"/>
      <c r="CB336" s="385"/>
      <c r="CC336"/>
      <c r="CD336" s="12">
        <v>276</v>
      </c>
      <c r="CE336" s="69"/>
      <c r="CF336" s="70"/>
      <c r="CU336" s="273"/>
      <c r="CV336" s="385"/>
      <c r="CW336"/>
      <c r="CX336" s="12">
        <v>276</v>
      </c>
      <c r="CY336" s="69"/>
      <c r="CZ336" s="70"/>
      <c r="DO336" s="273"/>
      <c r="DP336" s="385"/>
      <c r="DQ336"/>
      <c r="DR336" s="12">
        <v>276</v>
      </c>
      <c r="DS336" s="69"/>
      <c r="DT336" s="70"/>
      <c r="EI336" s="273"/>
      <c r="EJ336" s="385"/>
      <c r="EK336"/>
      <c r="EL336" s="12">
        <v>276</v>
      </c>
      <c r="EM336" s="69"/>
      <c r="EN336" s="70"/>
      <c r="FC336" s="273"/>
      <c r="FD336" s="385"/>
      <c r="FE336"/>
      <c r="FF336" s="12">
        <v>276</v>
      </c>
      <c r="FG336" s="69"/>
      <c r="FH336" s="70"/>
      <c r="FW336" s="273"/>
      <c r="FX336" s="385"/>
      <c r="FY336"/>
      <c r="FZ336" s="12">
        <v>276</v>
      </c>
      <c r="GA336" s="69"/>
      <c r="GB336" s="70"/>
      <c r="GQ336" s="273"/>
      <c r="GR336" s="385"/>
      <c r="GS336"/>
      <c r="GT336" s="12">
        <v>276</v>
      </c>
      <c r="GU336" s="69"/>
      <c r="GV336" s="70"/>
      <c r="HK336" s="273"/>
      <c r="HL336" s="385"/>
      <c r="HM336"/>
      <c r="HN336" s="12">
        <v>276</v>
      </c>
      <c r="HO336" s="69"/>
      <c r="HP336" s="70"/>
      <c r="IE336" s="273"/>
      <c r="IF336" s="385"/>
      <c r="IG336"/>
      <c r="IH336" s="12">
        <v>276</v>
      </c>
      <c r="II336" s="69"/>
      <c r="IJ336" s="70"/>
      <c r="IY336" s="273"/>
      <c r="IZ336" s="385"/>
      <c r="JA336"/>
      <c r="JB336" s="12">
        <v>276</v>
      </c>
      <c r="JC336" s="69"/>
      <c r="JD336" s="70"/>
      <c r="JS336" s="273"/>
      <c r="JT336" s="385"/>
      <c r="JU336"/>
      <c r="JV336" s="12">
        <v>276</v>
      </c>
      <c r="JW336" s="69"/>
      <c r="JX336" s="70"/>
      <c r="KM336" s="273"/>
    </row>
    <row r="337" spans="2:299" ht="12.75" customHeight="1" x14ac:dyDescent="0.2">
      <c r="B337" s="12">
        <v>277</v>
      </c>
      <c r="C337" s="69"/>
      <c r="D337" s="70"/>
      <c r="S337" s="273"/>
      <c r="T337" s="385"/>
      <c r="V337" s="12">
        <v>277</v>
      </c>
      <c r="W337" s="69"/>
      <c r="X337" s="70"/>
      <c r="AM337" s="273"/>
      <c r="AN337" s="385"/>
      <c r="AP337" s="12">
        <v>277</v>
      </c>
      <c r="AQ337" s="69"/>
      <c r="AR337" s="70"/>
      <c r="BG337" s="273"/>
      <c r="BH337" s="271"/>
      <c r="BI337"/>
      <c r="BJ337" s="12">
        <v>277</v>
      </c>
      <c r="BK337" s="69"/>
      <c r="BL337" s="70"/>
      <c r="CA337" s="273"/>
      <c r="CB337" s="385"/>
      <c r="CC337"/>
      <c r="CD337" s="12">
        <v>277</v>
      </c>
      <c r="CE337" s="69"/>
      <c r="CF337" s="70"/>
      <c r="CU337" s="273"/>
      <c r="CV337" s="385"/>
      <c r="CW337"/>
      <c r="CX337" s="12">
        <v>277</v>
      </c>
      <c r="CY337" s="69"/>
      <c r="CZ337" s="70"/>
      <c r="DO337" s="273"/>
      <c r="DP337" s="385"/>
      <c r="DQ337"/>
      <c r="DR337" s="12">
        <v>277</v>
      </c>
      <c r="DS337" s="69"/>
      <c r="DT337" s="70"/>
      <c r="EI337" s="273"/>
      <c r="EJ337" s="385"/>
      <c r="EK337"/>
      <c r="EL337" s="12">
        <v>277</v>
      </c>
      <c r="EM337" s="69"/>
      <c r="EN337" s="70"/>
      <c r="FC337" s="273"/>
      <c r="FD337" s="385"/>
      <c r="FE337"/>
      <c r="FF337" s="12">
        <v>277</v>
      </c>
      <c r="FG337" s="69"/>
      <c r="FH337" s="70"/>
      <c r="FW337" s="273"/>
      <c r="FX337" s="385"/>
      <c r="FY337"/>
      <c r="FZ337" s="12">
        <v>277</v>
      </c>
      <c r="GA337" s="69"/>
      <c r="GB337" s="70"/>
      <c r="GQ337" s="273"/>
      <c r="GR337" s="385"/>
      <c r="GS337"/>
      <c r="GT337" s="12">
        <v>277</v>
      </c>
      <c r="GU337" s="69"/>
      <c r="GV337" s="70"/>
      <c r="HK337" s="273"/>
      <c r="HL337" s="385"/>
      <c r="HM337"/>
      <c r="HN337" s="12">
        <v>277</v>
      </c>
      <c r="HO337" s="69"/>
      <c r="HP337" s="70"/>
      <c r="IE337" s="273"/>
      <c r="IF337" s="385"/>
      <c r="IG337"/>
      <c r="IH337" s="12">
        <v>277</v>
      </c>
      <c r="II337" s="69"/>
      <c r="IJ337" s="70"/>
      <c r="IY337" s="273"/>
      <c r="IZ337" s="385"/>
      <c r="JA337"/>
      <c r="JB337" s="12">
        <v>277</v>
      </c>
      <c r="JC337" s="69"/>
      <c r="JD337" s="70"/>
      <c r="JS337" s="273"/>
      <c r="JT337" s="385"/>
      <c r="JU337"/>
      <c r="JV337" s="12">
        <v>277</v>
      </c>
      <c r="JW337" s="69"/>
      <c r="JX337" s="70"/>
      <c r="KM337" s="273"/>
    </row>
    <row r="338" spans="2:299" ht="12.75" customHeight="1" x14ac:dyDescent="0.2">
      <c r="B338" s="12">
        <v>278</v>
      </c>
      <c r="C338" s="69"/>
      <c r="D338" s="70"/>
      <c r="S338" s="273"/>
      <c r="T338" s="385"/>
      <c r="V338" s="12">
        <v>278</v>
      </c>
      <c r="W338" s="69"/>
      <c r="X338" s="70"/>
      <c r="AM338" s="273"/>
      <c r="AN338" s="385"/>
      <c r="AP338" s="12">
        <v>278</v>
      </c>
      <c r="AQ338" s="69"/>
      <c r="AR338" s="70"/>
      <c r="BG338" s="273"/>
      <c r="BH338" s="271"/>
      <c r="BI338"/>
      <c r="BJ338" s="12">
        <v>278</v>
      </c>
      <c r="BK338" s="69"/>
      <c r="BL338" s="70"/>
      <c r="CA338" s="273"/>
      <c r="CB338" s="385"/>
      <c r="CC338"/>
      <c r="CD338" s="12">
        <v>278</v>
      </c>
      <c r="CE338" s="69"/>
      <c r="CF338" s="70"/>
      <c r="CU338" s="273"/>
      <c r="CV338" s="385"/>
      <c r="CW338"/>
      <c r="CX338" s="12">
        <v>278</v>
      </c>
      <c r="CY338" s="69"/>
      <c r="CZ338" s="70"/>
      <c r="DO338" s="273"/>
      <c r="DP338" s="385"/>
      <c r="DQ338"/>
      <c r="DR338" s="12">
        <v>278</v>
      </c>
      <c r="DS338" s="69"/>
      <c r="DT338" s="70"/>
      <c r="EI338" s="273"/>
      <c r="EJ338" s="385"/>
      <c r="EK338"/>
      <c r="EL338" s="12">
        <v>278</v>
      </c>
      <c r="EM338" s="69"/>
      <c r="EN338" s="70"/>
      <c r="FC338" s="273"/>
      <c r="FD338" s="385"/>
      <c r="FE338"/>
      <c r="FF338" s="12">
        <v>278</v>
      </c>
      <c r="FG338" s="69"/>
      <c r="FH338" s="70"/>
      <c r="FW338" s="273"/>
      <c r="FX338" s="385"/>
      <c r="FY338"/>
      <c r="FZ338" s="12">
        <v>278</v>
      </c>
      <c r="GA338" s="69"/>
      <c r="GB338" s="70"/>
      <c r="GQ338" s="273"/>
      <c r="GR338" s="385"/>
      <c r="GS338"/>
      <c r="GT338" s="12">
        <v>278</v>
      </c>
      <c r="GU338" s="69"/>
      <c r="GV338" s="70"/>
      <c r="HK338" s="273"/>
      <c r="HL338" s="385"/>
      <c r="HM338"/>
      <c r="HN338" s="12">
        <v>278</v>
      </c>
      <c r="HO338" s="69"/>
      <c r="HP338" s="70"/>
      <c r="IE338" s="273"/>
      <c r="IF338" s="385"/>
      <c r="IG338"/>
      <c r="IH338" s="12">
        <v>278</v>
      </c>
      <c r="II338" s="69"/>
      <c r="IJ338" s="70"/>
      <c r="IY338" s="273"/>
      <c r="IZ338" s="385"/>
      <c r="JA338"/>
      <c r="JB338" s="12">
        <v>278</v>
      </c>
      <c r="JC338" s="69"/>
      <c r="JD338" s="70"/>
      <c r="JS338" s="273"/>
      <c r="JT338" s="385"/>
      <c r="JU338"/>
      <c r="JV338" s="12">
        <v>278</v>
      </c>
      <c r="JW338" s="69"/>
      <c r="JX338" s="70"/>
      <c r="KM338" s="273"/>
    </row>
    <row r="339" spans="2:299" ht="12.75" customHeight="1" x14ac:dyDescent="0.2">
      <c r="B339" s="12">
        <v>279</v>
      </c>
      <c r="C339" s="69"/>
      <c r="D339" s="70"/>
      <c r="S339" s="273"/>
      <c r="T339" s="385"/>
      <c r="V339" s="12">
        <v>279</v>
      </c>
      <c r="W339" s="69"/>
      <c r="X339" s="70"/>
      <c r="AM339" s="273"/>
      <c r="AN339" s="385"/>
      <c r="AP339" s="12">
        <v>279</v>
      </c>
      <c r="AQ339" s="69"/>
      <c r="AR339" s="70"/>
      <c r="BG339" s="273"/>
      <c r="BH339" s="271"/>
      <c r="BI339"/>
      <c r="BJ339" s="12">
        <v>279</v>
      </c>
      <c r="BK339" s="69"/>
      <c r="BL339" s="70"/>
      <c r="CA339" s="273"/>
      <c r="CB339" s="385"/>
      <c r="CC339"/>
      <c r="CD339" s="12">
        <v>279</v>
      </c>
      <c r="CE339" s="69"/>
      <c r="CF339" s="70"/>
      <c r="CU339" s="273"/>
      <c r="CV339" s="385"/>
      <c r="CW339"/>
      <c r="CX339" s="12">
        <v>279</v>
      </c>
      <c r="CY339" s="69"/>
      <c r="CZ339" s="70"/>
      <c r="DO339" s="273"/>
      <c r="DP339" s="385"/>
      <c r="DQ339"/>
      <c r="DR339" s="12">
        <v>279</v>
      </c>
      <c r="DS339" s="69"/>
      <c r="DT339" s="70"/>
      <c r="EI339" s="273"/>
      <c r="EJ339" s="385"/>
      <c r="EK339"/>
      <c r="EL339" s="12">
        <v>279</v>
      </c>
      <c r="EM339" s="69"/>
      <c r="EN339" s="70"/>
      <c r="FC339" s="273"/>
      <c r="FD339" s="385"/>
      <c r="FE339"/>
      <c r="FF339" s="12">
        <v>279</v>
      </c>
      <c r="FG339" s="69"/>
      <c r="FH339" s="70"/>
      <c r="FW339" s="273"/>
      <c r="FX339" s="385"/>
      <c r="FY339"/>
      <c r="FZ339" s="12">
        <v>279</v>
      </c>
      <c r="GA339" s="69"/>
      <c r="GB339" s="70"/>
      <c r="GQ339" s="273"/>
      <c r="GR339" s="385"/>
      <c r="GS339"/>
      <c r="GT339" s="12">
        <v>279</v>
      </c>
      <c r="GU339" s="69"/>
      <c r="GV339" s="70"/>
      <c r="HK339" s="273"/>
      <c r="HL339" s="385"/>
      <c r="HM339"/>
      <c r="HN339" s="12">
        <v>279</v>
      </c>
      <c r="HO339" s="69"/>
      <c r="HP339" s="70"/>
      <c r="IE339" s="273"/>
      <c r="IF339" s="385"/>
      <c r="IG339"/>
      <c r="IH339" s="12">
        <v>279</v>
      </c>
      <c r="II339" s="69"/>
      <c r="IJ339" s="70"/>
      <c r="IY339" s="273"/>
      <c r="IZ339" s="385"/>
      <c r="JA339"/>
      <c r="JB339" s="12">
        <v>279</v>
      </c>
      <c r="JC339" s="69"/>
      <c r="JD339" s="70"/>
      <c r="JS339" s="273"/>
      <c r="JT339" s="385"/>
      <c r="JU339"/>
      <c r="JV339" s="12">
        <v>279</v>
      </c>
      <c r="JW339" s="69"/>
      <c r="JX339" s="70"/>
      <c r="KM339" s="273"/>
    </row>
    <row r="340" spans="2:299" ht="12.75" customHeight="1" x14ac:dyDescent="0.2">
      <c r="B340" s="12">
        <v>280</v>
      </c>
      <c r="C340" s="69"/>
      <c r="D340" s="70"/>
      <c r="S340" s="273"/>
      <c r="T340" s="385"/>
      <c r="V340" s="12">
        <v>280</v>
      </c>
      <c r="W340" s="69"/>
      <c r="X340" s="70"/>
      <c r="AM340" s="273"/>
      <c r="AN340" s="385"/>
      <c r="AP340" s="12">
        <v>280</v>
      </c>
      <c r="AQ340" s="69"/>
      <c r="AR340" s="70"/>
      <c r="BG340" s="273"/>
      <c r="BH340" s="271"/>
      <c r="BI340"/>
      <c r="BJ340" s="12">
        <v>280</v>
      </c>
      <c r="BK340" s="69"/>
      <c r="BL340" s="70"/>
      <c r="CA340" s="273"/>
      <c r="CB340" s="385"/>
      <c r="CC340"/>
      <c r="CD340" s="12">
        <v>280</v>
      </c>
      <c r="CE340" s="69"/>
      <c r="CF340" s="70"/>
      <c r="CU340" s="273"/>
      <c r="CV340" s="385"/>
      <c r="CW340"/>
      <c r="CX340" s="12">
        <v>280</v>
      </c>
      <c r="CY340" s="69"/>
      <c r="CZ340" s="70"/>
      <c r="DO340" s="273"/>
      <c r="DP340" s="385"/>
      <c r="DQ340"/>
      <c r="DR340" s="12">
        <v>280</v>
      </c>
      <c r="DS340" s="69"/>
      <c r="DT340" s="70"/>
      <c r="EI340" s="273"/>
      <c r="EJ340" s="385"/>
      <c r="EK340"/>
      <c r="EL340" s="12">
        <v>280</v>
      </c>
      <c r="EM340" s="69"/>
      <c r="EN340" s="70"/>
      <c r="FC340" s="273"/>
      <c r="FD340" s="385"/>
      <c r="FE340"/>
      <c r="FF340" s="12">
        <v>280</v>
      </c>
      <c r="FG340" s="69"/>
      <c r="FH340" s="70"/>
      <c r="FW340" s="273"/>
      <c r="FX340" s="385"/>
      <c r="FY340"/>
      <c r="FZ340" s="12">
        <v>280</v>
      </c>
      <c r="GA340" s="69"/>
      <c r="GB340" s="70"/>
      <c r="GQ340" s="273"/>
      <c r="GR340" s="385"/>
      <c r="GS340"/>
      <c r="GT340" s="12">
        <v>280</v>
      </c>
      <c r="GU340" s="69"/>
      <c r="GV340" s="70"/>
      <c r="HK340" s="273"/>
      <c r="HL340" s="385"/>
      <c r="HM340"/>
      <c r="HN340" s="12">
        <v>280</v>
      </c>
      <c r="HO340" s="69"/>
      <c r="HP340" s="70"/>
      <c r="IE340" s="273"/>
      <c r="IF340" s="385"/>
      <c r="IG340"/>
      <c r="IH340" s="12">
        <v>280</v>
      </c>
      <c r="II340" s="69"/>
      <c r="IJ340" s="70"/>
      <c r="IY340" s="273"/>
      <c r="IZ340" s="385"/>
      <c r="JA340"/>
      <c r="JB340" s="12">
        <v>280</v>
      </c>
      <c r="JC340" s="69"/>
      <c r="JD340" s="70"/>
      <c r="JS340" s="273"/>
      <c r="JT340" s="385"/>
      <c r="JU340"/>
      <c r="JV340" s="12">
        <v>280</v>
      </c>
      <c r="JW340" s="69"/>
      <c r="JX340" s="70"/>
      <c r="KM340" s="273"/>
    </row>
    <row r="341" spans="2:299" ht="12.75" customHeight="1" x14ac:dyDescent="0.2">
      <c r="B341" s="12">
        <v>281</v>
      </c>
      <c r="C341" s="69"/>
      <c r="D341" s="70"/>
      <c r="S341" s="273"/>
      <c r="T341" s="385"/>
      <c r="V341" s="12">
        <v>281</v>
      </c>
      <c r="W341" s="69"/>
      <c r="X341" s="70"/>
      <c r="AM341" s="273"/>
      <c r="AN341" s="385"/>
      <c r="AP341" s="12">
        <v>281</v>
      </c>
      <c r="AQ341" s="69"/>
      <c r="AR341" s="70"/>
      <c r="BG341" s="273"/>
      <c r="BH341" s="271"/>
      <c r="BI341"/>
      <c r="BJ341" s="12">
        <v>281</v>
      </c>
      <c r="BK341" s="69"/>
      <c r="BL341" s="70"/>
      <c r="CA341" s="273"/>
      <c r="CB341" s="385"/>
      <c r="CC341"/>
      <c r="CD341" s="12">
        <v>281</v>
      </c>
      <c r="CE341" s="69"/>
      <c r="CF341" s="70"/>
      <c r="CU341" s="273"/>
      <c r="CV341" s="385"/>
      <c r="CW341"/>
      <c r="CX341" s="12">
        <v>281</v>
      </c>
      <c r="CY341" s="69"/>
      <c r="CZ341" s="70"/>
      <c r="DO341" s="273"/>
      <c r="DP341" s="385"/>
      <c r="DQ341"/>
      <c r="DR341" s="12">
        <v>281</v>
      </c>
      <c r="DS341" s="69"/>
      <c r="DT341" s="70"/>
      <c r="EI341" s="273"/>
      <c r="EJ341" s="385"/>
      <c r="EK341"/>
      <c r="EL341" s="12">
        <v>281</v>
      </c>
      <c r="EM341" s="69"/>
      <c r="EN341" s="70"/>
      <c r="FC341" s="273"/>
      <c r="FD341" s="385"/>
      <c r="FE341"/>
      <c r="FF341" s="12">
        <v>281</v>
      </c>
      <c r="FG341" s="69"/>
      <c r="FH341" s="70"/>
      <c r="FW341" s="273"/>
      <c r="FX341" s="385"/>
      <c r="FY341"/>
      <c r="FZ341" s="12">
        <v>281</v>
      </c>
      <c r="GA341" s="69"/>
      <c r="GB341" s="70"/>
      <c r="GQ341" s="273"/>
      <c r="GR341" s="385"/>
      <c r="GS341"/>
      <c r="GT341" s="12">
        <v>281</v>
      </c>
      <c r="GU341" s="69"/>
      <c r="GV341" s="70"/>
      <c r="HK341" s="273"/>
      <c r="HL341" s="385"/>
      <c r="HM341"/>
      <c r="HN341" s="12">
        <v>281</v>
      </c>
      <c r="HO341" s="69"/>
      <c r="HP341" s="70"/>
      <c r="IE341" s="273"/>
      <c r="IF341" s="385"/>
      <c r="IG341"/>
      <c r="IH341" s="12">
        <v>281</v>
      </c>
      <c r="II341" s="69"/>
      <c r="IJ341" s="70"/>
      <c r="IY341" s="273"/>
      <c r="IZ341" s="385"/>
      <c r="JA341"/>
      <c r="JB341" s="12">
        <v>281</v>
      </c>
      <c r="JC341" s="69"/>
      <c r="JD341" s="70"/>
      <c r="JS341" s="273"/>
      <c r="JT341" s="385"/>
      <c r="JU341"/>
      <c r="JV341" s="12">
        <v>281</v>
      </c>
      <c r="JW341" s="69"/>
      <c r="JX341" s="70"/>
      <c r="KM341" s="273"/>
    </row>
    <row r="342" spans="2:299" ht="12.75" customHeight="1" x14ac:dyDescent="0.2">
      <c r="B342" s="12">
        <v>282</v>
      </c>
      <c r="C342" s="69"/>
      <c r="D342" s="70"/>
      <c r="S342" s="273"/>
      <c r="T342" s="385"/>
      <c r="V342" s="12">
        <v>282</v>
      </c>
      <c r="W342" s="69"/>
      <c r="X342" s="70"/>
      <c r="AM342" s="273"/>
      <c r="AN342" s="385"/>
      <c r="AP342" s="12">
        <v>282</v>
      </c>
      <c r="AQ342" s="69"/>
      <c r="AR342" s="70"/>
      <c r="BG342" s="273"/>
      <c r="BH342" s="271"/>
      <c r="BI342"/>
      <c r="BJ342" s="12">
        <v>282</v>
      </c>
      <c r="BK342" s="69"/>
      <c r="BL342" s="70"/>
      <c r="CA342" s="273"/>
      <c r="CB342" s="385"/>
      <c r="CC342"/>
      <c r="CD342" s="12">
        <v>282</v>
      </c>
      <c r="CE342" s="69"/>
      <c r="CF342" s="70"/>
      <c r="CU342" s="273"/>
      <c r="CV342" s="385"/>
      <c r="CW342"/>
      <c r="CX342" s="12">
        <v>282</v>
      </c>
      <c r="CY342" s="69"/>
      <c r="CZ342" s="70"/>
      <c r="DO342" s="273"/>
      <c r="DP342" s="385"/>
      <c r="DQ342"/>
      <c r="DR342" s="12">
        <v>282</v>
      </c>
      <c r="DS342" s="69"/>
      <c r="DT342" s="70"/>
      <c r="EI342" s="273"/>
      <c r="EJ342" s="385"/>
      <c r="EK342"/>
      <c r="EL342" s="12">
        <v>282</v>
      </c>
      <c r="EM342" s="69"/>
      <c r="EN342" s="70"/>
      <c r="FC342" s="273"/>
      <c r="FD342" s="385"/>
      <c r="FE342"/>
      <c r="FF342" s="12">
        <v>282</v>
      </c>
      <c r="FG342" s="69"/>
      <c r="FH342" s="70"/>
      <c r="FW342" s="273"/>
      <c r="FX342" s="385"/>
      <c r="FY342"/>
      <c r="FZ342" s="12">
        <v>282</v>
      </c>
      <c r="GA342" s="69"/>
      <c r="GB342" s="70"/>
      <c r="GQ342" s="273"/>
      <c r="GR342" s="385"/>
      <c r="GS342"/>
      <c r="GT342" s="12">
        <v>282</v>
      </c>
      <c r="GU342" s="69"/>
      <c r="GV342" s="70"/>
      <c r="HK342" s="273"/>
      <c r="HL342" s="385"/>
      <c r="HM342"/>
      <c r="HN342" s="12">
        <v>282</v>
      </c>
      <c r="HO342" s="69"/>
      <c r="HP342" s="70"/>
      <c r="IE342" s="273"/>
      <c r="IF342" s="385"/>
      <c r="IG342"/>
      <c r="IH342" s="12">
        <v>282</v>
      </c>
      <c r="II342" s="69"/>
      <c r="IJ342" s="70"/>
      <c r="IY342" s="273"/>
      <c r="IZ342" s="385"/>
      <c r="JA342"/>
      <c r="JB342" s="12">
        <v>282</v>
      </c>
      <c r="JC342" s="69"/>
      <c r="JD342" s="70"/>
      <c r="JS342" s="273"/>
      <c r="JT342" s="385"/>
      <c r="JU342"/>
      <c r="JV342" s="12">
        <v>282</v>
      </c>
      <c r="JW342" s="69"/>
      <c r="JX342" s="70"/>
      <c r="KM342" s="273"/>
    </row>
    <row r="343" spans="2:299" ht="12.75" customHeight="1" x14ac:dyDescent="0.2">
      <c r="B343" s="12">
        <v>283</v>
      </c>
      <c r="C343" s="69"/>
      <c r="D343" s="70"/>
      <c r="S343" s="273"/>
      <c r="T343" s="385"/>
      <c r="V343" s="12">
        <v>283</v>
      </c>
      <c r="W343" s="69"/>
      <c r="X343" s="70"/>
      <c r="AM343" s="273"/>
      <c r="AN343" s="385"/>
      <c r="AP343" s="12">
        <v>283</v>
      </c>
      <c r="AQ343" s="69"/>
      <c r="AR343" s="70"/>
      <c r="BG343" s="273"/>
      <c r="BH343" s="271"/>
      <c r="BI343"/>
      <c r="BJ343" s="12">
        <v>283</v>
      </c>
      <c r="BK343" s="69"/>
      <c r="BL343" s="70"/>
      <c r="CA343" s="273"/>
      <c r="CB343" s="385"/>
      <c r="CC343"/>
      <c r="CD343" s="12">
        <v>283</v>
      </c>
      <c r="CE343" s="69"/>
      <c r="CF343" s="70"/>
      <c r="CU343" s="273"/>
      <c r="CV343" s="385"/>
      <c r="CW343"/>
      <c r="CX343" s="12">
        <v>283</v>
      </c>
      <c r="CY343" s="69"/>
      <c r="CZ343" s="70"/>
      <c r="DO343" s="273"/>
      <c r="DP343" s="385"/>
      <c r="DQ343"/>
      <c r="DR343" s="12">
        <v>283</v>
      </c>
      <c r="DS343" s="69"/>
      <c r="DT343" s="70"/>
      <c r="EI343" s="273"/>
      <c r="EJ343" s="385"/>
      <c r="EK343"/>
      <c r="EL343" s="12">
        <v>283</v>
      </c>
      <c r="EM343" s="69"/>
      <c r="EN343" s="70"/>
      <c r="FC343" s="273"/>
      <c r="FD343" s="385"/>
      <c r="FE343"/>
      <c r="FF343" s="12">
        <v>283</v>
      </c>
      <c r="FG343" s="69"/>
      <c r="FH343" s="70"/>
      <c r="FW343" s="273"/>
      <c r="FX343" s="385"/>
      <c r="FY343"/>
      <c r="FZ343" s="12">
        <v>283</v>
      </c>
      <c r="GA343" s="69"/>
      <c r="GB343" s="70"/>
      <c r="GQ343" s="273"/>
      <c r="GR343" s="385"/>
      <c r="GS343"/>
      <c r="GT343" s="12">
        <v>283</v>
      </c>
      <c r="GU343" s="69"/>
      <c r="GV343" s="70"/>
      <c r="HK343" s="273"/>
      <c r="HL343" s="385"/>
      <c r="HM343"/>
      <c r="HN343" s="12">
        <v>283</v>
      </c>
      <c r="HO343" s="69"/>
      <c r="HP343" s="70"/>
      <c r="IE343" s="273"/>
      <c r="IF343" s="385"/>
      <c r="IG343"/>
      <c r="IH343" s="12">
        <v>283</v>
      </c>
      <c r="II343" s="69"/>
      <c r="IJ343" s="70"/>
      <c r="IY343" s="273"/>
      <c r="IZ343" s="385"/>
      <c r="JA343"/>
      <c r="JB343" s="12">
        <v>283</v>
      </c>
      <c r="JC343" s="69"/>
      <c r="JD343" s="70"/>
      <c r="JS343" s="273"/>
      <c r="JT343" s="385"/>
      <c r="JU343"/>
      <c r="JV343" s="12">
        <v>283</v>
      </c>
      <c r="JW343" s="69"/>
      <c r="JX343" s="70"/>
      <c r="KM343" s="273"/>
    </row>
    <row r="344" spans="2:299" ht="12.75" customHeight="1" x14ac:dyDescent="0.2">
      <c r="B344" s="12">
        <v>284</v>
      </c>
      <c r="C344" s="69"/>
      <c r="D344" s="70"/>
      <c r="S344" s="273"/>
      <c r="T344" s="385"/>
      <c r="V344" s="12">
        <v>284</v>
      </c>
      <c r="W344" s="69"/>
      <c r="X344" s="70"/>
      <c r="AM344" s="273"/>
      <c r="AN344" s="385"/>
      <c r="AP344" s="12">
        <v>284</v>
      </c>
      <c r="AQ344" s="69"/>
      <c r="AR344" s="70"/>
      <c r="BG344" s="273"/>
      <c r="BH344" s="271"/>
      <c r="BI344"/>
      <c r="BJ344" s="12">
        <v>284</v>
      </c>
      <c r="BK344" s="69"/>
      <c r="BL344" s="70"/>
      <c r="CA344" s="273"/>
      <c r="CB344" s="385"/>
      <c r="CC344"/>
      <c r="CD344" s="12">
        <v>284</v>
      </c>
      <c r="CE344" s="69"/>
      <c r="CF344" s="70"/>
      <c r="CU344" s="273"/>
      <c r="CV344" s="385"/>
      <c r="CW344"/>
      <c r="CX344" s="12">
        <v>284</v>
      </c>
      <c r="CY344" s="69"/>
      <c r="CZ344" s="70"/>
      <c r="DO344" s="273"/>
      <c r="DP344" s="385"/>
      <c r="DQ344"/>
      <c r="DR344" s="12">
        <v>284</v>
      </c>
      <c r="DS344" s="69"/>
      <c r="DT344" s="70"/>
      <c r="EI344" s="273"/>
      <c r="EJ344" s="385"/>
      <c r="EK344"/>
      <c r="EL344" s="12">
        <v>284</v>
      </c>
      <c r="EM344" s="69"/>
      <c r="EN344" s="70"/>
      <c r="FC344" s="273"/>
      <c r="FD344" s="385"/>
      <c r="FE344"/>
      <c r="FF344" s="12">
        <v>284</v>
      </c>
      <c r="FG344" s="69"/>
      <c r="FH344" s="70"/>
      <c r="FW344" s="273"/>
      <c r="FX344" s="385"/>
      <c r="FY344"/>
      <c r="FZ344" s="12">
        <v>284</v>
      </c>
      <c r="GA344" s="69"/>
      <c r="GB344" s="70"/>
      <c r="GQ344" s="273"/>
      <c r="GR344" s="385"/>
      <c r="GS344"/>
      <c r="GT344" s="12">
        <v>284</v>
      </c>
      <c r="GU344" s="69"/>
      <c r="GV344" s="70"/>
      <c r="HK344" s="273"/>
      <c r="HL344" s="385"/>
      <c r="HM344"/>
      <c r="HN344" s="12">
        <v>284</v>
      </c>
      <c r="HO344" s="69"/>
      <c r="HP344" s="70"/>
      <c r="IE344" s="273"/>
      <c r="IF344" s="385"/>
      <c r="IG344"/>
      <c r="IH344" s="12">
        <v>284</v>
      </c>
      <c r="II344" s="69"/>
      <c r="IJ344" s="70"/>
      <c r="IY344" s="273"/>
      <c r="IZ344" s="385"/>
      <c r="JA344"/>
      <c r="JB344" s="12">
        <v>284</v>
      </c>
      <c r="JC344" s="69"/>
      <c r="JD344" s="70"/>
      <c r="JS344" s="273"/>
      <c r="JT344" s="385"/>
      <c r="JU344"/>
      <c r="JV344" s="12">
        <v>284</v>
      </c>
      <c r="JW344" s="69"/>
      <c r="JX344" s="70"/>
      <c r="KM344" s="273"/>
    </row>
    <row r="345" spans="2:299" ht="12.75" customHeight="1" x14ac:dyDescent="0.2">
      <c r="B345" s="12">
        <v>285</v>
      </c>
      <c r="C345" s="69"/>
      <c r="D345" s="70"/>
      <c r="S345" s="273"/>
      <c r="T345" s="385"/>
      <c r="V345" s="12">
        <v>285</v>
      </c>
      <c r="W345" s="69"/>
      <c r="X345" s="70"/>
      <c r="AM345" s="273"/>
      <c r="AN345" s="385"/>
      <c r="AP345" s="12">
        <v>285</v>
      </c>
      <c r="AQ345" s="69"/>
      <c r="AR345" s="70"/>
      <c r="BG345" s="273"/>
      <c r="BH345" s="271"/>
      <c r="BI345"/>
      <c r="BJ345" s="12">
        <v>285</v>
      </c>
      <c r="BK345" s="69"/>
      <c r="BL345" s="70"/>
      <c r="CA345" s="273"/>
      <c r="CB345" s="385"/>
      <c r="CC345"/>
      <c r="CD345" s="12">
        <v>285</v>
      </c>
      <c r="CE345" s="69"/>
      <c r="CF345" s="70"/>
      <c r="CU345" s="273"/>
      <c r="CV345" s="385"/>
      <c r="CW345"/>
      <c r="CX345" s="12">
        <v>285</v>
      </c>
      <c r="CY345" s="69"/>
      <c r="CZ345" s="70"/>
      <c r="DO345" s="273"/>
      <c r="DP345" s="385"/>
      <c r="DQ345"/>
      <c r="DR345" s="12">
        <v>285</v>
      </c>
      <c r="DS345" s="69"/>
      <c r="DT345" s="70"/>
      <c r="EI345" s="273"/>
      <c r="EJ345" s="385"/>
      <c r="EK345"/>
      <c r="EL345" s="12">
        <v>285</v>
      </c>
      <c r="EM345" s="69"/>
      <c r="EN345" s="70"/>
      <c r="FC345" s="273"/>
      <c r="FD345" s="385"/>
      <c r="FE345"/>
      <c r="FF345" s="12">
        <v>285</v>
      </c>
      <c r="FG345" s="69"/>
      <c r="FH345" s="70"/>
      <c r="FW345" s="273"/>
      <c r="FX345" s="385"/>
      <c r="FY345"/>
      <c r="FZ345" s="12">
        <v>285</v>
      </c>
      <c r="GA345" s="69"/>
      <c r="GB345" s="70"/>
      <c r="GQ345" s="273"/>
      <c r="GR345" s="385"/>
      <c r="GS345"/>
      <c r="GT345" s="12">
        <v>285</v>
      </c>
      <c r="GU345" s="69"/>
      <c r="GV345" s="70"/>
      <c r="HK345" s="273"/>
      <c r="HL345" s="385"/>
      <c r="HM345"/>
      <c r="HN345" s="12">
        <v>285</v>
      </c>
      <c r="HO345" s="69"/>
      <c r="HP345" s="70"/>
      <c r="IE345" s="273"/>
      <c r="IF345" s="385"/>
      <c r="IG345"/>
      <c r="IH345" s="12">
        <v>285</v>
      </c>
      <c r="II345" s="69"/>
      <c r="IJ345" s="70"/>
      <c r="IY345" s="273"/>
      <c r="IZ345" s="385"/>
      <c r="JA345"/>
      <c r="JB345" s="12">
        <v>285</v>
      </c>
      <c r="JC345" s="69"/>
      <c r="JD345" s="70"/>
      <c r="JS345" s="273"/>
      <c r="JT345" s="385"/>
      <c r="JU345"/>
      <c r="JV345" s="12">
        <v>285</v>
      </c>
      <c r="JW345" s="69"/>
      <c r="JX345" s="70"/>
      <c r="KM345" s="273"/>
    </row>
    <row r="346" spans="2:299" ht="12.75" customHeight="1" x14ac:dyDescent="0.2">
      <c r="B346" s="12">
        <v>286</v>
      </c>
      <c r="C346" s="69"/>
      <c r="D346" s="70"/>
      <c r="S346" s="273"/>
      <c r="T346" s="385"/>
      <c r="V346" s="12">
        <v>286</v>
      </c>
      <c r="W346" s="69"/>
      <c r="X346" s="70"/>
      <c r="AM346" s="273"/>
      <c r="AN346" s="385"/>
      <c r="AP346" s="12">
        <v>286</v>
      </c>
      <c r="AQ346" s="69"/>
      <c r="AR346" s="70"/>
      <c r="BG346" s="273"/>
      <c r="BH346" s="271"/>
      <c r="BI346"/>
      <c r="BJ346" s="12">
        <v>286</v>
      </c>
      <c r="BK346" s="69"/>
      <c r="BL346" s="70"/>
      <c r="CA346" s="273"/>
      <c r="CB346" s="385"/>
      <c r="CC346"/>
      <c r="CD346" s="12">
        <v>286</v>
      </c>
      <c r="CE346" s="69"/>
      <c r="CF346" s="70"/>
      <c r="CU346" s="273"/>
      <c r="CV346" s="385"/>
      <c r="CW346"/>
      <c r="CX346" s="12">
        <v>286</v>
      </c>
      <c r="CY346" s="69"/>
      <c r="CZ346" s="70"/>
      <c r="DO346" s="273"/>
      <c r="DP346" s="385"/>
      <c r="DQ346"/>
      <c r="DR346" s="12">
        <v>286</v>
      </c>
      <c r="DS346" s="69"/>
      <c r="DT346" s="70"/>
      <c r="EI346" s="273"/>
      <c r="EJ346" s="385"/>
      <c r="EK346"/>
      <c r="EL346" s="12">
        <v>286</v>
      </c>
      <c r="EM346" s="69"/>
      <c r="EN346" s="70"/>
      <c r="FC346" s="273"/>
      <c r="FD346" s="385"/>
      <c r="FE346"/>
      <c r="FF346" s="12">
        <v>286</v>
      </c>
      <c r="FG346" s="69"/>
      <c r="FH346" s="70"/>
      <c r="FW346" s="273"/>
      <c r="FX346" s="385"/>
      <c r="FY346"/>
      <c r="FZ346" s="12">
        <v>286</v>
      </c>
      <c r="GA346" s="69"/>
      <c r="GB346" s="70"/>
      <c r="GQ346" s="273"/>
      <c r="GR346" s="385"/>
      <c r="GS346"/>
      <c r="GT346" s="12">
        <v>286</v>
      </c>
      <c r="GU346" s="69"/>
      <c r="GV346" s="70"/>
      <c r="HK346" s="273"/>
      <c r="HL346" s="385"/>
      <c r="HM346"/>
      <c r="HN346" s="12">
        <v>286</v>
      </c>
      <c r="HO346" s="69"/>
      <c r="HP346" s="70"/>
      <c r="IE346" s="273"/>
      <c r="IF346" s="385"/>
      <c r="IG346"/>
      <c r="IH346" s="12">
        <v>286</v>
      </c>
      <c r="II346" s="69"/>
      <c r="IJ346" s="70"/>
      <c r="IY346" s="273"/>
      <c r="IZ346" s="385"/>
      <c r="JA346"/>
      <c r="JB346" s="12">
        <v>286</v>
      </c>
      <c r="JC346" s="69"/>
      <c r="JD346" s="70"/>
      <c r="JS346" s="273"/>
      <c r="JT346" s="385"/>
      <c r="JU346"/>
      <c r="JV346" s="12">
        <v>286</v>
      </c>
      <c r="JW346" s="69"/>
      <c r="JX346" s="70"/>
      <c r="KM346" s="273"/>
    </row>
    <row r="347" spans="2:299" ht="12.75" customHeight="1" x14ac:dyDescent="0.2">
      <c r="B347" s="12">
        <v>287</v>
      </c>
      <c r="C347" s="69"/>
      <c r="D347" s="70"/>
      <c r="S347" s="273"/>
      <c r="T347" s="385"/>
      <c r="V347" s="12">
        <v>287</v>
      </c>
      <c r="W347" s="69"/>
      <c r="X347" s="70"/>
      <c r="AM347" s="273"/>
      <c r="AN347" s="385"/>
      <c r="AP347" s="12">
        <v>287</v>
      </c>
      <c r="AQ347" s="69"/>
      <c r="AR347" s="70"/>
      <c r="BG347" s="273"/>
      <c r="BH347" s="271"/>
      <c r="BI347"/>
      <c r="BJ347" s="12">
        <v>287</v>
      </c>
      <c r="BK347" s="69"/>
      <c r="BL347" s="70"/>
      <c r="CA347" s="273"/>
      <c r="CB347" s="385"/>
      <c r="CC347"/>
      <c r="CD347" s="12">
        <v>287</v>
      </c>
      <c r="CE347" s="69"/>
      <c r="CF347" s="70"/>
      <c r="CU347" s="273"/>
      <c r="CV347" s="385"/>
      <c r="CW347"/>
      <c r="CX347" s="12">
        <v>287</v>
      </c>
      <c r="CY347" s="69"/>
      <c r="CZ347" s="70"/>
      <c r="DO347" s="273"/>
      <c r="DP347" s="385"/>
      <c r="DQ347"/>
      <c r="DR347" s="12">
        <v>287</v>
      </c>
      <c r="DS347" s="69"/>
      <c r="DT347" s="70"/>
      <c r="EI347" s="273"/>
      <c r="EJ347" s="385"/>
      <c r="EK347"/>
      <c r="EL347" s="12">
        <v>287</v>
      </c>
      <c r="EM347" s="69"/>
      <c r="EN347" s="70"/>
      <c r="FC347" s="273"/>
      <c r="FD347" s="385"/>
      <c r="FE347"/>
      <c r="FF347" s="12">
        <v>287</v>
      </c>
      <c r="FG347" s="69"/>
      <c r="FH347" s="70"/>
      <c r="FW347" s="273"/>
      <c r="FX347" s="385"/>
      <c r="FY347"/>
      <c r="FZ347" s="12">
        <v>287</v>
      </c>
      <c r="GA347" s="69"/>
      <c r="GB347" s="70"/>
      <c r="GQ347" s="273"/>
      <c r="GR347" s="385"/>
      <c r="GS347"/>
      <c r="GT347" s="12">
        <v>287</v>
      </c>
      <c r="GU347" s="69"/>
      <c r="GV347" s="70"/>
      <c r="HK347" s="273"/>
      <c r="HL347" s="385"/>
      <c r="HM347"/>
      <c r="HN347" s="12">
        <v>287</v>
      </c>
      <c r="HO347" s="69"/>
      <c r="HP347" s="70"/>
      <c r="IE347" s="273"/>
      <c r="IF347" s="385"/>
      <c r="IG347"/>
      <c r="IH347" s="12">
        <v>287</v>
      </c>
      <c r="II347" s="69"/>
      <c r="IJ347" s="70"/>
      <c r="IY347" s="273"/>
      <c r="IZ347" s="385"/>
      <c r="JA347"/>
      <c r="JB347" s="12">
        <v>287</v>
      </c>
      <c r="JC347" s="69"/>
      <c r="JD347" s="70"/>
      <c r="JS347" s="273"/>
      <c r="JT347" s="385"/>
      <c r="JU347"/>
      <c r="JV347" s="12">
        <v>287</v>
      </c>
      <c r="JW347" s="69"/>
      <c r="JX347" s="70"/>
      <c r="KM347" s="273"/>
    </row>
    <row r="348" spans="2:299" ht="12.75" customHeight="1" x14ac:dyDescent="0.2">
      <c r="B348" s="12">
        <v>288</v>
      </c>
      <c r="C348" s="69"/>
      <c r="D348" s="70"/>
      <c r="S348" s="273"/>
      <c r="T348" s="385"/>
      <c r="V348" s="12">
        <v>288</v>
      </c>
      <c r="W348" s="69"/>
      <c r="X348" s="70"/>
      <c r="AM348" s="273"/>
      <c r="AN348" s="385"/>
      <c r="AP348" s="12">
        <v>288</v>
      </c>
      <c r="AQ348" s="69"/>
      <c r="AR348" s="70"/>
      <c r="BG348" s="273"/>
      <c r="BH348" s="271"/>
      <c r="BI348"/>
      <c r="BJ348" s="12">
        <v>288</v>
      </c>
      <c r="BK348" s="69"/>
      <c r="BL348" s="70"/>
      <c r="CA348" s="273"/>
      <c r="CB348" s="385"/>
      <c r="CC348"/>
      <c r="CD348" s="12">
        <v>288</v>
      </c>
      <c r="CE348" s="69"/>
      <c r="CF348" s="70"/>
      <c r="CU348" s="273"/>
      <c r="CV348" s="385"/>
      <c r="CW348"/>
      <c r="CX348" s="12">
        <v>288</v>
      </c>
      <c r="CY348" s="69"/>
      <c r="CZ348" s="70"/>
      <c r="DO348" s="273"/>
      <c r="DP348" s="385"/>
      <c r="DQ348"/>
      <c r="DR348" s="12">
        <v>288</v>
      </c>
      <c r="DS348" s="69"/>
      <c r="DT348" s="70"/>
      <c r="EI348" s="273"/>
      <c r="EJ348" s="385"/>
      <c r="EK348"/>
      <c r="EL348" s="12">
        <v>288</v>
      </c>
      <c r="EM348" s="69"/>
      <c r="EN348" s="70"/>
      <c r="FC348" s="273"/>
      <c r="FD348" s="385"/>
      <c r="FE348"/>
      <c r="FF348" s="12">
        <v>288</v>
      </c>
      <c r="FG348" s="69"/>
      <c r="FH348" s="70"/>
      <c r="FW348" s="273"/>
      <c r="FX348" s="385"/>
      <c r="FY348"/>
      <c r="FZ348" s="12">
        <v>288</v>
      </c>
      <c r="GA348" s="69"/>
      <c r="GB348" s="70"/>
      <c r="GQ348" s="273"/>
      <c r="GR348" s="385"/>
      <c r="GS348"/>
      <c r="GT348" s="12">
        <v>288</v>
      </c>
      <c r="GU348" s="69"/>
      <c r="GV348" s="70"/>
      <c r="HK348" s="273"/>
      <c r="HL348" s="385"/>
      <c r="HM348"/>
      <c r="HN348" s="12">
        <v>288</v>
      </c>
      <c r="HO348" s="69"/>
      <c r="HP348" s="70"/>
      <c r="IE348" s="273"/>
      <c r="IF348" s="385"/>
      <c r="IG348"/>
      <c r="IH348" s="12">
        <v>288</v>
      </c>
      <c r="II348" s="69"/>
      <c r="IJ348" s="70"/>
      <c r="IY348" s="273"/>
      <c r="IZ348" s="385"/>
      <c r="JA348"/>
      <c r="JB348" s="12">
        <v>288</v>
      </c>
      <c r="JC348" s="69"/>
      <c r="JD348" s="70"/>
      <c r="JS348" s="273"/>
      <c r="JT348" s="385"/>
      <c r="JU348"/>
      <c r="JV348" s="12">
        <v>288</v>
      </c>
      <c r="JW348" s="69"/>
      <c r="JX348" s="70"/>
      <c r="KM348" s="273"/>
    </row>
    <row r="349" spans="2:299" ht="12.75" customHeight="1" x14ac:dyDescent="0.2">
      <c r="B349" s="12">
        <v>289</v>
      </c>
      <c r="C349" s="69"/>
      <c r="D349" s="70"/>
      <c r="S349" s="273"/>
      <c r="T349" s="385"/>
      <c r="V349" s="12">
        <v>289</v>
      </c>
      <c r="W349" s="69"/>
      <c r="X349" s="70"/>
      <c r="AM349" s="273"/>
      <c r="AN349" s="385"/>
      <c r="AP349" s="12">
        <v>289</v>
      </c>
      <c r="AQ349" s="69"/>
      <c r="AR349" s="70"/>
      <c r="BG349" s="273"/>
      <c r="BH349" s="271"/>
      <c r="BI349"/>
      <c r="BJ349" s="12">
        <v>289</v>
      </c>
      <c r="BK349" s="69"/>
      <c r="BL349" s="70"/>
      <c r="CA349" s="273"/>
      <c r="CB349" s="385"/>
      <c r="CC349"/>
      <c r="CD349" s="12">
        <v>289</v>
      </c>
      <c r="CE349" s="69"/>
      <c r="CF349" s="70"/>
      <c r="CU349" s="273"/>
      <c r="CV349" s="385"/>
      <c r="CW349"/>
      <c r="CX349" s="12">
        <v>289</v>
      </c>
      <c r="CY349" s="69"/>
      <c r="CZ349" s="70"/>
      <c r="DO349" s="273"/>
      <c r="DP349" s="385"/>
      <c r="DQ349"/>
      <c r="DR349" s="12">
        <v>289</v>
      </c>
      <c r="DS349" s="69"/>
      <c r="DT349" s="70"/>
      <c r="EI349" s="273"/>
      <c r="EJ349" s="385"/>
      <c r="EK349"/>
      <c r="EL349" s="12">
        <v>289</v>
      </c>
      <c r="EM349" s="69"/>
      <c r="EN349" s="70"/>
      <c r="FC349" s="273"/>
      <c r="FD349" s="385"/>
      <c r="FE349"/>
      <c r="FF349" s="12">
        <v>289</v>
      </c>
      <c r="FG349" s="69"/>
      <c r="FH349" s="70"/>
      <c r="FW349" s="273"/>
      <c r="FX349" s="385"/>
      <c r="FY349"/>
      <c r="FZ349" s="12">
        <v>289</v>
      </c>
      <c r="GA349" s="69"/>
      <c r="GB349" s="70"/>
      <c r="GQ349" s="273"/>
      <c r="GR349" s="385"/>
      <c r="GS349"/>
      <c r="GT349" s="12">
        <v>289</v>
      </c>
      <c r="GU349" s="69"/>
      <c r="GV349" s="70"/>
      <c r="HK349" s="273"/>
      <c r="HL349" s="385"/>
      <c r="HM349"/>
      <c r="HN349" s="12">
        <v>289</v>
      </c>
      <c r="HO349" s="69"/>
      <c r="HP349" s="70"/>
      <c r="IE349" s="273"/>
      <c r="IF349" s="385"/>
      <c r="IG349"/>
      <c r="IH349" s="12">
        <v>289</v>
      </c>
      <c r="II349" s="69"/>
      <c r="IJ349" s="70"/>
      <c r="IY349" s="273"/>
      <c r="IZ349" s="385"/>
      <c r="JA349"/>
      <c r="JB349" s="12">
        <v>289</v>
      </c>
      <c r="JC349" s="69"/>
      <c r="JD349" s="70"/>
      <c r="JS349" s="273"/>
      <c r="JT349" s="385"/>
      <c r="JU349"/>
      <c r="JV349" s="12">
        <v>289</v>
      </c>
      <c r="JW349" s="69"/>
      <c r="JX349" s="70"/>
      <c r="KM349" s="273"/>
    </row>
    <row r="350" spans="2:299" ht="12.75" customHeight="1" x14ac:dyDescent="0.2">
      <c r="B350" s="12">
        <v>290</v>
      </c>
      <c r="C350" s="69"/>
      <c r="D350" s="70"/>
      <c r="S350" s="273"/>
      <c r="T350" s="385"/>
      <c r="V350" s="12">
        <v>290</v>
      </c>
      <c r="W350" s="69"/>
      <c r="X350" s="70"/>
      <c r="AM350" s="273"/>
      <c r="AN350" s="385"/>
      <c r="AP350" s="12">
        <v>290</v>
      </c>
      <c r="AQ350" s="69"/>
      <c r="AR350" s="70"/>
      <c r="BG350" s="273"/>
      <c r="BH350" s="271"/>
      <c r="BI350"/>
      <c r="BJ350" s="12">
        <v>290</v>
      </c>
      <c r="BK350" s="69"/>
      <c r="BL350" s="70"/>
      <c r="CA350" s="273"/>
      <c r="CB350" s="385"/>
      <c r="CC350"/>
      <c r="CD350" s="12">
        <v>290</v>
      </c>
      <c r="CE350" s="69"/>
      <c r="CF350" s="70"/>
      <c r="CU350" s="273"/>
      <c r="CV350" s="385"/>
      <c r="CW350"/>
      <c r="CX350" s="12">
        <v>290</v>
      </c>
      <c r="CY350" s="69"/>
      <c r="CZ350" s="70"/>
      <c r="DO350" s="273"/>
      <c r="DP350" s="385"/>
      <c r="DQ350"/>
      <c r="DR350" s="12">
        <v>290</v>
      </c>
      <c r="DS350" s="69"/>
      <c r="DT350" s="70"/>
      <c r="EI350" s="273"/>
      <c r="EJ350" s="385"/>
      <c r="EK350"/>
      <c r="EL350" s="12">
        <v>290</v>
      </c>
      <c r="EM350" s="69"/>
      <c r="EN350" s="70"/>
      <c r="FC350" s="273"/>
      <c r="FD350" s="385"/>
      <c r="FE350"/>
      <c r="FF350" s="12">
        <v>290</v>
      </c>
      <c r="FG350" s="69"/>
      <c r="FH350" s="70"/>
      <c r="FW350" s="273"/>
      <c r="FX350" s="385"/>
      <c r="FY350"/>
      <c r="FZ350" s="12">
        <v>290</v>
      </c>
      <c r="GA350" s="69"/>
      <c r="GB350" s="70"/>
      <c r="GQ350" s="273"/>
      <c r="GR350" s="385"/>
      <c r="GS350"/>
      <c r="GT350" s="12">
        <v>290</v>
      </c>
      <c r="GU350" s="69"/>
      <c r="GV350" s="70"/>
      <c r="HK350" s="273"/>
      <c r="HL350" s="385"/>
      <c r="HM350"/>
      <c r="HN350" s="12">
        <v>290</v>
      </c>
      <c r="HO350" s="69"/>
      <c r="HP350" s="70"/>
      <c r="IE350" s="273"/>
      <c r="IF350" s="385"/>
      <c r="IG350"/>
      <c r="IH350" s="12">
        <v>290</v>
      </c>
      <c r="II350" s="69"/>
      <c r="IJ350" s="70"/>
      <c r="IY350" s="273"/>
      <c r="IZ350" s="385"/>
      <c r="JA350"/>
      <c r="JB350" s="12">
        <v>290</v>
      </c>
      <c r="JC350" s="69"/>
      <c r="JD350" s="70"/>
      <c r="JS350" s="273"/>
      <c r="JT350" s="385"/>
      <c r="JU350"/>
      <c r="JV350" s="12">
        <v>290</v>
      </c>
      <c r="JW350" s="69"/>
      <c r="JX350" s="70"/>
      <c r="KM350" s="273"/>
    </row>
    <row r="351" spans="2:299" ht="12.75" customHeight="1" x14ac:dyDescent="0.2">
      <c r="B351" s="12">
        <v>291</v>
      </c>
      <c r="C351" s="69"/>
      <c r="D351" s="70"/>
      <c r="S351" s="273"/>
      <c r="T351" s="385"/>
      <c r="V351" s="12">
        <v>291</v>
      </c>
      <c r="W351" s="69"/>
      <c r="X351" s="70"/>
      <c r="AM351" s="273"/>
      <c r="AN351" s="385"/>
      <c r="AP351" s="12">
        <v>291</v>
      </c>
      <c r="AQ351" s="69"/>
      <c r="AR351" s="70"/>
      <c r="BG351" s="273"/>
      <c r="BH351" s="271"/>
      <c r="BI351"/>
      <c r="BJ351" s="12">
        <v>291</v>
      </c>
      <c r="BK351" s="69"/>
      <c r="BL351" s="70"/>
      <c r="CA351" s="273"/>
      <c r="CB351" s="385"/>
      <c r="CC351"/>
      <c r="CD351" s="12">
        <v>291</v>
      </c>
      <c r="CE351" s="69"/>
      <c r="CF351" s="70"/>
      <c r="CU351" s="273"/>
      <c r="CV351" s="385"/>
      <c r="CW351"/>
      <c r="CX351" s="12">
        <v>291</v>
      </c>
      <c r="CY351" s="69"/>
      <c r="CZ351" s="70"/>
      <c r="DO351" s="273"/>
      <c r="DP351" s="385"/>
      <c r="DQ351"/>
      <c r="DR351" s="12">
        <v>291</v>
      </c>
      <c r="DS351" s="69"/>
      <c r="DT351" s="70"/>
      <c r="EI351" s="273"/>
      <c r="EJ351" s="385"/>
      <c r="EK351"/>
      <c r="EL351" s="12">
        <v>291</v>
      </c>
      <c r="EM351" s="69"/>
      <c r="EN351" s="70"/>
      <c r="FC351" s="273"/>
      <c r="FD351" s="385"/>
      <c r="FE351"/>
      <c r="FF351" s="12">
        <v>291</v>
      </c>
      <c r="FG351" s="69"/>
      <c r="FH351" s="70"/>
      <c r="FW351" s="273"/>
      <c r="FX351" s="385"/>
      <c r="FY351"/>
      <c r="FZ351" s="12">
        <v>291</v>
      </c>
      <c r="GA351" s="69"/>
      <c r="GB351" s="70"/>
      <c r="GQ351" s="273"/>
      <c r="GR351" s="385"/>
      <c r="GS351"/>
      <c r="GT351" s="12">
        <v>291</v>
      </c>
      <c r="GU351" s="69"/>
      <c r="GV351" s="70"/>
      <c r="HK351" s="273"/>
      <c r="HL351" s="385"/>
      <c r="HM351"/>
      <c r="HN351" s="12">
        <v>291</v>
      </c>
      <c r="HO351" s="69"/>
      <c r="HP351" s="70"/>
      <c r="IE351" s="273"/>
      <c r="IF351" s="385"/>
      <c r="IG351"/>
      <c r="IH351" s="12">
        <v>291</v>
      </c>
      <c r="II351" s="69"/>
      <c r="IJ351" s="70"/>
      <c r="IY351" s="273"/>
      <c r="IZ351" s="385"/>
      <c r="JA351"/>
      <c r="JB351" s="12">
        <v>291</v>
      </c>
      <c r="JC351" s="69"/>
      <c r="JD351" s="70"/>
      <c r="JS351" s="273"/>
      <c r="JT351" s="385"/>
      <c r="JU351"/>
      <c r="JV351" s="12">
        <v>291</v>
      </c>
      <c r="JW351" s="69"/>
      <c r="JX351" s="70"/>
      <c r="KM351" s="273"/>
    </row>
    <row r="352" spans="2:299" ht="12.75" customHeight="1" x14ac:dyDescent="0.2">
      <c r="B352" s="12">
        <v>292</v>
      </c>
      <c r="C352" s="69"/>
      <c r="D352" s="70"/>
      <c r="S352" s="273"/>
      <c r="T352" s="385"/>
      <c r="V352" s="12">
        <v>292</v>
      </c>
      <c r="W352" s="69"/>
      <c r="X352" s="70"/>
      <c r="AM352" s="273"/>
      <c r="AN352" s="385"/>
      <c r="AP352" s="12">
        <v>292</v>
      </c>
      <c r="AQ352" s="69"/>
      <c r="AR352" s="70"/>
      <c r="BG352" s="273"/>
      <c r="BH352" s="271"/>
      <c r="BI352"/>
      <c r="BJ352" s="12">
        <v>292</v>
      </c>
      <c r="BK352" s="69"/>
      <c r="BL352" s="70"/>
      <c r="CA352" s="273"/>
      <c r="CB352" s="385"/>
      <c r="CC352"/>
      <c r="CD352" s="12">
        <v>292</v>
      </c>
      <c r="CE352" s="69"/>
      <c r="CF352" s="70"/>
      <c r="CU352" s="273"/>
      <c r="CV352" s="385"/>
      <c r="CW352"/>
      <c r="CX352" s="12">
        <v>292</v>
      </c>
      <c r="CY352" s="69"/>
      <c r="CZ352" s="70"/>
      <c r="DO352" s="273"/>
      <c r="DP352" s="385"/>
      <c r="DQ352"/>
      <c r="DR352" s="12">
        <v>292</v>
      </c>
      <c r="DS352" s="69"/>
      <c r="DT352" s="70"/>
      <c r="EI352" s="273"/>
      <c r="EJ352" s="385"/>
      <c r="EK352"/>
      <c r="EL352" s="12">
        <v>292</v>
      </c>
      <c r="EM352" s="69"/>
      <c r="EN352" s="70"/>
      <c r="FC352" s="273"/>
      <c r="FD352" s="385"/>
      <c r="FE352"/>
      <c r="FF352" s="12">
        <v>292</v>
      </c>
      <c r="FG352" s="69"/>
      <c r="FH352" s="70"/>
      <c r="FW352" s="273"/>
      <c r="FX352" s="385"/>
      <c r="FY352"/>
      <c r="FZ352" s="12">
        <v>292</v>
      </c>
      <c r="GA352" s="69"/>
      <c r="GB352" s="70"/>
      <c r="GQ352" s="273"/>
      <c r="GR352" s="385"/>
      <c r="GS352"/>
      <c r="GT352" s="12">
        <v>292</v>
      </c>
      <c r="GU352" s="69"/>
      <c r="GV352" s="70"/>
      <c r="HK352" s="273"/>
      <c r="HL352" s="385"/>
      <c r="HM352"/>
      <c r="HN352" s="12">
        <v>292</v>
      </c>
      <c r="HO352" s="69"/>
      <c r="HP352" s="70"/>
      <c r="IE352" s="273"/>
      <c r="IF352" s="385"/>
      <c r="IG352"/>
      <c r="IH352" s="12">
        <v>292</v>
      </c>
      <c r="II352" s="69"/>
      <c r="IJ352" s="70"/>
      <c r="IY352" s="273"/>
      <c r="IZ352" s="385"/>
      <c r="JA352"/>
      <c r="JB352" s="12">
        <v>292</v>
      </c>
      <c r="JC352" s="69"/>
      <c r="JD352" s="70"/>
      <c r="JS352" s="273"/>
      <c r="JT352" s="385"/>
      <c r="JU352"/>
      <c r="JV352" s="12">
        <v>292</v>
      </c>
      <c r="JW352" s="69"/>
      <c r="JX352" s="70"/>
      <c r="KM352" s="273"/>
    </row>
    <row r="353" spans="1:299" ht="12.75" customHeight="1" x14ac:dyDescent="0.2">
      <c r="B353" s="12">
        <v>293</v>
      </c>
      <c r="C353" s="69"/>
      <c r="D353" s="70"/>
      <c r="S353" s="273"/>
      <c r="T353" s="385"/>
      <c r="V353" s="12">
        <v>293</v>
      </c>
      <c r="W353" s="69"/>
      <c r="X353" s="70"/>
      <c r="AM353" s="273"/>
      <c r="AN353" s="385"/>
      <c r="AP353" s="12">
        <v>293</v>
      </c>
      <c r="AQ353" s="69"/>
      <c r="AR353" s="70"/>
      <c r="BG353" s="273"/>
      <c r="BH353" s="271"/>
      <c r="BI353"/>
      <c r="BJ353" s="12">
        <v>293</v>
      </c>
      <c r="BK353" s="69"/>
      <c r="BL353" s="70"/>
      <c r="CA353" s="273"/>
      <c r="CB353" s="385"/>
      <c r="CC353"/>
      <c r="CD353" s="12">
        <v>293</v>
      </c>
      <c r="CE353" s="69"/>
      <c r="CF353" s="70"/>
      <c r="CU353" s="273"/>
      <c r="CV353" s="385"/>
      <c r="CW353"/>
      <c r="CX353" s="12">
        <v>293</v>
      </c>
      <c r="CY353" s="69"/>
      <c r="CZ353" s="70"/>
      <c r="DO353" s="273"/>
      <c r="DP353" s="385"/>
      <c r="DQ353"/>
      <c r="DR353" s="12">
        <v>293</v>
      </c>
      <c r="DS353" s="69"/>
      <c r="DT353" s="70"/>
      <c r="EI353" s="273"/>
      <c r="EJ353" s="385"/>
      <c r="EK353"/>
      <c r="EL353" s="12">
        <v>293</v>
      </c>
      <c r="EM353" s="69"/>
      <c r="EN353" s="70"/>
      <c r="FC353" s="273"/>
      <c r="FD353" s="385"/>
      <c r="FE353"/>
      <c r="FF353" s="12">
        <v>293</v>
      </c>
      <c r="FG353" s="69"/>
      <c r="FH353" s="70"/>
      <c r="FW353" s="273"/>
      <c r="FX353" s="385"/>
      <c r="FY353"/>
      <c r="FZ353" s="12">
        <v>293</v>
      </c>
      <c r="GA353" s="69"/>
      <c r="GB353" s="70"/>
      <c r="GQ353" s="273"/>
      <c r="GR353" s="385"/>
      <c r="GS353"/>
      <c r="GT353" s="12">
        <v>293</v>
      </c>
      <c r="GU353" s="69"/>
      <c r="GV353" s="70"/>
      <c r="HK353" s="273"/>
      <c r="HL353" s="385"/>
      <c r="HM353"/>
      <c r="HN353" s="12">
        <v>293</v>
      </c>
      <c r="HO353" s="69"/>
      <c r="HP353" s="70"/>
      <c r="IE353" s="273"/>
      <c r="IF353" s="385"/>
      <c r="IG353"/>
      <c r="IH353" s="12">
        <v>293</v>
      </c>
      <c r="II353" s="69"/>
      <c r="IJ353" s="70"/>
      <c r="IY353" s="273"/>
      <c r="IZ353" s="385"/>
      <c r="JA353"/>
      <c r="JB353" s="12">
        <v>293</v>
      </c>
      <c r="JC353" s="69"/>
      <c r="JD353" s="70"/>
      <c r="JS353" s="273"/>
      <c r="JT353" s="385"/>
      <c r="JU353"/>
      <c r="JV353" s="12">
        <v>293</v>
      </c>
      <c r="JW353" s="69"/>
      <c r="JX353" s="70"/>
      <c r="KM353" s="273"/>
    </row>
    <row r="354" spans="1:299" ht="12.75" customHeight="1" x14ac:dyDescent="0.2">
      <c r="B354" s="12">
        <v>294</v>
      </c>
      <c r="C354" s="69"/>
      <c r="D354" s="70"/>
      <c r="S354" s="273"/>
      <c r="T354" s="385"/>
      <c r="V354" s="12">
        <v>294</v>
      </c>
      <c r="W354" s="69"/>
      <c r="X354" s="70"/>
      <c r="AM354" s="273"/>
      <c r="AN354" s="385"/>
      <c r="AP354" s="12">
        <v>294</v>
      </c>
      <c r="AQ354" s="69"/>
      <c r="AR354" s="70"/>
      <c r="BG354" s="273"/>
      <c r="BH354" s="271"/>
      <c r="BI354"/>
      <c r="BJ354" s="12">
        <v>294</v>
      </c>
      <c r="BK354" s="69"/>
      <c r="BL354" s="70"/>
      <c r="CA354" s="273"/>
      <c r="CB354" s="385"/>
      <c r="CC354"/>
      <c r="CD354" s="12">
        <v>294</v>
      </c>
      <c r="CE354" s="69"/>
      <c r="CF354" s="70"/>
      <c r="CU354" s="273"/>
      <c r="CV354" s="385"/>
      <c r="CW354"/>
      <c r="CX354" s="12">
        <v>294</v>
      </c>
      <c r="CY354" s="69"/>
      <c r="CZ354" s="70"/>
      <c r="DO354" s="273"/>
      <c r="DP354" s="385"/>
      <c r="DQ354"/>
      <c r="DR354" s="12">
        <v>294</v>
      </c>
      <c r="DS354" s="69"/>
      <c r="DT354" s="70"/>
      <c r="EI354" s="273"/>
      <c r="EJ354" s="385"/>
      <c r="EK354"/>
      <c r="EL354" s="12">
        <v>294</v>
      </c>
      <c r="EM354" s="69"/>
      <c r="EN354" s="70"/>
      <c r="FC354" s="273"/>
      <c r="FD354" s="385"/>
      <c r="FE354"/>
      <c r="FF354" s="12">
        <v>294</v>
      </c>
      <c r="FG354" s="69"/>
      <c r="FH354" s="70"/>
      <c r="FW354" s="273"/>
      <c r="FX354" s="385"/>
      <c r="FY354"/>
      <c r="FZ354" s="12">
        <v>294</v>
      </c>
      <c r="GA354" s="69"/>
      <c r="GB354" s="70"/>
      <c r="GQ354" s="273"/>
      <c r="GR354" s="385"/>
      <c r="GS354"/>
      <c r="GT354" s="12">
        <v>294</v>
      </c>
      <c r="GU354" s="69"/>
      <c r="GV354" s="70"/>
      <c r="HK354" s="273"/>
      <c r="HL354" s="385"/>
      <c r="HM354"/>
      <c r="HN354" s="12">
        <v>294</v>
      </c>
      <c r="HO354" s="69"/>
      <c r="HP354" s="70"/>
      <c r="IE354" s="273"/>
      <c r="IF354" s="385"/>
      <c r="IG354"/>
      <c r="IH354" s="12">
        <v>294</v>
      </c>
      <c r="II354" s="69"/>
      <c r="IJ354" s="70"/>
      <c r="IY354" s="273"/>
      <c r="IZ354" s="385"/>
      <c r="JA354"/>
      <c r="JB354" s="12">
        <v>294</v>
      </c>
      <c r="JC354" s="69"/>
      <c r="JD354" s="70"/>
      <c r="JS354" s="273"/>
      <c r="JT354" s="385"/>
      <c r="JU354"/>
      <c r="JV354" s="12">
        <v>294</v>
      </c>
      <c r="JW354" s="69"/>
      <c r="JX354" s="70"/>
      <c r="KM354" s="273"/>
    </row>
    <row r="355" spans="1:299" ht="12.75" customHeight="1" x14ac:dyDescent="0.2">
      <c r="B355" s="12">
        <v>295</v>
      </c>
      <c r="C355" s="69"/>
      <c r="D355" s="70"/>
      <c r="S355" s="273"/>
      <c r="T355" s="385"/>
      <c r="V355" s="12">
        <v>295</v>
      </c>
      <c r="W355" s="69"/>
      <c r="X355" s="70"/>
      <c r="AM355" s="273"/>
      <c r="AN355" s="385"/>
      <c r="AP355" s="12">
        <v>295</v>
      </c>
      <c r="AQ355" s="69"/>
      <c r="AR355" s="70"/>
      <c r="BG355" s="273"/>
      <c r="BH355" s="271"/>
      <c r="BI355"/>
      <c r="BJ355" s="12">
        <v>295</v>
      </c>
      <c r="BK355" s="69"/>
      <c r="BL355" s="70"/>
      <c r="CA355" s="273"/>
      <c r="CB355" s="385"/>
      <c r="CC355"/>
      <c r="CD355" s="12">
        <v>295</v>
      </c>
      <c r="CE355" s="69"/>
      <c r="CF355" s="70"/>
      <c r="CU355" s="273"/>
      <c r="CV355" s="385"/>
      <c r="CW355"/>
      <c r="CX355" s="12">
        <v>295</v>
      </c>
      <c r="CY355" s="69"/>
      <c r="CZ355" s="70"/>
      <c r="DO355" s="273"/>
      <c r="DP355" s="385"/>
      <c r="DQ355"/>
      <c r="DR355" s="12">
        <v>295</v>
      </c>
      <c r="DS355" s="69"/>
      <c r="DT355" s="70"/>
      <c r="EI355" s="273"/>
      <c r="EJ355" s="385"/>
      <c r="EK355"/>
      <c r="EL355" s="12">
        <v>295</v>
      </c>
      <c r="EM355" s="69"/>
      <c r="EN355" s="70"/>
      <c r="FC355" s="273"/>
      <c r="FD355" s="385"/>
      <c r="FE355"/>
      <c r="FF355" s="12">
        <v>295</v>
      </c>
      <c r="FG355" s="69"/>
      <c r="FH355" s="70"/>
      <c r="FW355" s="273"/>
      <c r="FX355" s="385"/>
      <c r="FY355"/>
      <c r="FZ355" s="12">
        <v>295</v>
      </c>
      <c r="GA355" s="69"/>
      <c r="GB355" s="70"/>
      <c r="GQ355" s="273"/>
      <c r="GR355" s="385"/>
      <c r="GS355"/>
      <c r="GT355" s="12">
        <v>295</v>
      </c>
      <c r="GU355" s="69"/>
      <c r="GV355" s="70"/>
      <c r="HK355" s="273"/>
      <c r="HL355" s="385"/>
      <c r="HM355"/>
      <c r="HN355" s="12">
        <v>295</v>
      </c>
      <c r="HO355" s="69"/>
      <c r="HP355" s="70"/>
      <c r="IE355" s="273"/>
      <c r="IF355" s="385"/>
      <c r="IG355"/>
      <c r="IH355" s="12">
        <v>295</v>
      </c>
      <c r="II355" s="69"/>
      <c r="IJ355" s="70"/>
      <c r="IY355" s="273"/>
      <c r="IZ355" s="385"/>
      <c r="JA355"/>
      <c r="JB355" s="12">
        <v>295</v>
      </c>
      <c r="JC355" s="69"/>
      <c r="JD355" s="70"/>
      <c r="JS355" s="273"/>
      <c r="JT355" s="385"/>
      <c r="JU355"/>
      <c r="JV355" s="12">
        <v>295</v>
      </c>
      <c r="JW355" s="69"/>
      <c r="JX355" s="70"/>
      <c r="KM355" s="273"/>
    </row>
    <row r="356" spans="1:299" ht="12.75" customHeight="1" x14ac:dyDescent="0.2">
      <c r="B356" s="12">
        <v>296</v>
      </c>
      <c r="C356" s="69"/>
      <c r="D356" s="70"/>
      <c r="S356" s="273"/>
      <c r="T356" s="385"/>
      <c r="V356" s="12">
        <v>296</v>
      </c>
      <c r="W356" s="69"/>
      <c r="X356" s="70"/>
      <c r="AM356" s="273"/>
      <c r="AN356" s="385"/>
      <c r="AP356" s="12">
        <v>296</v>
      </c>
      <c r="AQ356" s="69"/>
      <c r="AR356" s="70"/>
      <c r="BG356" s="273"/>
      <c r="BH356" s="271"/>
      <c r="BI356"/>
      <c r="BJ356" s="12">
        <v>296</v>
      </c>
      <c r="BK356" s="69"/>
      <c r="BL356" s="70"/>
      <c r="CA356" s="273"/>
      <c r="CB356" s="385"/>
      <c r="CC356"/>
      <c r="CD356" s="12">
        <v>296</v>
      </c>
      <c r="CE356" s="69"/>
      <c r="CF356" s="70"/>
      <c r="CU356" s="273"/>
      <c r="CV356" s="385"/>
      <c r="CW356"/>
      <c r="CX356" s="12">
        <v>296</v>
      </c>
      <c r="CY356" s="69"/>
      <c r="CZ356" s="70"/>
      <c r="DO356" s="273"/>
      <c r="DP356" s="385"/>
      <c r="DQ356"/>
      <c r="DR356" s="12">
        <v>296</v>
      </c>
      <c r="DS356" s="69"/>
      <c r="DT356" s="70"/>
      <c r="EI356" s="273"/>
      <c r="EJ356" s="385"/>
      <c r="EK356"/>
      <c r="EL356" s="12">
        <v>296</v>
      </c>
      <c r="EM356" s="69"/>
      <c r="EN356" s="70"/>
      <c r="FC356" s="273"/>
      <c r="FD356" s="385"/>
      <c r="FE356"/>
      <c r="FF356" s="12">
        <v>296</v>
      </c>
      <c r="FG356" s="69"/>
      <c r="FH356" s="70"/>
      <c r="FW356" s="273"/>
      <c r="FX356" s="385"/>
      <c r="FY356"/>
      <c r="FZ356" s="12">
        <v>296</v>
      </c>
      <c r="GA356" s="69"/>
      <c r="GB356" s="70"/>
      <c r="GQ356" s="273"/>
      <c r="GR356" s="385"/>
      <c r="GS356"/>
      <c r="GT356" s="12">
        <v>296</v>
      </c>
      <c r="GU356" s="69"/>
      <c r="GV356" s="70"/>
      <c r="HK356" s="273"/>
      <c r="HL356" s="385"/>
      <c r="HM356"/>
      <c r="HN356" s="12">
        <v>296</v>
      </c>
      <c r="HO356" s="69"/>
      <c r="HP356" s="70"/>
      <c r="IE356" s="273"/>
      <c r="IF356" s="385"/>
      <c r="IG356"/>
      <c r="IH356" s="12">
        <v>296</v>
      </c>
      <c r="II356" s="69"/>
      <c r="IJ356" s="70"/>
      <c r="IY356" s="273"/>
      <c r="IZ356" s="385"/>
      <c r="JA356"/>
      <c r="JB356" s="12">
        <v>296</v>
      </c>
      <c r="JC356" s="69"/>
      <c r="JD356" s="70"/>
      <c r="JS356" s="273"/>
      <c r="JT356" s="385"/>
      <c r="JU356"/>
      <c r="JV356" s="12">
        <v>296</v>
      </c>
      <c r="JW356" s="69"/>
      <c r="JX356" s="70"/>
      <c r="KM356" s="273"/>
    </row>
    <row r="357" spans="1:299" ht="12.75" customHeight="1" x14ac:dyDescent="0.2">
      <c r="B357" s="12">
        <v>297</v>
      </c>
      <c r="C357" s="69"/>
      <c r="D357" s="70"/>
      <c r="S357" s="273"/>
      <c r="T357" s="385"/>
      <c r="V357" s="12">
        <v>297</v>
      </c>
      <c r="W357" s="69"/>
      <c r="X357" s="70"/>
      <c r="AM357" s="273"/>
      <c r="AN357" s="385"/>
      <c r="AP357" s="12">
        <v>297</v>
      </c>
      <c r="AQ357" s="69"/>
      <c r="AR357" s="70"/>
      <c r="BG357" s="273"/>
      <c r="BH357" s="271"/>
      <c r="BI357"/>
      <c r="BJ357" s="12">
        <v>297</v>
      </c>
      <c r="BK357" s="69"/>
      <c r="BL357" s="70"/>
      <c r="CA357" s="273"/>
      <c r="CB357" s="385"/>
      <c r="CC357"/>
      <c r="CD357" s="12">
        <v>297</v>
      </c>
      <c r="CE357" s="69"/>
      <c r="CF357" s="70"/>
      <c r="CU357" s="273"/>
      <c r="CV357" s="385"/>
      <c r="CW357"/>
      <c r="CX357" s="12">
        <v>297</v>
      </c>
      <c r="CY357" s="69"/>
      <c r="CZ357" s="70"/>
      <c r="DO357" s="273"/>
      <c r="DP357" s="385"/>
      <c r="DQ357"/>
      <c r="DR357" s="12">
        <v>297</v>
      </c>
      <c r="DS357" s="69"/>
      <c r="DT357" s="70"/>
      <c r="EI357" s="273"/>
      <c r="EJ357" s="385"/>
      <c r="EK357"/>
      <c r="EL357" s="12">
        <v>297</v>
      </c>
      <c r="EM357" s="69"/>
      <c r="EN357" s="70"/>
      <c r="FC357" s="273"/>
      <c r="FD357" s="385"/>
      <c r="FE357"/>
      <c r="FF357" s="12">
        <v>297</v>
      </c>
      <c r="FG357" s="69"/>
      <c r="FH357" s="70"/>
      <c r="FW357" s="273"/>
      <c r="FX357" s="385"/>
      <c r="FY357"/>
      <c r="FZ357" s="12">
        <v>297</v>
      </c>
      <c r="GA357" s="69"/>
      <c r="GB357" s="70"/>
      <c r="GQ357" s="273"/>
      <c r="GR357" s="385"/>
      <c r="GS357"/>
      <c r="GT357" s="12">
        <v>297</v>
      </c>
      <c r="GU357" s="69"/>
      <c r="GV357" s="70"/>
      <c r="HK357" s="273"/>
      <c r="HL357" s="385"/>
      <c r="HM357"/>
      <c r="HN357" s="12">
        <v>297</v>
      </c>
      <c r="HO357" s="69"/>
      <c r="HP357" s="70"/>
      <c r="IE357" s="273"/>
      <c r="IF357" s="385"/>
      <c r="IG357"/>
      <c r="IH357" s="12">
        <v>297</v>
      </c>
      <c r="II357" s="69"/>
      <c r="IJ357" s="70"/>
      <c r="IY357" s="273"/>
      <c r="IZ357" s="385"/>
      <c r="JA357"/>
      <c r="JB357" s="12">
        <v>297</v>
      </c>
      <c r="JC357" s="69"/>
      <c r="JD357" s="70"/>
      <c r="JS357" s="273"/>
      <c r="JT357" s="385"/>
      <c r="JU357"/>
      <c r="JV357" s="12">
        <v>297</v>
      </c>
      <c r="JW357" s="69"/>
      <c r="JX357" s="70"/>
      <c r="KM357" s="273"/>
    </row>
    <row r="358" spans="1:299" ht="12.75" customHeight="1" x14ac:dyDescent="0.2">
      <c r="B358" s="12">
        <v>298</v>
      </c>
      <c r="C358" s="69"/>
      <c r="D358" s="70"/>
      <c r="S358" s="273"/>
      <c r="T358" s="385"/>
      <c r="V358" s="12">
        <v>298</v>
      </c>
      <c r="W358" s="69"/>
      <c r="X358" s="70"/>
      <c r="AM358" s="273"/>
      <c r="AN358" s="385"/>
      <c r="AP358" s="12">
        <v>298</v>
      </c>
      <c r="AQ358" s="69"/>
      <c r="AR358" s="70"/>
      <c r="BG358" s="273"/>
      <c r="BH358" s="271"/>
      <c r="BI358"/>
      <c r="BJ358" s="12">
        <v>298</v>
      </c>
      <c r="BK358" s="69"/>
      <c r="BL358" s="70"/>
      <c r="CA358" s="273"/>
      <c r="CB358" s="385"/>
      <c r="CC358"/>
      <c r="CD358" s="12">
        <v>298</v>
      </c>
      <c r="CE358" s="69"/>
      <c r="CF358" s="70"/>
      <c r="CU358" s="273"/>
      <c r="CV358" s="385"/>
      <c r="CW358"/>
      <c r="CX358" s="12">
        <v>298</v>
      </c>
      <c r="CY358" s="69"/>
      <c r="CZ358" s="70"/>
      <c r="DO358" s="273"/>
      <c r="DP358" s="385"/>
      <c r="DQ358"/>
      <c r="DR358" s="12">
        <v>298</v>
      </c>
      <c r="DS358" s="69"/>
      <c r="DT358" s="70"/>
      <c r="EI358" s="273"/>
      <c r="EJ358" s="385"/>
      <c r="EK358"/>
      <c r="EL358" s="12">
        <v>298</v>
      </c>
      <c r="EM358" s="69"/>
      <c r="EN358" s="70"/>
      <c r="FC358" s="273"/>
      <c r="FD358" s="385"/>
      <c r="FE358"/>
      <c r="FF358" s="12">
        <v>298</v>
      </c>
      <c r="FG358" s="69"/>
      <c r="FH358" s="70"/>
      <c r="FW358" s="273"/>
      <c r="FX358" s="385"/>
      <c r="FY358"/>
      <c r="FZ358" s="12">
        <v>298</v>
      </c>
      <c r="GA358" s="69"/>
      <c r="GB358" s="70"/>
      <c r="GQ358" s="273"/>
      <c r="GR358" s="385"/>
      <c r="GS358"/>
      <c r="GT358" s="12">
        <v>298</v>
      </c>
      <c r="GU358" s="69"/>
      <c r="GV358" s="70"/>
      <c r="HK358" s="273"/>
      <c r="HL358" s="385"/>
      <c r="HM358"/>
      <c r="HN358" s="12">
        <v>298</v>
      </c>
      <c r="HO358" s="69"/>
      <c r="HP358" s="70"/>
      <c r="IE358" s="273"/>
      <c r="IF358" s="385"/>
      <c r="IG358"/>
      <c r="IH358" s="12">
        <v>298</v>
      </c>
      <c r="II358" s="69"/>
      <c r="IJ358" s="70"/>
      <c r="IY358" s="273"/>
      <c r="IZ358" s="385"/>
      <c r="JA358"/>
      <c r="JB358" s="12">
        <v>298</v>
      </c>
      <c r="JC358" s="69"/>
      <c r="JD358" s="70"/>
      <c r="JS358" s="273"/>
      <c r="JT358" s="385"/>
      <c r="JU358"/>
      <c r="JV358" s="12">
        <v>298</v>
      </c>
      <c r="JW358" s="69"/>
      <c r="JX358" s="70"/>
      <c r="KM358" s="273"/>
    </row>
    <row r="359" spans="1:299" ht="12.75" customHeight="1" x14ac:dyDescent="0.2">
      <c r="B359" s="12">
        <v>299</v>
      </c>
      <c r="C359" s="69"/>
      <c r="D359" s="70"/>
      <c r="S359" s="273"/>
      <c r="T359" s="385"/>
      <c r="V359" s="12">
        <v>299</v>
      </c>
      <c r="W359" s="69"/>
      <c r="X359" s="70"/>
      <c r="AM359" s="273"/>
      <c r="AN359" s="385"/>
      <c r="AP359" s="12">
        <v>299</v>
      </c>
      <c r="AQ359" s="69"/>
      <c r="AR359" s="70"/>
      <c r="BG359" s="273"/>
      <c r="BH359" s="271"/>
      <c r="BI359"/>
      <c r="BJ359" s="12">
        <v>299</v>
      </c>
      <c r="BK359" s="69"/>
      <c r="BL359" s="70"/>
      <c r="CA359" s="273"/>
      <c r="CB359" s="385"/>
      <c r="CC359"/>
      <c r="CD359" s="12">
        <v>299</v>
      </c>
      <c r="CE359" s="69"/>
      <c r="CF359" s="70"/>
      <c r="CU359" s="273"/>
      <c r="CV359" s="385"/>
      <c r="CW359"/>
      <c r="CX359" s="12">
        <v>299</v>
      </c>
      <c r="CY359" s="69"/>
      <c r="CZ359" s="70"/>
      <c r="DO359" s="273"/>
      <c r="DP359" s="385"/>
      <c r="DQ359"/>
      <c r="DR359" s="12">
        <v>299</v>
      </c>
      <c r="DS359" s="69"/>
      <c r="DT359" s="70"/>
      <c r="EI359" s="273"/>
      <c r="EJ359" s="385"/>
      <c r="EK359"/>
      <c r="EL359" s="12">
        <v>299</v>
      </c>
      <c r="EM359" s="69"/>
      <c r="EN359" s="70"/>
      <c r="FC359" s="273"/>
      <c r="FD359" s="385"/>
      <c r="FE359"/>
      <c r="FF359" s="12">
        <v>299</v>
      </c>
      <c r="FG359" s="69"/>
      <c r="FH359" s="70"/>
      <c r="FW359" s="273"/>
      <c r="FX359" s="385"/>
      <c r="FY359"/>
      <c r="FZ359" s="12">
        <v>299</v>
      </c>
      <c r="GA359" s="69"/>
      <c r="GB359" s="70"/>
      <c r="GQ359" s="273"/>
      <c r="GR359" s="385"/>
      <c r="GS359"/>
      <c r="GT359" s="12">
        <v>299</v>
      </c>
      <c r="GU359" s="69"/>
      <c r="GV359" s="70"/>
      <c r="HK359" s="273"/>
      <c r="HL359" s="385"/>
      <c r="HM359"/>
      <c r="HN359" s="12">
        <v>299</v>
      </c>
      <c r="HO359" s="69"/>
      <c r="HP359" s="70"/>
      <c r="IE359" s="273"/>
      <c r="IF359" s="385"/>
      <c r="IG359"/>
      <c r="IH359" s="12">
        <v>299</v>
      </c>
      <c r="II359" s="69"/>
      <c r="IJ359" s="70"/>
      <c r="IY359" s="273"/>
      <c r="IZ359" s="385"/>
      <c r="JA359"/>
      <c r="JB359" s="12">
        <v>299</v>
      </c>
      <c r="JC359" s="69"/>
      <c r="JD359" s="70"/>
      <c r="JS359" s="273"/>
      <c r="JT359" s="385"/>
      <c r="JU359"/>
      <c r="JV359" s="12">
        <v>299</v>
      </c>
      <c r="JW359" s="69"/>
      <c r="JX359" s="70"/>
      <c r="KM359" s="273"/>
    </row>
    <row r="360" spans="1:299" ht="12.75" customHeight="1" x14ac:dyDescent="0.2">
      <c r="B360" s="12">
        <v>300</v>
      </c>
      <c r="C360" s="69"/>
      <c r="D360" s="70"/>
      <c r="S360" s="273"/>
      <c r="T360" s="385"/>
      <c r="V360" s="12">
        <v>300</v>
      </c>
      <c r="W360" s="69"/>
      <c r="X360" s="70"/>
      <c r="AM360" s="273"/>
      <c r="AN360" s="385"/>
      <c r="AP360" s="12">
        <v>300</v>
      </c>
      <c r="AQ360" s="69"/>
      <c r="AR360" s="70"/>
      <c r="BG360" s="273"/>
      <c r="BH360" s="271"/>
      <c r="BI360"/>
      <c r="BJ360" s="12">
        <v>300</v>
      </c>
      <c r="BK360" s="69"/>
      <c r="BL360" s="70"/>
      <c r="CA360" s="273"/>
      <c r="CB360" s="385"/>
      <c r="CC360"/>
      <c r="CD360" s="12">
        <v>300</v>
      </c>
      <c r="CE360" s="69"/>
      <c r="CF360" s="70"/>
      <c r="CU360" s="273"/>
      <c r="CV360" s="385"/>
      <c r="CW360"/>
      <c r="CX360" s="12">
        <v>300</v>
      </c>
      <c r="CY360" s="69"/>
      <c r="CZ360" s="70"/>
      <c r="DO360" s="273"/>
      <c r="DP360" s="385"/>
      <c r="DQ360"/>
      <c r="DR360" s="12">
        <v>300</v>
      </c>
      <c r="DS360" s="69"/>
      <c r="DT360" s="70"/>
      <c r="EI360" s="273"/>
      <c r="EJ360" s="385"/>
      <c r="EK360"/>
      <c r="EL360" s="12">
        <v>300</v>
      </c>
      <c r="EM360" s="69"/>
      <c r="EN360" s="70"/>
      <c r="FC360" s="273"/>
      <c r="FD360" s="385"/>
      <c r="FE360"/>
      <c r="FF360" s="12">
        <v>300</v>
      </c>
      <c r="FG360" s="69"/>
      <c r="FH360" s="70"/>
      <c r="FW360" s="273"/>
      <c r="FX360" s="385"/>
      <c r="FY360"/>
      <c r="FZ360" s="12">
        <v>300</v>
      </c>
      <c r="GA360" s="69"/>
      <c r="GB360" s="70"/>
      <c r="GQ360" s="273"/>
      <c r="GR360" s="385"/>
      <c r="GS360"/>
      <c r="GT360" s="12">
        <v>300</v>
      </c>
      <c r="GU360" s="69"/>
      <c r="GV360" s="70"/>
      <c r="HK360" s="273"/>
      <c r="HL360" s="385"/>
      <c r="HM360"/>
      <c r="HN360" s="12">
        <v>300</v>
      </c>
      <c r="HO360" s="69"/>
      <c r="HP360" s="70"/>
      <c r="IE360" s="273"/>
      <c r="IF360" s="385"/>
      <c r="IG360"/>
      <c r="IH360" s="12">
        <v>300</v>
      </c>
      <c r="II360" s="69"/>
      <c r="IJ360" s="70"/>
      <c r="IY360" s="273"/>
      <c r="IZ360" s="385"/>
      <c r="JA360"/>
      <c r="JB360" s="12">
        <v>300</v>
      </c>
      <c r="JC360" s="69"/>
      <c r="JD360" s="70"/>
      <c r="JS360" s="273"/>
      <c r="JT360" s="385"/>
      <c r="JU360"/>
      <c r="JV360" s="12">
        <v>300</v>
      </c>
      <c r="JW360" s="69"/>
      <c r="JX360" s="70"/>
      <c r="KM360" s="273"/>
    </row>
    <row r="361" spans="1:299" ht="12.75" customHeight="1" x14ac:dyDescent="0.2">
      <c r="A361" s="226"/>
      <c r="B361" s="226"/>
      <c r="C361" s="226"/>
      <c r="D361" s="226"/>
      <c r="E361" s="226"/>
      <c r="F361" s="226"/>
      <c r="G361" s="226"/>
      <c r="H361" s="226"/>
      <c r="I361" s="226"/>
      <c r="J361" s="226"/>
      <c r="K361" s="226"/>
      <c r="L361" s="226"/>
      <c r="M361" s="226"/>
      <c r="N361" s="226"/>
      <c r="O361" s="226"/>
      <c r="P361" s="226"/>
      <c r="Q361" s="226"/>
      <c r="R361" s="226"/>
      <c r="S361" s="577"/>
      <c r="T361" s="385"/>
      <c r="U361" s="226"/>
      <c r="V361" s="226"/>
      <c r="W361" s="226"/>
      <c r="X361" s="226"/>
      <c r="Y361" s="226"/>
      <c r="Z361" s="226"/>
      <c r="AA361" s="226"/>
      <c r="AB361" s="226"/>
      <c r="AC361" s="226"/>
      <c r="AD361" s="226"/>
      <c r="AE361" s="226"/>
      <c r="AF361" s="226"/>
      <c r="AG361" s="226"/>
      <c r="AH361" s="226"/>
      <c r="AI361" s="226"/>
      <c r="AJ361" s="226"/>
      <c r="AK361" s="226"/>
      <c r="AL361" s="226"/>
      <c r="AM361" s="577"/>
      <c r="AN361" s="385"/>
      <c r="AO361" s="226"/>
      <c r="AP361" s="226"/>
      <c r="AQ361" s="226"/>
      <c r="AR361" s="226"/>
      <c r="AS361" s="226"/>
      <c r="AT361" s="226"/>
      <c r="AU361" s="226"/>
      <c r="AV361" s="226"/>
      <c r="AW361" s="226"/>
      <c r="AX361" s="226"/>
      <c r="AY361" s="226"/>
      <c r="AZ361" s="226"/>
      <c r="BA361" s="226"/>
      <c r="BB361" s="226"/>
      <c r="BC361" s="226"/>
      <c r="BD361" s="226"/>
      <c r="BE361" s="226"/>
      <c r="BF361" s="226"/>
      <c r="BG361" s="577"/>
      <c r="BH361" s="271"/>
      <c r="BI361" s="226"/>
      <c r="BJ361" s="226"/>
      <c r="BK361" s="226"/>
      <c r="BL361" s="226"/>
      <c r="BM361" s="226"/>
      <c r="BN361" s="226"/>
      <c r="BO361" s="226"/>
      <c r="BP361" s="226"/>
      <c r="BQ361" s="226"/>
      <c r="BR361" s="226"/>
      <c r="BS361" s="226"/>
      <c r="BT361" s="226"/>
      <c r="BU361" s="226"/>
      <c r="BV361" s="226"/>
      <c r="BW361" s="226"/>
      <c r="BX361" s="226"/>
      <c r="BY361" s="226"/>
      <c r="BZ361" s="226"/>
      <c r="CA361" s="577"/>
      <c r="CB361" s="385"/>
      <c r="CC361" s="226"/>
      <c r="CD361" s="226"/>
      <c r="CE361" s="226"/>
      <c r="CF361" s="226"/>
      <c r="CG361" s="226"/>
      <c r="CH361" s="226"/>
      <c r="CI361" s="226"/>
      <c r="CJ361" s="226"/>
      <c r="CK361" s="226"/>
      <c r="CL361" s="226"/>
      <c r="CM361" s="226"/>
      <c r="CN361" s="226"/>
      <c r="CO361" s="226"/>
      <c r="CP361" s="226"/>
      <c r="CQ361" s="226"/>
      <c r="CR361" s="226"/>
      <c r="CS361" s="226"/>
      <c r="CT361" s="226"/>
      <c r="CU361" s="577"/>
      <c r="CV361" s="385"/>
      <c r="CW361" s="226"/>
      <c r="CX361" s="226"/>
      <c r="CY361" s="226"/>
      <c r="CZ361" s="226"/>
      <c r="DA361" s="226"/>
      <c r="DB361" s="226"/>
      <c r="DC361" s="226"/>
      <c r="DD361" s="226"/>
      <c r="DE361" s="226"/>
      <c r="DF361" s="226"/>
      <c r="DG361" s="226"/>
      <c r="DH361" s="226"/>
      <c r="DI361" s="226"/>
      <c r="DJ361" s="226"/>
      <c r="DK361" s="226"/>
      <c r="DL361" s="226"/>
      <c r="DM361" s="226"/>
      <c r="DN361" s="226"/>
      <c r="DO361" s="577"/>
      <c r="DP361" s="385"/>
      <c r="DQ361" s="226"/>
      <c r="DR361" s="226"/>
      <c r="DS361" s="226"/>
      <c r="DT361" s="226"/>
      <c r="DU361" s="226"/>
      <c r="DV361" s="226"/>
      <c r="DW361" s="226"/>
      <c r="DX361" s="226"/>
      <c r="DY361" s="226"/>
      <c r="DZ361" s="226"/>
      <c r="EA361" s="226"/>
      <c r="EB361" s="226"/>
      <c r="EC361" s="226"/>
      <c r="ED361" s="226"/>
      <c r="EE361" s="226"/>
      <c r="EF361" s="226"/>
      <c r="EG361" s="226"/>
      <c r="EH361" s="226"/>
      <c r="EI361" s="577"/>
      <c r="EJ361" s="385"/>
      <c r="EK361" s="226"/>
      <c r="EL361" s="226"/>
      <c r="EM361" s="226"/>
      <c r="EN361" s="226"/>
      <c r="EO361" s="226"/>
      <c r="EP361" s="226"/>
      <c r="EQ361" s="226"/>
      <c r="ER361" s="226"/>
      <c r="ES361" s="226"/>
      <c r="ET361" s="226"/>
      <c r="EU361" s="226"/>
      <c r="EV361" s="226"/>
      <c r="EW361" s="226"/>
      <c r="EX361" s="226"/>
      <c r="EY361" s="226"/>
      <c r="EZ361" s="226"/>
      <c r="FA361" s="226"/>
      <c r="FB361" s="226"/>
      <c r="FC361" s="577"/>
      <c r="FD361" s="385"/>
      <c r="FE361" s="226"/>
      <c r="FF361" s="226"/>
      <c r="FG361" s="226"/>
      <c r="FH361" s="226"/>
      <c r="FI361" s="226"/>
      <c r="FJ361" s="226"/>
      <c r="FK361" s="226"/>
      <c r="FL361" s="226"/>
      <c r="FM361" s="226"/>
      <c r="FN361" s="226"/>
      <c r="FO361" s="226"/>
      <c r="FP361" s="226"/>
      <c r="FQ361" s="226"/>
      <c r="FR361" s="226"/>
      <c r="FS361" s="226"/>
      <c r="FT361" s="226"/>
      <c r="FU361" s="226"/>
      <c r="FV361" s="226"/>
      <c r="FW361" s="577"/>
      <c r="FX361" s="385"/>
      <c r="FY361" s="226"/>
      <c r="FZ361" s="226"/>
      <c r="GA361" s="226"/>
      <c r="GB361" s="226"/>
      <c r="GC361" s="226"/>
      <c r="GD361" s="226"/>
      <c r="GE361" s="226"/>
      <c r="GF361" s="226"/>
      <c r="GG361" s="226"/>
      <c r="GH361" s="226"/>
      <c r="GI361" s="226"/>
      <c r="GJ361" s="226"/>
      <c r="GK361" s="226"/>
      <c r="GL361" s="226"/>
      <c r="GM361" s="226"/>
      <c r="GN361" s="226"/>
      <c r="GO361" s="226"/>
      <c r="GP361" s="226"/>
      <c r="GQ361" s="577"/>
      <c r="GR361" s="385"/>
      <c r="GS361" s="226"/>
      <c r="GT361" s="226"/>
      <c r="GU361" s="226"/>
      <c r="GV361" s="226"/>
      <c r="GW361" s="226"/>
      <c r="GX361" s="226"/>
      <c r="GY361" s="226"/>
      <c r="GZ361" s="226"/>
      <c r="HA361" s="226"/>
      <c r="HB361" s="226"/>
      <c r="HC361" s="226"/>
      <c r="HD361" s="226"/>
      <c r="HE361" s="226"/>
      <c r="HF361" s="226"/>
      <c r="HG361" s="226"/>
      <c r="HH361" s="226"/>
      <c r="HI361" s="226"/>
      <c r="HJ361" s="226"/>
      <c r="HK361" s="577"/>
      <c r="HL361" s="385"/>
      <c r="HM361" s="226"/>
      <c r="HN361" s="226"/>
      <c r="HO361" s="226"/>
      <c r="HP361" s="226"/>
      <c r="HQ361" s="226"/>
      <c r="HR361" s="226"/>
      <c r="HS361" s="226"/>
      <c r="HT361" s="226"/>
      <c r="HU361" s="226"/>
      <c r="HV361" s="226"/>
      <c r="HW361" s="226"/>
      <c r="HX361" s="226"/>
      <c r="HY361" s="226"/>
      <c r="HZ361" s="226"/>
      <c r="IA361" s="226"/>
      <c r="IB361" s="226"/>
      <c r="IC361" s="226"/>
      <c r="ID361" s="226"/>
      <c r="IE361" s="577"/>
      <c r="IF361" s="385"/>
      <c r="IG361" s="226"/>
      <c r="IH361" s="226"/>
      <c r="II361" s="226"/>
      <c r="IJ361" s="226"/>
      <c r="IK361" s="226"/>
      <c r="IL361" s="226"/>
      <c r="IM361" s="226"/>
      <c r="IN361" s="226"/>
      <c r="IO361" s="226"/>
      <c r="IP361" s="226"/>
      <c r="IQ361" s="226"/>
      <c r="IR361" s="226"/>
      <c r="IS361" s="226"/>
      <c r="IT361" s="226"/>
      <c r="IU361" s="226"/>
      <c r="IV361" s="226"/>
      <c r="IW361" s="226"/>
      <c r="IX361" s="226"/>
      <c r="IY361" s="577"/>
      <c r="IZ361" s="385"/>
      <c r="JA361" s="226"/>
      <c r="JB361" s="226"/>
      <c r="JC361" s="226"/>
      <c r="JD361" s="226"/>
      <c r="JE361" s="226"/>
      <c r="JF361" s="226"/>
      <c r="JG361" s="226"/>
      <c r="JH361" s="226"/>
      <c r="JI361" s="226"/>
      <c r="JJ361" s="226"/>
      <c r="JK361" s="226"/>
      <c r="JL361" s="226"/>
      <c r="JM361" s="226"/>
      <c r="JN361" s="226"/>
      <c r="JO361" s="226"/>
      <c r="JP361" s="226"/>
      <c r="JQ361" s="226"/>
      <c r="JR361" s="226"/>
      <c r="JS361" s="577"/>
      <c r="JT361" s="385"/>
      <c r="JU361" s="226"/>
      <c r="JV361" s="226"/>
      <c r="JW361" s="226"/>
      <c r="JX361" s="226"/>
      <c r="JY361" s="226"/>
      <c r="JZ361" s="226"/>
      <c r="KA361" s="226"/>
      <c r="KB361" s="226"/>
      <c r="KC361" s="226"/>
      <c r="KD361" s="226"/>
      <c r="KE361" s="226"/>
      <c r="KF361" s="226"/>
      <c r="KG361" s="226"/>
      <c r="KH361" s="226"/>
      <c r="KI361" s="226"/>
      <c r="KJ361" s="226"/>
      <c r="KK361" s="226"/>
      <c r="KL361" s="226"/>
      <c r="KM361" s="577"/>
    </row>
    <row r="362" spans="1:299" ht="12.75" customHeight="1" x14ac:dyDescent="0.2">
      <c r="T362"/>
      <c r="AN362"/>
      <c r="BH362"/>
      <c r="BI362"/>
      <c r="BJ362"/>
      <c r="BK362"/>
      <c r="CB362"/>
      <c r="CC362"/>
      <c r="CD362"/>
      <c r="CE362"/>
      <c r="CV362"/>
      <c r="CW362"/>
      <c r="CX362"/>
      <c r="CY362"/>
      <c r="DP362"/>
      <c r="DQ362"/>
      <c r="DR362"/>
      <c r="DS362"/>
      <c r="EJ362"/>
      <c r="EK362"/>
      <c r="EL362"/>
      <c r="EM362"/>
      <c r="FD362"/>
      <c r="FE362"/>
      <c r="FF362"/>
      <c r="FG362"/>
      <c r="FX362"/>
      <c r="FY362"/>
      <c r="FZ362"/>
      <c r="GA362"/>
      <c r="GR362"/>
      <c r="GS362"/>
      <c r="GT362"/>
      <c r="GU362"/>
      <c r="HL362"/>
      <c r="HM362"/>
      <c r="HN362"/>
      <c r="HO362"/>
      <c r="IF362"/>
      <c r="IG362"/>
      <c r="IH362"/>
      <c r="II362"/>
      <c r="IZ362"/>
      <c r="JA362"/>
      <c r="JB362"/>
      <c r="JC362"/>
      <c r="JT362"/>
      <c r="JU362"/>
      <c r="JV362"/>
      <c r="JW362"/>
    </row>
    <row r="363" spans="1:299" ht="12.75" customHeight="1" x14ac:dyDescent="0.2">
      <c r="T363"/>
      <c r="AN363"/>
      <c r="BH363"/>
      <c r="BI363"/>
      <c r="BJ363"/>
      <c r="BK363"/>
      <c r="CB363"/>
      <c r="CC363"/>
      <c r="CD363"/>
      <c r="CE363"/>
      <c r="CV363"/>
      <c r="CW363"/>
      <c r="CX363"/>
      <c r="CY363"/>
      <c r="DP363"/>
      <c r="DQ363"/>
      <c r="DR363"/>
      <c r="DS363"/>
      <c r="EJ363"/>
      <c r="EK363"/>
      <c r="EL363"/>
      <c r="EM363"/>
      <c r="FD363"/>
      <c r="FE363"/>
      <c r="FF363"/>
      <c r="FG363"/>
      <c r="FX363"/>
      <c r="FY363"/>
      <c r="FZ363"/>
      <c r="GA363"/>
      <c r="GR363"/>
      <c r="GS363"/>
      <c r="GT363"/>
      <c r="GU363"/>
      <c r="HL363"/>
      <c r="HM363"/>
      <c r="HN363"/>
      <c r="HO363"/>
      <c r="IF363"/>
      <c r="IG363"/>
      <c r="IH363"/>
      <c r="II363"/>
      <c r="IZ363"/>
      <c r="JA363"/>
      <c r="JB363"/>
      <c r="JC363"/>
      <c r="JT363"/>
      <c r="JU363"/>
      <c r="JV363"/>
      <c r="JW363"/>
    </row>
    <row r="364" spans="1:299" ht="12.75" customHeight="1" x14ac:dyDescent="0.2">
      <c r="T364"/>
      <c r="AN364"/>
      <c r="BH364"/>
      <c r="BI364"/>
      <c r="BJ364"/>
      <c r="BK364"/>
      <c r="CB364"/>
      <c r="CC364"/>
      <c r="CD364"/>
      <c r="CE364"/>
      <c r="CV364"/>
      <c r="CW364"/>
      <c r="CX364"/>
      <c r="CY364"/>
      <c r="DP364"/>
      <c r="DQ364"/>
      <c r="DR364"/>
      <c r="DS364"/>
      <c r="EJ364"/>
      <c r="EK364"/>
      <c r="EL364"/>
      <c r="EM364"/>
      <c r="FD364"/>
      <c r="FE364"/>
      <c r="FF364"/>
      <c r="FG364"/>
      <c r="FX364"/>
      <c r="FY364"/>
      <c r="FZ364"/>
      <c r="GA364"/>
      <c r="GR364"/>
      <c r="GS364"/>
      <c r="GT364"/>
      <c r="GU364"/>
      <c r="HL364"/>
      <c r="HM364"/>
      <c r="HN364"/>
      <c r="HO364"/>
      <c r="IF364"/>
      <c r="IG364"/>
      <c r="IH364"/>
      <c r="II364"/>
      <c r="IZ364"/>
      <c r="JA364"/>
      <c r="JB364"/>
      <c r="JC364"/>
      <c r="JT364"/>
      <c r="JU364"/>
      <c r="JV364"/>
      <c r="JW364"/>
    </row>
    <row r="365" spans="1:299" ht="12.75" customHeight="1" x14ac:dyDescent="0.2">
      <c r="T365"/>
      <c r="AN365"/>
      <c r="BH365"/>
      <c r="BI365"/>
      <c r="BJ365"/>
      <c r="BK365"/>
      <c r="CB365"/>
      <c r="CC365"/>
      <c r="CD365"/>
      <c r="CE365"/>
      <c r="CV365"/>
      <c r="CW365"/>
      <c r="CX365"/>
      <c r="CY365"/>
      <c r="DP365"/>
      <c r="DQ365"/>
      <c r="DR365"/>
      <c r="DS365"/>
      <c r="EJ365"/>
      <c r="EK365"/>
      <c r="EL365"/>
      <c r="EM365"/>
      <c r="FD365"/>
      <c r="FE365"/>
      <c r="FF365"/>
      <c r="FG365"/>
      <c r="FX365"/>
      <c r="FY365"/>
      <c r="FZ365"/>
      <c r="GA365"/>
      <c r="GR365"/>
      <c r="GS365"/>
      <c r="GT365"/>
      <c r="GU365"/>
      <c r="HL365"/>
      <c r="HM365"/>
      <c r="HN365"/>
      <c r="HO365"/>
      <c r="IF365"/>
      <c r="IG365"/>
      <c r="IH365"/>
      <c r="II365"/>
      <c r="IZ365"/>
      <c r="JA365"/>
      <c r="JB365"/>
      <c r="JC365"/>
      <c r="JT365"/>
      <c r="JU365"/>
      <c r="JV365"/>
      <c r="JW365"/>
    </row>
  </sheetData>
  <sheetProtection algorithmName="SHA-512" hashValue="S9AVQTaf/1xxmmc/6LEVpifTHSnMkBAFQQRyAyUEV0Od+9DZAiYh18oPDsk0+BjM0wx2pYOGERp7E1fdCM3/aw==" saltValue="tkVkbLsv9oLY57lzu+G3Jg==" spinCount="100000" sheet="1" scenarios="1" insertHyperlinks="0"/>
  <protectedRanges>
    <protectedRange sqref="FH46 FH50 EN50 EN46 DT46 DT50 DS61:DT360 EM61:EN360 FG61:FH360 CZ46 CZ50 CF46 CF50 BL50 BL46 BK61:BL360 CE61:CF360 CY61:CZ360" name="Numbers2"/>
    <protectedRange sqref="JX46 JX50 JD46 JD50 IJ46 IJ50 II61:IJ360 JC61:JD360 JW61:JX360 HO61:HP360 GU61:GV360 GA61:GB360 GB50 GB46 GV50 GV46 HP50 HP46" name="Numbers"/>
    <protectedRange sqref="A6:S19 U6:AM19 AO6:BG19 AO21:BG42 U21:AM42 A21:S42 D46:E47 D53 X46:Y47 X53 AR46 AR50 C61:D360 W61:X360 AQ61:AR360" name="NamesGraphs2"/>
    <protectedRange sqref="JU5:KM43 JA5:JS43 IG5:IY43 HM5:IE43 GS5:HK43 FY5:GQ43 FE5:FW43 EK5:FC43 DQ5:EI43 CW5:DO43 CC5:CU43 BI5:CA43" name="NamesGraphs"/>
  </protectedRanges>
  <mergeCells count="179">
    <mergeCell ref="EK54:EM54"/>
    <mergeCell ref="FE54:FG54"/>
    <mergeCell ref="FY54:GA54"/>
    <mergeCell ref="CZ54:DA54"/>
    <mergeCell ref="DD60:DE60"/>
    <mergeCell ref="AV60:AW60"/>
    <mergeCell ref="DX60:DY60"/>
    <mergeCell ref="FY1:GQ1"/>
    <mergeCell ref="A1:S1"/>
    <mergeCell ref="U1:AM1"/>
    <mergeCell ref="AO1:BG1"/>
    <mergeCell ref="BI1:CA1"/>
    <mergeCell ref="DQ1:EI1"/>
    <mergeCell ref="CW1:DO1"/>
    <mergeCell ref="FY5:GQ5"/>
    <mergeCell ref="FY46:GA46"/>
    <mergeCell ref="GB46:GC46"/>
    <mergeCell ref="FZ50:GA50"/>
    <mergeCell ref="GB50:GC50"/>
    <mergeCell ref="GB54:GC54"/>
    <mergeCell ref="EN54:EO54"/>
    <mergeCell ref="ER60:ES60"/>
    <mergeCell ref="FE46:FG46"/>
    <mergeCell ref="FH46:FI46"/>
    <mergeCell ref="FF50:FG50"/>
    <mergeCell ref="FH50:FI50"/>
    <mergeCell ref="FH54:FI54"/>
    <mergeCell ref="FL60:FM60"/>
    <mergeCell ref="GF60:GG60"/>
    <mergeCell ref="DT54:DU54"/>
    <mergeCell ref="BL54:BM54"/>
    <mergeCell ref="BP60:BQ60"/>
    <mergeCell ref="CC46:CE46"/>
    <mergeCell ref="CF50:CG50"/>
    <mergeCell ref="CF54:CG54"/>
    <mergeCell ref="CJ60:CK60"/>
    <mergeCell ref="CD50:CE50"/>
    <mergeCell ref="CX50:CY50"/>
    <mergeCell ref="CZ50:DA50"/>
    <mergeCell ref="CC54:CE54"/>
    <mergeCell ref="CW54:CY54"/>
    <mergeCell ref="DQ54:DS54"/>
    <mergeCell ref="EL50:EM50"/>
    <mergeCell ref="EN50:EO50"/>
    <mergeCell ref="BL50:BM50"/>
    <mergeCell ref="CF46:CG46"/>
    <mergeCell ref="CW46:CY46"/>
    <mergeCell ref="CZ46:DA46"/>
    <mergeCell ref="AP50:AQ50"/>
    <mergeCell ref="AR54:AS54"/>
    <mergeCell ref="AR50:AS50"/>
    <mergeCell ref="BI46:BK46"/>
    <mergeCell ref="BJ50:BK50"/>
    <mergeCell ref="AO46:AQ46"/>
    <mergeCell ref="AR46:AS46"/>
    <mergeCell ref="V51:W51"/>
    <mergeCell ref="X51:Y51"/>
    <mergeCell ref="X53:Y53"/>
    <mergeCell ref="U54:W54"/>
    <mergeCell ref="X54:Y54"/>
    <mergeCell ref="AO54:AQ54"/>
    <mergeCell ref="BI54:BK54"/>
    <mergeCell ref="AB60:AC60"/>
    <mergeCell ref="V53:W53"/>
    <mergeCell ref="U46:W46"/>
    <mergeCell ref="X46:Y46"/>
    <mergeCell ref="U47:W47"/>
    <mergeCell ref="X47:Y47"/>
    <mergeCell ref="Z47:AA47"/>
    <mergeCell ref="V50:W50"/>
    <mergeCell ref="X50:Y50"/>
    <mergeCell ref="B51:C51"/>
    <mergeCell ref="D51:E51"/>
    <mergeCell ref="D53:E53"/>
    <mergeCell ref="A54:C54"/>
    <mergeCell ref="D54:E54"/>
    <mergeCell ref="H60:I60"/>
    <mergeCell ref="B53:C53"/>
    <mergeCell ref="A46:C46"/>
    <mergeCell ref="D46:E46"/>
    <mergeCell ref="A47:C47"/>
    <mergeCell ref="D47:E47"/>
    <mergeCell ref="F47:G47"/>
    <mergeCell ref="B50:C50"/>
    <mergeCell ref="D50:E50"/>
    <mergeCell ref="EK46:EM46"/>
    <mergeCell ref="EN46:EO46"/>
    <mergeCell ref="BL46:BM46"/>
    <mergeCell ref="DQ46:DS46"/>
    <mergeCell ref="DT46:DU46"/>
    <mergeCell ref="DR50:DS50"/>
    <mergeCell ref="DT50:DU50"/>
    <mergeCell ref="DQ5:EI5"/>
    <mergeCell ref="EK5:FC5"/>
    <mergeCell ref="FE5:FW5"/>
    <mergeCell ref="A5:S5"/>
    <mergeCell ref="U5:AM5"/>
    <mergeCell ref="AO5:BG5"/>
    <mergeCell ref="BI5:CA5"/>
    <mergeCell ref="CC5:CU5"/>
    <mergeCell ref="CW5:DO5"/>
    <mergeCell ref="GM3:GQ3"/>
    <mergeCell ref="D3:J3"/>
    <mergeCell ref="O3:S3"/>
    <mergeCell ref="DT3:DZ3"/>
    <mergeCell ref="EE3:EI3"/>
    <mergeCell ref="CZ3:DF3"/>
    <mergeCell ref="DK3:DO3"/>
    <mergeCell ref="EK1:FC1"/>
    <mergeCell ref="EN3:ET3"/>
    <mergeCell ref="EY3:FC3"/>
    <mergeCell ref="FE1:FW1"/>
    <mergeCell ref="FH3:FN3"/>
    <mergeCell ref="FS3:FW3"/>
    <mergeCell ref="GB3:GH3"/>
    <mergeCell ref="X3:AD3"/>
    <mergeCell ref="AI3:AM3"/>
    <mergeCell ref="AR3:AX3"/>
    <mergeCell ref="BC3:BG3"/>
    <mergeCell ref="BL3:BR3"/>
    <mergeCell ref="BW3:CA3"/>
    <mergeCell ref="CC1:CU1"/>
    <mergeCell ref="CF3:CL3"/>
    <mergeCell ref="CQ3:CU3"/>
    <mergeCell ref="GS1:HK1"/>
    <mergeCell ref="HM1:IE1"/>
    <mergeCell ref="IG1:IY1"/>
    <mergeCell ref="GV3:HB3"/>
    <mergeCell ref="HG3:HK3"/>
    <mergeCell ref="HP3:HV3"/>
    <mergeCell ref="IA3:IE3"/>
    <mergeCell ref="IJ3:IP3"/>
    <mergeCell ref="IU3:IY3"/>
    <mergeCell ref="GS5:HK5"/>
    <mergeCell ref="HM5:IE5"/>
    <mergeCell ref="IG5:IY5"/>
    <mergeCell ref="GS46:GU46"/>
    <mergeCell ref="GV46:GW46"/>
    <mergeCell ref="HM46:HO46"/>
    <mergeCell ref="HP46:HQ46"/>
    <mergeCell ref="IG46:II46"/>
    <mergeCell ref="IJ46:IK46"/>
    <mergeCell ref="GT50:GU50"/>
    <mergeCell ref="GV50:GW50"/>
    <mergeCell ref="HN50:HO50"/>
    <mergeCell ref="HP50:HQ50"/>
    <mergeCell ref="IH50:II50"/>
    <mergeCell ref="IJ50:IK50"/>
    <mergeCell ref="GS54:GU54"/>
    <mergeCell ref="GV54:GW54"/>
    <mergeCell ref="HM54:HO54"/>
    <mergeCell ref="HP54:HQ54"/>
    <mergeCell ref="IG54:II54"/>
    <mergeCell ref="IJ54:IK54"/>
    <mergeCell ref="JA1:JS1"/>
    <mergeCell ref="JU1:KM1"/>
    <mergeCell ref="JD3:JJ3"/>
    <mergeCell ref="JO3:JS3"/>
    <mergeCell ref="JX3:KD3"/>
    <mergeCell ref="KI3:KM3"/>
    <mergeCell ref="JA5:JS5"/>
    <mergeCell ref="JU5:KM5"/>
    <mergeCell ref="JA46:JC46"/>
    <mergeCell ref="JD46:JE46"/>
    <mergeCell ref="JU46:JW46"/>
    <mergeCell ref="JX46:JY46"/>
    <mergeCell ref="JH60:JI60"/>
    <mergeCell ref="KB60:KC60"/>
    <mergeCell ref="JX50:JY50"/>
    <mergeCell ref="JA54:JC54"/>
    <mergeCell ref="JD54:JE54"/>
    <mergeCell ref="JU54:JW54"/>
    <mergeCell ref="JX54:JY54"/>
    <mergeCell ref="GZ60:HA60"/>
    <mergeCell ref="HT60:HU60"/>
    <mergeCell ref="IN60:IO60"/>
    <mergeCell ref="JB50:JC50"/>
    <mergeCell ref="JD50:JE50"/>
    <mergeCell ref="JV50:JW50"/>
  </mergeCells>
  <conditionalFormatting sqref="F47:G47">
    <cfRule type="expression" dxfId="324" priority="24" stopIfTrue="1">
      <formula>$D$47&lt;7500</formula>
    </cfRule>
    <cfRule type="expression" dxfId="323" priority="25" stopIfTrue="1">
      <formula>$D$47&gt;=7500</formula>
    </cfRule>
  </conditionalFormatting>
  <conditionalFormatting sqref="Z47:AA47">
    <cfRule type="expression" dxfId="322" priority="22" stopIfTrue="1">
      <formula>$X$47&lt;4000</formula>
    </cfRule>
    <cfRule type="expression" dxfId="321" priority="23" stopIfTrue="1">
      <formula>$X$47&gt;=4000</formula>
    </cfRule>
  </conditionalFormatting>
  <conditionalFormatting sqref="AQ60:AQ61">
    <cfRule type="expression" dxfId="320" priority="56">
      <formula>AND(#REF!&lt;0.4*#REF!,#REF!&lt;1)</formula>
    </cfRule>
  </conditionalFormatting>
  <conditionalFormatting sqref="BK60:BK61">
    <cfRule type="expression" dxfId="319" priority="20">
      <formula>AND(#REF!&lt;0.4*#REF!,#REF!&lt;1)</formula>
    </cfRule>
  </conditionalFormatting>
  <conditionalFormatting sqref="CE60:CE61">
    <cfRule type="expression" dxfId="318" priority="18">
      <formula>AND(#REF!&lt;0.4*#REF!,#REF!&lt;1)</formula>
    </cfRule>
  </conditionalFormatting>
  <conditionalFormatting sqref="CY60:CY61">
    <cfRule type="expression" dxfId="317" priority="16">
      <formula>AND(#REF!&lt;0.4*#REF!,#REF!&lt;1)</formula>
    </cfRule>
  </conditionalFormatting>
  <conditionalFormatting sqref="DS60:DS61">
    <cfRule type="expression" dxfId="316" priority="14">
      <formula>AND(#REF!&lt;0.4*#REF!,#REF!&lt;1)</formula>
    </cfRule>
  </conditionalFormatting>
  <conditionalFormatting sqref="EM60:EM61">
    <cfRule type="expression" dxfId="315" priority="12">
      <formula>AND(#REF!&lt;0.4*#REF!,#REF!&lt;1)</formula>
    </cfRule>
  </conditionalFormatting>
  <conditionalFormatting sqref="FG60:FG61">
    <cfRule type="expression" dxfId="314" priority="10">
      <formula>AND(#REF!&lt;0.4*#REF!,#REF!&lt;1)</formula>
    </cfRule>
  </conditionalFormatting>
  <conditionalFormatting sqref="GA60:GA61">
    <cfRule type="expression" dxfId="313" priority="8">
      <formula>AND(#REF!&lt;0.4*#REF!,#REF!&lt;1)</formula>
    </cfRule>
  </conditionalFormatting>
  <conditionalFormatting sqref="GU60:GU61">
    <cfRule type="expression" dxfId="312" priority="6">
      <formula>AND(#REF!&lt;0.4*#REF!,#REF!&lt;1)</formula>
    </cfRule>
  </conditionalFormatting>
  <conditionalFormatting sqref="HO60:HO61">
    <cfRule type="expression" dxfId="311" priority="5">
      <formula>AND(#REF!&lt;0.4*#REF!,#REF!&lt;1)</formula>
    </cfRule>
  </conditionalFormatting>
  <conditionalFormatting sqref="II60:II61">
    <cfRule type="expression" dxfId="310" priority="4">
      <formula>AND(#REF!&lt;0.4*#REF!,#REF!&lt;1)</formula>
    </cfRule>
  </conditionalFormatting>
  <conditionalFormatting sqref="JC60:JC61">
    <cfRule type="expression" dxfId="309" priority="3">
      <formula>AND(#REF!&lt;0.4*#REF!,#REF!&lt;1)</formula>
    </cfRule>
  </conditionalFormatting>
  <conditionalFormatting sqref="JW60:JW61">
    <cfRule type="expression" dxfId="308" priority="2">
      <formula>AND(#REF!&lt;0.4*#REF!,#REF!&lt;1)</formula>
    </cfRule>
  </conditionalFormatting>
  <dataValidations count="1">
    <dataValidation type="list" allowBlank="1" showInputMessage="1" showErrorMessage="1" prompt="Select Material" sqref="D53 X53" xr:uid="{7A0AB327-C017-4C7C-848A-CF5A73ED12FE}">
      <formula1>"t_1,t_2"</formula1>
    </dataValidation>
  </dataValidations>
  <hyperlinks>
    <hyperlink ref="O45" location="'Cover Sheet'!A1" display="BACK to COVER SHEET" xr:uid="{9D3C9726-D643-45F7-A1C1-0BE387C0F188}"/>
    <hyperlink ref="O46" location="'T3.6.11 Guidance Notes'!A1" display="Link to GUIDANCE NOTES" xr:uid="{07E59BFD-9DA4-4818-A805-289C9777A8A0}"/>
    <hyperlink ref="BW45" location="'Cover Sheet'!A1" display="BACK to COVER SHEET" xr:uid="{7F00BE50-FED2-480E-972E-F17CCADA8028}"/>
    <hyperlink ref="EE45" location="'Cover Sheet'!A1" display="BACK to COVER SHEET" xr:uid="{7C4257F4-9E6D-4750-AB7F-81E5D8ECFAF1}"/>
    <hyperlink ref="GM45" location="'Cover Sheet'!A1" display="BACK to COVER SHEET" xr:uid="{C173F7BF-1E44-4587-A07A-54F123C35896}"/>
    <hyperlink ref="BW46" location="'T3.6.11 Guidance Notes'!A1" display="Link to GUIDANCE NOTES" xr:uid="{32B1CA44-8574-4C3B-AB91-A4106B941321}"/>
    <hyperlink ref="EE46" location="'T3.6.11 Guidance Notes'!A1" display="Link to GUIDANCE NOTES" xr:uid="{0BA3B255-FD88-4AD6-9E1A-7A710585736B}"/>
    <hyperlink ref="GM46" location="'T3.6.11 Guidance Notes'!A1" display="Link to GUIDANCE NOTES" xr:uid="{4F224E51-56FF-471F-865C-04B9B09CF372}"/>
    <hyperlink ref="IU45" location="'Cover Sheet'!A1" display="BACK to COVER SHEET" xr:uid="{A5B88BF5-A3FB-44C4-B508-842D6AB20A36}"/>
    <hyperlink ref="IU46" location="'T3.6.11 Guidance Notes'!A1" display="Link to GUIDANCE NOTES" xr:uid="{ADC9724A-6562-4C0F-AAC8-36AEA27BDB77}"/>
    <hyperlink ref="KO5" location="'Cover Sheet'!A1" display="BACK to COVER SHEET" xr:uid="{B3D5DA9A-D6E4-49DF-BD0F-FCE3EFA19F46}"/>
  </hyperlinks>
  <printOptions horizontalCentered="1"/>
  <pageMargins left="0.39370078740157483" right="0.39370078740157483" top="0.39370078740157483" bottom="0.39370078740157483" header="0" footer="0"/>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3">
    <tabColor rgb="FFCCFFFF"/>
  </sheetPr>
  <dimension ref="B1:I35"/>
  <sheetViews>
    <sheetView showGridLines="0" workbookViewId="0">
      <selection activeCell="B30" sqref="B30"/>
    </sheetView>
  </sheetViews>
  <sheetFormatPr defaultColWidth="14.42578125" defaultRowHeight="15" customHeight="1" x14ac:dyDescent="0.2"/>
  <cols>
    <col min="1" max="1" width="5.140625" customWidth="1"/>
    <col min="2" max="2" width="46.140625" customWidth="1"/>
    <col min="3" max="3" width="11.42578125" customWidth="1"/>
    <col min="4" max="4" width="11.7109375" customWidth="1"/>
    <col min="5" max="5" width="5.85546875" customWidth="1"/>
    <col min="6" max="6" width="8.7109375" customWidth="1"/>
    <col min="7" max="7" width="11.42578125" customWidth="1"/>
    <col min="8" max="8" width="12.42578125" customWidth="1"/>
    <col min="9" max="26" width="11.42578125" customWidth="1"/>
  </cols>
  <sheetData>
    <row r="1" spans="2:9" ht="12.75" customHeight="1" x14ac:dyDescent="0.25">
      <c r="B1" s="77" t="s">
        <v>453</v>
      </c>
    </row>
    <row r="2" spans="2:9" ht="12.75" customHeight="1" x14ac:dyDescent="0.2"/>
    <row r="3" spans="2:9" ht="12.75" customHeight="1" x14ac:dyDescent="0.2">
      <c r="B3" s="4" t="s">
        <v>454</v>
      </c>
      <c r="C3" s="4" t="s">
        <v>455</v>
      </c>
      <c r="D3" s="4" t="s">
        <v>456</v>
      </c>
    </row>
    <row r="4" spans="2:9" ht="12.75" customHeight="1" x14ac:dyDescent="0.2">
      <c r="B4" s="12" t="s">
        <v>457</v>
      </c>
      <c r="C4" s="34" t="s">
        <v>183</v>
      </c>
      <c r="D4" s="78" t="s">
        <v>183</v>
      </c>
    </row>
    <row r="5" spans="2:9" ht="12.75" customHeight="1" x14ac:dyDescent="0.2">
      <c r="B5" s="12" t="s">
        <v>458</v>
      </c>
      <c r="C5" s="34" t="s">
        <v>237</v>
      </c>
      <c r="D5" s="34" t="s">
        <v>237</v>
      </c>
    </row>
    <row r="6" spans="2:9" ht="12.75" customHeight="1" x14ac:dyDescent="0.2">
      <c r="B6" s="12" t="s">
        <v>459</v>
      </c>
      <c r="C6" s="46" t="str">
        <f>HLOOKUP(C4,MaterialData!$C$3:$P$4,2,FALSE)</f>
        <v>Steel</v>
      </c>
      <c r="D6" s="46" t="str">
        <f>HLOOKUP(D4,MaterialData!$C$3:$P$4,2,FALSE)</f>
        <v>Steel</v>
      </c>
    </row>
    <row r="7" spans="2:9" ht="12.75" customHeight="1" x14ac:dyDescent="0.2">
      <c r="B7" s="12" t="s">
        <v>217</v>
      </c>
      <c r="C7" s="46">
        <f t="array" ref="C7">INDEX(Innertable,MATCH($B7,MaterialData!$B$6:$B$11,0),MATCH(C$6,MaterialData!$C$4:$P$4,0))</f>
        <v>200000000000</v>
      </c>
      <c r="D7" s="46">
        <f t="array" ref="D7">INDEX(Innertable,MATCH($B7,MaterialData!$B$6:$B$11,0),MATCH(D$6,MaterialData!$C$4:$P$4,0))</f>
        <v>200000000000</v>
      </c>
      <c r="I7" s="50"/>
    </row>
    <row r="8" spans="2:9" ht="12.75" customHeight="1" x14ac:dyDescent="0.2">
      <c r="B8" s="12" t="s">
        <v>218</v>
      </c>
      <c r="C8" s="46">
        <f t="array" ref="C8">INDEX(Innertable,MATCH($B8,MaterialData!$B$6:$B$11,0),MATCH(C$6,MaterialData!$C$4:$P$4,0))</f>
        <v>305000000</v>
      </c>
      <c r="D8" s="46">
        <f t="array" ref="D8">INDEX(Innertable,MATCH($B8,MaterialData!$B$6:$B$11,0),MATCH(D$6,MaterialData!$C$4:$P$4,0))</f>
        <v>305000000</v>
      </c>
      <c r="I8" s="50"/>
    </row>
    <row r="9" spans="2:9" ht="12.75" customHeight="1" x14ac:dyDescent="0.2">
      <c r="B9" s="12" t="s">
        <v>219</v>
      </c>
      <c r="C9" s="46">
        <f t="array" ref="C9">INDEX(Innertable,MATCH($B9,MaterialData!$B$6:$B$11,0),MATCH(C$6,MaterialData!$C$4:$P$4,0))</f>
        <v>365000000</v>
      </c>
      <c r="D9" s="46">
        <f t="array" ref="D9">INDEX(Innertable,MATCH($B9,MaterialData!$B$6:$B$11,0),MATCH(D$6,MaterialData!$C$4:$P$4,0))</f>
        <v>365000000</v>
      </c>
      <c r="I9" s="50"/>
    </row>
    <row r="10" spans="2:9" ht="12.75" customHeight="1" x14ac:dyDescent="0.2">
      <c r="B10" s="12" t="s">
        <v>220</v>
      </c>
      <c r="C10" s="46">
        <f t="array" ref="C10">INDEX(Innertable,MATCH($B10,MaterialData!$B$6:$B$11,0),MATCH(C$6,MaterialData!$C$4:$P$4,0))</f>
        <v>180000000</v>
      </c>
      <c r="D10" s="46">
        <f t="array" ref="D10">INDEX(Innertable,MATCH($B10,MaterialData!$B$6:$B$11,0),MATCH(D$6,MaterialData!$C$4:$P$4,0))</f>
        <v>180000000</v>
      </c>
      <c r="I10" s="50"/>
    </row>
    <row r="11" spans="2:9" ht="12.75" customHeight="1" x14ac:dyDescent="0.2">
      <c r="B11" s="12" t="s">
        <v>221</v>
      </c>
      <c r="C11" s="46">
        <f t="array" ref="C11">INDEX(Innertable,MATCH($B11,MaterialData!$B$6:$B$11,0),MATCH(C$6,MaterialData!$C$4:$P$4,0))</f>
        <v>300000000</v>
      </c>
      <c r="D11" s="46">
        <f t="array" ref="D11">INDEX(Innertable,MATCH($B11,MaterialData!$B$6:$B$11,0),MATCH(D$6,MaterialData!$C$4:$P$4,0))</f>
        <v>300000000</v>
      </c>
      <c r="I11" s="50"/>
    </row>
    <row r="12" spans="2:9" ht="12.75" customHeight="1" x14ac:dyDescent="0.2">
      <c r="C12" s="23"/>
      <c r="D12" s="23"/>
      <c r="I12" s="50"/>
    </row>
    <row r="13" spans="2:9" ht="12.75" customHeight="1" x14ac:dyDescent="0.2">
      <c r="B13" s="12" t="s">
        <v>460</v>
      </c>
      <c r="C13" s="34">
        <f>IF(AND(D13&gt;=25,D13&lt;25.4,D14&gt;=2.5),25,25.4)</f>
        <v>25</v>
      </c>
      <c r="D13" s="78">
        <v>25</v>
      </c>
      <c r="I13" s="50"/>
    </row>
    <row r="14" spans="2:9" ht="12.75" customHeight="1" x14ac:dyDescent="0.2">
      <c r="B14" s="12" t="s">
        <v>461</v>
      </c>
      <c r="C14" s="34">
        <f>IF(AND(D13&gt;=25,D13&lt;25.4,D14&gt;=2.5),2.5,2.4)</f>
        <v>2.5</v>
      </c>
      <c r="D14" s="78">
        <v>2.5</v>
      </c>
      <c r="I14" s="50"/>
    </row>
    <row r="15" spans="2:9" ht="12.75" customHeight="1" x14ac:dyDescent="0.2">
      <c r="I15" s="50"/>
    </row>
    <row r="16" spans="2:9" ht="12.75" customHeight="1" x14ac:dyDescent="0.2">
      <c r="B16" s="12"/>
      <c r="C16" s="4" t="s">
        <v>455</v>
      </c>
      <c r="D16" s="4" t="s">
        <v>456</v>
      </c>
      <c r="I16" s="50"/>
    </row>
    <row r="17" spans="2:9" ht="12.75" customHeight="1" x14ac:dyDescent="0.2">
      <c r="B17" s="12" t="s">
        <v>462</v>
      </c>
      <c r="C17" s="34">
        <f t="shared" ref="C17:D17" si="0">C13/1000</f>
        <v>2.5000000000000001E-2</v>
      </c>
      <c r="D17" s="34">
        <f t="shared" si="0"/>
        <v>2.5000000000000001E-2</v>
      </c>
      <c r="I17" s="50"/>
    </row>
    <row r="18" spans="2:9" ht="12.75" customHeight="1" x14ac:dyDescent="0.2">
      <c r="B18" s="12" t="s">
        <v>463</v>
      </c>
      <c r="C18" s="34">
        <f t="shared" ref="C18:D18" si="1">C14/1000</f>
        <v>2.5000000000000001E-3</v>
      </c>
      <c r="D18" s="34">
        <f t="shared" si="1"/>
        <v>2.5000000000000001E-3</v>
      </c>
      <c r="I18" s="50"/>
    </row>
    <row r="19" spans="2:9" ht="12.75" customHeight="1" x14ac:dyDescent="0.2">
      <c r="B19" s="12" t="s">
        <v>464</v>
      </c>
      <c r="C19" s="34">
        <f>((C17)^4-((C17-2*C18))^4)*3.142/64</f>
        <v>1.1322246093750008E-8</v>
      </c>
      <c r="D19" s="34">
        <f>IF(D5="Round",((D17)^4-((D17-2*D18))^4)*3.142/64,IF(D5="Square",((D17)^4-((D17-2*D18))^4)/12,""))</f>
        <v>1.1322246093750008E-8</v>
      </c>
      <c r="I19" s="50"/>
    </row>
    <row r="20" spans="2:9" ht="12.75" customHeight="1" x14ac:dyDescent="0.2">
      <c r="B20" s="12" t="s">
        <v>465</v>
      </c>
      <c r="C20" s="46">
        <f t="shared" ref="C20:D20" si="2">C7*C19</f>
        <v>2264.4492187500018</v>
      </c>
      <c r="D20" s="46">
        <f t="shared" si="2"/>
        <v>2264.4492187500018</v>
      </c>
      <c r="E20" s="80">
        <f t="shared" ref="E20:E28" si="3">100*D20/C20</f>
        <v>100</v>
      </c>
    </row>
    <row r="21" spans="2:9" ht="12.75" customHeight="1" x14ac:dyDescent="0.2">
      <c r="B21" s="12" t="s">
        <v>466</v>
      </c>
      <c r="C21" s="81">
        <f t="shared" ref="C21:D21" si="4">(C13^2-(C13-2*C14)^2)*PI()/4</f>
        <v>176.71458676442586</v>
      </c>
      <c r="D21" s="81">
        <f t="shared" si="4"/>
        <v>176.71458676442586</v>
      </c>
      <c r="E21" s="80">
        <f t="shared" si="3"/>
        <v>100.00000000000001</v>
      </c>
    </row>
    <row r="22" spans="2:9" ht="12.75" customHeight="1" x14ac:dyDescent="0.2">
      <c r="B22" s="12" t="s">
        <v>467</v>
      </c>
      <c r="C22" s="46">
        <f t="shared" ref="C22:D22" si="5">C$21*C8/1000000</f>
        <v>53897.948963149887</v>
      </c>
      <c r="D22" s="46">
        <f t="shared" si="5"/>
        <v>53897.948963149887</v>
      </c>
      <c r="E22" s="80">
        <f t="shared" si="3"/>
        <v>100</v>
      </c>
    </row>
    <row r="23" spans="2:9" ht="12.75" customHeight="1" x14ac:dyDescent="0.2">
      <c r="B23" s="12" t="s">
        <v>468</v>
      </c>
      <c r="C23" s="46">
        <f t="shared" ref="C23:D23" si="6">C$21*C9/1000000</f>
        <v>64500.824169015439</v>
      </c>
      <c r="D23" s="46">
        <f t="shared" si="6"/>
        <v>64500.824169015439</v>
      </c>
      <c r="E23" s="80">
        <f t="shared" si="3"/>
        <v>100</v>
      </c>
    </row>
    <row r="24" spans="2:9" ht="12.75" customHeight="1" x14ac:dyDescent="0.2">
      <c r="B24" s="12" t="s">
        <v>469</v>
      </c>
      <c r="C24" s="46">
        <f t="shared" ref="C24:D24" si="7">C$21*C10/1000000</f>
        <v>31808.625617596652</v>
      </c>
      <c r="D24" s="46">
        <f t="shared" si="7"/>
        <v>31808.625617596652</v>
      </c>
      <c r="E24" s="80">
        <f t="shared" si="3"/>
        <v>100</v>
      </c>
    </row>
    <row r="25" spans="2:9" ht="12.75" customHeight="1" x14ac:dyDescent="0.2">
      <c r="B25" s="12" t="s">
        <v>470</v>
      </c>
      <c r="C25" s="46">
        <f t="shared" ref="C25:D25" si="8">C$21*C11/1000000</f>
        <v>53014.376029327759</v>
      </c>
      <c r="D25" s="46">
        <f t="shared" si="8"/>
        <v>53014.376029327759</v>
      </c>
      <c r="E25" s="80">
        <f t="shared" si="3"/>
        <v>100.00000000000001</v>
      </c>
    </row>
    <row r="26" spans="2:9" ht="12.75" customHeight="1" x14ac:dyDescent="0.2">
      <c r="B26" s="12" t="s">
        <v>471</v>
      </c>
      <c r="C26" s="46">
        <f t="shared" ref="C26:D26" si="9">4*C9*C19/(0.5*C17*1)</f>
        <v>1322.4383437500007</v>
      </c>
      <c r="D26" s="46">
        <f t="shared" si="9"/>
        <v>1322.4383437500007</v>
      </c>
      <c r="E26" s="80">
        <f t="shared" si="3"/>
        <v>99.999999999999986</v>
      </c>
      <c r="G26" s="50"/>
    </row>
    <row r="27" spans="2:9" ht="12.75" customHeight="1" x14ac:dyDescent="0.2">
      <c r="B27" s="12" t="s">
        <v>472</v>
      </c>
      <c r="C27" s="46">
        <f>C26*1^3/(48*C7*C19)</f>
        <v>1.2166666666666666E-2</v>
      </c>
      <c r="D27" s="46">
        <f>C26*1^3/(48*D7*D19)</f>
        <v>1.2166666666666666E-2</v>
      </c>
      <c r="E27" s="80">
        <f t="shared" si="3"/>
        <v>100</v>
      </c>
    </row>
    <row r="28" spans="2:9" ht="12.75" customHeight="1" x14ac:dyDescent="0.2">
      <c r="B28" s="12" t="s">
        <v>473</v>
      </c>
      <c r="C28" s="46">
        <f t="shared" ref="C28:D28" si="10">0.5*C26*(C26*1^3/(48*C7*C19))</f>
        <v>8.0448332578125044</v>
      </c>
      <c r="D28" s="46">
        <f t="shared" si="10"/>
        <v>8.0448332578125044</v>
      </c>
      <c r="E28" s="80">
        <f t="shared" si="3"/>
        <v>100</v>
      </c>
    </row>
    <row r="29" spans="2:9" ht="12.75" customHeight="1" x14ac:dyDescent="0.2"/>
    <row r="30" spans="2:9" ht="12.75" customHeight="1" x14ac:dyDescent="0.2">
      <c r="B30" s="9" t="s">
        <v>240</v>
      </c>
      <c r="D30" s="50"/>
    </row>
    <row r="31" spans="2:9" ht="12.75" customHeight="1" x14ac:dyDescent="0.2">
      <c r="D31" s="50"/>
    </row>
    <row r="32" spans="2:9" ht="12.75" customHeight="1" x14ac:dyDescent="0.2"/>
    <row r="33" ht="12.75" customHeight="1" x14ac:dyDescent="0.2"/>
    <row r="34" ht="12.75" customHeight="1" x14ac:dyDescent="0.2"/>
    <row r="35" ht="12.75" customHeight="1" x14ac:dyDescent="0.2"/>
  </sheetData>
  <sheetProtection algorithmName="SHA-512" hashValue="NuzUgkcOFJcNVF2CewAKzUKzQYXkWpkyXPZPREnF6QUu8xYrftksXpkaBxlCsr8qqSz58ZrLaFRbEXovdQ8kdQ==" saltValue="XZpN5bmARhVN7xXH3v24XA==" spinCount="100000" sheet="1" scenarios="1" insertHyperlinks="0"/>
  <protectedRanges>
    <protectedRange sqref="D4 D13:D14" name="YellowZone"/>
  </protectedRanges>
  <conditionalFormatting sqref="D14">
    <cfRule type="cellIs" dxfId="307" priority="1" stopIfTrue="1" operator="lessThan">
      <formula>2</formula>
    </cfRule>
  </conditionalFormatting>
  <conditionalFormatting sqref="E20:E26 E28">
    <cfRule type="cellIs" dxfId="306" priority="2" stopIfTrue="1" operator="greaterThanOrEqual">
      <formula>100</formula>
    </cfRule>
    <cfRule type="cellIs" dxfId="305" priority="3" stopIfTrue="1" operator="lessThan">
      <formula>100</formula>
    </cfRule>
  </conditionalFormatting>
  <conditionalFormatting sqref="E27">
    <cfRule type="cellIs" dxfId="304" priority="4" stopIfTrue="1" operator="greaterThanOrEqual">
      <formula>100.01</formula>
    </cfRule>
    <cfRule type="cellIs" dxfId="303" priority="5" stopIfTrue="1" operator="lessThan">
      <formula>100.01</formula>
    </cfRule>
  </conditionalFormatting>
  <dataValidations count="3">
    <dataValidation type="list" allowBlank="1" showErrorMessage="1" sqref="D5" xr:uid="{00000000-0002-0000-1000-000000000000}">
      <formula1>"Round"</formula1>
    </dataValidation>
    <dataValidation type="list" allowBlank="1" showInputMessage="1" showErrorMessage="1" prompt="Select Material" sqref="C12:D12" xr:uid="{00000000-0002-0000-1000-000001000000}">
      <formula1>Materials</formula1>
    </dataValidation>
    <dataValidation type="list" allowBlank="1" showInputMessage="1" showErrorMessage="1" prompt="Select Material" sqref="D4" xr:uid="{00000000-0002-0000-1000-000002000000}">
      <formula1>"Steel,Steel 2"</formula1>
    </dataValidation>
  </dataValidations>
  <hyperlinks>
    <hyperlink ref="B30" location="'Cover Sheet'!A1" display="BACK to COVER SHEET" xr:uid="{00000000-0004-0000-1000-000000000000}"/>
  </hyperlinks>
  <pageMargins left="0.75" right="0.75" top="1" bottom="1"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4">
    <tabColor rgb="FFCCFFFF"/>
  </sheetPr>
  <dimension ref="B1:N63"/>
  <sheetViews>
    <sheetView showGridLines="0" workbookViewId="0"/>
  </sheetViews>
  <sheetFormatPr defaultColWidth="14.42578125" defaultRowHeight="15" customHeight="1" x14ac:dyDescent="0.2"/>
  <cols>
    <col min="1" max="1" width="5.140625" customWidth="1"/>
    <col min="2" max="2" width="46.140625" customWidth="1"/>
    <col min="3" max="3" width="11.42578125" customWidth="1"/>
    <col min="4" max="4" width="11.7109375" customWidth="1"/>
    <col min="5" max="5" width="5.85546875" customWidth="1"/>
    <col min="6" max="6" width="8.7109375" customWidth="1"/>
    <col min="7" max="7" width="11.42578125" customWidth="1"/>
    <col min="8" max="8" width="12.42578125" customWidth="1"/>
    <col min="9" max="26" width="11.42578125" customWidth="1"/>
  </cols>
  <sheetData>
    <row r="1" spans="2:12" ht="12.75" customHeight="1" x14ac:dyDescent="0.25">
      <c r="B1" s="77" t="s">
        <v>474</v>
      </c>
    </row>
    <row r="2" spans="2:12" ht="12.75" customHeight="1" x14ac:dyDescent="0.25">
      <c r="G2" s="82" t="s">
        <v>475</v>
      </c>
    </row>
    <row r="3" spans="2:12" ht="12.75" customHeight="1" x14ac:dyDescent="0.2">
      <c r="B3" s="4" t="s">
        <v>454</v>
      </c>
      <c r="C3" s="4" t="s">
        <v>455</v>
      </c>
      <c r="D3" s="4" t="s">
        <v>456</v>
      </c>
      <c r="G3" s="559"/>
      <c r="H3" s="224"/>
      <c r="I3" s="224"/>
      <c r="J3" s="224"/>
      <c r="K3" s="224"/>
      <c r="L3" s="560"/>
    </row>
    <row r="4" spans="2:12" ht="12.75" customHeight="1" x14ac:dyDescent="0.2">
      <c r="B4" s="12" t="s">
        <v>457</v>
      </c>
      <c r="C4" s="34" t="s">
        <v>183</v>
      </c>
      <c r="D4" s="78" t="s">
        <v>183</v>
      </c>
      <c r="G4" s="242"/>
      <c r="H4" s="221"/>
      <c r="I4" s="221"/>
      <c r="J4" s="221"/>
      <c r="K4" s="221"/>
      <c r="L4" s="243"/>
    </row>
    <row r="5" spans="2:12" ht="12.75" customHeight="1" x14ac:dyDescent="0.2">
      <c r="B5" s="12" t="s">
        <v>458</v>
      </c>
      <c r="C5" s="34" t="s">
        <v>237</v>
      </c>
      <c r="D5" s="78" t="s">
        <v>237</v>
      </c>
      <c r="G5" s="242"/>
      <c r="H5" s="221"/>
      <c r="I5" s="221"/>
      <c r="J5" s="221"/>
      <c r="K5" s="221"/>
      <c r="L5" s="243"/>
    </row>
    <row r="6" spans="2:12" ht="12.75" customHeight="1" x14ac:dyDescent="0.2">
      <c r="B6" s="12" t="s">
        <v>459</v>
      </c>
      <c r="C6" s="46" t="str">
        <f>HLOOKUP(C4,MaterialData!$C$3:$P$4,2,FALSE)</f>
        <v>Steel</v>
      </c>
      <c r="D6" s="46" t="str">
        <f>HLOOKUP(D4,MaterialData!$C$3:$P$4,2,FALSE)</f>
        <v>Steel</v>
      </c>
      <c r="G6" s="242"/>
      <c r="H6" s="221"/>
      <c r="I6" s="221"/>
      <c r="J6" s="221"/>
      <c r="K6" s="221"/>
      <c r="L6" s="243"/>
    </row>
    <row r="7" spans="2:12" ht="12.75" customHeight="1" x14ac:dyDescent="0.2">
      <c r="B7" s="12" t="s">
        <v>217</v>
      </c>
      <c r="C7" s="46">
        <f t="array" ref="C7">INDEX(Innertable,MATCH($B7,MaterialData!$B$6:$B$11,0),MATCH(C$6,MaterialData!$C$4:$P$4,0))</f>
        <v>200000000000</v>
      </c>
      <c r="D7" s="46">
        <f t="array" ref="D7">INDEX(Innertable,MATCH($B7,MaterialData!$B$6:$B$11,0),MATCH(D$6,MaterialData!$C$4:$P$4,0))</f>
        <v>200000000000</v>
      </c>
      <c r="G7" s="242"/>
      <c r="H7" s="221"/>
      <c r="I7" s="221"/>
      <c r="J7" s="221"/>
      <c r="K7" s="221"/>
      <c r="L7" s="243"/>
    </row>
    <row r="8" spans="2:12" ht="12.75" customHeight="1" x14ac:dyDescent="0.2">
      <c r="B8" s="12" t="s">
        <v>218</v>
      </c>
      <c r="C8" s="46">
        <f t="array" ref="C8">INDEX(Innertable,MATCH($B8,MaterialData!$B$6:$B$11,0),MATCH(C$6,MaterialData!$C$4:$P$4,0))</f>
        <v>305000000</v>
      </c>
      <c r="D8" s="46">
        <f t="array" ref="D8">INDEX(Innertable,MATCH($B8,MaterialData!$B$6:$B$11,0),MATCH(D$6,MaterialData!$C$4:$P$4,0))</f>
        <v>305000000</v>
      </c>
      <c r="G8" s="242"/>
      <c r="H8" s="221"/>
      <c r="I8" s="221"/>
      <c r="J8" s="221"/>
      <c r="K8" s="221"/>
      <c r="L8" s="243"/>
    </row>
    <row r="9" spans="2:12" ht="12.75" customHeight="1" x14ac:dyDescent="0.2">
      <c r="B9" s="12" t="s">
        <v>219</v>
      </c>
      <c r="C9" s="46">
        <f t="array" ref="C9">INDEX(Innertable,MATCH($B9,MaterialData!$B$6:$B$11,0),MATCH(C$6,MaterialData!$C$4:$P$4,0))</f>
        <v>365000000</v>
      </c>
      <c r="D9" s="46">
        <f t="array" ref="D9">INDEX(Innertable,MATCH($B9,MaterialData!$B$6:$B$11,0),MATCH(D$6,MaterialData!$C$4:$P$4,0))</f>
        <v>365000000</v>
      </c>
      <c r="G9" s="242"/>
      <c r="H9" s="221"/>
      <c r="I9" s="221"/>
      <c r="J9" s="221"/>
      <c r="K9" s="221"/>
      <c r="L9" s="243"/>
    </row>
    <row r="10" spans="2:12" ht="12.75" customHeight="1" x14ac:dyDescent="0.2">
      <c r="B10" s="12" t="s">
        <v>220</v>
      </c>
      <c r="C10" s="46">
        <f t="array" ref="C10">INDEX(Innertable,MATCH($B10,MaterialData!$B$6:$B$11,0),MATCH(C$6,MaterialData!$C$4:$P$4,0))</f>
        <v>180000000</v>
      </c>
      <c r="D10" s="46">
        <f t="array" ref="D10">INDEX(Innertable,MATCH($B10,MaterialData!$B$6:$B$11,0),MATCH(D$6,MaterialData!$C$4:$P$4,0))</f>
        <v>180000000</v>
      </c>
      <c r="G10" s="242"/>
      <c r="H10" s="221"/>
      <c r="I10" s="221"/>
      <c r="J10" s="221"/>
      <c r="K10" s="221"/>
      <c r="L10" s="243"/>
    </row>
    <row r="11" spans="2:12" ht="12.75" customHeight="1" x14ac:dyDescent="0.2">
      <c r="B11" s="12" t="s">
        <v>221</v>
      </c>
      <c r="C11" s="46">
        <f t="array" ref="C11">INDEX(Innertable,MATCH($B11,MaterialData!$B$6:$B$11,0),MATCH(C$6,MaterialData!$C$4:$P$4,0))</f>
        <v>300000000</v>
      </c>
      <c r="D11" s="46">
        <f t="array" ref="D11">INDEX(Innertable,MATCH($B11,MaterialData!$B$6:$B$11,0),MATCH(D$6,MaterialData!$C$4:$P$4,0))</f>
        <v>300000000</v>
      </c>
      <c r="G11" s="242"/>
      <c r="H11" s="221"/>
      <c r="I11" s="221"/>
      <c r="J11" s="221"/>
      <c r="K11" s="221"/>
      <c r="L11" s="243"/>
    </row>
    <row r="12" spans="2:12" ht="12.75" customHeight="1" x14ac:dyDescent="0.2">
      <c r="C12" s="23"/>
      <c r="D12" s="23"/>
      <c r="G12" s="242"/>
      <c r="H12" s="221"/>
      <c r="I12" s="221"/>
      <c r="J12" s="221"/>
      <c r="K12" s="221"/>
      <c r="L12" s="243"/>
    </row>
    <row r="13" spans="2:12" ht="12.75" customHeight="1" x14ac:dyDescent="0.2">
      <c r="B13" s="12" t="s">
        <v>460</v>
      </c>
      <c r="C13" s="34">
        <f>IF(AND(D13&gt;=25,D13&lt;25.4,D14&gt;=2.5),25,25.4)</f>
        <v>25</v>
      </c>
      <c r="D13" s="78">
        <v>25</v>
      </c>
      <c r="G13" s="242"/>
      <c r="H13" s="221"/>
      <c r="I13" s="221"/>
      <c r="J13" s="221"/>
      <c r="K13" s="221"/>
      <c r="L13" s="243"/>
    </row>
    <row r="14" spans="2:12" ht="12.75" customHeight="1" x14ac:dyDescent="0.2">
      <c r="B14" s="12" t="s">
        <v>461</v>
      </c>
      <c r="C14" s="34">
        <f>IF(AND(D13&gt;=25,D13&lt;25.4,D14&gt;=2.5),2.5,2.4)</f>
        <v>2.5</v>
      </c>
      <c r="D14" s="78">
        <v>2.5</v>
      </c>
      <c r="G14" s="242"/>
      <c r="H14" s="221"/>
      <c r="I14" s="221"/>
      <c r="J14" s="221"/>
      <c r="K14" s="221"/>
      <c r="L14" s="243"/>
    </row>
    <row r="15" spans="2:12" ht="12.75" customHeight="1" x14ac:dyDescent="0.2">
      <c r="G15" s="242"/>
      <c r="H15" s="221"/>
      <c r="I15" s="221"/>
      <c r="J15" s="221"/>
      <c r="K15" s="221"/>
      <c r="L15" s="243"/>
    </row>
    <row r="16" spans="2:12" ht="12.75" customHeight="1" x14ac:dyDescent="0.2">
      <c r="B16" s="12"/>
      <c r="C16" s="4" t="s">
        <v>455</v>
      </c>
      <c r="D16" s="4" t="s">
        <v>456</v>
      </c>
      <c r="G16" s="242"/>
      <c r="H16" s="221"/>
      <c r="I16" s="221"/>
      <c r="J16" s="221"/>
      <c r="K16" s="221"/>
      <c r="L16" s="243"/>
    </row>
    <row r="17" spans="2:14" ht="12.75" customHeight="1" x14ac:dyDescent="0.2">
      <c r="B17" s="12" t="s">
        <v>462</v>
      </c>
      <c r="C17" s="34">
        <f t="shared" ref="C17:D17" si="0">C13/1000</f>
        <v>2.5000000000000001E-2</v>
      </c>
      <c r="D17" s="34">
        <f t="shared" si="0"/>
        <v>2.5000000000000001E-2</v>
      </c>
      <c r="G17" s="242"/>
      <c r="H17" s="221"/>
      <c r="I17" s="221"/>
      <c r="J17" s="221"/>
      <c r="K17" s="221"/>
      <c r="L17" s="243"/>
    </row>
    <row r="18" spans="2:14" ht="12.75" customHeight="1" x14ac:dyDescent="0.2">
      <c r="B18" s="12" t="s">
        <v>463</v>
      </c>
      <c r="C18" s="34">
        <f t="shared" ref="C18:D18" si="1">C14/1000</f>
        <v>2.5000000000000001E-3</v>
      </c>
      <c r="D18" s="34">
        <f t="shared" si="1"/>
        <v>2.5000000000000001E-3</v>
      </c>
      <c r="G18" s="242"/>
      <c r="H18" s="221"/>
      <c r="I18" s="221"/>
      <c r="J18" s="221"/>
      <c r="K18" s="221"/>
      <c r="L18" s="243"/>
      <c r="M18" s="79"/>
    </row>
    <row r="19" spans="2:14" ht="12.75" customHeight="1" x14ac:dyDescent="0.2">
      <c r="B19" s="12" t="s">
        <v>464</v>
      </c>
      <c r="C19" s="34">
        <f>((C17)^4-((C17-2*C18))^4)*3.142/64</f>
        <v>1.1322246093750008E-8</v>
      </c>
      <c r="D19" s="34">
        <f>IF(D5="Round",((D17)^4-((D17-2*D18))^4)*3.142/64,IF(D5="Square",((D17)^4-((D17-2*D18))^4)/12,""))</f>
        <v>1.1322246093750008E-8</v>
      </c>
      <c r="G19" s="242"/>
      <c r="H19" s="221"/>
      <c r="I19" s="221"/>
      <c r="J19" s="221"/>
      <c r="K19" s="221"/>
      <c r="L19" s="243"/>
      <c r="M19" s="79"/>
    </row>
    <row r="20" spans="2:14" ht="12.75" customHeight="1" x14ac:dyDescent="0.2">
      <c r="B20" s="12" t="s">
        <v>465</v>
      </c>
      <c r="C20" s="46">
        <f t="shared" ref="C20:D20" si="2">C7*C19</f>
        <v>2264.4492187500018</v>
      </c>
      <c r="D20" s="46">
        <f t="shared" si="2"/>
        <v>2264.4492187500018</v>
      </c>
      <c r="E20" s="80">
        <f>100*$D$20/$C$20</f>
        <v>100</v>
      </c>
      <c r="G20" s="242"/>
      <c r="H20" s="221"/>
      <c r="I20" s="221"/>
      <c r="J20" s="221"/>
      <c r="K20" s="221"/>
      <c r="L20" s="243"/>
    </row>
    <row r="21" spans="2:14" ht="12.75" customHeight="1" x14ac:dyDescent="0.2">
      <c r="B21" s="12" t="s">
        <v>466</v>
      </c>
      <c r="C21" s="81">
        <f>(C13^2-(C13-2*C14)^2)*PI()/4</f>
        <v>176.71458676442586</v>
      </c>
      <c r="D21" s="81">
        <f>IF(D5="Round",(D13^2-(D13-2*D14)^2)*PI()/4,IF(D5="Square",D13^2-(D13-2*D14)^2,""))</f>
        <v>176.71458676442586</v>
      </c>
      <c r="E21" s="80">
        <f>IF(D4="steel",100*$D$21/$C$21,"NA")</f>
        <v>100.00000000000001</v>
      </c>
      <c r="G21" s="242"/>
      <c r="H21" s="221"/>
      <c r="I21" s="221"/>
      <c r="J21" s="221"/>
      <c r="K21" s="221"/>
      <c r="L21" s="243"/>
    </row>
    <row r="22" spans="2:14" ht="12.75" customHeight="1" x14ac:dyDescent="0.2">
      <c r="B22" s="12" t="s">
        <v>467</v>
      </c>
      <c r="C22" s="46">
        <f t="shared" ref="C22:D22" si="3">C$21*C8/1000000</f>
        <v>53897.948963149887</v>
      </c>
      <c r="D22" s="46">
        <f t="shared" si="3"/>
        <v>53897.948963149887</v>
      </c>
      <c r="E22" s="80">
        <f>100*$D$22/$C$22</f>
        <v>100</v>
      </c>
      <c r="G22" s="242"/>
      <c r="H22" s="221"/>
      <c r="I22" s="221"/>
      <c r="J22" s="221"/>
      <c r="K22" s="221"/>
      <c r="L22" s="243"/>
    </row>
    <row r="23" spans="2:14" ht="12.75" customHeight="1" x14ac:dyDescent="0.2">
      <c r="B23" s="12" t="s">
        <v>468</v>
      </c>
      <c r="C23" s="46">
        <f t="shared" ref="C23:D23" si="4">C$21*C9/1000000</f>
        <v>64500.824169015439</v>
      </c>
      <c r="D23" s="46">
        <f t="shared" si="4"/>
        <v>64500.824169015439</v>
      </c>
      <c r="E23" s="80">
        <f>100*$D$23/$C$23</f>
        <v>100</v>
      </c>
      <c r="G23" s="242"/>
      <c r="H23" s="221"/>
      <c r="I23" s="221"/>
      <c r="J23" s="221"/>
      <c r="K23" s="221"/>
      <c r="L23" s="243"/>
    </row>
    <row r="24" spans="2:14" ht="12.75" customHeight="1" x14ac:dyDescent="0.2">
      <c r="B24" s="12" t="s">
        <v>469</v>
      </c>
      <c r="C24" s="46">
        <f t="shared" ref="C24:D24" si="5">C$21*C10/1000000</f>
        <v>31808.625617596652</v>
      </c>
      <c r="D24" s="46">
        <f t="shared" si="5"/>
        <v>31808.625617596652</v>
      </c>
      <c r="E24" s="80">
        <f>100*$D$24/$C$24</f>
        <v>100</v>
      </c>
      <c r="G24" s="242"/>
      <c r="H24" s="221"/>
      <c r="I24" s="221"/>
      <c r="J24" s="221"/>
      <c r="K24" s="221"/>
      <c r="L24" s="243"/>
    </row>
    <row r="25" spans="2:14" ht="12.75" customHeight="1" x14ac:dyDescent="0.2">
      <c r="B25" s="12" t="s">
        <v>470</v>
      </c>
      <c r="C25" s="46">
        <f t="shared" ref="C25:D25" si="6">C$21*C11/1000000</f>
        <v>53014.376029327759</v>
      </c>
      <c r="D25" s="46">
        <f t="shared" si="6"/>
        <v>53014.376029327759</v>
      </c>
      <c r="E25" s="80">
        <f>100*$D$25/$C$25</f>
        <v>100.00000000000001</v>
      </c>
      <c r="G25" s="242"/>
      <c r="H25" s="221"/>
      <c r="I25" s="221"/>
      <c r="J25" s="221"/>
      <c r="K25" s="221"/>
      <c r="L25" s="243"/>
    </row>
    <row r="26" spans="2:14" ht="12.75" customHeight="1" x14ac:dyDescent="0.2">
      <c r="B26" s="12" t="s">
        <v>471</v>
      </c>
      <c r="C26" s="46">
        <f t="shared" ref="C26:D26" si="7">4*C9*C19/(0.5*C17*1)</f>
        <v>1322.4383437500007</v>
      </c>
      <c r="D26" s="46">
        <f t="shared" si="7"/>
        <v>1322.4383437500007</v>
      </c>
      <c r="E26" s="80">
        <f>100*$D$26/$C$26</f>
        <v>99.999999999999986</v>
      </c>
      <c r="G26" s="242"/>
      <c r="H26" s="221"/>
      <c r="I26" s="221"/>
      <c r="J26" s="221"/>
      <c r="K26" s="221"/>
      <c r="L26" s="243"/>
    </row>
    <row r="27" spans="2:14" ht="12.75" customHeight="1" x14ac:dyDescent="0.2">
      <c r="B27" s="12" t="s">
        <v>472</v>
      </c>
      <c r="C27" s="46">
        <f>C26*1^3/(48*C7*C19)</f>
        <v>1.2166666666666666E-2</v>
      </c>
      <c r="D27" s="46">
        <f>C26*1^3/(48*D7*D19)</f>
        <v>1.2166666666666666E-2</v>
      </c>
      <c r="E27" s="80">
        <f>100*$D$27/$C$27</f>
        <v>100</v>
      </c>
      <c r="G27" s="242"/>
      <c r="H27" s="221"/>
      <c r="I27" s="221"/>
      <c r="J27" s="221"/>
      <c r="K27" s="221"/>
      <c r="L27" s="243"/>
    </row>
    <row r="28" spans="2:14" ht="12.75" customHeight="1" x14ac:dyDescent="0.2">
      <c r="B28" s="12" t="s">
        <v>473</v>
      </c>
      <c r="C28" s="46">
        <f t="shared" ref="C28:D28" si="8">0.5*C26*(C26*1^3/(48*C7*C19))</f>
        <v>8.0448332578125044</v>
      </c>
      <c r="D28" s="46">
        <f t="shared" si="8"/>
        <v>8.0448332578125044</v>
      </c>
      <c r="E28" s="80">
        <f>100*$D$28/$C$28</f>
        <v>100</v>
      </c>
      <c r="G28" s="544"/>
      <c r="H28" s="225"/>
      <c r="I28" s="225"/>
      <c r="J28" s="225"/>
      <c r="K28" s="225"/>
      <c r="L28" s="555"/>
    </row>
    <row r="29" spans="2:14" ht="12.75" customHeight="1" x14ac:dyDescent="0.2">
      <c r="E29" s="83"/>
      <c r="F29" s="83"/>
      <c r="G29" s="83"/>
      <c r="H29" s="83"/>
      <c r="I29" s="83"/>
      <c r="J29" s="83"/>
      <c r="K29" s="83"/>
      <c r="L29" s="83"/>
      <c r="M29" s="83"/>
      <c r="N29" s="83"/>
    </row>
    <row r="30" spans="2:14" ht="12.75" customHeight="1" x14ac:dyDescent="0.2">
      <c r="B30" s="9" t="s">
        <v>240</v>
      </c>
      <c r="C30" s="50"/>
    </row>
    <row r="31" spans="2:14" ht="12.75" customHeight="1" x14ac:dyDescent="0.2"/>
    <row r="32" spans="2:14" ht="12.75" customHeight="1" x14ac:dyDescent="0.2">
      <c r="B32" s="5" t="s">
        <v>476</v>
      </c>
      <c r="E32" s="50"/>
    </row>
    <row r="33" spans="2:12" ht="12.75" customHeight="1" x14ac:dyDescent="0.2">
      <c r="B33" s="559"/>
      <c r="C33" s="224"/>
      <c r="D33" s="224"/>
      <c r="E33" s="224"/>
      <c r="F33" s="224"/>
      <c r="G33" s="224"/>
      <c r="H33" s="224"/>
      <c r="I33" s="224"/>
      <c r="J33" s="224"/>
      <c r="K33" s="224"/>
      <c r="L33" s="560"/>
    </row>
    <row r="34" spans="2:12" ht="12.75" customHeight="1" x14ac:dyDescent="0.2">
      <c r="B34" s="589"/>
      <c r="C34" s="221"/>
      <c r="D34" s="221"/>
      <c r="E34" s="221"/>
      <c r="F34" s="221"/>
      <c r="G34" s="221"/>
      <c r="H34" s="221"/>
      <c r="I34" s="221"/>
      <c r="J34" s="221"/>
      <c r="K34" s="221"/>
      <c r="L34" s="243"/>
    </row>
    <row r="35" spans="2:12" ht="12.75" customHeight="1" x14ac:dyDescent="0.2">
      <c r="B35" s="242"/>
      <c r="C35" s="221"/>
      <c r="D35" s="221"/>
      <c r="E35" s="221"/>
      <c r="F35" s="221"/>
      <c r="G35" s="221"/>
      <c r="H35" s="221"/>
      <c r="I35" s="221"/>
      <c r="J35" s="221"/>
      <c r="K35" s="221"/>
      <c r="L35" s="243"/>
    </row>
    <row r="36" spans="2:12" ht="12.75" customHeight="1" x14ac:dyDescent="0.2">
      <c r="B36" s="242"/>
      <c r="C36" s="221"/>
      <c r="D36" s="221"/>
      <c r="E36" s="221"/>
      <c r="F36" s="221"/>
      <c r="G36" s="221"/>
      <c r="H36" s="221"/>
      <c r="I36" s="221"/>
      <c r="J36" s="221"/>
      <c r="K36" s="221"/>
      <c r="L36" s="243"/>
    </row>
    <row r="37" spans="2:12" ht="12.75" customHeight="1" x14ac:dyDescent="0.2">
      <c r="B37" s="242"/>
      <c r="C37" s="221"/>
      <c r="D37" s="221"/>
      <c r="E37" s="221"/>
      <c r="F37" s="221"/>
      <c r="G37" s="221"/>
      <c r="H37" s="221"/>
      <c r="I37" s="221"/>
      <c r="J37" s="221"/>
      <c r="K37" s="221"/>
      <c r="L37" s="243"/>
    </row>
    <row r="38" spans="2:12" ht="12.75" customHeight="1" x14ac:dyDescent="0.2">
      <c r="B38" s="242"/>
      <c r="C38" s="221"/>
      <c r="D38" s="221"/>
      <c r="E38" s="221"/>
      <c r="F38" s="221"/>
      <c r="G38" s="221"/>
      <c r="H38" s="221"/>
      <c r="I38" s="221"/>
      <c r="J38" s="221"/>
      <c r="K38" s="221"/>
      <c r="L38" s="243"/>
    </row>
    <row r="39" spans="2:12" ht="12.75" customHeight="1" x14ac:dyDescent="0.2">
      <c r="B39" s="242"/>
      <c r="C39" s="221"/>
      <c r="D39" s="221"/>
      <c r="E39" s="221"/>
      <c r="F39" s="221"/>
      <c r="G39" s="221"/>
      <c r="H39" s="221"/>
      <c r="I39" s="221"/>
      <c r="J39" s="221"/>
      <c r="K39" s="221"/>
      <c r="L39" s="243"/>
    </row>
    <row r="40" spans="2:12" ht="12.75" customHeight="1" x14ac:dyDescent="0.2">
      <c r="B40" s="242"/>
      <c r="C40" s="221"/>
      <c r="D40" s="221"/>
      <c r="E40" s="221"/>
      <c r="F40" s="221"/>
      <c r="G40" s="221"/>
      <c r="H40" s="221"/>
      <c r="I40" s="221"/>
      <c r="J40" s="221"/>
      <c r="K40" s="221"/>
      <c r="L40" s="243"/>
    </row>
    <row r="41" spans="2:12" ht="12.75" customHeight="1" x14ac:dyDescent="0.2">
      <c r="B41" s="242"/>
      <c r="C41" s="221"/>
      <c r="D41" s="221"/>
      <c r="E41" s="221"/>
      <c r="F41" s="221"/>
      <c r="G41" s="221"/>
      <c r="H41" s="221"/>
      <c r="I41" s="221"/>
      <c r="J41" s="221"/>
      <c r="K41" s="221"/>
      <c r="L41" s="243"/>
    </row>
    <row r="42" spans="2:12" ht="12.75" customHeight="1" x14ac:dyDescent="0.2">
      <c r="B42" s="242"/>
      <c r="C42" s="221"/>
      <c r="D42" s="221"/>
      <c r="E42" s="221"/>
      <c r="F42" s="221"/>
      <c r="G42" s="221"/>
      <c r="H42" s="221"/>
      <c r="I42" s="221"/>
      <c r="J42" s="221"/>
      <c r="K42" s="221"/>
      <c r="L42" s="243"/>
    </row>
    <row r="43" spans="2:12" ht="12.75" customHeight="1" x14ac:dyDescent="0.2">
      <c r="B43" s="242"/>
      <c r="C43" s="221"/>
      <c r="D43" s="221"/>
      <c r="E43" s="221"/>
      <c r="F43" s="221"/>
      <c r="G43" s="221"/>
      <c r="H43" s="221"/>
      <c r="I43" s="221"/>
      <c r="J43" s="221"/>
      <c r="K43" s="221"/>
      <c r="L43" s="243"/>
    </row>
    <row r="44" spans="2:12" ht="12.75" customHeight="1" x14ac:dyDescent="0.2">
      <c r="B44" s="242"/>
      <c r="C44" s="221"/>
      <c r="D44" s="221"/>
      <c r="E44" s="221"/>
      <c r="F44" s="221"/>
      <c r="G44" s="221"/>
      <c r="H44" s="221"/>
      <c r="I44" s="221"/>
      <c r="J44" s="221"/>
      <c r="K44" s="221"/>
      <c r="L44" s="243"/>
    </row>
    <row r="45" spans="2:12" ht="12.75" customHeight="1" x14ac:dyDescent="0.2">
      <c r="B45" s="242"/>
      <c r="C45" s="221"/>
      <c r="D45" s="221"/>
      <c r="E45" s="221"/>
      <c r="F45" s="221"/>
      <c r="G45" s="221"/>
      <c r="H45" s="221"/>
      <c r="I45" s="221"/>
      <c r="J45" s="221"/>
      <c r="K45" s="221"/>
      <c r="L45" s="243"/>
    </row>
    <row r="46" spans="2:12" ht="12.75" customHeight="1" x14ac:dyDescent="0.2">
      <c r="B46" s="242"/>
      <c r="C46" s="221"/>
      <c r="D46" s="221"/>
      <c r="E46" s="221"/>
      <c r="F46" s="221"/>
      <c r="G46" s="221"/>
      <c r="H46" s="221"/>
      <c r="I46" s="221"/>
      <c r="J46" s="221"/>
      <c r="K46" s="221"/>
      <c r="L46" s="243"/>
    </row>
    <row r="47" spans="2:12" ht="12.75" customHeight="1" x14ac:dyDescent="0.2">
      <c r="B47" s="242"/>
      <c r="C47" s="221"/>
      <c r="D47" s="221"/>
      <c r="E47" s="221"/>
      <c r="F47" s="221"/>
      <c r="G47" s="221"/>
      <c r="H47" s="221"/>
      <c r="I47" s="221"/>
      <c r="J47" s="221"/>
      <c r="K47" s="221"/>
      <c r="L47" s="243"/>
    </row>
    <row r="48" spans="2:12" ht="12.75" customHeight="1" x14ac:dyDescent="0.2">
      <c r="B48" s="242"/>
      <c r="C48" s="221"/>
      <c r="D48" s="221"/>
      <c r="E48" s="221"/>
      <c r="F48" s="221"/>
      <c r="G48" s="221"/>
      <c r="H48" s="221"/>
      <c r="I48" s="221"/>
      <c r="J48" s="221"/>
      <c r="K48" s="221"/>
      <c r="L48" s="243"/>
    </row>
    <row r="49" spans="2:12" ht="12.75" customHeight="1" x14ac:dyDescent="0.2">
      <c r="B49" s="242"/>
      <c r="C49" s="221"/>
      <c r="D49" s="221"/>
      <c r="E49" s="221"/>
      <c r="F49" s="221"/>
      <c r="G49" s="221"/>
      <c r="H49" s="221"/>
      <c r="I49" s="221"/>
      <c r="J49" s="221"/>
      <c r="K49" s="221"/>
      <c r="L49" s="243"/>
    </row>
    <row r="50" spans="2:12" ht="12.75" customHeight="1" x14ac:dyDescent="0.2">
      <c r="B50" s="242"/>
      <c r="C50" s="221"/>
      <c r="D50" s="221"/>
      <c r="E50" s="221"/>
      <c r="F50" s="221"/>
      <c r="G50" s="221"/>
      <c r="H50" s="221"/>
      <c r="I50" s="221"/>
      <c r="J50" s="221"/>
      <c r="K50" s="221"/>
      <c r="L50" s="243"/>
    </row>
    <row r="51" spans="2:12" ht="12.75" customHeight="1" x14ac:dyDescent="0.2">
      <c r="B51" s="242"/>
      <c r="C51" s="221"/>
      <c r="D51" s="221"/>
      <c r="E51" s="221"/>
      <c r="F51" s="221"/>
      <c r="G51" s="221"/>
      <c r="H51" s="221"/>
      <c r="I51" s="221"/>
      <c r="J51" s="221"/>
      <c r="K51" s="221"/>
      <c r="L51" s="243"/>
    </row>
    <row r="52" spans="2:12" ht="12.75" customHeight="1" x14ac:dyDescent="0.2">
      <c r="B52" s="242"/>
      <c r="C52" s="221"/>
      <c r="D52" s="221"/>
      <c r="E52" s="221"/>
      <c r="F52" s="221"/>
      <c r="G52" s="221"/>
      <c r="H52" s="221"/>
      <c r="I52" s="221"/>
      <c r="J52" s="221"/>
      <c r="K52" s="221"/>
      <c r="L52" s="243"/>
    </row>
    <row r="53" spans="2:12" ht="12.75" customHeight="1" x14ac:dyDescent="0.2">
      <c r="B53" s="242"/>
      <c r="C53" s="221"/>
      <c r="D53" s="221"/>
      <c r="E53" s="221"/>
      <c r="F53" s="221"/>
      <c r="G53" s="221"/>
      <c r="H53" s="221"/>
      <c r="I53" s="221"/>
      <c r="J53" s="221"/>
      <c r="K53" s="221"/>
      <c r="L53" s="243"/>
    </row>
    <row r="54" spans="2:12" ht="12.75" customHeight="1" x14ac:dyDescent="0.2">
      <c r="B54" s="242"/>
      <c r="C54" s="221"/>
      <c r="D54" s="221"/>
      <c r="E54" s="221"/>
      <c r="F54" s="221"/>
      <c r="G54" s="221"/>
      <c r="H54" s="221"/>
      <c r="I54" s="221"/>
      <c r="J54" s="221"/>
      <c r="K54" s="221"/>
      <c r="L54" s="243"/>
    </row>
    <row r="55" spans="2:12" ht="12.75" customHeight="1" x14ac:dyDescent="0.2">
      <c r="B55" s="242"/>
      <c r="C55" s="221"/>
      <c r="D55" s="221"/>
      <c r="E55" s="221"/>
      <c r="F55" s="221"/>
      <c r="G55" s="221"/>
      <c r="H55" s="221"/>
      <c r="I55" s="221"/>
      <c r="J55" s="221"/>
      <c r="K55" s="221"/>
      <c r="L55" s="243"/>
    </row>
    <row r="56" spans="2:12" ht="12.75" customHeight="1" x14ac:dyDescent="0.2">
      <c r="B56" s="242"/>
      <c r="C56" s="221"/>
      <c r="D56" s="221"/>
      <c r="E56" s="221"/>
      <c r="F56" s="221"/>
      <c r="G56" s="221"/>
      <c r="H56" s="221"/>
      <c r="I56" s="221"/>
      <c r="J56" s="221"/>
      <c r="K56" s="221"/>
      <c r="L56" s="243"/>
    </row>
    <row r="57" spans="2:12" ht="12.75" customHeight="1" x14ac:dyDescent="0.2">
      <c r="B57" s="242"/>
      <c r="C57" s="221"/>
      <c r="D57" s="221"/>
      <c r="E57" s="221"/>
      <c r="F57" s="221"/>
      <c r="G57" s="221"/>
      <c r="H57" s="221"/>
      <c r="I57" s="221"/>
      <c r="J57" s="221"/>
      <c r="K57" s="221"/>
      <c r="L57" s="243"/>
    </row>
    <row r="58" spans="2:12" ht="12.75" customHeight="1" x14ac:dyDescent="0.2">
      <c r="B58" s="544"/>
      <c r="C58" s="225"/>
      <c r="D58" s="225"/>
      <c r="E58" s="225"/>
      <c r="F58" s="225"/>
      <c r="G58" s="225"/>
      <c r="H58" s="225"/>
      <c r="I58" s="225"/>
      <c r="J58" s="225"/>
      <c r="K58" s="225"/>
      <c r="L58" s="555"/>
    </row>
    <row r="59" spans="2:12" ht="12.75" customHeight="1" x14ac:dyDescent="0.2"/>
    <row r="60" spans="2:12" ht="12.75" customHeight="1" x14ac:dyDescent="0.2"/>
    <row r="61" spans="2:12" ht="12.75" customHeight="1" x14ac:dyDescent="0.2"/>
    <row r="62" spans="2:12" ht="12.75" customHeight="1" x14ac:dyDescent="0.2"/>
    <row r="63" spans="2:12" ht="12.75" customHeight="1" x14ac:dyDescent="0.2"/>
  </sheetData>
  <sheetProtection algorithmName="SHA-512" hashValue="u01nJ7cplPidERN/hJQg++R+qG8R1sk328RhtLfBJJZJV1lE2oDZaTDAyApjV+nue17EFeKgJFr8B0qk8C8JfQ==" saltValue="nccdKX9+VFUy5nRsYA5z0g==" spinCount="100000" sheet="1" scenarios="1" insertHyperlinks="0"/>
  <protectedRanges>
    <protectedRange sqref="D4:D5 D13:D14 G3:L28 B33:L58" name="YellowZone"/>
  </protectedRanges>
  <conditionalFormatting sqref="D14">
    <cfRule type="cellIs" dxfId="302" priority="1" stopIfTrue="1" operator="lessThan">
      <formula>2</formula>
    </cfRule>
    <cfRule type="cellIs" dxfId="301" priority="2" stopIfTrue="1" operator="lessThan">
      <formula>1.2</formula>
    </cfRule>
  </conditionalFormatting>
  <conditionalFormatting sqref="E20:E26 E28">
    <cfRule type="cellIs" dxfId="300" priority="3" stopIfTrue="1" operator="greaterThanOrEqual">
      <formula>100</formula>
    </cfRule>
    <cfRule type="cellIs" dxfId="299" priority="4" stopIfTrue="1" operator="lessThan">
      <formula>100</formula>
    </cfRule>
  </conditionalFormatting>
  <conditionalFormatting sqref="E27">
    <cfRule type="cellIs" dxfId="298" priority="5" stopIfTrue="1" operator="greaterThanOrEqual">
      <formula>100.01</formula>
    </cfRule>
    <cfRule type="cellIs" dxfId="297" priority="6" stopIfTrue="1" operator="lessThan">
      <formula>100.01</formula>
    </cfRule>
  </conditionalFormatting>
  <dataValidations count="3">
    <dataValidation type="list" allowBlank="1" showErrorMessage="1" sqref="D5" xr:uid="{00000000-0002-0000-1100-000000000000}">
      <formula1>Tube_Type</formula1>
    </dataValidation>
    <dataValidation type="list" allowBlank="1" showInputMessage="1" showErrorMessage="1" prompt="Select Material" sqref="C12:D12" xr:uid="{00000000-0002-0000-1100-000001000000}">
      <formula1>Materials</formula1>
    </dataValidation>
    <dataValidation type="list" allowBlank="1" showInputMessage="1" showErrorMessage="1" prompt="Select Material" sqref="D4" xr:uid="{00000000-0002-0000-1100-000002000000}">
      <formula1>Metallic_Mats</formula1>
    </dataValidation>
  </dataValidations>
  <hyperlinks>
    <hyperlink ref="B30" location="'Cover Sheet'!A1" display="BACK to COVER SHEET" xr:uid="{00000000-0004-0000-1100-000000000000}"/>
  </hyperlinks>
  <pageMargins left="0.75" right="0.75" top="1" bottom="1" header="0" footer="0"/>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5">
    <tabColor rgb="FFCCFFFF"/>
  </sheetPr>
  <dimension ref="B1:I35"/>
  <sheetViews>
    <sheetView showGridLines="0" workbookViewId="0"/>
  </sheetViews>
  <sheetFormatPr defaultColWidth="14.42578125" defaultRowHeight="15" customHeight="1" x14ac:dyDescent="0.2"/>
  <cols>
    <col min="1" max="1" width="5.140625" customWidth="1"/>
    <col min="2" max="2" width="46.140625" customWidth="1"/>
    <col min="3" max="3" width="11.42578125" customWidth="1"/>
    <col min="4" max="4" width="11.7109375" customWidth="1"/>
    <col min="5" max="5" width="5.85546875" customWidth="1"/>
    <col min="6" max="6" width="8.7109375" customWidth="1"/>
    <col min="7" max="7" width="11.42578125" customWidth="1"/>
    <col min="8" max="8" width="12.42578125" customWidth="1"/>
    <col min="9" max="26" width="11.42578125" customWidth="1"/>
  </cols>
  <sheetData>
    <row r="1" spans="2:9" ht="12.75" customHeight="1" x14ac:dyDescent="0.25">
      <c r="B1" s="77" t="s">
        <v>477</v>
      </c>
    </row>
    <row r="2" spans="2:9" ht="12.75" customHeight="1" x14ac:dyDescent="0.2"/>
    <row r="3" spans="2:9" ht="12.75" customHeight="1" x14ac:dyDescent="0.2">
      <c r="B3" s="4" t="s">
        <v>454</v>
      </c>
      <c r="C3" s="4" t="s">
        <v>455</v>
      </c>
      <c r="D3" s="4" t="s">
        <v>456</v>
      </c>
    </row>
    <row r="4" spans="2:9" ht="12.75" customHeight="1" x14ac:dyDescent="0.2">
      <c r="B4" s="12" t="s">
        <v>457</v>
      </c>
      <c r="C4" s="34" t="s">
        <v>183</v>
      </c>
      <c r="D4" s="78" t="s">
        <v>183</v>
      </c>
    </row>
    <row r="5" spans="2:9" ht="12.75" customHeight="1" x14ac:dyDescent="0.2">
      <c r="B5" s="12" t="s">
        <v>458</v>
      </c>
      <c r="C5" s="34" t="s">
        <v>237</v>
      </c>
      <c r="D5" s="78" t="s">
        <v>237</v>
      </c>
    </row>
    <row r="6" spans="2:9" ht="12.75" customHeight="1" x14ac:dyDescent="0.2">
      <c r="B6" s="12" t="s">
        <v>459</v>
      </c>
      <c r="C6" s="46" t="str">
        <f>HLOOKUP(C4,MaterialData!$C$3:$P$4,2,FALSE)</f>
        <v>Steel</v>
      </c>
      <c r="D6" s="46" t="str">
        <f>HLOOKUP(D4,MaterialData!$C$3:$P$4,2,FALSE)</f>
        <v>Steel</v>
      </c>
    </row>
    <row r="7" spans="2:9" ht="12.75" customHeight="1" x14ac:dyDescent="0.2">
      <c r="B7" s="12" t="s">
        <v>217</v>
      </c>
      <c r="C7" s="46">
        <f t="array" ref="C7">INDEX(Innertable,MATCH($B7,MaterialData!$B$6:$B$11,0),MATCH(C$6,MaterialData!$C$4:$P$4,0))</f>
        <v>200000000000</v>
      </c>
      <c r="D7" s="46">
        <f t="array" ref="D7">INDEX(Innertable,MATCH($B7,MaterialData!$B$6:$B$11,0),MATCH(D$6,MaterialData!$C$4:$P$4,0))</f>
        <v>200000000000</v>
      </c>
      <c r="I7" s="50"/>
    </row>
    <row r="8" spans="2:9" ht="12.75" customHeight="1" x14ac:dyDescent="0.2">
      <c r="B8" s="12" t="s">
        <v>218</v>
      </c>
      <c r="C8" s="46">
        <f t="array" ref="C8">INDEX(Innertable,MATCH($B8,MaterialData!$B$6:$B$11,0),MATCH(C$6,MaterialData!$C$4:$P$4,0))</f>
        <v>305000000</v>
      </c>
      <c r="D8" s="46">
        <f t="array" ref="D8">INDEX(Innertable,MATCH($B8,MaterialData!$B$6:$B$11,0),MATCH(D$6,MaterialData!$C$4:$P$4,0))</f>
        <v>305000000</v>
      </c>
      <c r="I8" s="50"/>
    </row>
    <row r="9" spans="2:9" ht="12.75" customHeight="1" x14ac:dyDescent="0.2">
      <c r="B9" s="12" t="s">
        <v>219</v>
      </c>
      <c r="C9" s="46">
        <f t="array" ref="C9">INDEX(Innertable,MATCH($B9,MaterialData!$B$6:$B$11,0),MATCH(C$6,MaterialData!$C$4:$P$4,0))</f>
        <v>365000000</v>
      </c>
      <c r="D9" s="46">
        <f t="array" ref="D9">INDEX(Innertable,MATCH($B9,MaterialData!$B$6:$B$11,0),MATCH(D$6,MaterialData!$C$4:$P$4,0))</f>
        <v>365000000</v>
      </c>
      <c r="I9" s="50"/>
    </row>
    <row r="10" spans="2:9" ht="12.75" customHeight="1" x14ac:dyDescent="0.2">
      <c r="B10" s="12" t="s">
        <v>220</v>
      </c>
      <c r="C10" s="46">
        <f t="array" ref="C10">INDEX(Innertable,MATCH($B10,MaterialData!$B$6:$B$11,0),MATCH(C$6,MaterialData!$C$4:$P$4,0))</f>
        <v>180000000</v>
      </c>
      <c r="D10" s="46">
        <f t="array" ref="D10">INDEX(Innertable,MATCH($B10,MaterialData!$B$6:$B$11,0),MATCH(D$6,MaterialData!$C$4:$P$4,0))</f>
        <v>180000000</v>
      </c>
      <c r="I10" s="50"/>
    </row>
    <row r="11" spans="2:9" ht="12.75" customHeight="1" x14ac:dyDescent="0.2">
      <c r="B11" s="12" t="s">
        <v>221</v>
      </c>
      <c r="C11" s="46">
        <f t="array" ref="C11">INDEX(Innertable,MATCH($B11,MaterialData!$B$6:$B$11,0),MATCH(C$6,MaterialData!$C$4:$P$4,0))</f>
        <v>300000000</v>
      </c>
      <c r="D11" s="46">
        <f t="array" ref="D11">INDEX(Innertable,MATCH($B11,MaterialData!$B$6:$B$11,0),MATCH(D$6,MaterialData!$C$4:$P$4,0))</f>
        <v>300000000</v>
      </c>
      <c r="I11" s="50"/>
    </row>
    <row r="12" spans="2:9" ht="12.75" customHeight="1" x14ac:dyDescent="0.2">
      <c r="I12" s="50"/>
    </row>
    <row r="13" spans="2:9" ht="12.75" customHeight="1" x14ac:dyDescent="0.2">
      <c r="B13" s="12" t="s">
        <v>460</v>
      </c>
      <c r="C13" s="84">
        <v>25.4</v>
      </c>
      <c r="D13" s="85">
        <v>25.4</v>
      </c>
      <c r="I13" s="50"/>
    </row>
    <row r="14" spans="2:9" ht="12.75" customHeight="1" x14ac:dyDescent="0.2">
      <c r="B14" s="12" t="s">
        <v>461</v>
      </c>
      <c r="C14" s="34">
        <v>1.6</v>
      </c>
      <c r="D14" s="86">
        <v>1.6</v>
      </c>
      <c r="I14" s="50"/>
    </row>
    <row r="15" spans="2:9" ht="12.75" customHeight="1" x14ac:dyDescent="0.2">
      <c r="I15" s="50"/>
    </row>
    <row r="16" spans="2:9" ht="12.75" customHeight="1" x14ac:dyDescent="0.2">
      <c r="B16" s="12"/>
      <c r="C16" s="4" t="s">
        <v>455</v>
      </c>
      <c r="D16" s="4" t="s">
        <v>456</v>
      </c>
      <c r="I16" s="50"/>
    </row>
    <row r="17" spans="2:9" ht="12.75" customHeight="1" x14ac:dyDescent="0.2">
      <c r="B17" s="12" t="s">
        <v>462</v>
      </c>
      <c r="C17" s="34">
        <f t="shared" ref="C17:D17" si="0">C13/1000</f>
        <v>2.5399999999999999E-2</v>
      </c>
      <c r="D17" s="34">
        <f t="shared" si="0"/>
        <v>2.5399999999999999E-2</v>
      </c>
      <c r="I17" s="50"/>
    </row>
    <row r="18" spans="2:9" ht="12.75" customHeight="1" x14ac:dyDescent="0.2">
      <c r="B18" s="12" t="s">
        <v>463</v>
      </c>
      <c r="C18" s="34">
        <f t="shared" ref="C18:D18" si="1">C14/1000</f>
        <v>1.6000000000000001E-3</v>
      </c>
      <c r="D18" s="34">
        <f t="shared" si="1"/>
        <v>1.6000000000000001E-3</v>
      </c>
      <c r="I18" s="50"/>
    </row>
    <row r="19" spans="2:9" ht="12.75" customHeight="1" x14ac:dyDescent="0.2">
      <c r="B19" s="12" t="s">
        <v>464</v>
      </c>
      <c r="C19" s="46">
        <f t="shared" ref="C19:D19" si="2">IF(C5="Round",((C17)^4-((C17-2*C18))^4)*3.142/64,IF(C5="Square",((C17)^4-((C17-2*C18))^4)/12,""))</f>
        <v>8.5099184800000022E-9</v>
      </c>
      <c r="D19" s="46">
        <f t="shared" si="2"/>
        <v>8.5099184800000022E-9</v>
      </c>
      <c r="I19" s="50"/>
    </row>
    <row r="20" spans="2:9" ht="12.75" customHeight="1" x14ac:dyDescent="0.2">
      <c r="B20" s="12" t="s">
        <v>465</v>
      </c>
      <c r="C20" s="46">
        <f t="shared" ref="C20:D20" si="3">C7*C19</f>
        <v>1701.9836960000005</v>
      </c>
      <c r="D20" s="46">
        <f t="shared" si="3"/>
        <v>1701.9836960000005</v>
      </c>
      <c r="E20" s="80">
        <f t="shared" ref="E20:E28" si="4">100*D20/C20</f>
        <v>100</v>
      </c>
    </row>
    <row r="21" spans="2:9" ht="12.75" customHeight="1" x14ac:dyDescent="0.2">
      <c r="B21" s="12" t="s">
        <v>466</v>
      </c>
      <c r="C21" s="81">
        <f t="shared" ref="C21:D21" si="5">IF(C5="Round",(C13^2-(C13-2*C14)^2)*PI()/4,IF(C5="Square",C13^2-(C13-2*C14)^2,""))</f>
        <v>119.63184824869931</v>
      </c>
      <c r="D21" s="81">
        <f t="shared" si="5"/>
        <v>119.63184824869931</v>
      </c>
      <c r="E21" s="80">
        <f t="shared" si="4"/>
        <v>100</v>
      </c>
    </row>
    <row r="22" spans="2:9" ht="12.75" customHeight="1" x14ac:dyDescent="0.2">
      <c r="B22" s="12" t="s">
        <v>467</v>
      </c>
      <c r="C22" s="46">
        <f t="shared" ref="C22:D22" si="6">C$21*C8/1000000</f>
        <v>36487.713715853293</v>
      </c>
      <c r="D22" s="46">
        <f t="shared" si="6"/>
        <v>36487.713715853293</v>
      </c>
      <c r="E22" s="80">
        <f t="shared" si="4"/>
        <v>100</v>
      </c>
    </row>
    <row r="23" spans="2:9" ht="12.75" customHeight="1" x14ac:dyDescent="0.2">
      <c r="B23" s="12" t="s">
        <v>468</v>
      </c>
      <c r="C23" s="46">
        <f t="shared" ref="C23:D23" si="7">C$21*C9/1000000</f>
        <v>43665.624610775245</v>
      </c>
      <c r="D23" s="46">
        <f t="shared" si="7"/>
        <v>43665.624610775245</v>
      </c>
      <c r="E23" s="80">
        <f t="shared" si="4"/>
        <v>100</v>
      </c>
    </row>
    <row r="24" spans="2:9" ht="12.75" customHeight="1" x14ac:dyDescent="0.2">
      <c r="B24" s="12" t="s">
        <v>469</v>
      </c>
      <c r="C24" s="46">
        <f t="shared" ref="C24:D24" si="8">C$21*C10/1000000</f>
        <v>21533.732684765877</v>
      </c>
      <c r="D24" s="46">
        <f t="shared" si="8"/>
        <v>21533.732684765877</v>
      </c>
      <c r="E24" s="80">
        <f t="shared" si="4"/>
        <v>100</v>
      </c>
    </row>
    <row r="25" spans="2:9" ht="12.75" customHeight="1" x14ac:dyDescent="0.2">
      <c r="B25" s="12" t="s">
        <v>470</v>
      </c>
      <c r="C25" s="46">
        <f t="shared" ref="C25:D25" si="9">C$21*C11/1000000</f>
        <v>35889.554474609795</v>
      </c>
      <c r="D25" s="46">
        <f t="shared" si="9"/>
        <v>35889.554474609795</v>
      </c>
      <c r="E25" s="80">
        <f t="shared" si="4"/>
        <v>100</v>
      </c>
    </row>
    <row r="26" spans="2:9" ht="12.75" customHeight="1" x14ac:dyDescent="0.2">
      <c r="B26" s="12" t="s">
        <v>471</v>
      </c>
      <c r="C26" s="46">
        <f t="shared" ref="C26:D26" si="10">4*C9*C19/(0.5*C17*1)</f>
        <v>978.30558903937037</v>
      </c>
      <c r="D26" s="46">
        <f t="shared" si="10"/>
        <v>978.30558903937037</v>
      </c>
      <c r="E26" s="80">
        <f t="shared" si="4"/>
        <v>100</v>
      </c>
    </row>
    <row r="27" spans="2:9" ht="12.75" customHeight="1" x14ac:dyDescent="0.2">
      <c r="B27" s="12" t="s">
        <v>472</v>
      </c>
      <c r="C27" s="46">
        <f>C26*1^3/(48*C7*C19)</f>
        <v>1.1975065616797899E-2</v>
      </c>
      <c r="D27" s="46">
        <f>C26*1^3/(48*D7*D19)</f>
        <v>1.1975065616797899E-2</v>
      </c>
      <c r="E27" s="80">
        <f t="shared" si="4"/>
        <v>100</v>
      </c>
    </row>
    <row r="28" spans="2:9" ht="12.75" customHeight="1" x14ac:dyDescent="0.2">
      <c r="B28" s="12" t="s">
        <v>473</v>
      </c>
      <c r="C28" s="46">
        <f t="shared" ref="C28:D28" si="11">0.5*C26*(C26*1^3/(48*C7*C19))</f>
        <v>5.8576368110132897</v>
      </c>
      <c r="D28" s="46">
        <f t="shared" si="11"/>
        <v>5.8576368110132897</v>
      </c>
      <c r="E28" s="80">
        <f t="shared" si="4"/>
        <v>100</v>
      </c>
    </row>
    <row r="29" spans="2:9" ht="12.75" customHeight="1" x14ac:dyDescent="0.2"/>
    <row r="30" spans="2:9" ht="12.75" customHeight="1" x14ac:dyDescent="0.2">
      <c r="B30" s="9" t="s">
        <v>240</v>
      </c>
    </row>
    <row r="31" spans="2:9" ht="12.75" customHeight="1" x14ac:dyDescent="0.2"/>
    <row r="32" spans="2:9" ht="12.75" customHeight="1" x14ac:dyDescent="0.2"/>
    <row r="33" ht="12.75" customHeight="1" x14ac:dyDescent="0.2"/>
    <row r="34" ht="12.75" customHeight="1" x14ac:dyDescent="0.2"/>
    <row r="35" ht="12.75" customHeight="1" x14ac:dyDescent="0.2"/>
  </sheetData>
  <sheetProtection algorithmName="SHA-512" hashValue="LhfRdOzRxPmIlsezKycfk1wq3rjWMg9AQ/FqB6xojik7EZrHHL1qG5LQwAocHFn402XNncChrlhM75Ta5LOrvA==" saltValue="hmC+bCcUTAZqVoNdmXKBeQ==" spinCount="100000" sheet="1" scenarios="1" insertHyperlinks="0"/>
  <protectedRanges>
    <protectedRange sqref="D4:D5 D13:D14" name="YellowZone"/>
  </protectedRanges>
  <conditionalFormatting sqref="D14">
    <cfRule type="cellIs" dxfId="296" priority="1" stopIfTrue="1" operator="lessThan">
      <formula>1.2</formula>
    </cfRule>
  </conditionalFormatting>
  <conditionalFormatting sqref="E20:E26 E28">
    <cfRule type="cellIs" dxfId="295" priority="2" stopIfTrue="1" operator="greaterThanOrEqual">
      <formula>100</formula>
    </cfRule>
    <cfRule type="cellIs" dxfId="294" priority="3" stopIfTrue="1" operator="lessThan">
      <formula>100</formula>
    </cfRule>
  </conditionalFormatting>
  <conditionalFormatting sqref="E27">
    <cfRule type="cellIs" dxfId="293" priority="4" stopIfTrue="1" operator="greaterThanOrEqual">
      <formula>100.01</formula>
    </cfRule>
    <cfRule type="cellIs" dxfId="292" priority="5" stopIfTrue="1" operator="lessThan">
      <formula>100.01</formula>
    </cfRule>
  </conditionalFormatting>
  <dataValidations count="2">
    <dataValidation type="list" allowBlank="1" showInputMessage="1" showErrorMessage="1" prompt="Select Material" sqref="D5" xr:uid="{00000000-0002-0000-1200-000001000000}">
      <formula1>Tube_Type</formula1>
    </dataValidation>
    <dataValidation type="list" allowBlank="1" showInputMessage="1" showErrorMessage="1" prompt="Select Material" sqref="D4" xr:uid="{00000000-0002-0000-1200-000002000000}">
      <formula1>"Steel,Steel 2"</formula1>
    </dataValidation>
  </dataValidations>
  <hyperlinks>
    <hyperlink ref="B30" location="'Cover Sheet'!A1" display="BACK to COVER SHEET" xr:uid="{00000000-0004-0000-1200-000000000000}"/>
  </hyperlinks>
  <pageMargins left="0.75" right="0.75" top="1" bottom="1" header="0" footer="0"/>
  <pageSetup paperSize="9"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6">
    <tabColor rgb="FFCCFF99"/>
  </sheetPr>
  <dimension ref="B1:P194"/>
  <sheetViews>
    <sheetView showGridLines="0" workbookViewId="0">
      <selection activeCell="F2" sqref="F2:G2"/>
    </sheetView>
  </sheetViews>
  <sheetFormatPr defaultColWidth="14.42578125" defaultRowHeight="15" customHeight="1" x14ac:dyDescent="0.2"/>
  <cols>
    <col min="1" max="1" width="3.42578125" customWidth="1"/>
    <col min="2" max="2" width="45.5703125" customWidth="1"/>
    <col min="3" max="3" width="11.42578125" customWidth="1"/>
    <col min="4" max="4" width="3.5703125" customWidth="1"/>
    <col min="5" max="5" width="11.7109375" customWidth="1"/>
    <col min="6" max="6" width="15.28515625" customWidth="1"/>
    <col min="7" max="7" width="11.7109375" customWidth="1"/>
    <col min="8" max="8" width="6.7109375" customWidth="1"/>
    <col min="9" max="9" width="11.140625" customWidth="1"/>
    <col min="10" max="12" width="11.42578125" customWidth="1"/>
    <col min="13" max="13" width="3.28515625" customWidth="1"/>
    <col min="14" max="26" width="11.42578125" customWidth="1"/>
  </cols>
  <sheetData>
    <row r="1" spans="2:12" ht="12.75" customHeight="1" x14ac:dyDescent="0.25">
      <c r="B1" s="77" t="s">
        <v>478</v>
      </c>
    </row>
    <row r="2" spans="2:12" ht="12.75" customHeight="1" x14ac:dyDescent="0.2">
      <c r="C2" s="1078" t="s">
        <v>479</v>
      </c>
      <c r="D2" s="764"/>
      <c r="E2" s="765"/>
      <c r="F2" s="1079" t="s">
        <v>230</v>
      </c>
      <c r="G2" s="765"/>
    </row>
    <row r="3" spans="2:12" ht="12.75" customHeight="1" x14ac:dyDescent="0.2"/>
    <row r="4" spans="2:12" ht="12.75" customHeight="1" x14ac:dyDescent="0.2">
      <c r="B4" s="4" t="s">
        <v>454</v>
      </c>
      <c r="C4" s="4" t="s">
        <v>455</v>
      </c>
      <c r="D4" s="5"/>
      <c r="E4" s="4" t="s">
        <v>456</v>
      </c>
      <c r="F4" s="4" t="s">
        <v>480</v>
      </c>
      <c r="G4" s="4" t="s">
        <v>481</v>
      </c>
      <c r="I4" s="5"/>
      <c r="J4" s="6" t="s">
        <v>482</v>
      </c>
      <c r="K4" s="6" t="s">
        <v>483</v>
      </c>
    </row>
    <row r="5" spans="2:12" ht="12.75" customHeight="1" x14ac:dyDescent="0.2">
      <c r="B5" s="12" t="s">
        <v>457</v>
      </c>
      <c r="C5" s="34" t="s">
        <v>183</v>
      </c>
      <c r="D5" s="23"/>
      <c r="E5" s="78" t="s">
        <v>183</v>
      </c>
      <c r="F5" s="87" t="s">
        <v>191</v>
      </c>
      <c r="G5" s="498"/>
      <c r="I5" s="88" t="s">
        <v>484</v>
      </c>
      <c r="J5" s="23">
        <f>F22/1000</f>
        <v>0</v>
      </c>
      <c r="K5" s="88">
        <f>J5</f>
        <v>0</v>
      </c>
    </row>
    <row r="6" spans="2:12" ht="12.75" customHeight="1" x14ac:dyDescent="0.2">
      <c r="B6" s="12" t="s">
        <v>485</v>
      </c>
      <c r="C6" s="34" t="s">
        <v>237</v>
      </c>
      <c r="D6" s="23"/>
      <c r="E6" s="78" t="s">
        <v>237</v>
      </c>
      <c r="F6" s="89" t="s">
        <v>486</v>
      </c>
      <c r="G6" s="590"/>
      <c r="I6" s="88" t="s">
        <v>487</v>
      </c>
      <c r="J6" s="23">
        <f>F21/1000</f>
        <v>0</v>
      </c>
      <c r="K6" s="88">
        <f>F20/1000</f>
        <v>0</v>
      </c>
    </row>
    <row r="7" spans="2:12" ht="12.75" customHeight="1" x14ac:dyDescent="0.2">
      <c r="B7" s="12" t="s">
        <v>459</v>
      </c>
      <c r="C7" s="46" t="str">
        <f>HLOOKUP(C5,MaterialData!$C$3:$P$4,2,FALSE)</f>
        <v>Steel</v>
      </c>
      <c r="D7" s="50"/>
      <c r="E7" s="46" t="str">
        <f>HLOOKUP(E5,MaterialData!$C$3:$S$4,2,FALSE)</f>
        <v>Steel</v>
      </c>
      <c r="F7" s="46" t="str">
        <f>HLOOKUP(F5,MaterialData!$C$3:$S$4,2,FALSE)</f>
        <v>MHBS</v>
      </c>
      <c r="G7" s="591"/>
    </row>
    <row r="8" spans="2:12" ht="12.75" customHeight="1" x14ac:dyDescent="0.3">
      <c r="B8" s="12" t="s">
        <v>217</v>
      </c>
      <c r="C8" s="46">
        <f t="array" ref="C8">INDEX(Innertable,MATCH($B8,MaterialData!$B$6:$B$11,0),MATCH(C$7,MaterialData!$C$4:$P$4,0))</f>
        <v>200000000000</v>
      </c>
      <c r="D8" s="50"/>
      <c r="E8" s="46">
        <f t="array" ref="E8">INDEX(Innertable,MATCH($B8,MaterialData!$B$6:$B$11,0),MATCH(E$7,MaterialData!$C$4:$S$4,0))</f>
        <v>200000000000</v>
      </c>
      <c r="F8" s="46">
        <f t="array" ref="F8">INDEX(Innertable,MATCH($B8,MaterialData!$B$6:$B$11,0),MATCH(F$7,MaterialData!$C$4:$S$4,0))</f>
        <v>12000000000</v>
      </c>
      <c r="G8" s="590"/>
      <c r="I8" s="88" t="s">
        <v>488</v>
      </c>
      <c r="J8" s="50">
        <f>J5*J6</f>
        <v>0</v>
      </c>
      <c r="K8" s="88" t="s">
        <v>489</v>
      </c>
      <c r="L8" s="50">
        <f>(J5*J6^3)/12</f>
        <v>0</v>
      </c>
    </row>
    <row r="9" spans="2:12" ht="12.75" customHeight="1" x14ac:dyDescent="0.3">
      <c r="B9" s="12" t="s">
        <v>218</v>
      </c>
      <c r="C9" s="46">
        <f t="array" ref="C9">INDEX(Innertable,MATCH($B9,MaterialData!$B$6:$B$11,0),MATCH(C$7,MaterialData!$C$4:$P$4,0))</f>
        <v>305000000</v>
      </c>
      <c r="D9" s="50"/>
      <c r="E9" s="46">
        <f t="array" ref="E9">INDEX(Innertable,MATCH($B9,MaterialData!$B$6:$B$11,0),MATCH(E$7,MaterialData!$C$4:$S$4,0))</f>
        <v>305000000</v>
      </c>
      <c r="F9" s="46">
        <f t="array" ref="F9">INDEX(Innertable,MATCH($B9,MaterialData!$B$6:$B$11,0),MATCH(F$7,MaterialData!$C$4:$S$4,0))</f>
        <v>650000000</v>
      </c>
      <c r="G9" s="591"/>
      <c r="I9" s="88" t="s">
        <v>490</v>
      </c>
      <c r="J9" s="50">
        <f>K5*K6</f>
        <v>0</v>
      </c>
      <c r="K9" s="88" t="s">
        <v>491</v>
      </c>
      <c r="L9" s="50">
        <f>(K5*K6^3)/12</f>
        <v>0</v>
      </c>
    </row>
    <row r="10" spans="2:12" ht="12.75" customHeight="1" x14ac:dyDescent="0.3">
      <c r="B10" s="12" t="s">
        <v>219</v>
      </c>
      <c r="C10" s="46">
        <f t="array" ref="C10">INDEX(Innertable,MATCH($B10,MaterialData!$B$6:$B$11,0),MATCH(C$7,MaterialData!$C$4:$P$4,0))</f>
        <v>365000000</v>
      </c>
      <c r="D10" s="50"/>
      <c r="E10" s="46">
        <f t="array" ref="E10">INDEX(Innertable,MATCH($B10,MaterialData!$B$6:$B$11,0),MATCH(E$7,MaterialData!$C$4:$S$4,0))</f>
        <v>365000000</v>
      </c>
      <c r="F10" s="46">
        <f t="array" ref="F10">INDEX(Innertable,MATCH($B10,MaterialData!$B$6:$B$11,0),MATCH(F$7,MaterialData!$C$4:$S$4,0))</f>
        <v>650000000</v>
      </c>
      <c r="G10" s="591"/>
      <c r="I10" s="88" t="s">
        <v>492</v>
      </c>
      <c r="J10" s="23">
        <f>J6/2</f>
        <v>0</v>
      </c>
      <c r="K10" s="88" t="s">
        <v>493</v>
      </c>
      <c r="L10" s="50" t="e">
        <f t="shared" ref="L10:L11" si="0">L8+(J8*($J$12-J10)^2)</f>
        <v>#DIV/0!</v>
      </c>
    </row>
    <row r="11" spans="2:12" ht="12.75" customHeight="1" x14ac:dyDescent="0.3">
      <c r="B11" s="12" t="s">
        <v>220</v>
      </c>
      <c r="C11" s="46">
        <f t="array" ref="C11">INDEX(Innertable,MATCH($B11,MaterialData!$B$6:$B$11,0),MATCH(C$7,MaterialData!$C$4:$P$4,0))</f>
        <v>180000000</v>
      </c>
      <c r="D11" s="50"/>
      <c r="E11" s="46">
        <f t="array" ref="E11">INDEX(Innertable,MATCH($B11,MaterialData!$B$6:$B$11,0),MATCH(E$7,MaterialData!$C$4:$S$4,0))</f>
        <v>180000000</v>
      </c>
      <c r="F11" s="46" t="str">
        <f t="array" ref="F11">INDEX(Innertable,MATCH($B11,MaterialData!$B$6:$B$11,0),MATCH(F$7,MaterialData!$C$4:$S$4,0))</f>
        <v>N/A</v>
      </c>
      <c r="G11" s="591"/>
      <c r="I11" s="88" t="s">
        <v>494</v>
      </c>
      <c r="J11" s="23">
        <f>(F18-0.5*F20)*0.001</f>
        <v>0</v>
      </c>
      <c r="K11" s="88" t="s">
        <v>495</v>
      </c>
      <c r="L11" s="50" t="e">
        <f t="shared" si="0"/>
        <v>#DIV/0!</v>
      </c>
    </row>
    <row r="12" spans="2:12" ht="12.75" customHeight="1" x14ac:dyDescent="0.3">
      <c r="B12" s="12" t="s">
        <v>221</v>
      </c>
      <c r="C12" s="46">
        <f t="array" ref="C12">INDEX(Innertable,MATCH($B12,MaterialData!$B$6:$B$11,0),MATCH(C$7,MaterialData!$C$4:$P$4,0))</f>
        <v>300000000</v>
      </c>
      <c r="D12" s="50"/>
      <c r="E12" s="46">
        <f t="array" ref="E12">INDEX(Innertable,MATCH($B12,MaterialData!$B$6:$B$11,0),MATCH(E$7,MaterialData!$C$4:$S$4,0))</f>
        <v>300000000</v>
      </c>
      <c r="F12" s="46" t="str">
        <f t="array" ref="F12">INDEX(Innertable,MATCH($B12,MaterialData!$B$6:$B$11,0),MATCH(F$7,MaterialData!$C$4:$S$4,0))</f>
        <v>N/A</v>
      </c>
      <c r="G12" s="591"/>
      <c r="I12" s="88" t="s">
        <v>496</v>
      </c>
      <c r="J12" s="90" t="e">
        <f>(J8*J10+J9*J11)/(J8+J9)</f>
        <v>#DIV/0!</v>
      </c>
      <c r="K12" s="88" t="s">
        <v>497</v>
      </c>
      <c r="L12" s="48" t="e">
        <f>SUM(L10:L11)</f>
        <v>#DIV/0!</v>
      </c>
    </row>
    <row r="13" spans="2:12" ht="12.75" customHeight="1" x14ac:dyDescent="0.2">
      <c r="E13" s="498"/>
      <c r="G13" s="590"/>
    </row>
    <row r="14" spans="2:12" ht="12.75" customHeight="1" x14ac:dyDescent="0.2">
      <c r="B14" s="592" t="s">
        <v>498</v>
      </c>
      <c r="C14" s="34">
        <v>2</v>
      </c>
      <c r="E14" s="78">
        <v>2</v>
      </c>
      <c r="G14" s="590"/>
      <c r="I14" s="88"/>
      <c r="K14" s="88"/>
      <c r="L14" s="50"/>
    </row>
    <row r="15" spans="2:12" ht="12.75" customHeight="1" x14ac:dyDescent="0.2">
      <c r="B15" s="12" t="s">
        <v>460</v>
      </c>
      <c r="C15" s="34">
        <v>25.4</v>
      </c>
      <c r="E15" s="78">
        <v>25.4</v>
      </c>
      <c r="G15" s="590"/>
      <c r="I15" s="88"/>
      <c r="K15" s="88"/>
      <c r="L15" s="50"/>
    </row>
    <row r="16" spans="2:12" ht="12.75" customHeight="1" x14ac:dyDescent="0.2">
      <c r="B16" s="12" t="s">
        <v>461</v>
      </c>
      <c r="C16" s="91">
        <v>1.2</v>
      </c>
      <c r="E16" s="78">
        <v>1.2</v>
      </c>
      <c r="G16" s="590"/>
    </row>
    <row r="17" spans="2:16" ht="12.75" customHeight="1" x14ac:dyDescent="0.2">
      <c r="E17" s="590"/>
      <c r="G17" s="590"/>
    </row>
    <row r="18" spans="2:16" ht="12.75" customHeight="1" x14ac:dyDescent="0.2">
      <c r="B18" s="12" t="s">
        <v>499</v>
      </c>
      <c r="E18" s="590"/>
      <c r="F18" s="92">
        <f>F19+F20+F21</f>
        <v>0</v>
      </c>
      <c r="G18" s="590"/>
      <c r="K18" s="88"/>
      <c r="L18" s="50"/>
    </row>
    <row r="19" spans="2:16" ht="12.75" customHeight="1" x14ac:dyDescent="0.2">
      <c r="B19" s="12" t="s">
        <v>500</v>
      </c>
      <c r="E19" s="590"/>
      <c r="F19" s="93"/>
      <c r="G19" s="590"/>
      <c r="K19" s="88"/>
      <c r="L19" s="50"/>
    </row>
    <row r="20" spans="2:16" ht="12.75" customHeight="1" x14ac:dyDescent="0.2">
      <c r="B20" s="12" t="s">
        <v>501</v>
      </c>
      <c r="E20" s="590"/>
      <c r="F20" s="93"/>
      <c r="G20" s="590"/>
      <c r="I20" s="1" t="str">
        <f>IF(AND(F20&lt;0.4*F21,F20&lt;1),"Asymmetrical lay-up: skin too thin in comparison, see T3.4.4.","")</f>
        <v/>
      </c>
      <c r="J20" s="8"/>
      <c r="L20" s="50"/>
    </row>
    <row r="21" spans="2:16" ht="12.75" customHeight="1" x14ac:dyDescent="0.2">
      <c r="B21" s="12" t="s">
        <v>502</v>
      </c>
      <c r="E21" s="590"/>
      <c r="F21" s="93"/>
      <c r="G21" s="590"/>
      <c r="I21" s="1" t="str">
        <f>IF(AND(F21&lt;0.4*F20,F21&lt;1),"Asymmetrical lay-up: skin too thin in comparison, see T3.4.4.","")</f>
        <v/>
      </c>
      <c r="J21" s="8"/>
      <c r="L21" s="50"/>
    </row>
    <row r="22" spans="2:16" ht="12.75" customHeight="1" x14ac:dyDescent="0.2">
      <c r="B22" s="12" t="s">
        <v>503</v>
      </c>
      <c r="E22" s="590"/>
      <c r="F22" s="93"/>
      <c r="G22" s="590"/>
      <c r="J22" s="8"/>
      <c r="L22" s="50"/>
    </row>
    <row r="23" spans="2:16" ht="12.75" customHeight="1" x14ac:dyDescent="0.2">
      <c r="E23" s="16"/>
      <c r="G23" s="590"/>
      <c r="J23" s="8"/>
      <c r="L23" s="50"/>
    </row>
    <row r="24" spans="2:16" ht="12.75" customHeight="1" x14ac:dyDescent="0.2">
      <c r="B24" s="12" t="s">
        <v>462</v>
      </c>
      <c r="C24" s="34">
        <f t="shared" ref="C24:C25" si="1">C15/1000</f>
        <v>2.5399999999999999E-2</v>
      </c>
      <c r="E24" s="34">
        <f>IF(F2="Composite only","No tubes",E15/1000)</f>
        <v>2.5399999999999999E-2</v>
      </c>
      <c r="G24" s="590"/>
      <c r="L24" s="50"/>
    </row>
    <row r="25" spans="2:16" ht="12.75" customHeight="1" x14ac:dyDescent="0.2">
      <c r="B25" s="12" t="s">
        <v>463</v>
      </c>
      <c r="C25" s="34">
        <f t="shared" si="1"/>
        <v>1.1999999999999999E-3</v>
      </c>
      <c r="E25" s="34">
        <f>IF(F2="Composite only","",E16/1000)</f>
        <v>1.1999999999999999E-3</v>
      </c>
      <c r="G25" s="16"/>
      <c r="L25" s="50"/>
      <c r="P25" s="79"/>
    </row>
    <row r="26" spans="2:16" ht="12.75" customHeight="1" x14ac:dyDescent="0.2">
      <c r="B26" s="12" t="s">
        <v>464</v>
      </c>
      <c r="C26" s="46">
        <f>IF(C6="Round",((C24)^4-((C24-2*C25))^4)*3.142/64,((C24)^4-((C24-2*C25))^4)/12)</f>
        <v>6.6959174567999997E-9</v>
      </c>
      <c r="E26" s="46">
        <f>IF(F2="Composite only","",IF(E6="Round",((E24)^4-((E24-2*E25))^4)*3.142/64,IF(E6="Square",((E24)^4-((E24-2*E25))^4)/12,"")))</f>
        <v>6.6959174567999997E-9</v>
      </c>
      <c r="F26" s="94" t="str">
        <f>IF($F$2="Tubing only","Tubing Only",L12)</f>
        <v>Tubing Only</v>
      </c>
      <c r="G26" s="46">
        <f t="shared" ref="G26:G33" si="2">IF($F$2="Tubing only",E26,IF($F$2="Composite only",F26,IF($F$2="Tubes + Composite",E26+F26,"No Type Selected")))</f>
        <v>6.6959174567999997E-9</v>
      </c>
      <c r="L26" s="50"/>
      <c r="O26" s="50"/>
      <c r="P26" s="79"/>
    </row>
    <row r="27" spans="2:16" ht="12.75" customHeight="1" x14ac:dyDescent="0.2">
      <c r="B27" s="12" t="s">
        <v>465</v>
      </c>
      <c r="C27" s="46">
        <f>C8*C26*C14</f>
        <v>2678.3669827199997</v>
      </c>
      <c r="D27" s="50"/>
      <c r="E27" s="46">
        <f>IF(F2="Composite only","",E8*E26*E14)</f>
        <v>2678.3669827199997</v>
      </c>
      <c r="F27" s="94" t="str">
        <f>IF(F26="Tubing Only","",F26*F8)</f>
        <v/>
      </c>
      <c r="G27" s="46">
        <f t="shared" si="2"/>
        <v>2678.3669827199997</v>
      </c>
      <c r="H27" s="13">
        <f>100*G27/C27</f>
        <v>100</v>
      </c>
      <c r="I27" s="23" t="str">
        <f>IF((100&gt;H27)*AND(H27&gt;=60),"For Composites Only, Additional Proof Required","")</f>
        <v/>
      </c>
    </row>
    <row r="28" spans="2:16" ht="12.75" customHeight="1" x14ac:dyDescent="0.2">
      <c r="B28" s="12" t="s">
        <v>466</v>
      </c>
      <c r="C28" s="81">
        <f>IF(C24="no tubes","",IF(C14=0,"",IF(C6="Round",C14*((C15^2-(C15-2*C16)^2)*PI()/4),IF(C6="Square",C14*(C15^2-(C15-2*C16)^2),""))))</f>
        <v>182.46370132049515</v>
      </c>
      <c r="D28" s="95"/>
      <c r="E28" s="81">
        <f>IF(E24="no tubes","",IF(E14=0,"",IF(E6="Round",E14*((E15^2-(E15-2*E16)^2)*PI()/4),IF(E6="Square",E14*(E15^2-(E15-2*E16)^2),""))))</f>
        <v>182.46370132049515</v>
      </c>
      <c r="F28" s="81" t="str">
        <f>IF(F26="Tubing Only","",(F18-F19)*F22)</f>
        <v/>
      </c>
      <c r="G28" s="81">
        <f t="shared" si="2"/>
        <v>182.46370132049515</v>
      </c>
      <c r="H28" s="13">
        <f>IF(AND(F2="tubing only",E5="steel"),100*G28/C28,"NA")</f>
        <v>100.00000000000001</v>
      </c>
      <c r="I28" s="23" t="str">
        <f t="shared" ref="I28:I32" si="3">IF(AND(95&lt;H28,H28&lt;100),"For tubes only, provided your actual tube measures &gt;= your nominal OD and wall this is OK","")</f>
        <v/>
      </c>
      <c r="O28" s="50"/>
    </row>
    <row r="29" spans="2:16" ht="12.75" customHeight="1" x14ac:dyDescent="0.2">
      <c r="B29" s="12" t="s">
        <v>467</v>
      </c>
      <c r="C29" s="46">
        <f t="shared" ref="C29:C31" si="4">C$28*C9/1000000</f>
        <v>55651.428902751024</v>
      </c>
      <c r="D29" s="50"/>
      <c r="E29" s="46">
        <f>IF(F2="Composite only","",E$28*E9/1000000)</f>
        <v>55651.428902751024</v>
      </c>
      <c r="F29" s="46" t="str">
        <f>IF(F26="Tubing Only","",F28*F9/1000000)</f>
        <v/>
      </c>
      <c r="G29" s="46">
        <f t="shared" si="2"/>
        <v>55651.428902751024</v>
      </c>
      <c r="H29" s="13">
        <f t="shared" ref="H29:H35" si="5">100*G29/C29</f>
        <v>100</v>
      </c>
      <c r="I29" s="23" t="str">
        <f t="shared" si="3"/>
        <v/>
      </c>
    </row>
    <row r="30" spans="2:16" ht="12.75" customHeight="1" x14ac:dyDescent="0.2">
      <c r="B30" s="12" t="s">
        <v>468</v>
      </c>
      <c r="C30" s="46">
        <f t="shared" si="4"/>
        <v>66599.250981980731</v>
      </c>
      <c r="D30" s="50"/>
      <c r="E30" s="46">
        <f>IF(F2="Composite only","",E$28*E10/1000000)</f>
        <v>66599.250981980731</v>
      </c>
      <c r="F30" s="46" t="str">
        <f>IF(F26="Tubing Only","",F28*F10/1000000)</f>
        <v/>
      </c>
      <c r="G30" s="46">
        <f t="shared" si="2"/>
        <v>66599.250981980731</v>
      </c>
      <c r="H30" s="13">
        <f t="shared" si="5"/>
        <v>100</v>
      </c>
      <c r="I30" s="23" t="str">
        <f t="shared" si="3"/>
        <v/>
      </c>
      <c r="O30" s="50"/>
    </row>
    <row r="31" spans="2:16" ht="12.75" customHeight="1" x14ac:dyDescent="0.2">
      <c r="B31" s="12" t="s">
        <v>469</v>
      </c>
      <c r="C31" s="46">
        <f t="shared" si="4"/>
        <v>32843.466237689128</v>
      </c>
      <c r="D31" s="50"/>
      <c r="E31" s="46">
        <f>IF(F2="Composite only","",E$28*E11/1000000)</f>
        <v>32843.466237689128</v>
      </c>
      <c r="F31" s="46" t="str">
        <f>IF(F26="Tubing Only","",F28*F9/1000000)</f>
        <v/>
      </c>
      <c r="G31" s="46">
        <f t="shared" si="2"/>
        <v>32843.466237689128</v>
      </c>
      <c r="H31" s="13">
        <f t="shared" si="5"/>
        <v>100</v>
      </c>
      <c r="I31" s="23" t="str">
        <f t="shared" si="3"/>
        <v/>
      </c>
      <c r="O31" s="50"/>
    </row>
    <row r="32" spans="2:16" ht="12.75" customHeight="1" x14ac:dyDescent="0.2">
      <c r="B32" s="12" t="s">
        <v>470</v>
      </c>
      <c r="C32" s="46">
        <f>IF(C14=0,"",C$28*C12/1000000)</f>
        <v>54739.110396148542</v>
      </c>
      <c r="D32" s="50"/>
      <c r="E32" s="46">
        <f>IF(F2="Composite only","",E$28*E12/1000000)</f>
        <v>54739.110396148542</v>
      </c>
      <c r="F32" s="46" t="str">
        <f>IF(F26="tubing only","",F28*F10/1000000)</f>
        <v/>
      </c>
      <c r="G32" s="46">
        <f t="shared" si="2"/>
        <v>54739.110396148542</v>
      </c>
      <c r="H32" s="13">
        <f t="shared" si="5"/>
        <v>100</v>
      </c>
      <c r="I32" s="23" t="str">
        <f t="shared" si="3"/>
        <v/>
      </c>
      <c r="O32" s="50"/>
    </row>
    <row r="33" spans="2:12" ht="12.75" customHeight="1" x14ac:dyDescent="0.2">
      <c r="B33" s="12" t="s">
        <v>471</v>
      </c>
      <c r="C33" s="46">
        <f>C14*4*C10*C26/(0.5*C24*1)</f>
        <v>1539.5337774689763</v>
      </c>
      <c r="E33" s="46">
        <f>IF(F2="Composite only","",E14*4*E10*E26/(0.5*E24*1))</f>
        <v>1539.5337774689763</v>
      </c>
      <c r="F33" s="46" t="str">
        <f>IF(F26="tubing only","",4*F10*F26/(0.001*0.5*F18*1))</f>
        <v/>
      </c>
      <c r="G33" s="46">
        <f t="shared" si="2"/>
        <v>1539.5337774689763</v>
      </c>
      <c r="H33" s="13">
        <f t="shared" si="5"/>
        <v>100</v>
      </c>
      <c r="I33" s="23" t="str">
        <f>IF((99.9&gt;H33)*AND(H33&gt;60),"For Composites Only, Additional Proof Required","")</f>
        <v/>
      </c>
    </row>
    <row r="34" spans="2:12" ht="12.75" customHeight="1" x14ac:dyDescent="0.2">
      <c r="B34" s="12" t="s">
        <v>472</v>
      </c>
      <c r="C34" s="46">
        <f>IF(C14=0,"",C33*1^3/(48*C27))</f>
        <v>1.1975065616797901E-2</v>
      </c>
      <c r="E34" s="46">
        <f>IF($F$2="tubing only",$C$33*1^3/(48*E27),"")</f>
        <v>1.1975065616797901E-2</v>
      </c>
      <c r="F34" s="46" t="str">
        <f>IF($F$2="tubing only","",$C$33*1^3/(48*F27))</f>
        <v/>
      </c>
      <c r="G34" s="46">
        <f>$C$33*1^3/(48*G27)</f>
        <v>1.1975065616797901E-2</v>
      </c>
      <c r="H34" s="13">
        <f t="shared" si="5"/>
        <v>100.00000000000001</v>
      </c>
      <c r="I34" s="23" t="str">
        <f>IF((100&lt;H34)*AND(H34&lt;=166.667),"For Composites Only, Additional Proof Required","")</f>
        <v/>
      </c>
    </row>
    <row r="35" spans="2:12" ht="12.75" customHeight="1" x14ac:dyDescent="0.2">
      <c r="B35" s="12" t="s">
        <v>473</v>
      </c>
      <c r="C35" s="46">
        <f>0.5*C33*(C33*1^3/(48*C27))</f>
        <v>9.218009002233865</v>
      </c>
      <c r="D35" s="591"/>
      <c r="E35" s="46">
        <f>IF(E24="no tubes","",0.5*E33*(E33*1^3/(48*E27)))</f>
        <v>9.218009002233865</v>
      </c>
      <c r="F35" s="46" t="str">
        <f>IF(F26="tubing only","",0.5*F33*(F33*1^3/(48*F27)))</f>
        <v/>
      </c>
      <c r="G35" s="46">
        <f>IF($F$2="Tubing only",E35,IF($F$2="Composite only",F35,IF($F$2="Tubes + Composite",E35+F35,"No Type Selected")))</f>
        <v>9.218009002233865</v>
      </c>
      <c r="H35" s="13">
        <f t="shared" si="5"/>
        <v>100</v>
      </c>
      <c r="I35" s="23" t="str">
        <f>IF((99.9&gt;H35)*AND(H35&gt;60),"For Composites Only, Additional Proof Required","")</f>
        <v/>
      </c>
    </row>
    <row r="36" spans="2:12" ht="12.75" customHeight="1" x14ac:dyDescent="0.2">
      <c r="C36" s="50"/>
      <c r="J36" s="9" t="s">
        <v>240</v>
      </c>
      <c r="K36" s="9"/>
    </row>
    <row r="37" spans="2:12" ht="12.75" customHeight="1" x14ac:dyDescent="0.2">
      <c r="B37" s="5" t="s">
        <v>504</v>
      </c>
      <c r="E37" s="50"/>
    </row>
    <row r="38" spans="2:12" ht="12.75" customHeight="1" x14ac:dyDescent="0.2">
      <c r="B38" s="593" t="s">
        <v>505</v>
      </c>
      <c r="C38" s="224"/>
      <c r="D38" s="224"/>
      <c r="E38" s="224"/>
      <c r="F38" s="224"/>
      <c r="G38" s="224"/>
      <c r="H38" s="224"/>
      <c r="I38" s="224"/>
      <c r="J38" s="224"/>
      <c r="K38" s="224"/>
      <c r="L38" s="560"/>
    </row>
    <row r="39" spans="2:12" ht="12.75" customHeight="1" x14ac:dyDescent="0.2">
      <c r="B39" s="594" t="s">
        <v>506</v>
      </c>
      <c r="C39" s="221"/>
      <c r="D39" s="221"/>
      <c r="E39" s="221"/>
      <c r="F39" s="221"/>
      <c r="G39" s="221"/>
      <c r="H39" s="221"/>
      <c r="I39" s="221"/>
      <c r="J39" s="221"/>
      <c r="K39" s="221"/>
      <c r="L39" s="243"/>
    </row>
    <row r="40" spans="2:12" ht="12.75" customHeight="1" x14ac:dyDescent="0.2">
      <c r="B40" s="242"/>
      <c r="C40" s="221"/>
      <c r="D40" s="221"/>
      <c r="E40" s="221"/>
      <c r="F40" s="221"/>
      <c r="G40" s="221"/>
      <c r="H40" s="221"/>
      <c r="I40" s="221"/>
      <c r="J40" s="221"/>
      <c r="K40" s="221"/>
      <c r="L40" s="243"/>
    </row>
    <row r="41" spans="2:12" ht="12.75" customHeight="1" x14ac:dyDescent="0.2">
      <c r="B41" s="242"/>
      <c r="C41" s="221"/>
      <c r="D41" s="221"/>
      <c r="E41" s="221"/>
      <c r="F41" s="221"/>
      <c r="G41" s="221"/>
      <c r="H41" s="221"/>
      <c r="I41" s="221"/>
      <c r="J41" s="221"/>
      <c r="K41" s="221"/>
      <c r="L41" s="243"/>
    </row>
    <row r="42" spans="2:12" ht="12.75" customHeight="1" x14ac:dyDescent="0.2">
      <c r="B42" s="242"/>
      <c r="C42" s="221"/>
      <c r="D42" s="221"/>
      <c r="E42" s="221"/>
      <c r="F42" s="221"/>
      <c r="G42" s="221"/>
      <c r="H42" s="221"/>
      <c r="I42" s="221"/>
      <c r="J42" s="221"/>
      <c r="K42" s="221"/>
      <c r="L42" s="243"/>
    </row>
    <row r="43" spans="2:12" ht="12.75" customHeight="1" x14ac:dyDescent="0.2">
      <c r="B43" s="242"/>
      <c r="C43" s="221"/>
      <c r="D43" s="221"/>
      <c r="E43" s="221"/>
      <c r="F43" s="221"/>
      <c r="G43" s="221"/>
      <c r="H43" s="221"/>
      <c r="I43" s="221"/>
      <c r="J43" s="221"/>
      <c r="K43" s="221"/>
      <c r="L43" s="243"/>
    </row>
    <row r="44" spans="2:12" ht="12.75" customHeight="1" x14ac:dyDescent="0.2">
      <c r="B44" s="242"/>
      <c r="C44" s="221"/>
      <c r="D44" s="221"/>
      <c r="E44" s="221"/>
      <c r="F44" s="221"/>
      <c r="G44" s="221"/>
      <c r="H44" s="221"/>
      <c r="I44" s="221"/>
      <c r="J44" s="221"/>
      <c r="K44" s="221"/>
      <c r="L44" s="243"/>
    </row>
    <row r="45" spans="2:12" ht="12.75" customHeight="1" x14ac:dyDescent="0.2">
      <c r="B45" s="242"/>
      <c r="C45" s="221"/>
      <c r="D45" s="221"/>
      <c r="E45" s="221"/>
      <c r="F45" s="221"/>
      <c r="G45" s="221"/>
      <c r="H45" s="221"/>
      <c r="I45" s="221"/>
      <c r="J45" s="221"/>
      <c r="K45" s="221"/>
      <c r="L45" s="243"/>
    </row>
    <row r="46" spans="2:12" ht="12.75" customHeight="1" x14ac:dyDescent="0.2">
      <c r="B46" s="242"/>
      <c r="C46" s="221"/>
      <c r="D46" s="221"/>
      <c r="E46" s="221"/>
      <c r="F46" s="221"/>
      <c r="G46" s="221"/>
      <c r="H46" s="221"/>
      <c r="I46" s="221"/>
      <c r="J46" s="221"/>
      <c r="K46" s="221"/>
      <c r="L46" s="243"/>
    </row>
    <row r="47" spans="2:12" ht="12.75" customHeight="1" x14ac:dyDescent="0.2">
      <c r="B47" s="242"/>
      <c r="C47" s="221"/>
      <c r="D47" s="221"/>
      <c r="E47" s="221"/>
      <c r="F47" s="221"/>
      <c r="G47" s="221"/>
      <c r="H47" s="221"/>
      <c r="I47" s="221"/>
      <c r="J47" s="221"/>
      <c r="K47" s="221"/>
      <c r="L47" s="243"/>
    </row>
    <row r="48" spans="2:12" ht="12.75" customHeight="1" x14ac:dyDescent="0.2">
      <c r="B48" s="242"/>
      <c r="C48" s="221"/>
      <c r="D48" s="221"/>
      <c r="E48" s="221"/>
      <c r="F48" s="221"/>
      <c r="G48" s="221"/>
      <c r="H48" s="221"/>
      <c r="I48" s="221"/>
      <c r="J48" s="221"/>
      <c r="K48" s="221"/>
      <c r="L48" s="243"/>
    </row>
    <row r="49" spans="2:12" ht="12.75" customHeight="1" x14ac:dyDescent="0.2">
      <c r="B49" s="242"/>
      <c r="C49" s="221"/>
      <c r="D49" s="221"/>
      <c r="E49" s="221"/>
      <c r="F49" s="221"/>
      <c r="G49" s="221"/>
      <c r="H49" s="221"/>
      <c r="I49" s="221"/>
      <c r="J49" s="221"/>
      <c r="K49" s="221"/>
      <c r="L49" s="243"/>
    </row>
    <row r="50" spans="2:12" ht="12.75" customHeight="1" x14ac:dyDescent="0.2">
      <c r="B50" s="242"/>
      <c r="C50" s="221"/>
      <c r="D50" s="221"/>
      <c r="E50" s="221"/>
      <c r="F50" s="221"/>
      <c r="G50" s="221"/>
      <c r="H50" s="221"/>
      <c r="I50" s="221"/>
      <c r="J50" s="221"/>
      <c r="K50" s="221"/>
      <c r="L50" s="243"/>
    </row>
    <row r="51" spans="2:12" ht="12.75" customHeight="1" x14ac:dyDescent="0.2">
      <c r="B51" s="242"/>
      <c r="C51" s="221"/>
      <c r="D51" s="221"/>
      <c r="E51" s="221"/>
      <c r="F51" s="221"/>
      <c r="G51" s="221"/>
      <c r="H51" s="221"/>
      <c r="I51" s="221"/>
      <c r="J51" s="221"/>
      <c r="K51" s="221"/>
      <c r="L51" s="243"/>
    </row>
    <row r="52" spans="2:12" ht="12.75" customHeight="1" x14ac:dyDescent="0.2">
      <c r="B52" s="242"/>
      <c r="C52" s="221"/>
      <c r="D52" s="221"/>
      <c r="E52" s="221"/>
      <c r="F52" s="221"/>
      <c r="G52" s="221"/>
      <c r="H52" s="221"/>
      <c r="I52" s="221"/>
      <c r="J52" s="221"/>
      <c r="K52" s="221"/>
      <c r="L52" s="243"/>
    </row>
    <row r="53" spans="2:12" ht="12.75" customHeight="1" x14ac:dyDescent="0.2">
      <c r="B53" s="242"/>
      <c r="C53" s="221"/>
      <c r="D53" s="221"/>
      <c r="E53" s="221"/>
      <c r="F53" s="221"/>
      <c r="G53" s="221"/>
      <c r="H53" s="221"/>
      <c r="I53" s="221"/>
      <c r="J53" s="221"/>
      <c r="K53" s="221"/>
      <c r="L53" s="243"/>
    </row>
    <row r="54" spans="2:12" ht="12.75" customHeight="1" x14ac:dyDescent="0.2">
      <c r="B54" s="242"/>
      <c r="C54" s="221"/>
      <c r="D54" s="221"/>
      <c r="E54" s="221"/>
      <c r="F54" s="221"/>
      <c r="G54" s="221"/>
      <c r="H54" s="221"/>
      <c r="I54" s="221"/>
      <c r="J54" s="221"/>
      <c r="K54" s="221"/>
      <c r="L54" s="243"/>
    </row>
    <row r="55" spans="2:12" ht="12.75" customHeight="1" x14ac:dyDescent="0.2">
      <c r="B55" s="242"/>
      <c r="C55" s="221"/>
      <c r="D55" s="221"/>
      <c r="E55" s="221"/>
      <c r="F55" s="221"/>
      <c r="G55" s="221"/>
      <c r="H55" s="221"/>
      <c r="I55" s="221"/>
      <c r="J55" s="221"/>
      <c r="K55" s="221"/>
      <c r="L55" s="243"/>
    </row>
    <row r="56" spans="2:12" ht="12.75" customHeight="1" x14ac:dyDescent="0.2">
      <c r="B56" s="242"/>
      <c r="C56" s="221"/>
      <c r="D56" s="221"/>
      <c r="E56" s="221"/>
      <c r="F56" s="221"/>
      <c r="G56" s="221"/>
      <c r="H56" s="221"/>
      <c r="I56" s="221"/>
      <c r="J56" s="221"/>
      <c r="K56" s="221"/>
      <c r="L56" s="243"/>
    </row>
    <row r="57" spans="2:12" ht="12.75" customHeight="1" x14ac:dyDescent="0.2">
      <c r="B57" s="242"/>
      <c r="C57" s="221"/>
      <c r="D57" s="221"/>
      <c r="E57" s="221"/>
      <c r="F57" s="221"/>
      <c r="G57" s="221"/>
      <c r="H57" s="221"/>
      <c r="I57" s="221"/>
      <c r="J57" s="221"/>
      <c r="K57" s="221"/>
      <c r="L57" s="243"/>
    </row>
    <row r="58" spans="2:12" ht="12.75" customHeight="1" x14ac:dyDescent="0.2">
      <c r="B58" s="242"/>
      <c r="C58" s="221"/>
      <c r="D58" s="221"/>
      <c r="E58" s="221"/>
      <c r="F58" s="221"/>
      <c r="G58" s="221"/>
      <c r="H58" s="221"/>
      <c r="I58" s="221"/>
      <c r="J58" s="221"/>
      <c r="K58" s="221"/>
      <c r="L58" s="243"/>
    </row>
    <row r="59" spans="2:12" ht="12.75" customHeight="1" x14ac:dyDescent="0.2">
      <c r="B59" s="242"/>
      <c r="C59" s="221"/>
      <c r="D59" s="221"/>
      <c r="E59" s="221"/>
      <c r="F59" s="221"/>
      <c r="G59" s="221"/>
      <c r="H59" s="221"/>
      <c r="I59" s="221"/>
      <c r="J59" s="221"/>
      <c r="K59" s="221"/>
      <c r="L59" s="243"/>
    </row>
    <row r="60" spans="2:12" ht="12.75" customHeight="1" x14ac:dyDescent="0.2">
      <c r="B60" s="242"/>
      <c r="C60" s="221"/>
      <c r="D60" s="221"/>
      <c r="E60" s="221"/>
      <c r="F60" s="221"/>
      <c r="G60" s="221"/>
      <c r="H60" s="221"/>
      <c r="I60" s="221"/>
      <c r="J60" s="221"/>
      <c r="K60" s="221"/>
      <c r="L60" s="243"/>
    </row>
    <row r="61" spans="2:12" ht="12.75" customHeight="1" x14ac:dyDescent="0.2">
      <c r="B61" s="242"/>
      <c r="C61" s="221"/>
      <c r="D61" s="221"/>
      <c r="E61" s="221"/>
      <c r="F61" s="221"/>
      <c r="G61" s="221"/>
      <c r="H61" s="221"/>
      <c r="I61" s="221"/>
      <c r="J61" s="221"/>
      <c r="K61" s="221"/>
      <c r="L61" s="243"/>
    </row>
    <row r="62" spans="2:12" ht="12.75" customHeight="1" x14ac:dyDescent="0.2">
      <c r="B62" s="242"/>
      <c r="C62" s="221"/>
      <c r="D62" s="221"/>
      <c r="E62" s="221"/>
      <c r="F62" s="221"/>
      <c r="G62" s="221"/>
      <c r="H62" s="221"/>
      <c r="I62" s="221"/>
      <c r="J62" s="221"/>
      <c r="K62" s="221"/>
      <c r="L62" s="243"/>
    </row>
    <row r="63" spans="2:12" ht="12.75" customHeight="1" x14ac:dyDescent="0.2">
      <c r="B63" s="242"/>
      <c r="C63" s="221"/>
      <c r="D63" s="221"/>
      <c r="E63" s="221"/>
      <c r="F63" s="221"/>
      <c r="G63" s="221"/>
      <c r="H63" s="221"/>
      <c r="I63" s="221"/>
      <c r="J63" s="221"/>
      <c r="K63" s="221"/>
      <c r="L63" s="243"/>
    </row>
    <row r="64" spans="2:12" ht="12.75" customHeight="1" x14ac:dyDescent="0.2">
      <c r="B64" s="242"/>
      <c r="C64" s="221"/>
      <c r="D64" s="221"/>
      <c r="E64" s="221"/>
      <c r="F64" s="221"/>
      <c r="G64" s="221"/>
      <c r="H64" s="221"/>
      <c r="I64" s="221"/>
      <c r="J64" s="221"/>
      <c r="K64" s="221"/>
      <c r="L64" s="243"/>
    </row>
    <row r="65" spans="2:12" ht="12.75" customHeight="1" x14ac:dyDescent="0.2">
      <c r="B65" s="242"/>
      <c r="C65" s="221"/>
      <c r="D65" s="221"/>
      <c r="E65" s="221"/>
      <c r="F65" s="221"/>
      <c r="G65" s="221"/>
      <c r="H65" s="221"/>
      <c r="I65" s="221"/>
      <c r="J65" s="221"/>
      <c r="K65" s="221"/>
      <c r="L65" s="243"/>
    </row>
    <row r="66" spans="2:12" ht="12.75" customHeight="1" x14ac:dyDescent="0.2">
      <c r="B66" s="242"/>
      <c r="C66" s="221"/>
      <c r="D66" s="221"/>
      <c r="E66" s="221"/>
      <c r="F66" s="221"/>
      <c r="G66" s="221"/>
      <c r="H66" s="221"/>
      <c r="I66" s="221"/>
      <c r="J66" s="221"/>
      <c r="K66" s="221"/>
      <c r="L66" s="243"/>
    </row>
    <row r="67" spans="2:12" ht="12.75" customHeight="1" x14ac:dyDescent="0.2">
      <c r="B67" s="242"/>
      <c r="C67" s="221"/>
      <c r="D67" s="221"/>
      <c r="E67" s="221"/>
      <c r="F67" s="221"/>
      <c r="G67" s="221"/>
      <c r="H67" s="221"/>
      <c r="I67" s="221"/>
      <c r="J67" s="221"/>
      <c r="K67" s="221"/>
      <c r="L67" s="243"/>
    </row>
    <row r="68" spans="2:12" ht="12.75" customHeight="1" x14ac:dyDescent="0.2">
      <c r="B68" s="242"/>
      <c r="C68" s="221"/>
      <c r="D68" s="221"/>
      <c r="E68" s="221"/>
      <c r="F68" s="221"/>
      <c r="G68" s="221"/>
      <c r="H68" s="221"/>
      <c r="I68" s="221"/>
      <c r="J68" s="221"/>
      <c r="K68" s="221"/>
      <c r="L68" s="243"/>
    </row>
    <row r="69" spans="2:12" ht="12.75" customHeight="1" x14ac:dyDescent="0.2">
      <c r="B69" s="242"/>
      <c r="C69" s="221"/>
      <c r="D69" s="221"/>
      <c r="E69" s="221"/>
      <c r="F69" s="221"/>
      <c r="G69" s="221"/>
      <c r="H69" s="221"/>
      <c r="I69" s="221"/>
      <c r="J69" s="221"/>
      <c r="K69" s="221"/>
      <c r="L69" s="243"/>
    </row>
    <row r="70" spans="2:12" ht="12.75" customHeight="1" x14ac:dyDescent="0.2">
      <c r="B70" s="242"/>
      <c r="C70" s="221"/>
      <c r="D70" s="221"/>
      <c r="E70" s="221"/>
      <c r="F70" s="221"/>
      <c r="G70" s="221"/>
      <c r="H70" s="221"/>
      <c r="I70" s="221"/>
      <c r="J70" s="221"/>
      <c r="K70" s="221"/>
      <c r="L70" s="243"/>
    </row>
    <row r="71" spans="2:12" ht="12.75" customHeight="1" x14ac:dyDescent="0.2">
      <c r="B71" s="242"/>
      <c r="C71" s="221"/>
      <c r="D71" s="221"/>
      <c r="E71" s="221"/>
      <c r="F71" s="221"/>
      <c r="G71" s="221"/>
      <c r="H71" s="221"/>
      <c r="I71" s="221"/>
      <c r="J71" s="221"/>
      <c r="K71" s="221"/>
      <c r="L71" s="243"/>
    </row>
    <row r="72" spans="2:12" ht="12.75" customHeight="1" x14ac:dyDescent="0.2">
      <c r="B72" s="242"/>
      <c r="C72" s="221"/>
      <c r="D72" s="221"/>
      <c r="E72" s="221"/>
      <c r="F72" s="221"/>
      <c r="G72" s="221"/>
      <c r="H72" s="221"/>
      <c r="I72" s="221"/>
      <c r="J72" s="221"/>
      <c r="K72" s="221"/>
      <c r="L72" s="243"/>
    </row>
    <row r="73" spans="2:12" ht="12.75" customHeight="1" x14ac:dyDescent="0.2">
      <c r="B73" s="242"/>
      <c r="C73" s="221"/>
      <c r="D73" s="221"/>
      <c r="E73" s="221"/>
      <c r="F73" s="221"/>
      <c r="G73" s="221"/>
      <c r="H73" s="221"/>
      <c r="I73" s="221"/>
      <c r="J73" s="221"/>
      <c r="K73" s="221"/>
      <c r="L73" s="243"/>
    </row>
    <row r="74" spans="2:12" ht="12.75" customHeight="1" x14ac:dyDescent="0.2">
      <c r="B74" s="242"/>
      <c r="C74" s="221"/>
      <c r="D74" s="221"/>
      <c r="E74" s="221"/>
      <c r="F74" s="221"/>
      <c r="G74" s="221"/>
      <c r="H74" s="221"/>
      <c r="I74" s="221"/>
      <c r="J74" s="221"/>
      <c r="K74" s="221"/>
      <c r="L74" s="243"/>
    </row>
    <row r="75" spans="2:12" ht="12.75" customHeight="1" x14ac:dyDescent="0.2">
      <c r="B75" s="242"/>
      <c r="C75" s="221"/>
      <c r="D75" s="221"/>
      <c r="E75" s="221"/>
      <c r="F75" s="221"/>
      <c r="G75" s="221"/>
      <c r="H75" s="221"/>
      <c r="I75" s="221"/>
      <c r="J75" s="221"/>
      <c r="K75" s="221"/>
      <c r="L75" s="243"/>
    </row>
    <row r="76" spans="2:12" ht="12.75" customHeight="1" x14ac:dyDescent="0.2">
      <c r="B76" s="242"/>
      <c r="C76" s="221"/>
      <c r="D76" s="221"/>
      <c r="E76" s="221"/>
      <c r="F76" s="221"/>
      <c r="G76" s="221"/>
      <c r="H76" s="221"/>
      <c r="I76" s="221"/>
      <c r="J76" s="221"/>
      <c r="K76" s="221"/>
      <c r="L76" s="243"/>
    </row>
    <row r="77" spans="2:12" ht="12.75" customHeight="1" x14ac:dyDescent="0.2">
      <c r="B77" s="242"/>
      <c r="C77" s="221"/>
      <c r="D77" s="221"/>
      <c r="E77" s="221"/>
      <c r="F77" s="221"/>
      <c r="G77" s="221"/>
      <c r="H77" s="221"/>
      <c r="I77" s="221"/>
      <c r="J77" s="221"/>
      <c r="K77" s="221"/>
      <c r="L77" s="243"/>
    </row>
    <row r="78" spans="2:12" ht="12.75" customHeight="1" x14ac:dyDescent="0.2">
      <c r="B78" s="242"/>
      <c r="C78" s="221"/>
      <c r="D78" s="221"/>
      <c r="E78" s="221"/>
      <c r="F78" s="221"/>
      <c r="G78" s="221"/>
      <c r="H78" s="221"/>
      <c r="I78" s="221"/>
      <c r="J78" s="221"/>
      <c r="K78" s="221"/>
      <c r="L78" s="243"/>
    </row>
    <row r="79" spans="2:12" ht="12.75" customHeight="1" x14ac:dyDescent="0.2">
      <c r="B79" s="242"/>
      <c r="C79" s="221"/>
      <c r="D79" s="221"/>
      <c r="E79" s="221"/>
      <c r="F79" s="221"/>
      <c r="G79" s="221"/>
      <c r="H79" s="221"/>
      <c r="I79" s="221"/>
      <c r="J79" s="221"/>
      <c r="K79" s="221"/>
      <c r="L79" s="243"/>
    </row>
    <row r="80" spans="2:12" ht="12.75" customHeight="1" x14ac:dyDescent="0.2">
      <c r="B80" s="242"/>
      <c r="C80" s="221"/>
      <c r="D80" s="221"/>
      <c r="E80" s="221"/>
      <c r="F80" s="221"/>
      <c r="G80" s="221"/>
      <c r="H80" s="221"/>
      <c r="I80" s="221"/>
      <c r="J80" s="221"/>
      <c r="K80" s="221"/>
      <c r="L80" s="243"/>
    </row>
    <row r="81" spans="2:12" ht="12.75" customHeight="1" x14ac:dyDescent="0.2">
      <c r="B81" s="242"/>
      <c r="C81" s="221"/>
      <c r="D81" s="221"/>
      <c r="E81" s="221"/>
      <c r="F81" s="221"/>
      <c r="G81" s="221"/>
      <c r="H81" s="221"/>
      <c r="I81" s="221"/>
      <c r="J81" s="221"/>
      <c r="K81" s="221"/>
      <c r="L81" s="243"/>
    </row>
    <row r="82" spans="2:12" ht="12.75" customHeight="1" x14ac:dyDescent="0.2">
      <c r="B82" s="242"/>
      <c r="C82" s="221"/>
      <c r="D82" s="221"/>
      <c r="E82" s="221"/>
      <c r="F82" s="221"/>
      <c r="G82" s="221"/>
      <c r="H82" s="221"/>
      <c r="I82" s="221"/>
      <c r="J82" s="221"/>
      <c r="K82" s="221"/>
      <c r="L82" s="243"/>
    </row>
    <row r="83" spans="2:12" ht="12.75" customHeight="1" x14ac:dyDescent="0.2">
      <c r="B83" s="242"/>
      <c r="C83" s="221"/>
      <c r="D83" s="221"/>
      <c r="E83" s="221"/>
      <c r="F83" s="221"/>
      <c r="G83" s="221"/>
      <c r="H83" s="221"/>
      <c r="I83" s="221"/>
      <c r="J83" s="221"/>
      <c r="K83" s="221"/>
      <c r="L83" s="243"/>
    </row>
    <row r="84" spans="2:12" ht="12.75" customHeight="1" x14ac:dyDescent="0.2">
      <c r="B84" s="242"/>
      <c r="C84" s="221"/>
      <c r="D84" s="221"/>
      <c r="E84" s="221"/>
      <c r="F84" s="221"/>
      <c r="G84" s="221"/>
      <c r="H84" s="221"/>
      <c r="I84" s="221"/>
      <c r="J84" s="221"/>
      <c r="K84" s="221"/>
      <c r="L84" s="243"/>
    </row>
    <row r="85" spans="2:12" ht="12.75" customHeight="1" x14ac:dyDescent="0.2">
      <c r="B85" s="242"/>
      <c r="C85" s="221"/>
      <c r="D85" s="221"/>
      <c r="E85" s="221"/>
      <c r="F85" s="221"/>
      <c r="G85" s="221"/>
      <c r="H85" s="221"/>
      <c r="I85" s="221"/>
      <c r="J85" s="221"/>
      <c r="K85" s="221"/>
      <c r="L85" s="243"/>
    </row>
    <row r="86" spans="2:12" ht="12.75" customHeight="1" x14ac:dyDescent="0.2">
      <c r="B86" s="242"/>
      <c r="C86" s="221"/>
      <c r="D86" s="221"/>
      <c r="E86" s="221"/>
      <c r="F86" s="221"/>
      <c r="G86" s="221"/>
      <c r="H86" s="221"/>
      <c r="I86" s="221"/>
      <c r="J86" s="221"/>
      <c r="K86" s="221"/>
      <c r="L86" s="243"/>
    </row>
    <row r="87" spans="2:12" ht="12.75" customHeight="1" x14ac:dyDescent="0.2">
      <c r="B87" s="242"/>
      <c r="C87" s="221"/>
      <c r="D87" s="221"/>
      <c r="E87" s="221"/>
      <c r="F87" s="221"/>
      <c r="G87" s="221"/>
      <c r="H87" s="221"/>
      <c r="I87" s="221"/>
      <c r="J87" s="221"/>
      <c r="K87" s="221"/>
      <c r="L87" s="243"/>
    </row>
    <row r="88" spans="2:12" ht="12.75" customHeight="1" x14ac:dyDescent="0.2">
      <c r="B88" s="242"/>
      <c r="C88" s="221"/>
      <c r="D88" s="221"/>
      <c r="E88" s="221"/>
      <c r="F88" s="221"/>
      <c r="G88" s="221"/>
      <c r="H88" s="221"/>
      <c r="I88" s="221"/>
      <c r="J88" s="221"/>
      <c r="K88" s="221"/>
      <c r="L88" s="243"/>
    </row>
    <row r="89" spans="2:12" ht="12.75" customHeight="1" x14ac:dyDescent="0.2">
      <c r="B89" s="242"/>
      <c r="C89" s="221"/>
      <c r="D89" s="221"/>
      <c r="E89" s="221"/>
      <c r="F89" s="221"/>
      <c r="G89" s="221"/>
      <c r="H89" s="221"/>
      <c r="I89" s="221"/>
      <c r="J89" s="221"/>
      <c r="K89" s="221"/>
      <c r="L89" s="243"/>
    </row>
    <row r="90" spans="2:12" ht="12.75" customHeight="1" x14ac:dyDescent="0.2">
      <c r="B90" s="242"/>
      <c r="C90" s="221"/>
      <c r="D90" s="221"/>
      <c r="E90" s="221"/>
      <c r="F90" s="221"/>
      <c r="G90" s="221"/>
      <c r="H90" s="221"/>
      <c r="I90" s="221"/>
      <c r="J90" s="221"/>
      <c r="K90" s="221"/>
      <c r="L90" s="243"/>
    </row>
    <row r="91" spans="2:12" ht="12.75" customHeight="1" x14ac:dyDescent="0.2">
      <c r="B91" s="242"/>
      <c r="C91" s="221"/>
      <c r="D91" s="221"/>
      <c r="E91" s="221"/>
      <c r="F91" s="221"/>
      <c r="G91" s="221"/>
      <c r="H91" s="221"/>
      <c r="I91" s="221"/>
      <c r="J91" s="221"/>
      <c r="K91" s="221"/>
      <c r="L91" s="243"/>
    </row>
    <row r="92" spans="2:12" ht="12.75" customHeight="1" x14ac:dyDescent="0.2">
      <c r="B92" s="242"/>
      <c r="C92" s="221"/>
      <c r="D92" s="221"/>
      <c r="E92" s="221"/>
      <c r="F92" s="221"/>
      <c r="G92" s="221"/>
      <c r="H92" s="221"/>
      <c r="I92" s="221"/>
      <c r="J92" s="221"/>
      <c r="K92" s="221"/>
      <c r="L92" s="243"/>
    </row>
    <row r="93" spans="2:12" ht="12.75" customHeight="1" x14ac:dyDescent="0.2">
      <c r="B93" s="242"/>
      <c r="C93" s="221"/>
      <c r="D93" s="221"/>
      <c r="E93" s="221"/>
      <c r="F93" s="221"/>
      <c r="G93" s="221"/>
      <c r="H93" s="221"/>
      <c r="I93" s="221"/>
      <c r="J93" s="221"/>
      <c r="K93" s="221"/>
      <c r="L93" s="243"/>
    </row>
    <row r="94" spans="2:12" ht="12.75" customHeight="1" x14ac:dyDescent="0.2">
      <c r="B94" s="242"/>
      <c r="C94" s="221"/>
      <c r="D94" s="221"/>
      <c r="E94" s="221"/>
      <c r="F94" s="221"/>
      <c r="G94" s="221"/>
      <c r="H94" s="221"/>
      <c r="I94" s="221"/>
      <c r="J94" s="221"/>
      <c r="K94" s="221"/>
      <c r="L94" s="243"/>
    </row>
    <row r="95" spans="2:12" ht="12.75" customHeight="1" x14ac:dyDescent="0.2">
      <c r="B95" s="242"/>
      <c r="C95" s="221"/>
      <c r="D95" s="221"/>
      <c r="E95" s="221"/>
      <c r="F95" s="221"/>
      <c r="G95" s="221"/>
      <c r="H95" s="221"/>
      <c r="I95" s="221"/>
      <c r="J95" s="221"/>
      <c r="K95" s="221"/>
      <c r="L95" s="243"/>
    </row>
    <row r="96" spans="2:12" ht="12.75" customHeight="1" x14ac:dyDescent="0.2">
      <c r="B96" s="242"/>
      <c r="C96" s="221"/>
      <c r="D96" s="221"/>
      <c r="E96" s="221"/>
      <c r="F96" s="221"/>
      <c r="G96" s="221"/>
      <c r="H96" s="221"/>
      <c r="I96" s="221"/>
      <c r="J96" s="221"/>
      <c r="K96" s="221"/>
      <c r="L96" s="243"/>
    </row>
    <row r="97" spans="2:12" ht="12.75" customHeight="1" x14ac:dyDescent="0.2">
      <c r="B97" s="242"/>
      <c r="C97" s="221"/>
      <c r="D97" s="221"/>
      <c r="E97" s="221"/>
      <c r="F97" s="221"/>
      <c r="G97" s="221"/>
      <c r="H97" s="221"/>
      <c r="I97" s="221"/>
      <c r="J97" s="221"/>
      <c r="K97" s="221"/>
      <c r="L97" s="243"/>
    </row>
    <row r="98" spans="2:12" ht="12.75" customHeight="1" x14ac:dyDescent="0.2">
      <c r="B98" s="242"/>
      <c r="C98" s="221"/>
      <c r="D98" s="221"/>
      <c r="E98" s="221"/>
      <c r="F98" s="221"/>
      <c r="G98" s="221"/>
      <c r="H98" s="221"/>
      <c r="I98" s="221"/>
      <c r="J98" s="221"/>
      <c r="K98" s="221"/>
      <c r="L98" s="243"/>
    </row>
    <row r="99" spans="2:12" ht="12.75" customHeight="1" x14ac:dyDescent="0.2">
      <c r="B99" s="242"/>
      <c r="C99" s="221"/>
      <c r="D99" s="221"/>
      <c r="E99" s="221"/>
      <c r="F99" s="221"/>
      <c r="G99" s="221"/>
      <c r="H99" s="221"/>
      <c r="I99" s="221"/>
      <c r="J99" s="221"/>
      <c r="K99" s="221"/>
      <c r="L99" s="243"/>
    </row>
    <row r="100" spans="2:12" ht="12.75" customHeight="1" x14ac:dyDescent="0.2">
      <c r="B100" s="242"/>
      <c r="C100" s="221"/>
      <c r="D100" s="221"/>
      <c r="E100" s="221"/>
      <c r="F100" s="221"/>
      <c r="G100" s="221"/>
      <c r="H100" s="221"/>
      <c r="I100" s="221"/>
      <c r="J100" s="221"/>
      <c r="K100" s="221"/>
      <c r="L100" s="243"/>
    </row>
    <row r="101" spans="2:12" ht="12.75" customHeight="1" x14ac:dyDescent="0.2">
      <c r="B101" s="242"/>
      <c r="C101" s="221"/>
      <c r="D101" s="221"/>
      <c r="E101" s="221"/>
      <c r="F101" s="221"/>
      <c r="G101" s="221"/>
      <c r="H101" s="221"/>
      <c r="I101" s="221"/>
      <c r="J101" s="221"/>
      <c r="K101" s="221"/>
      <c r="L101" s="243"/>
    </row>
    <row r="102" spans="2:12" ht="12.75" customHeight="1" x14ac:dyDescent="0.2">
      <c r="B102" s="242"/>
      <c r="C102" s="221"/>
      <c r="D102" s="221"/>
      <c r="E102" s="221"/>
      <c r="F102" s="221"/>
      <c r="G102" s="221"/>
      <c r="H102" s="221"/>
      <c r="I102" s="221"/>
      <c r="J102" s="221"/>
      <c r="K102" s="221"/>
      <c r="L102" s="243"/>
    </row>
    <row r="103" spans="2:12" ht="12.75" customHeight="1" x14ac:dyDescent="0.2">
      <c r="B103" s="242"/>
      <c r="C103" s="221"/>
      <c r="D103" s="221"/>
      <c r="E103" s="221"/>
      <c r="F103" s="221"/>
      <c r="G103" s="221"/>
      <c r="H103" s="221"/>
      <c r="I103" s="221"/>
      <c r="J103" s="221"/>
      <c r="K103" s="221"/>
      <c r="L103" s="243"/>
    </row>
    <row r="104" spans="2:12" ht="12.75" customHeight="1" x14ac:dyDescent="0.2">
      <c r="B104" s="242"/>
      <c r="C104" s="221"/>
      <c r="D104" s="221"/>
      <c r="E104" s="221"/>
      <c r="F104" s="221"/>
      <c r="G104" s="221"/>
      <c r="H104" s="221"/>
      <c r="I104" s="221"/>
      <c r="J104" s="221"/>
      <c r="K104" s="221"/>
      <c r="L104" s="243"/>
    </row>
    <row r="105" spans="2:12" ht="12.75" customHeight="1" x14ac:dyDescent="0.2">
      <c r="B105" s="242"/>
      <c r="C105" s="221"/>
      <c r="D105" s="221"/>
      <c r="E105" s="221"/>
      <c r="F105" s="221"/>
      <c r="G105" s="221"/>
      <c r="H105" s="221"/>
      <c r="I105" s="221"/>
      <c r="J105" s="221"/>
      <c r="K105" s="221"/>
      <c r="L105" s="243"/>
    </row>
    <row r="106" spans="2:12" ht="12.75" customHeight="1" x14ac:dyDescent="0.2">
      <c r="B106" s="242"/>
      <c r="C106" s="221"/>
      <c r="D106" s="221"/>
      <c r="E106" s="221"/>
      <c r="F106" s="221"/>
      <c r="G106" s="221"/>
      <c r="H106" s="221"/>
      <c r="I106" s="221"/>
      <c r="J106" s="221"/>
      <c r="K106" s="221"/>
      <c r="L106" s="243"/>
    </row>
    <row r="107" spans="2:12" ht="12.75" customHeight="1" x14ac:dyDescent="0.2">
      <c r="B107" s="242"/>
      <c r="C107" s="221"/>
      <c r="D107" s="221"/>
      <c r="E107" s="221"/>
      <c r="F107" s="221"/>
      <c r="G107" s="221"/>
      <c r="H107" s="221"/>
      <c r="I107" s="221"/>
      <c r="J107" s="221"/>
      <c r="K107" s="221"/>
      <c r="L107" s="243"/>
    </row>
    <row r="108" spans="2:12" ht="12.75" customHeight="1" x14ac:dyDescent="0.2">
      <c r="B108" s="242"/>
      <c r="C108" s="221"/>
      <c r="D108" s="221"/>
      <c r="E108" s="221"/>
      <c r="F108" s="221"/>
      <c r="G108" s="221"/>
      <c r="H108" s="221"/>
      <c r="I108" s="221"/>
      <c r="J108" s="221"/>
      <c r="K108" s="221"/>
      <c r="L108" s="243"/>
    </row>
    <row r="109" spans="2:12" ht="12.75" customHeight="1" x14ac:dyDescent="0.2">
      <c r="B109" s="242"/>
      <c r="C109" s="221"/>
      <c r="D109" s="221"/>
      <c r="E109" s="221"/>
      <c r="F109" s="221"/>
      <c r="G109" s="221"/>
      <c r="H109" s="221"/>
      <c r="I109" s="221"/>
      <c r="J109" s="221"/>
      <c r="K109" s="221"/>
      <c r="L109" s="243"/>
    </row>
    <row r="110" spans="2:12" ht="12.75" customHeight="1" x14ac:dyDescent="0.2">
      <c r="B110" s="242"/>
      <c r="C110" s="221"/>
      <c r="D110" s="221"/>
      <c r="E110" s="221"/>
      <c r="F110" s="221"/>
      <c r="G110" s="221"/>
      <c r="H110" s="221"/>
      <c r="I110" s="221"/>
      <c r="J110" s="221"/>
      <c r="K110" s="221"/>
      <c r="L110" s="243"/>
    </row>
    <row r="111" spans="2:12" ht="12.75" customHeight="1" x14ac:dyDescent="0.2">
      <c r="B111" s="242"/>
      <c r="C111" s="221"/>
      <c r="D111" s="221"/>
      <c r="E111" s="221"/>
      <c r="F111" s="221"/>
      <c r="G111" s="221"/>
      <c r="H111" s="221"/>
      <c r="I111" s="221"/>
      <c r="J111" s="221"/>
      <c r="K111" s="221"/>
      <c r="L111" s="243"/>
    </row>
    <row r="112" spans="2:12" ht="12.75" customHeight="1" x14ac:dyDescent="0.2">
      <c r="B112" s="242"/>
      <c r="C112" s="221"/>
      <c r="D112" s="221"/>
      <c r="E112" s="221"/>
      <c r="F112" s="221"/>
      <c r="G112" s="221"/>
      <c r="H112" s="221"/>
      <c r="I112" s="221"/>
      <c r="J112" s="221"/>
      <c r="K112" s="221"/>
      <c r="L112" s="243"/>
    </row>
    <row r="113" spans="2:12" ht="12.75" customHeight="1" x14ac:dyDescent="0.2">
      <c r="B113" s="242"/>
      <c r="C113" s="221"/>
      <c r="D113" s="221"/>
      <c r="E113" s="221"/>
      <c r="F113" s="221"/>
      <c r="G113" s="221"/>
      <c r="H113" s="221"/>
      <c r="I113" s="221"/>
      <c r="J113" s="221"/>
      <c r="K113" s="221"/>
      <c r="L113" s="243"/>
    </row>
    <row r="114" spans="2:12" ht="12.75" customHeight="1" x14ac:dyDescent="0.2">
      <c r="B114" s="242"/>
      <c r="C114" s="221"/>
      <c r="D114" s="221"/>
      <c r="E114" s="221"/>
      <c r="F114" s="221"/>
      <c r="G114" s="221"/>
      <c r="H114" s="221"/>
      <c r="I114" s="221"/>
      <c r="J114" s="221"/>
      <c r="K114" s="221"/>
      <c r="L114" s="243"/>
    </row>
    <row r="115" spans="2:12" ht="12.75" customHeight="1" x14ac:dyDescent="0.2">
      <c r="B115" s="242"/>
      <c r="C115" s="221"/>
      <c r="D115" s="221"/>
      <c r="E115" s="221"/>
      <c r="F115" s="221"/>
      <c r="G115" s="221"/>
      <c r="H115" s="221"/>
      <c r="I115" s="221"/>
      <c r="J115" s="221"/>
      <c r="K115" s="221"/>
      <c r="L115" s="243"/>
    </row>
    <row r="116" spans="2:12" ht="12.75" customHeight="1" x14ac:dyDescent="0.2">
      <c r="B116" s="242"/>
      <c r="C116" s="221"/>
      <c r="D116" s="221"/>
      <c r="E116" s="221"/>
      <c r="F116" s="221"/>
      <c r="G116" s="221"/>
      <c r="H116" s="221"/>
      <c r="I116" s="221"/>
      <c r="J116" s="221"/>
      <c r="K116" s="221"/>
      <c r="L116" s="243"/>
    </row>
    <row r="117" spans="2:12" ht="12.75" customHeight="1" x14ac:dyDescent="0.2">
      <c r="B117" s="242"/>
      <c r="C117" s="221"/>
      <c r="D117" s="221"/>
      <c r="E117" s="221"/>
      <c r="F117" s="221"/>
      <c r="G117" s="221"/>
      <c r="H117" s="221"/>
      <c r="I117" s="221"/>
      <c r="J117" s="221"/>
      <c r="K117" s="221"/>
      <c r="L117" s="243"/>
    </row>
    <row r="118" spans="2:12" ht="12.75" customHeight="1" x14ac:dyDescent="0.2">
      <c r="B118" s="242"/>
      <c r="C118" s="221"/>
      <c r="D118" s="221"/>
      <c r="E118" s="221"/>
      <c r="F118" s="221"/>
      <c r="G118" s="221"/>
      <c r="H118" s="221"/>
      <c r="I118" s="221"/>
      <c r="J118" s="221"/>
      <c r="K118" s="221"/>
      <c r="L118" s="243"/>
    </row>
    <row r="119" spans="2:12" ht="12.75" customHeight="1" x14ac:dyDescent="0.2">
      <c r="B119" s="242"/>
      <c r="C119" s="221"/>
      <c r="D119" s="221"/>
      <c r="E119" s="221"/>
      <c r="F119" s="221"/>
      <c r="G119" s="221"/>
      <c r="H119" s="221"/>
      <c r="I119" s="221"/>
      <c r="J119" s="221"/>
      <c r="K119" s="221"/>
      <c r="L119" s="243"/>
    </row>
    <row r="120" spans="2:12" ht="12.75" customHeight="1" x14ac:dyDescent="0.2">
      <c r="B120" s="242"/>
      <c r="C120" s="221"/>
      <c r="D120" s="221"/>
      <c r="E120" s="221"/>
      <c r="F120" s="221"/>
      <c r="G120" s="221"/>
      <c r="H120" s="221"/>
      <c r="I120" s="221"/>
      <c r="J120" s="221"/>
      <c r="K120" s="221"/>
      <c r="L120" s="243"/>
    </row>
    <row r="121" spans="2:12" ht="12.75" customHeight="1" x14ac:dyDescent="0.2">
      <c r="B121" s="242"/>
      <c r="C121" s="221"/>
      <c r="D121" s="221"/>
      <c r="E121" s="221"/>
      <c r="F121" s="221"/>
      <c r="G121" s="221"/>
      <c r="H121" s="221"/>
      <c r="I121" s="221"/>
      <c r="J121" s="221"/>
      <c r="K121" s="221"/>
      <c r="L121" s="243"/>
    </row>
    <row r="122" spans="2:12" ht="12.75" customHeight="1" x14ac:dyDescent="0.2">
      <c r="B122" s="242"/>
      <c r="C122" s="221"/>
      <c r="D122" s="221"/>
      <c r="E122" s="221"/>
      <c r="F122" s="221"/>
      <c r="G122" s="221"/>
      <c r="H122" s="221"/>
      <c r="I122" s="221"/>
      <c r="J122" s="221"/>
      <c r="K122" s="221"/>
      <c r="L122" s="243"/>
    </row>
    <row r="123" spans="2:12" ht="12.75" customHeight="1" x14ac:dyDescent="0.2">
      <c r="B123" s="242"/>
      <c r="C123" s="221"/>
      <c r="D123" s="221"/>
      <c r="E123" s="221"/>
      <c r="F123" s="221"/>
      <c r="G123" s="221"/>
      <c r="H123" s="221"/>
      <c r="I123" s="221"/>
      <c r="J123" s="221"/>
      <c r="K123" s="221"/>
      <c r="L123" s="243"/>
    </row>
    <row r="124" spans="2:12" ht="12.75" customHeight="1" x14ac:dyDescent="0.2">
      <c r="B124" s="242"/>
      <c r="C124" s="221"/>
      <c r="D124" s="221"/>
      <c r="E124" s="221"/>
      <c r="F124" s="221"/>
      <c r="G124" s="221"/>
      <c r="H124" s="221"/>
      <c r="I124" s="221"/>
      <c r="J124" s="221"/>
      <c r="K124" s="221"/>
      <c r="L124" s="243"/>
    </row>
    <row r="125" spans="2:12" ht="12.75" customHeight="1" x14ac:dyDescent="0.2">
      <c r="B125" s="242"/>
      <c r="C125" s="221"/>
      <c r="D125" s="221"/>
      <c r="E125" s="221"/>
      <c r="F125" s="221"/>
      <c r="G125" s="221"/>
      <c r="H125" s="221"/>
      <c r="I125" s="221"/>
      <c r="J125" s="221"/>
      <c r="K125" s="221"/>
      <c r="L125" s="243"/>
    </row>
    <row r="126" spans="2:12" ht="12.75" customHeight="1" x14ac:dyDescent="0.2">
      <c r="B126" s="242"/>
      <c r="C126" s="221"/>
      <c r="D126" s="221"/>
      <c r="E126" s="221"/>
      <c r="F126" s="221"/>
      <c r="G126" s="221"/>
      <c r="H126" s="221"/>
      <c r="I126" s="221"/>
      <c r="J126" s="221"/>
      <c r="K126" s="221"/>
      <c r="L126" s="243"/>
    </row>
    <row r="127" spans="2:12" ht="12.75" customHeight="1" x14ac:dyDescent="0.2">
      <c r="B127" s="242"/>
      <c r="C127" s="221"/>
      <c r="D127" s="221"/>
      <c r="E127" s="221"/>
      <c r="F127" s="221"/>
      <c r="G127" s="221"/>
      <c r="H127" s="221"/>
      <c r="I127" s="221"/>
      <c r="J127" s="221"/>
      <c r="K127" s="221"/>
      <c r="L127" s="243"/>
    </row>
    <row r="128" spans="2:12" ht="12.75" customHeight="1" x14ac:dyDescent="0.2">
      <c r="B128" s="242"/>
      <c r="C128" s="221"/>
      <c r="D128" s="221"/>
      <c r="E128" s="221"/>
      <c r="F128" s="221"/>
      <c r="G128" s="221"/>
      <c r="H128" s="221"/>
      <c r="I128" s="221"/>
      <c r="J128" s="221"/>
      <c r="K128" s="221"/>
      <c r="L128" s="243"/>
    </row>
    <row r="129" spans="2:12" ht="12.75" customHeight="1" x14ac:dyDescent="0.2">
      <c r="B129" s="242"/>
      <c r="C129" s="221"/>
      <c r="D129" s="221"/>
      <c r="E129" s="221"/>
      <c r="F129" s="221"/>
      <c r="G129" s="221"/>
      <c r="H129" s="221"/>
      <c r="I129" s="221"/>
      <c r="J129" s="221"/>
      <c r="K129" s="221"/>
      <c r="L129" s="243"/>
    </row>
    <row r="130" spans="2:12" ht="12.75" customHeight="1" x14ac:dyDescent="0.2">
      <c r="B130" s="242"/>
      <c r="C130" s="221"/>
      <c r="D130" s="221"/>
      <c r="E130" s="221"/>
      <c r="F130" s="221"/>
      <c r="G130" s="221"/>
      <c r="H130" s="221"/>
      <c r="I130" s="221"/>
      <c r="J130" s="221"/>
      <c r="K130" s="221"/>
      <c r="L130" s="243"/>
    </row>
    <row r="131" spans="2:12" ht="12.75" customHeight="1" x14ac:dyDescent="0.2">
      <c r="B131" s="242"/>
      <c r="C131" s="221"/>
      <c r="D131" s="221"/>
      <c r="E131" s="221"/>
      <c r="F131" s="221"/>
      <c r="G131" s="221"/>
      <c r="H131" s="221"/>
      <c r="I131" s="221"/>
      <c r="J131" s="221"/>
      <c r="K131" s="221"/>
      <c r="L131" s="243"/>
    </row>
    <row r="132" spans="2:12" ht="12.75" customHeight="1" x14ac:dyDescent="0.2">
      <c r="B132" s="242"/>
      <c r="C132" s="221"/>
      <c r="D132" s="221"/>
      <c r="E132" s="221"/>
      <c r="F132" s="221"/>
      <c r="G132" s="221"/>
      <c r="H132" s="221"/>
      <c r="I132" s="221"/>
      <c r="J132" s="221"/>
      <c r="K132" s="221"/>
      <c r="L132" s="243"/>
    </row>
    <row r="133" spans="2:12" ht="12.75" customHeight="1" x14ac:dyDescent="0.2">
      <c r="B133" s="242"/>
      <c r="C133" s="221"/>
      <c r="D133" s="221"/>
      <c r="E133" s="221"/>
      <c r="F133" s="221"/>
      <c r="G133" s="221"/>
      <c r="H133" s="221"/>
      <c r="I133" s="221"/>
      <c r="J133" s="221"/>
      <c r="K133" s="221"/>
      <c r="L133" s="243"/>
    </row>
    <row r="134" spans="2:12" ht="12.75" customHeight="1" x14ac:dyDescent="0.2">
      <c r="B134" s="242"/>
      <c r="C134" s="221"/>
      <c r="D134" s="221"/>
      <c r="E134" s="221"/>
      <c r="F134" s="221"/>
      <c r="G134" s="221"/>
      <c r="H134" s="221"/>
      <c r="I134" s="221"/>
      <c r="J134" s="221"/>
      <c r="K134" s="221"/>
      <c r="L134" s="243"/>
    </row>
    <row r="135" spans="2:12" ht="12.75" customHeight="1" x14ac:dyDescent="0.2">
      <c r="B135" s="242"/>
      <c r="C135" s="221"/>
      <c r="D135" s="221"/>
      <c r="E135" s="221"/>
      <c r="F135" s="221"/>
      <c r="G135" s="221"/>
      <c r="H135" s="221"/>
      <c r="I135" s="221"/>
      <c r="J135" s="221"/>
      <c r="K135" s="221"/>
      <c r="L135" s="243"/>
    </row>
    <row r="136" spans="2:12" ht="12.75" customHeight="1" x14ac:dyDescent="0.2">
      <c r="B136" s="242"/>
      <c r="C136" s="221"/>
      <c r="D136" s="221"/>
      <c r="E136" s="221"/>
      <c r="F136" s="221"/>
      <c r="G136" s="221"/>
      <c r="H136" s="221"/>
      <c r="I136" s="221"/>
      <c r="J136" s="221"/>
      <c r="K136" s="221"/>
      <c r="L136" s="243"/>
    </row>
    <row r="137" spans="2:12" ht="12.75" customHeight="1" x14ac:dyDescent="0.2">
      <c r="B137" s="242"/>
      <c r="C137" s="221"/>
      <c r="D137" s="221"/>
      <c r="E137" s="221"/>
      <c r="F137" s="221"/>
      <c r="G137" s="221"/>
      <c r="H137" s="221"/>
      <c r="I137" s="221"/>
      <c r="J137" s="221"/>
      <c r="K137" s="221"/>
      <c r="L137" s="243"/>
    </row>
    <row r="138" spans="2:12" ht="12.75" customHeight="1" x14ac:dyDescent="0.2">
      <c r="B138" s="242"/>
      <c r="C138" s="221"/>
      <c r="D138" s="221"/>
      <c r="E138" s="221"/>
      <c r="F138" s="221"/>
      <c r="G138" s="221"/>
      <c r="H138" s="221"/>
      <c r="I138" s="221"/>
      <c r="J138" s="221"/>
      <c r="K138" s="221"/>
      <c r="L138" s="243"/>
    </row>
    <row r="139" spans="2:12" ht="12.75" customHeight="1" x14ac:dyDescent="0.2">
      <c r="B139" s="242"/>
      <c r="C139" s="221"/>
      <c r="D139" s="221"/>
      <c r="E139" s="221"/>
      <c r="F139" s="221"/>
      <c r="G139" s="221"/>
      <c r="H139" s="221"/>
      <c r="I139" s="221"/>
      <c r="J139" s="221"/>
      <c r="K139" s="221"/>
      <c r="L139" s="243"/>
    </row>
    <row r="140" spans="2:12" ht="12.75" customHeight="1" x14ac:dyDescent="0.2">
      <c r="B140" s="242"/>
      <c r="C140" s="221"/>
      <c r="D140" s="221"/>
      <c r="E140" s="221"/>
      <c r="F140" s="221"/>
      <c r="G140" s="221"/>
      <c r="H140" s="221"/>
      <c r="I140" s="221"/>
      <c r="J140" s="221"/>
      <c r="K140" s="221"/>
      <c r="L140" s="243"/>
    </row>
    <row r="141" spans="2:12" ht="12.75" customHeight="1" x14ac:dyDescent="0.2">
      <c r="B141" s="242"/>
      <c r="C141" s="221"/>
      <c r="D141" s="221"/>
      <c r="E141" s="221"/>
      <c r="F141" s="221"/>
      <c r="G141" s="221"/>
      <c r="H141" s="221"/>
      <c r="I141" s="221"/>
      <c r="J141" s="221"/>
      <c r="K141" s="221"/>
      <c r="L141" s="243"/>
    </row>
    <row r="142" spans="2:12" ht="12.75" customHeight="1" x14ac:dyDescent="0.2">
      <c r="B142" s="242"/>
      <c r="C142" s="221"/>
      <c r="D142" s="221"/>
      <c r="E142" s="221"/>
      <c r="F142" s="221"/>
      <c r="G142" s="221"/>
      <c r="H142" s="221"/>
      <c r="I142" s="221"/>
      <c r="J142" s="221"/>
      <c r="K142" s="221"/>
      <c r="L142" s="243"/>
    </row>
    <row r="143" spans="2:12" ht="12.75" customHeight="1" x14ac:dyDescent="0.2">
      <c r="B143" s="242"/>
      <c r="C143" s="221"/>
      <c r="D143" s="221"/>
      <c r="E143" s="221"/>
      <c r="F143" s="221"/>
      <c r="G143" s="221"/>
      <c r="H143" s="221"/>
      <c r="I143" s="221"/>
      <c r="J143" s="221"/>
      <c r="K143" s="221"/>
      <c r="L143" s="243"/>
    </row>
    <row r="144" spans="2:12" ht="12.75" customHeight="1" x14ac:dyDescent="0.2">
      <c r="B144" s="242"/>
      <c r="C144" s="221"/>
      <c r="D144" s="221"/>
      <c r="E144" s="221"/>
      <c r="F144" s="221"/>
      <c r="G144" s="221"/>
      <c r="H144" s="221"/>
      <c r="I144" s="221"/>
      <c r="J144" s="221"/>
      <c r="K144" s="221"/>
      <c r="L144" s="243"/>
    </row>
    <row r="145" spans="2:12" ht="12.75" customHeight="1" x14ac:dyDescent="0.2">
      <c r="B145" s="242"/>
      <c r="C145" s="221"/>
      <c r="D145" s="221"/>
      <c r="E145" s="221"/>
      <c r="F145" s="221"/>
      <c r="G145" s="221"/>
      <c r="H145" s="221"/>
      <c r="I145" s="221"/>
      <c r="J145" s="221"/>
      <c r="K145" s="221"/>
      <c r="L145" s="243"/>
    </row>
    <row r="146" spans="2:12" ht="12.75" customHeight="1" x14ac:dyDescent="0.2">
      <c r="B146" s="242"/>
      <c r="C146" s="221"/>
      <c r="D146" s="221"/>
      <c r="E146" s="221"/>
      <c r="F146" s="221"/>
      <c r="G146" s="221"/>
      <c r="H146" s="221"/>
      <c r="I146" s="221"/>
      <c r="J146" s="221"/>
      <c r="K146" s="221"/>
      <c r="L146" s="243"/>
    </row>
    <row r="147" spans="2:12" ht="12.75" customHeight="1" x14ac:dyDescent="0.2">
      <c r="B147" s="242"/>
      <c r="C147" s="221"/>
      <c r="D147" s="221"/>
      <c r="E147" s="221"/>
      <c r="F147" s="221"/>
      <c r="G147" s="221"/>
      <c r="H147" s="221"/>
      <c r="I147" s="221"/>
      <c r="J147" s="221"/>
      <c r="K147" s="221"/>
      <c r="L147" s="243"/>
    </row>
    <row r="148" spans="2:12" ht="12.75" customHeight="1" x14ac:dyDescent="0.2">
      <c r="B148" s="242"/>
      <c r="C148" s="221"/>
      <c r="D148" s="221"/>
      <c r="E148" s="221"/>
      <c r="F148" s="221"/>
      <c r="G148" s="221"/>
      <c r="H148" s="221"/>
      <c r="I148" s="221"/>
      <c r="J148" s="221"/>
      <c r="K148" s="221"/>
      <c r="L148" s="243"/>
    </row>
    <row r="149" spans="2:12" ht="12.75" customHeight="1" x14ac:dyDescent="0.2">
      <c r="B149" s="242"/>
      <c r="C149" s="221"/>
      <c r="D149" s="221"/>
      <c r="E149" s="221"/>
      <c r="F149" s="221"/>
      <c r="G149" s="221"/>
      <c r="H149" s="221"/>
      <c r="I149" s="221"/>
      <c r="J149" s="221"/>
      <c r="K149" s="221"/>
      <c r="L149" s="243"/>
    </row>
    <row r="150" spans="2:12" ht="12.75" customHeight="1" x14ac:dyDescent="0.2">
      <c r="B150" s="242"/>
      <c r="C150" s="221"/>
      <c r="D150" s="221"/>
      <c r="E150" s="221"/>
      <c r="F150" s="221"/>
      <c r="G150" s="221"/>
      <c r="H150" s="221"/>
      <c r="I150" s="221"/>
      <c r="J150" s="221"/>
      <c r="K150" s="221"/>
      <c r="L150" s="243"/>
    </row>
    <row r="151" spans="2:12" ht="12.75" customHeight="1" x14ac:dyDescent="0.2">
      <c r="B151" s="242"/>
      <c r="C151" s="221"/>
      <c r="D151" s="221"/>
      <c r="E151" s="221"/>
      <c r="F151" s="221"/>
      <c r="G151" s="221"/>
      <c r="H151" s="221"/>
      <c r="I151" s="221"/>
      <c r="J151" s="221"/>
      <c r="K151" s="221"/>
      <c r="L151" s="243"/>
    </row>
    <row r="152" spans="2:12" ht="12.75" customHeight="1" x14ac:dyDescent="0.2">
      <c r="B152" s="242"/>
      <c r="C152" s="221"/>
      <c r="D152" s="221"/>
      <c r="E152" s="221"/>
      <c r="F152" s="221"/>
      <c r="G152" s="221"/>
      <c r="H152" s="221"/>
      <c r="I152" s="221"/>
      <c r="J152" s="221"/>
      <c r="K152" s="221"/>
      <c r="L152" s="243"/>
    </row>
    <row r="153" spans="2:12" ht="12.75" customHeight="1" x14ac:dyDescent="0.2">
      <c r="B153" s="242"/>
      <c r="C153" s="221"/>
      <c r="D153" s="221"/>
      <c r="E153" s="221"/>
      <c r="F153" s="221"/>
      <c r="G153" s="221"/>
      <c r="H153" s="221"/>
      <c r="I153" s="221"/>
      <c r="J153" s="221"/>
      <c r="K153" s="221"/>
      <c r="L153" s="243"/>
    </row>
    <row r="154" spans="2:12" ht="12.75" customHeight="1" x14ac:dyDescent="0.2">
      <c r="B154" s="242"/>
      <c r="C154" s="221"/>
      <c r="D154" s="221"/>
      <c r="E154" s="221"/>
      <c r="F154" s="221"/>
      <c r="G154" s="221"/>
      <c r="H154" s="221"/>
      <c r="I154" s="221"/>
      <c r="J154" s="221"/>
      <c r="K154" s="221"/>
      <c r="L154" s="243"/>
    </row>
    <row r="155" spans="2:12" ht="12.75" customHeight="1" x14ac:dyDescent="0.2">
      <c r="B155" s="242"/>
      <c r="C155" s="221"/>
      <c r="D155" s="221"/>
      <c r="E155" s="221"/>
      <c r="F155" s="221"/>
      <c r="G155" s="221"/>
      <c r="H155" s="221"/>
      <c r="I155" s="221"/>
      <c r="J155" s="221"/>
      <c r="K155" s="221"/>
      <c r="L155" s="243"/>
    </row>
    <row r="156" spans="2:12" ht="12.75" customHeight="1" x14ac:dyDescent="0.2">
      <c r="B156" s="242"/>
      <c r="C156" s="221"/>
      <c r="D156" s="221"/>
      <c r="E156" s="221"/>
      <c r="F156" s="221"/>
      <c r="G156" s="221"/>
      <c r="H156" s="221"/>
      <c r="I156" s="221"/>
      <c r="J156" s="221"/>
      <c r="K156" s="221"/>
      <c r="L156" s="243"/>
    </row>
    <row r="157" spans="2:12" ht="12.75" customHeight="1" x14ac:dyDescent="0.2">
      <c r="B157" s="242"/>
      <c r="C157" s="221"/>
      <c r="D157" s="221"/>
      <c r="E157" s="221"/>
      <c r="F157" s="221"/>
      <c r="G157" s="221"/>
      <c r="H157" s="221"/>
      <c r="I157" s="221"/>
      <c r="J157" s="221"/>
      <c r="K157" s="221"/>
      <c r="L157" s="243"/>
    </row>
    <row r="158" spans="2:12" ht="12.75" customHeight="1" x14ac:dyDescent="0.2">
      <c r="B158" s="242"/>
      <c r="C158" s="221"/>
      <c r="D158" s="221"/>
      <c r="E158" s="221"/>
      <c r="F158" s="221"/>
      <c r="G158" s="221"/>
      <c r="H158" s="221"/>
      <c r="I158" s="221"/>
      <c r="J158" s="221"/>
      <c r="K158" s="221"/>
      <c r="L158" s="243"/>
    </row>
    <row r="159" spans="2:12" ht="12.75" customHeight="1" x14ac:dyDescent="0.2">
      <c r="B159" s="242"/>
      <c r="C159" s="221"/>
      <c r="D159" s="221"/>
      <c r="E159" s="221"/>
      <c r="F159" s="221"/>
      <c r="G159" s="221"/>
      <c r="H159" s="221"/>
      <c r="I159" s="221"/>
      <c r="J159" s="221"/>
      <c r="K159" s="221"/>
      <c r="L159" s="243"/>
    </row>
    <row r="160" spans="2:12" ht="12.75" customHeight="1" x14ac:dyDescent="0.2">
      <c r="B160" s="242"/>
      <c r="C160" s="221"/>
      <c r="D160" s="221"/>
      <c r="E160" s="221"/>
      <c r="F160" s="221"/>
      <c r="G160" s="221"/>
      <c r="H160" s="221"/>
      <c r="I160" s="221"/>
      <c r="J160" s="221"/>
      <c r="K160" s="221"/>
      <c r="L160" s="243"/>
    </row>
    <row r="161" spans="2:12" ht="12.75" customHeight="1" x14ac:dyDescent="0.2">
      <c r="B161" s="242"/>
      <c r="C161" s="221"/>
      <c r="D161" s="221"/>
      <c r="E161" s="221"/>
      <c r="F161" s="221"/>
      <c r="G161" s="221"/>
      <c r="H161" s="221"/>
      <c r="I161" s="221"/>
      <c r="J161" s="221"/>
      <c r="K161" s="221"/>
      <c r="L161" s="243"/>
    </row>
    <row r="162" spans="2:12" ht="12.75" customHeight="1" x14ac:dyDescent="0.2">
      <c r="B162" s="242"/>
      <c r="C162" s="221"/>
      <c r="D162" s="221"/>
      <c r="E162" s="221"/>
      <c r="F162" s="221"/>
      <c r="G162" s="221"/>
      <c r="H162" s="221"/>
      <c r="I162" s="221"/>
      <c r="J162" s="221"/>
      <c r="K162" s="221"/>
      <c r="L162" s="243"/>
    </row>
    <row r="163" spans="2:12" ht="12.75" customHeight="1" x14ac:dyDescent="0.2">
      <c r="B163" s="242"/>
      <c r="C163" s="221"/>
      <c r="D163" s="221"/>
      <c r="E163" s="221"/>
      <c r="F163" s="221"/>
      <c r="G163" s="221"/>
      <c r="H163" s="221"/>
      <c r="I163" s="221"/>
      <c r="J163" s="221"/>
      <c r="K163" s="221"/>
      <c r="L163" s="243"/>
    </row>
    <row r="164" spans="2:12" ht="12.75" customHeight="1" x14ac:dyDescent="0.2">
      <c r="B164" s="242"/>
      <c r="C164" s="221"/>
      <c r="D164" s="221"/>
      <c r="E164" s="221"/>
      <c r="F164" s="221"/>
      <c r="G164" s="221"/>
      <c r="H164" s="221"/>
      <c r="I164" s="221"/>
      <c r="J164" s="221"/>
      <c r="K164" s="221"/>
      <c r="L164" s="243"/>
    </row>
    <row r="165" spans="2:12" ht="12.75" customHeight="1" x14ac:dyDescent="0.2">
      <c r="B165" s="242"/>
      <c r="C165" s="221"/>
      <c r="D165" s="221"/>
      <c r="E165" s="221"/>
      <c r="F165" s="221"/>
      <c r="G165" s="221"/>
      <c r="H165" s="221"/>
      <c r="I165" s="221"/>
      <c r="J165" s="221"/>
      <c r="K165" s="221"/>
      <c r="L165" s="243"/>
    </row>
    <row r="166" spans="2:12" ht="12.75" customHeight="1" x14ac:dyDescent="0.2">
      <c r="B166" s="242"/>
      <c r="C166" s="221"/>
      <c r="D166" s="221"/>
      <c r="E166" s="221"/>
      <c r="F166" s="221"/>
      <c r="G166" s="221"/>
      <c r="H166" s="221"/>
      <c r="I166" s="221"/>
      <c r="J166" s="221"/>
      <c r="K166" s="221"/>
      <c r="L166" s="243"/>
    </row>
    <row r="167" spans="2:12" ht="12.75" customHeight="1" x14ac:dyDescent="0.2">
      <c r="B167" s="242"/>
      <c r="C167" s="221"/>
      <c r="D167" s="221"/>
      <c r="E167" s="221"/>
      <c r="F167" s="221"/>
      <c r="G167" s="221"/>
      <c r="H167" s="221"/>
      <c r="I167" s="221"/>
      <c r="J167" s="221"/>
      <c r="K167" s="221"/>
      <c r="L167" s="243"/>
    </row>
    <row r="168" spans="2:12" ht="12.75" customHeight="1" x14ac:dyDescent="0.2">
      <c r="B168" s="242"/>
      <c r="C168" s="221"/>
      <c r="D168" s="221"/>
      <c r="E168" s="221"/>
      <c r="F168" s="221"/>
      <c r="G168" s="221"/>
      <c r="H168" s="221"/>
      <c r="I168" s="221"/>
      <c r="J168" s="221"/>
      <c r="K168" s="221"/>
      <c r="L168" s="243"/>
    </row>
    <row r="169" spans="2:12" ht="12.75" customHeight="1" x14ac:dyDescent="0.2">
      <c r="B169" s="242"/>
      <c r="C169" s="221"/>
      <c r="D169" s="221"/>
      <c r="E169" s="221"/>
      <c r="F169" s="221"/>
      <c r="G169" s="221"/>
      <c r="H169" s="221"/>
      <c r="I169" s="221"/>
      <c r="J169" s="221"/>
      <c r="K169" s="221"/>
      <c r="L169" s="243"/>
    </row>
    <row r="170" spans="2:12" ht="12.75" customHeight="1" x14ac:dyDescent="0.2">
      <c r="B170" s="242"/>
      <c r="C170" s="221"/>
      <c r="D170" s="221"/>
      <c r="E170" s="221"/>
      <c r="F170" s="221"/>
      <c r="G170" s="221"/>
      <c r="H170" s="221"/>
      <c r="I170" s="221"/>
      <c r="J170" s="221"/>
      <c r="K170" s="221"/>
      <c r="L170" s="243"/>
    </row>
    <row r="171" spans="2:12" ht="12.75" customHeight="1" x14ac:dyDescent="0.2">
      <c r="B171" s="242"/>
      <c r="C171" s="221"/>
      <c r="D171" s="221"/>
      <c r="E171" s="221"/>
      <c r="F171" s="221"/>
      <c r="G171" s="221"/>
      <c r="H171" s="221"/>
      <c r="I171" s="221"/>
      <c r="J171" s="221"/>
      <c r="K171" s="221"/>
      <c r="L171" s="243"/>
    </row>
    <row r="172" spans="2:12" ht="12.75" customHeight="1" x14ac:dyDescent="0.2">
      <c r="B172" s="242"/>
      <c r="C172" s="221"/>
      <c r="D172" s="221"/>
      <c r="E172" s="221"/>
      <c r="F172" s="221"/>
      <c r="G172" s="221"/>
      <c r="H172" s="221"/>
      <c r="I172" s="221"/>
      <c r="J172" s="221"/>
      <c r="K172" s="221"/>
      <c r="L172" s="243"/>
    </row>
    <row r="173" spans="2:12" ht="12.75" customHeight="1" x14ac:dyDescent="0.2">
      <c r="B173" s="242"/>
      <c r="C173" s="221"/>
      <c r="D173" s="221"/>
      <c r="E173" s="221"/>
      <c r="F173" s="221"/>
      <c r="G173" s="221"/>
      <c r="H173" s="221"/>
      <c r="I173" s="221"/>
      <c r="J173" s="221"/>
      <c r="K173" s="221"/>
      <c r="L173" s="243"/>
    </row>
    <row r="174" spans="2:12" ht="12.75" customHeight="1" x14ac:dyDescent="0.2">
      <c r="B174" s="242"/>
      <c r="C174" s="221"/>
      <c r="D174" s="221"/>
      <c r="E174" s="221"/>
      <c r="F174" s="221"/>
      <c r="G174" s="221"/>
      <c r="H174" s="221"/>
      <c r="I174" s="221"/>
      <c r="J174" s="221"/>
      <c r="K174" s="221"/>
      <c r="L174" s="243"/>
    </row>
    <row r="175" spans="2:12" ht="12.75" customHeight="1" x14ac:dyDescent="0.2">
      <c r="B175" s="242"/>
      <c r="C175" s="221"/>
      <c r="D175" s="221"/>
      <c r="E175" s="221"/>
      <c r="F175" s="221"/>
      <c r="G175" s="221"/>
      <c r="H175" s="221"/>
      <c r="I175" s="221"/>
      <c r="J175" s="221"/>
      <c r="K175" s="221"/>
      <c r="L175" s="243"/>
    </row>
    <row r="176" spans="2:12" ht="12.75" customHeight="1" x14ac:dyDescent="0.2">
      <c r="B176" s="242"/>
      <c r="C176" s="221"/>
      <c r="D176" s="221"/>
      <c r="E176" s="221"/>
      <c r="F176" s="221"/>
      <c r="G176" s="221"/>
      <c r="H176" s="221"/>
      <c r="I176" s="221"/>
      <c r="J176" s="221"/>
      <c r="K176" s="221"/>
      <c r="L176" s="243"/>
    </row>
    <row r="177" spans="2:12" ht="12.75" customHeight="1" x14ac:dyDescent="0.2">
      <c r="B177" s="242"/>
      <c r="C177" s="221"/>
      <c r="D177" s="221"/>
      <c r="E177" s="221"/>
      <c r="F177" s="221"/>
      <c r="G177" s="221"/>
      <c r="H177" s="221"/>
      <c r="I177" s="221"/>
      <c r="J177" s="221"/>
      <c r="K177" s="221"/>
      <c r="L177" s="243"/>
    </row>
    <row r="178" spans="2:12" ht="12.75" customHeight="1" x14ac:dyDescent="0.2">
      <c r="B178" s="242"/>
      <c r="C178" s="221"/>
      <c r="D178" s="221"/>
      <c r="E178" s="221"/>
      <c r="F178" s="221"/>
      <c r="G178" s="221"/>
      <c r="H178" s="221"/>
      <c r="I178" s="221"/>
      <c r="J178" s="221"/>
      <c r="K178" s="221"/>
      <c r="L178" s="243"/>
    </row>
    <row r="179" spans="2:12" ht="12.75" customHeight="1" x14ac:dyDescent="0.2">
      <c r="B179" s="242"/>
      <c r="C179" s="221"/>
      <c r="D179" s="221"/>
      <c r="E179" s="221"/>
      <c r="F179" s="221"/>
      <c r="G179" s="221"/>
      <c r="H179" s="221"/>
      <c r="I179" s="221"/>
      <c r="J179" s="221"/>
      <c r="K179" s="221"/>
      <c r="L179" s="243"/>
    </row>
    <row r="180" spans="2:12" ht="12.75" customHeight="1" x14ac:dyDescent="0.2">
      <c r="B180" s="242"/>
      <c r="C180" s="221"/>
      <c r="D180" s="221"/>
      <c r="E180" s="221"/>
      <c r="F180" s="221"/>
      <c r="G180" s="221"/>
      <c r="H180" s="221"/>
      <c r="I180" s="221"/>
      <c r="J180" s="221"/>
      <c r="K180" s="221"/>
      <c r="L180" s="243"/>
    </row>
    <row r="181" spans="2:12" ht="12.75" customHeight="1" x14ac:dyDescent="0.2">
      <c r="B181" s="242"/>
      <c r="C181" s="221"/>
      <c r="D181" s="221"/>
      <c r="E181" s="221"/>
      <c r="F181" s="221"/>
      <c r="G181" s="221"/>
      <c r="H181" s="221"/>
      <c r="I181" s="221"/>
      <c r="J181" s="221"/>
      <c r="K181" s="221"/>
      <c r="L181" s="243"/>
    </row>
    <row r="182" spans="2:12" ht="12.75" customHeight="1" x14ac:dyDescent="0.2">
      <c r="B182" s="242"/>
      <c r="C182" s="221"/>
      <c r="D182" s="221"/>
      <c r="E182" s="221"/>
      <c r="F182" s="221"/>
      <c r="G182" s="221"/>
      <c r="H182" s="221"/>
      <c r="I182" s="221"/>
      <c r="J182" s="221"/>
      <c r="K182" s="221"/>
      <c r="L182" s="243"/>
    </row>
    <row r="183" spans="2:12" ht="12.75" customHeight="1" x14ac:dyDescent="0.2">
      <c r="B183" s="242"/>
      <c r="C183" s="221"/>
      <c r="D183" s="221"/>
      <c r="E183" s="221"/>
      <c r="F183" s="221"/>
      <c r="G183" s="221"/>
      <c r="H183" s="221"/>
      <c r="I183" s="221"/>
      <c r="J183" s="221"/>
      <c r="K183" s="221"/>
      <c r="L183" s="243"/>
    </row>
    <row r="184" spans="2:12" ht="12.75" customHeight="1" x14ac:dyDescent="0.2">
      <c r="B184" s="242"/>
      <c r="C184" s="221"/>
      <c r="D184" s="221"/>
      <c r="E184" s="221"/>
      <c r="F184" s="221"/>
      <c r="G184" s="221"/>
      <c r="H184" s="221"/>
      <c r="I184" s="221"/>
      <c r="J184" s="221"/>
      <c r="K184" s="221"/>
      <c r="L184" s="243"/>
    </row>
    <row r="185" spans="2:12" ht="12.75" customHeight="1" x14ac:dyDescent="0.2">
      <c r="B185" s="242"/>
      <c r="C185" s="221"/>
      <c r="D185" s="221"/>
      <c r="E185" s="221"/>
      <c r="F185" s="221"/>
      <c r="G185" s="221"/>
      <c r="H185" s="221"/>
      <c r="I185" s="221"/>
      <c r="J185" s="221"/>
      <c r="K185" s="221"/>
      <c r="L185" s="243"/>
    </row>
    <row r="186" spans="2:12" ht="12.75" customHeight="1" x14ac:dyDescent="0.2">
      <c r="B186" s="242"/>
      <c r="C186" s="221"/>
      <c r="D186" s="221"/>
      <c r="E186" s="221"/>
      <c r="F186" s="221"/>
      <c r="G186" s="221"/>
      <c r="H186" s="221"/>
      <c r="I186" s="221"/>
      <c r="J186" s="221"/>
      <c r="K186" s="221"/>
      <c r="L186" s="243"/>
    </row>
    <row r="187" spans="2:12" ht="12.75" customHeight="1" x14ac:dyDescent="0.2">
      <c r="B187" s="242"/>
      <c r="C187" s="221"/>
      <c r="D187" s="221"/>
      <c r="E187" s="221"/>
      <c r="F187" s="221"/>
      <c r="G187" s="221"/>
      <c r="H187" s="221"/>
      <c r="I187" s="221"/>
      <c r="J187" s="221"/>
      <c r="K187" s="221"/>
      <c r="L187" s="243"/>
    </row>
    <row r="188" spans="2:12" ht="12.75" customHeight="1" x14ac:dyDescent="0.2">
      <c r="B188" s="242"/>
      <c r="C188" s="221"/>
      <c r="D188" s="221"/>
      <c r="E188" s="221"/>
      <c r="F188" s="221"/>
      <c r="G188" s="221"/>
      <c r="H188" s="221"/>
      <c r="I188" s="221"/>
      <c r="J188" s="221"/>
      <c r="K188" s="221"/>
      <c r="L188" s="243"/>
    </row>
    <row r="189" spans="2:12" ht="12.75" customHeight="1" x14ac:dyDescent="0.2">
      <c r="B189" s="544"/>
      <c r="C189" s="225"/>
      <c r="D189" s="225"/>
      <c r="E189" s="225"/>
      <c r="F189" s="225"/>
      <c r="G189" s="225"/>
      <c r="H189" s="225"/>
      <c r="I189" s="225"/>
      <c r="J189" s="225"/>
      <c r="K189" s="225"/>
      <c r="L189" s="555"/>
    </row>
    <row r="190" spans="2:12" ht="12.75" customHeight="1" x14ac:dyDescent="0.2"/>
    <row r="191" spans="2:12" ht="12.75" customHeight="1" x14ac:dyDescent="0.2"/>
    <row r="192" spans="2:12" ht="12.75" customHeight="1" x14ac:dyDescent="0.2"/>
    <row r="193" ht="12.75" customHeight="1" x14ac:dyDescent="0.2"/>
    <row r="194" ht="12.75" customHeight="1" x14ac:dyDescent="0.2"/>
  </sheetData>
  <sheetProtection algorithmName="SHA-512" hashValue="v7SjFzHxgP/+9Vf5uxm0U5D2pnHV4IWI59df+oMmc0paYOyPwS0RxG1zJ6veWKPuL3kvUVkvBRGvj8rNe0tMyw==" saltValue="Ld5266njoD21XoIk8Ex8tg==" spinCount="100000" sheet="1" scenarios="1" insertHyperlinks="0"/>
  <protectedRanges>
    <protectedRange sqref="F2 E5:E6 F5 E14:E16 F19:F22 B38:L189" name="YellowZone"/>
  </protectedRanges>
  <mergeCells count="2">
    <mergeCell ref="C2:E2"/>
    <mergeCell ref="F2:G2"/>
  </mergeCells>
  <conditionalFormatting sqref="E16">
    <cfRule type="cellIs" dxfId="291" priority="1" stopIfTrue="1" operator="lessThan">
      <formula>1.2</formula>
    </cfRule>
  </conditionalFormatting>
  <conditionalFormatting sqref="F20">
    <cfRule type="expression" dxfId="290" priority="2">
      <formula>AND(F20&lt;0.4*F21,F20&lt;1)</formula>
    </cfRule>
  </conditionalFormatting>
  <conditionalFormatting sqref="F21">
    <cfRule type="expression" dxfId="289" priority="3">
      <formula>AND(F21&lt;0.4*F20,F21&lt;1)</formula>
    </cfRule>
  </conditionalFormatting>
  <conditionalFormatting sqref="H27">
    <cfRule type="expression" dxfId="288" priority="6">
      <formula>AND($H$27 &gt;= 60, $H$27 &lt; 100)</formula>
    </cfRule>
  </conditionalFormatting>
  <conditionalFormatting sqref="H27:H33 H35">
    <cfRule type="cellIs" dxfId="287" priority="4" stopIfTrue="1" operator="greaterThanOrEqual">
      <formula>100</formula>
    </cfRule>
    <cfRule type="cellIs" dxfId="286" priority="8" stopIfTrue="1" operator="notBetween">
      <formula>60</formula>
      <formula>100</formula>
    </cfRule>
  </conditionalFormatting>
  <conditionalFormatting sqref="H34">
    <cfRule type="cellIs" dxfId="285" priority="5" stopIfTrue="1" operator="lessThanOrEqual">
      <formula>100</formula>
    </cfRule>
    <cfRule type="expression" dxfId="284" priority="7">
      <formula>AND($H$34 &gt; 100, $H$34 &lt;= 166.667)</formula>
    </cfRule>
    <cfRule type="cellIs" dxfId="283" priority="9" stopIfTrue="1" operator="greaterThanOrEqual">
      <formula>166.667</formula>
    </cfRule>
  </conditionalFormatting>
  <dataValidations count="5">
    <dataValidation type="list" allowBlank="1" showInputMessage="1" showErrorMessage="1" prompt="Select Material" sqref="F5" xr:uid="{00000000-0002-0000-1300-000000000000}">
      <formula1>Material</formula1>
    </dataValidation>
    <dataValidation type="list" allowBlank="1" showErrorMessage="1" sqref="F2" xr:uid="{00000000-0002-0000-1300-000001000000}">
      <formula1>ConstructionType</formula1>
    </dataValidation>
    <dataValidation type="list" allowBlank="1" showInputMessage="1" showErrorMessage="1" prompt="Select Material" sqref="C5:D5 D6" xr:uid="{00000000-0002-0000-1300-000002000000}">
      <formula1>Materials</formula1>
    </dataValidation>
    <dataValidation type="list" allowBlank="1" showInputMessage="1" showErrorMessage="1" prompt="Select Material" sqref="E6" xr:uid="{00000000-0002-0000-1300-000003000000}">
      <formula1>Tube_Type</formula1>
    </dataValidation>
    <dataValidation type="list" allowBlank="1" showInputMessage="1" showErrorMessage="1" prompt="Select Material" sqref="E5" xr:uid="{00000000-0002-0000-1300-000004000000}">
      <formula1>Metallic_Mats</formula1>
    </dataValidation>
  </dataValidations>
  <hyperlinks>
    <hyperlink ref="B14" location="'T1.1 Guidance Notes'!A1" display="Number of tubes" xr:uid="{00000000-0004-0000-1300-000000000000}"/>
    <hyperlink ref="J36" location="'Cover Sheet'!A1" display="BACK to COVER SHEET" xr:uid="{00000000-0004-0000-1300-000001000000}"/>
    <hyperlink ref="B38" location="'T3.11.5 T3.6 Guidance Notes'!A1" display="Link to Guidance Notes" xr:uid="{00000000-0004-0000-1300-000002000000}"/>
    <hyperlink ref="B39" location="'T3.6 Guidance Notes'!A1" display="Link to GUIDANCE NOTES for anisotropic laminates" xr:uid="{00000000-0004-0000-1300-000003000000}"/>
  </hyperlinks>
  <pageMargins left="0.75" right="0.75" top="1" bottom="1" header="0" footer="0"/>
  <pageSetup paperSize="9" orientation="portrait"/>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7">
    <tabColor rgb="FFCCFF99"/>
    <pageSetUpPr fitToPage="1"/>
  </sheetPr>
  <dimension ref="A1:Q194"/>
  <sheetViews>
    <sheetView showGridLines="0" workbookViewId="0"/>
  </sheetViews>
  <sheetFormatPr defaultColWidth="14.42578125" defaultRowHeight="15" customHeight="1" x14ac:dyDescent="0.2"/>
  <cols>
    <col min="1" max="1" width="3.42578125" customWidth="1"/>
    <col min="2" max="2" width="45.5703125" customWidth="1"/>
    <col min="3" max="3" width="11.42578125" customWidth="1"/>
    <col min="4" max="4" width="3.5703125" customWidth="1"/>
    <col min="5" max="5" width="11.7109375" customWidth="1"/>
    <col min="6" max="6" width="15.28515625" customWidth="1"/>
    <col min="7" max="7" width="11.7109375" customWidth="1"/>
    <col min="8" max="8" width="6.7109375" customWidth="1"/>
    <col min="9" max="9" width="11.140625" customWidth="1"/>
    <col min="10" max="12" width="11.42578125" customWidth="1"/>
    <col min="13" max="13" width="3.28515625" customWidth="1"/>
    <col min="14" max="26" width="11.42578125" customWidth="1"/>
  </cols>
  <sheetData>
    <row r="1" spans="1:17" ht="12.75" customHeight="1" x14ac:dyDescent="0.25">
      <c r="A1" s="8"/>
      <c r="B1" s="77" t="s">
        <v>507</v>
      </c>
      <c r="C1" s="8"/>
      <c r="D1" s="8"/>
      <c r="E1" s="8"/>
      <c r="F1" s="8"/>
      <c r="G1" s="8"/>
      <c r="H1" s="8"/>
      <c r="I1" s="8"/>
      <c r="J1" s="8"/>
      <c r="K1" s="8"/>
      <c r="L1" s="8"/>
      <c r="M1" s="8"/>
      <c r="N1" s="8"/>
      <c r="O1" s="8"/>
      <c r="P1" s="8"/>
      <c r="Q1" s="8"/>
    </row>
    <row r="2" spans="1:17" ht="12.75" customHeight="1" x14ac:dyDescent="0.2">
      <c r="A2" s="8"/>
      <c r="B2" s="8"/>
      <c r="C2" s="1078" t="s">
        <v>479</v>
      </c>
      <c r="D2" s="764"/>
      <c r="E2" s="765"/>
      <c r="F2" s="1079" t="s">
        <v>230</v>
      </c>
      <c r="G2" s="765"/>
      <c r="H2" s="8"/>
      <c r="I2" s="8"/>
      <c r="J2" s="8"/>
      <c r="K2" s="8"/>
      <c r="L2" s="8"/>
      <c r="M2" s="8"/>
      <c r="N2" s="8"/>
      <c r="O2" s="8"/>
      <c r="P2" s="8"/>
      <c r="Q2" s="8"/>
    </row>
    <row r="3" spans="1:17" ht="12.75" customHeight="1" x14ac:dyDescent="0.2">
      <c r="A3" s="8"/>
      <c r="B3" s="8"/>
      <c r="C3" s="8"/>
      <c r="D3" s="8"/>
      <c r="E3" s="8"/>
      <c r="F3" s="8"/>
      <c r="G3" s="8"/>
      <c r="H3" s="8"/>
      <c r="I3" s="8"/>
      <c r="J3" s="8"/>
      <c r="K3" s="8"/>
      <c r="L3" s="8"/>
      <c r="M3" s="8"/>
      <c r="N3" s="8"/>
      <c r="O3" s="8"/>
      <c r="P3" s="8"/>
      <c r="Q3" s="8"/>
    </row>
    <row r="4" spans="1:17" ht="12.75" customHeight="1" x14ac:dyDescent="0.2">
      <c r="A4" s="8"/>
      <c r="B4" s="4" t="s">
        <v>454</v>
      </c>
      <c r="C4" s="4" t="s">
        <v>455</v>
      </c>
      <c r="D4" s="5"/>
      <c r="E4" s="4" t="s">
        <v>456</v>
      </c>
      <c r="F4" s="595" t="s">
        <v>480</v>
      </c>
      <c r="G4" s="4" t="s">
        <v>481</v>
      </c>
      <c r="H4" s="8"/>
      <c r="I4" s="5"/>
      <c r="J4" s="6" t="s">
        <v>482</v>
      </c>
      <c r="K4" s="6" t="s">
        <v>483</v>
      </c>
      <c r="M4" s="8"/>
      <c r="N4" s="8"/>
      <c r="O4" s="8"/>
      <c r="P4" s="8"/>
      <c r="Q4" s="8"/>
    </row>
    <row r="5" spans="1:17" ht="12.75" customHeight="1" x14ac:dyDescent="0.2">
      <c r="A5" s="8"/>
      <c r="B5" s="12" t="s">
        <v>457</v>
      </c>
      <c r="C5" s="34" t="s">
        <v>183</v>
      </c>
      <c r="D5" s="8"/>
      <c r="E5" s="78" t="s">
        <v>183</v>
      </c>
      <c r="F5" s="93" t="s">
        <v>193</v>
      </c>
      <c r="G5" s="590"/>
      <c r="H5" s="8"/>
      <c r="I5" s="88" t="s">
        <v>484</v>
      </c>
      <c r="J5" s="23">
        <f>F22/1000</f>
        <v>0</v>
      </c>
      <c r="K5" s="88">
        <f>J5</f>
        <v>0</v>
      </c>
      <c r="M5" s="8"/>
      <c r="N5" s="8"/>
      <c r="O5" s="8"/>
      <c r="P5" s="8"/>
      <c r="Q5" s="8"/>
    </row>
    <row r="6" spans="1:17" ht="12.75" customHeight="1" x14ac:dyDescent="0.2">
      <c r="A6" s="8"/>
      <c r="B6" s="12" t="s">
        <v>485</v>
      </c>
      <c r="C6" s="34" t="s">
        <v>237</v>
      </c>
      <c r="D6" s="23"/>
      <c r="E6" s="78" t="s">
        <v>237</v>
      </c>
      <c r="F6" s="89" t="s">
        <v>486</v>
      </c>
      <c r="G6" s="590"/>
      <c r="I6" s="88" t="s">
        <v>487</v>
      </c>
      <c r="J6" s="23">
        <f>F21/1000</f>
        <v>0</v>
      </c>
      <c r="K6" s="88">
        <f>F20/1000</f>
        <v>0</v>
      </c>
      <c r="M6" s="8"/>
      <c r="N6" s="8"/>
      <c r="O6" s="8"/>
      <c r="P6" s="8"/>
      <c r="Q6" s="8"/>
    </row>
    <row r="7" spans="1:17" ht="12.75" customHeight="1" x14ac:dyDescent="0.2">
      <c r="A7" s="8"/>
      <c r="B7" s="12" t="s">
        <v>459</v>
      </c>
      <c r="C7" s="46" t="str">
        <f>HLOOKUP(C5,MaterialData!$C$3:$P$4,2,FALSE)</f>
        <v>Steel</v>
      </c>
      <c r="D7" s="50"/>
      <c r="E7" s="46" t="str">
        <f>HLOOKUP(E5,MaterialData!$C$3:$S$4,2,FALSE)</f>
        <v>Steel</v>
      </c>
      <c r="F7" s="46" t="str">
        <f>HLOOKUP(F5,MaterialData!$C$3:$S$4,2,FALSE)</f>
        <v>FHB</v>
      </c>
      <c r="G7" s="591"/>
      <c r="M7" s="8"/>
      <c r="N7" s="8"/>
      <c r="O7" s="8"/>
      <c r="P7" s="8"/>
      <c r="Q7" s="8"/>
    </row>
    <row r="8" spans="1:17" ht="12.75" customHeight="1" x14ac:dyDescent="0.3">
      <c r="A8" s="8"/>
      <c r="B8" s="12" t="s">
        <v>217</v>
      </c>
      <c r="C8" s="46">
        <f t="array" ref="C8">INDEX(Innertable,MATCH($B8,MaterialData!$B$6:$B$11,0),MATCH(C$7,MaterialData!$C$4:$P$4,0))</f>
        <v>200000000000</v>
      </c>
      <c r="D8" s="50"/>
      <c r="E8" s="46">
        <f t="array" ref="E8">INDEX(Innertable,MATCH($B8,MaterialData!$B$6:$B$11,0),MATCH(E$7,MaterialData!$C$4:$S$4,0))</f>
        <v>200000000000</v>
      </c>
      <c r="F8" s="46">
        <f t="array" ref="F8">INDEX(Innertable,MATCH($B8,MaterialData!$B$6:$B$11,0),MATCH(F$7,MaterialData!$C$4:$S$4,0))</f>
        <v>6</v>
      </c>
      <c r="G8" s="590"/>
      <c r="I8" s="88" t="s">
        <v>488</v>
      </c>
      <c r="J8" s="50">
        <f>J5*J6</f>
        <v>0</v>
      </c>
      <c r="K8" s="88" t="s">
        <v>489</v>
      </c>
      <c r="L8" s="50">
        <f>(J5*J6^3)/12</f>
        <v>0</v>
      </c>
      <c r="M8" s="8"/>
      <c r="N8" s="8"/>
      <c r="O8" s="8"/>
      <c r="P8" s="8"/>
      <c r="Q8" s="8"/>
    </row>
    <row r="9" spans="1:17" ht="12.75" customHeight="1" x14ac:dyDescent="0.3">
      <c r="A9" s="8"/>
      <c r="B9" s="12" t="s">
        <v>218</v>
      </c>
      <c r="C9" s="46">
        <f t="array" ref="C9">INDEX(Innertable,MATCH($B9,MaterialData!$B$6:$B$11,0),MATCH(C$7,MaterialData!$C$4:$P$4,0))</f>
        <v>305000000</v>
      </c>
      <c r="D9" s="50"/>
      <c r="E9" s="46">
        <f t="array" ref="E9">INDEX(Innertable,MATCH($B9,MaterialData!$B$6:$B$11,0),MATCH(E$7,MaterialData!$C$4:$S$4,0))</f>
        <v>305000000</v>
      </c>
      <c r="F9" s="46">
        <f t="array" ref="F9">INDEX(Innertable,MATCH($B9,MaterialData!$B$6:$B$11,0),MATCH(F$7,MaterialData!$C$4:$S$4,0))</f>
        <v>6</v>
      </c>
      <c r="G9" s="590"/>
      <c r="I9" s="88" t="s">
        <v>490</v>
      </c>
      <c r="J9" s="50">
        <f>K5*K6</f>
        <v>0</v>
      </c>
      <c r="K9" s="88" t="s">
        <v>491</v>
      </c>
      <c r="L9" s="50">
        <f>(K5*K6^3)/12</f>
        <v>0</v>
      </c>
      <c r="M9" s="8"/>
      <c r="N9" s="8"/>
      <c r="O9" s="8"/>
      <c r="P9" s="8"/>
      <c r="Q9" s="8"/>
    </row>
    <row r="10" spans="1:17" ht="12.75" customHeight="1" x14ac:dyDescent="0.3">
      <c r="A10" s="8"/>
      <c r="B10" s="12" t="s">
        <v>219</v>
      </c>
      <c r="C10" s="46">
        <f t="array" ref="C10">INDEX(Innertable,MATCH($B10,MaterialData!$B$6:$B$11,0),MATCH(C$7,MaterialData!$C$4:$P$4,0))</f>
        <v>365000000</v>
      </c>
      <c r="D10" s="50"/>
      <c r="E10" s="46">
        <f t="array" ref="E10">INDEX(Innertable,MATCH($B10,MaterialData!$B$6:$B$11,0),MATCH(E$7,MaterialData!$C$4:$S$4,0))</f>
        <v>365000000</v>
      </c>
      <c r="F10" s="46">
        <f t="array" ref="F10">INDEX(Innertable,MATCH($B10,MaterialData!$B$6:$B$11,0),MATCH(F$7,MaterialData!$C$4:$S$4,0))</f>
        <v>6</v>
      </c>
      <c r="G10" s="591"/>
      <c r="I10" s="88" t="s">
        <v>508</v>
      </c>
      <c r="J10" s="23">
        <f>J6/2</f>
        <v>0</v>
      </c>
      <c r="K10" s="88" t="s">
        <v>493</v>
      </c>
      <c r="L10" s="50" t="e">
        <f t="shared" ref="L10:L11" si="0">L8+(J8*($J$12-J10)^2)</f>
        <v>#DIV/0!</v>
      </c>
      <c r="M10" s="8"/>
      <c r="N10" s="8"/>
      <c r="O10" s="8"/>
      <c r="P10" s="8"/>
      <c r="Q10" s="8"/>
    </row>
    <row r="11" spans="1:17" ht="12.75" customHeight="1" x14ac:dyDescent="0.3">
      <c r="A11" s="8"/>
      <c r="B11" s="12" t="s">
        <v>220</v>
      </c>
      <c r="C11" s="46">
        <f t="array" ref="C11">INDEX(Innertable,MATCH($B11,MaterialData!$B$6:$B$11,0),MATCH(C$7,MaterialData!$C$4:$P$4,0))</f>
        <v>180000000</v>
      </c>
      <c r="D11" s="50"/>
      <c r="E11" s="46">
        <f t="array" ref="E11">INDEX(Innertable,MATCH($B11,MaterialData!$B$6:$B$11,0),MATCH(E$7,MaterialData!$C$4:$S$4,0))</f>
        <v>180000000</v>
      </c>
      <c r="F11" s="46" t="str">
        <f t="array" ref="F11">INDEX(Innertable,MATCH($B11,MaterialData!$B$6:$B$11,0),MATCH(F$7,MaterialData!$C$4:$S$4,0))</f>
        <v>N/A</v>
      </c>
      <c r="G11" s="591"/>
      <c r="I11" s="88" t="s">
        <v>509</v>
      </c>
      <c r="J11" s="23">
        <f>(F18-0.5*F20)*0.001</f>
        <v>0</v>
      </c>
      <c r="K11" s="88" t="s">
        <v>495</v>
      </c>
      <c r="L11" s="50" t="e">
        <f t="shared" si="0"/>
        <v>#DIV/0!</v>
      </c>
      <c r="M11" s="8"/>
      <c r="N11" s="8"/>
      <c r="O11" s="8"/>
      <c r="P11" s="8"/>
      <c r="Q11" s="8"/>
    </row>
    <row r="12" spans="1:17" ht="12.75" customHeight="1" x14ac:dyDescent="0.3">
      <c r="A12" s="8"/>
      <c r="B12" s="12" t="s">
        <v>221</v>
      </c>
      <c r="C12" s="46">
        <f t="array" ref="C12">INDEX(Innertable,MATCH($B12,MaterialData!$B$6:$B$11,0),MATCH(C$7,MaterialData!$C$4:$P$4,0))</f>
        <v>300000000</v>
      </c>
      <c r="D12" s="50"/>
      <c r="E12" s="46">
        <f t="array" ref="E12">INDEX(Innertable,MATCH($B12,MaterialData!$B$6:$B$11,0),MATCH(E$7,MaterialData!$C$4:$S$4,0))</f>
        <v>300000000</v>
      </c>
      <c r="F12" s="46" t="str">
        <f t="array" ref="F12">INDEX(Innertable,MATCH($B12,MaterialData!$B$6:$B$11,0),MATCH(F$7,MaterialData!$C$4:$S$4,0))</f>
        <v>N/A</v>
      </c>
      <c r="G12" s="591"/>
      <c r="I12" s="88" t="s">
        <v>496</v>
      </c>
      <c r="J12" s="90" t="e">
        <f>(J8*J10+J9*J11)/(J8+J9)</f>
        <v>#DIV/0!</v>
      </c>
      <c r="K12" s="88" t="s">
        <v>497</v>
      </c>
      <c r="L12" s="48" t="e">
        <f>SUM(L10:L11)</f>
        <v>#DIV/0!</v>
      </c>
      <c r="M12" s="8"/>
      <c r="N12" s="8"/>
      <c r="O12" s="8"/>
      <c r="P12" s="8"/>
      <c r="Q12" s="8"/>
    </row>
    <row r="13" spans="1:17" ht="12.75" customHeight="1" x14ac:dyDescent="0.2">
      <c r="A13" s="8"/>
      <c r="B13" s="8"/>
      <c r="E13" s="498"/>
      <c r="G13" s="590"/>
      <c r="I13" s="8"/>
      <c r="J13" s="8"/>
      <c r="K13" s="8"/>
      <c r="L13" s="50"/>
      <c r="M13" s="8"/>
      <c r="N13" s="8"/>
      <c r="O13" s="8"/>
      <c r="P13" s="8"/>
      <c r="Q13" s="8"/>
    </row>
    <row r="14" spans="1:17" ht="12.75" customHeight="1" x14ac:dyDescent="0.2">
      <c r="A14" s="8"/>
      <c r="B14" s="592" t="s">
        <v>498</v>
      </c>
      <c r="C14" s="34">
        <v>1</v>
      </c>
      <c r="E14" s="78">
        <v>1</v>
      </c>
      <c r="G14" s="590"/>
      <c r="I14" s="8"/>
      <c r="J14" s="8"/>
      <c r="K14" s="8"/>
      <c r="L14" s="50"/>
      <c r="M14" s="8"/>
      <c r="N14" s="8"/>
      <c r="O14" s="8"/>
      <c r="P14" s="8"/>
      <c r="Q14" s="8"/>
    </row>
    <row r="15" spans="1:17" ht="12.75" customHeight="1" x14ac:dyDescent="0.2">
      <c r="A15" s="8"/>
      <c r="B15" s="12" t="s">
        <v>460</v>
      </c>
      <c r="C15" s="34">
        <v>25.4</v>
      </c>
      <c r="E15" s="78">
        <v>25.4</v>
      </c>
      <c r="G15" s="590"/>
      <c r="I15" s="8"/>
      <c r="J15" s="8"/>
      <c r="K15" s="8"/>
      <c r="L15" s="50"/>
      <c r="M15" s="8"/>
      <c r="N15" s="8"/>
      <c r="O15" s="8"/>
      <c r="P15" s="8"/>
      <c r="Q15" s="8"/>
    </row>
    <row r="16" spans="1:17" ht="12.75" customHeight="1" x14ac:dyDescent="0.2">
      <c r="A16" s="8"/>
      <c r="B16" s="12" t="s">
        <v>461</v>
      </c>
      <c r="C16" s="91">
        <v>1.6</v>
      </c>
      <c r="E16" s="78">
        <v>1.6</v>
      </c>
      <c r="G16" s="590"/>
      <c r="I16" s="8"/>
      <c r="J16" s="8"/>
      <c r="K16" s="8"/>
      <c r="L16" s="50"/>
      <c r="M16" s="8"/>
      <c r="N16" s="8"/>
      <c r="O16" s="8"/>
      <c r="P16" s="8"/>
      <c r="Q16" s="8"/>
    </row>
    <row r="17" spans="1:17" ht="12.75" customHeight="1" x14ac:dyDescent="0.2">
      <c r="A17" s="8"/>
      <c r="B17" s="8"/>
      <c r="E17" s="590"/>
      <c r="G17" s="590"/>
      <c r="I17" s="8"/>
      <c r="J17" s="8"/>
      <c r="K17" s="8"/>
      <c r="L17" s="50"/>
      <c r="M17" s="8"/>
      <c r="N17" s="8"/>
      <c r="O17" s="8"/>
      <c r="P17" s="8"/>
      <c r="Q17" s="8"/>
    </row>
    <row r="18" spans="1:17" ht="12.75" customHeight="1" x14ac:dyDescent="0.2">
      <c r="A18" s="8"/>
      <c r="B18" s="12" t="s">
        <v>499</v>
      </c>
      <c r="E18" s="590"/>
      <c r="F18" s="92">
        <f>F19+F20+F21</f>
        <v>0</v>
      </c>
      <c r="G18" s="590"/>
      <c r="I18" s="8"/>
      <c r="J18" s="8"/>
      <c r="K18" s="8"/>
      <c r="L18" s="50"/>
      <c r="M18" s="8"/>
      <c r="N18" s="8"/>
      <c r="O18" s="8"/>
      <c r="P18" s="8"/>
      <c r="Q18" s="8"/>
    </row>
    <row r="19" spans="1:17" ht="12.75" customHeight="1" x14ac:dyDescent="0.2">
      <c r="A19" s="8"/>
      <c r="B19" s="12" t="s">
        <v>500</v>
      </c>
      <c r="E19" s="590"/>
      <c r="F19" s="93"/>
      <c r="G19" s="590"/>
      <c r="I19" s="8"/>
      <c r="J19" s="8"/>
      <c r="K19" s="8"/>
      <c r="L19" s="50"/>
      <c r="M19" s="8"/>
      <c r="N19" s="8"/>
      <c r="O19" s="8"/>
      <c r="P19" s="8"/>
      <c r="Q19" s="8"/>
    </row>
    <row r="20" spans="1:17" ht="12.75" customHeight="1" x14ac:dyDescent="0.2">
      <c r="A20" s="8"/>
      <c r="B20" s="12" t="s">
        <v>501</v>
      </c>
      <c r="E20" s="590"/>
      <c r="F20" s="93"/>
      <c r="G20" s="590"/>
      <c r="I20" s="1" t="str">
        <f>IF(AND(F20&lt;0.4*F21,F20&lt;1),"Asymmetrical lay-up: skin too thin in comparison, see T3.4.4.","")</f>
        <v/>
      </c>
      <c r="J20" s="8"/>
      <c r="K20" s="8"/>
      <c r="L20" s="50"/>
      <c r="M20" s="8"/>
      <c r="N20" s="8"/>
      <c r="O20" s="8"/>
      <c r="P20" s="8"/>
      <c r="Q20" s="8"/>
    </row>
    <row r="21" spans="1:17" ht="12.75" customHeight="1" x14ac:dyDescent="0.2">
      <c r="A21" s="8"/>
      <c r="B21" s="12" t="s">
        <v>502</v>
      </c>
      <c r="E21" s="590"/>
      <c r="F21" s="93"/>
      <c r="G21" s="590"/>
      <c r="I21" s="1" t="str">
        <f>IF(AND(F21&lt;0.4*F20,F21&lt;1),"Asymmetrical lay-up: skin too thin in comparison, see T3.4.4.","")</f>
        <v/>
      </c>
      <c r="J21" s="8"/>
      <c r="K21" s="8"/>
      <c r="L21" s="50"/>
      <c r="M21" s="8"/>
      <c r="N21" s="8"/>
      <c r="O21" s="8"/>
      <c r="P21" s="8"/>
      <c r="Q21" s="8"/>
    </row>
    <row r="22" spans="1:17" ht="12.75" customHeight="1" x14ac:dyDescent="0.2">
      <c r="A22" s="8"/>
      <c r="B22" s="12" t="s">
        <v>510</v>
      </c>
      <c r="E22" s="590"/>
      <c r="F22" s="93"/>
      <c r="G22" s="590"/>
      <c r="I22" s="8"/>
      <c r="J22" s="8"/>
      <c r="K22" s="8"/>
      <c r="L22" s="50"/>
      <c r="M22" s="8"/>
      <c r="N22" s="8"/>
      <c r="O22" s="8"/>
      <c r="P22" s="8"/>
      <c r="Q22" s="8"/>
    </row>
    <row r="23" spans="1:17" ht="12.75" customHeight="1" x14ac:dyDescent="0.2">
      <c r="A23" s="8"/>
      <c r="B23" s="8"/>
      <c r="E23" s="16"/>
      <c r="G23" s="590"/>
      <c r="I23" s="8"/>
      <c r="J23" s="8"/>
      <c r="K23" s="8"/>
      <c r="L23" s="50"/>
      <c r="M23" s="8"/>
      <c r="N23" s="8"/>
      <c r="O23" s="8"/>
      <c r="P23" s="8"/>
      <c r="Q23" s="8"/>
    </row>
    <row r="24" spans="1:17" ht="12.75" customHeight="1" x14ac:dyDescent="0.2">
      <c r="A24" s="8"/>
      <c r="B24" s="12" t="s">
        <v>462</v>
      </c>
      <c r="C24" s="34">
        <f t="shared" ref="C24:C25" si="1">C15/1000</f>
        <v>2.5399999999999999E-2</v>
      </c>
      <c r="E24" s="34">
        <f>IF(F2="Composite only","No tubes",E15/1000)</f>
        <v>2.5399999999999999E-2</v>
      </c>
      <c r="G24" s="590"/>
      <c r="I24" s="8"/>
      <c r="J24" s="8"/>
      <c r="K24" s="8"/>
      <c r="L24" s="50"/>
      <c r="M24" s="8"/>
      <c r="N24" s="8"/>
      <c r="O24" s="8"/>
      <c r="P24" s="8"/>
      <c r="Q24" s="8"/>
    </row>
    <row r="25" spans="1:17" ht="12.75" customHeight="1" x14ac:dyDescent="0.2">
      <c r="A25" s="8"/>
      <c r="B25" s="12" t="s">
        <v>463</v>
      </c>
      <c r="C25" s="34">
        <f t="shared" si="1"/>
        <v>1.6000000000000001E-3</v>
      </c>
      <c r="E25" s="34">
        <f>IF(F2="Composite only","",E16/1000)</f>
        <v>1.6000000000000001E-3</v>
      </c>
      <c r="G25" s="16"/>
      <c r="I25" s="8"/>
      <c r="J25" s="8"/>
      <c r="K25" s="8"/>
      <c r="L25" s="50"/>
      <c r="M25" s="8"/>
      <c r="N25" s="8"/>
      <c r="O25" s="8"/>
      <c r="P25" s="79"/>
      <c r="Q25" s="8"/>
    </row>
    <row r="26" spans="1:17" ht="12.75" customHeight="1" x14ac:dyDescent="0.2">
      <c r="A26" s="8"/>
      <c r="B26" s="12" t="s">
        <v>464</v>
      </c>
      <c r="C26" s="46">
        <f>IF(C6="Round",((C24)^4-((C24-2*C25))^4)*3.142/64,((C24)^4-((C24-2*C25))^4)/12)</f>
        <v>8.5099184800000022E-9</v>
      </c>
      <c r="E26" s="46">
        <f>IF(F2="Composite only","",IF(E6="Round",((E24)^4-((E24-2*E25))^4)*3.142/64,IF(E6="Square",((E24)^4-((E24-2*E25))^4)/12,"")))</f>
        <v>8.5099184800000022E-9</v>
      </c>
      <c r="F26" s="94" t="str">
        <f>IF($F$2="Tubing only","Tubing Only",L12)</f>
        <v>Tubing Only</v>
      </c>
      <c r="G26" s="46">
        <f t="shared" ref="G26:G33" si="2">IF($F$2="Tubing only",E26,IF($F$2="Composite only",F26,IF($F$2="Tubes + Composite",E26+F26,"No Type Selected")))</f>
        <v>8.5099184800000022E-9</v>
      </c>
      <c r="I26" s="8"/>
      <c r="J26" s="8"/>
      <c r="K26" s="8"/>
      <c r="L26" s="50"/>
      <c r="M26" s="8"/>
      <c r="N26" s="8"/>
      <c r="O26" s="50"/>
      <c r="P26" s="79"/>
      <c r="Q26" s="8"/>
    </row>
    <row r="27" spans="1:17" ht="12.75" customHeight="1" x14ac:dyDescent="0.2">
      <c r="A27" s="8"/>
      <c r="B27" s="12" t="s">
        <v>465</v>
      </c>
      <c r="C27" s="46">
        <f>C8*C26*C14</f>
        <v>1701.9836960000005</v>
      </c>
      <c r="D27" s="50"/>
      <c r="E27" s="46">
        <f>IF(F2="Composite only","",E8*E26*E14)</f>
        <v>1701.9836960000005</v>
      </c>
      <c r="F27" s="94" t="str">
        <f>IF(F26="Tubing Only","",F26*F8)</f>
        <v/>
      </c>
      <c r="G27" s="46">
        <f t="shared" si="2"/>
        <v>1701.9836960000005</v>
      </c>
      <c r="H27" s="13">
        <f>100*G27/C27</f>
        <v>100</v>
      </c>
      <c r="I27" s="23" t="str">
        <f>IF((100&gt;H27)*AND(H27&gt;=60),"For Composites Only, Additional Proof Required","")</f>
        <v/>
      </c>
      <c r="J27" s="8"/>
      <c r="K27" s="8"/>
      <c r="L27" s="8"/>
      <c r="M27" s="8"/>
      <c r="N27" s="8"/>
      <c r="O27" s="8"/>
      <c r="P27" s="8"/>
      <c r="Q27" s="8"/>
    </row>
    <row r="28" spans="1:17" ht="12.75" customHeight="1" x14ac:dyDescent="0.2">
      <c r="A28" s="8"/>
      <c r="B28" s="12" t="s">
        <v>466</v>
      </c>
      <c r="C28" s="81">
        <f>IF(C24="no tubes","",IF(C14=0,"",IF(C6="Round",C14*((C15^2-(C15-2*C16)^2)*PI()/4),IF(C6="Square",C14*(C15^2-(C15-2*C16)^2),""))))</f>
        <v>119.63184824869931</v>
      </c>
      <c r="D28" s="95"/>
      <c r="E28" s="81">
        <f>IF(E24="no tubes","",IF(E14=0,"",IF(E6="Round",E14*((E15^2-(E15-2*E16)^2)*PI()/4),IF(E6="Square",E14*(E15^2-(E15-2*E16)^2),""))))</f>
        <v>119.63184824869931</v>
      </c>
      <c r="F28" s="81" t="str">
        <f>IF(F26="Tubing Only","",(F18-F19)*F22)</f>
        <v/>
      </c>
      <c r="G28" s="81">
        <f t="shared" si="2"/>
        <v>119.63184824869931</v>
      </c>
      <c r="H28" s="13">
        <f>IF(AND(F2="tubing only",E5="steel"),100*G28/C28,"NA")</f>
        <v>100</v>
      </c>
      <c r="I28" s="8" t="str">
        <f t="shared" ref="I28:I32" si="3">IF(AND(95&lt;H28,H28&lt;100),"For tubes only, provided your actual tube measures &gt;= your nominal OD and wall this is OK","")</f>
        <v/>
      </c>
      <c r="J28" s="8"/>
      <c r="K28" s="8"/>
      <c r="L28" s="8"/>
      <c r="M28" s="8"/>
      <c r="N28" s="8"/>
      <c r="O28" s="50"/>
      <c r="P28" s="8"/>
      <c r="Q28" s="8"/>
    </row>
    <row r="29" spans="1:17" ht="12.75" customHeight="1" x14ac:dyDescent="0.2">
      <c r="A29" s="8"/>
      <c r="B29" s="12" t="s">
        <v>467</v>
      </c>
      <c r="C29" s="46">
        <f t="shared" ref="C29:C31" si="4">C$28*C9/1000000</f>
        <v>36487.713715853293</v>
      </c>
      <c r="D29" s="50"/>
      <c r="E29" s="46">
        <f>IF(F2="Composite only","",E$28*E9/1000000)</f>
        <v>36487.713715853293</v>
      </c>
      <c r="F29" s="46" t="str">
        <f>IF(F26="Tubing Only","",F28*F9/1000000)</f>
        <v/>
      </c>
      <c r="G29" s="46">
        <f t="shared" si="2"/>
        <v>36487.713715853293</v>
      </c>
      <c r="H29" s="13">
        <f t="shared" ref="H29:H35" si="5">100*G29/C29</f>
        <v>100</v>
      </c>
      <c r="I29" s="8" t="str">
        <f t="shared" si="3"/>
        <v/>
      </c>
      <c r="J29" s="8"/>
      <c r="K29" s="8"/>
      <c r="L29" s="8"/>
      <c r="M29" s="8"/>
      <c r="N29" s="8"/>
      <c r="O29" s="8"/>
      <c r="P29" s="8"/>
      <c r="Q29" s="8"/>
    </row>
    <row r="30" spans="1:17" ht="12.75" customHeight="1" x14ac:dyDescent="0.2">
      <c r="A30" s="8"/>
      <c r="B30" s="12" t="s">
        <v>468</v>
      </c>
      <c r="C30" s="46">
        <f t="shared" si="4"/>
        <v>43665.624610775245</v>
      </c>
      <c r="D30" s="50"/>
      <c r="E30" s="46">
        <f>IF(F2="Composite only","",E$28*E10/1000000)</f>
        <v>43665.624610775245</v>
      </c>
      <c r="F30" s="46" t="str">
        <f>IF(F26="Tubing Only","",F28*F10/1000000)</f>
        <v/>
      </c>
      <c r="G30" s="46">
        <f t="shared" si="2"/>
        <v>43665.624610775245</v>
      </c>
      <c r="H30" s="13">
        <f t="shared" si="5"/>
        <v>100</v>
      </c>
      <c r="I30" s="8" t="str">
        <f t="shared" si="3"/>
        <v/>
      </c>
      <c r="J30" s="8"/>
      <c r="K30" s="8"/>
      <c r="L30" s="8"/>
      <c r="M30" s="8"/>
      <c r="N30" s="8"/>
      <c r="O30" s="50"/>
      <c r="P30" s="8"/>
      <c r="Q30" s="8"/>
    </row>
    <row r="31" spans="1:17" ht="12.75" customHeight="1" x14ac:dyDescent="0.2">
      <c r="A31" s="8"/>
      <c r="B31" s="12" t="s">
        <v>469</v>
      </c>
      <c r="C31" s="46">
        <f t="shared" si="4"/>
        <v>21533.732684765877</v>
      </c>
      <c r="D31" s="50"/>
      <c r="E31" s="46">
        <f>IF(F2="Composite only","",E$28*E11/1000000)</f>
        <v>21533.732684765877</v>
      </c>
      <c r="F31" s="46" t="str">
        <f>IF(F26="Tubing Only","",F28*F9/1000000)</f>
        <v/>
      </c>
      <c r="G31" s="46">
        <f t="shared" si="2"/>
        <v>21533.732684765877</v>
      </c>
      <c r="H31" s="13">
        <f t="shared" si="5"/>
        <v>100</v>
      </c>
      <c r="I31" s="8" t="str">
        <f t="shared" si="3"/>
        <v/>
      </c>
      <c r="J31" s="8"/>
      <c r="K31" s="8"/>
      <c r="L31" s="8"/>
      <c r="M31" s="8"/>
      <c r="N31" s="8"/>
      <c r="O31" s="50"/>
      <c r="P31" s="8"/>
      <c r="Q31" s="8"/>
    </row>
    <row r="32" spans="1:17" ht="12.75" customHeight="1" x14ac:dyDescent="0.2">
      <c r="A32" s="8"/>
      <c r="B32" s="12" t="s">
        <v>470</v>
      </c>
      <c r="C32" s="46">
        <f>IF(C14=0,"",C$28*C12/1000000)</f>
        <v>35889.554474609795</v>
      </c>
      <c r="D32" s="50"/>
      <c r="E32" s="46">
        <f>IF(F2="Composite only","",E$28*E12/1000000)</f>
        <v>35889.554474609795</v>
      </c>
      <c r="F32" s="46" t="str">
        <f>IF(F26="tubing only","",F28*F10/1000000)</f>
        <v/>
      </c>
      <c r="G32" s="46">
        <f t="shared" si="2"/>
        <v>35889.554474609795</v>
      </c>
      <c r="H32" s="13">
        <f t="shared" si="5"/>
        <v>100</v>
      </c>
      <c r="I32" s="8" t="str">
        <f t="shared" si="3"/>
        <v/>
      </c>
      <c r="J32" s="8"/>
      <c r="K32" s="8"/>
      <c r="L32" s="8"/>
      <c r="M32" s="8"/>
      <c r="N32" s="8"/>
      <c r="O32" s="50"/>
      <c r="P32" s="8"/>
      <c r="Q32" s="8"/>
    </row>
    <row r="33" spans="1:17" ht="12.75" customHeight="1" x14ac:dyDescent="0.2">
      <c r="A33" s="8"/>
      <c r="B33" s="12" t="s">
        <v>471</v>
      </c>
      <c r="C33" s="46">
        <f>C14*4*C10*C26/(0.5*C24*1)</f>
        <v>978.30558903937037</v>
      </c>
      <c r="E33" s="46">
        <f>IF(F2="Composite only","",E14*4*E10*E26/(0.5*E24*1))</f>
        <v>978.30558903937037</v>
      </c>
      <c r="F33" s="46" t="str">
        <f>IF(F26="tubing only","",4*F10*F26/(0.001*0.5*F18*1))</f>
        <v/>
      </c>
      <c r="G33" s="46">
        <f t="shared" si="2"/>
        <v>978.30558903937037</v>
      </c>
      <c r="H33" s="13">
        <f t="shared" si="5"/>
        <v>100</v>
      </c>
      <c r="I33" s="23" t="str">
        <f>IF((99.9&gt;H33)*AND(H33&gt;60),"For Composites Only, Additional Proof Required","")</f>
        <v/>
      </c>
      <c r="J33" s="8"/>
      <c r="K33" s="8"/>
      <c r="L33" s="8"/>
      <c r="M33" s="8"/>
      <c r="N33" s="8"/>
      <c r="O33" s="8"/>
      <c r="P33" s="8"/>
      <c r="Q33" s="8"/>
    </row>
    <row r="34" spans="1:17" ht="12.75" customHeight="1" x14ac:dyDescent="0.2">
      <c r="A34" s="8"/>
      <c r="B34" s="12" t="s">
        <v>472</v>
      </c>
      <c r="C34" s="46">
        <f>IF(C14=0,"",C33*1^3/(48*C27))</f>
        <v>1.1975065616797899E-2</v>
      </c>
      <c r="E34" s="46">
        <f>IF($F$2="tubing only",$C$33*1^3/(48*E27),"")</f>
        <v>1.1975065616797899E-2</v>
      </c>
      <c r="F34" s="46" t="str">
        <f>IF($F$2="tubing only","",$C$33*1^3/(48*F27))</f>
        <v/>
      </c>
      <c r="G34" s="46">
        <f>$C$33*1^3/(48*G27)</f>
        <v>1.1975065616797899E-2</v>
      </c>
      <c r="H34" s="13">
        <f t="shared" si="5"/>
        <v>100</v>
      </c>
      <c r="I34" s="23" t="str">
        <f>IF((100&lt;H34)*AND(H34&lt;=166.667),"For Composites Only, Additional Proof Required","")</f>
        <v/>
      </c>
      <c r="J34" s="8"/>
      <c r="K34" s="8"/>
      <c r="L34" s="8"/>
      <c r="M34" s="8"/>
      <c r="N34" s="8"/>
      <c r="O34" s="8"/>
      <c r="P34" s="8"/>
      <c r="Q34" s="8"/>
    </row>
    <row r="35" spans="1:17" ht="12.75" customHeight="1" x14ac:dyDescent="0.2">
      <c r="A35" s="8"/>
      <c r="B35" s="12" t="s">
        <v>473</v>
      </c>
      <c r="C35" s="46">
        <f>0.5*C33*(C33*1^3/(48*C27))</f>
        <v>5.8576368110132897</v>
      </c>
      <c r="D35" s="591"/>
      <c r="E35" s="46">
        <f>IF(E24="no tubes","",0.5*E33*(E33*1^3/(48*E27)))</f>
        <v>5.8576368110132897</v>
      </c>
      <c r="F35" s="46" t="str">
        <f>IF(F26="tubing only","",0.5*F33*(F33*1^3/(48*F27)))</f>
        <v/>
      </c>
      <c r="G35" s="46">
        <f>IF($F$2="Tubing only",E35,IF($F$2="Composite only",F35,IF($F$2="Tubes + Composite",E35+F35,"No Type Selected")))</f>
        <v>5.8576368110132897</v>
      </c>
      <c r="H35" s="13">
        <f t="shared" si="5"/>
        <v>100</v>
      </c>
      <c r="I35" s="23" t="str">
        <f>IF((99.9&gt;H35)*AND(H35&gt;60),"For Composites Only, Additional Proof Required","")</f>
        <v/>
      </c>
      <c r="J35" s="8"/>
      <c r="K35" s="9"/>
      <c r="L35" s="9"/>
      <c r="M35" s="8"/>
      <c r="N35" s="8"/>
      <c r="O35" s="8"/>
      <c r="P35" s="8"/>
      <c r="Q35" s="8"/>
    </row>
    <row r="36" spans="1:17" ht="12.75" customHeight="1" x14ac:dyDescent="0.2">
      <c r="A36" s="8"/>
      <c r="B36" s="8"/>
      <c r="C36" s="8"/>
      <c r="D36" s="8"/>
      <c r="E36" s="8"/>
      <c r="F36" s="8"/>
      <c r="G36" s="8"/>
      <c r="H36" s="8"/>
      <c r="I36" s="8"/>
      <c r="J36" s="9" t="s">
        <v>240</v>
      </c>
      <c r="K36" s="8"/>
      <c r="L36" s="8"/>
      <c r="M36" s="8"/>
      <c r="N36" s="8"/>
      <c r="O36" s="8"/>
      <c r="P36" s="8"/>
      <c r="Q36" s="8"/>
    </row>
    <row r="37" spans="1:17" ht="12.75" customHeight="1" x14ac:dyDescent="0.2">
      <c r="A37" s="8"/>
      <c r="B37" s="5" t="s">
        <v>504</v>
      </c>
      <c r="E37" s="50"/>
      <c r="I37" s="8"/>
      <c r="J37" s="8"/>
      <c r="K37" s="8"/>
      <c r="L37" s="8"/>
      <c r="M37" s="8"/>
      <c r="N37" s="8"/>
      <c r="O37" s="8"/>
      <c r="P37" s="8"/>
      <c r="Q37" s="8"/>
    </row>
    <row r="38" spans="1:17" ht="12.75" customHeight="1" x14ac:dyDescent="0.2">
      <c r="A38" s="8"/>
      <c r="B38" s="593" t="s">
        <v>505</v>
      </c>
      <c r="C38" s="224"/>
      <c r="D38" s="224"/>
      <c r="E38" s="224"/>
      <c r="F38" s="224"/>
      <c r="G38" s="224"/>
      <c r="H38" s="224"/>
      <c r="I38" s="224"/>
      <c r="J38" s="224"/>
      <c r="K38" s="224"/>
      <c r="L38" s="560"/>
      <c r="M38" s="8"/>
      <c r="N38" s="8"/>
      <c r="O38" s="8"/>
      <c r="P38" s="8"/>
      <c r="Q38" s="8"/>
    </row>
    <row r="39" spans="1:17" ht="12.75" customHeight="1" x14ac:dyDescent="0.2">
      <c r="A39" s="8"/>
      <c r="B39" s="594" t="s">
        <v>506</v>
      </c>
      <c r="C39" s="221"/>
      <c r="D39" s="221"/>
      <c r="E39" s="221"/>
      <c r="F39" s="221"/>
      <c r="G39" s="221"/>
      <c r="H39" s="221"/>
      <c r="I39" s="221"/>
      <c r="J39" s="221"/>
      <c r="K39" s="221"/>
      <c r="L39" s="243"/>
      <c r="M39" s="8"/>
      <c r="N39" s="8"/>
      <c r="O39" s="8"/>
      <c r="P39" s="8"/>
      <c r="Q39" s="8"/>
    </row>
    <row r="40" spans="1:17" ht="12.75" customHeight="1" x14ac:dyDescent="0.2">
      <c r="A40" s="8"/>
      <c r="B40" s="242"/>
      <c r="C40" s="221"/>
      <c r="D40" s="221"/>
      <c r="E40" s="221"/>
      <c r="F40" s="221"/>
      <c r="G40" s="221"/>
      <c r="H40" s="221"/>
      <c r="I40" s="221"/>
      <c r="J40" s="221"/>
      <c r="K40" s="221"/>
      <c r="L40" s="243"/>
      <c r="M40" s="8"/>
      <c r="N40" s="8"/>
      <c r="O40" s="8"/>
      <c r="P40" s="8"/>
      <c r="Q40" s="8"/>
    </row>
    <row r="41" spans="1:17" ht="12.75" customHeight="1" x14ac:dyDescent="0.2">
      <c r="A41" s="8"/>
      <c r="B41" s="242"/>
      <c r="C41" s="221"/>
      <c r="D41" s="221"/>
      <c r="E41" s="221"/>
      <c r="F41" s="221"/>
      <c r="G41" s="221"/>
      <c r="H41" s="221"/>
      <c r="I41" s="221"/>
      <c r="J41" s="221"/>
      <c r="K41" s="221"/>
      <c r="L41" s="243"/>
      <c r="M41" s="8"/>
      <c r="N41" s="8"/>
      <c r="O41" s="8"/>
      <c r="P41" s="8"/>
      <c r="Q41" s="8"/>
    </row>
    <row r="42" spans="1:17" ht="12.75" customHeight="1" x14ac:dyDescent="0.2">
      <c r="A42" s="8"/>
      <c r="B42" s="242"/>
      <c r="C42" s="221"/>
      <c r="D42" s="221"/>
      <c r="E42" s="221"/>
      <c r="F42" s="221"/>
      <c r="G42" s="221"/>
      <c r="H42" s="221"/>
      <c r="I42" s="221"/>
      <c r="J42" s="221"/>
      <c r="K42" s="221"/>
      <c r="L42" s="243"/>
      <c r="M42" s="8"/>
      <c r="N42" s="8"/>
      <c r="O42" s="8"/>
      <c r="P42" s="8"/>
      <c r="Q42" s="8"/>
    </row>
    <row r="43" spans="1:17" ht="12.75" customHeight="1" x14ac:dyDescent="0.2">
      <c r="A43" s="8"/>
      <c r="B43" s="242"/>
      <c r="C43" s="221"/>
      <c r="D43" s="221"/>
      <c r="E43" s="221"/>
      <c r="F43" s="221"/>
      <c r="G43" s="221"/>
      <c r="H43" s="221"/>
      <c r="I43" s="221"/>
      <c r="J43" s="221"/>
      <c r="K43" s="221"/>
      <c r="L43" s="243"/>
      <c r="M43" s="8"/>
      <c r="N43" s="8"/>
      <c r="O43" s="8"/>
      <c r="P43" s="8"/>
      <c r="Q43" s="8"/>
    </row>
    <row r="44" spans="1:17" ht="12.75" customHeight="1" x14ac:dyDescent="0.2">
      <c r="A44" s="8"/>
      <c r="B44" s="242"/>
      <c r="C44" s="221"/>
      <c r="D44" s="221"/>
      <c r="E44" s="221"/>
      <c r="F44" s="221"/>
      <c r="G44" s="221"/>
      <c r="H44" s="221"/>
      <c r="I44" s="221"/>
      <c r="J44" s="221"/>
      <c r="K44" s="221"/>
      <c r="L44" s="243"/>
      <c r="M44" s="8"/>
      <c r="N44" s="8"/>
      <c r="O44" s="8"/>
      <c r="P44" s="8"/>
      <c r="Q44" s="8"/>
    </row>
    <row r="45" spans="1:17" ht="12.75" customHeight="1" x14ac:dyDescent="0.2">
      <c r="A45" s="8"/>
      <c r="B45" s="242"/>
      <c r="C45" s="221"/>
      <c r="D45" s="221"/>
      <c r="E45" s="221"/>
      <c r="F45" s="221"/>
      <c r="G45" s="221"/>
      <c r="H45" s="221"/>
      <c r="I45" s="221"/>
      <c r="J45" s="221"/>
      <c r="K45" s="221"/>
      <c r="L45" s="243"/>
      <c r="M45" s="8"/>
      <c r="N45" s="8"/>
      <c r="O45" s="8"/>
      <c r="P45" s="8"/>
      <c r="Q45" s="8"/>
    </row>
    <row r="46" spans="1:17" ht="12.75" customHeight="1" x14ac:dyDescent="0.2">
      <c r="A46" s="8"/>
      <c r="B46" s="242"/>
      <c r="C46" s="221"/>
      <c r="D46" s="221"/>
      <c r="E46" s="221"/>
      <c r="F46" s="221"/>
      <c r="G46" s="221"/>
      <c r="H46" s="221"/>
      <c r="I46" s="221"/>
      <c r="J46" s="221"/>
      <c r="K46" s="221"/>
      <c r="L46" s="243"/>
      <c r="M46" s="8"/>
      <c r="N46" s="8"/>
      <c r="O46" s="8"/>
      <c r="P46" s="8"/>
      <c r="Q46" s="8"/>
    </row>
    <row r="47" spans="1:17" ht="12.75" customHeight="1" x14ac:dyDescent="0.2">
      <c r="A47" s="8"/>
      <c r="B47" s="242"/>
      <c r="C47" s="221"/>
      <c r="D47" s="221"/>
      <c r="E47" s="221"/>
      <c r="F47" s="221"/>
      <c r="G47" s="221"/>
      <c r="H47" s="221"/>
      <c r="I47" s="221"/>
      <c r="J47" s="221"/>
      <c r="K47" s="221"/>
      <c r="L47" s="243"/>
      <c r="M47" s="8"/>
      <c r="N47" s="8"/>
      <c r="O47" s="8"/>
      <c r="P47" s="8"/>
      <c r="Q47" s="8"/>
    </row>
    <row r="48" spans="1:17" ht="12.75" customHeight="1" x14ac:dyDescent="0.2">
      <c r="A48" s="8"/>
      <c r="B48" s="242"/>
      <c r="C48" s="221"/>
      <c r="D48" s="221"/>
      <c r="E48" s="221"/>
      <c r="F48" s="221"/>
      <c r="G48" s="221"/>
      <c r="H48" s="221"/>
      <c r="I48" s="221"/>
      <c r="J48" s="221"/>
      <c r="K48" s="221"/>
      <c r="L48" s="243"/>
      <c r="M48" s="8"/>
      <c r="N48" s="8"/>
      <c r="O48" s="8"/>
      <c r="P48" s="8"/>
      <c r="Q48" s="8"/>
    </row>
    <row r="49" spans="1:17" ht="12.75" customHeight="1" x14ac:dyDescent="0.2">
      <c r="A49" s="8"/>
      <c r="B49" s="242"/>
      <c r="C49" s="221"/>
      <c r="D49" s="221"/>
      <c r="E49" s="221"/>
      <c r="F49" s="221"/>
      <c r="G49" s="221"/>
      <c r="H49" s="221"/>
      <c r="I49" s="221"/>
      <c r="J49" s="221"/>
      <c r="K49" s="221"/>
      <c r="L49" s="243"/>
      <c r="M49" s="8"/>
      <c r="N49" s="8"/>
      <c r="O49" s="8"/>
      <c r="P49" s="8"/>
      <c r="Q49" s="8"/>
    </row>
    <row r="50" spans="1:17" ht="12.75" customHeight="1" x14ac:dyDescent="0.2">
      <c r="A50" s="8"/>
      <c r="B50" s="242"/>
      <c r="C50" s="221"/>
      <c r="D50" s="221"/>
      <c r="E50" s="221"/>
      <c r="F50" s="221"/>
      <c r="G50" s="221"/>
      <c r="H50" s="221"/>
      <c r="I50" s="221"/>
      <c r="J50" s="221"/>
      <c r="K50" s="221"/>
      <c r="L50" s="243"/>
      <c r="M50" s="8"/>
      <c r="N50" s="8"/>
      <c r="O50" s="8"/>
      <c r="P50" s="8"/>
      <c r="Q50" s="8"/>
    </row>
    <row r="51" spans="1:17" ht="12.75" customHeight="1" x14ac:dyDescent="0.2">
      <c r="A51" s="8"/>
      <c r="B51" s="242"/>
      <c r="C51" s="221"/>
      <c r="D51" s="221"/>
      <c r="E51" s="221"/>
      <c r="F51" s="221"/>
      <c r="G51" s="221"/>
      <c r="H51" s="221"/>
      <c r="I51" s="221"/>
      <c r="J51" s="221"/>
      <c r="K51" s="221"/>
      <c r="L51" s="243"/>
      <c r="M51" s="8"/>
      <c r="N51" s="8"/>
      <c r="O51" s="8"/>
      <c r="P51" s="8"/>
      <c r="Q51" s="8"/>
    </row>
    <row r="52" spans="1:17" ht="12.75" customHeight="1" x14ac:dyDescent="0.2">
      <c r="A52" s="8"/>
      <c r="B52" s="242"/>
      <c r="C52" s="221"/>
      <c r="D52" s="221"/>
      <c r="E52" s="221"/>
      <c r="F52" s="221"/>
      <c r="G52" s="221"/>
      <c r="H52" s="221"/>
      <c r="I52" s="221"/>
      <c r="J52" s="221"/>
      <c r="K52" s="221"/>
      <c r="L52" s="243"/>
      <c r="M52" s="8"/>
      <c r="N52" s="8"/>
      <c r="O52" s="8"/>
      <c r="P52" s="8"/>
      <c r="Q52" s="8"/>
    </row>
    <row r="53" spans="1:17" ht="12.75" customHeight="1" x14ac:dyDescent="0.2">
      <c r="A53" s="8"/>
      <c r="B53" s="242"/>
      <c r="C53" s="221"/>
      <c r="D53" s="221"/>
      <c r="E53" s="221"/>
      <c r="F53" s="221"/>
      <c r="G53" s="221"/>
      <c r="H53" s="221"/>
      <c r="I53" s="221"/>
      <c r="J53" s="221"/>
      <c r="K53" s="221"/>
      <c r="L53" s="243"/>
      <c r="M53" s="8"/>
      <c r="N53" s="8"/>
      <c r="O53" s="8"/>
      <c r="P53" s="8"/>
      <c r="Q53" s="8"/>
    </row>
    <row r="54" spans="1:17" ht="12.75" customHeight="1" x14ac:dyDescent="0.2">
      <c r="A54" s="8"/>
      <c r="B54" s="242"/>
      <c r="C54" s="221"/>
      <c r="D54" s="221"/>
      <c r="E54" s="221"/>
      <c r="F54" s="221"/>
      <c r="G54" s="221"/>
      <c r="H54" s="221"/>
      <c r="I54" s="221"/>
      <c r="J54" s="221"/>
      <c r="K54" s="221"/>
      <c r="L54" s="243"/>
      <c r="M54" s="8"/>
      <c r="N54" s="8"/>
      <c r="O54" s="8"/>
      <c r="P54" s="8"/>
      <c r="Q54" s="8"/>
    </row>
    <row r="55" spans="1:17" ht="12.75" customHeight="1" x14ac:dyDescent="0.2">
      <c r="A55" s="8"/>
      <c r="B55" s="242"/>
      <c r="C55" s="221"/>
      <c r="D55" s="221"/>
      <c r="E55" s="221"/>
      <c r="F55" s="221"/>
      <c r="G55" s="221"/>
      <c r="H55" s="221"/>
      <c r="I55" s="221"/>
      <c r="J55" s="221"/>
      <c r="K55" s="221"/>
      <c r="L55" s="243"/>
      <c r="M55" s="8"/>
      <c r="N55" s="8"/>
      <c r="O55" s="8"/>
      <c r="P55" s="8"/>
      <c r="Q55" s="8"/>
    </row>
    <row r="56" spans="1:17" ht="12.75" customHeight="1" x14ac:dyDescent="0.2">
      <c r="A56" s="8"/>
      <c r="B56" s="242"/>
      <c r="C56" s="221"/>
      <c r="D56" s="221"/>
      <c r="E56" s="221"/>
      <c r="F56" s="221"/>
      <c r="G56" s="221"/>
      <c r="H56" s="221"/>
      <c r="I56" s="221"/>
      <c r="J56" s="221"/>
      <c r="K56" s="221"/>
      <c r="L56" s="243"/>
      <c r="M56" s="8"/>
      <c r="N56" s="8"/>
      <c r="O56" s="8"/>
      <c r="P56" s="8"/>
      <c r="Q56" s="8"/>
    </row>
    <row r="57" spans="1:17" ht="12.75" customHeight="1" x14ac:dyDescent="0.2">
      <c r="A57" s="8"/>
      <c r="B57" s="242"/>
      <c r="C57" s="221"/>
      <c r="D57" s="221"/>
      <c r="E57" s="221"/>
      <c r="F57" s="221"/>
      <c r="G57" s="221"/>
      <c r="H57" s="221"/>
      <c r="I57" s="221"/>
      <c r="J57" s="221"/>
      <c r="K57" s="221"/>
      <c r="L57" s="243"/>
      <c r="M57" s="8"/>
      <c r="N57" s="8"/>
      <c r="O57" s="8"/>
      <c r="P57" s="8"/>
      <c r="Q57" s="8"/>
    </row>
    <row r="58" spans="1:17" ht="12.75" customHeight="1" x14ac:dyDescent="0.2">
      <c r="A58" s="8"/>
      <c r="B58" s="242"/>
      <c r="C58" s="221"/>
      <c r="D58" s="221"/>
      <c r="E58" s="221"/>
      <c r="F58" s="221"/>
      <c r="G58" s="221"/>
      <c r="H58" s="221"/>
      <c r="I58" s="221"/>
      <c r="J58" s="221"/>
      <c r="K58" s="221"/>
      <c r="L58" s="243"/>
      <c r="M58" s="8"/>
      <c r="N58" s="8"/>
      <c r="O58" s="8"/>
      <c r="P58" s="8"/>
      <c r="Q58" s="8"/>
    </row>
    <row r="59" spans="1:17" ht="12.75" customHeight="1" x14ac:dyDescent="0.2">
      <c r="A59" s="8"/>
      <c r="B59" s="242"/>
      <c r="C59" s="221"/>
      <c r="D59" s="221"/>
      <c r="E59" s="221"/>
      <c r="F59" s="221"/>
      <c r="G59" s="221"/>
      <c r="H59" s="221"/>
      <c r="I59" s="221"/>
      <c r="J59" s="221"/>
      <c r="K59" s="221"/>
      <c r="L59" s="243"/>
      <c r="M59" s="8"/>
      <c r="N59" s="8"/>
      <c r="O59" s="8"/>
      <c r="P59" s="8"/>
      <c r="Q59" s="8"/>
    </row>
    <row r="60" spans="1:17" ht="12.75" customHeight="1" x14ac:dyDescent="0.2">
      <c r="A60" s="8"/>
      <c r="B60" s="242"/>
      <c r="C60" s="221"/>
      <c r="D60" s="221"/>
      <c r="E60" s="221"/>
      <c r="F60" s="221"/>
      <c r="G60" s="221"/>
      <c r="H60" s="221"/>
      <c r="I60" s="221"/>
      <c r="J60" s="221"/>
      <c r="K60" s="221"/>
      <c r="L60" s="243"/>
      <c r="M60" s="8"/>
      <c r="N60" s="8"/>
      <c r="O60" s="8"/>
      <c r="P60" s="8"/>
      <c r="Q60" s="8"/>
    </row>
    <row r="61" spans="1:17" ht="12.75" customHeight="1" x14ac:dyDescent="0.2">
      <c r="A61" s="8"/>
      <c r="B61" s="242"/>
      <c r="C61" s="221"/>
      <c r="D61" s="221"/>
      <c r="E61" s="221"/>
      <c r="F61" s="221"/>
      <c r="G61" s="221"/>
      <c r="H61" s="221"/>
      <c r="I61" s="221"/>
      <c r="J61" s="221"/>
      <c r="K61" s="221"/>
      <c r="L61" s="243"/>
      <c r="M61" s="8"/>
      <c r="N61" s="8"/>
      <c r="O61" s="8"/>
      <c r="P61" s="8"/>
      <c r="Q61" s="8"/>
    </row>
    <row r="62" spans="1:17" ht="12.75" customHeight="1" x14ac:dyDescent="0.2">
      <c r="A62" s="8"/>
      <c r="B62" s="242"/>
      <c r="C62" s="221"/>
      <c r="D62" s="221"/>
      <c r="E62" s="221"/>
      <c r="F62" s="221"/>
      <c r="G62" s="221"/>
      <c r="H62" s="221"/>
      <c r="I62" s="221"/>
      <c r="J62" s="221"/>
      <c r="K62" s="221"/>
      <c r="L62" s="243"/>
      <c r="M62" s="8"/>
      <c r="N62" s="8"/>
      <c r="O62" s="8"/>
      <c r="P62" s="8"/>
      <c r="Q62" s="8"/>
    </row>
    <row r="63" spans="1:17" ht="12.75" customHeight="1" x14ac:dyDescent="0.2">
      <c r="A63" s="8"/>
      <c r="B63" s="242"/>
      <c r="C63" s="221"/>
      <c r="D63" s="221"/>
      <c r="E63" s="221"/>
      <c r="F63" s="221"/>
      <c r="G63" s="221"/>
      <c r="H63" s="221"/>
      <c r="I63" s="221"/>
      <c r="J63" s="221"/>
      <c r="K63" s="221"/>
      <c r="L63" s="243"/>
      <c r="M63" s="8"/>
      <c r="N63" s="8"/>
      <c r="O63" s="8"/>
      <c r="P63" s="8"/>
      <c r="Q63" s="8"/>
    </row>
    <row r="64" spans="1:17" ht="12.75" customHeight="1" x14ac:dyDescent="0.2">
      <c r="A64" s="8"/>
      <c r="B64" s="242"/>
      <c r="C64" s="221"/>
      <c r="D64" s="221"/>
      <c r="E64" s="221"/>
      <c r="F64" s="221"/>
      <c r="G64" s="221"/>
      <c r="H64" s="221"/>
      <c r="I64" s="221"/>
      <c r="J64" s="221"/>
      <c r="K64" s="221"/>
      <c r="L64" s="243"/>
      <c r="M64" s="8"/>
      <c r="N64" s="8"/>
      <c r="O64" s="8"/>
      <c r="P64" s="8"/>
      <c r="Q64" s="8"/>
    </row>
    <row r="65" spans="1:17" ht="12.75" customHeight="1" x14ac:dyDescent="0.2">
      <c r="A65" s="8"/>
      <c r="B65" s="242"/>
      <c r="C65" s="221"/>
      <c r="D65" s="221"/>
      <c r="E65" s="221"/>
      <c r="F65" s="221"/>
      <c r="G65" s="221"/>
      <c r="H65" s="221"/>
      <c r="I65" s="221"/>
      <c r="J65" s="221"/>
      <c r="K65" s="221"/>
      <c r="L65" s="243"/>
      <c r="M65" s="8"/>
      <c r="N65" s="8"/>
      <c r="O65" s="8"/>
      <c r="P65" s="8"/>
      <c r="Q65" s="8"/>
    </row>
    <row r="66" spans="1:17" ht="12.75" customHeight="1" x14ac:dyDescent="0.2">
      <c r="A66" s="8"/>
      <c r="B66" s="242"/>
      <c r="C66" s="221"/>
      <c r="D66" s="221"/>
      <c r="E66" s="221"/>
      <c r="F66" s="221"/>
      <c r="G66" s="221"/>
      <c r="H66" s="221"/>
      <c r="I66" s="221"/>
      <c r="J66" s="221"/>
      <c r="K66" s="221"/>
      <c r="L66" s="243"/>
      <c r="M66" s="8"/>
      <c r="N66" s="8"/>
      <c r="O66" s="8"/>
      <c r="P66" s="8"/>
      <c r="Q66" s="8"/>
    </row>
    <row r="67" spans="1:17" ht="12.75" customHeight="1" x14ac:dyDescent="0.2">
      <c r="A67" s="8"/>
      <c r="B67" s="242"/>
      <c r="C67" s="221"/>
      <c r="D67" s="221"/>
      <c r="E67" s="221"/>
      <c r="F67" s="221"/>
      <c r="G67" s="221"/>
      <c r="H67" s="221"/>
      <c r="I67" s="221"/>
      <c r="J67" s="221"/>
      <c r="K67" s="221"/>
      <c r="L67" s="243"/>
      <c r="M67" s="8"/>
      <c r="N67" s="8"/>
      <c r="O67" s="8"/>
      <c r="P67" s="8"/>
      <c r="Q67" s="8"/>
    </row>
    <row r="68" spans="1:17" ht="12.75" customHeight="1" x14ac:dyDescent="0.2">
      <c r="A68" s="8"/>
      <c r="B68" s="242"/>
      <c r="C68" s="221"/>
      <c r="D68" s="221"/>
      <c r="E68" s="221"/>
      <c r="F68" s="221"/>
      <c r="G68" s="221"/>
      <c r="H68" s="221"/>
      <c r="I68" s="221"/>
      <c r="J68" s="221"/>
      <c r="K68" s="221"/>
      <c r="L68" s="243"/>
      <c r="M68" s="8"/>
      <c r="N68" s="8"/>
      <c r="O68" s="8"/>
      <c r="P68" s="8"/>
      <c r="Q68" s="8"/>
    </row>
    <row r="69" spans="1:17" ht="12.75" customHeight="1" x14ac:dyDescent="0.2">
      <c r="A69" s="8"/>
      <c r="B69" s="242"/>
      <c r="C69" s="221"/>
      <c r="D69" s="221"/>
      <c r="E69" s="221"/>
      <c r="F69" s="221"/>
      <c r="G69" s="221"/>
      <c r="H69" s="221"/>
      <c r="I69" s="221"/>
      <c r="J69" s="221"/>
      <c r="K69" s="221"/>
      <c r="L69" s="243"/>
      <c r="M69" s="8"/>
      <c r="N69" s="8"/>
      <c r="O69" s="8"/>
      <c r="P69" s="8"/>
      <c r="Q69" s="8"/>
    </row>
    <row r="70" spans="1:17" ht="12.75" customHeight="1" x14ac:dyDescent="0.2">
      <c r="A70" s="8"/>
      <c r="B70" s="242"/>
      <c r="C70" s="221"/>
      <c r="D70" s="221"/>
      <c r="E70" s="221"/>
      <c r="F70" s="221"/>
      <c r="G70" s="221"/>
      <c r="H70" s="221"/>
      <c r="I70" s="221"/>
      <c r="J70" s="221"/>
      <c r="K70" s="221"/>
      <c r="L70" s="243"/>
      <c r="M70" s="8"/>
      <c r="N70" s="8"/>
      <c r="O70" s="8"/>
      <c r="P70" s="8"/>
      <c r="Q70" s="8"/>
    </row>
    <row r="71" spans="1:17" ht="12.75" customHeight="1" x14ac:dyDescent="0.2">
      <c r="A71" s="8"/>
      <c r="B71" s="242"/>
      <c r="C71" s="221"/>
      <c r="D71" s="221"/>
      <c r="E71" s="221"/>
      <c r="F71" s="221"/>
      <c r="G71" s="221"/>
      <c r="H71" s="221"/>
      <c r="I71" s="221"/>
      <c r="J71" s="221"/>
      <c r="K71" s="221"/>
      <c r="L71" s="243"/>
      <c r="M71" s="8"/>
      <c r="N71" s="8"/>
      <c r="O71" s="8"/>
      <c r="P71" s="8"/>
      <c r="Q71" s="8"/>
    </row>
    <row r="72" spans="1:17" ht="12.75" customHeight="1" x14ac:dyDescent="0.2">
      <c r="A72" s="8"/>
      <c r="B72" s="242"/>
      <c r="C72" s="221"/>
      <c r="D72" s="221"/>
      <c r="E72" s="221"/>
      <c r="F72" s="221"/>
      <c r="G72" s="221"/>
      <c r="H72" s="221"/>
      <c r="I72" s="221"/>
      <c r="J72" s="221"/>
      <c r="K72" s="221"/>
      <c r="L72" s="243"/>
      <c r="M72" s="8"/>
      <c r="N72" s="8"/>
      <c r="O72" s="8"/>
      <c r="P72" s="8"/>
      <c r="Q72" s="8"/>
    </row>
    <row r="73" spans="1:17" ht="12.75" customHeight="1" x14ac:dyDescent="0.2">
      <c r="A73" s="8"/>
      <c r="B73" s="242"/>
      <c r="C73" s="221"/>
      <c r="D73" s="221"/>
      <c r="E73" s="221"/>
      <c r="F73" s="221"/>
      <c r="G73" s="221"/>
      <c r="H73" s="221"/>
      <c r="I73" s="221"/>
      <c r="J73" s="221"/>
      <c r="K73" s="221"/>
      <c r="L73" s="243"/>
      <c r="M73" s="8"/>
      <c r="N73" s="8"/>
      <c r="O73" s="8"/>
      <c r="P73" s="8"/>
      <c r="Q73" s="8"/>
    </row>
    <row r="74" spans="1:17" ht="12.75" customHeight="1" x14ac:dyDescent="0.2">
      <c r="A74" s="8"/>
      <c r="B74" s="242"/>
      <c r="C74" s="221"/>
      <c r="D74" s="221"/>
      <c r="E74" s="221"/>
      <c r="F74" s="221"/>
      <c r="G74" s="221"/>
      <c r="H74" s="221"/>
      <c r="I74" s="221"/>
      <c r="J74" s="221"/>
      <c r="K74" s="221"/>
      <c r="L74" s="243"/>
      <c r="M74" s="8"/>
      <c r="N74" s="8"/>
      <c r="O74" s="8"/>
      <c r="P74" s="8"/>
      <c r="Q74" s="8"/>
    </row>
    <row r="75" spans="1:17" ht="12.75" customHeight="1" x14ac:dyDescent="0.2">
      <c r="A75" s="8"/>
      <c r="B75" s="242"/>
      <c r="C75" s="221"/>
      <c r="D75" s="221"/>
      <c r="E75" s="221"/>
      <c r="F75" s="221"/>
      <c r="G75" s="221"/>
      <c r="H75" s="221"/>
      <c r="I75" s="221"/>
      <c r="J75" s="221"/>
      <c r="K75" s="221"/>
      <c r="L75" s="243"/>
      <c r="M75" s="8"/>
      <c r="N75" s="8"/>
      <c r="O75" s="8"/>
      <c r="P75" s="8"/>
      <c r="Q75" s="8"/>
    </row>
    <row r="76" spans="1:17" ht="12.75" customHeight="1" x14ac:dyDescent="0.2">
      <c r="A76" s="8"/>
      <c r="B76" s="242"/>
      <c r="C76" s="221"/>
      <c r="D76" s="221"/>
      <c r="E76" s="221"/>
      <c r="F76" s="221"/>
      <c r="G76" s="221"/>
      <c r="H76" s="221"/>
      <c r="I76" s="221"/>
      <c r="J76" s="221"/>
      <c r="K76" s="221"/>
      <c r="L76" s="243"/>
      <c r="M76" s="8"/>
      <c r="N76" s="8"/>
      <c r="O76" s="8"/>
      <c r="P76" s="8"/>
      <c r="Q76" s="8"/>
    </row>
    <row r="77" spans="1:17" ht="12.75" customHeight="1" x14ac:dyDescent="0.2">
      <c r="A77" s="8"/>
      <c r="B77" s="242"/>
      <c r="C77" s="221"/>
      <c r="D77" s="221"/>
      <c r="E77" s="221"/>
      <c r="F77" s="221"/>
      <c r="G77" s="221"/>
      <c r="H77" s="221"/>
      <c r="I77" s="221"/>
      <c r="J77" s="221"/>
      <c r="K77" s="221"/>
      <c r="L77" s="243"/>
      <c r="M77" s="8"/>
      <c r="N77" s="8"/>
      <c r="O77" s="8"/>
      <c r="P77" s="8"/>
      <c r="Q77" s="8"/>
    </row>
    <row r="78" spans="1:17" ht="12.75" customHeight="1" x14ac:dyDescent="0.2">
      <c r="A78" s="8"/>
      <c r="B78" s="242"/>
      <c r="C78" s="221"/>
      <c r="D78" s="221"/>
      <c r="E78" s="221"/>
      <c r="F78" s="221"/>
      <c r="G78" s="221"/>
      <c r="H78" s="221"/>
      <c r="I78" s="221"/>
      <c r="J78" s="221"/>
      <c r="K78" s="221"/>
      <c r="L78" s="243"/>
      <c r="M78" s="8"/>
      <c r="N78" s="8"/>
      <c r="O78" s="8"/>
      <c r="P78" s="8"/>
      <c r="Q78" s="8"/>
    </row>
    <row r="79" spans="1:17" ht="12.75" customHeight="1" x14ac:dyDescent="0.2">
      <c r="A79" s="8"/>
      <c r="B79" s="242"/>
      <c r="C79" s="221"/>
      <c r="D79" s="221"/>
      <c r="E79" s="221"/>
      <c r="F79" s="221"/>
      <c r="G79" s="221"/>
      <c r="H79" s="221"/>
      <c r="I79" s="221"/>
      <c r="J79" s="221"/>
      <c r="K79" s="221"/>
      <c r="L79" s="243"/>
      <c r="M79" s="8"/>
      <c r="N79" s="8"/>
      <c r="O79" s="8"/>
      <c r="P79" s="8"/>
      <c r="Q79" s="8"/>
    </row>
    <row r="80" spans="1:17" ht="12.75" customHeight="1" x14ac:dyDescent="0.2">
      <c r="A80" s="8"/>
      <c r="B80" s="242"/>
      <c r="C80" s="221"/>
      <c r="D80" s="221"/>
      <c r="E80" s="221"/>
      <c r="F80" s="221"/>
      <c r="G80" s="221"/>
      <c r="H80" s="221"/>
      <c r="I80" s="221"/>
      <c r="J80" s="221"/>
      <c r="K80" s="221"/>
      <c r="L80" s="243"/>
      <c r="M80" s="8"/>
      <c r="N80" s="8"/>
      <c r="O80" s="8"/>
      <c r="P80" s="8"/>
      <c r="Q80" s="8"/>
    </row>
    <row r="81" spans="1:17" ht="12.75" customHeight="1" x14ac:dyDescent="0.2">
      <c r="A81" s="8"/>
      <c r="B81" s="242"/>
      <c r="C81" s="221"/>
      <c r="D81" s="221"/>
      <c r="E81" s="221"/>
      <c r="F81" s="221"/>
      <c r="G81" s="221"/>
      <c r="H81" s="221"/>
      <c r="I81" s="221"/>
      <c r="J81" s="221"/>
      <c r="K81" s="221"/>
      <c r="L81" s="243"/>
      <c r="M81" s="8"/>
      <c r="N81" s="8"/>
      <c r="O81" s="8"/>
      <c r="P81" s="8"/>
      <c r="Q81" s="8"/>
    </row>
    <row r="82" spans="1:17" ht="12.75" customHeight="1" x14ac:dyDescent="0.2">
      <c r="A82" s="8"/>
      <c r="B82" s="242"/>
      <c r="C82" s="221"/>
      <c r="D82" s="221"/>
      <c r="E82" s="221"/>
      <c r="F82" s="221"/>
      <c r="G82" s="221"/>
      <c r="H82" s="221"/>
      <c r="I82" s="221"/>
      <c r="J82" s="221"/>
      <c r="K82" s="221"/>
      <c r="L82" s="243"/>
      <c r="M82" s="8"/>
      <c r="N82" s="8"/>
      <c r="O82" s="8"/>
      <c r="P82" s="8"/>
      <c r="Q82" s="8"/>
    </row>
    <row r="83" spans="1:17" ht="12.75" customHeight="1" x14ac:dyDescent="0.2">
      <c r="A83" s="8"/>
      <c r="B83" s="242"/>
      <c r="C83" s="221"/>
      <c r="D83" s="221"/>
      <c r="E83" s="221"/>
      <c r="F83" s="221"/>
      <c r="G83" s="221"/>
      <c r="H83" s="221"/>
      <c r="I83" s="221"/>
      <c r="J83" s="221"/>
      <c r="K83" s="221"/>
      <c r="L83" s="243"/>
      <c r="M83" s="8"/>
      <c r="N83" s="8"/>
      <c r="O83" s="8"/>
      <c r="P83" s="8"/>
      <c r="Q83" s="8"/>
    </row>
    <row r="84" spans="1:17" ht="12.75" customHeight="1" x14ac:dyDescent="0.2">
      <c r="A84" s="8"/>
      <c r="B84" s="242"/>
      <c r="C84" s="221"/>
      <c r="D84" s="221"/>
      <c r="E84" s="221"/>
      <c r="F84" s="221"/>
      <c r="G84" s="221"/>
      <c r="H84" s="221"/>
      <c r="I84" s="221"/>
      <c r="J84" s="221"/>
      <c r="K84" s="221"/>
      <c r="L84" s="243"/>
      <c r="M84" s="8"/>
      <c r="N84" s="8"/>
      <c r="O84" s="8"/>
      <c r="P84" s="8"/>
      <c r="Q84" s="8"/>
    </row>
    <row r="85" spans="1:17" ht="12.75" customHeight="1" x14ac:dyDescent="0.2">
      <c r="A85" s="8"/>
      <c r="B85" s="242"/>
      <c r="C85" s="221"/>
      <c r="D85" s="221"/>
      <c r="E85" s="221"/>
      <c r="F85" s="221"/>
      <c r="G85" s="221"/>
      <c r="H85" s="221"/>
      <c r="I85" s="221"/>
      <c r="J85" s="221"/>
      <c r="K85" s="221"/>
      <c r="L85" s="243"/>
      <c r="M85" s="8"/>
      <c r="N85" s="8"/>
      <c r="O85" s="8"/>
      <c r="P85" s="8"/>
      <c r="Q85" s="8"/>
    </row>
    <row r="86" spans="1:17" ht="12.75" customHeight="1" x14ac:dyDescent="0.2">
      <c r="A86" s="8"/>
      <c r="B86" s="242"/>
      <c r="C86" s="221"/>
      <c r="D86" s="221"/>
      <c r="E86" s="221"/>
      <c r="F86" s="221"/>
      <c r="G86" s="221"/>
      <c r="H86" s="221"/>
      <c r="I86" s="221"/>
      <c r="J86" s="221"/>
      <c r="K86" s="221"/>
      <c r="L86" s="243"/>
      <c r="M86" s="8"/>
      <c r="N86" s="8"/>
      <c r="O86" s="8"/>
      <c r="P86" s="8"/>
      <c r="Q86" s="8"/>
    </row>
    <row r="87" spans="1:17" ht="12.75" customHeight="1" x14ac:dyDescent="0.2">
      <c r="A87" s="8"/>
      <c r="B87" s="242"/>
      <c r="C87" s="221"/>
      <c r="D87" s="221"/>
      <c r="E87" s="221"/>
      <c r="F87" s="221"/>
      <c r="G87" s="221"/>
      <c r="H87" s="221"/>
      <c r="I87" s="221"/>
      <c r="J87" s="221"/>
      <c r="K87" s="221"/>
      <c r="L87" s="243"/>
      <c r="M87" s="8"/>
      <c r="N87" s="8"/>
      <c r="O87" s="8"/>
      <c r="P87" s="8"/>
      <c r="Q87" s="8"/>
    </row>
    <row r="88" spans="1:17" ht="12.75" customHeight="1" x14ac:dyDescent="0.2">
      <c r="A88" s="8"/>
      <c r="B88" s="242"/>
      <c r="C88" s="221"/>
      <c r="D88" s="221"/>
      <c r="E88" s="221"/>
      <c r="F88" s="221"/>
      <c r="G88" s="221"/>
      <c r="H88" s="221"/>
      <c r="I88" s="221"/>
      <c r="J88" s="221"/>
      <c r="K88" s="221"/>
      <c r="L88" s="243"/>
      <c r="M88" s="8"/>
      <c r="N88" s="8"/>
      <c r="O88" s="8"/>
      <c r="P88" s="8"/>
      <c r="Q88" s="8"/>
    </row>
    <row r="89" spans="1:17" ht="12.75" customHeight="1" x14ac:dyDescent="0.2">
      <c r="A89" s="8"/>
      <c r="B89" s="242"/>
      <c r="C89" s="221"/>
      <c r="D89" s="221"/>
      <c r="E89" s="221"/>
      <c r="F89" s="221"/>
      <c r="G89" s="221"/>
      <c r="H89" s="221"/>
      <c r="I89" s="221"/>
      <c r="J89" s="221"/>
      <c r="K89" s="221"/>
      <c r="L89" s="243"/>
      <c r="M89" s="8"/>
      <c r="N89" s="8"/>
      <c r="O89" s="8"/>
      <c r="P89" s="8"/>
      <c r="Q89" s="8"/>
    </row>
    <row r="90" spans="1:17" ht="12.75" customHeight="1" x14ac:dyDescent="0.2">
      <c r="A90" s="8"/>
      <c r="B90" s="242"/>
      <c r="C90" s="221"/>
      <c r="D90" s="221"/>
      <c r="E90" s="221"/>
      <c r="F90" s="221"/>
      <c r="G90" s="221"/>
      <c r="H90" s="221"/>
      <c r="I90" s="221"/>
      <c r="J90" s="221"/>
      <c r="K90" s="221"/>
      <c r="L90" s="243"/>
      <c r="M90" s="8"/>
      <c r="N90" s="8"/>
      <c r="O90" s="8"/>
      <c r="P90" s="8"/>
      <c r="Q90" s="8"/>
    </row>
    <row r="91" spans="1:17" ht="12.75" customHeight="1" x14ac:dyDescent="0.2">
      <c r="A91" s="8"/>
      <c r="B91" s="242"/>
      <c r="C91" s="221"/>
      <c r="D91" s="221"/>
      <c r="E91" s="221"/>
      <c r="F91" s="221"/>
      <c r="G91" s="221"/>
      <c r="H91" s="221"/>
      <c r="I91" s="221"/>
      <c r="J91" s="221"/>
      <c r="K91" s="221"/>
      <c r="L91" s="243"/>
      <c r="M91" s="8"/>
      <c r="N91" s="8"/>
      <c r="O91" s="8"/>
      <c r="P91" s="8"/>
      <c r="Q91" s="8"/>
    </row>
    <row r="92" spans="1:17" ht="12.75" customHeight="1" x14ac:dyDescent="0.2">
      <c r="A92" s="8"/>
      <c r="B92" s="242"/>
      <c r="C92" s="221"/>
      <c r="D92" s="221"/>
      <c r="E92" s="221"/>
      <c r="F92" s="221"/>
      <c r="G92" s="221"/>
      <c r="H92" s="221"/>
      <c r="I92" s="221"/>
      <c r="J92" s="221"/>
      <c r="K92" s="221"/>
      <c r="L92" s="243"/>
      <c r="M92" s="8"/>
      <c r="N92" s="8"/>
      <c r="O92" s="8"/>
      <c r="P92" s="8"/>
      <c r="Q92" s="8"/>
    </row>
    <row r="93" spans="1:17" ht="12.75" customHeight="1" x14ac:dyDescent="0.2">
      <c r="A93" s="8"/>
      <c r="B93" s="242"/>
      <c r="C93" s="221"/>
      <c r="D93" s="221"/>
      <c r="E93" s="221"/>
      <c r="F93" s="221"/>
      <c r="G93" s="221"/>
      <c r="H93" s="221"/>
      <c r="I93" s="221"/>
      <c r="J93" s="221"/>
      <c r="K93" s="221"/>
      <c r="L93" s="243"/>
      <c r="M93" s="8"/>
      <c r="N93" s="8"/>
      <c r="O93" s="8"/>
      <c r="P93" s="8"/>
      <c r="Q93" s="8"/>
    </row>
    <row r="94" spans="1:17" ht="12.75" customHeight="1" x14ac:dyDescent="0.2">
      <c r="A94" s="8"/>
      <c r="B94" s="242"/>
      <c r="C94" s="221"/>
      <c r="D94" s="221"/>
      <c r="E94" s="221"/>
      <c r="F94" s="221"/>
      <c r="G94" s="221"/>
      <c r="H94" s="221"/>
      <c r="I94" s="221"/>
      <c r="J94" s="221"/>
      <c r="K94" s="221"/>
      <c r="L94" s="243"/>
      <c r="M94" s="8"/>
      <c r="N94" s="8"/>
      <c r="O94" s="8"/>
      <c r="P94" s="8"/>
      <c r="Q94" s="8"/>
    </row>
    <row r="95" spans="1:17" ht="12.75" customHeight="1" x14ac:dyDescent="0.2">
      <c r="A95" s="8"/>
      <c r="B95" s="242"/>
      <c r="C95" s="221"/>
      <c r="D95" s="221"/>
      <c r="E95" s="221"/>
      <c r="F95" s="221"/>
      <c r="G95" s="221"/>
      <c r="H95" s="221"/>
      <c r="I95" s="221"/>
      <c r="J95" s="221"/>
      <c r="K95" s="221"/>
      <c r="L95" s="243"/>
      <c r="M95" s="8"/>
      <c r="N95" s="8"/>
      <c r="O95" s="8"/>
      <c r="P95" s="8"/>
      <c r="Q95" s="8"/>
    </row>
    <row r="96" spans="1:17" ht="12.75" customHeight="1" x14ac:dyDescent="0.2">
      <c r="A96" s="8"/>
      <c r="B96" s="242"/>
      <c r="C96" s="221"/>
      <c r="D96" s="221"/>
      <c r="E96" s="221"/>
      <c r="F96" s="221"/>
      <c r="G96" s="221"/>
      <c r="H96" s="221"/>
      <c r="I96" s="221"/>
      <c r="J96" s="221"/>
      <c r="K96" s="221"/>
      <c r="L96" s="243"/>
      <c r="M96" s="8"/>
      <c r="N96" s="8"/>
      <c r="O96" s="8"/>
      <c r="P96" s="8"/>
      <c r="Q96" s="8"/>
    </row>
    <row r="97" spans="1:17" ht="12.75" customHeight="1" x14ac:dyDescent="0.2">
      <c r="A97" s="8"/>
      <c r="B97" s="242"/>
      <c r="C97" s="221"/>
      <c r="D97" s="221"/>
      <c r="E97" s="221"/>
      <c r="F97" s="221"/>
      <c r="G97" s="221"/>
      <c r="H97" s="221"/>
      <c r="I97" s="221"/>
      <c r="J97" s="221"/>
      <c r="K97" s="221"/>
      <c r="L97" s="243"/>
      <c r="M97" s="8"/>
      <c r="N97" s="8"/>
      <c r="O97" s="8"/>
      <c r="P97" s="8"/>
      <c r="Q97" s="8"/>
    </row>
    <row r="98" spans="1:17" ht="12.75" customHeight="1" x14ac:dyDescent="0.2">
      <c r="A98" s="8"/>
      <c r="B98" s="242"/>
      <c r="C98" s="221"/>
      <c r="D98" s="221"/>
      <c r="E98" s="221"/>
      <c r="F98" s="221"/>
      <c r="G98" s="221"/>
      <c r="H98" s="221"/>
      <c r="I98" s="221"/>
      <c r="J98" s="221"/>
      <c r="K98" s="221"/>
      <c r="L98" s="243"/>
      <c r="M98" s="8"/>
      <c r="N98" s="8"/>
      <c r="O98" s="8"/>
      <c r="P98" s="8"/>
      <c r="Q98" s="8"/>
    </row>
    <row r="99" spans="1:17" ht="12.75" customHeight="1" x14ac:dyDescent="0.2">
      <c r="A99" s="8"/>
      <c r="B99" s="242"/>
      <c r="C99" s="221"/>
      <c r="D99" s="221"/>
      <c r="E99" s="221"/>
      <c r="F99" s="221"/>
      <c r="G99" s="221"/>
      <c r="H99" s="221"/>
      <c r="I99" s="221"/>
      <c r="J99" s="221"/>
      <c r="K99" s="221"/>
      <c r="L99" s="243"/>
      <c r="M99" s="8"/>
      <c r="N99" s="8"/>
      <c r="O99" s="8"/>
      <c r="P99" s="8"/>
      <c r="Q99" s="8"/>
    </row>
    <row r="100" spans="1:17" ht="12.75" customHeight="1" x14ac:dyDescent="0.2">
      <c r="A100" s="8"/>
      <c r="B100" s="242"/>
      <c r="C100" s="221"/>
      <c r="D100" s="221"/>
      <c r="E100" s="221"/>
      <c r="F100" s="221"/>
      <c r="G100" s="221"/>
      <c r="H100" s="221"/>
      <c r="I100" s="221"/>
      <c r="J100" s="221"/>
      <c r="K100" s="221"/>
      <c r="L100" s="243"/>
      <c r="M100" s="8"/>
      <c r="N100" s="8"/>
      <c r="O100" s="8"/>
      <c r="P100" s="8"/>
      <c r="Q100" s="8"/>
    </row>
    <row r="101" spans="1:17" ht="12.75" customHeight="1" x14ac:dyDescent="0.2">
      <c r="A101" s="8"/>
      <c r="B101" s="242"/>
      <c r="C101" s="221"/>
      <c r="D101" s="221"/>
      <c r="E101" s="221"/>
      <c r="F101" s="221"/>
      <c r="G101" s="221"/>
      <c r="H101" s="221"/>
      <c r="I101" s="221"/>
      <c r="J101" s="221"/>
      <c r="K101" s="221"/>
      <c r="L101" s="243"/>
      <c r="M101" s="8"/>
      <c r="N101" s="8"/>
      <c r="O101" s="8"/>
      <c r="P101" s="8"/>
      <c r="Q101" s="8"/>
    </row>
    <row r="102" spans="1:17" ht="12.75" customHeight="1" x14ac:dyDescent="0.2">
      <c r="A102" s="8"/>
      <c r="B102" s="242"/>
      <c r="C102" s="221"/>
      <c r="D102" s="221"/>
      <c r="E102" s="221"/>
      <c r="F102" s="221"/>
      <c r="G102" s="221"/>
      <c r="H102" s="221"/>
      <c r="I102" s="221"/>
      <c r="J102" s="221"/>
      <c r="K102" s="221"/>
      <c r="L102" s="243"/>
      <c r="M102" s="8"/>
      <c r="N102" s="8"/>
      <c r="O102" s="8"/>
      <c r="P102" s="8"/>
      <c r="Q102" s="8"/>
    </row>
    <row r="103" spans="1:17" ht="12.75" customHeight="1" x14ac:dyDescent="0.2">
      <c r="A103" s="8"/>
      <c r="B103" s="242"/>
      <c r="C103" s="221"/>
      <c r="D103" s="221"/>
      <c r="E103" s="221"/>
      <c r="F103" s="221"/>
      <c r="G103" s="221"/>
      <c r="H103" s="221"/>
      <c r="I103" s="221"/>
      <c r="J103" s="221"/>
      <c r="K103" s="221"/>
      <c r="L103" s="243"/>
      <c r="M103" s="8"/>
      <c r="N103" s="8"/>
      <c r="O103" s="8"/>
      <c r="P103" s="8"/>
      <c r="Q103" s="8"/>
    </row>
    <row r="104" spans="1:17" ht="12.75" customHeight="1" x14ac:dyDescent="0.2">
      <c r="A104" s="8"/>
      <c r="B104" s="242"/>
      <c r="C104" s="221"/>
      <c r="D104" s="221"/>
      <c r="E104" s="221"/>
      <c r="F104" s="221"/>
      <c r="G104" s="221"/>
      <c r="H104" s="221"/>
      <c r="I104" s="221"/>
      <c r="J104" s="221"/>
      <c r="K104" s="221"/>
      <c r="L104" s="243"/>
      <c r="M104" s="8"/>
      <c r="N104" s="8"/>
      <c r="O104" s="8"/>
      <c r="P104" s="8"/>
      <c r="Q104" s="8"/>
    </row>
    <row r="105" spans="1:17" ht="12.75" customHeight="1" x14ac:dyDescent="0.2">
      <c r="A105" s="8"/>
      <c r="B105" s="242"/>
      <c r="C105" s="221"/>
      <c r="D105" s="221"/>
      <c r="E105" s="221"/>
      <c r="F105" s="221"/>
      <c r="G105" s="221"/>
      <c r="H105" s="221"/>
      <c r="I105" s="221"/>
      <c r="J105" s="221"/>
      <c r="K105" s="221"/>
      <c r="L105" s="243"/>
      <c r="M105" s="8"/>
      <c r="N105" s="8"/>
      <c r="O105" s="8"/>
      <c r="P105" s="8"/>
      <c r="Q105" s="8"/>
    </row>
    <row r="106" spans="1:17" ht="12.75" customHeight="1" x14ac:dyDescent="0.2">
      <c r="A106" s="8"/>
      <c r="B106" s="242"/>
      <c r="C106" s="221"/>
      <c r="D106" s="221"/>
      <c r="E106" s="221"/>
      <c r="F106" s="221"/>
      <c r="G106" s="221"/>
      <c r="H106" s="221"/>
      <c r="I106" s="221"/>
      <c r="J106" s="221"/>
      <c r="K106" s="221"/>
      <c r="L106" s="243"/>
      <c r="M106" s="8"/>
      <c r="N106" s="8"/>
      <c r="O106" s="8"/>
      <c r="P106" s="8"/>
      <c r="Q106" s="8"/>
    </row>
    <row r="107" spans="1:17" ht="12.75" customHeight="1" x14ac:dyDescent="0.2">
      <c r="A107" s="8"/>
      <c r="B107" s="242"/>
      <c r="C107" s="221"/>
      <c r="D107" s="221"/>
      <c r="E107" s="221"/>
      <c r="F107" s="221"/>
      <c r="G107" s="221"/>
      <c r="H107" s="221"/>
      <c r="I107" s="221"/>
      <c r="J107" s="221"/>
      <c r="K107" s="221"/>
      <c r="L107" s="243"/>
      <c r="M107" s="8"/>
      <c r="N107" s="8"/>
      <c r="O107" s="8"/>
      <c r="P107" s="8"/>
      <c r="Q107" s="8"/>
    </row>
    <row r="108" spans="1:17" ht="12.75" customHeight="1" x14ac:dyDescent="0.2">
      <c r="A108" s="8"/>
      <c r="B108" s="242"/>
      <c r="C108" s="221"/>
      <c r="D108" s="221"/>
      <c r="E108" s="221"/>
      <c r="F108" s="221"/>
      <c r="G108" s="221"/>
      <c r="H108" s="221"/>
      <c r="I108" s="221"/>
      <c r="J108" s="221"/>
      <c r="K108" s="221"/>
      <c r="L108" s="243"/>
      <c r="M108" s="8"/>
      <c r="N108" s="8"/>
      <c r="O108" s="8"/>
      <c r="P108" s="8"/>
      <c r="Q108" s="8"/>
    </row>
    <row r="109" spans="1:17" ht="12.75" customHeight="1" x14ac:dyDescent="0.2">
      <c r="A109" s="8"/>
      <c r="B109" s="242"/>
      <c r="C109" s="221"/>
      <c r="D109" s="221"/>
      <c r="E109" s="221"/>
      <c r="F109" s="221"/>
      <c r="G109" s="221"/>
      <c r="H109" s="221"/>
      <c r="I109" s="221"/>
      <c r="J109" s="221"/>
      <c r="K109" s="221"/>
      <c r="L109" s="243"/>
      <c r="M109" s="8"/>
      <c r="N109" s="8"/>
      <c r="O109" s="8"/>
      <c r="P109" s="8"/>
      <c r="Q109" s="8"/>
    </row>
    <row r="110" spans="1:17" ht="12.75" customHeight="1" x14ac:dyDescent="0.2">
      <c r="A110" s="8"/>
      <c r="B110" s="242"/>
      <c r="C110" s="221"/>
      <c r="D110" s="221"/>
      <c r="E110" s="221"/>
      <c r="F110" s="221"/>
      <c r="G110" s="221"/>
      <c r="H110" s="221"/>
      <c r="I110" s="221"/>
      <c r="J110" s="221"/>
      <c r="K110" s="221"/>
      <c r="L110" s="243"/>
      <c r="M110" s="8"/>
      <c r="N110" s="8"/>
      <c r="O110" s="8"/>
      <c r="P110" s="8"/>
      <c r="Q110" s="8"/>
    </row>
    <row r="111" spans="1:17" ht="12.75" customHeight="1" x14ac:dyDescent="0.2">
      <c r="A111" s="8"/>
      <c r="B111" s="242"/>
      <c r="C111" s="221"/>
      <c r="D111" s="221"/>
      <c r="E111" s="221"/>
      <c r="F111" s="221"/>
      <c r="G111" s="221"/>
      <c r="H111" s="221"/>
      <c r="I111" s="221"/>
      <c r="J111" s="221"/>
      <c r="K111" s="221"/>
      <c r="L111" s="243"/>
      <c r="M111" s="8"/>
      <c r="N111" s="8"/>
      <c r="O111" s="8"/>
      <c r="P111" s="8"/>
      <c r="Q111" s="8"/>
    </row>
    <row r="112" spans="1:17" ht="12.75" customHeight="1" x14ac:dyDescent="0.2">
      <c r="A112" s="8"/>
      <c r="B112" s="242"/>
      <c r="C112" s="221"/>
      <c r="D112" s="221"/>
      <c r="E112" s="221"/>
      <c r="F112" s="221"/>
      <c r="G112" s="221"/>
      <c r="H112" s="221"/>
      <c r="I112" s="221"/>
      <c r="J112" s="221"/>
      <c r="K112" s="221"/>
      <c r="L112" s="243"/>
      <c r="M112" s="8"/>
      <c r="N112" s="8"/>
      <c r="O112" s="8"/>
      <c r="P112" s="8"/>
      <c r="Q112" s="8"/>
    </row>
    <row r="113" spans="1:17" ht="12.75" customHeight="1" x14ac:dyDescent="0.2">
      <c r="A113" s="8"/>
      <c r="B113" s="242"/>
      <c r="C113" s="221"/>
      <c r="D113" s="221"/>
      <c r="E113" s="221"/>
      <c r="F113" s="221"/>
      <c r="G113" s="221"/>
      <c r="H113" s="221"/>
      <c r="I113" s="221"/>
      <c r="J113" s="221"/>
      <c r="K113" s="221"/>
      <c r="L113" s="243"/>
      <c r="M113" s="8"/>
      <c r="N113" s="8"/>
      <c r="O113" s="8"/>
      <c r="P113" s="8"/>
      <c r="Q113" s="8"/>
    </row>
    <row r="114" spans="1:17" ht="12.75" customHeight="1" x14ac:dyDescent="0.2">
      <c r="A114" s="8"/>
      <c r="B114" s="242"/>
      <c r="C114" s="221"/>
      <c r="D114" s="221"/>
      <c r="E114" s="221"/>
      <c r="F114" s="221"/>
      <c r="G114" s="221"/>
      <c r="H114" s="221"/>
      <c r="I114" s="221"/>
      <c r="J114" s="221"/>
      <c r="K114" s="221"/>
      <c r="L114" s="243"/>
      <c r="M114" s="8"/>
      <c r="N114" s="8"/>
      <c r="O114" s="8"/>
      <c r="P114" s="8"/>
      <c r="Q114" s="8"/>
    </row>
    <row r="115" spans="1:17" ht="12.75" customHeight="1" x14ac:dyDescent="0.2">
      <c r="A115" s="8"/>
      <c r="B115" s="242"/>
      <c r="C115" s="221"/>
      <c r="D115" s="221"/>
      <c r="E115" s="221"/>
      <c r="F115" s="221"/>
      <c r="G115" s="221"/>
      <c r="H115" s="221"/>
      <c r="I115" s="221"/>
      <c r="J115" s="221"/>
      <c r="K115" s="221"/>
      <c r="L115" s="243"/>
      <c r="M115" s="8"/>
      <c r="N115" s="8"/>
      <c r="O115" s="8"/>
      <c r="P115" s="8"/>
      <c r="Q115" s="8"/>
    </row>
    <row r="116" spans="1:17" ht="12.75" customHeight="1" x14ac:dyDescent="0.2">
      <c r="A116" s="8"/>
      <c r="B116" s="242"/>
      <c r="C116" s="221"/>
      <c r="D116" s="221"/>
      <c r="E116" s="221"/>
      <c r="F116" s="221"/>
      <c r="G116" s="221"/>
      <c r="H116" s="221"/>
      <c r="I116" s="221"/>
      <c r="J116" s="221"/>
      <c r="K116" s="221"/>
      <c r="L116" s="243"/>
      <c r="M116" s="8"/>
      <c r="N116" s="8"/>
      <c r="O116" s="8"/>
      <c r="P116" s="8"/>
      <c r="Q116" s="8"/>
    </row>
    <row r="117" spans="1:17" ht="12.75" customHeight="1" x14ac:dyDescent="0.2">
      <c r="A117" s="8"/>
      <c r="B117" s="242"/>
      <c r="C117" s="221"/>
      <c r="D117" s="221"/>
      <c r="E117" s="221"/>
      <c r="F117" s="221"/>
      <c r="G117" s="221"/>
      <c r="H117" s="221"/>
      <c r="I117" s="221"/>
      <c r="J117" s="221"/>
      <c r="K117" s="221"/>
      <c r="L117" s="243"/>
      <c r="M117" s="8"/>
      <c r="N117" s="8"/>
      <c r="O117" s="8"/>
      <c r="P117" s="8"/>
      <c r="Q117" s="8"/>
    </row>
    <row r="118" spans="1:17" ht="12.75" customHeight="1" x14ac:dyDescent="0.2">
      <c r="A118" s="8"/>
      <c r="B118" s="242"/>
      <c r="C118" s="221"/>
      <c r="D118" s="221"/>
      <c r="E118" s="221"/>
      <c r="F118" s="221"/>
      <c r="G118" s="221"/>
      <c r="H118" s="221"/>
      <c r="I118" s="221"/>
      <c r="J118" s="221"/>
      <c r="K118" s="221"/>
      <c r="L118" s="243"/>
      <c r="M118" s="8"/>
      <c r="N118" s="8"/>
      <c r="O118" s="8"/>
      <c r="P118" s="8"/>
      <c r="Q118" s="8"/>
    </row>
    <row r="119" spans="1:17" ht="12.75" customHeight="1" x14ac:dyDescent="0.2">
      <c r="A119" s="8"/>
      <c r="B119" s="242"/>
      <c r="C119" s="221"/>
      <c r="D119" s="221"/>
      <c r="E119" s="221"/>
      <c r="F119" s="221"/>
      <c r="G119" s="221"/>
      <c r="H119" s="221"/>
      <c r="I119" s="221"/>
      <c r="J119" s="221"/>
      <c r="K119" s="221"/>
      <c r="L119" s="243"/>
      <c r="M119" s="8"/>
      <c r="N119" s="8"/>
      <c r="O119" s="8"/>
      <c r="P119" s="8"/>
      <c r="Q119" s="8"/>
    </row>
    <row r="120" spans="1:17" ht="12.75" customHeight="1" x14ac:dyDescent="0.2">
      <c r="A120" s="8"/>
      <c r="B120" s="242"/>
      <c r="C120" s="221"/>
      <c r="D120" s="221"/>
      <c r="E120" s="221"/>
      <c r="F120" s="221"/>
      <c r="G120" s="221"/>
      <c r="H120" s="221"/>
      <c r="I120" s="221"/>
      <c r="J120" s="221"/>
      <c r="K120" s="221"/>
      <c r="L120" s="243"/>
      <c r="M120" s="8"/>
      <c r="N120" s="8"/>
      <c r="O120" s="8"/>
      <c r="P120" s="8"/>
      <c r="Q120" s="8"/>
    </row>
    <row r="121" spans="1:17" ht="12.75" customHeight="1" x14ac:dyDescent="0.2">
      <c r="A121" s="8"/>
      <c r="B121" s="242"/>
      <c r="C121" s="221"/>
      <c r="D121" s="221"/>
      <c r="E121" s="221"/>
      <c r="F121" s="221"/>
      <c r="G121" s="221"/>
      <c r="H121" s="221"/>
      <c r="I121" s="221"/>
      <c r="J121" s="221"/>
      <c r="K121" s="221"/>
      <c r="L121" s="243"/>
      <c r="M121" s="8"/>
      <c r="N121" s="8"/>
      <c r="O121" s="8"/>
      <c r="P121" s="8"/>
      <c r="Q121" s="8"/>
    </row>
    <row r="122" spans="1:17" ht="12.75" customHeight="1" x14ac:dyDescent="0.2">
      <c r="A122" s="8"/>
      <c r="B122" s="242"/>
      <c r="C122" s="221"/>
      <c r="D122" s="221"/>
      <c r="E122" s="221"/>
      <c r="F122" s="221"/>
      <c r="G122" s="221"/>
      <c r="H122" s="221"/>
      <c r="I122" s="221"/>
      <c r="J122" s="221"/>
      <c r="K122" s="221"/>
      <c r="L122" s="243"/>
      <c r="M122" s="8"/>
      <c r="N122" s="8"/>
      <c r="O122" s="8"/>
      <c r="P122" s="8"/>
      <c r="Q122" s="8"/>
    </row>
    <row r="123" spans="1:17" ht="12.75" customHeight="1" x14ac:dyDescent="0.2">
      <c r="A123" s="8"/>
      <c r="B123" s="242"/>
      <c r="C123" s="221"/>
      <c r="D123" s="221"/>
      <c r="E123" s="221"/>
      <c r="F123" s="221"/>
      <c r="G123" s="221"/>
      <c r="H123" s="221"/>
      <c r="I123" s="221"/>
      <c r="J123" s="221"/>
      <c r="K123" s="221"/>
      <c r="L123" s="243"/>
      <c r="M123" s="8"/>
      <c r="N123" s="8"/>
      <c r="O123" s="8"/>
      <c r="P123" s="8"/>
      <c r="Q123" s="8"/>
    </row>
    <row r="124" spans="1:17" ht="12.75" customHeight="1" x14ac:dyDescent="0.2">
      <c r="A124" s="8"/>
      <c r="B124" s="242"/>
      <c r="C124" s="221"/>
      <c r="D124" s="221"/>
      <c r="E124" s="221"/>
      <c r="F124" s="221"/>
      <c r="G124" s="221"/>
      <c r="H124" s="221"/>
      <c r="I124" s="221"/>
      <c r="J124" s="221"/>
      <c r="K124" s="221"/>
      <c r="L124" s="243"/>
      <c r="M124" s="8"/>
      <c r="N124" s="8"/>
      <c r="O124" s="8"/>
      <c r="P124" s="8"/>
      <c r="Q124" s="8"/>
    </row>
    <row r="125" spans="1:17" ht="12.75" customHeight="1" x14ac:dyDescent="0.2">
      <c r="A125" s="8"/>
      <c r="B125" s="242"/>
      <c r="C125" s="221"/>
      <c r="D125" s="221"/>
      <c r="E125" s="221"/>
      <c r="F125" s="221"/>
      <c r="G125" s="221"/>
      <c r="H125" s="221"/>
      <c r="I125" s="221"/>
      <c r="J125" s="221"/>
      <c r="K125" s="221"/>
      <c r="L125" s="243"/>
      <c r="M125" s="8"/>
      <c r="N125" s="8"/>
      <c r="O125" s="8"/>
      <c r="P125" s="8"/>
      <c r="Q125" s="8"/>
    </row>
    <row r="126" spans="1:17" ht="12.75" customHeight="1" x14ac:dyDescent="0.2">
      <c r="A126" s="8"/>
      <c r="B126" s="242"/>
      <c r="C126" s="221"/>
      <c r="D126" s="221"/>
      <c r="E126" s="221"/>
      <c r="F126" s="221"/>
      <c r="G126" s="221"/>
      <c r="H126" s="221"/>
      <c r="I126" s="221"/>
      <c r="J126" s="221"/>
      <c r="K126" s="221"/>
      <c r="L126" s="243"/>
      <c r="M126" s="8"/>
      <c r="N126" s="8"/>
      <c r="O126" s="8"/>
      <c r="P126" s="8"/>
      <c r="Q126" s="8"/>
    </row>
    <row r="127" spans="1:17" ht="12.75" customHeight="1" x14ac:dyDescent="0.2">
      <c r="A127" s="8"/>
      <c r="B127" s="242"/>
      <c r="C127" s="221"/>
      <c r="D127" s="221"/>
      <c r="E127" s="221"/>
      <c r="F127" s="221"/>
      <c r="G127" s="221"/>
      <c r="H127" s="221"/>
      <c r="I127" s="221"/>
      <c r="J127" s="221"/>
      <c r="K127" s="221"/>
      <c r="L127" s="243"/>
      <c r="M127" s="8"/>
      <c r="N127" s="8"/>
      <c r="O127" s="8"/>
      <c r="P127" s="8"/>
      <c r="Q127" s="8"/>
    </row>
    <row r="128" spans="1:17" ht="12.75" customHeight="1" x14ac:dyDescent="0.2">
      <c r="A128" s="8"/>
      <c r="B128" s="242"/>
      <c r="C128" s="221"/>
      <c r="D128" s="221"/>
      <c r="E128" s="221"/>
      <c r="F128" s="221"/>
      <c r="G128" s="221"/>
      <c r="H128" s="221"/>
      <c r="I128" s="221"/>
      <c r="J128" s="221"/>
      <c r="K128" s="221"/>
      <c r="L128" s="243"/>
      <c r="M128" s="8"/>
      <c r="N128" s="8"/>
      <c r="O128" s="8"/>
      <c r="P128" s="8"/>
      <c r="Q128" s="8"/>
    </row>
    <row r="129" spans="1:17" ht="12.75" customHeight="1" x14ac:dyDescent="0.2">
      <c r="A129" s="8"/>
      <c r="B129" s="242"/>
      <c r="C129" s="221"/>
      <c r="D129" s="221"/>
      <c r="E129" s="221"/>
      <c r="F129" s="221"/>
      <c r="G129" s="221"/>
      <c r="H129" s="221"/>
      <c r="I129" s="221"/>
      <c r="J129" s="221"/>
      <c r="K129" s="221"/>
      <c r="L129" s="243"/>
      <c r="M129" s="8"/>
      <c r="N129" s="8"/>
      <c r="O129" s="8"/>
      <c r="P129" s="8"/>
      <c r="Q129" s="8"/>
    </row>
    <row r="130" spans="1:17" ht="12.75" customHeight="1" x14ac:dyDescent="0.2">
      <c r="A130" s="8"/>
      <c r="B130" s="242"/>
      <c r="C130" s="221"/>
      <c r="D130" s="221"/>
      <c r="E130" s="221"/>
      <c r="F130" s="221"/>
      <c r="G130" s="221"/>
      <c r="H130" s="221"/>
      <c r="I130" s="221"/>
      <c r="J130" s="221"/>
      <c r="K130" s="221"/>
      <c r="L130" s="243"/>
      <c r="M130" s="8"/>
      <c r="N130" s="8"/>
      <c r="O130" s="8"/>
      <c r="P130" s="8"/>
      <c r="Q130" s="8"/>
    </row>
    <row r="131" spans="1:17" ht="12.75" customHeight="1" x14ac:dyDescent="0.2">
      <c r="A131" s="8"/>
      <c r="B131" s="242"/>
      <c r="C131" s="221"/>
      <c r="D131" s="221"/>
      <c r="E131" s="221"/>
      <c r="F131" s="221"/>
      <c r="G131" s="221"/>
      <c r="H131" s="221"/>
      <c r="I131" s="221"/>
      <c r="J131" s="221"/>
      <c r="K131" s="221"/>
      <c r="L131" s="243"/>
      <c r="M131" s="8"/>
      <c r="N131" s="8"/>
      <c r="O131" s="8"/>
      <c r="P131" s="8"/>
      <c r="Q131" s="8"/>
    </row>
    <row r="132" spans="1:17" ht="12.75" customHeight="1" x14ac:dyDescent="0.2">
      <c r="A132" s="8"/>
      <c r="B132" s="242"/>
      <c r="C132" s="221"/>
      <c r="D132" s="221"/>
      <c r="E132" s="221"/>
      <c r="F132" s="221"/>
      <c r="G132" s="221"/>
      <c r="H132" s="221"/>
      <c r="I132" s="221"/>
      <c r="J132" s="221"/>
      <c r="K132" s="221"/>
      <c r="L132" s="243"/>
      <c r="M132" s="8"/>
      <c r="N132" s="8"/>
      <c r="O132" s="8"/>
      <c r="P132" s="8"/>
      <c r="Q132" s="8"/>
    </row>
    <row r="133" spans="1:17" ht="12.75" customHeight="1" x14ac:dyDescent="0.2">
      <c r="A133" s="8"/>
      <c r="B133" s="242"/>
      <c r="C133" s="221"/>
      <c r="D133" s="221"/>
      <c r="E133" s="221"/>
      <c r="F133" s="221"/>
      <c r="G133" s="221"/>
      <c r="H133" s="221"/>
      <c r="I133" s="221"/>
      <c r="J133" s="221"/>
      <c r="K133" s="221"/>
      <c r="L133" s="243"/>
      <c r="M133" s="8"/>
      <c r="N133" s="8"/>
      <c r="O133" s="8"/>
      <c r="P133" s="8"/>
      <c r="Q133" s="8"/>
    </row>
    <row r="134" spans="1:17" ht="12.75" customHeight="1" x14ac:dyDescent="0.2">
      <c r="A134" s="8"/>
      <c r="B134" s="242"/>
      <c r="C134" s="221"/>
      <c r="D134" s="221"/>
      <c r="E134" s="221"/>
      <c r="F134" s="221"/>
      <c r="G134" s="221"/>
      <c r="H134" s="221"/>
      <c r="I134" s="221"/>
      <c r="J134" s="221"/>
      <c r="K134" s="221"/>
      <c r="L134" s="243"/>
      <c r="M134" s="8"/>
      <c r="N134" s="8"/>
      <c r="O134" s="8"/>
      <c r="P134" s="8"/>
      <c r="Q134" s="8"/>
    </row>
    <row r="135" spans="1:17" ht="12.75" customHeight="1" x14ac:dyDescent="0.2">
      <c r="A135" s="8"/>
      <c r="B135" s="242"/>
      <c r="C135" s="221"/>
      <c r="D135" s="221"/>
      <c r="E135" s="221"/>
      <c r="F135" s="221"/>
      <c r="G135" s="221"/>
      <c r="H135" s="221"/>
      <c r="I135" s="221"/>
      <c r="J135" s="221"/>
      <c r="K135" s="221"/>
      <c r="L135" s="243"/>
      <c r="M135" s="8"/>
      <c r="N135" s="8"/>
      <c r="O135" s="8"/>
      <c r="P135" s="8"/>
      <c r="Q135" s="8"/>
    </row>
    <row r="136" spans="1:17" ht="12.75" customHeight="1" x14ac:dyDescent="0.2">
      <c r="A136" s="8"/>
      <c r="B136" s="242"/>
      <c r="C136" s="221"/>
      <c r="D136" s="221"/>
      <c r="E136" s="221"/>
      <c r="F136" s="221"/>
      <c r="G136" s="221"/>
      <c r="H136" s="221"/>
      <c r="I136" s="221"/>
      <c r="J136" s="221"/>
      <c r="K136" s="221"/>
      <c r="L136" s="243"/>
      <c r="M136" s="8"/>
      <c r="N136" s="8"/>
      <c r="O136" s="8"/>
      <c r="P136" s="8"/>
      <c r="Q136" s="8"/>
    </row>
    <row r="137" spans="1:17" ht="12.75" customHeight="1" x14ac:dyDescent="0.2">
      <c r="A137" s="8"/>
      <c r="B137" s="242"/>
      <c r="C137" s="221"/>
      <c r="D137" s="221"/>
      <c r="E137" s="221"/>
      <c r="F137" s="221"/>
      <c r="G137" s="221"/>
      <c r="H137" s="221"/>
      <c r="I137" s="221"/>
      <c r="J137" s="221"/>
      <c r="K137" s="221"/>
      <c r="L137" s="243"/>
      <c r="M137" s="8"/>
      <c r="N137" s="8"/>
      <c r="O137" s="8"/>
      <c r="P137" s="8"/>
      <c r="Q137" s="8"/>
    </row>
    <row r="138" spans="1:17" ht="12.75" customHeight="1" x14ac:dyDescent="0.2">
      <c r="A138" s="8"/>
      <c r="B138" s="242"/>
      <c r="C138" s="221"/>
      <c r="D138" s="221"/>
      <c r="E138" s="221"/>
      <c r="F138" s="221"/>
      <c r="G138" s="221"/>
      <c r="H138" s="221"/>
      <c r="I138" s="221"/>
      <c r="J138" s="221"/>
      <c r="K138" s="221"/>
      <c r="L138" s="243"/>
      <c r="M138" s="8"/>
      <c r="N138" s="8"/>
      <c r="O138" s="8"/>
      <c r="P138" s="8"/>
      <c r="Q138" s="8"/>
    </row>
    <row r="139" spans="1:17" ht="12.75" customHeight="1" x14ac:dyDescent="0.2">
      <c r="A139" s="8"/>
      <c r="B139" s="242"/>
      <c r="C139" s="221"/>
      <c r="D139" s="221"/>
      <c r="E139" s="221"/>
      <c r="F139" s="221"/>
      <c r="G139" s="221"/>
      <c r="H139" s="221"/>
      <c r="I139" s="221"/>
      <c r="J139" s="221"/>
      <c r="K139" s="221"/>
      <c r="L139" s="243"/>
      <c r="M139" s="8"/>
      <c r="N139" s="8"/>
      <c r="O139" s="8"/>
      <c r="P139" s="8"/>
      <c r="Q139" s="8"/>
    </row>
    <row r="140" spans="1:17" ht="12.75" customHeight="1" x14ac:dyDescent="0.2">
      <c r="A140" s="8"/>
      <c r="B140" s="242"/>
      <c r="C140" s="221"/>
      <c r="D140" s="221"/>
      <c r="E140" s="221"/>
      <c r="F140" s="221"/>
      <c r="G140" s="221"/>
      <c r="H140" s="221"/>
      <c r="I140" s="221"/>
      <c r="J140" s="221"/>
      <c r="K140" s="221"/>
      <c r="L140" s="243"/>
      <c r="M140" s="8"/>
      <c r="N140" s="8"/>
      <c r="O140" s="8"/>
      <c r="P140" s="8"/>
      <c r="Q140" s="8"/>
    </row>
    <row r="141" spans="1:17" ht="12.75" customHeight="1" x14ac:dyDescent="0.2">
      <c r="A141" s="8"/>
      <c r="B141" s="242"/>
      <c r="C141" s="221"/>
      <c r="D141" s="221"/>
      <c r="E141" s="221"/>
      <c r="F141" s="221"/>
      <c r="G141" s="221"/>
      <c r="H141" s="221"/>
      <c r="I141" s="221"/>
      <c r="J141" s="221"/>
      <c r="K141" s="221"/>
      <c r="L141" s="243"/>
      <c r="M141" s="8"/>
      <c r="N141" s="8"/>
      <c r="O141" s="8"/>
      <c r="P141" s="8"/>
      <c r="Q141" s="8"/>
    </row>
    <row r="142" spans="1:17" ht="12.75" customHeight="1" x14ac:dyDescent="0.2">
      <c r="A142" s="8"/>
      <c r="B142" s="242"/>
      <c r="C142" s="221"/>
      <c r="D142" s="221"/>
      <c r="E142" s="221"/>
      <c r="F142" s="221"/>
      <c r="G142" s="221"/>
      <c r="H142" s="221"/>
      <c r="I142" s="221"/>
      <c r="J142" s="221"/>
      <c r="K142" s="221"/>
      <c r="L142" s="243"/>
      <c r="M142" s="8"/>
      <c r="N142" s="8"/>
      <c r="O142" s="8"/>
      <c r="P142" s="8"/>
      <c r="Q142" s="8"/>
    </row>
    <row r="143" spans="1:17" ht="12.75" customHeight="1" x14ac:dyDescent="0.2">
      <c r="A143" s="8"/>
      <c r="B143" s="242"/>
      <c r="C143" s="221"/>
      <c r="D143" s="221"/>
      <c r="E143" s="221"/>
      <c r="F143" s="221"/>
      <c r="G143" s="221"/>
      <c r="H143" s="221"/>
      <c r="I143" s="221"/>
      <c r="J143" s="221"/>
      <c r="K143" s="221"/>
      <c r="L143" s="243"/>
      <c r="M143" s="8"/>
      <c r="N143" s="8"/>
      <c r="O143" s="8"/>
      <c r="P143" s="8"/>
      <c r="Q143" s="8"/>
    </row>
    <row r="144" spans="1:17" ht="12.75" customHeight="1" x14ac:dyDescent="0.2">
      <c r="A144" s="8"/>
      <c r="B144" s="242"/>
      <c r="C144" s="221"/>
      <c r="D144" s="221"/>
      <c r="E144" s="221"/>
      <c r="F144" s="221"/>
      <c r="G144" s="221"/>
      <c r="H144" s="221"/>
      <c r="I144" s="221"/>
      <c r="J144" s="221"/>
      <c r="K144" s="221"/>
      <c r="L144" s="243"/>
      <c r="M144" s="8"/>
      <c r="N144" s="8"/>
      <c r="O144" s="8"/>
      <c r="P144" s="8"/>
      <c r="Q144" s="8"/>
    </row>
    <row r="145" spans="1:17" ht="12.75" customHeight="1" x14ac:dyDescent="0.2">
      <c r="A145" s="8"/>
      <c r="B145" s="242"/>
      <c r="C145" s="221"/>
      <c r="D145" s="221"/>
      <c r="E145" s="221"/>
      <c r="F145" s="221"/>
      <c r="G145" s="221"/>
      <c r="H145" s="221"/>
      <c r="I145" s="221"/>
      <c r="J145" s="221"/>
      <c r="K145" s="221"/>
      <c r="L145" s="243"/>
      <c r="M145" s="8"/>
      <c r="N145" s="8"/>
      <c r="O145" s="8"/>
      <c r="P145" s="8"/>
      <c r="Q145" s="8"/>
    </row>
    <row r="146" spans="1:17" ht="12.75" customHeight="1" x14ac:dyDescent="0.2">
      <c r="A146" s="8"/>
      <c r="B146" s="242"/>
      <c r="C146" s="221"/>
      <c r="D146" s="221"/>
      <c r="E146" s="221"/>
      <c r="F146" s="221"/>
      <c r="G146" s="221"/>
      <c r="H146" s="221"/>
      <c r="I146" s="221"/>
      <c r="J146" s="221"/>
      <c r="K146" s="221"/>
      <c r="L146" s="243"/>
      <c r="M146" s="8"/>
      <c r="N146" s="8"/>
      <c r="O146" s="8"/>
      <c r="P146" s="8"/>
      <c r="Q146" s="8"/>
    </row>
    <row r="147" spans="1:17" ht="12.75" customHeight="1" x14ac:dyDescent="0.2">
      <c r="A147" s="8"/>
      <c r="B147" s="242"/>
      <c r="C147" s="221"/>
      <c r="D147" s="221"/>
      <c r="E147" s="221"/>
      <c r="F147" s="221"/>
      <c r="G147" s="221"/>
      <c r="H147" s="221"/>
      <c r="I147" s="221"/>
      <c r="J147" s="221"/>
      <c r="K147" s="221"/>
      <c r="L147" s="243"/>
      <c r="M147" s="8"/>
      <c r="N147" s="8"/>
      <c r="O147" s="8"/>
      <c r="P147" s="8"/>
      <c r="Q147" s="8"/>
    </row>
    <row r="148" spans="1:17" ht="12.75" customHeight="1" x14ac:dyDescent="0.2">
      <c r="A148" s="8"/>
      <c r="B148" s="242"/>
      <c r="C148" s="221"/>
      <c r="D148" s="221"/>
      <c r="E148" s="221"/>
      <c r="F148" s="221"/>
      <c r="G148" s="221"/>
      <c r="H148" s="221"/>
      <c r="I148" s="221"/>
      <c r="J148" s="221"/>
      <c r="K148" s="221"/>
      <c r="L148" s="243"/>
      <c r="M148" s="8"/>
      <c r="N148" s="8"/>
      <c r="O148" s="8"/>
      <c r="P148" s="8"/>
      <c r="Q148" s="8"/>
    </row>
    <row r="149" spans="1:17" ht="12.75" customHeight="1" x14ac:dyDescent="0.2">
      <c r="A149" s="8"/>
      <c r="B149" s="242"/>
      <c r="C149" s="221"/>
      <c r="D149" s="221"/>
      <c r="E149" s="221"/>
      <c r="F149" s="221"/>
      <c r="G149" s="221"/>
      <c r="H149" s="221"/>
      <c r="I149" s="221"/>
      <c r="J149" s="221"/>
      <c r="K149" s="221"/>
      <c r="L149" s="243"/>
      <c r="M149" s="8"/>
      <c r="N149" s="8"/>
      <c r="O149" s="8"/>
      <c r="P149" s="8"/>
      <c r="Q149" s="8"/>
    </row>
    <row r="150" spans="1:17" ht="12.75" customHeight="1" x14ac:dyDescent="0.2">
      <c r="A150" s="8"/>
      <c r="B150" s="242"/>
      <c r="C150" s="221"/>
      <c r="D150" s="221"/>
      <c r="E150" s="221"/>
      <c r="F150" s="221"/>
      <c r="G150" s="221"/>
      <c r="H150" s="221"/>
      <c r="I150" s="221"/>
      <c r="J150" s="221"/>
      <c r="K150" s="221"/>
      <c r="L150" s="243"/>
      <c r="M150" s="8"/>
      <c r="N150" s="8"/>
      <c r="O150" s="8"/>
      <c r="P150" s="8"/>
      <c r="Q150" s="8"/>
    </row>
    <row r="151" spans="1:17" ht="12.75" customHeight="1" x14ac:dyDescent="0.2">
      <c r="A151" s="8"/>
      <c r="B151" s="242"/>
      <c r="C151" s="221"/>
      <c r="D151" s="221"/>
      <c r="E151" s="221"/>
      <c r="F151" s="221"/>
      <c r="G151" s="221"/>
      <c r="H151" s="221"/>
      <c r="I151" s="221"/>
      <c r="J151" s="221"/>
      <c r="K151" s="221"/>
      <c r="L151" s="243"/>
      <c r="M151" s="8"/>
      <c r="N151" s="8"/>
      <c r="O151" s="8"/>
      <c r="P151" s="8"/>
      <c r="Q151" s="8"/>
    </row>
    <row r="152" spans="1:17" ht="12.75" customHeight="1" x14ac:dyDescent="0.2">
      <c r="A152" s="8"/>
      <c r="B152" s="242"/>
      <c r="C152" s="221"/>
      <c r="D152" s="221"/>
      <c r="E152" s="221"/>
      <c r="F152" s="221"/>
      <c r="G152" s="221"/>
      <c r="H152" s="221"/>
      <c r="I152" s="221"/>
      <c r="J152" s="221"/>
      <c r="K152" s="221"/>
      <c r="L152" s="243"/>
      <c r="M152" s="8"/>
      <c r="N152" s="8"/>
      <c r="O152" s="8"/>
      <c r="P152" s="8"/>
      <c r="Q152" s="8"/>
    </row>
    <row r="153" spans="1:17" ht="12.75" customHeight="1" x14ac:dyDescent="0.2">
      <c r="A153" s="8"/>
      <c r="B153" s="242"/>
      <c r="C153" s="221"/>
      <c r="D153" s="221"/>
      <c r="E153" s="221"/>
      <c r="F153" s="221"/>
      <c r="G153" s="221"/>
      <c r="H153" s="221"/>
      <c r="I153" s="221"/>
      <c r="J153" s="221"/>
      <c r="K153" s="221"/>
      <c r="L153" s="243"/>
      <c r="M153" s="8"/>
      <c r="N153" s="8"/>
      <c r="O153" s="8"/>
      <c r="P153" s="8"/>
      <c r="Q153" s="8"/>
    </row>
    <row r="154" spans="1:17" ht="12.75" customHeight="1" x14ac:dyDescent="0.2">
      <c r="A154" s="8"/>
      <c r="B154" s="242"/>
      <c r="C154" s="221"/>
      <c r="D154" s="221"/>
      <c r="E154" s="221"/>
      <c r="F154" s="221"/>
      <c r="G154" s="221"/>
      <c r="H154" s="221"/>
      <c r="I154" s="221"/>
      <c r="J154" s="221"/>
      <c r="K154" s="221"/>
      <c r="L154" s="243"/>
      <c r="M154" s="8"/>
      <c r="N154" s="8"/>
      <c r="O154" s="8"/>
      <c r="P154" s="8"/>
      <c r="Q154" s="8"/>
    </row>
    <row r="155" spans="1:17" ht="12.75" customHeight="1" x14ac:dyDescent="0.2">
      <c r="A155" s="8"/>
      <c r="B155" s="242"/>
      <c r="C155" s="221"/>
      <c r="D155" s="221"/>
      <c r="E155" s="221"/>
      <c r="F155" s="221"/>
      <c r="G155" s="221"/>
      <c r="H155" s="221"/>
      <c r="I155" s="221"/>
      <c r="J155" s="221"/>
      <c r="K155" s="221"/>
      <c r="L155" s="243"/>
      <c r="M155" s="8"/>
      <c r="N155" s="8"/>
      <c r="O155" s="8"/>
      <c r="P155" s="8"/>
      <c r="Q155" s="8"/>
    </row>
    <row r="156" spans="1:17" ht="12.75" customHeight="1" x14ac:dyDescent="0.2">
      <c r="A156" s="8"/>
      <c r="B156" s="242"/>
      <c r="C156" s="221"/>
      <c r="D156" s="221"/>
      <c r="E156" s="221"/>
      <c r="F156" s="221"/>
      <c r="G156" s="221"/>
      <c r="H156" s="221"/>
      <c r="I156" s="221"/>
      <c r="J156" s="221"/>
      <c r="K156" s="221"/>
      <c r="L156" s="243"/>
      <c r="M156" s="8"/>
      <c r="N156" s="8"/>
      <c r="O156" s="8"/>
      <c r="P156" s="8"/>
      <c r="Q156" s="8"/>
    </row>
    <row r="157" spans="1:17" ht="12.75" customHeight="1" x14ac:dyDescent="0.2">
      <c r="A157" s="8"/>
      <c r="B157" s="242"/>
      <c r="C157" s="221"/>
      <c r="D157" s="221"/>
      <c r="E157" s="221"/>
      <c r="F157" s="221"/>
      <c r="G157" s="221"/>
      <c r="H157" s="221"/>
      <c r="I157" s="221"/>
      <c r="J157" s="221"/>
      <c r="K157" s="221"/>
      <c r="L157" s="243"/>
      <c r="M157" s="8"/>
      <c r="N157" s="8"/>
      <c r="O157" s="8"/>
      <c r="P157" s="8"/>
      <c r="Q157" s="8"/>
    </row>
    <row r="158" spans="1:17" ht="12.75" customHeight="1" x14ac:dyDescent="0.2">
      <c r="A158" s="8"/>
      <c r="B158" s="242"/>
      <c r="C158" s="221"/>
      <c r="D158" s="221"/>
      <c r="E158" s="221"/>
      <c r="F158" s="221"/>
      <c r="G158" s="221"/>
      <c r="H158" s="221"/>
      <c r="I158" s="221"/>
      <c r="J158" s="221"/>
      <c r="K158" s="221"/>
      <c r="L158" s="243"/>
      <c r="M158" s="8"/>
      <c r="N158" s="8"/>
      <c r="O158" s="8"/>
      <c r="P158" s="8"/>
      <c r="Q158" s="8"/>
    </row>
    <row r="159" spans="1:17" ht="12.75" customHeight="1" x14ac:dyDescent="0.2">
      <c r="A159" s="8"/>
      <c r="B159" s="242"/>
      <c r="C159" s="221"/>
      <c r="D159" s="221"/>
      <c r="E159" s="221"/>
      <c r="F159" s="221"/>
      <c r="G159" s="221"/>
      <c r="H159" s="221"/>
      <c r="I159" s="221"/>
      <c r="J159" s="221"/>
      <c r="K159" s="221"/>
      <c r="L159" s="243"/>
      <c r="M159" s="8"/>
      <c r="N159" s="8"/>
      <c r="O159" s="8"/>
      <c r="P159" s="8"/>
      <c r="Q159" s="8"/>
    </row>
    <row r="160" spans="1:17" ht="12.75" customHeight="1" x14ac:dyDescent="0.2">
      <c r="A160" s="8"/>
      <c r="B160" s="242"/>
      <c r="C160" s="221"/>
      <c r="D160" s="221"/>
      <c r="E160" s="221"/>
      <c r="F160" s="221"/>
      <c r="G160" s="221"/>
      <c r="H160" s="221"/>
      <c r="I160" s="221"/>
      <c r="J160" s="221"/>
      <c r="K160" s="221"/>
      <c r="L160" s="243"/>
      <c r="M160" s="8"/>
      <c r="N160" s="8"/>
      <c r="O160" s="8"/>
      <c r="P160" s="8"/>
      <c r="Q160" s="8"/>
    </row>
    <row r="161" spans="1:17" ht="12.75" customHeight="1" x14ac:dyDescent="0.2">
      <c r="A161" s="8"/>
      <c r="B161" s="242"/>
      <c r="C161" s="221"/>
      <c r="D161" s="221"/>
      <c r="E161" s="221"/>
      <c r="F161" s="221"/>
      <c r="G161" s="221"/>
      <c r="H161" s="221"/>
      <c r="I161" s="221"/>
      <c r="J161" s="221"/>
      <c r="K161" s="221"/>
      <c r="L161" s="243"/>
      <c r="M161" s="8"/>
      <c r="N161" s="8"/>
      <c r="O161" s="8"/>
      <c r="P161" s="8"/>
      <c r="Q161" s="8"/>
    </row>
    <row r="162" spans="1:17" ht="12.75" customHeight="1" x14ac:dyDescent="0.2">
      <c r="A162" s="8"/>
      <c r="B162" s="242"/>
      <c r="C162" s="221"/>
      <c r="D162" s="221"/>
      <c r="E162" s="221"/>
      <c r="F162" s="221"/>
      <c r="G162" s="221"/>
      <c r="H162" s="221"/>
      <c r="I162" s="221"/>
      <c r="J162" s="221"/>
      <c r="K162" s="221"/>
      <c r="L162" s="243"/>
      <c r="M162" s="8"/>
      <c r="N162" s="8"/>
      <c r="O162" s="8"/>
      <c r="P162" s="8"/>
      <c r="Q162" s="8"/>
    </row>
    <row r="163" spans="1:17" ht="12.75" customHeight="1" x14ac:dyDescent="0.2">
      <c r="A163" s="8"/>
      <c r="B163" s="242"/>
      <c r="C163" s="221"/>
      <c r="D163" s="221"/>
      <c r="E163" s="221"/>
      <c r="F163" s="221"/>
      <c r="G163" s="221"/>
      <c r="H163" s="221"/>
      <c r="I163" s="221"/>
      <c r="J163" s="221"/>
      <c r="K163" s="221"/>
      <c r="L163" s="243"/>
      <c r="M163" s="8"/>
      <c r="N163" s="8"/>
      <c r="O163" s="8"/>
      <c r="P163" s="8"/>
      <c r="Q163" s="8"/>
    </row>
    <row r="164" spans="1:17" ht="12.75" customHeight="1" x14ac:dyDescent="0.2">
      <c r="A164" s="8"/>
      <c r="B164" s="242"/>
      <c r="C164" s="221"/>
      <c r="D164" s="221"/>
      <c r="E164" s="221"/>
      <c r="F164" s="221"/>
      <c r="G164" s="221"/>
      <c r="H164" s="221"/>
      <c r="I164" s="221"/>
      <c r="J164" s="221"/>
      <c r="K164" s="221"/>
      <c r="L164" s="243"/>
      <c r="M164" s="8"/>
      <c r="N164" s="8"/>
      <c r="O164" s="8"/>
      <c r="P164" s="8"/>
      <c r="Q164" s="8"/>
    </row>
    <row r="165" spans="1:17" ht="12.75" customHeight="1" x14ac:dyDescent="0.2">
      <c r="A165" s="8"/>
      <c r="B165" s="242"/>
      <c r="C165" s="221"/>
      <c r="D165" s="221"/>
      <c r="E165" s="221"/>
      <c r="F165" s="221"/>
      <c r="G165" s="221"/>
      <c r="H165" s="221"/>
      <c r="I165" s="221"/>
      <c r="J165" s="221"/>
      <c r="K165" s="221"/>
      <c r="L165" s="243"/>
      <c r="M165" s="8"/>
      <c r="N165" s="8"/>
      <c r="O165" s="8"/>
      <c r="P165" s="8"/>
      <c r="Q165" s="8"/>
    </row>
    <row r="166" spans="1:17" ht="12.75" customHeight="1" x14ac:dyDescent="0.2">
      <c r="A166" s="8"/>
      <c r="B166" s="242"/>
      <c r="C166" s="221"/>
      <c r="D166" s="221"/>
      <c r="E166" s="221"/>
      <c r="F166" s="221"/>
      <c r="G166" s="221"/>
      <c r="H166" s="221"/>
      <c r="I166" s="221"/>
      <c r="J166" s="221"/>
      <c r="K166" s="221"/>
      <c r="L166" s="243"/>
      <c r="M166" s="8"/>
      <c r="N166" s="8"/>
      <c r="O166" s="8"/>
      <c r="P166" s="8"/>
      <c r="Q166" s="8"/>
    </row>
    <row r="167" spans="1:17" ht="12.75" customHeight="1" x14ac:dyDescent="0.2">
      <c r="A167" s="8"/>
      <c r="B167" s="242"/>
      <c r="C167" s="221"/>
      <c r="D167" s="221"/>
      <c r="E167" s="221"/>
      <c r="F167" s="221"/>
      <c r="G167" s="221"/>
      <c r="H167" s="221"/>
      <c r="I167" s="221"/>
      <c r="J167" s="221"/>
      <c r="K167" s="221"/>
      <c r="L167" s="243"/>
      <c r="M167" s="8"/>
      <c r="N167" s="8"/>
      <c r="O167" s="8"/>
      <c r="P167" s="8"/>
      <c r="Q167" s="8"/>
    </row>
    <row r="168" spans="1:17" ht="12.75" customHeight="1" x14ac:dyDescent="0.2">
      <c r="A168" s="8"/>
      <c r="B168" s="242"/>
      <c r="C168" s="221"/>
      <c r="D168" s="221"/>
      <c r="E168" s="221"/>
      <c r="F168" s="221"/>
      <c r="G168" s="221"/>
      <c r="H168" s="221"/>
      <c r="I168" s="221"/>
      <c r="J168" s="221"/>
      <c r="K168" s="221"/>
      <c r="L168" s="243"/>
      <c r="M168" s="8"/>
      <c r="N168" s="8"/>
      <c r="O168" s="8"/>
      <c r="P168" s="8"/>
      <c r="Q168" s="8"/>
    </row>
    <row r="169" spans="1:17" ht="12.75" customHeight="1" x14ac:dyDescent="0.2">
      <c r="A169" s="8"/>
      <c r="B169" s="242"/>
      <c r="C169" s="221"/>
      <c r="D169" s="221"/>
      <c r="E169" s="221"/>
      <c r="F169" s="221"/>
      <c r="G169" s="221"/>
      <c r="H169" s="221"/>
      <c r="I169" s="221"/>
      <c r="J169" s="221"/>
      <c r="K169" s="221"/>
      <c r="L169" s="243"/>
      <c r="M169" s="8"/>
      <c r="N169" s="8"/>
      <c r="O169" s="8"/>
      <c r="P169" s="8"/>
      <c r="Q169" s="8"/>
    </row>
    <row r="170" spans="1:17" ht="12.75" customHeight="1" x14ac:dyDescent="0.2">
      <c r="A170" s="8"/>
      <c r="B170" s="242"/>
      <c r="C170" s="221"/>
      <c r="D170" s="221"/>
      <c r="E170" s="221"/>
      <c r="F170" s="221"/>
      <c r="G170" s="221"/>
      <c r="H170" s="221"/>
      <c r="I170" s="221"/>
      <c r="J170" s="221"/>
      <c r="K170" s="221"/>
      <c r="L170" s="243"/>
      <c r="M170" s="8"/>
      <c r="N170" s="8"/>
      <c r="O170" s="8"/>
      <c r="P170" s="8"/>
      <c r="Q170" s="8"/>
    </row>
    <row r="171" spans="1:17" ht="12.75" customHeight="1" x14ac:dyDescent="0.2">
      <c r="A171" s="8"/>
      <c r="B171" s="242"/>
      <c r="C171" s="221"/>
      <c r="D171" s="221"/>
      <c r="E171" s="221"/>
      <c r="F171" s="221"/>
      <c r="G171" s="221"/>
      <c r="H171" s="221"/>
      <c r="I171" s="221"/>
      <c r="J171" s="221"/>
      <c r="K171" s="221"/>
      <c r="L171" s="243"/>
      <c r="M171" s="8"/>
      <c r="N171" s="8"/>
      <c r="O171" s="8"/>
      <c r="P171" s="8"/>
      <c r="Q171" s="8"/>
    </row>
    <row r="172" spans="1:17" ht="12.75" customHeight="1" x14ac:dyDescent="0.2">
      <c r="A172" s="8"/>
      <c r="B172" s="242"/>
      <c r="C172" s="221"/>
      <c r="D172" s="221"/>
      <c r="E172" s="221"/>
      <c r="F172" s="221"/>
      <c r="G172" s="221"/>
      <c r="H172" s="221"/>
      <c r="I172" s="221"/>
      <c r="J172" s="221"/>
      <c r="K172" s="221"/>
      <c r="L172" s="243"/>
      <c r="M172" s="8"/>
      <c r="N172" s="8"/>
      <c r="O172" s="8"/>
      <c r="P172" s="8"/>
      <c r="Q172" s="8"/>
    </row>
    <row r="173" spans="1:17" ht="12.75" customHeight="1" x14ac:dyDescent="0.2">
      <c r="A173" s="8"/>
      <c r="B173" s="242"/>
      <c r="C173" s="221"/>
      <c r="D173" s="221"/>
      <c r="E173" s="221"/>
      <c r="F173" s="221"/>
      <c r="G173" s="221"/>
      <c r="H173" s="221"/>
      <c r="I173" s="221"/>
      <c r="J173" s="221"/>
      <c r="K173" s="221"/>
      <c r="L173" s="243"/>
      <c r="M173" s="8"/>
      <c r="N173" s="8"/>
      <c r="O173" s="8"/>
      <c r="P173" s="8"/>
      <c r="Q173" s="8"/>
    </row>
    <row r="174" spans="1:17" ht="12.75" customHeight="1" x14ac:dyDescent="0.2">
      <c r="A174" s="8"/>
      <c r="B174" s="242"/>
      <c r="C174" s="221"/>
      <c r="D174" s="221"/>
      <c r="E174" s="221"/>
      <c r="F174" s="221"/>
      <c r="G174" s="221"/>
      <c r="H174" s="221"/>
      <c r="I174" s="221"/>
      <c r="J174" s="221"/>
      <c r="K174" s="221"/>
      <c r="L174" s="243"/>
      <c r="M174" s="8"/>
      <c r="N174" s="8"/>
      <c r="O174" s="8"/>
      <c r="P174" s="8"/>
      <c r="Q174" s="8"/>
    </row>
    <row r="175" spans="1:17" ht="12.75" customHeight="1" x14ac:dyDescent="0.2">
      <c r="A175" s="8"/>
      <c r="B175" s="242"/>
      <c r="C175" s="221"/>
      <c r="D175" s="221"/>
      <c r="E175" s="221"/>
      <c r="F175" s="221"/>
      <c r="G175" s="221"/>
      <c r="H175" s="221"/>
      <c r="I175" s="221"/>
      <c r="J175" s="221"/>
      <c r="K175" s="221"/>
      <c r="L175" s="243"/>
      <c r="M175" s="8"/>
      <c r="N175" s="8"/>
      <c r="O175" s="8"/>
      <c r="P175" s="8"/>
      <c r="Q175" s="8"/>
    </row>
    <row r="176" spans="1:17" ht="12.75" customHeight="1" x14ac:dyDescent="0.2">
      <c r="A176" s="8"/>
      <c r="B176" s="242"/>
      <c r="C176" s="221"/>
      <c r="D176" s="221"/>
      <c r="E176" s="221"/>
      <c r="F176" s="221"/>
      <c r="G176" s="221"/>
      <c r="H176" s="221"/>
      <c r="I176" s="221"/>
      <c r="J176" s="221"/>
      <c r="K176" s="221"/>
      <c r="L176" s="243"/>
      <c r="M176" s="8"/>
      <c r="N176" s="8"/>
      <c r="O176" s="8"/>
      <c r="P176" s="8"/>
      <c r="Q176" s="8"/>
    </row>
    <row r="177" spans="1:17" ht="12.75" customHeight="1" x14ac:dyDescent="0.2">
      <c r="A177" s="8"/>
      <c r="B177" s="242"/>
      <c r="C177" s="221"/>
      <c r="D177" s="221"/>
      <c r="E177" s="221"/>
      <c r="F177" s="221"/>
      <c r="G177" s="221"/>
      <c r="H177" s="221"/>
      <c r="I177" s="221"/>
      <c r="J177" s="221"/>
      <c r="K177" s="221"/>
      <c r="L177" s="243"/>
      <c r="M177" s="8"/>
      <c r="N177" s="8"/>
      <c r="O177" s="8"/>
      <c r="P177" s="8"/>
      <c r="Q177" s="8"/>
    </row>
    <row r="178" spans="1:17" ht="12.75" customHeight="1" x14ac:dyDescent="0.2">
      <c r="A178" s="8"/>
      <c r="B178" s="242"/>
      <c r="C178" s="221"/>
      <c r="D178" s="221"/>
      <c r="E178" s="221"/>
      <c r="F178" s="221"/>
      <c r="G178" s="221"/>
      <c r="H178" s="221"/>
      <c r="I178" s="221"/>
      <c r="J178" s="221"/>
      <c r="K178" s="221"/>
      <c r="L178" s="243"/>
      <c r="M178" s="8"/>
      <c r="N178" s="8"/>
      <c r="O178" s="8"/>
      <c r="P178" s="8"/>
      <c r="Q178" s="8"/>
    </row>
    <row r="179" spans="1:17" ht="12.75" customHeight="1" x14ac:dyDescent="0.2">
      <c r="A179" s="8"/>
      <c r="B179" s="242"/>
      <c r="C179" s="221"/>
      <c r="D179" s="221"/>
      <c r="E179" s="221"/>
      <c r="F179" s="221"/>
      <c r="G179" s="221"/>
      <c r="H179" s="221"/>
      <c r="I179" s="221"/>
      <c r="J179" s="221"/>
      <c r="K179" s="221"/>
      <c r="L179" s="243"/>
      <c r="M179" s="8"/>
      <c r="N179" s="8"/>
      <c r="O179" s="8"/>
      <c r="P179" s="8"/>
      <c r="Q179" s="8"/>
    </row>
    <row r="180" spans="1:17" ht="12.75" customHeight="1" x14ac:dyDescent="0.2">
      <c r="A180" s="8"/>
      <c r="B180" s="242"/>
      <c r="C180" s="221"/>
      <c r="D180" s="221"/>
      <c r="E180" s="221"/>
      <c r="F180" s="221"/>
      <c r="G180" s="221"/>
      <c r="H180" s="221"/>
      <c r="I180" s="221"/>
      <c r="J180" s="221"/>
      <c r="K180" s="221"/>
      <c r="L180" s="243"/>
      <c r="M180" s="8"/>
      <c r="N180" s="8"/>
      <c r="O180" s="8"/>
      <c r="P180" s="8"/>
      <c r="Q180" s="8"/>
    </row>
    <row r="181" spans="1:17" ht="12.75" customHeight="1" x14ac:dyDescent="0.2">
      <c r="A181" s="8"/>
      <c r="B181" s="242"/>
      <c r="C181" s="221"/>
      <c r="D181" s="221"/>
      <c r="E181" s="221"/>
      <c r="F181" s="221"/>
      <c r="G181" s="221"/>
      <c r="H181" s="221"/>
      <c r="I181" s="221"/>
      <c r="J181" s="221"/>
      <c r="K181" s="221"/>
      <c r="L181" s="243"/>
      <c r="M181" s="8"/>
      <c r="N181" s="8"/>
      <c r="O181" s="8"/>
      <c r="P181" s="8"/>
      <c r="Q181" s="8"/>
    </row>
    <row r="182" spans="1:17" ht="12.75" customHeight="1" x14ac:dyDescent="0.2">
      <c r="A182" s="8"/>
      <c r="B182" s="242"/>
      <c r="C182" s="221"/>
      <c r="D182" s="221"/>
      <c r="E182" s="221"/>
      <c r="F182" s="221"/>
      <c r="G182" s="221"/>
      <c r="H182" s="221"/>
      <c r="I182" s="221"/>
      <c r="J182" s="221"/>
      <c r="K182" s="221"/>
      <c r="L182" s="243"/>
      <c r="M182" s="8"/>
      <c r="N182" s="8"/>
      <c r="O182" s="8"/>
      <c r="P182" s="8"/>
      <c r="Q182" s="8"/>
    </row>
    <row r="183" spans="1:17" ht="12.75" customHeight="1" x14ac:dyDescent="0.2">
      <c r="A183" s="8"/>
      <c r="B183" s="242"/>
      <c r="C183" s="221"/>
      <c r="D183" s="221"/>
      <c r="E183" s="221"/>
      <c r="F183" s="221"/>
      <c r="G183" s="221"/>
      <c r="H183" s="221"/>
      <c r="I183" s="221"/>
      <c r="J183" s="221"/>
      <c r="K183" s="221"/>
      <c r="L183" s="243"/>
      <c r="M183" s="8"/>
      <c r="N183" s="8"/>
      <c r="O183" s="8"/>
      <c r="P183" s="8"/>
      <c r="Q183" s="8"/>
    </row>
    <row r="184" spans="1:17" ht="12.75" customHeight="1" x14ac:dyDescent="0.2">
      <c r="A184" s="8"/>
      <c r="B184" s="242"/>
      <c r="C184" s="221"/>
      <c r="D184" s="221"/>
      <c r="E184" s="221"/>
      <c r="F184" s="221"/>
      <c r="G184" s="221"/>
      <c r="H184" s="221"/>
      <c r="I184" s="221"/>
      <c r="J184" s="221"/>
      <c r="K184" s="221"/>
      <c r="L184" s="243"/>
      <c r="M184" s="8"/>
      <c r="N184" s="8"/>
      <c r="O184" s="8"/>
      <c r="P184" s="8"/>
      <c r="Q184" s="8"/>
    </row>
    <row r="185" spans="1:17" ht="12.75" customHeight="1" x14ac:dyDescent="0.2">
      <c r="A185" s="8"/>
      <c r="B185" s="242"/>
      <c r="C185" s="221"/>
      <c r="D185" s="221"/>
      <c r="E185" s="221"/>
      <c r="F185" s="221"/>
      <c r="G185" s="221"/>
      <c r="H185" s="221"/>
      <c r="I185" s="221"/>
      <c r="J185" s="221"/>
      <c r="K185" s="221"/>
      <c r="L185" s="243"/>
      <c r="M185" s="8"/>
      <c r="N185" s="8"/>
      <c r="O185" s="8"/>
      <c r="P185" s="8"/>
      <c r="Q185" s="8"/>
    </row>
    <row r="186" spans="1:17" ht="12.75" customHeight="1" x14ac:dyDescent="0.2">
      <c r="A186" s="8"/>
      <c r="B186" s="242"/>
      <c r="C186" s="221"/>
      <c r="D186" s="221"/>
      <c r="E186" s="221"/>
      <c r="F186" s="221"/>
      <c r="G186" s="221"/>
      <c r="H186" s="221"/>
      <c r="I186" s="221"/>
      <c r="J186" s="221"/>
      <c r="K186" s="221"/>
      <c r="L186" s="243"/>
      <c r="M186" s="8"/>
      <c r="N186" s="8"/>
      <c r="O186" s="8"/>
      <c r="P186" s="8"/>
      <c r="Q186" s="8"/>
    </row>
    <row r="187" spans="1:17" ht="12.75" customHeight="1" x14ac:dyDescent="0.2">
      <c r="A187" s="8"/>
      <c r="B187" s="242"/>
      <c r="C187" s="221"/>
      <c r="D187" s="221"/>
      <c r="E187" s="221"/>
      <c r="F187" s="221"/>
      <c r="G187" s="221"/>
      <c r="H187" s="221"/>
      <c r="I187" s="221"/>
      <c r="J187" s="221"/>
      <c r="K187" s="221"/>
      <c r="L187" s="243"/>
      <c r="M187" s="8"/>
      <c r="N187" s="8"/>
      <c r="O187" s="8"/>
      <c r="P187" s="8"/>
      <c r="Q187" s="8"/>
    </row>
    <row r="188" spans="1:17" ht="12.75" customHeight="1" x14ac:dyDescent="0.2">
      <c r="A188" s="8"/>
      <c r="B188" s="242"/>
      <c r="C188" s="221"/>
      <c r="D188" s="221"/>
      <c r="E188" s="221"/>
      <c r="F188" s="221"/>
      <c r="G188" s="221"/>
      <c r="H188" s="221"/>
      <c r="I188" s="221"/>
      <c r="J188" s="221"/>
      <c r="K188" s="221"/>
      <c r="L188" s="243"/>
      <c r="M188" s="8"/>
      <c r="N188" s="8"/>
      <c r="O188" s="8"/>
      <c r="P188" s="8"/>
      <c r="Q188" s="8"/>
    </row>
    <row r="189" spans="1:17" ht="12.75" customHeight="1" x14ac:dyDescent="0.2">
      <c r="A189" s="8"/>
      <c r="B189" s="544"/>
      <c r="C189" s="225"/>
      <c r="D189" s="225"/>
      <c r="E189" s="225"/>
      <c r="F189" s="225"/>
      <c r="G189" s="225"/>
      <c r="H189" s="225"/>
      <c r="I189" s="225"/>
      <c r="J189" s="225"/>
      <c r="K189" s="225"/>
      <c r="L189" s="555"/>
      <c r="M189" s="8"/>
      <c r="N189" s="8"/>
      <c r="O189" s="8"/>
      <c r="P189" s="8"/>
      <c r="Q189" s="8"/>
    </row>
    <row r="190" spans="1:17" ht="12.75" customHeight="1" x14ac:dyDescent="0.2">
      <c r="A190" s="8"/>
      <c r="B190" s="8"/>
      <c r="C190" s="8"/>
      <c r="D190" s="8"/>
      <c r="E190" s="8"/>
      <c r="F190" s="8"/>
      <c r="G190" s="8"/>
      <c r="H190" s="8"/>
      <c r="I190" s="8"/>
      <c r="J190" s="8"/>
      <c r="K190" s="8"/>
      <c r="L190" s="8"/>
      <c r="M190" s="8"/>
      <c r="N190" s="8"/>
      <c r="O190" s="8"/>
      <c r="P190" s="8"/>
      <c r="Q190" s="8"/>
    </row>
    <row r="191" spans="1:17" ht="12.75" customHeight="1" x14ac:dyDescent="0.2">
      <c r="A191" s="8"/>
      <c r="B191" s="8"/>
      <c r="C191" s="8"/>
      <c r="D191" s="8"/>
      <c r="E191" s="8"/>
      <c r="F191" s="8"/>
      <c r="G191" s="8"/>
      <c r="H191" s="8"/>
      <c r="I191" s="8"/>
      <c r="J191" s="8"/>
      <c r="K191" s="8"/>
      <c r="L191" s="8"/>
      <c r="M191" s="8"/>
      <c r="N191" s="8"/>
      <c r="O191" s="8"/>
      <c r="P191" s="8"/>
      <c r="Q191" s="8"/>
    </row>
    <row r="192" spans="1:17" ht="12.75" customHeight="1" x14ac:dyDescent="0.2">
      <c r="A192" s="8"/>
      <c r="B192" s="8"/>
      <c r="C192" s="8"/>
      <c r="D192" s="8"/>
      <c r="E192" s="8"/>
      <c r="F192" s="8"/>
      <c r="G192" s="8"/>
      <c r="H192" s="8"/>
      <c r="I192" s="8"/>
      <c r="J192" s="8"/>
      <c r="K192" s="8"/>
      <c r="L192" s="8"/>
      <c r="M192" s="8"/>
      <c r="N192" s="8"/>
      <c r="O192" s="8"/>
      <c r="P192" s="8"/>
      <c r="Q192" s="8"/>
    </row>
    <row r="193" spans="1:17" ht="12.75" customHeight="1" x14ac:dyDescent="0.2">
      <c r="A193" s="8"/>
      <c r="B193" s="8"/>
      <c r="C193" s="8"/>
      <c r="D193" s="8"/>
      <c r="E193" s="8"/>
      <c r="F193" s="8"/>
      <c r="G193" s="8"/>
      <c r="H193" s="8"/>
      <c r="I193" s="8"/>
      <c r="J193" s="8"/>
      <c r="K193" s="8"/>
      <c r="L193" s="8"/>
      <c r="M193" s="8"/>
      <c r="N193" s="8"/>
      <c r="O193" s="8"/>
      <c r="P193" s="8"/>
      <c r="Q193" s="8"/>
    </row>
    <row r="194" spans="1:17" ht="12.75" customHeight="1" x14ac:dyDescent="0.2">
      <c r="A194" s="8"/>
      <c r="B194" s="8"/>
      <c r="C194" s="8"/>
      <c r="D194" s="8"/>
      <c r="E194" s="8"/>
      <c r="F194" s="8"/>
      <c r="G194" s="8"/>
      <c r="H194" s="8"/>
      <c r="I194" s="8"/>
      <c r="J194" s="8"/>
      <c r="K194" s="8"/>
      <c r="L194" s="8"/>
      <c r="M194" s="8"/>
      <c r="N194" s="8"/>
      <c r="O194" s="8"/>
      <c r="P194" s="8"/>
      <c r="Q194" s="8"/>
    </row>
  </sheetData>
  <sheetProtection algorithmName="SHA-512" hashValue="+dx83lJIqlUsWDcNS+el9+IvM1TyIV2Jb15HDhhpfZ+cNXSTpRxczSlbx0JZmsN/FGXpBRv5AZamt1k+sGs/xA==" saltValue="jLEofAyVn4+Pz+TuHtFrLQ==" spinCount="100000" sheet="1" scenarios="1" insertHyperlinks="0"/>
  <protectedRanges>
    <protectedRange sqref="F2 E5:E6 F5 E14:E16 F19:F22 B38:L189" name="YellowZone"/>
  </protectedRanges>
  <mergeCells count="2">
    <mergeCell ref="C2:E2"/>
    <mergeCell ref="F2:G2"/>
  </mergeCells>
  <conditionalFormatting sqref="E16">
    <cfRule type="cellIs" dxfId="282" priority="2" stopIfTrue="1" operator="lessThan">
      <formula>1.2</formula>
    </cfRule>
  </conditionalFormatting>
  <conditionalFormatting sqref="F20">
    <cfRule type="expression" dxfId="281" priority="3">
      <formula>AND(F20&lt;0.4*F21,F20&lt;1)</formula>
    </cfRule>
  </conditionalFormatting>
  <conditionalFormatting sqref="F21">
    <cfRule type="expression" dxfId="280" priority="4">
      <formula>AND(F21&lt;0.4*F20,F21&lt;1)</formula>
    </cfRule>
  </conditionalFormatting>
  <conditionalFormatting sqref="H27">
    <cfRule type="expression" dxfId="279" priority="1">
      <formula>AND(ISNUMBER($E27),$H$27&gt;=100)</formula>
    </cfRule>
    <cfRule type="expression" dxfId="278" priority="7">
      <formula>AND($H$27 &gt;= 60, $H$27 &lt; 100)</formula>
    </cfRule>
    <cfRule type="cellIs" dxfId="277" priority="9" stopIfTrue="1" operator="notBetween">
      <formula>60</formula>
      <formula>100</formula>
    </cfRule>
  </conditionalFormatting>
  <conditionalFormatting sqref="H27:H33">
    <cfRule type="cellIs" dxfId="276" priority="5" stopIfTrue="1" operator="greaterThanOrEqual">
      <formula>100</formula>
    </cfRule>
  </conditionalFormatting>
  <conditionalFormatting sqref="H28:H33 H35">
    <cfRule type="cellIs" dxfId="275" priority="11" stopIfTrue="1" operator="lessThan">
      <formula>100</formula>
    </cfRule>
  </conditionalFormatting>
  <conditionalFormatting sqref="H34">
    <cfRule type="cellIs" dxfId="274" priority="6" stopIfTrue="1" operator="lessThanOrEqual">
      <formula>100</formula>
    </cfRule>
    <cfRule type="expression" dxfId="273" priority="8">
      <formula>AND($H$34 &gt; 100, $H$34 &lt;= 166.667)</formula>
    </cfRule>
    <cfRule type="cellIs" dxfId="272" priority="10" stopIfTrue="1" operator="greaterThanOrEqual">
      <formula>166.667</formula>
    </cfRule>
  </conditionalFormatting>
  <conditionalFormatting sqref="H35">
    <cfRule type="cellIs" dxfId="271" priority="12" stopIfTrue="1" operator="greaterThanOrEqual">
      <formula>100</formula>
    </cfRule>
  </conditionalFormatting>
  <dataValidations disablePrompts="1" count="5">
    <dataValidation type="list" allowBlank="1" showErrorMessage="1" sqref="F2" xr:uid="{00000000-0002-0000-1400-000000000000}">
      <formula1>ConstructionType</formula1>
    </dataValidation>
    <dataValidation type="list" allowBlank="1" showInputMessage="1" showErrorMessage="1" prompt="Select Material" sqref="C5:D5 D6" xr:uid="{00000000-0002-0000-1400-000001000000}">
      <formula1>Materials</formula1>
    </dataValidation>
    <dataValidation type="list" allowBlank="1" showErrorMessage="1" sqref="F5" xr:uid="{00000000-0002-0000-1400-000002000000}">
      <formula1>Material</formula1>
    </dataValidation>
    <dataValidation type="list" allowBlank="1" showInputMessage="1" showErrorMessage="1" prompt="Select Material" sqref="E6" xr:uid="{00000000-0002-0000-1400-000003000000}">
      <formula1>Tube_Type</formula1>
    </dataValidation>
    <dataValidation type="list" allowBlank="1" showInputMessage="1" showErrorMessage="1" prompt="Select Material" sqref="E5" xr:uid="{00000000-0002-0000-1400-000004000000}">
      <formula1>Metallic_Mats</formula1>
    </dataValidation>
  </dataValidations>
  <hyperlinks>
    <hyperlink ref="B14" location="'T1.1 Guidance Notes'!A1" display="Number of tubes" xr:uid="{00000000-0004-0000-1400-000000000000}"/>
    <hyperlink ref="J36" location="'Cover Sheet'!A1" display="BACK to COVER SHEET" xr:uid="{00000000-0004-0000-1400-000001000000}"/>
    <hyperlink ref="B38" location="'T3.12 T3.6 Guidance Notes'!A1" display="Link to guidance notes for laminated structures" xr:uid="{00000000-0004-0000-1400-000002000000}"/>
    <hyperlink ref="B39" location="'T3.6 Guidance Notes'!A1" display="Link to GUIDANCE NOTES for anisotropic laminates" xr:uid="{01B84DA5-F475-405A-AA30-84E6BB4764EB}"/>
  </hyperlinks>
  <pageMargins left="0.75" right="0.75" top="1" bottom="1" header="0" footer="0"/>
  <pageSetup paperSize="9" fitToHeight="0" orientation="portrait"/>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8">
    <tabColor rgb="FFCCFF99"/>
    <pageSetUpPr fitToPage="1"/>
  </sheetPr>
  <dimension ref="B1:S195"/>
  <sheetViews>
    <sheetView showGridLines="0" workbookViewId="0"/>
  </sheetViews>
  <sheetFormatPr defaultColWidth="14.42578125" defaultRowHeight="15" customHeight="1" x14ac:dyDescent="0.2"/>
  <cols>
    <col min="1" max="1" width="3.42578125" customWidth="1"/>
    <col min="2" max="2" width="45.85546875" customWidth="1"/>
    <col min="3" max="3" width="11.42578125" customWidth="1"/>
    <col min="4" max="4" width="3.5703125" customWidth="1"/>
    <col min="5" max="8" width="11.7109375" customWidth="1"/>
    <col min="9" max="9" width="14.28515625" customWidth="1"/>
    <col min="10" max="10" width="11.7109375" customWidth="1"/>
    <col min="11" max="11" width="8.5703125" customWidth="1"/>
    <col min="12" max="12" width="11.140625" customWidth="1"/>
    <col min="13" max="15" width="11.42578125" customWidth="1"/>
    <col min="16" max="16" width="3.42578125" customWidth="1"/>
    <col min="17" max="26" width="11.42578125" customWidth="1"/>
  </cols>
  <sheetData>
    <row r="1" spans="2:15" ht="12.75" customHeight="1" x14ac:dyDescent="0.25">
      <c r="B1" s="77" t="s">
        <v>511</v>
      </c>
    </row>
    <row r="2" spans="2:15" ht="12.75" customHeight="1" x14ac:dyDescent="0.2">
      <c r="C2" s="1078" t="s">
        <v>479</v>
      </c>
      <c r="D2" s="764"/>
      <c r="E2" s="765"/>
      <c r="F2" s="1079" t="s">
        <v>230</v>
      </c>
      <c r="G2" s="765"/>
    </row>
    <row r="3" spans="2:15" ht="12.75" customHeight="1" x14ac:dyDescent="0.2"/>
    <row r="4" spans="2:15" ht="12.75" customHeight="1" x14ac:dyDescent="0.2">
      <c r="B4" s="4" t="s">
        <v>454</v>
      </c>
      <c r="C4" s="4" t="s">
        <v>455</v>
      </c>
      <c r="D4" s="5"/>
      <c r="E4" s="96" t="s">
        <v>512</v>
      </c>
      <c r="F4" s="96" t="s">
        <v>513</v>
      </c>
      <c r="G4" s="96" t="s">
        <v>514</v>
      </c>
      <c r="H4" s="96" t="s">
        <v>515</v>
      </c>
      <c r="I4" s="596" t="s">
        <v>480</v>
      </c>
      <c r="J4" s="96" t="s">
        <v>481</v>
      </c>
      <c r="L4" s="5"/>
      <c r="M4" s="6" t="s">
        <v>482</v>
      </c>
      <c r="N4" s="6" t="s">
        <v>483</v>
      </c>
    </row>
    <row r="5" spans="2:15" ht="12.75" customHeight="1" x14ac:dyDescent="0.2">
      <c r="B5" s="12" t="s">
        <v>457</v>
      </c>
      <c r="C5" s="34" t="s">
        <v>183</v>
      </c>
      <c r="D5" s="23"/>
      <c r="E5" s="78" t="s">
        <v>183</v>
      </c>
      <c r="F5" s="78" t="s">
        <v>183</v>
      </c>
      <c r="G5" s="78" t="s">
        <v>183</v>
      </c>
      <c r="H5" s="498"/>
      <c r="I5" s="93" t="s">
        <v>187</v>
      </c>
      <c r="J5" s="498"/>
      <c r="L5" s="88" t="s">
        <v>484</v>
      </c>
      <c r="M5" s="23">
        <f>I22/1000</f>
        <v>0.12</v>
      </c>
      <c r="N5" s="88">
        <f>M5</f>
        <v>0.12</v>
      </c>
    </row>
    <row r="6" spans="2:15" ht="12.75" customHeight="1" x14ac:dyDescent="0.2">
      <c r="B6" s="12" t="s">
        <v>485</v>
      </c>
      <c r="C6" s="34" t="s">
        <v>237</v>
      </c>
      <c r="D6" s="23"/>
      <c r="E6" s="78" t="s">
        <v>237</v>
      </c>
      <c r="F6" s="78" t="s">
        <v>237</v>
      </c>
      <c r="G6" s="78" t="s">
        <v>237</v>
      </c>
      <c r="H6" s="590"/>
      <c r="I6" s="89" t="s">
        <v>486</v>
      </c>
      <c r="J6" s="590"/>
      <c r="L6" s="88" t="s">
        <v>487</v>
      </c>
      <c r="M6" s="23">
        <f>I21/1000</f>
        <v>1E-3</v>
      </c>
      <c r="N6" s="88">
        <f>I20/1000</f>
        <v>1E-3</v>
      </c>
    </row>
    <row r="7" spans="2:15" ht="12.75" customHeight="1" x14ac:dyDescent="0.2">
      <c r="B7" s="12" t="s">
        <v>459</v>
      </c>
      <c r="C7" s="46" t="str">
        <f>HLOOKUP(C5,MaterialData!$C$3:$P$4,2,FALSE)</f>
        <v>Steel</v>
      </c>
      <c r="D7" s="50"/>
      <c r="E7" s="46" t="str">
        <f>HLOOKUP(E5,MaterialData!$C$3:$P$4,2,FALSE)</f>
        <v>Steel</v>
      </c>
      <c r="F7" s="46" t="str">
        <f>HLOOKUP(F5,MaterialData!$C$3:$P$4,2,FALSE)</f>
        <v>Steel</v>
      </c>
      <c r="G7" s="46" t="str">
        <f>HLOOKUP(G5,MaterialData!$C$3:$P$4,2,FALSE)</f>
        <v>Steel</v>
      </c>
      <c r="H7" s="591"/>
      <c r="I7" s="462" t="str">
        <f>HLOOKUP(I5,MaterialData!$C$3:$S$4,2,FALSE)</f>
        <v>vertical SIS</v>
      </c>
      <c r="J7" s="591"/>
    </row>
    <row r="8" spans="2:15" ht="15.75" customHeight="1" x14ac:dyDescent="0.3">
      <c r="B8" s="12" t="s">
        <v>217</v>
      </c>
      <c r="C8" s="46">
        <f t="array" ref="C8">INDEX(Innertable,MATCH($B8,MaterialData!$B$6:$B$11,0),MATCH(C$7,MaterialData!$C$4:$P$4,0))</f>
        <v>200000000000</v>
      </c>
      <c r="D8" s="50"/>
      <c r="E8" s="46">
        <f t="array" ref="E8">INDEX(Innertable,MATCH($B8,MaterialData!$B$6:$B$11,0),MATCH(E$7,MaterialData!$C$4:$S$4,0))</f>
        <v>200000000000</v>
      </c>
      <c r="F8" s="46">
        <f t="array" ref="F8">INDEX(Innertable,MATCH($B8,MaterialData!$B$6:$B$11,0),MATCH(F$7,MaterialData!$C$4:$S$4,0))</f>
        <v>200000000000</v>
      </c>
      <c r="G8" s="46">
        <f t="array" ref="G8">INDEX(Innertable,MATCH($B8,MaterialData!$B$6:$B$11,0),MATCH(G$7,MaterialData!$C$4:$S$4,0))</f>
        <v>200000000000</v>
      </c>
      <c r="H8" s="591"/>
      <c r="I8" s="46">
        <f t="array" ref="I8">INDEX(Innertable,MATCH($B8,MaterialData!$B$6:$B$11,0),MATCH(I$7,MaterialData!$C$4:$S$4,0))</f>
        <v>0</v>
      </c>
      <c r="J8" s="591"/>
      <c r="L8" s="88" t="s">
        <v>488</v>
      </c>
      <c r="M8" s="50">
        <f>M5*M6</f>
        <v>1.2E-4</v>
      </c>
      <c r="N8" s="88" t="s">
        <v>489</v>
      </c>
      <c r="O8" s="50">
        <f>(M5*M6^3)/12</f>
        <v>9.9999999999999994E-12</v>
      </c>
    </row>
    <row r="9" spans="2:15" ht="15.75" customHeight="1" x14ac:dyDescent="0.3">
      <c r="B9" s="12" t="s">
        <v>218</v>
      </c>
      <c r="C9" s="46">
        <f t="array" ref="C9">INDEX(Innertable,MATCH($B9,MaterialData!$B$6:$B$11,0),MATCH(C$7,MaterialData!$C$4:$P$4,0))</f>
        <v>305000000</v>
      </c>
      <c r="D9" s="50"/>
      <c r="E9" s="46">
        <f t="array" ref="E9">INDEX(Innertable,MATCH($B9,MaterialData!$B$6:$B$11,0),MATCH(E$7,MaterialData!$C$4:$S$4,0))</f>
        <v>305000000</v>
      </c>
      <c r="F9" s="46">
        <f t="array" ref="F9">INDEX(Innertable,MATCH($B9,MaterialData!$B$6:$B$11,0),MATCH(F$7,MaterialData!$C$4:$S$4,0))</f>
        <v>305000000</v>
      </c>
      <c r="G9" s="46">
        <f t="array" ref="G9">INDEX(Innertable,MATCH($B9,MaterialData!$B$6:$B$11,0),MATCH(G$7,MaterialData!$C$4:$S$4,0))</f>
        <v>305000000</v>
      </c>
      <c r="H9" s="591"/>
      <c r="I9" s="46" t="e">
        <f t="array" ref="I9">INDEX(Innertable,MATCH($B9,MaterialData!$B$6:$B$11,0),MATCH(I$7,MaterialData!$C$4:$S$4,0))</f>
        <v>#DIV/0!</v>
      </c>
      <c r="J9" s="591"/>
      <c r="L9" s="88" t="s">
        <v>490</v>
      </c>
      <c r="M9" s="50">
        <f>N5*N6</f>
        <v>1.2E-4</v>
      </c>
      <c r="N9" s="88" t="s">
        <v>491</v>
      </c>
      <c r="O9" s="50">
        <f>(N5*N6^3)/12</f>
        <v>9.9999999999999994E-12</v>
      </c>
    </row>
    <row r="10" spans="2:15" ht="15.75" customHeight="1" x14ac:dyDescent="0.3">
      <c r="B10" s="12" t="s">
        <v>219</v>
      </c>
      <c r="C10" s="46">
        <f t="array" ref="C10">INDEX(Innertable,MATCH($B10,MaterialData!$B$6:$B$11,0),MATCH(C$7,MaterialData!$C$4:$P$4,0))</f>
        <v>365000000</v>
      </c>
      <c r="D10" s="50"/>
      <c r="E10" s="46">
        <f t="array" ref="E10">INDEX(Innertable,MATCH($B10,MaterialData!$B$6:$B$11,0),MATCH(E$7,MaterialData!$C$4:$S$4,0))</f>
        <v>365000000</v>
      </c>
      <c r="F10" s="46">
        <f t="array" ref="F10">INDEX(Innertable,MATCH($B10,MaterialData!$B$6:$B$11,0),MATCH(F$7,MaterialData!$C$4:$S$4,0))</f>
        <v>365000000</v>
      </c>
      <c r="G10" s="46">
        <f t="array" ref="G10">INDEX(Innertable,MATCH($B10,MaterialData!$B$6:$B$11,0),MATCH(G$7,MaterialData!$C$4:$S$4,0))</f>
        <v>365000000</v>
      </c>
      <c r="H10" s="591"/>
      <c r="I10" s="46" t="e">
        <f t="array" ref="I10">INDEX(Innertable,MATCH($B10,MaterialData!$B$6:$B$11,0),MATCH(I$7,MaterialData!$C$4:$S$4,0))</f>
        <v>#DIV/0!</v>
      </c>
      <c r="J10" s="591"/>
      <c r="L10" s="88" t="s">
        <v>492</v>
      </c>
      <c r="M10" s="23">
        <f>M6/2</f>
        <v>5.0000000000000001E-4</v>
      </c>
      <c r="N10" s="88" t="s">
        <v>493</v>
      </c>
      <c r="O10" s="50">
        <f t="shared" ref="O10:O11" si="0">O8+(M8*($M$12-M10)^2)</f>
        <v>1.3240000000000001E-8</v>
      </c>
    </row>
    <row r="11" spans="2:15" ht="15.75" customHeight="1" x14ac:dyDescent="0.3">
      <c r="B11" s="12" t="s">
        <v>220</v>
      </c>
      <c r="C11" s="46">
        <f t="array" ref="C11">INDEX(Innertable,MATCH($B11,MaterialData!$B$6:$B$11,0),MATCH(C$7,MaterialData!$C$4:$P$4,0))</f>
        <v>180000000</v>
      </c>
      <c r="D11" s="50"/>
      <c r="E11" s="46">
        <f t="array" ref="E11">INDEX(Innertable,MATCH($B11,MaterialData!$B$6:$B$11,0),MATCH(E$7,MaterialData!$C$4:$S$4,0))</f>
        <v>180000000</v>
      </c>
      <c r="F11" s="46">
        <f t="array" ref="F11">INDEX(Innertable,MATCH($B11,MaterialData!$B$6:$B$11,0),MATCH(F$7,MaterialData!$C$4:$S$4,0))</f>
        <v>180000000</v>
      </c>
      <c r="G11" s="46">
        <f t="array" ref="G11">INDEX(Innertable,MATCH($B11,MaterialData!$B$6:$B$11,0),MATCH(G$7,MaterialData!$C$4:$S$4,0))</f>
        <v>180000000</v>
      </c>
      <c r="H11" s="591"/>
      <c r="I11" s="46" t="str">
        <f t="array" ref="I11">INDEX(Innertable,MATCH($B11,MaterialData!$B$6:$B$11,0),MATCH(I$7,MaterialData!$C$4:$S$4,0))</f>
        <v>N/A</v>
      </c>
      <c r="J11" s="591"/>
      <c r="L11" s="88" t="s">
        <v>494</v>
      </c>
      <c r="M11" s="23">
        <f>(I18-0.5*I20)*0.001</f>
        <v>2.1500000000000002E-2</v>
      </c>
      <c r="N11" s="88" t="s">
        <v>495</v>
      </c>
      <c r="O11" s="50">
        <f t="shared" si="0"/>
        <v>1.3240000000000001E-8</v>
      </c>
    </row>
    <row r="12" spans="2:15" ht="15.75" customHeight="1" x14ac:dyDescent="0.3">
      <c r="B12" s="12" t="s">
        <v>221</v>
      </c>
      <c r="C12" s="46">
        <f t="array" ref="C12">INDEX(Innertable,MATCH($B12,MaterialData!$B$6:$B$11,0),MATCH(C$7,MaterialData!$C$4:$P$4,0))</f>
        <v>300000000</v>
      </c>
      <c r="D12" s="50"/>
      <c r="E12" s="46">
        <f t="array" ref="E12">INDEX(Innertable,MATCH($B12,MaterialData!$B$6:$B$11,0),MATCH(E$7,MaterialData!$C$4:$S$4,0))</f>
        <v>300000000</v>
      </c>
      <c r="F12" s="46">
        <f t="array" ref="F12">INDEX(Innertable,MATCH($B12,MaterialData!$B$6:$B$11,0),MATCH(F$7,MaterialData!$C$4:$S$4,0))</f>
        <v>300000000</v>
      </c>
      <c r="G12" s="46">
        <f t="array" ref="G12">INDEX(Innertable,MATCH($B12,MaterialData!$B$6:$B$11,0),MATCH(G$7,MaterialData!$C$4:$S$4,0))</f>
        <v>300000000</v>
      </c>
      <c r="H12" s="591"/>
      <c r="I12" s="46" t="str">
        <f t="array" ref="I12">INDEX(Innertable,MATCH($B12,MaterialData!$B$6:$B$11,0),MATCH(I$7,MaterialData!$C$4:$S$4,0))</f>
        <v>N/A</v>
      </c>
      <c r="J12" s="591"/>
      <c r="L12" s="88" t="s">
        <v>496</v>
      </c>
      <c r="M12" s="90">
        <f>(M8*M10+M9*M11)/(M8+M9)</f>
        <v>1.1000000000000001E-2</v>
      </c>
      <c r="N12" s="88" t="s">
        <v>497</v>
      </c>
      <c r="O12" s="48">
        <f>SUM(O10:O11)</f>
        <v>2.6480000000000003E-8</v>
      </c>
    </row>
    <row r="13" spans="2:15" ht="12.75" customHeight="1" x14ac:dyDescent="0.2">
      <c r="E13" s="494"/>
      <c r="G13" s="273"/>
      <c r="H13" s="590"/>
      <c r="J13" s="590"/>
      <c r="O13" s="50"/>
    </row>
    <row r="14" spans="2:15" ht="12.75" customHeight="1" x14ac:dyDescent="0.2">
      <c r="B14" s="592" t="s">
        <v>498</v>
      </c>
      <c r="C14" s="34">
        <v>3</v>
      </c>
      <c r="E14" s="78">
        <v>3</v>
      </c>
      <c r="F14" s="78">
        <v>0</v>
      </c>
      <c r="G14" s="78">
        <v>0</v>
      </c>
      <c r="H14" s="590"/>
      <c r="J14" s="590"/>
      <c r="O14" s="50"/>
    </row>
    <row r="15" spans="2:15" ht="12.75" customHeight="1" x14ac:dyDescent="0.2">
      <c r="B15" s="12" t="s">
        <v>460</v>
      </c>
      <c r="C15" s="34">
        <v>25.4</v>
      </c>
      <c r="E15" s="78">
        <v>25.4</v>
      </c>
      <c r="F15" s="78">
        <v>25.4</v>
      </c>
      <c r="G15" s="78">
        <v>25.4</v>
      </c>
      <c r="H15" s="590"/>
      <c r="J15" s="590"/>
      <c r="O15" s="50"/>
    </row>
    <row r="16" spans="2:15" ht="12.75" customHeight="1" x14ac:dyDescent="0.2">
      <c r="B16" s="12" t="s">
        <v>461</v>
      </c>
      <c r="C16" s="34">
        <v>1.2</v>
      </c>
      <c r="E16" s="78">
        <v>1.2</v>
      </c>
      <c r="F16" s="78">
        <v>1.2</v>
      </c>
      <c r="G16" s="78">
        <v>1.2</v>
      </c>
      <c r="H16" s="590"/>
      <c r="J16" s="590"/>
      <c r="L16" s="8"/>
      <c r="O16" s="50"/>
    </row>
    <row r="17" spans="2:19" ht="12.75" customHeight="1" x14ac:dyDescent="0.2">
      <c r="E17" s="496"/>
      <c r="F17" s="597" t="s">
        <v>516</v>
      </c>
      <c r="G17" s="51" t="str">
        <f>IF(AND(K27&gt;=100,F2="tubing only",NOT(OR(E18="NO",F18="NO",G18="NO"))),"YES","NO")</f>
        <v>YES</v>
      </c>
      <c r="H17" s="590"/>
      <c r="J17" s="590"/>
      <c r="O17" s="50"/>
    </row>
    <row r="18" spans="2:19" ht="12.75" customHeight="1" x14ac:dyDescent="0.2">
      <c r="B18" s="12" t="s">
        <v>499</v>
      </c>
      <c r="E18" s="598" t="str">
        <f t="shared" ref="E18:G18" si="1">IF(E14=0,"N/A",IF(AND(E5=$C$5,E15&gt;=25.4,E16&gt;=1.2),"YES","NO"))</f>
        <v>YES</v>
      </c>
      <c r="F18" s="97" t="str">
        <f t="shared" si="1"/>
        <v>N/A</v>
      </c>
      <c r="G18" s="599" t="str">
        <f t="shared" si="1"/>
        <v>N/A</v>
      </c>
      <c r="H18" s="590"/>
      <c r="I18" s="92">
        <f>I19+I20+I21</f>
        <v>22</v>
      </c>
      <c r="J18" s="590"/>
      <c r="O18" s="50"/>
    </row>
    <row r="19" spans="2:19" ht="12.75" customHeight="1" x14ac:dyDescent="0.2">
      <c r="B19" s="12" t="s">
        <v>500</v>
      </c>
      <c r="E19" s="600"/>
      <c r="F19" s="98"/>
      <c r="G19" s="601"/>
      <c r="H19" s="590"/>
      <c r="I19" s="93">
        <v>20</v>
      </c>
      <c r="J19" s="590"/>
      <c r="O19" s="50"/>
    </row>
    <row r="20" spans="2:19" ht="12.75" customHeight="1" x14ac:dyDescent="0.2">
      <c r="B20" s="12" t="s">
        <v>501</v>
      </c>
      <c r="E20" s="600"/>
      <c r="F20" s="98"/>
      <c r="G20" s="601"/>
      <c r="H20" s="590"/>
      <c r="I20" s="93">
        <v>1</v>
      </c>
      <c r="J20" s="590"/>
      <c r="L20" s="1" t="str">
        <f>IF(AND(I20&lt;0.4*I21,I20&lt;1),"Asymmetrical lay-up: skin too thin in comparison, see T3.4.4.","")</f>
        <v/>
      </c>
      <c r="O20" s="50"/>
    </row>
    <row r="21" spans="2:19" ht="12.75" customHeight="1" x14ac:dyDescent="0.2">
      <c r="B21" s="12" t="s">
        <v>502</v>
      </c>
      <c r="E21" s="600"/>
      <c r="F21" s="98"/>
      <c r="G21" s="601"/>
      <c r="H21" s="590"/>
      <c r="I21" s="93">
        <v>1</v>
      </c>
      <c r="J21" s="590"/>
      <c r="L21" s="1" t="str">
        <f>IF(AND(I21&lt;0.4*I20,I21&lt;1),"Asymmetrical lay-up: skin too thin in comparison, see T3.4.4.","")</f>
        <v/>
      </c>
      <c r="O21" s="50"/>
    </row>
    <row r="22" spans="2:19" ht="12.75" customHeight="1" x14ac:dyDescent="0.2">
      <c r="B22" s="12" t="s">
        <v>503</v>
      </c>
      <c r="E22" s="600"/>
      <c r="F22" s="98"/>
      <c r="G22" s="601"/>
      <c r="H22" s="590"/>
      <c r="I22" s="93">
        <v>120</v>
      </c>
      <c r="J22" s="590"/>
      <c r="K22" s="8"/>
      <c r="O22" s="50"/>
    </row>
    <row r="23" spans="2:19" ht="12.75" customHeight="1" x14ac:dyDescent="0.2">
      <c r="E23" s="602"/>
      <c r="F23" s="226"/>
      <c r="G23" s="577"/>
      <c r="H23" s="590"/>
      <c r="J23" s="590"/>
      <c r="O23" s="50"/>
    </row>
    <row r="24" spans="2:19" ht="12.75" customHeight="1" x14ac:dyDescent="0.2">
      <c r="B24" s="12" t="s">
        <v>462</v>
      </c>
      <c r="C24" s="34">
        <f t="shared" ref="C24:C25" si="2">C15/1000</f>
        <v>2.5399999999999999E-2</v>
      </c>
      <c r="E24" s="34">
        <f t="shared" ref="E24:G24" si="3">IF($F$2="composite only","No tubes",IF(E14=0,"No tubes",E15/1000))</f>
        <v>2.5399999999999999E-2</v>
      </c>
      <c r="F24" s="34" t="str">
        <f t="shared" si="3"/>
        <v>No tubes</v>
      </c>
      <c r="G24" s="34" t="str">
        <f t="shared" si="3"/>
        <v>No tubes</v>
      </c>
      <c r="H24" s="590"/>
      <c r="J24" s="590"/>
      <c r="O24" s="50"/>
    </row>
    <row r="25" spans="2:19" ht="12.75" customHeight="1" x14ac:dyDescent="0.2">
      <c r="B25" s="12" t="s">
        <v>463</v>
      </c>
      <c r="C25" s="34">
        <f t="shared" si="2"/>
        <v>1.1999999999999999E-3</v>
      </c>
      <c r="E25" s="34">
        <f t="shared" ref="E25:G25" si="4">IF(E24="no tubes","",IF(E14=0,"",E16/1000))</f>
        <v>1.1999999999999999E-3</v>
      </c>
      <c r="F25" s="34" t="str">
        <f t="shared" si="4"/>
        <v/>
      </c>
      <c r="G25" s="34" t="str">
        <f t="shared" si="4"/>
        <v/>
      </c>
      <c r="H25" s="16"/>
      <c r="J25" s="16"/>
      <c r="O25" s="50"/>
      <c r="S25" s="79"/>
    </row>
    <row r="26" spans="2:19" ht="12.75" customHeight="1" x14ac:dyDescent="0.2">
      <c r="B26" s="12" t="s">
        <v>464</v>
      </c>
      <c r="C26" s="46">
        <f>IF(C6="Round",((C24)^4-((C24-2*C25))^4)*3.142/64,((C24)^4-((C24-2*C25))^4)/12)</f>
        <v>6.6959174567999997E-9</v>
      </c>
      <c r="E26" s="46">
        <f t="shared" ref="E26:G26" si="5">IF(E24="no tubes","",IF(E14=0,"",IF(E6="Round",(((E24)^4-((E24-2*E25))^4)*3.142/64),IF(E6="Square",(((E24)^4-((E24-2*E25))^4)/12),""))))</f>
        <v>6.6959174567999997E-9</v>
      </c>
      <c r="F26" s="46" t="str">
        <f t="shared" si="5"/>
        <v/>
      </c>
      <c r="G26" s="46" t="str">
        <f t="shared" si="5"/>
        <v/>
      </c>
      <c r="H26" s="46">
        <f t="shared" ref="H26:H33" si="6">IF(SUM(E26:G26)&gt;0,SUM(E26:G26),"")</f>
        <v>6.6959174567999997E-9</v>
      </c>
      <c r="I26" s="94" t="str">
        <f>IF($F$2="Tubing only","Tubing Only",O12)</f>
        <v>Tubing Only</v>
      </c>
      <c r="J26" s="46">
        <f t="shared" ref="J26:J33" si="7">IF($F$2="Tubing only",H26,IF($F$2="Composite only",I26,IF($F$2="Tubes + Composite",H26+I26,"No Type Selected")))</f>
        <v>6.6959174567999997E-9</v>
      </c>
      <c r="O26" s="50"/>
      <c r="R26" s="50"/>
      <c r="S26" s="79"/>
    </row>
    <row r="27" spans="2:19" ht="12.75" customHeight="1" x14ac:dyDescent="0.2">
      <c r="B27" s="12" t="s">
        <v>465</v>
      </c>
      <c r="C27" s="46">
        <f>C8*C26*C14</f>
        <v>4017.5504740799997</v>
      </c>
      <c r="D27" s="50"/>
      <c r="E27" s="46">
        <f t="shared" ref="E27:G27" si="8">IF(E24="no tubes","",IF(E14=0,"",E8*E26*E14))</f>
        <v>4017.5504740799997</v>
      </c>
      <c r="F27" s="46" t="str">
        <f t="shared" si="8"/>
        <v/>
      </c>
      <c r="G27" s="46" t="str">
        <f t="shared" si="8"/>
        <v/>
      </c>
      <c r="H27" s="46">
        <f t="shared" si="6"/>
        <v>4017.5504740799997</v>
      </c>
      <c r="I27" s="94" t="str">
        <f>IF(I26="Tubing Only","",I26*I8)</f>
        <v/>
      </c>
      <c r="J27" s="46">
        <f t="shared" si="7"/>
        <v>4017.5504740799997</v>
      </c>
      <c r="K27" s="13">
        <f>IF(AND(NOT($F$2="tubes + composite"),OR(AND($G$14&gt;0,G27&lt;(C27/3)),AND($F$14&gt;0,F27&lt;(C27/3)),AND($E$14&gt;0,E27&lt;(C27/3)))),0,100*J27/C27)</f>
        <v>100</v>
      </c>
      <c r="L27" s="23" t="str">
        <f>IF((100&gt;K27)*AND(K27&gt;=60),"For Composites Only, Additional Proof Required","")</f>
        <v/>
      </c>
    </row>
    <row r="28" spans="2:19" ht="12.75" customHeight="1" x14ac:dyDescent="0.2">
      <c r="B28" s="12" t="s">
        <v>466</v>
      </c>
      <c r="C28" s="81">
        <f>IF(C24="no tubes","",IF(C14=0,"",IF(C6="Round",C14*((C15^2-(C15-2*C16)^2)*PI()/4),IF(C6="Square",C14*(C15^2-(C15-2*C16)^2),""))))</f>
        <v>273.69555198074272</v>
      </c>
      <c r="D28" s="603"/>
      <c r="E28" s="81">
        <f t="shared" ref="E28:G28" si="9">IF(E24="no tubes","",IF(E14=0,"",IF(E6="Round",E14*((E15^2-(E15-2*E16)^2)*PI()/4),IF(E6="Square",E14*(E15^2-(E15-2*E16)^2),""))))</f>
        <v>273.69555198074272</v>
      </c>
      <c r="F28" s="81" t="str">
        <f t="shared" si="9"/>
        <v/>
      </c>
      <c r="G28" s="81" t="str">
        <f t="shared" si="9"/>
        <v/>
      </c>
      <c r="H28" s="81">
        <f t="shared" si="6"/>
        <v>273.69555198074272</v>
      </c>
      <c r="I28" s="81" t="str">
        <f>IF(I26="Tubing Only","",(I18-I19)*I22)</f>
        <v/>
      </c>
      <c r="J28" s="81">
        <f t="shared" si="7"/>
        <v>273.69555198074272</v>
      </c>
      <c r="K28" s="13">
        <f>IF(AND($F$2="tubing only",AND(E5="steel",F5="steel",G5="steel")),100*J28/C28,"NA")</f>
        <v>100</v>
      </c>
      <c r="L28" s="23" t="str">
        <f t="shared" ref="L28:L32" si="10">IF(AND(95&lt;K28,K28&lt;100),"For tubes only, provided your actual tube measures &gt;= your nominal OD and wall this is OK","")</f>
        <v/>
      </c>
      <c r="R28" s="50"/>
    </row>
    <row r="29" spans="2:19" ht="12.75" customHeight="1" x14ac:dyDescent="0.2">
      <c r="B29" s="12" t="s">
        <v>467</v>
      </c>
      <c r="C29" s="46">
        <f t="shared" ref="C29:C31" si="11">C$28*C9/1000000</f>
        <v>83477.143354126529</v>
      </c>
      <c r="D29" s="50"/>
      <c r="E29" s="46">
        <f t="shared" ref="E29:G29" si="12">IF(E24="no tubes","",IF(E14=0,"",E$28*E9/1000000))</f>
        <v>83477.143354126529</v>
      </c>
      <c r="F29" s="46" t="str">
        <f t="shared" si="12"/>
        <v/>
      </c>
      <c r="G29" s="46" t="str">
        <f t="shared" si="12"/>
        <v/>
      </c>
      <c r="H29" s="46">
        <f t="shared" si="6"/>
        <v>83477.143354126529</v>
      </c>
      <c r="I29" s="46" t="str">
        <f>IF(I26="Tubing Only","",I28*I9/1000000)</f>
        <v/>
      </c>
      <c r="J29" s="46">
        <f t="shared" si="7"/>
        <v>83477.143354126529</v>
      </c>
      <c r="K29" s="13">
        <f>IF(AND($F$2="tubing only",OR($E$29&lt;(E14/$C$14)*$C$29,$F$29&lt;(F14/$C$14)*$C$29,$G$29&lt;(G14/$C$14)*$C$29)),0,100*J29/C29)</f>
        <v>100</v>
      </c>
      <c r="L29" s="23" t="str">
        <f t="shared" si="10"/>
        <v/>
      </c>
    </row>
    <row r="30" spans="2:19" ht="12.75" customHeight="1" x14ac:dyDescent="0.2">
      <c r="B30" s="12" t="s">
        <v>468</v>
      </c>
      <c r="C30" s="46">
        <f t="shared" si="11"/>
        <v>99898.876472971097</v>
      </c>
      <c r="D30" s="50"/>
      <c r="E30" s="46">
        <f t="shared" ref="E30:G30" si="13">IF(E24="no tubes","",IF(E14=0,"",E$28*E10/1000000))</f>
        <v>99898.876472971097</v>
      </c>
      <c r="F30" s="46" t="str">
        <f t="shared" si="13"/>
        <v/>
      </c>
      <c r="G30" s="46" t="str">
        <f t="shared" si="13"/>
        <v/>
      </c>
      <c r="H30" s="46">
        <f t="shared" si="6"/>
        <v>99898.876472971097</v>
      </c>
      <c r="I30" s="46" t="str">
        <f>IF(I26="Tubing Only","",I28*I10/1000000)</f>
        <v/>
      </c>
      <c r="J30" s="46">
        <f t="shared" si="7"/>
        <v>99898.876472971097</v>
      </c>
      <c r="K30" s="13">
        <f>IF(AND($F$2="tubing only",OR($E$30&lt;(E14/$C$14)*$C$30,$F$30&lt;(F14/$C$14)*$C$30,$G$30&lt;(G14/$C$14)*$C$30)),0,100*J30/C30)</f>
        <v>100.00000000000001</v>
      </c>
      <c r="L30" s="23" t="str">
        <f t="shared" si="10"/>
        <v/>
      </c>
      <c r="R30" s="50"/>
    </row>
    <row r="31" spans="2:19" ht="12.75" customHeight="1" x14ac:dyDescent="0.2">
      <c r="B31" s="12" t="s">
        <v>469</v>
      </c>
      <c r="C31" s="46">
        <f t="shared" si="11"/>
        <v>49265.199356533689</v>
      </c>
      <c r="D31" s="50"/>
      <c r="E31" s="46">
        <f t="shared" ref="E31:G31" si="14">IF(E24="no tubes","",IF(E14=0,"",E$28*E11/1000000))</f>
        <v>49265.199356533689</v>
      </c>
      <c r="F31" s="46" t="str">
        <f t="shared" si="14"/>
        <v/>
      </c>
      <c r="G31" s="46" t="str">
        <f t="shared" si="14"/>
        <v/>
      </c>
      <c r="H31" s="46">
        <f t="shared" si="6"/>
        <v>49265.199356533689</v>
      </c>
      <c r="I31" s="46" t="str">
        <f>IF(I26="Tubing Only","",I28*I9/1000000)</f>
        <v/>
      </c>
      <c r="J31" s="46">
        <f t="shared" si="7"/>
        <v>49265.199356533689</v>
      </c>
      <c r="K31" s="13">
        <f>IF(AND($F$2="tubing only",OR($E$31&lt;(E14/$C$14)*$C$31,$F$31&lt;(F14/$C$14)*$C$31,$G$31&lt;(G14/$C$14)*$C$31)),0,100*J31/C31)</f>
        <v>100</v>
      </c>
      <c r="L31" s="23" t="str">
        <f t="shared" si="10"/>
        <v/>
      </c>
      <c r="R31" s="50"/>
    </row>
    <row r="32" spans="2:19" ht="12.75" customHeight="1" x14ac:dyDescent="0.2">
      <c r="B32" s="12" t="s">
        <v>470</v>
      </c>
      <c r="C32" s="46">
        <f>IF(C14=0,"",C$28*C12/1000000)</f>
        <v>82108.66559422281</v>
      </c>
      <c r="D32" s="50"/>
      <c r="E32" s="46">
        <f t="shared" ref="E32:G32" si="15">IF(E24="no tubes","",IF(E14=0,"",E$28*E12/1000000))</f>
        <v>82108.66559422281</v>
      </c>
      <c r="F32" s="46" t="str">
        <f t="shared" si="15"/>
        <v/>
      </c>
      <c r="G32" s="46" t="str">
        <f t="shared" si="15"/>
        <v/>
      </c>
      <c r="H32" s="46">
        <f t="shared" si="6"/>
        <v>82108.66559422281</v>
      </c>
      <c r="I32" s="46" t="str">
        <f>IF(I26="tubing only","",I28*I10/1000000)</f>
        <v/>
      </c>
      <c r="J32" s="46">
        <f t="shared" si="7"/>
        <v>82108.66559422281</v>
      </c>
      <c r="K32" s="13">
        <f>IF(AND($F$2="tubing only",OR($E$32&lt;(E14/$C$14)*$C$32,$F$32&lt;(F14/$C$14)*$C$32,$G$32&lt;(G14/$C$14)*$C$32)),0,100*J32/C32)</f>
        <v>100</v>
      </c>
      <c r="L32" s="23" t="str">
        <f t="shared" si="10"/>
        <v/>
      </c>
      <c r="R32" s="50"/>
    </row>
    <row r="33" spans="2:15" ht="12.75" customHeight="1" x14ac:dyDescent="0.2">
      <c r="B33" s="12" t="s">
        <v>471</v>
      </c>
      <c r="C33" s="46">
        <f>C14*4*C10*C26/(0.5*C24*1)</f>
        <v>2309.3006662034645</v>
      </c>
      <c r="E33" s="46">
        <f t="shared" ref="E33:G33" si="16">IF(E24="no tubes","",IF(E14=0,"",E14*4*E10*E26/(0.5*E24*1)))</f>
        <v>2309.3006662034645</v>
      </c>
      <c r="F33" s="46" t="str">
        <f t="shared" si="16"/>
        <v/>
      </c>
      <c r="G33" s="46" t="str">
        <f t="shared" si="16"/>
        <v/>
      </c>
      <c r="H33" s="46">
        <f t="shared" si="6"/>
        <v>2309.3006662034645</v>
      </c>
      <c r="I33" s="46" t="str">
        <f>IF(I26="tubing only","",4*I10*(I26*2/(I18/1000))/1)</f>
        <v/>
      </c>
      <c r="J33" s="46">
        <f t="shared" si="7"/>
        <v>2309.3006662034645</v>
      </c>
      <c r="K33" s="13">
        <f>IF(AND($F$2="tubing only",OR($E$33&lt;(E14/$C$14)*$C$33,$F$33&lt;(F14/$C$14)*$C$33,$G$33&lt;(G14/$C$14)*$C$33)),0,100*J33/C33)</f>
        <v>100</v>
      </c>
      <c r="L33" s="23" t="str">
        <f>IF((99.9&gt;K33)*AND(K33&gt;60),"For Composites Only, Additional Proof Required","")</f>
        <v/>
      </c>
    </row>
    <row r="34" spans="2:15" ht="12.75" customHeight="1" x14ac:dyDescent="0.2">
      <c r="B34" s="12" t="s">
        <v>472</v>
      </c>
      <c r="C34" s="46">
        <f>IF(C14=0,"",C33*1^3/(48*C27))</f>
        <v>1.1975065616797899E-2</v>
      </c>
      <c r="E34" s="46">
        <f t="shared" ref="E34:G34" si="17">IF(E24="no tubes","",IF(E14=0,"",($C$33*1^3/(48*E27))))</f>
        <v>1.1975065616797899E-2</v>
      </c>
      <c r="F34" s="46" t="str">
        <f t="shared" si="17"/>
        <v/>
      </c>
      <c r="G34" s="46" t="str">
        <f t="shared" si="17"/>
        <v/>
      </c>
      <c r="H34" s="46">
        <f>IF(F2="composite only","",$C$33*1^3/(48*H27))</f>
        <v>1.1975065616797899E-2</v>
      </c>
      <c r="I34" s="46" t="str">
        <f>IF(NOT($F$2="tubing only"),$C$33*1^3/(48*I27),"")</f>
        <v/>
      </c>
      <c r="J34" s="46">
        <f>IF($F$2="Tubing only",H34,IF($F$2="Composite only",I34,IF($F$2="Tubes + Composite",$C$33*1^3/(48*J27),"No Type Selected")))</f>
        <v>1.1975065616797899E-2</v>
      </c>
      <c r="K34" s="13">
        <f>IF(AND($F$2="tubing only",J34&gt;1.05*C34),101,100*J34/C34)</f>
        <v>100</v>
      </c>
      <c r="L34" s="23" t="str">
        <f>IF((100&lt;K34)*AND(K34&lt;=166.667),"For Composites Only, Additional Proof Required","")</f>
        <v/>
      </c>
    </row>
    <row r="35" spans="2:15" ht="12.75" customHeight="1" x14ac:dyDescent="0.2">
      <c r="B35" s="12" t="s">
        <v>473</v>
      </c>
      <c r="C35" s="46">
        <f>0.5*C33*(C33*1^3/(48*C27))</f>
        <v>13.827013503350795</v>
      </c>
      <c r="E35" s="46">
        <f t="shared" ref="E35:G35" si="18">IF(E24="no tubes","",0.5*E33*(E33*1^3/(48*E27)))</f>
        <v>13.827013503350795</v>
      </c>
      <c r="F35" s="46" t="str">
        <f t="shared" si="18"/>
        <v/>
      </c>
      <c r="G35" s="46" t="str">
        <f t="shared" si="18"/>
        <v/>
      </c>
      <c r="H35" s="46">
        <f>IF(SUM(E35:G35)&gt;0,SUM(E35:G35),"")</f>
        <v>13.827013503350795</v>
      </c>
      <c r="I35" s="46" t="str">
        <f>IF(I26="tubing only","",0.5*I33*(I33*1^3/(48*I27)))</f>
        <v/>
      </c>
      <c r="J35" s="46">
        <f>IF($F$2="Tubing only",H35,IF($F$2="Composite only",I35,IF($F$2="Tubes + Composite",H35+I35,"No Type Selected")))</f>
        <v>13.827013503350795</v>
      </c>
      <c r="K35" s="13">
        <f>IF(AND($F$2="tubing only",OR($E$36&lt;$C$36,$F$36&lt;$C$36,$G$36&lt;$C$36)),0,100*J35/C35)</f>
        <v>100</v>
      </c>
      <c r="L35" s="23" t="str">
        <f>IF((99.9&gt;K35)*AND(K35&gt;60),"For Composites Only, Additional Proof Required","")</f>
        <v/>
      </c>
      <c r="M35" s="9" t="s">
        <v>240</v>
      </c>
      <c r="N35" s="9"/>
    </row>
    <row r="36" spans="2:15" ht="12.75" customHeight="1" x14ac:dyDescent="0.2">
      <c r="C36" s="99">
        <f>0.99*C27/C14</f>
        <v>1325.7916564463999</v>
      </c>
      <c r="D36" s="100"/>
      <c r="E36" s="99">
        <f t="shared" ref="E36:G36" si="19">IF(AND($F$2="tubing only",E14&gt;0),E27/E14,9E+99)</f>
        <v>1339.1834913599998</v>
      </c>
      <c r="F36" s="99">
        <f t="shared" si="19"/>
        <v>8.9999999999999999E+99</v>
      </c>
      <c r="G36" s="99">
        <f t="shared" si="19"/>
        <v>8.9999999999999999E+99</v>
      </c>
      <c r="H36" s="8"/>
      <c r="O36" s="9"/>
    </row>
    <row r="37" spans="2:15" ht="12.75" customHeight="1" x14ac:dyDescent="0.2">
      <c r="B37" s="5" t="s">
        <v>504</v>
      </c>
      <c r="E37" s="50"/>
    </row>
    <row r="38" spans="2:15" ht="12.75" customHeight="1" x14ac:dyDescent="0.2">
      <c r="B38" s="593" t="s">
        <v>505</v>
      </c>
      <c r="C38" s="604" t="s">
        <v>517</v>
      </c>
      <c r="D38" s="224"/>
      <c r="E38" s="224"/>
      <c r="F38" s="224"/>
      <c r="G38" s="224"/>
      <c r="H38" s="224"/>
      <c r="I38" s="224"/>
      <c r="J38" s="224"/>
      <c r="K38" s="224"/>
      <c r="L38" s="224"/>
      <c r="M38" s="224"/>
      <c r="N38" s="224"/>
      <c r="O38" s="560"/>
    </row>
    <row r="39" spans="2:15" ht="12.75" customHeight="1" x14ac:dyDescent="0.2">
      <c r="B39" s="594" t="s">
        <v>506</v>
      </c>
      <c r="C39" s="605" t="s">
        <v>518</v>
      </c>
      <c r="D39" s="221"/>
      <c r="E39" s="221"/>
      <c r="F39" s="221"/>
      <c r="G39" s="221"/>
      <c r="H39" s="221"/>
      <c r="I39" s="221"/>
      <c r="J39" s="221"/>
      <c r="K39" s="221"/>
      <c r="L39" s="221"/>
      <c r="M39" s="221"/>
      <c r="N39" s="221"/>
      <c r="O39" s="243"/>
    </row>
    <row r="40" spans="2:15" ht="12.75" customHeight="1" x14ac:dyDescent="0.2">
      <c r="B40" s="242"/>
      <c r="C40" s="605"/>
      <c r="D40" s="221"/>
      <c r="E40" s="221"/>
      <c r="F40" s="221"/>
      <c r="G40" s="221"/>
      <c r="H40" s="221"/>
      <c r="I40" s="221"/>
      <c r="J40" s="221"/>
      <c r="K40" s="221"/>
      <c r="L40" s="221"/>
      <c r="M40" s="221"/>
      <c r="N40" s="221"/>
      <c r="O40" s="243"/>
    </row>
    <row r="41" spans="2:15" ht="12.75" customHeight="1" x14ac:dyDescent="0.2">
      <c r="B41" s="242"/>
      <c r="C41" s="221"/>
      <c r="D41" s="221"/>
      <c r="E41" s="221"/>
      <c r="F41" s="221"/>
      <c r="G41" s="221"/>
      <c r="H41" s="221"/>
      <c r="I41" s="221"/>
      <c r="J41" s="221"/>
      <c r="K41" s="221"/>
      <c r="L41" s="221"/>
      <c r="M41" s="221"/>
      <c r="N41" s="221"/>
      <c r="O41" s="243"/>
    </row>
    <row r="42" spans="2:15" ht="12.75" customHeight="1" x14ac:dyDescent="0.2">
      <c r="B42" s="242"/>
      <c r="C42" s="221"/>
      <c r="D42" s="221"/>
      <c r="E42" s="221"/>
      <c r="F42" s="221"/>
      <c r="G42" s="221"/>
      <c r="H42" s="221"/>
      <c r="I42" s="221"/>
      <c r="J42" s="221"/>
      <c r="K42" s="221"/>
      <c r="L42" s="221"/>
      <c r="M42" s="221"/>
      <c r="N42" s="221"/>
      <c r="O42" s="243"/>
    </row>
    <row r="43" spans="2:15" ht="12.75" customHeight="1" x14ac:dyDescent="0.2">
      <c r="B43" s="242"/>
      <c r="C43" s="221"/>
      <c r="D43" s="221"/>
      <c r="E43" s="221"/>
      <c r="F43" s="221"/>
      <c r="G43" s="221"/>
      <c r="H43" s="221"/>
      <c r="I43" s="221"/>
      <c r="J43" s="221"/>
      <c r="K43" s="221"/>
      <c r="L43" s="221"/>
      <c r="M43" s="221"/>
      <c r="N43" s="221"/>
      <c r="O43" s="243"/>
    </row>
    <row r="44" spans="2:15" ht="12.75" customHeight="1" x14ac:dyDescent="0.2">
      <c r="B44" s="242"/>
      <c r="C44" s="221"/>
      <c r="D44" s="221"/>
      <c r="E44" s="221"/>
      <c r="F44" s="221"/>
      <c r="G44" s="221"/>
      <c r="H44" s="221"/>
      <c r="I44" s="221"/>
      <c r="J44" s="221"/>
      <c r="K44" s="221"/>
      <c r="L44" s="221"/>
      <c r="M44" s="221"/>
      <c r="N44" s="221"/>
      <c r="O44" s="243"/>
    </row>
    <row r="45" spans="2:15" ht="12.75" customHeight="1" x14ac:dyDescent="0.2">
      <c r="B45" s="242"/>
      <c r="C45" s="221"/>
      <c r="D45" s="221"/>
      <c r="E45" s="221"/>
      <c r="F45" s="221"/>
      <c r="G45" s="221"/>
      <c r="H45" s="221"/>
      <c r="I45" s="221"/>
      <c r="J45" s="221"/>
      <c r="K45" s="221"/>
      <c r="L45" s="221"/>
      <c r="M45" s="221"/>
      <c r="N45" s="221"/>
      <c r="O45" s="243"/>
    </row>
    <row r="46" spans="2:15" ht="12.75" customHeight="1" x14ac:dyDescent="0.2">
      <c r="B46" s="242"/>
      <c r="C46" s="221"/>
      <c r="D46" s="221"/>
      <c r="E46" s="221"/>
      <c r="F46" s="221"/>
      <c r="G46" s="221"/>
      <c r="H46" s="221"/>
      <c r="I46" s="221"/>
      <c r="J46" s="221"/>
      <c r="K46" s="221"/>
      <c r="L46" s="221"/>
      <c r="M46" s="221"/>
      <c r="N46" s="221"/>
      <c r="O46" s="243"/>
    </row>
    <row r="47" spans="2:15" ht="12.75" customHeight="1" x14ac:dyDescent="0.2">
      <c r="B47" s="242"/>
      <c r="C47" s="221"/>
      <c r="D47" s="221"/>
      <c r="E47" s="221"/>
      <c r="F47" s="221"/>
      <c r="G47" s="221"/>
      <c r="H47" s="221"/>
      <c r="I47" s="221"/>
      <c r="J47" s="221"/>
      <c r="K47" s="221"/>
      <c r="L47" s="221"/>
      <c r="M47" s="221"/>
      <c r="N47" s="221"/>
      <c r="O47" s="243"/>
    </row>
    <row r="48" spans="2:15" ht="12.75" customHeight="1" x14ac:dyDescent="0.2">
      <c r="B48" s="242"/>
      <c r="C48" s="221"/>
      <c r="D48" s="221"/>
      <c r="E48" s="221"/>
      <c r="F48" s="221"/>
      <c r="G48" s="221"/>
      <c r="H48" s="221"/>
      <c r="I48" s="221"/>
      <c r="J48" s="221"/>
      <c r="K48" s="221"/>
      <c r="L48" s="221"/>
      <c r="M48" s="221"/>
      <c r="N48" s="221"/>
      <c r="O48" s="243"/>
    </row>
    <row r="49" spans="2:15" ht="12.75" customHeight="1" x14ac:dyDescent="0.2">
      <c r="B49" s="242"/>
      <c r="C49" s="221"/>
      <c r="D49" s="221"/>
      <c r="E49" s="221"/>
      <c r="F49" s="221"/>
      <c r="G49" s="221"/>
      <c r="H49" s="221"/>
      <c r="I49" s="221"/>
      <c r="J49" s="221"/>
      <c r="K49" s="221"/>
      <c r="L49" s="221"/>
      <c r="M49" s="221"/>
      <c r="N49" s="221"/>
      <c r="O49" s="243"/>
    </row>
    <row r="50" spans="2:15" ht="12.75" customHeight="1" x14ac:dyDescent="0.2">
      <c r="B50" s="242"/>
      <c r="C50" s="221"/>
      <c r="D50" s="221"/>
      <c r="E50" s="221"/>
      <c r="F50" s="221"/>
      <c r="G50" s="221"/>
      <c r="H50" s="221"/>
      <c r="I50" s="221"/>
      <c r="J50" s="221"/>
      <c r="K50" s="221"/>
      <c r="L50" s="221"/>
      <c r="M50" s="221"/>
      <c r="N50" s="221"/>
      <c r="O50" s="243"/>
    </row>
    <row r="51" spans="2:15" ht="12.75" customHeight="1" x14ac:dyDescent="0.2">
      <c r="B51" s="242"/>
      <c r="C51" s="221"/>
      <c r="D51" s="221"/>
      <c r="E51" s="221"/>
      <c r="F51" s="221"/>
      <c r="G51" s="221"/>
      <c r="H51" s="221"/>
      <c r="I51" s="221"/>
      <c r="J51" s="221"/>
      <c r="K51" s="221"/>
      <c r="L51" s="221"/>
      <c r="M51" s="221"/>
      <c r="N51" s="221"/>
      <c r="O51" s="243"/>
    </row>
    <row r="52" spans="2:15" ht="12.75" customHeight="1" x14ac:dyDescent="0.2">
      <c r="B52" s="242"/>
      <c r="C52" s="221"/>
      <c r="D52" s="221"/>
      <c r="E52" s="221"/>
      <c r="F52" s="221"/>
      <c r="G52" s="221"/>
      <c r="H52" s="221"/>
      <c r="I52" s="221"/>
      <c r="J52" s="221"/>
      <c r="K52" s="221"/>
      <c r="L52" s="221"/>
      <c r="M52" s="221"/>
      <c r="N52" s="221"/>
      <c r="O52" s="243"/>
    </row>
    <row r="53" spans="2:15" ht="12.75" customHeight="1" x14ac:dyDescent="0.2">
      <c r="B53" s="242"/>
      <c r="C53" s="221"/>
      <c r="D53" s="221"/>
      <c r="E53" s="221"/>
      <c r="F53" s="221"/>
      <c r="G53" s="221"/>
      <c r="H53" s="221"/>
      <c r="I53" s="221"/>
      <c r="J53" s="221"/>
      <c r="K53" s="221"/>
      <c r="L53" s="221"/>
      <c r="M53" s="221"/>
      <c r="N53" s="221"/>
      <c r="O53" s="243"/>
    </row>
    <row r="54" spans="2:15" ht="12.75" customHeight="1" x14ac:dyDescent="0.2">
      <c r="B54" s="242"/>
      <c r="C54" s="221"/>
      <c r="D54" s="221"/>
      <c r="E54" s="221"/>
      <c r="F54" s="221"/>
      <c r="G54" s="221"/>
      <c r="H54" s="221"/>
      <c r="I54" s="221"/>
      <c r="J54" s="221"/>
      <c r="K54" s="221"/>
      <c r="L54" s="221"/>
      <c r="M54" s="221"/>
      <c r="N54" s="221"/>
      <c r="O54" s="243"/>
    </row>
    <row r="55" spans="2:15" ht="12.75" customHeight="1" x14ac:dyDescent="0.2">
      <c r="B55" s="242"/>
      <c r="C55" s="221"/>
      <c r="D55" s="221"/>
      <c r="E55" s="221"/>
      <c r="F55" s="221"/>
      <c r="G55" s="221"/>
      <c r="H55" s="221"/>
      <c r="I55" s="221"/>
      <c r="J55" s="221"/>
      <c r="K55" s="221"/>
      <c r="L55" s="221"/>
      <c r="M55" s="221"/>
      <c r="N55" s="221"/>
      <c r="O55" s="243"/>
    </row>
    <row r="56" spans="2:15" ht="12.75" customHeight="1" x14ac:dyDescent="0.2">
      <c r="B56" s="242"/>
      <c r="C56" s="221"/>
      <c r="D56" s="221"/>
      <c r="E56" s="221"/>
      <c r="F56" s="221"/>
      <c r="G56" s="221"/>
      <c r="H56" s="221"/>
      <c r="I56" s="221"/>
      <c r="J56" s="221"/>
      <c r="K56" s="221"/>
      <c r="L56" s="221"/>
      <c r="M56" s="221"/>
      <c r="N56" s="221"/>
      <c r="O56" s="243"/>
    </row>
    <row r="57" spans="2:15" ht="12.75" customHeight="1" x14ac:dyDescent="0.2">
      <c r="B57" s="242"/>
      <c r="C57" s="221"/>
      <c r="D57" s="221"/>
      <c r="E57" s="221"/>
      <c r="F57" s="221"/>
      <c r="G57" s="221"/>
      <c r="H57" s="221"/>
      <c r="I57" s="221"/>
      <c r="J57" s="221"/>
      <c r="K57" s="221"/>
      <c r="L57" s="221"/>
      <c r="M57" s="221"/>
      <c r="N57" s="221"/>
      <c r="O57" s="243"/>
    </row>
    <row r="58" spans="2:15" ht="12.75" customHeight="1" x14ac:dyDescent="0.2">
      <c r="B58" s="242"/>
      <c r="C58" s="221"/>
      <c r="D58" s="221"/>
      <c r="E58" s="221"/>
      <c r="F58" s="221"/>
      <c r="G58" s="221"/>
      <c r="H58" s="221"/>
      <c r="I58" s="221"/>
      <c r="J58" s="221"/>
      <c r="K58" s="221"/>
      <c r="L58" s="221"/>
      <c r="M58" s="221"/>
      <c r="N58" s="221"/>
      <c r="O58" s="243"/>
    </row>
    <row r="59" spans="2:15" ht="12.75" customHeight="1" x14ac:dyDescent="0.2">
      <c r="B59" s="242"/>
      <c r="C59" s="221"/>
      <c r="D59" s="221"/>
      <c r="E59" s="221"/>
      <c r="F59" s="221"/>
      <c r="G59" s="221"/>
      <c r="H59" s="221"/>
      <c r="I59" s="221"/>
      <c r="J59" s="221"/>
      <c r="K59" s="221"/>
      <c r="L59" s="221"/>
      <c r="M59" s="221"/>
      <c r="N59" s="221"/>
      <c r="O59" s="243"/>
    </row>
    <row r="60" spans="2:15" ht="12.75" customHeight="1" x14ac:dyDescent="0.2">
      <c r="B60" s="242"/>
      <c r="C60" s="221"/>
      <c r="D60" s="221"/>
      <c r="E60" s="221"/>
      <c r="F60" s="221"/>
      <c r="G60" s="221"/>
      <c r="H60" s="221"/>
      <c r="I60" s="221"/>
      <c r="J60" s="221"/>
      <c r="K60" s="221"/>
      <c r="L60" s="221"/>
      <c r="M60" s="221"/>
      <c r="N60" s="221"/>
      <c r="O60" s="243"/>
    </row>
    <row r="61" spans="2:15" ht="12.75" customHeight="1" x14ac:dyDescent="0.2">
      <c r="B61" s="242"/>
      <c r="C61" s="221"/>
      <c r="D61" s="221"/>
      <c r="E61" s="221"/>
      <c r="F61" s="221"/>
      <c r="G61" s="221"/>
      <c r="H61" s="221"/>
      <c r="I61" s="221"/>
      <c r="J61" s="221"/>
      <c r="K61" s="221"/>
      <c r="L61" s="221"/>
      <c r="M61" s="221"/>
      <c r="N61" s="221"/>
      <c r="O61" s="243"/>
    </row>
    <row r="62" spans="2:15" ht="12.75" customHeight="1" x14ac:dyDescent="0.2">
      <c r="B62" s="242"/>
      <c r="C62" s="221"/>
      <c r="D62" s="221"/>
      <c r="E62" s="221"/>
      <c r="F62" s="221"/>
      <c r="G62" s="221"/>
      <c r="H62" s="221"/>
      <c r="I62" s="221"/>
      <c r="J62" s="221"/>
      <c r="K62" s="221"/>
      <c r="L62" s="221"/>
      <c r="M62" s="221"/>
      <c r="N62" s="221"/>
      <c r="O62" s="243"/>
    </row>
    <row r="63" spans="2:15" ht="12.75" customHeight="1" x14ac:dyDescent="0.2">
      <c r="B63" s="242"/>
      <c r="C63" s="221"/>
      <c r="D63" s="221"/>
      <c r="E63" s="221"/>
      <c r="F63" s="221"/>
      <c r="G63" s="221"/>
      <c r="H63" s="221"/>
      <c r="I63" s="221"/>
      <c r="J63" s="221"/>
      <c r="K63" s="221"/>
      <c r="L63" s="221"/>
      <c r="M63" s="221"/>
      <c r="N63" s="221"/>
      <c r="O63" s="243"/>
    </row>
    <row r="64" spans="2:15" ht="12.75" customHeight="1" x14ac:dyDescent="0.2">
      <c r="B64" s="242"/>
      <c r="C64" s="221"/>
      <c r="D64" s="221"/>
      <c r="E64" s="221"/>
      <c r="F64" s="221"/>
      <c r="G64" s="221"/>
      <c r="H64" s="221"/>
      <c r="I64" s="221"/>
      <c r="J64" s="221"/>
      <c r="K64" s="221"/>
      <c r="L64" s="221"/>
      <c r="M64" s="221"/>
      <c r="N64" s="221"/>
      <c r="O64" s="243"/>
    </row>
    <row r="65" spans="2:15" ht="12.75" customHeight="1" x14ac:dyDescent="0.2">
      <c r="B65" s="242"/>
      <c r="C65" s="221"/>
      <c r="D65" s="221"/>
      <c r="E65" s="221"/>
      <c r="F65" s="221"/>
      <c r="G65" s="221"/>
      <c r="H65" s="221"/>
      <c r="I65" s="221"/>
      <c r="J65" s="221"/>
      <c r="K65" s="221"/>
      <c r="L65" s="221"/>
      <c r="M65" s="221"/>
      <c r="N65" s="221"/>
      <c r="O65" s="243"/>
    </row>
    <row r="66" spans="2:15" ht="12.75" customHeight="1" x14ac:dyDescent="0.2">
      <c r="B66" s="242"/>
      <c r="C66" s="221"/>
      <c r="D66" s="221"/>
      <c r="E66" s="221"/>
      <c r="F66" s="221"/>
      <c r="G66" s="221"/>
      <c r="H66" s="221"/>
      <c r="I66" s="221"/>
      <c r="J66" s="221"/>
      <c r="K66" s="221"/>
      <c r="L66" s="221"/>
      <c r="M66" s="221"/>
      <c r="N66" s="221"/>
      <c r="O66" s="243"/>
    </row>
    <row r="67" spans="2:15" ht="12.75" customHeight="1" x14ac:dyDescent="0.2">
      <c r="B67" s="242"/>
      <c r="C67" s="221"/>
      <c r="D67" s="221"/>
      <c r="E67" s="221"/>
      <c r="F67" s="221"/>
      <c r="G67" s="221"/>
      <c r="H67" s="221"/>
      <c r="I67" s="221"/>
      <c r="J67" s="221"/>
      <c r="K67" s="221"/>
      <c r="L67" s="221"/>
      <c r="M67" s="221"/>
      <c r="N67" s="221"/>
      <c r="O67" s="243"/>
    </row>
    <row r="68" spans="2:15" ht="12.75" customHeight="1" x14ac:dyDescent="0.2">
      <c r="B68" s="242"/>
      <c r="C68" s="221"/>
      <c r="D68" s="221"/>
      <c r="E68" s="221"/>
      <c r="F68" s="221"/>
      <c r="G68" s="221"/>
      <c r="H68" s="221"/>
      <c r="I68" s="221"/>
      <c r="J68" s="221"/>
      <c r="K68" s="221"/>
      <c r="L68" s="221"/>
      <c r="M68" s="221"/>
      <c r="N68" s="221"/>
      <c r="O68" s="243"/>
    </row>
    <row r="69" spans="2:15" ht="12.75" customHeight="1" x14ac:dyDescent="0.2">
      <c r="B69" s="242"/>
      <c r="C69" s="221"/>
      <c r="D69" s="221"/>
      <c r="E69" s="221"/>
      <c r="F69" s="221"/>
      <c r="G69" s="221"/>
      <c r="H69" s="221"/>
      <c r="I69" s="221"/>
      <c r="J69" s="221"/>
      <c r="K69" s="221"/>
      <c r="L69" s="221"/>
      <c r="M69" s="221"/>
      <c r="N69" s="221"/>
      <c r="O69" s="243"/>
    </row>
    <row r="70" spans="2:15" ht="12.75" customHeight="1" x14ac:dyDescent="0.2">
      <c r="B70" s="242"/>
      <c r="C70" s="221"/>
      <c r="D70" s="221"/>
      <c r="E70" s="221"/>
      <c r="F70" s="221"/>
      <c r="G70" s="221"/>
      <c r="H70" s="221"/>
      <c r="I70" s="221"/>
      <c r="J70" s="221"/>
      <c r="K70" s="221"/>
      <c r="L70" s="221"/>
      <c r="M70" s="221"/>
      <c r="N70" s="221"/>
      <c r="O70" s="243"/>
    </row>
    <row r="71" spans="2:15" ht="12.75" customHeight="1" x14ac:dyDescent="0.2">
      <c r="B71" s="242"/>
      <c r="C71" s="221"/>
      <c r="D71" s="221"/>
      <c r="E71" s="221"/>
      <c r="F71" s="221"/>
      <c r="G71" s="221"/>
      <c r="H71" s="221"/>
      <c r="I71" s="221"/>
      <c r="J71" s="221"/>
      <c r="K71" s="221"/>
      <c r="L71" s="221"/>
      <c r="M71" s="221"/>
      <c r="N71" s="221"/>
      <c r="O71" s="243"/>
    </row>
    <row r="72" spans="2:15" ht="12.75" customHeight="1" x14ac:dyDescent="0.2">
      <c r="B72" s="242"/>
      <c r="C72" s="221"/>
      <c r="D72" s="221"/>
      <c r="E72" s="221"/>
      <c r="F72" s="221"/>
      <c r="G72" s="221"/>
      <c r="H72" s="221"/>
      <c r="I72" s="221"/>
      <c r="J72" s="221"/>
      <c r="K72" s="221"/>
      <c r="L72" s="221"/>
      <c r="M72" s="221"/>
      <c r="N72" s="221"/>
      <c r="O72" s="243"/>
    </row>
    <row r="73" spans="2:15" ht="12.75" customHeight="1" x14ac:dyDescent="0.2">
      <c r="B73" s="242"/>
      <c r="C73" s="221"/>
      <c r="D73" s="221"/>
      <c r="E73" s="221"/>
      <c r="F73" s="221"/>
      <c r="G73" s="221"/>
      <c r="H73" s="221"/>
      <c r="I73" s="221"/>
      <c r="J73" s="221"/>
      <c r="K73" s="221"/>
      <c r="L73" s="221"/>
      <c r="M73" s="221"/>
      <c r="N73" s="221"/>
      <c r="O73" s="243"/>
    </row>
    <row r="74" spans="2:15" ht="12.75" customHeight="1" x14ac:dyDescent="0.2">
      <c r="B74" s="242"/>
      <c r="C74" s="221"/>
      <c r="D74" s="221"/>
      <c r="E74" s="221"/>
      <c r="F74" s="221"/>
      <c r="G74" s="221"/>
      <c r="H74" s="221"/>
      <c r="I74" s="221"/>
      <c r="J74" s="221"/>
      <c r="K74" s="221"/>
      <c r="L74" s="221"/>
      <c r="M74" s="221"/>
      <c r="N74" s="221"/>
      <c r="O74" s="243"/>
    </row>
    <row r="75" spans="2:15" ht="12.75" customHeight="1" x14ac:dyDescent="0.2">
      <c r="B75" s="242"/>
      <c r="C75" s="221"/>
      <c r="D75" s="221"/>
      <c r="E75" s="221"/>
      <c r="F75" s="221"/>
      <c r="G75" s="221"/>
      <c r="H75" s="221"/>
      <c r="I75" s="221"/>
      <c r="J75" s="221"/>
      <c r="K75" s="221"/>
      <c r="L75" s="221"/>
      <c r="M75" s="221"/>
      <c r="N75" s="221"/>
      <c r="O75" s="243"/>
    </row>
    <row r="76" spans="2:15" ht="12.75" customHeight="1" x14ac:dyDescent="0.2">
      <c r="B76" s="242"/>
      <c r="C76" s="221"/>
      <c r="D76" s="221"/>
      <c r="E76" s="221"/>
      <c r="F76" s="221"/>
      <c r="G76" s="221"/>
      <c r="H76" s="221"/>
      <c r="I76" s="221"/>
      <c r="J76" s="221"/>
      <c r="K76" s="221"/>
      <c r="L76" s="221"/>
      <c r="M76" s="221"/>
      <c r="N76" s="221"/>
      <c r="O76" s="243"/>
    </row>
    <row r="77" spans="2:15" ht="12.75" customHeight="1" x14ac:dyDescent="0.2">
      <c r="B77" s="242"/>
      <c r="C77" s="221"/>
      <c r="D77" s="221"/>
      <c r="E77" s="221"/>
      <c r="F77" s="221"/>
      <c r="G77" s="221"/>
      <c r="H77" s="221"/>
      <c r="I77" s="221"/>
      <c r="J77" s="221"/>
      <c r="K77" s="221"/>
      <c r="L77" s="221"/>
      <c r="M77" s="221"/>
      <c r="N77" s="221"/>
      <c r="O77" s="243"/>
    </row>
    <row r="78" spans="2:15" ht="12.75" customHeight="1" x14ac:dyDescent="0.2">
      <c r="B78" s="242"/>
      <c r="C78" s="221"/>
      <c r="D78" s="221"/>
      <c r="E78" s="221"/>
      <c r="F78" s="221"/>
      <c r="G78" s="221"/>
      <c r="H78" s="221"/>
      <c r="I78" s="221"/>
      <c r="J78" s="221"/>
      <c r="K78" s="221"/>
      <c r="L78" s="221"/>
      <c r="M78" s="221"/>
      <c r="N78" s="221"/>
      <c r="O78" s="243"/>
    </row>
    <row r="79" spans="2:15" ht="12.75" customHeight="1" x14ac:dyDescent="0.2">
      <c r="B79" s="242"/>
      <c r="C79" s="221"/>
      <c r="D79" s="221"/>
      <c r="E79" s="221"/>
      <c r="F79" s="221"/>
      <c r="G79" s="221"/>
      <c r="H79" s="221"/>
      <c r="I79" s="221"/>
      <c r="J79" s="221"/>
      <c r="K79" s="221"/>
      <c r="L79" s="221"/>
      <c r="M79" s="221"/>
      <c r="N79" s="221"/>
      <c r="O79" s="243"/>
    </row>
    <row r="80" spans="2:15" ht="12.75" customHeight="1" x14ac:dyDescent="0.2">
      <c r="B80" s="242"/>
      <c r="C80" s="221"/>
      <c r="D80" s="221"/>
      <c r="E80" s="221"/>
      <c r="F80" s="221"/>
      <c r="G80" s="221"/>
      <c r="H80" s="221"/>
      <c r="I80" s="221"/>
      <c r="J80" s="221"/>
      <c r="K80" s="221"/>
      <c r="L80" s="221"/>
      <c r="M80" s="221"/>
      <c r="N80" s="221"/>
      <c r="O80" s="243"/>
    </row>
    <row r="81" spans="2:15" ht="12.75" customHeight="1" x14ac:dyDescent="0.2">
      <c r="B81" s="242"/>
      <c r="C81" s="221"/>
      <c r="D81" s="221"/>
      <c r="E81" s="221"/>
      <c r="F81" s="221"/>
      <c r="G81" s="221"/>
      <c r="H81" s="221"/>
      <c r="I81" s="221"/>
      <c r="J81" s="221"/>
      <c r="K81" s="221"/>
      <c r="L81" s="221"/>
      <c r="M81" s="221"/>
      <c r="N81" s="221"/>
      <c r="O81" s="243"/>
    </row>
    <row r="82" spans="2:15" ht="12.75" customHeight="1" x14ac:dyDescent="0.2">
      <c r="B82" s="242"/>
      <c r="C82" s="221"/>
      <c r="D82" s="221"/>
      <c r="E82" s="221"/>
      <c r="F82" s="221"/>
      <c r="G82" s="221"/>
      <c r="H82" s="221"/>
      <c r="I82" s="221"/>
      <c r="J82" s="221"/>
      <c r="K82" s="221"/>
      <c r="L82" s="221"/>
      <c r="M82" s="221"/>
      <c r="N82" s="221"/>
      <c r="O82" s="243"/>
    </row>
    <row r="83" spans="2:15" ht="12.75" customHeight="1" x14ac:dyDescent="0.2">
      <c r="B83" s="242"/>
      <c r="C83" s="221"/>
      <c r="D83" s="221"/>
      <c r="E83" s="221"/>
      <c r="F83" s="221"/>
      <c r="G83" s="221"/>
      <c r="H83" s="221"/>
      <c r="I83" s="221"/>
      <c r="J83" s="221"/>
      <c r="K83" s="221"/>
      <c r="L83" s="221"/>
      <c r="M83" s="221"/>
      <c r="N83" s="221"/>
      <c r="O83" s="243"/>
    </row>
    <row r="84" spans="2:15" ht="12.75" customHeight="1" x14ac:dyDescent="0.2">
      <c r="B84" s="242"/>
      <c r="C84" s="221"/>
      <c r="D84" s="221"/>
      <c r="E84" s="221"/>
      <c r="F84" s="221"/>
      <c r="G84" s="221"/>
      <c r="H84" s="221"/>
      <c r="I84" s="221"/>
      <c r="J84" s="221"/>
      <c r="K84" s="221"/>
      <c r="L84" s="221"/>
      <c r="M84" s="221"/>
      <c r="N84" s="221"/>
      <c r="O84" s="243"/>
    </row>
    <row r="85" spans="2:15" ht="12.75" customHeight="1" x14ac:dyDescent="0.2">
      <c r="B85" s="242"/>
      <c r="C85" s="221"/>
      <c r="D85" s="221"/>
      <c r="E85" s="221"/>
      <c r="F85" s="221"/>
      <c r="G85" s="221"/>
      <c r="H85" s="221"/>
      <c r="I85" s="221"/>
      <c r="J85" s="221"/>
      <c r="K85" s="221"/>
      <c r="L85" s="221"/>
      <c r="M85" s="221"/>
      <c r="N85" s="221"/>
      <c r="O85" s="243"/>
    </row>
    <row r="86" spans="2:15" ht="12.75" customHeight="1" x14ac:dyDescent="0.2">
      <c r="B86" s="242"/>
      <c r="C86" s="221"/>
      <c r="D86" s="221"/>
      <c r="E86" s="221"/>
      <c r="F86" s="221"/>
      <c r="G86" s="221"/>
      <c r="H86" s="221"/>
      <c r="I86" s="221"/>
      <c r="J86" s="221"/>
      <c r="K86" s="221"/>
      <c r="L86" s="221"/>
      <c r="M86" s="221"/>
      <c r="N86" s="221"/>
      <c r="O86" s="243"/>
    </row>
    <row r="87" spans="2:15" ht="12.75" customHeight="1" x14ac:dyDescent="0.2">
      <c r="B87" s="242"/>
      <c r="C87" s="221"/>
      <c r="D87" s="221"/>
      <c r="E87" s="221"/>
      <c r="F87" s="221"/>
      <c r="G87" s="221"/>
      <c r="H87" s="221"/>
      <c r="I87" s="221"/>
      <c r="J87" s="221"/>
      <c r="K87" s="221"/>
      <c r="L87" s="221"/>
      <c r="M87" s="221"/>
      <c r="N87" s="221"/>
      <c r="O87" s="243"/>
    </row>
    <row r="88" spans="2:15" ht="12.75" customHeight="1" x14ac:dyDescent="0.2">
      <c r="B88" s="242"/>
      <c r="C88" s="221"/>
      <c r="D88" s="221"/>
      <c r="E88" s="221"/>
      <c r="F88" s="221"/>
      <c r="G88" s="221"/>
      <c r="H88" s="221"/>
      <c r="I88" s="221"/>
      <c r="J88" s="221"/>
      <c r="K88" s="221"/>
      <c r="L88" s="221"/>
      <c r="M88" s="221"/>
      <c r="N88" s="221"/>
      <c r="O88" s="243"/>
    </row>
    <row r="89" spans="2:15" ht="12.75" customHeight="1" x14ac:dyDescent="0.2">
      <c r="B89" s="242"/>
      <c r="C89" s="221"/>
      <c r="D89" s="221"/>
      <c r="E89" s="221"/>
      <c r="F89" s="221"/>
      <c r="G89" s="221"/>
      <c r="H89" s="221"/>
      <c r="I89" s="221"/>
      <c r="J89" s="221"/>
      <c r="K89" s="221"/>
      <c r="L89" s="221"/>
      <c r="M89" s="221"/>
      <c r="N89" s="221"/>
      <c r="O89" s="243"/>
    </row>
    <row r="90" spans="2:15" ht="12.75" customHeight="1" x14ac:dyDescent="0.2">
      <c r="B90" s="242"/>
      <c r="C90" s="221"/>
      <c r="D90" s="221"/>
      <c r="E90" s="221"/>
      <c r="F90" s="221"/>
      <c r="G90" s="221"/>
      <c r="H90" s="221"/>
      <c r="I90" s="221"/>
      <c r="J90" s="221"/>
      <c r="K90" s="221"/>
      <c r="L90" s="221"/>
      <c r="M90" s="221"/>
      <c r="N90" s="221"/>
      <c r="O90" s="243"/>
    </row>
    <row r="91" spans="2:15" ht="12.75" customHeight="1" x14ac:dyDescent="0.2">
      <c r="B91" s="242"/>
      <c r="C91" s="221"/>
      <c r="D91" s="221"/>
      <c r="E91" s="221"/>
      <c r="F91" s="221"/>
      <c r="G91" s="221"/>
      <c r="H91" s="221"/>
      <c r="I91" s="221"/>
      <c r="J91" s="221"/>
      <c r="K91" s="221"/>
      <c r="L91" s="221"/>
      <c r="M91" s="221"/>
      <c r="N91" s="221"/>
      <c r="O91" s="243"/>
    </row>
    <row r="92" spans="2:15" ht="12.75" customHeight="1" x14ac:dyDescent="0.2">
      <c r="B92" s="242"/>
      <c r="C92" s="221"/>
      <c r="D92" s="221"/>
      <c r="E92" s="221"/>
      <c r="F92" s="221"/>
      <c r="G92" s="221"/>
      <c r="H92" s="221"/>
      <c r="I92" s="221"/>
      <c r="J92" s="221"/>
      <c r="K92" s="221"/>
      <c r="L92" s="221"/>
      <c r="M92" s="221"/>
      <c r="N92" s="221"/>
      <c r="O92" s="243"/>
    </row>
    <row r="93" spans="2:15" ht="12.75" customHeight="1" x14ac:dyDescent="0.2">
      <c r="B93" s="242"/>
      <c r="C93" s="221"/>
      <c r="D93" s="221"/>
      <c r="E93" s="221"/>
      <c r="F93" s="221"/>
      <c r="G93" s="221"/>
      <c r="H93" s="221"/>
      <c r="I93" s="221"/>
      <c r="J93" s="221"/>
      <c r="K93" s="221"/>
      <c r="L93" s="221"/>
      <c r="M93" s="221"/>
      <c r="N93" s="221"/>
      <c r="O93" s="243"/>
    </row>
    <row r="94" spans="2:15" ht="12.75" customHeight="1" x14ac:dyDescent="0.2">
      <c r="B94" s="242"/>
      <c r="C94" s="221"/>
      <c r="D94" s="221"/>
      <c r="E94" s="221"/>
      <c r="F94" s="221"/>
      <c r="G94" s="221"/>
      <c r="H94" s="221"/>
      <c r="I94" s="221"/>
      <c r="J94" s="221"/>
      <c r="K94" s="221"/>
      <c r="L94" s="221"/>
      <c r="M94" s="221"/>
      <c r="N94" s="221"/>
      <c r="O94" s="243"/>
    </row>
    <row r="95" spans="2:15" ht="12.75" customHeight="1" x14ac:dyDescent="0.2">
      <c r="B95" s="242"/>
      <c r="C95" s="221"/>
      <c r="D95" s="221"/>
      <c r="E95" s="221"/>
      <c r="F95" s="221"/>
      <c r="G95" s="221"/>
      <c r="H95" s="221"/>
      <c r="I95" s="221"/>
      <c r="J95" s="221"/>
      <c r="K95" s="221"/>
      <c r="L95" s="221"/>
      <c r="M95" s="221"/>
      <c r="N95" s="221"/>
      <c r="O95" s="243"/>
    </row>
    <row r="96" spans="2:15" ht="12.75" customHeight="1" x14ac:dyDescent="0.2">
      <c r="B96" s="242"/>
      <c r="C96" s="221"/>
      <c r="D96" s="221"/>
      <c r="E96" s="221"/>
      <c r="F96" s="221"/>
      <c r="G96" s="221"/>
      <c r="H96" s="221"/>
      <c r="I96" s="221"/>
      <c r="J96" s="221"/>
      <c r="K96" s="221"/>
      <c r="L96" s="221"/>
      <c r="M96" s="221"/>
      <c r="N96" s="221"/>
      <c r="O96" s="243"/>
    </row>
    <row r="97" spans="2:15" ht="12.75" customHeight="1" x14ac:dyDescent="0.2">
      <c r="B97" s="242"/>
      <c r="C97" s="221"/>
      <c r="D97" s="221"/>
      <c r="E97" s="221"/>
      <c r="F97" s="221"/>
      <c r="G97" s="221"/>
      <c r="H97" s="221"/>
      <c r="I97" s="221"/>
      <c r="J97" s="221"/>
      <c r="K97" s="221"/>
      <c r="L97" s="221"/>
      <c r="M97" s="221"/>
      <c r="N97" s="221"/>
      <c r="O97" s="243"/>
    </row>
    <row r="98" spans="2:15" ht="12.75" customHeight="1" x14ac:dyDescent="0.2">
      <c r="B98" s="242"/>
      <c r="C98" s="221"/>
      <c r="D98" s="221"/>
      <c r="E98" s="221"/>
      <c r="F98" s="221"/>
      <c r="G98" s="221"/>
      <c r="H98" s="221"/>
      <c r="I98" s="221"/>
      <c r="J98" s="221"/>
      <c r="K98" s="221"/>
      <c r="L98" s="221"/>
      <c r="M98" s="221"/>
      <c r="N98" s="221"/>
      <c r="O98" s="243"/>
    </row>
    <row r="99" spans="2:15" ht="12.75" customHeight="1" x14ac:dyDescent="0.2">
      <c r="B99" s="242"/>
      <c r="C99" s="221"/>
      <c r="D99" s="221"/>
      <c r="E99" s="221"/>
      <c r="F99" s="221"/>
      <c r="G99" s="221"/>
      <c r="H99" s="221"/>
      <c r="I99" s="221"/>
      <c r="J99" s="221"/>
      <c r="K99" s="221"/>
      <c r="L99" s="221"/>
      <c r="M99" s="221"/>
      <c r="N99" s="221"/>
      <c r="O99" s="243"/>
    </row>
    <row r="100" spans="2:15" ht="12.75" customHeight="1" x14ac:dyDescent="0.2">
      <c r="B100" s="242"/>
      <c r="C100" s="221"/>
      <c r="D100" s="221"/>
      <c r="E100" s="221"/>
      <c r="F100" s="221"/>
      <c r="G100" s="221"/>
      <c r="H100" s="221"/>
      <c r="I100" s="221"/>
      <c r="J100" s="221"/>
      <c r="K100" s="221"/>
      <c r="L100" s="221"/>
      <c r="M100" s="221"/>
      <c r="N100" s="221"/>
      <c r="O100" s="243"/>
    </row>
    <row r="101" spans="2:15" ht="12.75" customHeight="1" x14ac:dyDescent="0.2">
      <c r="B101" s="242"/>
      <c r="C101" s="221"/>
      <c r="D101" s="221"/>
      <c r="E101" s="221"/>
      <c r="F101" s="221"/>
      <c r="G101" s="221"/>
      <c r="H101" s="221"/>
      <c r="I101" s="221"/>
      <c r="J101" s="221"/>
      <c r="K101" s="221"/>
      <c r="L101" s="221"/>
      <c r="M101" s="221"/>
      <c r="N101" s="221"/>
      <c r="O101" s="243"/>
    </row>
    <row r="102" spans="2:15" ht="12.75" customHeight="1" x14ac:dyDescent="0.2">
      <c r="B102" s="242"/>
      <c r="C102" s="221"/>
      <c r="D102" s="221"/>
      <c r="E102" s="221"/>
      <c r="F102" s="221"/>
      <c r="G102" s="221"/>
      <c r="H102" s="221"/>
      <c r="I102" s="221"/>
      <c r="J102" s="221"/>
      <c r="K102" s="221"/>
      <c r="L102" s="221"/>
      <c r="M102" s="221"/>
      <c r="N102" s="221"/>
      <c r="O102" s="243"/>
    </row>
    <row r="103" spans="2:15" ht="12.75" customHeight="1" x14ac:dyDescent="0.2">
      <c r="B103" s="242"/>
      <c r="C103" s="221"/>
      <c r="D103" s="221"/>
      <c r="E103" s="221"/>
      <c r="F103" s="221"/>
      <c r="G103" s="221"/>
      <c r="H103" s="221"/>
      <c r="I103" s="221"/>
      <c r="J103" s="221"/>
      <c r="K103" s="221"/>
      <c r="L103" s="221"/>
      <c r="M103" s="221"/>
      <c r="N103" s="221"/>
      <c r="O103" s="243"/>
    </row>
    <row r="104" spans="2:15" ht="12.75" customHeight="1" x14ac:dyDescent="0.2">
      <c r="B104" s="242"/>
      <c r="C104" s="221"/>
      <c r="D104" s="221"/>
      <c r="E104" s="221"/>
      <c r="F104" s="221"/>
      <c r="G104" s="221"/>
      <c r="H104" s="221"/>
      <c r="I104" s="221"/>
      <c r="J104" s="221"/>
      <c r="K104" s="221"/>
      <c r="L104" s="221"/>
      <c r="M104" s="221"/>
      <c r="N104" s="221"/>
      <c r="O104" s="243"/>
    </row>
    <row r="105" spans="2:15" ht="12.75" customHeight="1" x14ac:dyDescent="0.2">
      <c r="B105" s="242"/>
      <c r="C105" s="221"/>
      <c r="D105" s="221"/>
      <c r="E105" s="221"/>
      <c r="F105" s="221"/>
      <c r="G105" s="221"/>
      <c r="H105" s="221"/>
      <c r="I105" s="221"/>
      <c r="J105" s="221"/>
      <c r="K105" s="221"/>
      <c r="L105" s="221"/>
      <c r="M105" s="221"/>
      <c r="N105" s="221"/>
      <c r="O105" s="243"/>
    </row>
    <row r="106" spans="2:15" ht="12.75" customHeight="1" x14ac:dyDescent="0.2">
      <c r="B106" s="242"/>
      <c r="C106" s="221"/>
      <c r="D106" s="221"/>
      <c r="E106" s="221"/>
      <c r="F106" s="221"/>
      <c r="G106" s="221"/>
      <c r="H106" s="221"/>
      <c r="I106" s="221"/>
      <c r="J106" s="221"/>
      <c r="K106" s="221"/>
      <c r="L106" s="221"/>
      <c r="M106" s="221"/>
      <c r="N106" s="221"/>
      <c r="O106" s="243"/>
    </row>
    <row r="107" spans="2:15" ht="12.75" customHeight="1" x14ac:dyDescent="0.2">
      <c r="B107" s="242"/>
      <c r="C107" s="221"/>
      <c r="D107" s="221"/>
      <c r="E107" s="221"/>
      <c r="F107" s="221"/>
      <c r="G107" s="221"/>
      <c r="H107" s="221"/>
      <c r="I107" s="221"/>
      <c r="J107" s="221"/>
      <c r="K107" s="221"/>
      <c r="L107" s="221"/>
      <c r="M107" s="221"/>
      <c r="N107" s="221"/>
      <c r="O107" s="243"/>
    </row>
    <row r="108" spans="2:15" ht="12.75" customHeight="1" x14ac:dyDescent="0.2">
      <c r="B108" s="242"/>
      <c r="C108" s="221"/>
      <c r="D108" s="221"/>
      <c r="E108" s="221"/>
      <c r="F108" s="221"/>
      <c r="G108" s="221"/>
      <c r="H108" s="221"/>
      <c r="I108" s="221"/>
      <c r="J108" s="221"/>
      <c r="K108" s="221"/>
      <c r="L108" s="221"/>
      <c r="M108" s="221"/>
      <c r="N108" s="221"/>
      <c r="O108" s="243"/>
    </row>
    <row r="109" spans="2:15" ht="12.75" customHeight="1" x14ac:dyDescent="0.2">
      <c r="B109" s="242"/>
      <c r="C109" s="221"/>
      <c r="D109" s="221"/>
      <c r="E109" s="221"/>
      <c r="F109" s="221"/>
      <c r="G109" s="221"/>
      <c r="H109" s="221"/>
      <c r="I109" s="221"/>
      <c r="J109" s="221"/>
      <c r="K109" s="221"/>
      <c r="L109" s="221"/>
      <c r="M109" s="221"/>
      <c r="N109" s="221"/>
      <c r="O109" s="243"/>
    </row>
    <row r="110" spans="2:15" ht="12.75" customHeight="1" x14ac:dyDescent="0.2">
      <c r="B110" s="242"/>
      <c r="C110" s="221"/>
      <c r="D110" s="221"/>
      <c r="E110" s="221"/>
      <c r="F110" s="221"/>
      <c r="G110" s="221"/>
      <c r="H110" s="221"/>
      <c r="I110" s="221"/>
      <c r="J110" s="221"/>
      <c r="K110" s="221"/>
      <c r="L110" s="221"/>
      <c r="M110" s="221"/>
      <c r="N110" s="221"/>
      <c r="O110" s="243"/>
    </row>
    <row r="111" spans="2:15" ht="12.75" customHeight="1" x14ac:dyDescent="0.2">
      <c r="B111" s="242"/>
      <c r="C111" s="221"/>
      <c r="D111" s="221"/>
      <c r="E111" s="221"/>
      <c r="F111" s="221"/>
      <c r="G111" s="221"/>
      <c r="H111" s="221"/>
      <c r="I111" s="221"/>
      <c r="J111" s="221"/>
      <c r="K111" s="221"/>
      <c r="L111" s="221"/>
      <c r="M111" s="221"/>
      <c r="N111" s="221"/>
      <c r="O111" s="243"/>
    </row>
    <row r="112" spans="2:15" ht="12.75" customHeight="1" x14ac:dyDescent="0.2">
      <c r="B112" s="242"/>
      <c r="C112" s="221"/>
      <c r="D112" s="221"/>
      <c r="E112" s="221"/>
      <c r="F112" s="221"/>
      <c r="G112" s="221"/>
      <c r="H112" s="221"/>
      <c r="I112" s="221"/>
      <c r="J112" s="221"/>
      <c r="K112" s="221"/>
      <c r="L112" s="221"/>
      <c r="M112" s="221"/>
      <c r="N112" s="221"/>
      <c r="O112" s="243"/>
    </row>
    <row r="113" spans="2:15" ht="12.75" customHeight="1" x14ac:dyDescent="0.2">
      <c r="B113" s="242"/>
      <c r="C113" s="221"/>
      <c r="D113" s="221"/>
      <c r="E113" s="221"/>
      <c r="F113" s="221"/>
      <c r="G113" s="221"/>
      <c r="H113" s="221"/>
      <c r="I113" s="221"/>
      <c r="J113" s="221"/>
      <c r="K113" s="221"/>
      <c r="L113" s="221"/>
      <c r="M113" s="221"/>
      <c r="N113" s="221"/>
      <c r="O113" s="243"/>
    </row>
    <row r="114" spans="2:15" ht="12.75" customHeight="1" x14ac:dyDescent="0.2">
      <c r="B114" s="242"/>
      <c r="C114" s="221"/>
      <c r="D114" s="221"/>
      <c r="E114" s="221"/>
      <c r="F114" s="221"/>
      <c r="G114" s="221"/>
      <c r="H114" s="221"/>
      <c r="I114" s="221"/>
      <c r="J114" s="221"/>
      <c r="K114" s="221"/>
      <c r="L114" s="221"/>
      <c r="M114" s="221"/>
      <c r="N114" s="221"/>
      <c r="O114" s="243"/>
    </row>
    <row r="115" spans="2:15" ht="12.75" customHeight="1" x14ac:dyDescent="0.2">
      <c r="B115" s="242"/>
      <c r="C115" s="221"/>
      <c r="D115" s="221"/>
      <c r="E115" s="221"/>
      <c r="F115" s="221"/>
      <c r="G115" s="221"/>
      <c r="H115" s="221"/>
      <c r="I115" s="221"/>
      <c r="J115" s="221"/>
      <c r="K115" s="221"/>
      <c r="L115" s="221"/>
      <c r="M115" s="221"/>
      <c r="N115" s="221"/>
      <c r="O115" s="243"/>
    </row>
    <row r="116" spans="2:15" ht="12.75" customHeight="1" x14ac:dyDescent="0.2">
      <c r="B116" s="242"/>
      <c r="C116" s="221"/>
      <c r="D116" s="221"/>
      <c r="E116" s="221"/>
      <c r="F116" s="221"/>
      <c r="G116" s="221"/>
      <c r="H116" s="221"/>
      <c r="I116" s="221"/>
      <c r="J116" s="221"/>
      <c r="K116" s="221"/>
      <c r="L116" s="221"/>
      <c r="M116" s="221"/>
      <c r="N116" s="221"/>
      <c r="O116" s="243"/>
    </row>
    <row r="117" spans="2:15" ht="12.75" customHeight="1" x14ac:dyDescent="0.2">
      <c r="B117" s="242"/>
      <c r="C117" s="221"/>
      <c r="D117" s="221"/>
      <c r="E117" s="221"/>
      <c r="F117" s="221"/>
      <c r="G117" s="221"/>
      <c r="H117" s="221"/>
      <c r="I117" s="221"/>
      <c r="J117" s="221"/>
      <c r="K117" s="221"/>
      <c r="L117" s="221"/>
      <c r="M117" s="221"/>
      <c r="N117" s="221"/>
      <c r="O117" s="243"/>
    </row>
    <row r="118" spans="2:15" ht="12.75" customHeight="1" x14ac:dyDescent="0.2">
      <c r="B118" s="242"/>
      <c r="C118" s="221"/>
      <c r="D118" s="221"/>
      <c r="E118" s="221"/>
      <c r="F118" s="221"/>
      <c r="G118" s="221"/>
      <c r="H118" s="221"/>
      <c r="I118" s="221"/>
      <c r="J118" s="221"/>
      <c r="K118" s="221"/>
      <c r="L118" s="221"/>
      <c r="M118" s="221"/>
      <c r="N118" s="221"/>
      <c r="O118" s="243"/>
    </row>
    <row r="119" spans="2:15" ht="12.75" customHeight="1" x14ac:dyDescent="0.2">
      <c r="B119" s="242"/>
      <c r="C119" s="221"/>
      <c r="D119" s="221"/>
      <c r="E119" s="221"/>
      <c r="F119" s="221"/>
      <c r="G119" s="221"/>
      <c r="H119" s="221"/>
      <c r="I119" s="221"/>
      <c r="J119" s="221"/>
      <c r="K119" s="221"/>
      <c r="L119" s="221"/>
      <c r="M119" s="221"/>
      <c r="N119" s="221"/>
      <c r="O119" s="243"/>
    </row>
    <row r="120" spans="2:15" ht="12.75" customHeight="1" x14ac:dyDescent="0.2">
      <c r="B120" s="242"/>
      <c r="C120" s="221"/>
      <c r="D120" s="221"/>
      <c r="E120" s="221"/>
      <c r="F120" s="221"/>
      <c r="G120" s="221"/>
      <c r="H120" s="221"/>
      <c r="I120" s="221"/>
      <c r="J120" s="221"/>
      <c r="K120" s="221"/>
      <c r="L120" s="221"/>
      <c r="M120" s="221"/>
      <c r="N120" s="221"/>
      <c r="O120" s="243"/>
    </row>
    <row r="121" spans="2:15" ht="12.75" customHeight="1" x14ac:dyDescent="0.2">
      <c r="B121" s="242"/>
      <c r="C121" s="221"/>
      <c r="D121" s="221"/>
      <c r="E121" s="221"/>
      <c r="F121" s="221"/>
      <c r="G121" s="221"/>
      <c r="H121" s="221"/>
      <c r="I121" s="221"/>
      <c r="J121" s="221"/>
      <c r="K121" s="221"/>
      <c r="L121" s="221"/>
      <c r="M121" s="221"/>
      <c r="N121" s="221"/>
      <c r="O121" s="243"/>
    </row>
    <row r="122" spans="2:15" ht="12.75" customHeight="1" x14ac:dyDescent="0.2">
      <c r="B122" s="242"/>
      <c r="C122" s="221"/>
      <c r="D122" s="221"/>
      <c r="E122" s="221"/>
      <c r="F122" s="221"/>
      <c r="G122" s="221"/>
      <c r="H122" s="221"/>
      <c r="I122" s="221"/>
      <c r="J122" s="221"/>
      <c r="K122" s="221"/>
      <c r="L122" s="221"/>
      <c r="M122" s="221"/>
      <c r="N122" s="221"/>
      <c r="O122" s="243"/>
    </row>
    <row r="123" spans="2:15" ht="12.75" customHeight="1" x14ac:dyDescent="0.2">
      <c r="B123" s="242"/>
      <c r="C123" s="221"/>
      <c r="D123" s="221"/>
      <c r="E123" s="221"/>
      <c r="F123" s="221"/>
      <c r="G123" s="221"/>
      <c r="H123" s="221"/>
      <c r="I123" s="221"/>
      <c r="J123" s="221"/>
      <c r="K123" s="221"/>
      <c r="L123" s="221"/>
      <c r="M123" s="221"/>
      <c r="N123" s="221"/>
      <c r="O123" s="243"/>
    </row>
    <row r="124" spans="2:15" ht="12.75" customHeight="1" x14ac:dyDescent="0.2">
      <c r="B124" s="242"/>
      <c r="C124" s="221"/>
      <c r="D124" s="221"/>
      <c r="E124" s="221"/>
      <c r="F124" s="221"/>
      <c r="G124" s="221"/>
      <c r="H124" s="221"/>
      <c r="I124" s="221"/>
      <c r="J124" s="221"/>
      <c r="K124" s="221"/>
      <c r="L124" s="221"/>
      <c r="M124" s="221"/>
      <c r="N124" s="221"/>
      <c r="O124" s="243"/>
    </row>
    <row r="125" spans="2:15" ht="12.75" customHeight="1" x14ac:dyDescent="0.2">
      <c r="B125" s="242"/>
      <c r="C125" s="221"/>
      <c r="D125" s="221"/>
      <c r="E125" s="221"/>
      <c r="F125" s="221"/>
      <c r="G125" s="221"/>
      <c r="H125" s="221"/>
      <c r="I125" s="221"/>
      <c r="J125" s="221"/>
      <c r="K125" s="221"/>
      <c r="L125" s="221"/>
      <c r="M125" s="221"/>
      <c r="N125" s="221"/>
      <c r="O125" s="243"/>
    </row>
    <row r="126" spans="2:15" ht="12.75" customHeight="1" x14ac:dyDescent="0.2">
      <c r="B126" s="242"/>
      <c r="C126" s="221"/>
      <c r="D126" s="221"/>
      <c r="E126" s="221"/>
      <c r="F126" s="221"/>
      <c r="G126" s="221"/>
      <c r="H126" s="221"/>
      <c r="I126" s="221"/>
      <c r="J126" s="221"/>
      <c r="K126" s="221"/>
      <c r="L126" s="221"/>
      <c r="M126" s="221"/>
      <c r="N126" s="221"/>
      <c r="O126" s="243"/>
    </row>
    <row r="127" spans="2:15" ht="12.75" customHeight="1" x14ac:dyDescent="0.2">
      <c r="B127" s="242"/>
      <c r="C127" s="221"/>
      <c r="D127" s="221"/>
      <c r="E127" s="221"/>
      <c r="F127" s="221"/>
      <c r="G127" s="221"/>
      <c r="H127" s="221"/>
      <c r="I127" s="221"/>
      <c r="J127" s="221"/>
      <c r="K127" s="221"/>
      <c r="L127" s="221"/>
      <c r="M127" s="221"/>
      <c r="N127" s="221"/>
      <c r="O127" s="243"/>
    </row>
    <row r="128" spans="2:15" ht="12.75" customHeight="1" x14ac:dyDescent="0.2">
      <c r="B128" s="242"/>
      <c r="C128" s="221"/>
      <c r="D128" s="221"/>
      <c r="E128" s="221"/>
      <c r="F128" s="221"/>
      <c r="G128" s="221"/>
      <c r="H128" s="221"/>
      <c r="I128" s="221"/>
      <c r="J128" s="221"/>
      <c r="K128" s="221"/>
      <c r="L128" s="221"/>
      <c r="M128" s="221"/>
      <c r="N128" s="221"/>
      <c r="O128" s="243"/>
    </row>
    <row r="129" spans="2:15" ht="12.75" customHeight="1" x14ac:dyDescent="0.2">
      <c r="B129" s="242"/>
      <c r="C129" s="221"/>
      <c r="D129" s="221"/>
      <c r="E129" s="221"/>
      <c r="F129" s="221"/>
      <c r="G129" s="221"/>
      <c r="H129" s="221"/>
      <c r="I129" s="221"/>
      <c r="J129" s="221"/>
      <c r="K129" s="221"/>
      <c r="L129" s="221"/>
      <c r="M129" s="221"/>
      <c r="N129" s="221"/>
      <c r="O129" s="243"/>
    </row>
    <row r="130" spans="2:15" ht="12.75" customHeight="1" x14ac:dyDescent="0.2">
      <c r="B130" s="242"/>
      <c r="C130" s="221"/>
      <c r="D130" s="221"/>
      <c r="E130" s="221"/>
      <c r="F130" s="221"/>
      <c r="G130" s="221"/>
      <c r="H130" s="221"/>
      <c r="I130" s="221"/>
      <c r="J130" s="221"/>
      <c r="K130" s="221"/>
      <c r="L130" s="221"/>
      <c r="M130" s="221"/>
      <c r="N130" s="221"/>
      <c r="O130" s="243"/>
    </row>
    <row r="131" spans="2:15" ht="12.75" customHeight="1" x14ac:dyDescent="0.2">
      <c r="B131" s="242"/>
      <c r="C131" s="221"/>
      <c r="D131" s="221"/>
      <c r="E131" s="221"/>
      <c r="F131" s="221"/>
      <c r="G131" s="221"/>
      <c r="H131" s="221"/>
      <c r="I131" s="221"/>
      <c r="J131" s="221"/>
      <c r="K131" s="221"/>
      <c r="L131" s="221"/>
      <c r="M131" s="221"/>
      <c r="N131" s="221"/>
      <c r="O131" s="243"/>
    </row>
    <row r="132" spans="2:15" ht="12.75" customHeight="1" x14ac:dyDescent="0.2">
      <c r="B132" s="242"/>
      <c r="C132" s="221"/>
      <c r="D132" s="221"/>
      <c r="E132" s="221"/>
      <c r="F132" s="221"/>
      <c r="G132" s="221"/>
      <c r="H132" s="221"/>
      <c r="I132" s="221"/>
      <c r="J132" s="221"/>
      <c r="K132" s="221"/>
      <c r="L132" s="221"/>
      <c r="M132" s="221"/>
      <c r="N132" s="221"/>
      <c r="O132" s="243"/>
    </row>
    <row r="133" spans="2:15" ht="12.75" customHeight="1" x14ac:dyDescent="0.2">
      <c r="B133" s="242"/>
      <c r="C133" s="221"/>
      <c r="D133" s="221"/>
      <c r="E133" s="221"/>
      <c r="F133" s="221"/>
      <c r="G133" s="221"/>
      <c r="H133" s="221"/>
      <c r="I133" s="221"/>
      <c r="J133" s="221"/>
      <c r="K133" s="221"/>
      <c r="L133" s="221"/>
      <c r="M133" s="221"/>
      <c r="N133" s="221"/>
      <c r="O133" s="243"/>
    </row>
    <row r="134" spans="2:15" ht="12.75" customHeight="1" x14ac:dyDescent="0.2">
      <c r="B134" s="242"/>
      <c r="C134" s="221"/>
      <c r="D134" s="221"/>
      <c r="E134" s="221"/>
      <c r="F134" s="221"/>
      <c r="G134" s="221"/>
      <c r="H134" s="221"/>
      <c r="I134" s="221"/>
      <c r="J134" s="221"/>
      <c r="K134" s="221"/>
      <c r="L134" s="221"/>
      <c r="M134" s="221"/>
      <c r="N134" s="221"/>
      <c r="O134" s="243"/>
    </row>
    <row r="135" spans="2:15" ht="12.75" customHeight="1" x14ac:dyDescent="0.2">
      <c r="B135" s="242"/>
      <c r="C135" s="221"/>
      <c r="D135" s="221"/>
      <c r="E135" s="221"/>
      <c r="F135" s="221"/>
      <c r="G135" s="221"/>
      <c r="H135" s="221"/>
      <c r="I135" s="221"/>
      <c r="J135" s="221"/>
      <c r="K135" s="221"/>
      <c r="L135" s="221"/>
      <c r="M135" s="221"/>
      <c r="N135" s="221"/>
      <c r="O135" s="243"/>
    </row>
    <row r="136" spans="2:15" ht="12.75" customHeight="1" x14ac:dyDescent="0.2">
      <c r="B136" s="242"/>
      <c r="C136" s="221"/>
      <c r="D136" s="221"/>
      <c r="E136" s="221"/>
      <c r="F136" s="221"/>
      <c r="G136" s="221"/>
      <c r="H136" s="221"/>
      <c r="I136" s="221"/>
      <c r="J136" s="221"/>
      <c r="K136" s="221"/>
      <c r="L136" s="221"/>
      <c r="M136" s="221"/>
      <c r="N136" s="221"/>
      <c r="O136" s="243"/>
    </row>
    <row r="137" spans="2:15" ht="12.75" customHeight="1" x14ac:dyDescent="0.2">
      <c r="B137" s="242"/>
      <c r="C137" s="221"/>
      <c r="D137" s="221"/>
      <c r="E137" s="221"/>
      <c r="F137" s="221"/>
      <c r="G137" s="221"/>
      <c r="H137" s="221"/>
      <c r="I137" s="221"/>
      <c r="J137" s="221"/>
      <c r="K137" s="221"/>
      <c r="L137" s="221"/>
      <c r="M137" s="221"/>
      <c r="N137" s="221"/>
      <c r="O137" s="243"/>
    </row>
    <row r="138" spans="2:15" ht="12.75" customHeight="1" x14ac:dyDescent="0.2">
      <c r="B138" s="242"/>
      <c r="C138" s="221"/>
      <c r="D138" s="221"/>
      <c r="E138" s="221"/>
      <c r="F138" s="221"/>
      <c r="G138" s="221"/>
      <c r="H138" s="221"/>
      <c r="I138" s="221"/>
      <c r="J138" s="221"/>
      <c r="K138" s="221"/>
      <c r="L138" s="221"/>
      <c r="M138" s="221"/>
      <c r="N138" s="221"/>
      <c r="O138" s="243"/>
    </row>
    <row r="139" spans="2:15" ht="12.75" customHeight="1" x14ac:dyDescent="0.2">
      <c r="B139" s="242"/>
      <c r="C139" s="221"/>
      <c r="D139" s="221"/>
      <c r="E139" s="221"/>
      <c r="F139" s="221"/>
      <c r="G139" s="221"/>
      <c r="H139" s="221"/>
      <c r="I139" s="221"/>
      <c r="J139" s="221"/>
      <c r="K139" s="221"/>
      <c r="L139" s="221"/>
      <c r="M139" s="221"/>
      <c r="N139" s="221"/>
      <c r="O139" s="243"/>
    </row>
    <row r="140" spans="2:15" ht="12.75" customHeight="1" x14ac:dyDescent="0.2">
      <c r="B140" s="242"/>
      <c r="C140" s="221"/>
      <c r="D140" s="221"/>
      <c r="E140" s="221"/>
      <c r="F140" s="221"/>
      <c r="G140" s="221"/>
      <c r="H140" s="221"/>
      <c r="I140" s="221"/>
      <c r="J140" s="221"/>
      <c r="K140" s="221"/>
      <c r="L140" s="221"/>
      <c r="M140" s="221"/>
      <c r="N140" s="221"/>
      <c r="O140" s="243"/>
    </row>
    <row r="141" spans="2:15" ht="12.75" customHeight="1" x14ac:dyDescent="0.2">
      <c r="B141" s="242"/>
      <c r="C141" s="221"/>
      <c r="D141" s="221"/>
      <c r="E141" s="221"/>
      <c r="F141" s="221"/>
      <c r="G141" s="221"/>
      <c r="H141" s="221"/>
      <c r="I141" s="221"/>
      <c r="J141" s="221"/>
      <c r="K141" s="221"/>
      <c r="L141" s="221"/>
      <c r="M141" s="221"/>
      <c r="N141" s="221"/>
      <c r="O141" s="243"/>
    </row>
    <row r="142" spans="2:15" ht="12.75" customHeight="1" x14ac:dyDescent="0.2">
      <c r="B142" s="242"/>
      <c r="C142" s="221"/>
      <c r="D142" s="221"/>
      <c r="E142" s="221"/>
      <c r="F142" s="221"/>
      <c r="G142" s="221"/>
      <c r="H142" s="221"/>
      <c r="I142" s="221"/>
      <c r="J142" s="221"/>
      <c r="K142" s="221"/>
      <c r="L142" s="221"/>
      <c r="M142" s="221"/>
      <c r="N142" s="221"/>
      <c r="O142" s="243"/>
    </row>
    <row r="143" spans="2:15" ht="12.75" customHeight="1" x14ac:dyDescent="0.2">
      <c r="B143" s="242"/>
      <c r="C143" s="221"/>
      <c r="D143" s="221"/>
      <c r="E143" s="221"/>
      <c r="F143" s="221"/>
      <c r="G143" s="221"/>
      <c r="H143" s="221"/>
      <c r="I143" s="221"/>
      <c r="J143" s="221"/>
      <c r="K143" s="221"/>
      <c r="L143" s="221"/>
      <c r="M143" s="221"/>
      <c r="N143" s="221"/>
      <c r="O143" s="243"/>
    </row>
    <row r="144" spans="2:15" ht="12.75" customHeight="1" x14ac:dyDescent="0.2">
      <c r="B144" s="242"/>
      <c r="C144" s="221"/>
      <c r="D144" s="221"/>
      <c r="E144" s="221"/>
      <c r="F144" s="221"/>
      <c r="G144" s="221"/>
      <c r="H144" s="221"/>
      <c r="I144" s="221"/>
      <c r="J144" s="221"/>
      <c r="K144" s="221"/>
      <c r="L144" s="221"/>
      <c r="M144" s="221"/>
      <c r="N144" s="221"/>
      <c r="O144" s="243"/>
    </row>
    <row r="145" spans="2:15" ht="12.75" customHeight="1" x14ac:dyDescent="0.2">
      <c r="B145" s="242"/>
      <c r="C145" s="221"/>
      <c r="D145" s="221"/>
      <c r="E145" s="221"/>
      <c r="F145" s="221"/>
      <c r="G145" s="221"/>
      <c r="H145" s="221"/>
      <c r="I145" s="221"/>
      <c r="J145" s="221"/>
      <c r="K145" s="221"/>
      <c r="L145" s="221"/>
      <c r="M145" s="221"/>
      <c r="N145" s="221"/>
      <c r="O145" s="243"/>
    </row>
    <row r="146" spans="2:15" ht="12.75" customHeight="1" x14ac:dyDescent="0.2">
      <c r="B146" s="242"/>
      <c r="C146" s="221"/>
      <c r="D146" s="221"/>
      <c r="E146" s="221"/>
      <c r="F146" s="221"/>
      <c r="G146" s="221"/>
      <c r="H146" s="221"/>
      <c r="I146" s="221"/>
      <c r="J146" s="221"/>
      <c r="K146" s="221"/>
      <c r="L146" s="221"/>
      <c r="M146" s="221"/>
      <c r="N146" s="221"/>
      <c r="O146" s="243"/>
    </row>
    <row r="147" spans="2:15" ht="12.75" customHeight="1" x14ac:dyDescent="0.2">
      <c r="B147" s="242"/>
      <c r="C147" s="221"/>
      <c r="D147" s="221"/>
      <c r="E147" s="221"/>
      <c r="F147" s="221"/>
      <c r="G147" s="221"/>
      <c r="H147" s="221"/>
      <c r="I147" s="221"/>
      <c r="J147" s="221"/>
      <c r="K147" s="221"/>
      <c r="L147" s="221"/>
      <c r="M147" s="221"/>
      <c r="N147" s="221"/>
      <c r="O147" s="243"/>
    </row>
    <row r="148" spans="2:15" ht="12.75" customHeight="1" x14ac:dyDescent="0.2">
      <c r="B148" s="242"/>
      <c r="C148" s="221"/>
      <c r="D148" s="221"/>
      <c r="E148" s="221"/>
      <c r="F148" s="221"/>
      <c r="G148" s="221"/>
      <c r="H148" s="221"/>
      <c r="I148" s="221"/>
      <c r="J148" s="221"/>
      <c r="K148" s="221"/>
      <c r="L148" s="221"/>
      <c r="M148" s="221"/>
      <c r="N148" s="221"/>
      <c r="O148" s="243"/>
    </row>
    <row r="149" spans="2:15" ht="12.75" customHeight="1" x14ac:dyDescent="0.2">
      <c r="B149" s="242"/>
      <c r="C149" s="221"/>
      <c r="D149" s="221"/>
      <c r="E149" s="221"/>
      <c r="F149" s="221"/>
      <c r="G149" s="221"/>
      <c r="H149" s="221"/>
      <c r="I149" s="221"/>
      <c r="J149" s="221"/>
      <c r="K149" s="221"/>
      <c r="L149" s="221"/>
      <c r="M149" s="221"/>
      <c r="N149" s="221"/>
      <c r="O149" s="243"/>
    </row>
    <row r="150" spans="2:15" ht="12.75" customHeight="1" x14ac:dyDescent="0.2">
      <c r="B150" s="242"/>
      <c r="C150" s="221"/>
      <c r="D150" s="221"/>
      <c r="E150" s="221"/>
      <c r="F150" s="221"/>
      <c r="G150" s="221"/>
      <c r="H150" s="221"/>
      <c r="I150" s="221"/>
      <c r="J150" s="221"/>
      <c r="K150" s="221"/>
      <c r="L150" s="221"/>
      <c r="M150" s="221"/>
      <c r="N150" s="221"/>
      <c r="O150" s="243"/>
    </row>
    <row r="151" spans="2:15" ht="12.75" customHeight="1" x14ac:dyDescent="0.2">
      <c r="B151" s="242"/>
      <c r="C151" s="221"/>
      <c r="D151" s="221"/>
      <c r="E151" s="221"/>
      <c r="F151" s="221"/>
      <c r="G151" s="221"/>
      <c r="H151" s="221"/>
      <c r="I151" s="221"/>
      <c r="J151" s="221"/>
      <c r="K151" s="221"/>
      <c r="L151" s="221"/>
      <c r="M151" s="221"/>
      <c r="N151" s="221"/>
      <c r="O151" s="243"/>
    </row>
    <row r="152" spans="2:15" ht="12.75" customHeight="1" x14ac:dyDescent="0.2">
      <c r="B152" s="242"/>
      <c r="C152" s="221"/>
      <c r="D152" s="221"/>
      <c r="E152" s="221"/>
      <c r="F152" s="221"/>
      <c r="G152" s="221"/>
      <c r="H152" s="221"/>
      <c r="I152" s="221"/>
      <c r="J152" s="221"/>
      <c r="K152" s="221"/>
      <c r="L152" s="221"/>
      <c r="M152" s="221"/>
      <c r="N152" s="221"/>
      <c r="O152" s="243"/>
    </row>
    <row r="153" spans="2:15" ht="12.75" customHeight="1" x14ac:dyDescent="0.2">
      <c r="B153" s="242"/>
      <c r="C153" s="221"/>
      <c r="D153" s="221"/>
      <c r="E153" s="221"/>
      <c r="F153" s="221"/>
      <c r="G153" s="221"/>
      <c r="H153" s="221"/>
      <c r="I153" s="221"/>
      <c r="J153" s="221"/>
      <c r="K153" s="221"/>
      <c r="L153" s="221"/>
      <c r="M153" s="221"/>
      <c r="N153" s="221"/>
      <c r="O153" s="243"/>
    </row>
    <row r="154" spans="2:15" ht="12.75" customHeight="1" x14ac:dyDescent="0.2">
      <c r="B154" s="242"/>
      <c r="C154" s="221"/>
      <c r="D154" s="221"/>
      <c r="E154" s="221"/>
      <c r="F154" s="221"/>
      <c r="G154" s="221"/>
      <c r="H154" s="221"/>
      <c r="I154" s="221"/>
      <c r="J154" s="221"/>
      <c r="K154" s="221"/>
      <c r="L154" s="221"/>
      <c r="M154" s="221"/>
      <c r="N154" s="221"/>
      <c r="O154" s="243"/>
    </row>
    <row r="155" spans="2:15" ht="12.75" customHeight="1" x14ac:dyDescent="0.2">
      <c r="B155" s="242"/>
      <c r="C155" s="221"/>
      <c r="D155" s="221"/>
      <c r="E155" s="221"/>
      <c r="F155" s="221"/>
      <c r="G155" s="221"/>
      <c r="H155" s="221"/>
      <c r="I155" s="221"/>
      <c r="J155" s="221"/>
      <c r="K155" s="221"/>
      <c r="L155" s="221"/>
      <c r="M155" s="221"/>
      <c r="N155" s="221"/>
      <c r="O155" s="243"/>
    </row>
    <row r="156" spans="2:15" ht="12.75" customHeight="1" x14ac:dyDescent="0.2">
      <c r="B156" s="242"/>
      <c r="C156" s="221"/>
      <c r="D156" s="221"/>
      <c r="E156" s="221"/>
      <c r="F156" s="221"/>
      <c r="G156" s="221"/>
      <c r="H156" s="221"/>
      <c r="I156" s="221"/>
      <c r="J156" s="221"/>
      <c r="K156" s="221"/>
      <c r="L156" s="221"/>
      <c r="M156" s="221"/>
      <c r="N156" s="221"/>
      <c r="O156" s="243"/>
    </row>
    <row r="157" spans="2:15" ht="12.75" customHeight="1" x14ac:dyDescent="0.2">
      <c r="B157" s="242"/>
      <c r="C157" s="221"/>
      <c r="D157" s="221"/>
      <c r="E157" s="221"/>
      <c r="F157" s="221"/>
      <c r="G157" s="221"/>
      <c r="H157" s="221"/>
      <c r="I157" s="221"/>
      <c r="J157" s="221"/>
      <c r="K157" s="221"/>
      <c r="L157" s="221"/>
      <c r="M157" s="221"/>
      <c r="N157" s="221"/>
      <c r="O157" s="243"/>
    </row>
    <row r="158" spans="2:15" ht="12.75" customHeight="1" x14ac:dyDescent="0.2">
      <c r="B158" s="242"/>
      <c r="C158" s="221"/>
      <c r="D158" s="221"/>
      <c r="E158" s="221"/>
      <c r="F158" s="221"/>
      <c r="G158" s="221"/>
      <c r="H158" s="221"/>
      <c r="I158" s="221"/>
      <c r="J158" s="221"/>
      <c r="K158" s="221"/>
      <c r="L158" s="221"/>
      <c r="M158" s="221"/>
      <c r="N158" s="221"/>
      <c r="O158" s="243"/>
    </row>
    <row r="159" spans="2:15" ht="12.75" customHeight="1" x14ac:dyDescent="0.2">
      <c r="B159" s="242"/>
      <c r="C159" s="221"/>
      <c r="D159" s="221"/>
      <c r="E159" s="221"/>
      <c r="F159" s="221"/>
      <c r="G159" s="221"/>
      <c r="H159" s="221"/>
      <c r="I159" s="221"/>
      <c r="J159" s="221"/>
      <c r="K159" s="221"/>
      <c r="L159" s="221"/>
      <c r="M159" s="221"/>
      <c r="N159" s="221"/>
      <c r="O159" s="243"/>
    </row>
    <row r="160" spans="2:15" ht="12.75" customHeight="1" x14ac:dyDescent="0.2">
      <c r="B160" s="242"/>
      <c r="C160" s="221"/>
      <c r="D160" s="221"/>
      <c r="E160" s="221"/>
      <c r="F160" s="221"/>
      <c r="G160" s="221"/>
      <c r="H160" s="221"/>
      <c r="I160" s="221"/>
      <c r="J160" s="221"/>
      <c r="K160" s="221"/>
      <c r="L160" s="221"/>
      <c r="M160" s="221"/>
      <c r="N160" s="221"/>
      <c r="O160" s="243"/>
    </row>
    <row r="161" spans="2:15" ht="12.75" customHeight="1" x14ac:dyDescent="0.2">
      <c r="B161" s="242"/>
      <c r="C161" s="221"/>
      <c r="D161" s="221"/>
      <c r="E161" s="221"/>
      <c r="F161" s="221"/>
      <c r="G161" s="221"/>
      <c r="H161" s="221"/>
      <c r="I161" s="221"/>
      <c r="J161" s="221"/>
      <c r="K161" s="221"/>
      <c r="L161" s="221"/>
      <c r="M161" s="221"/>
      <c r="N161" s="221"/>
      <c r="O161" s="243"/>
    </row>
    <row r="162" spans="2:15" ht="12.75" customHeight="1" x14ac:dyDescent="0.2">
      <c r="B162" s="242"/>
      <c r="C162" s="221"/>
      <c r="D162" s="221"/>
      <c r="E162" s="221"/>
      <c r="F162" s="221"/>
      <c r="G162" s="221"/>
      <c r="H162" s="221"/>
      <c r="I162" s="221"/>
      <c r="J162" s="221"/>
      <c r="K162" s="221"/>
      <c r="L162" s="221"/>
      <c r="M162" s="221"/>
      <c r="N162" s="221"/>
      <c r="O162" s="243"/>
    </row>
    <row r="163" spans="2:15" ht="12.75" customHeight="1" x14ac:dyDescent="0.2">
      <c r="B163" s="242"/>
      <c r="C163" s="221"/>
      <c r="D163" s="221"/>
      <c r="E163" s="221"/>
      <c r="F163" s="221"/>
      <c r="G163" s="221"/>
      <c r="H163" s="221"/>
      <c r="I163" s="221"/>
      <c r="J163" s="221"/>
      <c r="K163" s="221"/>
      <c r="L163" s="221"/>
      <c r="M163" s="221"/>
      <c r="N163" s="221"/>
      <c r="O163" s="243"/>
    </row>
    <row r="164" spans="2:15" ht="12.75" customHeight="1" x14ac:dyDescent="0.2">
      <c r="B164" s="242"/>
      <c r="C164" s="221"/>
      <c r="D164" s="221"/>
      <c r="E164" s="221"/>
      <c r="F164" s="221"/>
      <c r="G164" s="221"/>
      <c r="H164" s="221"/>
      <c r="I164" s="221"/>
      <c r="J164" s="221"/>
      <c r="K164" s="221"/>
      <c r="L164" s="221"/>
      <c r="M164" s="221"/>
      <c r="N164" s="221"/>
      <c r="O164" s="243"/>
    </row>
    <row r="165" spans="2:15" ht="12.75" customHeight="1" x14ac:dyDescent="0.2">
      <c r="B165" s="242"/>
      <c r="C165" s="221"/>
      <c r="D165" s="221"/>
      <c r="E165" s="221"/>
      <c r="F165" s="221"/>
      <c r="G165" s="221"/>
      <c r="H165" s="221"/>
      <c r="I165" s="221"/>
      <c r="J165" s="221"/>
      <c r="K165" s="221"/>
      <c r="L165" s="221"/>
      <c r="M165" s="221"/>
      <c r="N165" s="221"/>
      <c r="O165" s="243"/>
    </row>
    <row r="166" spans="2:15" ht="12.75" customHeight="1" x14ac:dyDescent="0.2">
      <c r="B166" s="242"/>
      <c r="C166" s="221"/>
      <c r="D166" s="221"/>
      <c r="E166" s="221"/>
      <c r="F166" s="221"/>
      <c r="G166" s="221"/>
      <c r="H166" s="221"/>
      <c r="I166" s="221"/>
      <c r="J166" s="221"/>
      <c r="K166" s="221"/>
      <c r="L166" s="221"/>
      <c r="M166" s="221"/>
      <c r="N166" s="221"/>
      <c r="O166" s="243"/>
    </row>
    <row r="167" spans="2:15" ht="12.75" customHeight="1" x14ac:dyDescent="0.2">
      <c r="B167" s="242"/>
      <c r="C167" s="221"/>
      <c r="D167" s="221"/>
      <c r="E167" s="221"/>
      <c r="F167" s="221"/>
      <c r="G167" s="221"/>
      <c r="H167" s="221"/>
      <c r="I167" s="221"/>
      <c r="J167" s="221"/>
      <c r="K167" s="221"/>
      <c r="L167" s="221"/>
      <c r="M167" s="221"/>
      <c r="N167" s="221"/>
      <c r="O167" s="243"/>
    </row>
    <row r="168" spans="2:15" ht="12.75" customHeight="1" x14ac:dyDescent="0.2">
      <c r="B168" s="242"/>
      <c r="C168" s="221"/>
      <c r="D168" s="221"/>
      <c r="E168" s="221"/>
      <c r="F168" s="221"/>
      <c r="G168" s="221"/>
      <c r="H168" s="221"/>
      <c r="I168" s="221"/>
      <c r="J168" s="221"/>
      <c r="K168" s="221"/>
      <c r="L168" s="221"/>
      <c r="M168" s="221"/>
      <c r="N168" s="221"/>
      <c r="O168" s="243"/>
    </row>
    <row r="169" spans="2:15" ht="12.75" customHeight="1" x14ac:dyDescent="0.2">
      <c r="B169" s="242"/>
      <c r="C169" s="221"/>
      <c r="D169" s="221"/>
      <c r="E169" s="221"/>
      <c r="F169" s="221"/>
      <c r="G169" s="221"/>
      <c r="H169" s="221"/>
      <c r="I169" s="221"/>
      <c r="J169" s="221"/>
      <c r="K169" s="221"/>
      <c r="L169" s="221"/>
      <c r="M169" s="221"/>
      <c r="N169" s="221"/>
      <c r="O169" s="243"/>
    </row>
    <row r="170" spans="2:15" ht="12.75" customHeight="1" x14ac:dyDescent="0.2">
      <c r="B170" s="242"/>
      <c r="C170" s="221"/>
      <c r="D170" s="221"/>
      <c r="E170" s="221"/>
      <c r="F170" s="221"/>
      <c r="G170" s="221"/>
      <c r="H170" s="221"/>
      <c r="I170" s="221"/>
      <c r="J170" s="221"/>
      <c r="K170" s="221"/>
      <c r="L170" s="221"/>
      <c r="M170" s="221"/>
      <c r="N170" s="221"/>
      <c r="O170" s="243"/>
    </row>
    <row r="171" spans="2:15" ht="12.75" customHeight="1" x14ac:dyDescent="0.2">
      <c r="B171" s="242"/>
      <c r="C171" s="221"/>
      <c r="D171" s="221"/>
      <c r="E171" s="221"/>
      <c r="F171" s="221"/>
      <c r="G171" s="221"/>
      <c r="H171" s="221"/>
      <c r="I171" s="221"/>
      <c r="J171" s="221"/>
      <c r="K171" s="221"/>
      <c r="L171" s="221"/>
      <c r="M171" s="221"/>
      <c r="N171" s="221"/>
      <c r="O171" s="243"/>
    </row>
    <row r="172" spans="2:15" ht="12.75" customHeight="1" x14ac:dyDescent="0.2">
      <c r="B172" s="242"/>
      <c r="C172" s="221"/>
      <c r="D172" s="221"/>
      <c r="E172" s="221"/>
      <c r="F172" s="221"/>
      <c r="G172" s="221"/>
      <c r="H172" s="221"/>
      <c r="I172" s="221"/>
      <c r="J172" s="221"/>
      <c r="K172" s="221"/>
      <c r="L172" s="221"/>
      <c r="M172" s="221"/>
      <c r="N172" s="221"/>
      <c r="O172" s="243"/>
    </row>
    <row r="173" spans="2:15" ht="12.75" customHeight="1" x14ac:dyDescent="0.2">
      <c r="B173" s="242"/>
      <c r="C173" s="221"/>
      <c r="D173" s="221"/>
      <c r="E173" s="221"/>
      <c r="F173" s="221"/>
      <c r="G173" s="221"/>
      <c r="H173" s="221"/>
      <c r="I173" s="221"/>
      <c r="J173" s="221"/>
      <c r="K173" s="221"/>
      <c r="L173" s="221"/>
      <c r="M173" s="221"/>
      <c r="N173" s="221"/>
      <c r="O173" s="243"/>
    </row>
    <row r="174" spans="2:15" ht="12.75" customHeight="1" x14ac:dyDescent="0.2">
      <c r="B174" s="242"/>
      <c r="C174" s="221"/>
      <c r="D174" s="221"/>
      <c r="E174" s="221"/>
      <c r="F174" s="221"/>
      <c r="G174" s="221"/>
      <c r="H174" s="221"/>
      <c r="I174" s="221"/>
      <c r="J174" s="221"/>
      <c r="K174" s="221"/>
      <c r="L174" s="221"/>
      <c r="M174" s="221"/>
      <c r="N174" s="221"/>
      <c r="O174" s="243"/>
    </row>
    <row r="175" spans="2:15" ht="12.75" customHeight="1" x14ac:dyDescent="0.2">
      <c r="B175" s="242"/>
      <c r="C175" s="221"/>
      <c r="D175" s="221"/>
      <c r="E175" s="221"/>
      <c r="F175" s="221"/>
      <c r="G175" s="221"/>
      <c r="H175" s="221"/>
      <c r="I175" s="221"/>
      <c r="J175" s="221"/>
      <c r="K175" s="221"/>
      <c r="L175" s="221"/>
      <c r="M175" s="221"/>
      <c r="N175" s="221"/>
      <c r="O175" s="243"/>
    </row>
    <row r="176" spans="2:15" ht="12.75" customHeight="1" x14ac:dyDescent="0.2">
      <c r="B176" s="242"/>
      <c r="C176" s="221"/>
      <c r="D176" s="221"/>
      <c r="E176" s="221"/>
      <c r="F176" s="221"/>
      <c r="G176" s="221"/>
      <c r="H176" s="221"/>
      <c r="I176" s="221"/>
      <c r="J176" s="221"/>
      <c r="K176" s="221"/>
      <c r="L176" s="221"/>
      <c r="M176" s="221"/>
      <c r="N176" s="221"/>
      <c r="O176" s="243"/>
    </row>
    <row r="177" spans="2:15" ht="12.75" customHeight="1" x14ac:dyDescent="0.2">
      <c r="B177" s="242"/>
      <c r="C177" s="221"/>
      <c r="D177" s="221"/>
      <c r="E177" s="221"/>
      <c r="F177" s="221"/>
      <c r="G177" s="221"/>
      <c r="H177" s="221"/>
      <c r="I177" s="221"/>
      <c r="J177" s="221"/>
      <c r="K177" s="221"/>
      <c r="L177" s="221"/>
      <c r="M177" s="221"/>
      <c r="N177" s="221"/>
      <c r="O177" s="243"/>
    </row>
    <row r="178" spans="2:15" ht="12.75" customHeight="1" x14ac:dyDescent="0.2">
      <c r="B178" s="242"/>
      <c r="C178" s="221"/>
      <c r="D178" s="221"/>
      <c r="E178" s="221"/>
      <c r="F178" s="221"/>
      <c r="G178" s="221"/>
      <c r="H178" s="221"/>
      <c r="I178" s="221"/>
      <c r="J178" s="221"/>
      <c r="K178" s="221"/>
      <c r="L178" s="221"/>
      <c r="M178" s="221"/>
      <c r="N178" s="221"/>
      <c r="O178" s="243"/>
    </row>
    <row r="179" spans="2:15" ht="12.75" customHeight="1" x14ac:dyDescent="0.2">
      <c r="B179" s="242"/>
      <c r="C179" s="221"/>
      <c r="D179" s="221"/>
      <c r="E179" s="221"/>
      <c r="F179" s="221"/>
      <c r="G179" s="221"/>
      <c r="H179" s="221"/>
      <c r="I179" s="221"/>
      <c r="J179" s="221"/>
      <c r="K179" s="221"/>
      <c r="L179" s="221"/>
      <c r="M179" s="221"/>
      <c r="N179" s="221"/>
      <c r="O179" s="243"/>
    </row>
    <row r="180" spans="2:15" ht="12.75" customHeight="1" x14ac:dyDescent="0.2">
      <c r="B180" s="242"/>
      <c r="C180" s="221"/>
      <c r="D180" s="221"/>
      <c r="E180" s="221"/>
      <c r="F180" s="221"/>
      <c r="G180" s="221"/>
      <c r="H180" s="221"/>
      <c r="I180" s="221"/>
      <c r="J180" s="221"/>
      <c r="K180" s="221"/>
      <c r="L180" s="221"/>
      <c r="M180" s="221"/>
      <c r="N180" s="221"/>
      <c r="O180" s="243"/>
    </row>
    <row r="181" spans="2:15" ht="12.75" customHeight="1" x14ac:dyDescent="0.2">
      <c r="B181" s="242"/>
      <c r="C181" s="221"/>
      <c r="D181" s="221"/>
      <c r="E181" s="221"/>
      <c r="F181" s="221"/>
      <c r="G181" s="221"/>
      <c r="H181" s="221"/>
      <c r="I181" s="221"/>
      <c r="J181" s="221"/>
      <c r="K181" s="221"/>
      <c r="L181" s="221"/>
      <c r="M181" s="221"/>
      <c r="N181" s="221"/>
      <c r="O181" s="243"/>
    </row>
    <row r="182" spans="2:15" ht="12.75" customHeight="1" x14ac:dyDescent="0.2">
      <c r="B182" s="242"/>
      <c r="C182" s="221"/>
      <c r="D182" s="221"/>
      <c r="E182" s="221"/>
      <c r="F182" s="221"/>
      <c r="G182" s="221"/>
      <c r="H182" s="221"/>
      <c r="I182" s="221"/>
      <c r="J182" s="221"/>
      <c r="K182" s="221"/>
      <c r="L182" s="221"/>
      <c r="M182" s="221"/>
      <c r="N182" s="221"/>
      <c r="O182" s="243"/>
    </row>
    <row r="183" spans="2:15" ht="12.75" customHeight="1" x14ac:dyDescent="0.2">
      <c r="B183" s="242"/>
      <c r="C183" s="221"/>
      <c r="D183" s="221"/>
      <c r="E183" s="221"/>
      <c r="F183" s="221"/>
      <c r="G183" s="221"/>
      <c r="H183" s="221"/>
      <c r="I183" s="221"/>
      <c r="J183" s="221"/>
      <c r="K183" s="221"/>
      <c r="L183" s="221"/>
      <c r="M183" s="221"/>
      <c r="N183" s="221"/>
      <c r="O183" s="243"/>
    </row>
    <row r="184" spans="2:15" ht="12.75" customHeight="1" x14ac:dyDescent="0.2">
      <c r="B184" s="242"/>
      <c r="C184" s="221"/>
      <c r="D184" s="221"/>
      <c r="E184" s="221"/>
      <c r="F184" s="221"/>
      <c r="G184" s="221"/>
      <c r="H184" s="221"/>
      <c r="I184" s="221"/>
      <c r="J184" s="221"/>
      <c r="K184" s="221"/>
      <c r="L184" s="221"/>
      <c r="M184" s="221"/>
      <c r="N184" s="221"/>
      <c r="O184" s="243"/>
    </row>
    <row r="185" spans="2:15" ht="12.75" customHeight="1" x14ac:dyDescent="0.2">
      <c r="B185" s="242"/>
      <c r="C185" s="221"/>
      <c r="D185" s="221"/>
      <c r="E185" s="221"/>
      <c r="F185" s="221"/>
      <c r="G185" s="221"/>
      <c r="H185" s="221"/>
      <c r="I185" s="221"/>
      <c r="J185" s="221"/>
      <c r="K185" s="221"/>
      <c r="L185" s="221"/>
      <c r="M185" s="221"/>
      <c r="N185" s="221"/>
      <c r="O185" s="243"/>
    </row>
    <row r="186" spans="2:15" ht="12.75" customHeight="1" x14ac:dyDescent="0.2">
      <c r="B186" s="242"/>
      <c r="C186" s="221"/>
      <c r="D186" s="221"/>
      <c r="E186" s="221"/>
      <c r="F186" s="221"/>
      <c r="G186" s="221"/>
      <c r="H186" s="221"/>
      <c r="I186" s="221"/>
      <c r="J186" s="221"/>
      <c r="K186" s="221"/>
      <c r="L186" s="221"/>
      <c r="M186" s="221"/>
      <c r="N186" s="221"/>
      <c r="O186" s="243"/>
    </row>
    <row r="187" spans="2:15" ht="12.75" customHeight="1" x14ac:dyDescent="0.2">
      <c r="B187" s="242"/>
      <c r="C187" s="221"/>
      <c r="D187" s="221"/>
      <c r="E187" s="221"/>
      <c r="F187" s="221"/>
      <c r="G187" s="221"/>
      <c r="H187" s="221"/>
      <c r="I187" s="221"/>
      <c r="J187" s="221"/>
      <c r="K187" s="221"/>
      <c r="L187" s="221"/>
      <c r="M187" s="221"/>
      <c r="N187" s="221"/>
      <c r="O187" s="243"/>
    </row>
    <row r="188" spans="2:15" ht="12.75" customHeight="1" x14ac:dyDescent="0.2">
      <c r="B188" s="242"/>
      <c r="C188" s="221"/>
      <c r="D188" s="221"/>
      <c r="E188" s="221"/>
      <c r="F188" s="221"/>
      <c r="G188" s="221"/>
      <c r="H188" s="221"/>
      <c r="I188" s="221"/>
      <c r="J188" s="221"/>
      <c r="K188" s="221"/>
      <c r="L188" s="221"/>
      <c r="M188" s="221"/>
      <c r="N188" s="221"/>
      <c r="O188" s="243"/>
    </row>
    <row r="189" spans="2:15" ht="12.75" customHeight="1" x14ac:dyDescent="0.2">
      <c r="B189" s="242"/>
      <c r="C189" s="221"/>
      <c r="D189" s="221"/>
      <c r="E189" s="221"/>
      <c r="F189" s="221"/>
      <c r="G189" s="221"/>
      <c r="H189" s="221"/>
      <c r="I189" s="221"/>
      <c r="J189" s="221"/>
      <c r="K189" s="221"/>
      <c r="L189" s="221"/>
      <c r="M189" s="221"/>
      <c r="N189" s="221"/>
      <c r="O189" s="243"/>
    </row>
    <row r="190" spans="2:15" ht="12.75" customHeight="1" x14ac:dyDescent="0.2">
      <c r="B190" s="544"/>
      <c r="C190" s="225"/>
      <c r="D190" s="225"/>
      <c r="E190" s="225"/>
      <c r="F190" s="225"/>
      <c r="G190" s="225"/>
      <c r="H190" s="225"/>
      <c r="I190" s="225"/>
      <c r="J190" s="225"/>
      <c r="K190" s="225"/>
      <c r="L190" s="225"/>
      <c r="M190" s="225"/>
      <c r="N190" s="225"/>
      <c r="O190" s="555"/>
    </row>
    <row r="191" spans="2:15" ht="12.75" customHeight="1" x14ac:dyDescent="0.2"/>
    <row r="192" spans="2:15" ht="12.75" customHeight="1" x14ac:dyDescent="0.2"/>
    <row r="193" ht="12.75" customHeight="1" x14ac:dyDescent="0.2"/>
    <row r="194" ht="12.75" customHeight="1" x14ac:dyDescent="0.2"/>
    <row r="195" ht="12.75" customHeight="1" x14ac:dyDescent="0.2"/>
  </sheetData>
  <sheetProtection algorithmName="SHA-512" hashValue="xGpL39cuaeVfzYZJ95jHDWZN22c7SUdGmd94UmgJgTsVrwtpZRhJdF/XhMmZPWFrJiGBddeF+hI/CRaWxhFW3g==" saltValue="STMw1WxXYUycRCsaY4Jb4A==" spinCount="100000" sheet="1" scenarios="1" insertHyperlinks="0"/>
  <protectedRanges>
    <protectedRange sqref="F2 E5:G6 I5 E14:G16 I19:I22" name="YellowZone"/>
    <protectedRange sqref="B38:O190" name="YellowZone2"/>
  </protectedRanges>
  <mergeCells count="2">
    <mergeCell ref="C2:E2"/>
    <mergeCell ref="F2:G2"/>
  </mergeCells>
  <conditionalFormatting sqref="E27:G33">
    <cfRule type="cellIs" dxfId="270" priority="3" stopIfTrue="1" operator="lessThan">
      <formula>0.95*$C27*(E$14/$C$14)</formula>
    </cfRule>
  </conditionalFormatting>
  <conditionalFormatting sqref="E35:G35">
    <cfRule type="cellIs" dxfId="269" priority="4" stopIfTrue="1" operator="lessThan">
      <formula>0.95*$C35*(E$14/$C$14)</formula>
    </cfRule>
  </conditionalFormatting>
  <conditionalFormatting sqref="I20">
    <cfRule type="expression" dxfId="268" priority="5">
      <formula>AND(I20&lt;0.4*I21,I20&lt;1)</formula>
    </cfRule>
  </conditionalFormatting>
  <conditionalFormatting sqref="I21">
    <cfRule type="expression" dxfId="267" priority="6">
      <formula>AND(I21&lt;0.4*I20,I21&lt;1)</formula>
    </cfRule>
  </conditionalFormatting>
  <conditionalFormatting sqref="K27">
    <cfRule type="expression" dxfId="266" priority="1">
      <formula>AND(ISNUMBER($H27),$K$27&gt;=100)</formula>
    </cfRule>
    <cfRule type="expression" dxfId="265" priority="9">
      <formula>AND($H$27 &gt;= 60, $H$27 &lt; 100)</formula>
    </cfRule>
    <cfRule type="cellIs" dxfId="264" priority="14" stopIfTrue="1" operator="notBetween">
      <formula>60</formula>
      <formula>100</formula>
    </cfRule>
  </conditionalFormatting>
  <conditionalFormatting sqref="K27:K33">
    <cfRule type="cellIs" dxfId="263" priority="7" stopIfTrue="1" operator="greaterThanOrEqual">
      <formula>100</formula>
    </cfRule>
  </conditionalFormatting>
  <conditionalFormatting sqref="K28:K32">
    <cfRule type="cellIs" dxfId="262" priority="10" stopIfTrue="1" operator="lessThan">
      <formula>100</formula>
    </cfRule>
  </conditionalFormatting>
  <conditionalFormatting sqref="K33">
    <cfRule type="cellIs" dxfId="261" priority="11" stopIfTrue="1" operator="lessThan">
      <formula>33.3</formula>
    </cfRule>
    <cfRule type="cellIs" dxfId="260" priority="12" stopIfTrue="1" operator="between">
      <formula>33.3</formula>
      <formula>100</formula>
    </cfRule>
  </conditionalFormatting>
  <conditionalFormatting sqref="K34">
    <cfRule type="cellIs" dxfId="259" priority="8" stopIfTrue="1" operator="lessThanOrEqual">
      <formula>100</formula>
    </cfRule>
    <cfRule type="expression" dxfId="258" priority="13">
      <formula>AND($H$34 &gt; 100, $H$34 &lt;= 166.667)</formula>
    </cfRule>
    <cfRule type="cellIs" dxfId="257" priority="15" stopIfTrue="1" operator="greaterThanOrEqual">
      <formula>166.667</formula>
    </cfRule>
  </conditionalFormatting>
  <conditionalFormatting sqref="K35">
    <cfRule type="cellIs" dxfId="256" priority="16" stopIfTrue="1" operator="greaterThanOrEqual">
      <formula>100</formula>
    </cfRule>
    <cfRule type="cellIs" dxfId="255" priority="17" stopIfTrue="1" operator="lessThan">
      <formula>33.3</formula>
    </cfRule>
    <cfRule type="cellIs" dxfId="254" priority="18" stopIfTrue="1" operator="between">
      <formula>33.3</formula>
      <formula>100</formula>
    </cfRule>
  </conditionalFormatting>
  <dataValidations count="5">
    <dataValidation type="list" allowBlank="1" showErrorMessage="1" sqref="F2" xr:uid="{00000000-0002-0000-1500-000000000000}">
      <formula1>ConstructionType</formula1>
    </dataValidation>
    <dataValidation type="list" allowBlank="1" showInputMessage="1" showErrorMessage="1" prompt="Select Material" sqref="C5:D5 D6 J13:J14" xr:uid="{00000000-0002-0000-1500-000001000000}">
      <formula1>Materials</formula1>
    </dataValidation>
    <dataValidation type="list" allowBlank="1" showErrorMessage="1" sqref="I5" xr:uid="{00000000-0002-0000-1500-000002000000}">
      <formula1>Material</formula1>
    </dataValidation>
    <dataValidation type="list" allowBlank="1" showInputMessage="1" showErrorMessage="1" prompt="Select Material" sqref="E6:G6" xr:uid="{00000000-0002-0000-1500-000003000000}">
      <formula1>Tube_Type</formula1>
    </dataValidation>
    <dataValidation type="list" allowBlank="1" showInputMessage="1" showErrorMessage="1" prompt="Select Material" sqref="E5:G5" xr:uid="{00000000-0002-0000-1500-000004000000}">
      <formula1>Metallic_Mats</formula1>
    </dataValidation>
  </dataValidations>
  <hyperlinks>
    <hyperlink ref="B14" location="'T1.1 Guidance Notes'!A1" display="Number of tubes" xr:uid="{00000000-0004-0000-1500-000001000000}"/>
    <hyperlink ref="M35" location="'Cover Sheet'!A1" display="BACK to COVER SHEET" xr:uid="{00000000-0004-0000-1500-000002000000}"/>
    <hyperlink ref="B38" location="'T3.14 T3.6 Guidance Notes'!A1" display="Link to GUIDANCE NOTES for laminated structures" xr:uid="{00000000-0004-0000-1500-000003000000}"/>
    <hyperlink ref="B39" location="'T3.6 Guidance Notes'!A1" display="Link to GUIDANCE NOTES for anisotropic laminates" xr:uid="{8FFB3649-1A74-4FE7-8DD4-352C9CDCB4D2}"/>
  </hyperlinks>
  <pageMargins left="0.75" right="0.75" top="1" bottom="1" header="0" footer="0"/>
  <pageSetup paperSize="9" fitToHeight="0" orientation="portrait"/>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9">
    <tabColor rgb="FFCCFF99"/>
  </sheetPr>
  <dimension ref="A1:AA198"/>
  <sheetViews>
    <sheetView showGridLines="0" workbookViewId="0"/>
  </sheetViews>
  <sheetFormatPr defaultColWidth="14.42578125" defaultRowHeight="15" customHeight="1" x14ac:dyDescent="0.2"/>
  <cols>
    <col min="1" max="1" width="3.42578125" customWidth="1"/>
    <col min="2" max="2" width="45.5703125" customWidth="1"/>
    <col min="3" max="3" width="11.42578125" customWidth="1"/>
    <col min="4" max="4" width="3.5703125" customWidth="1"/>
    <col min="5" max="5" width="11.7109375" customWidth="1"/>
    <col min="6" max="6" width="15.28515625" customWidth="1"/>
    <col min="7" max="7" width="11.7109375" customWidth="1"/>
    <col min="8" max="8" width="6.7109375" customWidth="1"/>
    <col min="9" max="9" width="8.7109375" customWidth="1"/>
    <col min="10" max="10" width="4.28515625" customWidth="1"/>
    <col min="11" max="11" width="12.140625" customWidth="1"/>
    <col min="12" max="12" width="3.85546875" customWidth="1"/>
    <col min="13" max="13" width="4.28515625" customWidth="1"/>
    <col min="14" max="14" width="3.28515625" customWidth="1"/>
    <col min="15" max="15" width="11.42578125" customWidth="1"/>
    <col min="16" max="16" width="12.42578125" customWidth="1"/>
    <col min="17" max="18" width="11.42578125" customWidth="1"/>
    <col min="19" max="19" width="11.28515625" customWidth="1"/>
    <col min="20" max="20" width="3.140625" customWidth="1"/>
    <col min="21" max="21" width="3.28515625" customWidth="1"/>
    <col min="22" max="22" width="11.42578125" customWidth="1"/>
    <col min="23" max="23" width="3.28515625" customWidth="1"/>
    <col min="24" max="27" width="11.42578125" customWidth="1"/>
  </cols>
  <sheetData>
    <row r="1" spans="1:27" ht="12.75" customHeight="1" x14ac:dyDescent="0.25">
      <c r="A1" s="8"/>
      <c r="B1" s="77" t="s">
        <v>305</v>
      </c>
      <c r="C1" s="8"/>
      <c r="D1" s="8"/>
      <c r="E1" s="8"/>
      <c r="F1" s="8"/>
      <c r="G1" s="8"/>
      <c r="H1" s="8"/>
      <c r="I1" s="8"/>
      <c r="J1" s="8"/>
      <c r="K1" s="8"/>
      <c r="L1" s="8"/>
      <c r="M1" s="8"/>
      <c r="N1" s="8"/>
      <c r="O1" s="8"/>
      <c r="P1" s="8"/>
      <c r="Q1" s="8"/>
      <c r="R1" s="8"/>
      <c r="S1" s="8"/>
      <c r="T1" s="8"/>
      <c r="U1" s="8"/>
      <c r="V1" s="8"/>
      <c r="W1" s="8"/>
      <c r="X1" s="8"/>
      <c r="Y1" s="8"/>
      <c r="Z1" s="8"/>
      <c r="AA1" s="8"/>
    </row>
    <row r="2" spans="1:27" ht="12.75" customHeight="1" x14ac:dyDescent="0.2">
      <c r="A2" s="8"/>
      <c r="B2" s="8"/>
      <c r="C2" s="1078" t="s">
        <v>479</v>
      </c>
      <c r="D2" s="764"/>
      <c r="E2" s="765"/>
      <c r="F2" s="1079" t="s">
        <v>230</v>
      </c>
      <c r="G2" s="765"/>
      <c r="H2" s="8"/>
      <c r="I2" s="8"/>
      <c r="J2" s="8"/>
      <c r="K2" s="8"/>
      <c r="L2" s="8"/>
      <c r="M2" s="8"/>
      <c r="N2" s="8"/>
      <c r="O2" s="8"/>
      <c r="P2" s="8"/>
      <c r="Q2" s="8"/>
      <c r="R2" s="8"/>
      <c r="S2" s="8"/>
      <c r="T2" s="8"/>
      <c r="U2" s="8"/>
      <c r="V2" s="8"/>
      <c r="W2" s="8"/>
      <c r="X2" s="8"/>
      <c r="Y2" s="8"/>
      <c r="Z2" s="8"/>
      <c r="AA2" s="8"/>
    </row>
    <row r="3" spans="1:27" ht="12.75" customHeight="1" x14ac:dyDescent="0.2">
      <c r="A3" s="8"/>
      <c r="B3" s="8"/>
      <c r="C3" s="8"/>
      <c r="D3" s="8"/>
      <c r="E3" s="8"/>
      <c r="F3" s="8"/>
      <c r="G3" s="8"/>
      <c r="H3" s="8"/>
      <c r="I3" s="8"/>
      <c r="J3" s="8"/>
      <c r="K3" s="8"/>
      <c r="L3" s="8"/>
      <c r="M3" s="8"/>
      <c r="N3" s="8"/>
      <c r="O3" s="8"/>
      <c r="P3" s="8"/>
      <c r="Q3" s="8"/>
      <c r="R3" s="8"/>
      <c r="S3" s="8"/>
      <c r="T3" s="8"/>
      <c r="U3" s="8"/>
      <c r="V3" s="8"/>
      <c r="W3" s="8"/>
      <c r="X3" s="8"/>
      <c r="Y3" s="8"/>
      <c r="Z3" s="8"/>
      <c r="AA3" s="8"/>
    </row>
    <row r="4" spans="1:27" ht="12.75" customHeight="1" x14ac:dyDescent="0.2">
      <c r="A4" s="8"/>
      <c r="B4" s="4" t="s">
        <v>454</v>
      </c>
      <c r="C4" s="4" t="s">
        <v>455</v>
      </c>
      <c r="D4" s="5"/>
      <c r="E4" s="4" t="s">
        <v>456</v>
      </c>
      <c r="F4" s="595" t="s">
        <v>480</v>
      </c>
      <c r="G4" s="4" t="s">
        <v>481</v>
      </c>
      <c r="H4" s="8"/>
      <c r="I4" s="8"/>
      <c r="J4" s="101" t="s">
        <v>519</v>
      </c>
      <c r="K4" s="101"/>
      <c r="L4" s="101"/>
      <c r="M4" s="101"/>
      <c r="N4" s="101"/>
      <c r="O4" s="101"/>
      <c r="P4" s="5"/>
      <c r="Q4" s="6" t="s">
        <v>520</v>
      </c>
      <c r="R4" s="6" t="s">
        <v>154</v>
      </c>
      <c r="S4" s="8"/>
      <c r="T4" s="8"/>
      <c r="U4" s="8"/>
      <c r="V4" s="8"/>
      <c r="W4" s="8"/>
      <c r="X4" s="8"/>
      <c r="Y4" s="8"/>
      <c r="Z4" s="8"/>
      <c r="AA4" s="8"/>
    </row>
    <row r="5" spans="1:27" ht="12.75" customHeight="1" x14ac:dyDescent="0.2">
      <c r="A5" s="18"/>
      <c r="B5" s="17" t="s">
        <v>457</v>
      </c>
      <c r="C5" s="102" t="s">
        <v>183</v>
      </c>
      <c r="D5" s="18"/>
      <c r="E5" s="78" t="s">
        <v>183</v>
      </c>
      <c r="F5" s="93" t="s">
        <v>189</v>
      </c>
      <c r="G5" s="606"/>
      <c r="H5" s="18"/>
      <c r="I5" s="18"/>
      <c r="J5" s="607"/>
      <c r="K5" s="608"/>
      <c r="L5" s="608"/>
      <c r="M5" s="609"/>
      <c r="N5" s="1081" t="s">
        <v>521</v>
      </c>
      <c r="O5" s="18"/>
      <c r="P5" s="103" t="s">
        <v>484</v>
      </c>
      <c r="Q5" s="18">
        <f>F25/2000</f>
        <v>2.5000000000000001E-2</v>
      </c>
      <c r="R5" s="103">
        <f>'T3.14 T3.6 FBH Spt Structure'!I21/1000</f>
        <v>1E-3</v>
      </c>
      <c r="S5" s="29" t="s">
        <v>522</v>
      </c>
      <c r="T5" s="18"/>
      <c r="U5" s="610"/>
      <c r="V5" s="607"/>
      <c r="W5" s="610"/>
      <c r="X5" s="611"/>
      <c r="Y5" s="612">
        <v>3</v>
      </c>
      <c r="Z5" s="613"/>
      <c r="AA5" s="18"/>
    </row>
    <row r="6" spans="1:27" ht="12.75" customHeight="1" x14ac:dyDescent="0.2">
      <c r="A6" s="18"/>
      <c r="B6" s="17" t="s">
        <v>485</v>
      </c>
      <c r="C6" s="102" t="s">
        <v>237</v>
      </c>
      <c r="D6" s="18"/>
      <c r="E6" s="104" t="s">
        <v>237</v>
      </c>
      <c r="F6" s="105" t="s">
        <v>486</v>
      </c>
      <c r="G6" s="606"/>
      <c r="H6" s="18"/>
      <c r="I6" s="18"/>
      <c r="J6" s="614"/>
      <c r="K6" s="607"/>
      <c r="L6" s="1082" t="s">
        <v>523</v>
      </c>
      <c r="M6" s="615"/>
      <c r="N6" s="774"/>
      <c r="O6" s="18"/>
      <c r="P6" s="103" t="s">
        <v>524</v>
      </c>
      <c r="Q6" s="18">
        <f>F24/1000</f>
        <v>0</v>
      </c>
      <c r="R6" s="18">
        <f>'T3.14 T3.6 FBH Spt Structure'!I20/1000</f>
        <v>1E-3</v>
      </c>
      <c r="S6" s="18" t="s">
        <v>525</v>
      </c>
      <c r="T6" s="18"/>
      <c r="U6" s="606"/>
      <c r="V6" s="614"/>
      <c r="W6" s="606"/>
      <c r="X6" s="607"/>
      <c r="Y6" s="608"/>
      <c r="Z6" s="609"/>
      <c r="AA6" s="18"/>
    </row>
    <row r="7" spans="1:27" ht="12.75" customHeight="1" x14ac:dyDescent="0.2">
      <c r="A7" s="18"/>
      <c r="B7" s="17" t="s">
        <v>459</v>
      </c>
      <c r="C7" s="106" t="str">
        <f>HLOOKUP(C5,MaterialData!$C$3:$P$4,2,FALSE)</f>
        <v>Steel</v>
      </c>
      <c r="D7" s="107"/>
      <c r="E7" s="106" t="str">
        <f>HLOOKUP(E5,MaterialData!$C$3:$S$4,2,FALSE)</f>
        <v>Steel</v>
      </c>
      <c r="F7" s="463" t="str">
        <f>HLOOKUP(F5,MaterialData!$C$3:$S$4,2,FALSE)</f>
        <v>FBH</v>
      </c>
      <c r="G7" s="616"/>
      <c r="H7" s="18"/>
      <c r="I7" s="18"/>
      <c r="J7" s="614"/>
      <c r="K7" s="614"/>
      <c r="L7" s="761"/>
      <c r="M7" s="615"/>
      <c r="N7" s="774"/>
      <c r="O7" s="18"/>
      <c r="P7" s="103" t="s">
        <v>526</v>
      </c>
      <c r="Q7" s="18">
        <f>F23/1000</f>
        <v>0</v>
      </c>
      <c r="R7" s="103">
        <f>25.4/1000</f>
        <v>2.5399999999999999E-2</v>
      </c>
      <c r="S7" s="18" t="s">
        <v>487</v>
      </c>
      <c r="T7" s="18"/>
      <c r="U7" s="606"/>
      <c r="V7" s="614"/>
      <c r="W7" s="606"/>
      <c r="X7" s="614"/>
      <c r="Y7" s="18"/>
      <c r="Z7" s="615"/>
      <c r="AA7" s="18"/>
    </row>
    <row r="8" spans="1:27" ht="15.75" customHeight="1" x14ac:dyDescent="0.3">
      <c r="A8" s="8"/>
      <c r="B8" s="12" t="s">
        <v>217</v>
      </c>
      <c r="C8" s="46">
        <f t="array" ref="C8">INDEX('T3.13 T3.6 Ft Bulkhead'!Innertable,MATCH($B8,MaterialData!$B$6:$B$11,0),MATCH(C$7,MaterialData!$C$4:$P$4,0))</f>
        <v>200000000000</v>
      </c>
      <c r="D8" s="50"/>
      <c r="E8" s="46">
        <f t="array" ref="E8">INDEX('T3.13 T3.6 Ft Bulkhead'!Innertable,MATCH($B8,MaterialData!$B$6:$B$11,0),MATCH(E$7,MaterialData!$C$4:$S$4,0))</f>
        <v>200000000000</v>
      </c>
      <c r="F8" s="46">
        <f t="array" ref="F8">INDEX('T3.13 T3.6 Ft Bulkhead'!Innertable,MATCH($B8,MaterialData!$B$6:$B$11,0),MATCH(F$7,MaterialData!$C$4:$S$4,0))</f>
        <v>0</v>
      </c>
      <c r="G8" s="591"/>
      <c r="H8" s="8"/>
      <c r="I8" s="8"/>
      <c r="J8" s="494"/>
      <c r="K8" s="494"/>
      <c r="L8" s="761"/>
      <c r="M8" s="273"/>
      <c r="N8" s="774"/>
      <c r="O8" s="8"/>
      <c r="P8" s="88" t="s">
        <v>488</v>
      </c>
      <c r="Q8" s="50">
        <f>Q5*Q6</f>
        <v>0</v>
      </c>
      <c r="R8" s="88" t="s">
        <v>489</v>
      </c>
      <c r="S8" s="50">
        <f>(Q5*Q6^3)/12</f>
        <v>0</v>
      </c>
      <c r="T8" s="8"/>
      <c r="U8" s="590"/>
      <c r="V8" s="494"/>
      <c r="W8" s="590"/>
      <c r="X8" s="602"/>
      <c r="Y8" s="226"/>
      <c r="Z8" s="577"/>
      <c r="AA8" s="8"/>
    </row>
    <row r="9" spans="1:27" ht="12.75" customHeight="1" x14ac:dyDescent="0.3">
      <c r="A9" s="8"/>
      <c r="B9" s="12" t="s">
        <v>218</v>
      </c>
      <c r="C9" s="46">
        <f t="array" ref="C9">INDEX('T3.13 T3.6 Ft Bulkhead'!Innertable,MATCH($B9,MaterialData!$B$6:$B$11,0),MATCH(C$7,MaterialData!$C$4:$P$4,0))</f>
        <v>305000000</v>
      </c>
      <c r="D9" s="50"/>
      <c r="E9" s="46">
        <f t="array" ref="E9">INDEX('T3.13 T3.6 Ft Bulkhead'!Innertable,MATCH($B9,MaterialData!$B$6:$B$11,0),MATCH(E$7,MaterialData!$C$4:$S$4,0))</f>
        <v>305000000</v>
      </c>
      <c r="F9" s="46" t="e">
        <f t="array" ref="F9">INDEX('T3.13 T3.6 Ft Bulkhead'!Innertable,MATCH($B9,MaterialData!$B$6:$B$11,0),MATCH(F$7,MaterialData!$C$4:$S$4,0))</f>
        <v>#DIV/0!</v>
      </c>
      <c r="G9" s="591"/>
      <c r="H9" s="8"/>
      <c r="I9" s="8"/>
      <c r="J9" s="494"/>
      <c r="K9" s="494"/>
      <c r="L9" s="761"/>
      <c r="M9" s="273"/>
      <c r="N9" s="774"/>
      <c r="O9" s="8"/>
      <c r="P9" s="88" t="s">
        <v>490</v>
      </c>
      <c r="Q9" s="50">
        <f>Q5*Q7</f>
        <v>0</v>
      </c>
      <c r="R9" s="88" t="s">
        <v>491</v>
      </c>
      <c r="S9" s="50">
        <f>(Q5*Q7^3)/12</f>
        <v>0</v>
      </c>
      <c r="T9" s="8"/>
      <c r="U9" s="617">
        <v>1</v>
      </c>
      <c r="V9" s="494"/>
      <c r="W9" s="617">
        <v>2</v>
      </c>
      <c r="X9" s="496"/>
      <c r="Y9" s="497">
        <v>4</v>
      </c>
      <c r="Z9" s="618"/>
      <c r="AA9" s="8"/>
    </row>
    <row r="10" spans="1:27" ht="12.75" customHeight="1" x14ac:dyDescent="0.3">
      <c r="A10" s="8"/>
      <c r="B10" s="12" t="s">
        <v>219</v>
      </c>
      <c r="C10" s="46">
        <f t="array" ref="C10">INDEX('T3.13 T3.6 Ft Bulkhead'!Innertable,MATCH($B10,MaterialData!$B$6:$B$11,0),MATCH(C$7,MaterialData!$C$4:$P$4,0))</f>
        <v>365000000</v>
      </c>
      <c r="D10" s="50"/>
      <c r="E10" s="46">
        <f t="array" ref="E10">INDEX('T3.13 T3.6 Ft Bulkhead'!Innertable,MATCH($B10,MaterialData!$B$6:$B$11,0),MATCH(E$7,MaterialData!$C$4:$S$4,0))</f>
        <v>365000000</v>
      </c>
      <c r="F10" s="46" t="e">
        <f t="array" ref="F10">INDEX('T3.13 T3.6 Ft Bulkhead'!Innertable,MATCH($B10,MaterialData!$B$6:$B$11,0),MATCH(F$7,MaterialData!$C$4:$S$4,0))</f>
        <v>#DIV/0!</v>
      </c>
      <c r="G10" s="591"/>
      <c r="H10" s="8"/>
      <c r="I10" s="8"/>
      <c r="J10" s="494"/>
      <c r="K10" s="494"/>
      <c r="L10" s="761"/>
      <c r="M10" s="273"/>
      <c r="N10" s="774"/>
      <c r="O10" s="8"/>
      <c r="P10" s="88" t="s">
        <v>527</v>
      </c>
      <c r="Q10" s="50">
        <f>R5*R7</f>
        <v>2.5400000000000001E-5</v>
      </c>
      <c r="R10" s="88" t="s">
        <v>528</v>
      </c>
      <c r="S10" s="50">
        <f>(R5*R7^3)/12</f>
        <v>1.3655886666666668E-9</v>
      </c>
      <c r="T10" s="8"/>
      <c r="U10" s="590"/>
      <c r="V10" s="494"/>
      <c r="W10" s="590"/>
      <c r="X10" s="8"/>
      <c r="Y10" s="8"/>
      <c r="Z10" s="8"/>
      <c r="AA10" s="8"/>
    </row>
    <row r="11" spans="1:27" ht="12.75" customHeight="1" x14ac:dyDescent="0.3">
      <c r="A11" s="8"/>
      <c r="B11" s="12" t="s">
        <v>220</v>
      </c>
      <c r="C11" s="46">
        <f t="array" ref="C11">INDEX('T3.13 T3.6 Ft Bulkhead'!Innertable,MATCH($B11,MaterialData!$B$6:$B$11,0),MATCH(C$7,MaterialData!$C$4:$P$4,0))</f>
        <v>180000000</v>
      </c>
      <c r="D11" s="50"/>
      <c r="E11" s="46">
        <f t="array" ref="E11">INDEX('T3.13 T3.6 Ft Bulkhead'!Innertable,MATCH($B11,MaterialData!$B$6:$B$11,0),MATCH(E$7,MaterialData!$C$4:$S$4,0))</f>
        <v>180000000</v>
      </c>
      <c r="F11" s="46" t="str">
        <f t="array" ref="F11">INDEX('T3.13 T3.6 Ft Bulkhead'!Innertable,MATCH($B11,MaterialData!$B$6:$B$11,0),MATCH(F$7,MaterialData!$C$4:$S$4,0))</f>
        <v>N/A</v>
      </c>
      <c r="G11" s="591"/>
      <c r="H11" s="8"/>
      <c r="I11" s="8"/>
      <c r="J11" s="494"/>
      <c r="K11" s="541" t="s">
        <v>529</v>
      </c>
      <c r="L11" s="778"/>
      <c r="M11" s="273"/>
      <c r="N11" s="774"/>
      <c r="O11" s="8"/>
      <c r="P11" s="88" t="s">
        <v>530</v>
      </c>
      <c r="Q11" s="50">
        <f>R6*R7</f>
        <v>2.5400000000000001E-5</v>
      </c>
      <c r="R11" s="88" t="s">
        <v>531</v>
      </c>
      <c r="S11" s="50">
        <f>(R6*R7^3)/12</f>
        <v>1.3655886666666668E-9</v>
      </c>
      <c r="T11" s="8"/>
      <c r="U11" s="590"/>
      <c r="V11" s="494"/>
      <c r="W11" s="590"/>
      <c r="X11" s="8"/>
      <c r="Y11" s="8"/>
      <c r="Z11" s="8"/>
      <c r="AA11" s="8"/>
    </row>
    <row r="12" spans="1:27" ht="12.75" customHeight="1" x14ac:dyDescent="0.3">
      <c r="A12" s="8"/>
      <c r="B12" s="12" t="s">
        <v>221</v>
      </c>
      <c r="C12" s="108">
        <f t="array" ref="C12">INDEX('T3.13 T3.6 Ft Bulkhead'!Innertable,MATCH($B12,MaterialData!$B$6:$B$11,0),MATCH(C$7,MaterialData!$C$4:$P$4,0))</f>
        <v>300000000</v>
      </c>
      <c r="D12" s="50"/>
      <c r="E12" s="46">
        <f t="array" ref="E12">INDEX('T3.13 T3.6 Ft Bulkhead'!Innertable,MATCH($B12,MaterialData!$B$6:$B$11,0),MATCH(E$7,MaterialData!$C$4:$S$4,0))</f>
        <v>300000000</v>
      </c>
      <c r="F12" s="46" t="str">
        <f t="array" ref="F12">INDEX('T3.13 T3.6 Ft Bulkhead'!Innertable,MATCH($B12,MaterialData!$B$6:$B$11,0),MATCH(F$7,MaterialData!$C$4:$S$4,0))</f>
        <v>N/A</v>
      </c>
      <c r="G12" s="591"/>
      <c r="H12" s="8"/>
      <c r="I12" s="8"/>
      <c r="J12" s="602"/>
      <c r="K12" s="226"/>
      <c r="L12" s="619"/>
      <c r="M12" s="577"/>
      <c r="N12" s="774"/>
      <c r="O12" s="8"/>
      <c r="P12" s="88" t="s">
        <v>532</v>
      </c>
      <c r="Q12" s="8">
        <f>Q6/2</f>
        <v>0</v>
      </c>
      <c r="R12" s="88" t="s">
        <v>493</v>
      </c>
      <c r="S12" s="50">
        <f t="shared" ref="S12:S15" si="0">S8+(Q8*($Q$16-Q12)^2)</f>
        <v>0</v>
      </c>
      <c r="T12" s="8"/>
      <c r="U12" s="590"/>
      <c r="V12" s="494"/>
      <c r="W12" s="590"/>
      <c r="X12" s="8"/>
      <c r="Y12" s="8"/>
      <c r="Z12" s="8"/>
      <c r="AA12" s="8"/>
    </row>
    <row r="13" spans="1:27" ht="12.75" customHeight="1" x14ac:dyDescent="0.2">
      <c r="A13" s="18"/>
      <c r="B13" s="17" t="s">
        <v>222</v>
      </c>
      <c r="C13" s="109">
        <f>MaterialData!C11</f>
        <v>219000000</v>
      </c>
      <c r="D13" s="18"/>
      <c r="E13" s="606"/>
      <c r="F13" s="106">
        <f t="array" ref="F13">INDEX('T3.13 T3.6 Ft Bulkhead'!Innertable,MATCH($B13,MaterialData!$B$6:$B$11,0),MATCH(F$7,MaterialData!$C$4:$S$4,0))</f>
        <v>0</v>
      </c>
      <c r="G13" s="606"/>
      <c r="H13" s="18"/>
      <c r="I13" s="18"/>
      <c r="J13" s="1083" t="s">
        <v>533</v>
      </c>
      <c r="K13" s="772"/>
      <c r="L13" s="772"/>
      <c r="M13" s="772"/>
      <c r="N13" s="18"/>
      <c r="O13" s="18"/>
      <c r="P13" s="103" t="s">
        <v>534</v>
      </c>
      <c r="Q13" s="18">
        <f>(F24+F22+0.5*F23)/1000</f>
        <v>0</v>
      </c>
      <c r="R13" s="103" t="s">
        <v>495</v>
      </c>
      <c r="S13" s="107">
        <f t="shared" si="0"/>
        <v>0</v>
      </c>
      <c r="T13" s="18"/>
      <c r="U13" s="620"/>
      <c r="V13" s="621"/>
      <c r="W13" s="620"/>
      <c r="X13" s="18"/>
      <c r="Y13" s="18"/>
      <c r="Z13" s="18"/>
      <c r="AA13" s="18"/>
    </row>
    <row r="14" spans="1:27" ht="12.75" customHeight="1" x14ac:dyDescent="0.2">
      <c r="A14" s="18"/>
      <c r="B14" s="18"/>
      <c r="C14" s="107"/>
      <c r="D14" s="18"/>
      <c r="E14" s="606"/>
      <c r="F14" s="107"/>
      <c r="G14" s="606"/>
      <c r="H14" s="18"/>
      <c r="I14" s="18"/>
      <c r="J14" s="18"/>
      <c r="K14" s="18"/>
      <c r="L14" s="107"/>
      <c r="M14" s="18"/>
      <c r="N14" s="18"/>
      <c r="O14" s="18"/>
      <c r="P14" s="103" t="s">
        <v>535</v>
      </c>
      <c r="Q14" s="18">
        <f>(F21*0.001)+(0.5*R7)</f>
        <v>1.2699999999999999E-2</v>
      </c>
      <c r="R14" s="103" t="s">
        <v>536</v>
      </c>
      <c r="S14" s="107">
        <f t="shared" si="0"/>
        <v>1.3655886666666668E-9</v>
      </c>
      <c r="T14" s="18"/>
      <c r="U14" s="18"/>
      <c r="V14" s="18"/>
      <c r="W14" s="18"/>
      <c r="X14" s="18"/>
      <c r="Y14" s="18"/>
      <c r="Z14" s="18"/>
      <c r="AA14" s="18"/>
    </row>
    <row r="15" spans="1:27" ht="12.75" customHeight="1" x14ac:dyDescent="0.2">
      <c r="A15" s="18"/>
      <c r="B15" s="17" t="s">
        <v>537</v>
      </c>
      <c r="C15" s="18"/>
      <c r="D15" s="18"/>
      <c r="E15" s="104">
        <v>400</v>
      </c>
      <c r="F15" s="107"/>
      <c r="G15" s="606"/>
      <c r="H15" s="18"/>
      <c r="I15" s="18"/>
      <c r="J15" s="18"/>
      <c r="K15" s="103" t="s">
        <v>538</v>
      </c>
      <c r="L15" s="1080">
        <v>400</v>
      </c>
      <c r="M15" s="764"/>
      <c r="N15" s="765"/>
      <c r="O15" s="18"/>
      <c r="P15" s="103" t="s">
        <v>539</v>
      </c>
      <c r="Q15" s="18">
        <f>Q14</f>
        <v>1.2699999999999999E-2</v>
      </c>
      <c r="R15" s="103" t="s">
        <v>540</v>
      </c>
      <c r="S15" s="107">
        <f t="shared" si="0"/>
        <v>1.3655886666666668E-9</v>
      </c>
      <c r="T15" s="18"/>
      <c r="U15" s="1084" t="s">
        <v>541</v>
      </c>
      <c r="V15" s="775"/>
      <c r="W15" s="775"/>
      <c r="X15" s="1084" t="s">
        <v>304</v>
      </c>
      <c r="Y15" s="775"/>
      <c r="Z15" s="775"/>
      <c r="AA15" s="18"/>
    </row>
    <row r="16" spans="1:27" ht="12.75" customHeight="1" x14ac:dyDescent="0.2">
      <c r="A16" s="18"/>
      <c r="B16" s="17" t="s">
        <v>542</v>
      </c>
      <c r="C16" s="18"/>
      <c r="D16" s="18"/>
      <c r="E16" s="104">
        <v>350</v>
      </c>
      <c r="F16" s="107"/>
      <c r="G16" s="606"/>
      <c r="H16" s="18"/>
      <c r="I16" s="18"/>
      <c r="J16" s="18"/>
      <c r="K16" s="103" t="s">
        <v>543</v>
      </c>
      <c r="L16" s="1080">
        <v>350</v>
      </c>
      <c r="M16" s="764"/>
      <c r="N16" s="765"/>
      <c r="O16" s="18"/>
      <c r="P16" s="103" t="s">
        <v>496</v>
      </c>
      <c r="Q16" s="110">
        <f>(Q8*Q12+Q9*Q13+Q10*Q14+Q11*Q15)/(Q8+Q9+Q10+Q11)</f>
        <v>1.2700000000000001E-2</v>
      </c>
      <c r="R16" s="18"/>
      <c r="S16" s="18"/>
      <c r="T16" s="18"/>
      <c r="U16" s="18"/>
      <c r="V16" s="18"/>
      <c r="W16" s="18"/>
      <c r="X16" s="18"/>
      <c r="Y16" s="18"/>
      <c r="Z16" s="18"/>
      <c r="AA16" s="18"/>
    </row>
    <row r="17" spans="1:27" ht="12.75" customHeight="1" x14ac:dyDescent="0.2">
      <c r="A17" s="18"/>
      <c r="B17" s="592" t="s">
        <v>498</v>
      </c>
      <c r="C17" s="102">
        <v>2</v>
      </c>
      <c r="D17" s="18"/>
      <c r="E17" s="104">
        <v>2</v>
      </c>
      <c r="F17" s="18"/>
      <c r="G17" s="606"/>
      <c r="H17" s="18"/>
      <c r="I17" s="18"/>
      <c r="J17" s="18"/>
      <c r="K17" s="103" t="s">
        <v>544</v>
      </c>
      <c r="L17" s="1080">
        <v>350</v>
      </c>
      <c r="M17" s="764"/>
      <c r="N17" s="765"/>
      <c r="O17" s="18"/>
      <c r="P17" s="18"/>
      <c r="Q17" s="18"/>
      <c r="R17" s="103" t="s">
        <v>497</v>
      </c>
      <c r="S17" s="109">
        <f>SUM(S12:S13)</f>
        <v>0</v>
      </c>
      <c r="T17" s="18"/>
      <c r="U17" s="18"/>
      <c r="V17" s="18"/>
      <c r="W17" s="18"/>
      <c r="X17" s="18"/>
      <c r="Y17" s="18"/>
      <c r="Z17" s="18"/>
      <c r="AA17" s="18"/>
    </row>
    <row r="18" spans="1:27" ht="12.75" customHeight="1" x14ac:dyDescent="0.2">
      <c r="A18" s="18"/>
      <c r="B18" s="17" t="s">
        <v>460</v>
      </c>
      <c r="C18" s="111">
        <v>25.4</v>
      </c>
      <c r="D18" s="18"/>
      <c r="E18" s="104">
        <v>25.4</v>
      </c>
      <c r="F18" s="18"/>
      <c r="G18" s="606"/>
      <c r="H18" s="18"/>
      <c r="I18" s="18"/>
      <c r="J18" s="18"/>
      <c r="K18" s="103" t="s">
        <v>545</v>
      </c>
      <c r="L18" s="1080">
        <v>200</v>
      </c>
      <c r="M18" s="764"/>
      <c r="N18" s="765"/>
      <c r="O18" s="18"/>
      <c r="P18" s="18"/>
      <c r="Q18" s="18"/>
      <c r="R18" s="103" t="s">
        <v>546</v>
      </c>
      <c r="S18" s="109">
        <f>SUM(S14:S15)</f>
        <v>2.7311773333333335E-9</v>
      </c>
      <c r="T18" s="18"/>
      <c r="U18" s="18"/>
      <c r="V18" s="18"/>
      <c r="W18" s="18"/>
      <c r="X18" s="18"/>
      <c r="Y18" s="18"/>
      <c r="Z18" s="18"/>
      <c r="AA18" s="18"/>
    </row>
    <row r="19" spans="1:27" ht="12.75" customHeight="1" x14ac:dyDescent="0.2">
      <c r="A19" s="18"/>
      <c r="B19" s="17" t="s">
        <v>461</v>
      </c>
      <c r="C19" s="102">
        <v>1.6</v>
      </c>
      <c r="D19" s="18"/>
      <c r="E19" s="104">
        <v>1.6</v>
      </c>
      <c r="F19" s="18"/>
      <c r="G19" s="606"/>
      <c r="H19" s="18"/>
      <c r="I19" s="18"/>
      <c r="J19" s="112"/>
      <c r="K19" s="112"/>
      <c r="L19" s="112"/>
      <c r="M19" s="112"/>
      <c r="N19" s="112"/>
      <c r="O19" s="18"/>
      <c r="P19" s="18"/>
      <c r="Q19" s="18"/>
      <c r="R19" s="103" t="s">
        <v>547</v>
      </c>
      <c r="S19" s="109">
        <f>'T3.14 T3.6 FBH Spt Structure'!I8</f>
        <v>0</v>
      </c>
      <c r="T19" s="18"/>
      <c r="U19" s="18"/>
      <c r="V19" s="18"/>
      <c r="W19" s="18"/>
      <c r="X19" s="18"/>
      <c r="Y19" s="18"/>
      <c r="Z19" s="18"/>
      <c r="AA19" s="18"/>
    </row>
    <row r="20" spans="1:27" ht="12.75" customHeight="1" x14ac:dyDescent="0.2">
      <c r="A20" s="18"/>
      <c r="B20" s="18"/>
      <c r="C20" s="18"/>
      <c r="D20" s="18"/>
      <c r="E20" s="606"/>
      <c r="F20" s="18"/>
      <c r="G20" s="606"/>
      <c r="H20" s="18"/>
      <c r="I20" s="18"/>
      <c r="J20" s="18"/>
      <c r="K20" s="18"/>
      <c r="L20" s="18"/>
      <c r="M20" s="18"/>
      <c r="N20" s="18"/>
      <c r="O20" s="18"/>
      <c r="P20" s="18"/>
      <c r="Q20" s="18"/>
      <c r="R20" s="18"/>
      <c r="S20" s="18"/>
      <c r="T20" s="18"/>
      <c r="U20" s="18"/>
      <c r="V20" s="18"/>
      <c r="W20" s="18"/>
      <c r="X20" s="18"/>
      <c r="Y20" s="18"/>
      <c r="Z20" s="18"/>
      <c r="AA20" s="18"/>
    </row>
    <row r="21" spans="1:27" ht="12.75" customHeight="1" x14ac:dyDescent="0.2">
      <c r="A21" s="18"/>
      <c r="B21" s="17" t="s">
        <v>499</v>
      </c>
      <c r="C21" s="18"/>
      <c r="D21" s="18"/>
      <c r="E21" s="606"/>
      <c r="F21" s="113">
        <f>F22+F23+F24</f>
        <v>0</v>
      </c>
      <c r="G21" s="606"/>
      <c r="H21" s="18"/>
      <c r="I21" s="18"/>
      <c r="J21" s="18"/>
      <c r="K21" s="18"/>
      <c r="L21" s="18"/>
      <c r="M21" s="18"/>
      <c r="N21" s="18"/>
      <c r="O21" s="18"/>
      <c r="P21" s="18"/>
      <c r="Q21" s="18"/>
      <c r="R21" s="18"/>
      <c r="S21" s="18"/>
      <c r="T21" s="18"/>
      <c r="U21" s="18"/>
      <c r="V21" s="18"/>
      <c r="W21" s="18"/>
      <c r="X21" s="18"/>
      <c r="Y21" s="18"/>
      <c r="Z21" s="18"/>
      <c r="AA21" s="18"/>
    </row>
    <row r="22" spans="1:27" ht="12.75" customHeight="1" x14ac:dyDescent="0.2">
      <c r="A22" s="18"/>
      <c r="B22" s="17" t="s">
        <v>500</v>
      </c>
      <c r="C22" s="18"/>
      <c r="D22" s="18"/>
      <c r="E22" s="606"/>
      <c r="F22" s="114"/>
      <c r="G22" s="606"/>
      <c r="H22" s="18"/>
      <c r="I22" s="18"/>
      <c r="J22" s="18"/>
      <c r="K22" s="18"/>
      <c r="L22" s="18"/>
      <c r="M22" s="18"/>
      <c r="N22" s="18"/>
      <c r="O22" s="18"/>
      <c r="P22" s="18"/>
      <c r="Q22" s="18"/>
      <c r="R22" s="18"/>
      <c r="S22" s="18"/>
      <c r="T22" s="18"/>
      <c r="U22" s="18"/>
      <c r="V22" s="18"/>
      <c r="W22" s="18"/>
      <c r="X22" s="18"/>
      <c r="Y22" s="18"/>
      <c r="Z22" s="18"/>
      <c r="AA22" s="18"/>
    </row>
    <row r="23" spans="1:27" ht="12.75" customHeight="1" x14ac:dyDescent="0.2">
      <c r="A23" s="18"/>
      <c r="B23" s="12" t="s">
        <v>501</v>
      </c>
      <c r="C23" s="18"/>
      <c r="D23" s="18"/>
      <c r="E23" s="606"/>
      <c r="F23" s="93"/>
      <c r="G23" s="590"/>
      <c r="I23" s="1" t="str">
        <f>IF(AND(F23&lt;0.4*F24,F23&lt;1),"Asymmetrical lay-up: skin too thin in comparison, see T3.4.4.","")</f>
        <v/>
      </c>
      <c r="J23" s="18"/>
      <c r="K23" s="18"/>
      <c r="L23" s="18"/>
      <c r="M23" s="18"/>
      <c r="N23" s="18"/>
      <c r="O23" s="18"/>
      <c r="P23" s="18"/>
      <c r="Q23" s="18"/>
      <c r="R23" s="18"/>
      <c r="S23" s="18"/>
      <c r="T23" s="18"/>
      <c r="U23" s="18"/>
      <c r="V23" s="18"/>
      <c r="W23" s="18"/>
      <c r="X23" s="18"/>
      <c r="Y23" s="18"/>
      <c r="Z23" s="18"/>
      <c r="AA23" s="18"/>
    </row>
    <row r="24" spans="1:27" ht="12.75" customHeight="1" x14ac:dyDescent="0.2">
      <c r="A24" s="18"/>
      <c r="B24" s="12" t="s">
        <v>502</v>
      </c>
      <c r="C24" s="18"/>
      <c r="D24" s="18"/>
      <c r="E24" s="606"/>
      <c r="F24" s="93"/>
      <c r="G24" s="590"/>
      <c r="I24" s="1" t="str">
        <f>IF(AND(F24&lt;0.4*F23,F24&lt;1),"Asymmetrical lay-up: skin too thin in comparison, see T3.4.4.","")</f>
        <v/>
      </c>
      <c r="J24" s="18"/>
      <c r="K24" s="18"/>
      <c r="L24" s="18"/>
      <c r="M24" s="18"/>
      <c r="N24" s="18"/>
      <c r="O24" s="18"/>
      <c r="P24" s="101"/>
      <c r="Q24" s="115"/>
      <c r="R24" s="115"/>
      <c r="S24" s="18"/>
      <c r="T24" s="18"/>
      <c r="U24" s="18"/>
      <c r="V24" s="18"/>
      <c r="W24" s="18"/>
      <c r="X24" s="18"/>
      <c r="Y24" s="18"/>
      <c r="Z24" s="18"/>
      <c r="AA24" s="18"/>
    </row>
    <row r="25" spans="1:27" ht="12.75" customHeight="1" x14ac:dyDescent="0.2">
      <c r="A25" s="18"/>
      <c r="B25" s="17" t="s">
        <v>503</v>
      </c>
      <c r="C25" s="18"/>
      <c r="D25" s="18"/>
      <c r="E25" s="606"/>
      <c r="F25" s="113">
        <f>MIN(L15-L17,L16-L18)</f>
        <v>50</v>
      </c>
      <c r="G25" s="606"/>
      <c r="H25" s="18"/>
      <c r="I25" s="18"/>
      <c r="J25" s="18"/>
      <c r="K25" s="18"/>
      <c r="L25" s="18"/>
      <c r="M25" s="18"/>
      <c r="N25" s="18"/>
      <c r="O25" s="18"/>
      <c r="P25" s="103"/>
      <c r="Q25" s="18"/>
      <c r="R25" s="103"/>
      <c r="S25" s="18"/>
      <c r="T25" s="18"/>
      <c r="U25" s="18"/>
      <c r="V25" s="18"/>
      <c r="W25" s="18"/>
      <c r="X25" s="18"/>
      <c r="Y25" s="18"/>
      <c r="Z25" s="18"/>
      <c r="AA25" s="18"/>
    </row>
    <row r="26" spans="1:27" ht="12.75" customHeight="1" x14ac:dyDescent="0.2">
      <c r="A26" s="8"/>
      <c r="B26" s="8"/>
      <c r="C26" s="8"/>
      <c r="D26" s="8"/>
      <c r="E26" s="16"/>
      <c r="F26" s="8"/>
      <c r="G26" s="590"/>
      <c r="H26" s="8"/>
      <c r="I26" s="8"/>
      <c r="J26" s="8"/>
      <c r="K26" s="8"/>
      <c r="L26" s="8"/>
      <c r="M26" s="8"/>
      <c r="N26" s="8"/>
      <c r="O26" s="8"/>
      <c r="P26" s="88"/>
      <c r="Q26" s="8"/>
      <c r="R26" s="88"/>
      <c r="S26" s="8"/>
      <c r="T26" s="8"/>
      <c r="U26" s="8"/>
      <c r="V26" s="8"/>
      <c r="W26" s="8"/>
      <c r="X26" s="8"/>
      <c r="Y26" s="8"/>
      <c r="Z26" s="8"/>
      <c r="AA26" s="8"/>
    </row>
    <row r="27" spans="1:27" ht="12.75" customHeight="1" x14ac:dyDescent="0.2">
      <c r="A27" s="8"/>
      <c r="B27" s="12" t="s">
        <v>462</v>
      </c>
      <c r="C27" s="34">
        <f t="shared" ref="C27:C28" si="1">C18/1000</f>
        <v>2.5399999999999999E-2</v>
      </c>
      <c r="D27" s="8"/>
      <c r="E27" s="34">
        <f>IF($F$2="Composite only","No tubes",$E$18/1000)</f>
        <v>2.5399999999999999E-2</v>
      </c>
      <c r="F27" s="8"/>
      <c r="G27" s="590"/>
      <c r="H27" s="8"/>
      <c r="I27" s="8"/>
      <c r="J27" s="8"/>
      <c r="K27" s="8"/>
      <c r="L27" s="8"/>
      <c r="M27" s="8"/>
      <c r="N27" s="8"/>
      <c r="O27" s="8"/>
      <c r="P27" s="8"/>
      <c r="Q27" s="8"/>
      <c r="R27" s="8"/>
      <c r="S27" s="8"/>
      <c r="T27" s="8"/>
      <c r="U27" s="8"/>
      <c r="V27" s="8"/>
      <c r="W27" s="8"/>
      <c r="X27" s="8"/>
      <c r="Y27" s="8"/>
      <c r="Z27" s="8"/>
      <c r="AA27" s="8"/>
    </row>
    <row r="28" spans="1:27" ht="12.75" customHeight="1" x14ac:dyDescent="0.2">
      <c r="A28" s="8"/>
      <c r="B28" s="12" t="s">
        <v>463</v>
      </c>
      <c r="C28" s="34">
        <f t="shared" si="1"/>
        <v>1.6000000000000001E-3</v>
      </c>
      <c r="D28" s="8"/>
      <c r="E28" s="34">
        <f>IF($F$2="Composite only","",$E$19/1000)</f>
        <v>1.6000000000000001E-3</v>
      </c>
      <c r="F28" s="8"/>
      <c r="G28" s="16"/>
      <c r="H28" s="8"/>
      <c r="I28" s="8"/>
      <c r="J28" s="8"/>
      <c r="K28" s="8"/>
      <c r="L28" s="8"/>
      <c r="M28" s="8"/>
      <c r="N28" s="8"/>
      <c r="O28" s="8"/>
      <c r="P28" s="88"/>
      <c r="Q28" s="50"/>
      <c r="R28" s="88"/>
      <c r="S28" s="50"/>
      <c r="T28" s="8"/>
      <c r="U28" s="8"/>
      <c r="V28" s="8"/>
      <c r="W28" s="8"/>
      <c r="X28" s="8"/>
      <c r="Y28" s="8"/>
      <c r="Z28" s="8"/>
      <c r="AA28" s="8"/>
    </row>
    <row r="29" spans="1:27" ht="12.75" customHeight="1" x14ac:dyDescent="0.2">
      <c r="A29" s="8"/>
      <c r="B29" s="12" t="s">
        <v>464</v>
      </c>
      <c r="C29" s="46">
        <f>IF(C6="Round",((C27)^4-((C27-2*C28))^4)*3.142/64,((C27)^4-((C27-2*C28))^4)/12)</f>
        <v>8.5099184800000022E-9</v>
      </c>
      <c r="D29" s="8"/>
      <c r="E29" s="46">
        <f>IF($F$2="Composite only","",IF($E$6="Round",(($E$27)^4-(($E$27-2*$E$28))^4)*3.142/64,IF($E$6="Square",(($E$27)^4-(($E$27-2*$E$28))^4)/12,"")))</f>
        <v>8.5099184800000022E-9</v>
      </c>
      <c r="F29" s="94" t="str">
        <f>IF($F$2="Tubing only","Tubing Only",2*(S17+S18))</f>
        <v>Tubing Only</v>
      </c>
      <c r="G29" s="46">
        <f t="shared" ref="G29:G36" si="2">IF($F$2="Tubing only",E29,IF($F$2="Composite only",F29,IF($F$2="Tubes + Composite",E29+F29,"No Type Selected")))</f>
        <v>8.5099184800000022E-9</v>
      </c>
      <c r="H29" s="8"/>
      <c r="I29" s="8"/>
      <c r="J29" s="8"/>
      <c r="K29" s="8"/>
      <c r="L29" s="8"/>
      <c r="M29" s="8"/>
      <c r="N29" s="8"/>
      <c r="O29" s="8"/>
      <c r="P29" s="88"/>
      <c r="Q29" s="50"/>
      <c r="R29" s="88"/>
      <c r="S29" s="50"/>
      <c r="T29" s="8"/>
      <c r="U29" s="8"/>
      <c r="V29" s="8"/>
      <c r="W29" s="8"/>
      <c r="X29" s="8"/>
      <c r="Y29" s="8"/>
      <c r="Z29" s="8"/>
      <c r="AA29" s="8"/>
    </row>
    <row r="30" spans="1:27" ht="12.75" customHeight="1" x14ac:dyDescent="0.2">
      <c r="A30" s="8"/>
      <c r="B30" s="12" t="s">
        <v>465</v>
      </c>
      <c r="C30" s="46">
        <f>C8*C29*C17</f>
        <v>3403.9673920000009</v>
      </c>
      <c r="D30" s="50"/>
      <c r="E30" s="46">
        <f>IF($F$2="Composite only","",$E$8*$E$29*$E$17)</f>
        <v>3403.9673920000009</v>
      </c>
      <c r="F30" s="94" t="str">
        <f>IF(F29="Tubing Only","",2*((F8*S17)+(S18*S19)))</f>
        <v/>
      </c>
      <c r="G30" s="46">
        <f t="shared" si="2"/>
        <v>3403.9673920000009</v>
      </c>
      <c r="H30" s="13">
        <f>100*G30/C30</f>
        <v>100</v>
      </c>
      <c r="I30" s="8"/>
      <c r="J30" s="8"/>
      <c r="K30" s="8"/>
      <c r="L30" s="8"/>
      <c r="M30" s="8"/>
      <c r="N30" s="8"/>
      <c r="O30" s="8"/>
      <c r="P30" s="8"/>
      <c r="Q30" s="8"/>
      <c r="R30" s="88"/>
      <c r="S30" s="50"/>
      <c r="T30" s="8"/>
      <c r="U30" s="8"/>
      <c r="V30" s="8"/>
      <c r="W30" s="8"/>
      <c r="X30" s="8"/>
      <c r="Y30" s="8"/>
      <c r="Z30" s="8"/>
      <c r="AA30" s="8"/>
    </row>
    <row r="31" spans="1:27" ht="12.75" customHeight="1" x14ac:dyDescent="0.2">
      <c r="A31" s="8"/>
      <c r="B31" s="12" t="s">
        <v>466</v>
      </c>
      <c r="C31" s="81">
        <f>IF(C27="no tubes","",IF(C17=0,"",IF(C6="Round",C17*((C18^2-(C18-2*C19)^2)*PI()/4),IF(C6="Square",C17*(C18^2-(C18-2*C19)^2),""))))</f>
        <v>239.26369649739863</v>
      </c>
      <c r="D31" s="95"/>
      <c r="E31" s="81">
        <f>IF($E$27="no tubes","",IF($E$17=0,"",IF($E$6="Round",$E$17*(($E$18^2-($E$18-2*$E$19)^2)*PI()/4),IF($E$6="Square",$E$17*($E$18^2-($E$18-2*$E$19)^2),""))))</f>
        <v>239.26369649739863</v>
      </c>
      <c r="F31" s="81" t="str">
        <f>IF(F29="Tubing Only","",(F21-F22)*F25)</f>
        <v/>
      </c>
      <c r="G31" s="81">
        <f t="shared" si="2"/>
        <v>239.26369649739863</v>
      </c>
      <c r="H31" s="13">
        <f>IF(AND(F2="tubing only",E5="steel"),100*G31/C31,"NA")</f>
        <v>100</v>
      </c>
      <c r="I31" s="8" t="str">
        <f t="shared" ref="I31:I35" si="3">IF(AND(95&lt;H31,H31&lt;100),"For tubes only, provided your actual tube measures &gt;= your nominal OD and wall this is OK","")</f>
        <v/>
      </c>
      <c r="J31" s="8"/>
      <c r="K31" s="8"/>
      <c r="L31" s="8"/>
      <c r="M31" s="8"/>
      <c r="N31" s="8"/>
      <c r="O31" s="8"/>
      <c r="P31" s="8"/>
      <c r="Q31" s="8"/>
      <c r="R31" s="88"/>
      <c r="S31" s="50"/>
      <c r="T31" s="8"/>
      <c r="U31" s="8"/>
      <c r="V31" s="8"/>
      <c r="W31" s="8"/>
      <c r="X31" s="8"/>
      <c r="Y31" s="8"/>
      <c r="Z31" s="8"/>
      <c r="AA31" s="8"/>
    </row>
    <row r="32" spans="1:27" ht="12.75" customHeight="1" x14ac:dyDescent="0.2">
      <c r="A32" s="8"/>
      <c r="B32" s="12" t="s">
        <v>467</v>
      </c>
      <c r="C32" s="46">
        <f t="shared" ref="C32:C34" si="4">C$31*C9/1000000</f>
        <v>72975.427431706587</v>
      </c>
      <c r="D32" s="50"/>
      <c r="E32" s="46">
        <f>IF($F$2="Composite only","",$E$31*$E$9/1000000)</f>
        <v>72975.427431706587</v>
      </c>
      <c r="F32" s="46" t="str">
        <f>IF(F29="Tubing Only","",F31*F9/1000000)</f>
        <v/>
      </c>
      <c r="G32" s="46">
        <f t="shared" si="2"/>
        <v>72975.427431706587</v>
      </c>
      <c r="H32" s="13">
        <f t="shared" ref="H32:H38" si="5">100*G32/C32</f>
        <v>100</v>
      </c>
      <c r="I32" s="8" t="str">
        <f t="shared" si="3"/>
        <v/>
      </c>
      <c r="J32" s="8"/>
      <c r="K32" s="8"/>
      <c r="L32" s="8"/>
      <c r="M32" s="8"/>
      <c r="N32" s="8"/>
      <c r="O32" s="8"/>
      <c r="P32" s="8"/>
      <c r="Q32" s="90"/>
      <c r="R32" s="88"/>
      <c r="S32" s="50"/>
      <c r="T32" s="8"/>
      <c r="U32" s="8"/>
      <c r="V32" s="8"/>
      <c r="W32" s="8"/>
      <c r="X32" s="8"/>
      <c r="Y32" s="8"/>
      <c r="Z32" s="8"/>
      <c r="AA32" s="8"/>
    </row>
    <row r="33" spans="1:27" ht="12.75" customHeight="1" x14ac:dyDescent="0.2">
      <c r="A33" s="8"/>
      <c r="B33" s="12" t="s">
        <v>468</v>
      </c>
      <c r="C33" s="46">
        <f t="shared" si="4"/>
        <v>87331.24922155049</v>
      </c>
      <c r="D33" s="50"/>
      <c r="E33" s="46">
        <f>IF($F$2="Composite only","",$E$31*$E$10/1000000)</f>
        <v>87331.24922155049</v>
      </c>
      <c r="F33" s="46" t="str">
        <f>IF(F29="Tubing Only","",F31*F10/1000000)</f>
        <v/>
      </c>
      <c r="G33" s="46">
        <f t="shared" si="2"/>
        <v>87331.24922155049</v>
      </c>
      <c r="H33" s="13">
        <f t="shared" si="5"/>
        <v>100</v>
      </c>
      <c r="I33" s="8" t="str">
        <f t="shared" si="3"/>
        <v/>
      </c>
      <c r="J33" s="8"/>
      <c r="K33" s="8"/>
      <c r="L33" s="8"/>
      <c r="M33" s="8"/>
      <c r="N33" s="8"/>
      <c r="O33" s="8"/>
      <c r="P33" s="8"/>
      <c r="Q33" s="8"/>
      <c r="R33" s="8"/>
      <c r="S33" s="8"/>
      <c r="T33" s="8"/>
      <c r="U33" s="8"/>
      <c r="V33" s="8"/>
      <c r="W33" s="8"/>
      <c r="X33" s="8"/>
      <c r="Y33" s="8"/>
      <c r="Z33" s="8"/>
      <c r="AA33" s="8"/>
    </row>
    <row r="34" spans="1:27" ht="12.75" customHeight="1" x14ac:dyDescent="0.2">
      <c r="A34" s="8"/>
      <c r="B34" s="12" t="s">
        <v>469</v>
      </c>
      <c r="C34" s="46">
        <f t="shared" si="4"/>
        <v>43067.465369531754</v>
      </c>
      <c r="D34" s="50"/>
      <c r="E34" s="46">
        <f>IF($F$2="Composite only","",$E$31*$E$11/1000000)</f>
        <v>43067.465369531754</v>
      </c>
      <c r="F34" s="46" t="str">
        <f>IF(F29="Tubing Only","",F31*F9/1000000)</f>
        <v/>
      </c>
      <c r="G34" s="46">
        <f t="shared" si="2"/>
        <v>43067.465369531754</v>
      </c>
      <c r="H34" s="13">
        <f t="shared" si="5"/>
        <v>100</v>
      </c>
      <c r="I34" s="8" t="str">
        <f t="shared" si="3"/>
        <v/>
      </c>
      <c r="J34" s="8"/>
      <c r="K34" s="8"/>
      <c r="L34" s="8"/>
      <c r="M34" s="8"/>
      <c r="N34" s="8"/>
      <c r="O34" s="8"/>
      <c r="P34" s="8"/>
      <c r="Q34" s="8"/>
      <c r="R34" s="8"/>
      <c r="S34" s="8"/>
      <c r="T34" s="8"/>
      <c r="U34" s="8"/>
      <c r="V34" s="8"/>
      <c r="W34" s="8"/>
      <c r="X34" s="8"/>
      <c r="Y34" s="8"/>
      <c r="Z34" s="8"/>
      <c r="AA34" s="8"/>
    </row>
    <row r="35" spans="1:27" ht="12.75" customHeight="1" x14ac:dyDescent="0.2">
      <c r="A35" s="8"/>
      <c r="B35" s="12" t="s">
        <v>470</v>
      </c>
      <c r="C35" s="46">
        <f>IF(C17=0,"",C$31*C12/1000000)</f>
        <v>71779.10894921959</v>
      </c>
      <c r="D35" s="50"/>
      <c r="E35" s="46">
        <f>IF($F$2="Composite only","",$E$31*$E$12/1000000)</f>
        <v>71779.10894921959</v>
      </c>
      <c r="F35" s="46" t="str">
        <f>IF(F29="tubing only","",F31*F10/1000000)</f>
        <v/>
      </c>
      <c r="G35" s="46">
        <f t="shared" si="2"/>
        <v>71779.10894921959</v>
      </c>
      <c r="H35" s="13">
        <f t="shared" si="5"/>
        <v>100</v>
      </c>
      <c r="I35" s="8" t="str">
        <f t="shared" si="3"/>
        <v/>
      </c>
      <c r="J35" s="8"/>
      <c r="K35" s="8"/>
      <c r="L35" s="8"/>
      <c r="M35" s="8"/>
      <c r="N35" s="8"/>
      <c r="O35" s="8"/>
      <c r="P35" s="8"/>
      <c r="Q35" s="8"/>
      <c r="R35" s="8"/>
      <c r="S35" s="8"/>
      <c r="T35" s="8"/>
      <c r="U35" s="8"/>
      <c r="V35" s="8"/>
      <c r="W35" s="8"/>
      <c r="X35" s="8"/>
      <c r="Y35" s="8"/>
      <c r="Z35" s="8"/>
      <c r="AA35" s="8"/>
    </row>
    <row r="36" spans="1:27" ht="12.75" customHeight="1" x14ac:dyDescent="0.2">
      <c r="A36" s="8"/>
      <c r="B36" s="12" t="s">
        <v>471</v>
      </c>
      <c r="C36" s="46">
        <f>C17*4*C10*C29/(0.5*C27*1)</f>
        <v>1956.6111780787407</v>
      </c>
      <c r="D36" s="8"/>
      <c r="E36" s="46">
        <f>IF($F$2="Composite only","",$E$17*4*$E$10*$E$29/(0.5*$E$27*1))</f>
        <v>1956.6111780787407</v>
      </c>
      <c r="F36" s="46" t="str">
        <f>IF(F29="tubing only","",4*F10*F29/(0.001*0.5*F21*1))</f>
        <v/>
      </c>
      <c r="G36" s="46">
        <f t="shared" si="2"/>
        <v>1956.6111780787407</v>
      </c>
      <c r="H36" s="13">
        <f t="shared" si="5"/>
        <v>100</v>
      </c>
      <c r="I36" s="8"/>
      <c r="J36" s="8"/>
      <c r="K36" s="8"/>
      <c r="L36" s="8"/>
      <c r="M36" s="8"/>
      <c r="N36" s="8"/>
      <c r="O36" s="8"/>
      <c r="P36" s="8"/>
      <c r="Q36" s="8"/>
      <c r="R36" s="8"/>
      <c r="S36" s="8"/>
      <c r="T36" s="8"/>
      <c r="U36" s="8"/>
      <c r="V36" s="8"/>
      <c r="W36" s="8"/>
      <c r="X36" s="8"/>
      <c r="Y36" s="8"/>
      <c r="Z36" s="8"/>
      <c r="AA36" s="8"/>
    </row>
    <row r="37" spans="1:27" ht="12.75" customHeight="1" x14ac:dyDescent="0.2">
      <c r="A37" s="8"/>
      <c r="B37" s="12" t="s">
        <v>472</v>
      </c>
      <c r="C37" s="46">
        <f>IF(C17=0,"",C36*1^3/(48*C30))</f>
        <v>1.1975065616797899E-2</v>
      </c>
      <c r="D37" s="8"/>
      <c r="E37" s="46">
        <f>IF($F$2="tubing only",$C$36*1^3/(48*$E$30),"")</f>
        <v>1.1975065616797899E-2</v>
      </c>
      <c r="F37" s="46" t="str">
        <f>IF($F$2="tubing only","",$C$36*1^3/(48*F30))</f>
        <v/>
      </c>
      <c r="G37" s="46">
        <f>$C$36*1^3/(48*G30)</f>
        <v>1.1975065616797899E-2</v>
      </c>
      <c r="H37" s="13">
        <f t="shared" si="5"/>
        <v>100</v>
      </c>
      <c r="I37" s="8"/>
      <c r="J37" s="8"/>
      <c r="K37" s="8"/>
      <c r="L37" s="8"/>
      <c r="M37" s="8"/>
      <c r="N37" s="8"/>
      <c r="O37" s="8"/>
      <c r="P37" s="8"/>
      <c r="Q37" s="8"/>
      <c r="R37" s="8"/>
      <c r="S37" s="8"/>
      <c r="T37" s="8"/>
      <c r="U37" s="8"/>
      <c r="V37" s="8"/>
      <c r="W37" s="8"/>
      <c r="X37" s="8"/>
      <c r="Y37" s="8"/>
      <c r="Z37" s="8"/>
      <c r="AA37" s="8"/>
    </row>
    <row r="38" spans="1:27" ht="12.75" customHeight="1" x14ac:dyDescent="0.2">
      <c r="A38" s="8"/>
      <c r="B38" s="12" t="s">
        <v>473</v>
      </c>
      <c r="C38" s="46">
        <f>0.5*C36*(C36*1^3/(48*C30))</f>
        <v>11.715273622026579</v>
      </c>
      <c r="D38" s="591"/>
      <c r="E38" s="46">
        <f>IF($E$27="no tubes","",0.5*$E$36*($E$36*1^3/(48*$E$30)))</f>
        <v>11.715273622026579</v>
      </c>
      <c r="F38" s="46" t="str">
        <f>IF(F29="tubing only","",0.5*F36*(F36*1^3/(48*F30)))</f>
        <v/>
      </c>
      <c r="G38" s="46">
        <f>IF($F$2="Tubing only",E38,IF($F$2="Composite only",F38,IF($F$2="Tubes + Composite",E38+F38,"No Type Selected")))</f>
        <v>11.715273622026579</v>
      </c>
      <c r="H38" s="13">
        <f t="shared" si="5"/>
        <v>100</v>
      </c>
      <c r="I38" s="8"/>
      <c r="J38" s="8"/>
      <c r="K38" s="8"/>
      <c r="L38" s="8"/>
      <c r="M38" s="8"/>
      <c r="N38" s="8"/>
      <c r="O38" s="8"/>
      <c r="P38" s="8"/>
      <c r="Q38" s="8"/>
      <c r="R38" s="8"/>
      <c r="S38" s="8"/>
      <c r="T38" s="8"/>
      <c r="U38" s="8"/>
      <c r="V38" s="8"/>
      <c r="W38" s="8"/>
      <c r="X38" s="8"/>
      <c r="Y38" s="8"/>
      <c r="Z38" s="8"/>
      <c r="AA38" s="8"/>
    </row>
    <row r="39" spans="1:27" ht="12.75" customHeight="1" x14ac:dyDescent="0.2">
      <c r="A39" s="8"/>
      <c r="B39" s="12" t="s">
        <v>548</v>
      </c>
      <c r="C39" s="46">
        <f>(L15+L16)*0.002*0.0015*C13</f>
        <v>492750.00000000006</v>
      </c>
      <c r="D39" s="50"/>
      <c r="E39" s="116" t="s">
        <v>121</v>
      </c>
      <c r="F39" s="46" t="str">
        <f>IF(F29="tubing only","",(L15+L16)*0.002*(F24/1000)*F13)</f>
        <v/>
      </c>
      <c r="G39" s="116" t="str">
        <f>IF(F2="tubing only","N/A",F39)</f>
        <v>N/A</v>
      </c>
      <c r="H39" s="117" t="str">
        <f>IF(F2="tubing only","NA",100*G39/C39)</f>
        <v>NA</v>
      </c>
      <c r="I39" s="8"/>
      <c r="J39" s="8"/>
      <c r="K39" s="9" t="s">
        <v>240</v>
      </c>
      <c r="L39" s="8"/>
      <c r="M39" s="8"/>
      <c r="N39" s="8"/>
      <c r="O39" s="8"/>
      <c r="P39" s="8"/>
      <c r="Q39" s="9"/>
      <c r="R39" s="9"/>
      <c r="S39" s="9"/>
      <c r="T39" s="8"/>
      <c r="U39" s="8"/>
      <c r="V39" s="8"/>
      <c r="W39" s="8"/>
      <c r="X39" s="8"/>
      <c r="Y39" s="8"/>
      <c r="Z39" s="8"/>
      <c r="AA39" s="8"/>
    </row>
    <row r="40" spans="1:27" ht="12.75" customHeight="1" x14ac:dyDescent="0.2">
      <c r="A40" s="8"/>
      <c r="B40" s="8"/>
      <c r="C40" s="8"/>
      <c r="D40" s="8"/>
      <c r="E40" s="8"/>
      <c r="F40" s="8"/>
      <c r="G40" s="8"/>
      <c r="H40" s="8"/>
      <c r="I40" s="8"/>
      <c r="J40" s="8"/>
      <c r="K40" s="8"/>
      <c r="L40" s="8"/>
      <c r="M40" s="8"/>
      <c r="N40" s="8"/>
      <c r="O40" s="8"/>
      <c r="P40" s="8"/>
      <c r="Q40" s="8"/>
      <c r="R40" s="8"/>
      <c r="S40" s="8"/>
      <c r="T40" s="8"/>
      <c r="U40" s="8"/>
      <c r="V40" s="8"/>
      <c r="W40" s="8"/>
      <c r="X40" s="8"/>
      <c r="Y40" s="8"/>
      <c r="Z40" s="8"/>
      <c r="AA40" s="8"/>
    </row>
    <row r="41" spans="1:27" ht="12.75" customHeight="1" x14ac:dyDescent="0.2">
      <c r="A41" s="8"/>
      <c r="B41" s="5" t="s">
        <v>549</v>
      </c>
      <c r="C41" s="8"/>
      <c r="D41" s="8"/>
      <c r="E41" s="50"/>
      <c r="F41" s="8"/>
      <c r="G41" s="8"/>
      <c r="H41" s="8"/>
      <c r="I41" s="8"/>
      <c r="J41" s="8"/>
      <c r="K41" s="8"/>
      <c r="L41" s="8"/>
      <c r="M41" s="8"/>
      <c r="N41" s="8"/>
      <c r="O41" s="8"/>
      <c r="P41" s="8"/>
      <c r="Q41" s="8"/>
      <c r="R41" s="8"/>
      <c r="S41" s="8"/>
      <c r="T41" s="8"/>
      <c r="U41" s="8"/>
      <c r="V41" s="8"/>
      <c r="W41" s="8"/>
      <c r="X41" s="8"/>
      <c r="Y41" s="8"/>
      <c r="Z41" s="8"/>
      <c r="AA41" s="8"/>
    </row>
    <row r="42" spans="1:27" ht="12.75" customHeight="1" x14ac:dyDescent="0.2">
      <c r="A42" s="8"/>
      <c r="B42" s="559"/>
      <c r="C42" s="224"/>
      <c r="D42" s="224"/>
      <c r="E42" s="224"/>
      <c r="F42" s="224"/>
      <c r="G42" s="224"/>
      <c r="H42" s="224"/>
      <c r="I42" s="224"/>
      <c r="J42" s="224"/>
      <c r="K42" s="224"/>
      <c r="L42" s="224"/>
      <c r="M42" s="224"/>
      <c r="N42" s="224"/>
      <c r="O42" s="224"/>
      <c r="P42" s="224"/>
      <c r="Q42" s="224"/>
      <c r="R42" s="224"/>
      <c r="S42" s="224"/>
      <c r="T42" s="224"/>
      <c r="U42" s="224"/>
      <c r="V42" s="224"/>
      <c r="W42" s="224"/>
      <c r="X42" s="224"/>
      <c r="Y42" s="224"/>
      <c r="Z42" s="560"/>
      <c r="AA42" s="8"/>
    </row>
    <row r="43" spans="1:27" ht="12.75" customHeight="1" x14ac:dyDescent="0.2">
      <c r="A43" s="8"/>
      <c r="B43" s="242"/>
      <c r="C43" s="221"/>
      <c r="D43" s="221"/>
      <c r="E43" s="221"/>
      <c r="F43" s="221"/>
      <c r="G43" s="221"/>
      <c r="H43" s="221"/>
      <c r="I43" s="221"/>
      <c r="J43" s="221"/>
      <c r="K43" s="221"/>
      <c r="L43" s="221"/>
      <c r="M43" s="221"/>
      <c r="N43" s="221"/>
      <c r="O43" s="221"/>
      <c r="P43" s="221"/>
      <c r="Q43" s="221"/>
      <c r="R43" s="221"/>
      <c r="S43" s="221"/>
      <c r="T43" s="221"/>
      <c r="U43" s="221"/>
      <c r="V43" s="221"/>
      <c r="W43" s="221"/>
      <c r="X43" s="221"/>
      <c r="Y43" s="221"/>
      <c r="Z43" s="243"/>
      <c r="AA43" s="8"/>
    </row>
    <row r="44" spans="1:27" ht="12.75" customHeight="1" x14ac:dyDescent="0.2">
      <c r="A44" s="8"/>
      <c r="B44" s="242"/>
      <c r="C44" s="221"/>
      <c r="D44" s="221"/>
      <c r="E44" s="221"/>
      <c r="F44" s="221"/>
      <c r="G44" s="221"/>
      <c r="H44" s="221"/>
      <c r="I44" s="221"/>
      <c r="J44" s="221"/>
      <c r="K44" s="221"/>
      <c r="L44" s="221"/>
      <c r="M44" s="221"/>
      <c r="N44" s="221"/>
      <c r="O44" s="221"/>
      <c r="P44" s="221"/>
      <c r="Q44" s="221"/>
      <c r="R44" s="221"/>
      <c r="S44" s="221"/>
      <c r="T44" s="221"/>
      <c r="U44" s="221"/>
      <c r="V44" s="221"/>
      <c r="W44" s="221"/>
      <c r="X44" s="221"/>
      <c r="Y44" s="221"/>
      <c r="Z44" s="243"/>
      <c r="AA44" s="8"/>
    </row>
    <row r="45" spans="1:27" ht="12.75" customHeight="1" x14ac:dyDescent="0.2">
      <c r="A45" s="8"/>
      <c r="B45" s="242"/>
      <c r="C45" s="221"/>
      <c r="D45" s="221"/>
      <c r="E45" s="221"/>
      <c r="F45" s="221"/>
      <c r="G45" s="221"/>
      <c r="H45" s="221"/>
      <c r="I45" s="221"/>
      <c r="J45" s="221"/>
      <c r="K45" s="221"/>
      <c r="L45" s="221"/>
      <c r="M45" s="221"/>
      <c r="N45" s="221"/>
      <c r="O45" s="221"/>
      <c r="P45" s="221"/>
      <c r="Q45" s="221"/>
      <c r="R45" s="221"/>
      <c r="S45" s="221"/>
      <c r="T45" s="221"/>
      <c r="U45" s="221"/>
      <c r="V45" s="221"/>
      <c r="W45" s="221"/>
      <c r="X45" s="221"/>
      <c r="Y45" s="221"/>
      <c r="Z45" s="243"/>
      <c r="AA45" s="8"/>
    </row>
    <row r="46" spans="1:27" ht="12.75" customHeight="1" x14ac:dyDescent="0.2">
      <c r="A46" s="8"/>
      <c r="B46" s="242"/>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43"/>
      <c r="AA46" s="8"/>
    </row>
    <row r="47" spans="1:27" ht="12.75" customHeight="1" x14ac:dyDescent="0.2">
      <c r="A47" s="8"/>
      <c r="B47" s="242"/>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43"/>
      <c r="AA47" s="8"/>
    </row>
    <row r="48" spans="1:27" ht="12.75" customHeight="1" x14ac:dyDescent="0.2">
      <c r="A48" s="8"/>
      <c r="B48" s="242"/>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43"/>
      <c r="AA48" s="8"/>
    </row>
    <row r="49" spans="1:27" ht="12.75" customHeight="1" x14ac:dyDescent="0.2">
      <c r="A49" s="8"/>
      <c r="B49" s="242"/>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43"/>
      <c r="AA49" s="8"/>
    </row>
    <row r="50" spans="1:27" ht="12.75" customHeight="1" x14ac:dyDescent="0.2">
      <c r="A50" s="8"/>
      <c r="B50" s="242"/>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43"/>
      <c r="AA50" s="8"/>
    </row>
    <row r="51" spans="1:27" ht="12.75" customHeight="1" x14ac:dyDescent="0.2">
      <c r="A51" s="8"/>
      <c r="B51" s="242"/>
      <c r="C51" s="221"/>
      <c r="D51" s="221"/>
      <c r="E51" s="221"/>
      <c r="F51" s="221"/>
      <c r="G51" s="221"/>
      <c r="H51" s="221"/>
      <c r="I51" s="221"/>
      <c r="J51" s="221"/>
      <c r="K51" s="221"/>
      <c r="L51" s="221"/>
      <c r="M51" s="221"/>
      <c r="N51" s="221"/>
      <c r="O51" s="221"/>
      <c r="P51" s="221"/>
      <c r="Q51" s="221"/>
      <c r="R51" s="221"/>
      <c r="S51" s="221"/>
      <c r="T51" s="221"/>
      <c r="U51" s="221"/>
      <c r="V51" s="221"/>
      <c r="W51" s="221"/>
      <c r="X51" s="221"/>
      <c r="Y51" s="221"/>
      <c r="Z51" s="243"/>
      <c r="AA51" s="8"/>
    </row>
    <row r="52" spans="1:27" ht="12.75" customHeight="1" x14ac:dyDescent="0.2">
      <c r="A52" s="8"/>
      <c r="B52" s="242"/>
      <c r="C52" s="221"/>
      <c r="D52" s="221"/>
      <c r="E52" s="221"/>
      <c r="F52" s="221"/>
      <c r="G52" s="221"/>
      <c r="H52" s="221"/>
      <c r="I52" s="221"/>
      <c r="J52" s="221"/>
      <c r="K52" s="221"/>
      <c r="L52" s="221"/>
      <c r="M52" s="221"/>
      <c r="N52" s="221"/>
      <c r="O52" s="221"/>
      <c r="P52" s="221"/>
      <c r="Q52" s="221"/>
      <c r="R52" s="221"/>
      <c r="S52" s="221"/>
      <c r="T52" s="221"/>
      <c r="U52" s="221"/>
      <c r="V52" s="221"/>
      <c r="W52" s="221"/>
      <c r="X52" s="221"/>
      <c r="Y52" s="221"/>
      <c r="Z52" s="243"/>
      <c r="AA52" s="8"/>
    </row>
    <row r="53" spans="1:27" ht="12.75" customHeight="1" x14ac:dyDescent="0.2">
      <c r="A53" s="8"/>
      <c r="B53" s="242"/>
      <c r="C53" s="221"/>
      <c r="D53" s="221"/>
      <c r="E53" s="221"/>
      <c r="F53" s="221"/>
      <c r="G53" s="221"/>
      <c r="H53" s="221"/>
      <c r="I53" s="221"/>
      <c r="J53" s="221"/>
      <c r="K53" s="221"/>
      <c r="L53" s="221"/>
      <c r="M53" s="221"/>
      <c r="N53" s="221"/>
      <c r="O53" s="221"/>
      <c r="P53" s="221"/>
      <c r="Q53" s="221"/>
      <c r="R53" s="221"/>
      <c r="S53" s="221"/>
      <c r="T53" s="221"/>
      <c r="U53" s="221"/>
      <c r="V53" s="221"/>
      <c r="W53" s="221"/>
      <c r="X53" s="221"/>
      <c r="Y53" s="221"/>
      <c r="Z53" s="243"/>
      <c r="AA53" s="8"/>
    </row>
    <row r="54" spans="1:27" ht="12.75" customHeight="1" x14ac:dyDescent="0.2">
      <c r="A54" s="8"/>
      <c r="B54" s="242"/>
      <c r="C54" s="221"/>
      <c r="D54" s="221"/>
      <c r="E54" s="221"/>
      <c r="F54" s="221"/>
      <c r="G54" s="221"/>
      <c r="H54" s="221"/>
      <c r="I54" s="221"/>
      <c r="J54" s="221"/>
      <c r="K54" s="221"/>
      <c r="L54" s="221"/>
      <c r="M54" s="221"/>
      <c r="N54" s="221"/>
      <c r="O54" s="221"/>
      <c r="P54" s="221"/>
      <c r="Q54" s="221"/>
      <c r="R54" s="221"/>
      <c r="S54" s="221"/>
      <c r="T54" s="221"/>
      <c r="U54" s="221"/>
      <c r="V54" s="221"/>
      <c r="W54" s="221"/>
      <c r="X54" s="221"/>
      <c r="Y54" s="221"/>
      <c r="Z54" s="243"/>
      <c r="AA54" s="8"/>
    </row>
    <row r="55" spans="1:27" ht="12.75" customHeight="1" x14ac:dyDescent="0.2">
      <c r="A55" s="8"/>
      <c r="B55" s="242"/>
      <c r="C55" s="221"/>
      <c r="D55" s="221"/>
      <c r="E55" s="221"/>
      <c r="F55" s="221"/>
      <c r="G55" s="221"/>
      <c r="H55" s="221"/>
      <c r="I55" s="221"/>
      <c r="J55" s="221"/>
      <c r="K55" s="221"/>
      <c r="L55" s="221"/>
      <c r="M55" s="221"/>
      <c r="N55" s="221"/>
      <c r="O55" s="221"/>
      <c r="P55" s="221"/>
      <c r="Q55" s="221"/>
      <c r="R55" s="221"/>
      <c r="S55" s="221"/>
      <c r="T55" s="221"/>
      <c r="U55" s="221"/>
      <c r="V55" s="221"/>
      <c r="W55" s="221"/>
      <c r="X55" s="221"/>
      <c r="Y55" s="221"/>
      <c r="Z55" s="243"/>
      <c r="AA55" s="8"/>
    </row>
    <row r="56" spans="1:27" ht="12.75" customHeight="1" x14ac:dyDescent="0.2">
      <c r="A56" s="8"/>
      <c r="B56" s="242"/>
      <c r="C56" s="221"/>
      <c r="D56" s="221"/>
      <c r="E56" s="221"/>
      <c r="F56" s="221"/>
      <c r="G56" s="221"/>
      <c r="H56" s="221"/>
      <c r="I56" s="221"/>
      <c r="J56" s="221"/>
      <c r="K56" s="221"/>
      <c r="L56" s="221"/>
      <c r="M56" s="221"/>
      <c r="N56" s="221"/>
      <c r="O56" s="221"/>
      <c r="P56" s="221"/>
      <c r="Q56" s="221"/>
      <c r="R56" s="221"/>
      <c r="S56" s="221"/>
      <c r="T56" s="221"/>
      <c r="U56" s="221"/>
      <c r="V56" s="221"/>
      <c r="W56" s="221"/>
      <c r="X56" s="221"/>
      <c r="Y56" s="221"/>
      <c r="Z56" s="243"/>
      <c r="AA56" s="8"/>
    </row>
    <row r="57" spans="1:27" ht="12.75" customHeight="1" x14ac:dyDescent="0.2">
      <c r="A57" s="8"/>
      <c r="B57" s="242"/>
      <c r="C57" s="221"/>
      <c r="D57" s="221"/>
      <c r="E57" s="221"/>
      <c r="F57" s="221"/>
      <c r="G57" s="221"/>
      <c r="H57" s="221"/>
      <c r="I57" s="221"/>
      <c r="J57" s="221"/>
      <c r="K57" s="221"/>
      <c r="L57" s="221"/>
      <c r="M57" s="221"/>
      <c r="N57" s="221"/>
      <c r="O57" s="221"/>
      <c r="P57" s="221"/>
      <c r="Q57" s="221"/>
      <c r="R57" s="221"/>
      <c r="S57" s="221"/>
      <c r="T57" s="221"/>
      <c r="U57" s="221"/>
      <c r="V57" s="221"/>
      <c r="W57" s="221"/>
      <c r="X57" s="221"/>
      <c r="Y57" s="221"/>
      <c r="Z57" s="243"/>
      <c r="AA57" s="8"/>
    </row>
    <row r="58" spans="1:27" ht="12.75" customHeight="1" x14ac:dyDescent="0.2">
      <c r="A58" s="8"/>
      <c r="B58" s="242"/>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43"/>
      <c r="AA58" s="8"/>
    </row>
    <row r="59" spans="1:27" ht="12.75" customHeight="1" x14ac:dyDescent="0.2">
      <c r="A59" s="8"/>
      <c r="B59" s="242"/>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43"/>
      <c r="AA59" s="8"/>
    </row>
    <row r="60" spans="1:27" ht="12.75" customHeight="1" x14ac:dyDescent="0.2">
      <c r="A60" s="8"/>
      <c r="B60" s="242"/>
      <c r="C60" s="221"/>
      <c r="D60" s="221"/>
      <c r="E60" s="221"/>
      <c r="F60" s="221"/>
      <c r="G60" s="221"/>
      <c r="H60" s="221"/>
      <c r="I60" s="221"/>
      <c r="J60" s="221"/>
      <c r="K60" s="221"/>
      <c r="L60" s="221"/>
      <c r="M60" s="221"/>
      <c r="N60" s="221"/>
      <c r="O60" s="221"/>
      <c r="P60" s="221"/>
      <c r="Q60" s="221"/>
      <c r="R60" s="221"/>
      <c r="S60" s="221"/>
      <c r="T60" s="221"/>
      <c r="U60" s="221"/>
      <c r="V60" s="221"/>
      <c r="W60" s="221"/>
      <c r="X60" s="221"/>
      <c r="Y60" s="221"/>
      <c r="Z60" s="243"/>
      <c r="AA60" s="8"/>
    </row>
    <row r="61" spans="1:27" ht="12.75" customHeight="1" x14ac:dyDescent="0.2">
      <c r="A61" s="8"/>
      <c r="B61" s="242"/>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43"/>
      <c r="AA61" s="8"/>
    </row>
    <row r="62" spans="1:27" ht="12.75" customHeight="1" x14ac:dyDescent="0.2">
      <c r="A62" s="8"/>
      <c r="B62" s="242"/>
      <c r="C62" s="221"/>
      <c r="D62" s="221"/>
      <c r="E62" s="221"/>
      <c r="F62" s="221"/>
      <c r="G62" s="221"/>
      <c r="H62" s="221"/>
      <c r="I62" s="221"/>
      <c r="J62" s="221"/>
      <c r="K62" s="221"/>
      <c r="L62" s="221"/>
      <c r="M62" s="221"/>
      <c r="N62" s="221"/>
      <c r="O62" s="221"/>
      <c r="P62" s="221"/>
      <c r="Q62" s="221"/>
      <c r="R62" s="221"/>
      <c r="S62" s="221"/>
      <c r="T62" s="221"/>
      <c r="U62" s="221"/>
      <c r="V62" s="221"/>
      <c r="W62" s="221"/>
      <c r="X62" s="221"/>
      <c r="Y62" s="221"/>
      <c r="Z62" s="243"/>
      <c r="AA62" s="8"/>
    </row>
    <row r="63" spans="1:27" ht="12.75" customHeight="1" x14ac:dyDescent="0.2">
      <c r="A63" s="8"/>
      <c r="B63" s="242"/>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43"/>
      <c r="AA63" s="8"/>
    </row>
    <row r="64" spans="1:27" ht="12.75" customHeight="1" x14ac:dyDescent="0.2">
      <c r="A64" s="8"/>
      <c r="B64" s="242"/>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43"/>
      <c r="AA64" s="8"/>
    </row>
    <row r="65" spans="1:27" ht="12.75" customHeight="1" x14ac:dyDescent="0.2">
      <c r="A65" s="8"/>
      <c r="B65" s="242"/>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43"/>
      <c r="AA65" s="8"/>
    </row>
    <row r="66" spans="1:27" ht="12.75" customHeight="1" x14ac:dyDescent="0.2">
      <c r="A66" s="8"/>
      <c r="B66" s="242"/>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43"/>
      <c r="AA66" s="8"/>
    </row>
    <row r="67" spans="1:27" ht="12.75" customHeight="1" x14ac:dyDescent="0.2">
      <c r="A67" s="8"/>
      <c r="B67" s="242"/>
      <c r="C67" s="221"/>
      <c r="D67" s="221"/>
      <c r="E67" s="221"/>
      <c r="F67" s="221"/>
      <c r="G67" s="221"/>
      <c r="H67" s="221"/>
      <c r="I67" s="221"/>
      <c r="J67" s="221"/>
      <c r="K67" s="221"/>
      <c r="L67" s="221"/>
      <c r="M67" s="221"/>
      <c r="N67" s="221"/>
      <c r="O67" s="221"/>
      <c r="P67" s="221"/>
      <c r="Q67" s="221"/>
      <c r="R67" s="221"/>
      <c r="S67" s="221"/>
      <c r="T67" s="221"/>
      <c r="U67" s="221"/>
      <c r="V67" s="221"/>
      <c r="W67" s="221"/>
      <c r="X67" s="221"/>
      <c r="Y67" s="221"/>
      <c r="Z67" s="243"/>
      <c r="AA67" s="8"/>
    </row>
    <row r="68" spans="1:27" ht="12.75" customHeight="1" x14ac:dyDescent="0.2">
      <c r="A68" s="8"/>
      <c r="B68" s="242"/>
      <c r="C68" s="221"/>
      <c r="D68" s="221"/>
      <c r="E68" s="221"/>
      <c r="F68" s="221"/>
      <c r="G68" s="221"/>
      <c r="H68" s="221"/>
      <c r="I68" s="221"/>
      <c r="J68" s="221"/>
      <c r="K68" s="221"/>
      <c r="L68" s="221"/>
      <c r="M68" s="221"/>
      <c r="N68" s="221"/>
      <c r="O68" s="221"/>
      <c r="P68" s="221"/>
      <c r="Q68" s="221"/>
      <c r="R68" s="221"/>
      <c r="S68" s="221"/>
      <c r="T68" s="221"/>
      <c r="U68" s="221"/>
      <c r="V68" s="221"/>
      <c r="W68" s="221"/>
      <c r="X68" s="221"/>
      <c r="Y68" s="221"/>
      <c r="Z68" s="243"/>
      <c r="AA68" s="8"/>
    </row>
    <row r="69" spans="1:27" ht="12.75" customHeight="1" x14ac:dyDescent="0.2">
      <c r="A69" s="8"/>
      <c r="B69" s="242"/>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43"/>
      <c r="AA69" s="8"/>
    </row>
    <row r="70" spans="1:27" ht="12.75" customHeight="1" x14ac:dyDescent="0.2">
      <c r="A70" s="8"/>
      <c r="B70" s="242"/>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243"/>
      <c r="AA70" s="8"/>
    </row>
    <row r="71" spans="1:27" ht="12.75" customHeight="1" x14ac:dyDescent="0.2">
      <c r="A71" s="8"/>
      <c r="B71" s="242"/>
      <c r="C71" s="221"/>
      <c r="D71" s="221"/>
      <c r="E71" s="221"/>
      <c r="F71" s="221"/>
      <c r="G71" s="221"/>
      <c r="H71" s="221"/>
      <c r="I71" s="221"/>
      <c r="J71" s="221"/>
      <c r="K71" s="221"/>
      <c r="L71" s="221"/>
      <c r="M71" s="221"/>
      <c r="N71" s="221"/>
      <c r="O71" s="221"/>
      <c r="P71" s="221"/>
      <c r="Q71" s="221"/>
      <c r="R71" s="221"/>
      <c r="S71" s="221"/>
      <c r="T71" s="221"/>
      <c r="U71" s="221"/>
      <c r="V71" s="221"/>
      <c r="W71" s="221"/>
      <c r="X71" s="221"/>
      <c r="Y71" s="221"/>
      <c r="Z71" s="243"/>
      <c r="AA71" s="8"/>
    </row>
    <row r="72" spans="1:27" ht="12.75" customHeight="1" x14ac:dyDescent="0.2">
      <c r="A72" s="8"/>
      <c r="B72" s="242"/>
      <c r="C72" s="221"/>
      <c r="D72" s="221"/>
      <c r="E72" s="221"/>
      <c r="F72" s="221"/>
      <c r="G72" s="221"/>
      <c r="H72" s="221"/>
      <c r="I72" s="221"/>
      <c r="J72" s="221"/>
      <c r="K72" s="221"/>
      <c r="L72" s="221"/>
      <c r="M72" s="221"/>
      <c r="N72" s="221"/>
      <c r="O72" s="221"/>
      <c r="P72" s="221"/>
      <c r="Q72" s="221"/>
      <c r="R72" s="221"/>
      <c r="S72" s="221"/>
      <c r="T72" s="221"/>
      <c r="U72" s="221"/>
      <c r="V72" s="221"/>
      <c r="W72" s="221"/>
      <c r="X72" s="221"/>
      <c r="Y72" s="221"/>
      <c r="Z72" s="243"/>
      <c r="AA72" s="8"/>
    </row>
    <row r="73" spans="1:27" ht="12.75" customHeight="1" x14ac:dyDescent="0.2">
      <c r="A73" s="8"/>
      <c r="B73" s="242"/>
      <c r="C73" s="221"/>
      <c r="D73" s="221"/>
      <c r="E73" s="221"/>
      <c r="F73" s="221"/>
      <c r="G73" s="221"/>
      <c r="H73" s="221"/>
      <c r="I73" s="221"/>
      <c r="J73" s="221"/>
      <c r="K73" s="221"/>
      <c r="L73" s="221"/>
      <c r="M73" s="221"/>
      <c r="N73" s="221"/>
      <c r="O73" s="221"/>
      <c r="P73" s="221"/>
      <c r="Q73" s="221"/>
      <c r="R73" s="221"/>
      <c r="S73" s="221"/>
      <c r="T73" s="221"/>
      <c r="U73" s="221"/>
      <c r="V73" s="221"/>
      <c r="W73" s="221"/>
      <c r="X73" s="221"/>
      <c r="Y73" s="221"/>
      <c r="Z73" s="243"/>
      <c r="AA73" s="8"/>
    </row>
    <row r="74" spans="1:27" ht="12.75" customHeight="1" x14ac:dyDescent="0.2">
      <c r="A74" s="8"/>
      <c r="B74" s="242"/>
      <c r="C74" s="221"/>
      <c r="D74" s="221"/>
      <c r="E74" s="221"/>
      <c r="F74" s="221"/>
      <c r="G74" s="221"/>
      <c r="H74" s="221"/>
      <c r="I74" s="221"/>
      <c r="J74" s="221"/>
      <c r="K74" s="221"/>
      <c r="L74" s="221"/>
      <c r="M74" s="221"/>
      <c r="N74" s="221"/>
      <c r="O74" s="221"/>
      <c r="P74" s="221"/>
      <c r="Q74" s="221"/>
      <c r="R74" s="221"/>
      <c r="S74" s="221"/>
      <c r="T74" s="221"/>
      <c r="U74" s="221"/>
      <c r="V74" s="221"/>
      <c r="W74" s="221"/>
      <c r="X74" s="221"/>
      <c r="Y74" s="221"/>
      <c r="Z74" s="243"/>
      <c r="AA74" s="8"/>
    </row>
    <row r="75" spans="1:27" ht="12.75" customHeight="1" x14ac:dyDescent="0.2">
      <c r="A75" s="8"/>
      <c r="B75" s="242"/>
      <c r="C75" s="221"/>
      <c r="D75" s="221"/>
      <c r="E75" s="221"/>
      <c r="F75" s="221"/>
      <c r="G75" s="221"/>
      <c r="H75" s="221"/>
      <c r="I75" s="221"/>
      <c r="J75" s="221"/>
      <c r="K75" s="221"/>
      <c r="L75" s="221"/>
      <c r="M75" s="221"/>
      <c r="N75" s="221"/>
      <c r="O75" s="221"/>
      <c r="P75" s="221"/>
      <c r="Q75" s="221"/>
      <c r="R75" s="221"/>
      <c r="S75" s="221"/>
      <c r="T75" s="221"/>
      <c r="U75" s="221"/>
      <c r="V75" s="221"/>
      <c r="W75" s="221"/>
      <c r="X75" s="221"/>
      <c r="Y75" s="221"/>
      <c r="Z75" s="243"/>
      <c r="AA75" s="8"/>
    </row>
    <row r="76" spans="1:27" ht="12.75" customHeight="1" x14ac:dyDescent="0.2">
      <c r="A76" s="8"/>
      <c r="B76" s="242"/>
      <c r="C76" s="221"/>
      <c r="D76" s="221"/>
      <c r="E76" s="221"/>
      <c r="F76" s="221"/>
      <c r="G76" s="221"/>
      <c r="H76" s="221"/>
      <c r="I76" s="221"/>
      <c r="J76" s="221"/>
      <c r="K76" s="221"/>
      <c r="L76" s="221"/>
      <c r="M76" s="221"/>
      <c r="N76" s="221"/>
      <c r="O76" s="221"/>
      <c r="P76" s="221"/>
      <c r="Q76" s="221"/>
      <c r="R76" s="221"/>
      <c r="S76" s="221"/>
      <c r="T76" s="221"/>
      <c r="U76" s="221"/>
      <c r="V76" s="221"/>
      <c r="W76" s="221"/>
      <c r="X76" s="221"/>
      <c r="Y76" s="221"/>
      <c r="Z76" s="243"/>
      <c r="AA76" s="8"/>
    </row>
    <row r="77" spans="1:27" ht="12.75" customHeight="1" x14ac:dyDescent="0.2">
      <c r="A77" s="8"/>
      <c r="B77" s="242"/>
      <c r="C77" s="221"/>
      <c r="D77" s="221"/>
      <c r="E77" s="221"/>
      <c r="F77" s="221"/>
      <c r="G77" s="221"/>
      <c r="H77" s="221"/>
      <c r="I77" s="221"/>
      <c r="J77" s="221"/>
      <c r="K77" s="221"/>
      <c r="L77" s="221"/>
      <c r="M77" s="221"/>
      <c r="N77" s="221"/>
      <c r="O77" s="221"/>
      <c r="P77" s="221"/>
      <c r="Q77" s="221"/>
      <c r="R77" s="221"/>
      <c r="S77" s="221"/>
      <c r="T77" s="221"/>
      <c r="U77" s="221"/>
      <c r="V77" s="221"/>
      <c r="W77" s="221"/>
      <c r="X77" s="221"/>
      <c r="Y77" s="221"/>
      <c r="Z77" s="243"/>
      <c r="AA77" s="8"/>
    </row>
    <row r="78" spans="1:27" ht="12.75" customHeight="1" x14ac:dyDescent="0.2">
      <c r="A78" s="8"/>
      <c r="B78" s="242"/>
      <c r="C78" s="221"/>
      <c r="D78" s="221"/>
      <c r="E78" s="221"/>
      <c r="F78" s="221"/>
      <c r="G78" s="221"/>
      <c r="H78" s="221"/>
      <c r="I78" s="221"/>
      <c r="J78" s="221"/>
      <c r="K78" s="221"/>
      <c r="L78" s="221"/>
      <c r="M78" s="221"/>
      <c r="N78" s="221"/>
      <c r="O78" s="221"/>
      <c r="P78" s="221"/>
      <c r="Q78" s="221"/>
      <c r="R78" s="221"/>
      <c r="S78" s="221"/>
      <c r="T78" s="221"/>
      <c r="U78" s="221"/>
      <c r="V78" s="221"/>
      <c r="W78" s="221"/>
      <c r="X78" s="221"/>
      <c r="Y78" s="221"/>
      <c r="Z78" s="243"/>
      <c r="AA78" s="8"/>
    </row>
    <row r="79" spans="1:27" ht="12.75" customHeight="1" x14ac:dyDescent="0.2">
      <c r="A79" s="8"/>
      <c r="B79" s="242"/>
      <c r="C79" s="221"/>
      <c r="D79" s="221"/>
      <c r="E79" s="221"/>
      <c r="F79" s="221"/>
      <c r="G79" s="221"/>
      <c r="H79" s="221"/>
      <c r="I79" s="221"/>
      <c r="J79" s="221"/>
      <c r="K79" s="221"/>
      <c r="L79" s="221"/>
      <c r="M79" s="221"/>
      <c r="N79" s="221"/>
      <c r="O79" s="221"/>
      <c r="P79" s="221"/>
      <c r="Q79" s="221"/>
      <c r="R79" s="221"/>
      <c r="S79" s="221"/>
      <c r="T79" s="221"/>
      <c r="U79" s="221"/>
      <c r="V79" s="221"/>
      <c r="W79" s="221"/>
      <c r="X79" s="221"/>
      <c r="Y79" s="221"/>
      <c r="Z79" s="243"/>
      <c r="AA79" s="8"/>
    </row>
    <row r="80" spans="1:27" ht="12.75" customHeight="1" x14ac:dyDescent="0.2">
      <c r="A80" s="8"/>
      <c r="B80" s="242"/>
      <c r="C80" s="221"/>
      <c r="D80" s="221"/>
      <c r="E80" s="221"/>
      <c r="F80" s="221"/>
      <c r="G80" s="221"/>
      <c r="H80" s="221"/>
      <c r="I80" s="221"/>
      <c r="J80" s="221"/>
      <c r="K80" s="221"/>
      <c r="L80" s="221"/>
      <c r="M80" s="221"/>
      <c r="N80" s="221"/>
      <c r="O80" s="221"/>
      <c r="P80" s="221"/>
      <c r="Q80" s="221"/>
      <c r="R80" s="221"/>
      <c r="S80" s="221"/>
      <c r="T80" s="221"/>
      <c r="U80" s="221"/>
      <c r="V80" s="221"/>
      <c r="W80" s="221"/>
      <c r="X80" s="221"/>
      <c r="Y80" s="221"/>
      <c r="Z80" s="243"/>
      <c r="AA80" s="8"/>
    </row>
    <row r="81" spans="1:27" ht="12.75" customHeight="1" x14ac:dyDescent="0.2">
      <c r="A81" s="8"/>
      <c r="B81" s="242"/>
      <c r="C81" s="221"/>
      <c r="D81" s="221"/>
      <c r="E81" s="221"/>
      <c r="F81" s="221"/>
      <c r="G81" s="221"/>
      <c r="H81" s="221"/>
      <c r="I81" s="221"/>
      <c r="J81" s="221"/>
      <c r="K81" s="221"/>
      <c r="L81" s="221"/>
      <c r="M81" s="221"/>
      <c r="N81" s="221"/>
      <c r="O81" s="221"/>
      <c r="P81" s="221"/>
      <c r="Q81" s="221"/>
      <c r="R81" s="221"/>
      <c r="S81" s="221"/>
      <c r="T81" s="221"/>
      <c r="U81" s="221"/>
      <c r="V81" s="221"/>
      <c r="W81" s="221"/>
      <c r="X81" s="221"/>
      <c r="Y81" s="221"/>
      <c r="Z81" s="243"/>
      <c r="AA81" s="8"/>
    </row>
    <row r="82" spans="1:27" ht="12.75" customHeight="1" x14ac:dyDescent="0.2">
      <c r="A82" s="8"/>
      <c r="B82" s="242"/>
      <c r="C82" s="221"/>
      <c r="D82" s="221"/>
      <c r="E82" s="221"/>
      <c r="F82" s="221"/>
      <c r="G82" s="221"/>
      <c r="H82" s="221"/>
      <c r="I82" s="221"/>
      <c r="J82" s="221"/>
      <c r="K82" s="221"/>
      <c r="L82" s="221"/>
      <c r="M82" s="221"/>
      <c r="N82" s="221"/>
      <c r="O82" s="221"/>
      <c r="P82" s="221"/>
      <c r="Q82" s="221"/>
      <c r="R82" s="221"/>
      <c r="S82" s="221"/>
      <c r="T82" s="221"/>
      <c r="U82" s="221"/>
      <c r="V82" s="221"/>
      <c r="W82" s="221"/>
      <c r="X82" s="221"/>
      <c r="Y82" s="221"/>
      <c r="Z82" s="243"/>
      <c r="AA82" s="8"/>
    </row>
    <row r="83" spans="1:27" ht="12.75" customHeight="1" x14ac:dyDescent="0.2">
      <c r="A83" s="8"/>
      <c r="B83" s="242"/>
      <c r="C83" s="221"/>
      <c r="D83" s="221"/>
      <c r="E83" s="221"/>
      <c r="F83" s="221"/>
      <c r="G83" s="221"/>
      <c r="H83" s="221"/>
      <c r="I83" s="221"/>
      <c r="J83" s="221"/>
      <c r="K83" s="221"/>
      <c r="L83" s="221"/>
      <c r="M83" s="221"/>
      <c r="N83" s="221"/>
      <c r="O83" s="221"/>
      <c r="P83" s="221"/>
      <c r="Q83" s="221"/>
      <c r="R83" s="221"/>
      <c r="S83" s="221"/>
      <c r="T83" s="221"/>
      <c r="U83" s="221"/>
      <c r="V83" s="221"/>
      <c r="W83" s="221"/>
      <c r="X83" s="221"/>
      <c r="Y83" s="221"/>
      <c r="Z83" s="243"/>
      <c r="AA83" s="8"/>
    </row>
    <row r="84" spans="1:27" ht="12.75" customHeight="1" x14ac:dyDescent="0.2">
      <c r="A84" s="8"/>
      <c r="B84" s="242"/>
      <c r="C84" s="221"/>
      <c r="D84" s="221"/>
      <c r="E84" s="221"/>
      <c r="F84" s="221"/>
      <c r="G84" s="221"/>
      <c r="H84" s="221"/>
      <c r="I84" s="221"/>
      <c r="J84" s="221"/>
      <c r="K84" s="221"/>
      <c r="L84" s="221"/>
      <c r="M84" s="221"/>
      <c r="N84" s="221"/>
      <c r="O84" s="221"/>
      <c r="P84" s="221"/>
      <c r="Q84" s="221"/>
      <c r="R84" s="221"/>
      <c r="S84" s="221"/>
      <c r="T84" s="221"/>
      <c r="U84" s="221"/>
      <c r="V84" s="221"/>
      <c r="W84" s="221"/>
      <c r="X84" s="221"/>
      <c r="Y84" s="221"/>
      <c r="Z84" s="243"/>
      <c r="AA84" s="8"/>
    </row>
    <row r="85" spans="1:27" ht="12.75" customHeight="1" x14ac:dyDescent="0.2">
      <c r="A85" s="8"/>
      <c r="B85" s="242"/>
      <c r="C85" s="221"/>
      <c r="D85" s="221"/>
      <c r="E85" s="221"/>
      <c r="F85" s="221"/>
      <c r="G85" s="221"/>
      <c r="H85" s="221"/>
      <c r="I85" s="221"/>
      <c r="J85" s="221"/>
      <c r="K85" s="221"/>
      <c r="L85" s="221"/>
      <c r="M85" s="221"/>
      <c r="N85" s="221"/>
      <c r="O85" s="221"/>
      <c r="P85" s="221"/>
      <c r="Q85" s="221"/>
      <c r="R85" s="221"/>
      <c r="S85" s="221"/>
      <c r="T85" s="221"/>
      <c r="U85" s="221"/>
      <c r="V85" s="221"/>
      <c r="W85" s="221"/>
      <c r="X85" s="221"/>
      <c r="Y85" s="221"/>
      <c r="Z85" s="243"/>
      <c r="AA85" s="8"/>
    </row>
    <row r="86" spans="1:27" ht="12.75" customHeight="1" x14ac:dyDescent="0.2">
      <c r="A86" s="8"/>
      <c r="B86" s="242"/>
      <c r="C86" s="221"/>
      <c r="D86" s="221"/>
      <c r="E86" s="221"/>
      <c r="F86" s="221"/>
      <c r="G86" s="221"/>
      <c r="H86" s="221"/>
      <c r="I86" s="221"/>
      <c r="J86" s="221"/>
      <c r="K86" s="221"/>
      <c r="L86" s="221"/>
      <c r="M86" s="221"/>
      <c r="N86" s="221"/>
      <c r="O86" s="221"/>
      <c r="P86" s="221"/>
      <c r="Q86" s="221"/>
      <c r="R86" s="221"/>
      <c r="S86" s="221"/>
      <c r="T86" s="221"/>
      <c r="U86" s="221"/>
      <c r="V86" s="221"/>
      <c r="W86" s="221"/>
      <c r="X86" s="221"/>
      <c r="Y86" s="221"/>
      <c r="Z86" s="243"/>
      <c r="AA86" s="8"/>
    </row>
    <row r="87" spans="1:27" ht="12.75" customHeight="1" x14ac:dyDescent="0.2">
      <c r="A87" s="8"/>
      <c r="B87" s="242"/>
      <c r="C87" s="221"/>
      <c r="D87" s="221"/>
      <c r="E87" s="221"/>
      <c r="F87" s="221"/>
      <c r="G87" s="221"/>
      <c r="H87" s="221"/>
      <c r="I87" s="221"/>
      <c r="J87" s="221"/>
      <c r="K87" s="221"/>
      <c r="L87" s="221"/>
      <c r="M87" s="221"/>
      <c r="N87" s="221"/>
      <c r="O87" s="221"/>
      <c r="P87" s="221"/>
      <c r="Q87" s="221"/>
      <c r="R87" s="221"/>
      <c r="S87" s="221"/>
      <c r="T87" s="221"/>
      <c r="U87" s="221"/>
      <c r="V87" s="221"/>
      <c r="W87" s="221"/>
      <c r="X87" s="221"/>
      <c r="Y87" s="221"/>
      <c r="Z87" s="243"/>
      <c r="AA87" s="8"/>
    </row>
    <row r="88" spans="1:27" ht="12.75" customHeight="1" x14ac:dyDescent="0.2">
      <c r="A88" s="8"/>
      <c r="B88" s="242"/>
      <c r="C88" s="221"/>
      <c r="D88" s="221"/>
      <c r="E88" s="221"/>
      <c r="F88" s="221"/>
      <c r="G88" s="221"/>
      <c r="H88" s="221"/>
      <c r="I88" s="221"/>
      <c r="J88" s="221"/>
      <c r="K88" s="221"/>
      <c r="L88" s="221"/>
      <c r="M88" s="221"/>
      <c r="N88" s="221"/>
      <c r="O88" s="221"/>
      <c r="P88" s="221"/>
      <c r="Q88" s="221"/>
      <c r="R88" s="221"/>
      <c r="S88" s="221"/>
      <c r="T88" s="221"/>
      <c r="U88" s="221"/>
      <c r="V88" s="221"/>
      <c r="W88" s="221"/>
      <c r="X88" s="221"/>
      <c r="Y88" s="221"/>
      <c r="Z88" s="243"/>
      <c r="AA88" s="8"/>
    </row>
    <row r="89" spans="1:27" ht="12.75" customHeight="1" x14ac:dyDescent="0.2">
      <c r="A89" s="8"/>
      <c r="B89" s="242"/>
      <c r="C89" s="221"/>
      <c r="D89" s="221"/>
      <c r="E89" s="221"/>
      <c r="F89" s="221"/>
      <c r="G89" s="221"/>
      <c r="H89" s="221"/>
      <c r="I89" s="221"/>
      <c r="J89" s="221"/>
      <c r="K89" s="221"/>
      <c r="L89" s="221"/>
      <c r="M89" s="221"/>
      <c r="N89" s="221"/>
      <c r="O89" s="221"/>
      <c r="P89" s="221"/>
      <c r="Q89" s="221"/>
      <c r="R89" s="221"/>
      <c r="S89" s="221"/>
      <c r="T89" s="221"/>
      <c r="U89" s="221"/>
      <c r="V89" s="221"/>
      <c r="W89" s="221"/>
      <c r="X89" s="221"/>
      <c r="Y89" s="221"/>
      <c r="Z89" s="243"/>
      <c r="AA89" s="8"/>
    </row>
    <row r="90" spans="1:27" ht="12.75" customHeight="1" x14ac:dyDescent="0.2">
      <c r="A90" s="8"/>
      <c r="B90" s="242"/>
      <c r="C90" s="221"/>
      <c r="D90" s="221"/>
      <c r="E90" s="221"/>
      <c r="F90" s="221"/>
      <c r="G90" s="221"/>
      <c r="H90" s="221"/>
      <c r="I90" s="221"/>
      <c r="J90" s="221"/>
      <c r="K90" s="221"/>
      <c r="L90" s="221"/>
      <c r="M90" s="221"/>
      <c r="N90" s="221"/>
      <c r="O90" s="221"/>
      <c r="P90" s="221"/>
      <c r="Q90" s="221"/>
      <c r="R90" s="221"/>
      <c r="S90" s="221"/>
      <c r="T90" s="221"/>
      <c r="U90" s="221"/>
      <c r="V90" s="221"/>
      <c r="W90" s="221"/>
      <c r="X90" s="221"/>
      <c r="Y90" s="221"/>
      <c r="Z90" s="243"/>
      <c r="AA90" s="8"/>
    </row>
    <row r="91" spans="1:27" ht="12.75" customHeight="1" x14ac:dyDescent="0.2">
      <c r="A91" s="8"/>
      <c r="B91" s="242"/>
      <c r="C91" s="221"/>
      <c r="D91" s="221"/>
      <c r="E91" s="221"/>
      <c r="F91" s="221"/>
      <c r="G91" s="221"/>
      <c r="H91" s="221"/>
      <c r="I91" s="221"/>
      <c r="J91" s="221"/>
      <c r="K91" s="221"/>
      <c r="L91" s="221"/>
      <c r="M91" s="221"/>
      <c r="N91" s="221"/>
      <c r="O91" s="221"/>
      <c r="P91" s="221"/>
      <c r="Q91" s="221"/>
      <c r="R91" s="221"/>
      <c r="S91" s="221"/>
      <c r="T91" s="221"/>
      <c r="U91" s="221"/>
      <c r="V91" s="221"/>
      <c r="W91" s="221"/>
      <c r="X91" s="221"/>
      <c r="Y91" s="221"/>
      <c r="Z91" s="243"/>
      <c r="AA91" s="8"/>
    </row>
    <row r="92" spans="1:27" ht="12.75" customHeight="1" x14ac:dyDescent="0.2">
      <c r="A92" s="8"/>
      <c r="B92" s="242"/>
      <c r="C92" s="221"/>
      <c r="D92" s="221"/>
      <c r="E92" s="221"/>
      <c r="F92" s="221"/>
      <c r="G92" s="221"/>
      <c r="H92" s="221"/>
      <c r="I92" s="221"/>
      <c r="J92" s="221"/>
      <c r="K92" s="221"/>
      <c r="L92" s="221"/>
      <c r="M92" s="221"/>
      <c r="N92" s="221"/>
      <c r="O92" s="221"/>
      <c r="P92" s="221"/>
      <c r="Q92" s="221"/>
      <c r="R92" s="221"/>
      <c r="S92" s="221"/>
      <c r="T92" s="221"/>
      <c r="U92" s="221"/>
      <c r="V92" s="221"/>
      <c r="W92" s="221"/>
      <c r="X92" s="221"/>
      <c r="Y92" s="221"/>
      <c r="Z92" s="243"/>
      <c r="AA92" s="8"/>
    </row>
    <row r="93" spans="1:27" ht="12.75" customHeight="1" x14ac:dyDescent="0.2">
      <c r="A93" s="8"/>
      <c r="B93" s="242"/>
      <c r="C93" s="221"/>
      <c r="D93" s="221"/>
      <c r="E93" s="221"/>
      <c r="F93" s="221"/>
      <c r="G93" s="221"/>
      <c r="H93" s="221"/>
      <c r="I93" s="221"/>
      <c r="J93" s="221"/>
      <c r="K93" s="221"/>
      <c r="L93" s="221"/>
      <c r="M93" s="221"/>
      <c r="N93" s="221"/>
      <c r="O93" s="221"/>
      <c r="P93" s="221"/>
      <c r="Q93" s="221"/>
      <c r="R93" s="221"/>
      <c r="S93" s="221"/>
      <c r="T93" s="221"/>
      <c r="U93" s="221"/>
      <c r="V93" s="221"/>
      <c r="W93" s="221"/>
      <c r="X93" s="221"/>
      <c r="Y93" s="221"/>
      <c r="Z93" s="243"/>
      <c r="AA93" s="8"/>
    </row>
    <row r="94" spans="1:27" ht="12.75" customHeight="1" x14ac:dyDescent="0.2">
      <c r="A94" s="8"/>
      <c r="B94" s="242"/>
      <c r="C94" s="221"/>
      <c r="D94" s="221"/>
      <c r="E94" s="221"/>
      <c r="F94" s="221"/>
      <c r="G94" s="221"/>
      <c r="H94" s="221"/>
      <c r="I94" s="221"/>
      <c r="J94" s="221"/>
      <c r="K94" s="221"/>
      <c r="L94" s="221"/>
      <c r="M94" s="221"/>
      <c r="N94" s="221"/>
      <c r="O94" s="221"/>
      <c r="P94" s="221"/>
      <c r="Q94" s="221"/>
      <c r="R94" s="221"/>
      <c r="S94" s="221"/>
      <c r="T94" s="221"/>
      <c r="U94" s="221"/>
      <c r="V94" s="221"/>
      <c r="W94" s="221"/>
      <c r="X94" s="221"/>
      <c r="Y94" s="221"/>
      <c r="Z94" s="243"/>
      <c r="AA94" s="8"/>
    </row>
    <row r="95" spans="1:27" ht="12.75" customHeight="1" x14ac:dyDescent="0.2">
      <c r="A95" s="8"/>
      <c r="B95" s="242"/>
      <c r="C95" s="221"/>
      <c r="D95" s="221"/>
      <c r="E95" s="221"/>
      <c r="F95" s="221"/>
      <c r="G95" s="221"/>
      <c r="H95" s="221"/>
      <c r="I95" s="221"/>
      <c r="J95" s="221"/>
      <c r="K95" s="221"/>
      <c r="L95" s="221"/>
      <c r="M95" s="221"/>
      <c r="N95" s="221"/>
      <c r="O95" s="221"/>
      <c r="P95" s="221"/>
      <c r="Q95" s="221"/>
      <c r="R95" s="221"/>
      <c r="S95" s="221"/>
      <c r="T95" s="221"/>
      <c r="U95" s="221"/>
      <c r="V95" s="221"/>
      <c r="W95" s="221"/>
      <c r="X95" s="221"/>
      <c r="Y95" s="221"/>
      <c r="Z95" s="243"/>
      <c r="AA95" s="8"/>
    </row>
    <row r="96" spans="1:27" ht="12.75" customHeight="1" x14ac:dyDescent="0.2">
      <c r="A96" s="8"/>
      <c r="B96" s="242"/>
      <c r="C96" s="221"/>
      <c r="D96" s="221"/>
      <c r="E96" s="221"/>
      <c r="F96" s="221"/>
      <c r="G96" s="221"/>
      <c r="H96" s="221"/>
      <c r="I96" s="221"/>
      <c r="J96" s="221"/>
      <c r="K96" s="221"/>
      <c r="L96" s="221"/>
      <c r="M96" s="221"/>
      <c r="N96" s="221"/>
      <c r="O96" s="221"/>
      <c r="P96" s="221"/>
      <c r="Q96" s="221"/>
      <c r="R96" s="221"/>
      <c r="S96" s="221"/>
      <c r="T96" s="221"/>
      <c r="U96" s="221"/>
      <c r="V96" s="221"/>
      <c r="W96" s="221"/>
      <c r="X96" s="221"/>
      <c r="Y96" s="221"/>
      <c r="Z96" s="243"/>
      <c r="AA96" s="8"/>
    </row>
    <row r="97" spans="1:27" ht="12.75" customHeight="1" x14ac:dyDescent="0.2">
      <c r="A97" s="8"/>
      <c r="B97" s="242"/>
      <c r="C97" s="221"/>
      <c r="D97" s="221"/>
      <c r="E97" s="221"/>
      <c r="F97" s="221"/>
      <c r="G97" s="221"/>
      <c r="H97" s="221"/>
      <c r="I97" s="221"/>
      <c r="J97" s="221"/>
      <c r="K97" s="221"/>
      <c r="L97" s="221"/>
      <c r="M97" s="221"/>
      <c r="N97" s="221"/>
      <c r="O97" s="221"/>
      <c r="P97" s="221"/>
      <c r="Q97" s="221"/>
      <c r="R97" s="221"/>
      <c r="S97" s="221"/>
      <c r="T97" s="221"/>
      <c r="U97" s="221"/>
      <c r="V97" s="221"/>
      <c r="W97" s="221"/>
      <c r="X97" s="221"/>
      <c r="Y97" s="221"/>
      <c r="Z97" s="243"/>
      <c r="AA97" s="8"/>
    </row>
    <row r="98" spans="1:27" ht="12.75" customHeight="1" x14ac:dyDescent="0.2">
      <c r="A98" s="8"/>
      <c r="B98" s="242"/>
      <c r="C98" s="221"/>
      <c r="D98" s="221"/>
      <c r="E98" s="221"/>
      <c r="F98" s="221"/>
      <c r="G98" s="221"/>
      <c r="H98" s="221"/>
      <c r="I98" s="221"/>
      <c r="J98" s="221"/>
      <c r="K98" s="221"/>
      <c r="L98" s="221"/>
      <c r="M98" s="221"/>
      <c r="N98" s="221"/>
      <c r="O98" s="221"/>
      <c r="P98" s="221"/>
      <c r="Q98" s="221"/>
      <c r="R98" s="221"/>
      <c r="S98" s="221"/>
      <c r="T98" s="221"/>
      <c r="U98" s="221"/>
      <c r="V98" s="221"/>
      <c r="W98" s="221"/>
      <c r="X98" s="221"/>
      <c r="Y98" s="221"/>
      <c r="Z98" s="243"/>
      <c r="AA98" s="8"/>
    </row>
    <row r="99" spans="1:27" ht="12.75" customHeight="1" x14ac:dyDescent="0.2">
      <c r="A99" s="8"/>
      <c r="B99" s="242"/>
      <c r="C99" s="221"/>
      <c r="D99" s="221"/>
      <c r="E99" s="221"/>
      <c r="F99" s="221"/>
      <c r="G99" s="221"/>
      <c r="H99" s="221"/>
      <c r="I99" s="221"/>
      <c r="J99" s="221"/>
      <c r="K99" s="221"/>
      <c r="L99" s="221"/>
      <c r="M99" s="221"/>
      <c r="N99" s="221"/>
      <c r="O99" s="221"/>
      <c r="P99" s="221"/>
      <c r="Q99" s="221"/>
      <c r="R99" s="221"/>
      <c r="S99" s="221"/>
      <c r="T99" s="221"/>
      <c r="U99" s="221"/>
      <c r="V99" s="221"/>
      <c r="W99" s="221"/>
      <c r="X99" s="221"/>
      <c r="Y99" s="221"/>
      <c r="Z99" s="243"/>
      <c r="AA99" s="8"/>
    </row>
    <row r="100" spans="1:27" ht="12.75" customHeight="1" x14ac:dyDescent="0.2">
      <c r="A100" s="8"/>
      <c r="B100" s="242"/>
      <c r="C100" s="221"/>
      <c r="D100" s="221"/>
      <c r="E100" s="221"/>
      <c r="F100" s="221"/>
      <c r="G100" s="221"/>
      <c r="H100" s="221"/>
      <c r="I100" s="221"/>
      <c r="J100" s="221"/>
      <c r="K100" s="221"/>
      <c r="L100" s="221"/>
      <c r="M100" s="221"/>
      <c r="N100" s="221"/>
      <c r="O100" s="221"/>
      <c r="P100" s="221"/>
      <c r="Q100" s="221"/>
      <c r="R100" s="221"/>
      <c r="S100" s="221"/>
      <c r="T100" s="221"/>
      <c r="U100" s="221"/>
      <c r="V100" s="221"/>
      <c r="W100" s="221"/>
      <c r="X100" s="221"/>
      <c r="Y100" s="221"/>
      <c r="Z100" s="243"/>
      <c r="AA100" s="8"/>
    </row>
    <row r="101" spans="1:27" ht="12.75" customHeight="1" x14ac:dyDescent="0.2">
      <c r="A101" s="8"/>
      <c r="B101" s="242"/>
      <c r="C101" s="221"/>
      <c r="D101" s="221"/>
      <c r="E101" s="221"/>
      <c r="F101" s="221"/>
      <c r="G101" s="221"/>
      <c r="H101" s="221"/>
      <c r="I101" s="221"/>
      <c r="J101" s="221"/>
      <c r="K101" s="221"/>
      <c r="L101" s="221"/>
      <c r="M101" s="221"/>
      <c r="N101" s="221"/>
      <c r="O101" s="221"/>
      <c r="P101" s="221"/>
      <c r="Q101" s="221"/>
      <c r="R101" s="221"/>
      <c r="S101" s="221"/>
      <c r="T101" s="221"/>
      <c r="U101" s="221"/>
      <c r="V101" s="221"/>
      <c r="W101" s="221"/>
      <c r="X101" s="221"/>
      <c r="Y101" s="221"/>
      <c r="Z101" s="243"/>
      <c r="AA101" s="8"/>
    </row>
    <row r="102" spans="1:27" ht="12.75" customHeight="1" x14ac:dyDescent="0.2">
      <c r="A102" s="8"/>
      <c r="B102" s="242"/>
      <c r="C102" s="221"/>
      <c r="D102" s="221"/>
      <c r="E102" s="221"/>
      <c r="F102" s="221"/>
      <c r="G102" s="221"/>
      <c r="H102" s="221"/>
      <c r="I102" s="221"/>
      <c r="J102" s="221"/>
      <c r="K102" s="221"/>
      <c r="L102" s="221"/>
      <c r="M102" s="221"/>
      <c r="N102" s="221"/>
      <c r="O102" s="221"/>
      <c r="P102" s="221"/>
      <c r="Q102" s="221"/>
      <c r="R102" s="221"/>
      <c r="S102" s="221"/>
      <c r="T102" s="221"/>
      <c r="U102" s="221"/>
      <c r="V102" s="221"/>
      <c r="W102" s="221"/>
      <c r="X102" s="221"/>
      <c r="Y102" s="221"/>
      <c r="Z102" s="243"/>
      <c r="AA102" s="8"/>
    </row>
    <row r="103" spans="1:27" ht="12.75" customHeight="1" x14ac:dyDescent="0.2">
      <c r="A103" s="8"/>
      <c r="B103" s="242"/>
      <c r="C103" s="221"/>
      <c r="D103" s="221"/>
      <c r="E103" s="221"/>
      <c r="F103" s="221"/>
      <c r="G103" s="221"/>
      <c r="H103" s="221"/>
      <c r="I103" s="221"/>
      <c r="J103" s="221"/>
      <c r="K103" s="221"/>
      <c r="L103" s="221"/>
      <c r="M103" s="221"/>
      <c r="N103" s="221"/>
      <c r="O103" s="221"/>
      <c r="P103" s="221"/>
      <c r="Q103" s="221"/>
      <c r="R103" s="221"/>
      <c r="S103" s="221"/>
      <c r="T103" s="221"/>
      <c r="U103" s="221"/>
      <c r="V103" s="221"/>
      <c r="W103" s="221"/>
      <c r="X103" s="221"/>
      <c r="Y103" s="221"/>
      <c r="Z103" s="243"/>
      <c r="AA103" s="8"/>
    </row>
    <row r="104" spans="1:27" ht="12.75" customHeight="1" x14ac:dyDescent="0.2">
      <c r="A104" s="8"/>
      <c r="B104" s="242"/>
      <c r="C104" s="221"/>
      <c r="D104" s="221"/>
      <c r="E104" s="221"/>
      <c r="F104" s="221"/>
      <c r="G104" s="221"/>
      <c r="H104" s="221"/>
      <c r="I104" s="221"/>
      <c r="J104" s="221"/>
      <c r="K104" s="221"/>
      <c r="L104" s="221"/>
      <c r="M104" s="221"/>
      <c r="N104" s="221"/>
      <c r="O104" s="221"/>
      <c r="P104" s="221"/>
      <c r="Q104" s="221"/>
      <c r="R104" s="221"/>
      <c r="S104" s="221"/>
      <c r="T104" s="221"/>
      <c r="U104" s="221"/>
      <c r="V104" s="221"/>
      <c r="W104" s="221"/>
      <c r="X104" s="221"/>
      <c r="Y104" s="221"/>
      <c r="Z104" s="243"/>
      <c r="AA104" s="8"/>
    </row>
    <row r="105" spans="1:27" ht="12.75" customHeight="1" x14ac:dyDescent="0.2">
      <c r="A105" s="8"/>
      <c r="B105" s="242"/>
      <c r="C105" s="221"/>
      <c r="D105" s="221"/>
      <c r="E105" s="221"/>
      <c r="F105" s="221"/>
      <c r="G105" s="221"/>
      <c r="H105" s="221"/>
      <c r="I105" s="221"/>
      <c r="J105" s="221"/>
      <c r="K105" s="221"/>
      <c r="L105" s="221"/>
      <c r="M105" s="221"/>
      <c r="N105" s="221"/>
      <c r="O105" s="221"/>
      <c r="P105" s="221"/>
      <c r="Q105" s="221"/>
      <c r="R105" s="221"/>
      <c r="S105" s="221"/>
      <c r="T105" s="221"/>
      <c r="U105" s="221"/>
      <c r="V105" s="221"/>
      <c r="W105" s="221"/>
      <c r="X105" s="221"/>
      <c r="Y105" s="221"/>
      <c r="Z105" s="243"/>
      <c r="AA105" s="8"/>
    </row>
    <row r="106" spans="1:27" ht="12.75" customHeight="1" x14ac:dyDescent="0.2">
      <c r="A106" s="8"/>
      <c r="B106" s="242"/>
      <c r="C106" s="221"/>
      <c r="D106" s="221"/>
      <c r="E106" s="221"/>
      <c r="F106" s="221"/>
      <c r="G106" s="221"/>
      <c r="H106" s="221"/>
      <c r="I106" s="221"/>
      <c r="J106" s="221"/>
      <c r="K106" s="221"/>
      <c r="L106" s="221"/>
      <c r="M106" s="221"/>
      <c r="N106" s="221"/>
      <c r="O106" s="221"/>
      <c r="P106" s="221"/>
      <c r="Q106" s="221"/>
      <c r="R106" s="221"/>
      <c r="S106" s="221"/>
      <c r="T106" s="221"/>
      <c r="U106" s="221"/>
      <c r="V106" s="221"/>
      <c r="W106" s="221"/>
      <c r="X106" s="221"/>
      <c r="Y106" s="221"/>
      <c r="Z106" s="243"/>
      <c r="AA106" s="8"/>
    </row>
    <row r="107" spans="1:27" ht="12.75" customHeight="1" x14ac:dyDescent="0.2">
      <c r="A107" s="8"/>
      <c r="B107" s="242"/>
      <c r="C107" s="221"/>
      <c r="D107" s="221"/>
      <c r="E107" s="221"/>
      <c r="F107" s="221"/>
      <c r="G107" s="221"/>
      <c r="H107" s="221"/>
      <c r="I107" s="221"/>
      <c r="J107" s="221"/>
      <c r="K107" s="221"/>
      <c r="L107" s="221"/>
      <c r="M107" s="221"/>
      <c r="N107" s="221"/>
      <c r="O107" s="221"/>
      <c r="P107" s="221"/>
      <c r="Q107" s="221"/>
      <c r="R107" s="221"/>
      <c r="S107" s="221"/>
      <c r="T107" s="221"/>
      <c r="U107" s="221"/>
      <c r="V107" s="221"/>
      <c r="W107" s="221"/>
      <c r="X107" s="221"/>
      <c r="Y107" s="221"/>
      <c r="Z107" s="243"/>
      <c r="AA107" s="8"/>
    </row>
    <row r="108" spans="1:27" ht="12.75" customHeight="1" x14ac:dyDescent="0.2">
      <c r="A108" s="8"/>
      <c r="B108" s="242"/>
      <c r="C108" s="221"/>
      <c r="D108" s="221"/>
      <c r="E108" s="221"/>
      <c r="F108" s="221"/>
      <c r="G108" s="221"/>
      <c r="H108" s="221"/>
      <c r="I108" s="221"/>
      <c r="J108" s="221"/>
      <c r="K108" s="221"/>
      <c r="L108" s="221"/>
      <c r="M108" s="221"/>
      <c r="N108" s="221"/>
      <c r="O108" s="221"/>
      <c r="P108" s="221"/>
      <c r="Q108" s="221"/>
      <c r="R108" s="221"/>
      <c r="S108" s="221"/>
      <c r="T108" s="221"/>
      <c r="U108" s="221"/>
      <c r="V108" s="221"/>
      <c r="W108" s="221"/>
      <c r="X108" s="221"/>
      <c r="Y108" s="221"/>
      <c r="Z108" s="243"/>
      <c r="AA108" s="8"/>
    </row>
    <row r="109" spans="1:27" ht="12.75" customHeight="1" x14ac:dyDescent="0.2">
      <c r="A109" s="8"/>
      <c r="B109" s="242"/>
      <c r="C109" s="221"/>
      <c r="D109" s="221"/>
      <c r="E109" s="221"/>
      <c r="F109" s="221"/>
      <c r="G109" s="221"/>
      <c r="H109" s="221"/>
      <c r="I109" s="221"/>
      <c r="J109" s="221"/>
      <c r="K109" s="221"/>
      <c r="L109" s="221"/>
      <c r="M109" s="221"/>
      <c r="N109" s="221"/>
      <c r="O109" s="221"/>
      <c r="P109" s="221"/>
      <c r="Q109" s="221"/>
      <c r="R109" s="221"/>
      <c r="S109" s="221"/>
      <c r="T109" s="221"/>
      <c r="U109" s="221"/>
      <c r="V109" s="221"/>
      <c r="W109" s="221"/>
      <c r="X109" s="221"/>
      <c r="Y109" s="221"/>
      <c r="Z109" s="243"/>
      <c r="AA109" s="8"/>
    </row>
    <row r="110" spans="1:27" ht="12.75" customHeight="1" x14ac:dyDescent="0.2">
      <c r="A110" s="8"/>
      <c r="B110" s="242"/>
      <c r="C110" s="221"/>
      <c r="D110" s="221"/>
      <c r="E110" s="221"/>
      <c r="F110" s="221"/>
      <c r="G110" s="221"/>
      <c r="H110" s="221"/>
      <c r="I110" s="221"/>
      <c r="J110" s="221"/>
      <c r="K110" s="221"/>
      <c r="L110" s="221"/>
      <c r="M110" s="221"/>
      <c r="N110" s="221"/>
      <c r="O110" s="221"/>
      <c r="P110" s="221"/>
      <c r="Q110" s="221"/>
      <c r="R110" s="221"/>
      <c r="S110" s="221"/>
      <c r="T110" s="221"/>
      <c r="U110" s="221"/>
      <c r="V110" s="221"/>
      <c r="W110" s="221"/>
      <c r="X110" s="221"/>
      <c r="Y110" s="221"/>
      <c r="Z110" s="243"/>
      <c r="AA110" s="8"/>
    </row>
    <row r="111" spans="1:27" ht="12.75" customHeight="1" x14ac:dyDescent="0.2">
      <c r="A111" s="8"/>
      <c r="B111" s="242"/>
      <c r="C111" s="221"/>
      <c r="D111" s="221"/>
      <c r="E111" s="221"/>
      <c r="F111" s="221"/>
      <c r="G111" s="221"/>
      <c r="H111" s="221"/>
      <c r="I111" s="221"/>
      <c r="J111" s="221"/>
      <c r="K111" s="221"/>
      <c r="L111" s="221"/>
      <c r="M111" s="221"/>
      <c r="N111" s="221"/>
      <c r="O111" s="221"/>
      <c r="P111" s="221"/>
      <c r="Q111" s="221"/>
      <c r="R111" s="221"/>
      <c r="S111" s="221"/>
      <c r="T111" s="221"/>
      <c r="U111" s="221"/>
      <c r="V111" s="221"/>
      <c r="W111" s="221"/>
      <c r="X111" s="221"/>
      <c r="Y111" s="221"/>
      <c r="Z111" s="243"/>
      <c r="AA111" s="8"/>
    </row>
    <row r="112" spans="1:27" ht="12.75" customHeight="1" x14ac:dyDescent="0.2">
      <c r="A112" s="8"/>
      <c r="B112" s="242"/>
      <c r="C112" s="221"/>
      <c r="D112" s="221"/>
      <c r="E112" s="221"/>
      <c r="F112" s="221"/>
      <c r="G112" s="221"/>
      <c r="H112" s="221"/>
      <c r="I112" s="221"/>
      <c r="J112" s="221"/>
      <c r="K112" s="221"/>
      <c r="L112" s="221"/>
      <c r="M112" s="221"/>
      <c r="N112" s="221"/>
      <c r="O112" s="221"/>
      <c r="P112" s="221"/>
      <c r="Q112" s="221"/>
      <c r="R112" s="221"/>
      <c r="S112" s="221"/>
      <c r="T112" s="221"/>
      <c r="U112" s="221"/>
      <c r="V112" s="221"/>
      <c r="W112" s="221"/>
      <c r="X112" s="221"/>
      <c r="Y112" s="221"/>
      <c r="Z112" s="243"/>
      <c r="AA112" s="8"/>
    </row>
    <row r="113" spans="1:27" ht="12.75" customHeight="1" x14ac:dyDescent="0.2">
      <c r="A113" s="8"/>
      <c r="B113" s="242"/>
      <c r="C113" s="221"/>
      <c r="D113" s="221"/>
      <c r="E113" s="221"/>
      <c r="F113" s="221"/>
      <c r="G113" s="221"/>
      <c r="H113" s="221"/>
      <c r="I113" s="221"/>
      <c r="J113" s="221"/>
      <c r="K113" s="221"/>
      <c r="L113" s="221"/>
      <c r="M113" s="221"/>
      <c r="N113" s="221"/>
      <c r="O113" s="221"/>
      <c r="P113" s="221"/>
      <c r="Q113" s="221"/>
      <c r="R113" s="221"/>
      <c r="S113" s="221"/>
      <c r="T113" s="221"/>
      <c r="U113" s="221"/>
      <c r="V113" s="221"/>
      <c r="W113" s="221"/>
      <c r="X113" s="221"/>
      <c r="Y113" s="221"/>
      <c r="Z113" s="243"/>
      <c r="AA113" s="8"/>
    </row>
    <row r="114" spans="1:27" ht="12.75" customHeight="1" x14ac:dyDescent="0.2">
      <c r="A114" s="8"/>
      <c r="B114" s="242"/>
      <c r="C114" s="221"/>
      <c r="D114" s="221"/>
      <c r="E114" s="221"/>
      <c r="F114" s="221"/>
      <c r="G114" s="221"/>
      <c r="H114" s="221"/>
      <c r="I114" s="221"/>
      <c r="J114" s="221"/>
      <c r="K114" s="221"/>
      <c r="L114" s="221"/>
      <c r="M114" s="221"/>
      <c r="N114" s="221"/>
      <c r="O114" s="221"/>
      <c r="P114" s="221"/>
      <c r="Q114" s="221"/>
      <c r="R114" s="221"/>
      <c r="S114" s="221"/>
      <c r="T114" s="221"/>
      <c r="U114" s="221"/>
      <c r="V114" s="221"/>
      <c r="W114" s="221"/>
      <c r="X114" s="221"/>
      <c r="Y114" s="221"/>
      <c r="Z114" s="243"/>
      <c r="AA114" s="8"/>
    </row>
    <row r="115" spans="1:27" ht="12.75" customHeight="1" x14ac:dyDescent="0.2">
      <c r="A115" s="8"/>
      <c r="B115" s="242"/>
      <c r="C115" s="221"/>
      <c r="D115" s="221"/>
      <c r="E115" s="221"/>
      <c r="F115" s="221"/>
      <c r="G115" s="221"/>
      <c r="H115" s="221"/>
      <c r="I115" s="221"/>
      <c r="J115" s="221"/>
      <c r="K115" s="221"/>
      <c r="L115" s="221"/>
      <c r="M115" s="221"/>
      <c r="N115" s="221"/>
      <c r="O115" s="221"/>
      <c r="P115" s="221"/>
      <c r="Q115" s="221"/>
      <c r="R115" s="221"/>
      <c r="S115" s="221"/>
      <c r="T115" s="221"/>
      <c r="U115" s="221"/>
      <c r="V115" s="221"/>
      <c r="W115" s="221"/>
      <c r="X115" s="221"/>
      <c r="Y115" s="221"/>
      <c r="Z115" s="243"/>
      <c r="AA115" s="8"/>
    </row>
    <row r="116" spans="1:27" ht="12.75" customHeight="1" x14ac:dyDescent="0.2">
      <c r="A116" s="8"/>
      <c r="B116" s="242"/>
      <c r="C116" s="221"/>
      <c r="D116" s="221"/>
      <c r="E116" s="221"/>
      <c r="F116" s="221"/>
      <c r="G116" s="221"/>
      <c r="H116" s="221"/>
      <c r="I116" s="221"/>
      <c r="J116" s="221"/>
      <c r="K116" s="221"/>
      <c r="L116" s="221"/>
      <c r="M116" s="221"/>
      <c r="N116" s="221"/>
      <c r="O116" s="221"/>
      <c r="P116" s="221"/>
      <c r="Q116" s="221"/>
      <c r="R116" s="221"/>
      <c r="S116" s="221"/>
      <c r="T116" s="221"/>
      <c r="U116" s="221"/>
      <c r="V116" s="221"/>
      <c r="W116" s="221"/>
      <c r="X116" s="221"/>
      <c r="Y116" s="221"/>
      <c r="Z116" s="243"/>
      <c r="AA116" s="8"/>
    </row>
    <row r="117" spans="1:27" ht="12.75" customHeight="1" x14ac:dyDescent="0.2">
      <c r="A117" s="8"/>
      <c r="B117" s="242"/>
      <c r="C117" s="221"/>
      <c r="D117" s="221"/>
      <c r="E117" s="221"/>
      <c r="F117" s="221"/>
      <c r="G117" s="221"/>
      <c r="H117" s="221"/>
      <c r="I117" s="221"/>
      <c r="J117" s="221"/>
      <c r="K117" s="221"/>
      <c r="L117" s="221"/>
      <c r="M117" s="221"/>
      <c r="N117" s="221"/>
      <c r="O117" s="221"/>
      <c r="P117" s="221"/>
      <c r="Q117" s="221"/>
      <c r="R117" s="221"/>
      <c r="S117" s="221"/>
      <c r="T117" s="221"/>
      <c r="U117" s="221"/>
      <c r="V117" s="221"/>
      <c r="W117" s="221"/>
      <c r="X117" s="221"/>
      <c r="Y117" s="221"/>
      <c r="Z117" s="243"/>
      <c r="AA117" s="8"/>
    </row>
    <row r="118" spans="1:27" ht="12.75" customHeight="1" x14ac:dyDescent="0.2">
      <c r="A118" s="8"/>
      <c r="B118" s="242"/>
      <c r="C118" s="221"/>
      <c r="D118" s="221"/>
      <c r="E118" s="221"/>
      <c r="F118" s="221"/>
      <c r="G118" s="221"/>
      <c r="H118" s="221"/>
      <c r="I118" s="221"/>
      <c r="J118" s="221"/>
      <c r="K118" s="221"/>
      <c r="L118" s="221"/>
      <c r="M118" s="221"/>
      <c r="N118" s="221"/>
      <c r="O118" s="221"/>
      <c r="P118" s="221"/>
      <c r="Q118" s="221"/>
      <c r="R118" s="221"/>
      <c r="S118" s="221"/>
      <c r="T118" s="221"/>
      <c r="U118" s="221"/>
      <c r="V118" s="221"/>
      <c r="W118" s="221"/>
      <c r="X118" s="221"/>
      <c r="Y118" s="221"/>
      <c r="Z118" s="243"/>
      <c r="AA118" s="8"/>
    </row>
    <row r="119" spans="1:27" ht="12.75" customHeight="1" x14ac:dyDescent="0.2">
      <c r="A119" s="8"/>
      <c r="B119" s="242"/>
      <c r="C119" s="221"/>
      <c r="D119" s="221"/>
      <c r="E119" s="221"/>
      <c r="F119" s="221"/>
      <c r="G119" s="221"/>
      <c r="H119" s="221"/>
      <c r="I119" s="221"/>
      <c r="J119" s="221"/>
      <c r="K119" s="221"/>
      <c r="L119" s="221"/>
      <c r="M119" s="221"/>
      <c r="N119" s="221"/>
      <c r="O119" s="221"/>
      <c r="P119" s="221"/>
      <c r="Q119" s="221"/>
      <c r="R119" s="221"/>
      <c r="S119" s="221"/>
      <c r="T119" s="221"/>
      <c r="U119" s="221"/>
      <c r="V119" s="221"/>
      <c r="W119" s="221"/>
      <c r="X119" s="221"/>
      <c r="Y119" s="221"/>
      <c r="Z119" s="243"/>
      <c r="AA119" s="8"/>
    </row>
    <row r="120" spans="1:27" ht="12.75" customHeight="1" x14ac:dyDescent="0.2">
      <c r="A120" s="8"/>
      <c r="B120" s="242"/>
      <c r="C120" s="221"/>
      <c r="D120" s="221"/>
      <c r="E120" s="221"/>
      <c r="F120" s="221"/>
      <c r="G120" s="221"/>
      <c r="H120" s="221"/>
      <c r="I120" s="221"/>
      <c r="J120" s="221"/>
      <c r="K120" s="221"/>
      <c r="L120" s="221"/>
      <c r="M120" s="221"/>
      <c r="N120" s="221"/>
      <c r="O120" s="221"/>
      <c r="P120" s="221"/>
      <c r="Q120" s="221"/>
      <c r="R120" s="221"/>
      <c r="S120" s="221"/>
      <c r="T120" s="221"/>
      <c r="U120" s="221"/>
      <c r="V120" s="221"/>
      <c r="W120" s="221"/>
      <c r="X120" s="221"/>
      <c r="Y120" s="221"/>
      <c r="Z120" s="243"/>
      <c r="AA120" s="8"/>
    </row>
    <row r="121" spans="1:27" ht="12.75" customHeight="1" x14ac:dyDescent="0.2">
      <c r="A121" s="8"/>
      <c r="B121" s="242"/>
      <c r="C121" s="221"/>
      <c r="D121" s="221"/>
      <c r="E121" s="221"/>
      <c r="F121" s="221"/>
      <c r="G121" s="221"/>
      <c r="H121" s="221"/>
      <c r="I121" s="221"/>
      <c r="J121" s="221"/>
      <c r="K121" s="221"/>
      <c r="L121" s="221"/>
      <c r="M121" s="221"/>
      <c r="N121" s="221"/>
      <c r="O121" s="221"/>
      <c r="P121" s="221"/>
      <c r="Q121" s="221"/>
      <c r="R121" s="221"/>
      <c r="S121" s="221"/>
      <c r="T121" s="221"/>
      <c r="U121" s="221"/>
      <c r="V121" s="221"/>
      <c r="W121" s="221"/>
      <c r="X121" s="221"/>
      <c r="Y121" s="221"/>
      <c r="Z121" s="243"/>
      <c r="AA121" s="8"/>
    </row>
    <row r="122" spans="1:27" ht="12.75" customHeight="1" x14ac:dyDescent="0.2">
      <c r="A122" s="8"/>
      <c r="B122" s="242"/>
      <c r="C122" s="221"/>
      <c r="D122" s="221"/>
      <c r="E122" s="221"/>
      <c r="F122" s="221"/>
      <c r="G122" s="221"/>
      <c r="H122" s="221"/>
      <c r="I122" s="221"/>
      <c r="J122" s="221"/>
      <c r="K122" s="221"/>
      <c r="L122" s="221"/>
      <c r="M122" s="221"/>
      <c r="N122" s="221"/>
      <c r="O122" s="221"/>
      <c r="P122" s="221"/>
      <c r="Q122" s="221"/>
      <c r="R122" s="221"/>
      <c r="S122" s="221"/>
      <c r="T122" s="221"/>
      <c r="U122" s="221"/>
      <c r="V122" s="221"/>
      <c r="W122" s="221"/>
      <c r="X122" s="221"/>
      <c r="Y122" s="221"/>
      <c r="Z122" s="243"/>
      <c r="AA122" s="8"/>
    </row>
    <row r="123" spans="1:27" ht="12.75" customHeight="1" x14ac:dyDescent="0.2">
      <c r="A123" s="8"/>
      <c r="B123" s="242"/>
      <c r="C123" s="221"/>
      <c r="D123" s="221"/>
      <c r="E123" s="221"/>
      <c r="F123" s="221"/>
      <c r="G123" s="221"/>
      <c r="H123" s="221"/>
      <c r="I123" s="221"/>
      <c r="J123" s="221"/>
      <c r="K123" s="221"/>
      <c r="L123" s="221"/>
      <c r="M123" s="221"/>
      <c r="N123" s="221"/>
      <c r="O123" s="221"/>
      <c r="P123" s="221"/>
      <c r="Q123" s="221"/>
      <c r="R123" s="221"/>
      <c r="S123" s="221"/>
      <c r="T123" s="221"/>
      <c r="U123" s="221"/>
      <c r="V123" s="221"/>
      <c r="W123" s="221"/>
      <c r="X123" s="221"/>
      <c r="Y123" s="221"/>
      <c r="Z123" s="243"/>
      <c r="AA123" s="8"/>
    </row>
    <row r="124" spans="1:27" ht="12.75" customHeight="1" x14ac:dyDescent="0.2">
      <c r="A124" s="8"/>
      <c r="B124" s="242"/>
      <c r="C124" s="221"/>
      <c r="D124" s="221"/>
      <c r="E124" s="221"/>
      <c r="F124" s="221"/>
      <c r="G124" s="221"/>
      <c r="H124" s="221"/>
      <c r="I124" s="221"/>
      <c r="J124" s="221"/>
      <c r="K124" s="221"/>
      <c r="L124" s="221"/>
      <c r="M124" s="221"/>
      <c r="N124" s="221"/>
      <c r="O124" s="221"/>
      <c r="P124" s="221"/>
      <c r="Q124" s="221"/>
      <c r="R124" s="221"/>
      <c r="S124" s="221"/>
      <c r="T124" s="221"/>
      <c r="U124" s="221"/>
      <c r="V124" s="221"/>
      <c r="W124" s="221"/>
      <c r="X124" s="221"/>
      <c r="Y124" s="221"/>
      <c r="Z124" s="243"/>
      <c r="AA124" s="8"/>
    </row>
    <row r="125" spans="1:27" ht="12.75" customHeight="1" x14ac:dyDescent="0.2">
      <c r="A125" s="8"/>
      <c r="B125" s="242"/>
      <c r="C125" s="221"/>
      <c r="D125" s="221"/>
      <c r="E125" s="221"/>
      <c r="F125" s="221"/>
      <c r="G125" s="221"/>
      <c r="H125" s="221"/>
      <c r="I125" s="221"/>
      <c r="J125" s="221"/>
      <c r="K125" s="221"/>
      <c r="L125" s="221"/>
      <c r="M125" s="221"/>
      <c r="N125" s="221"/>
      <c r="O125" s="221"/>
      <c r="P125" s="221"/>
      <c r="Q125" s="221"/>
      <c r="R125" s="221"/>
      <c r="S125" s="221"/>
      <c r="T125" s="221"/>
      <c r="U125" s="221"/>
      <c r="V125" s="221"/>
      <c r="W125" s="221"/>
      <c r="X125" s="221"/>
      <c r="Y125" s="221"/>
      <c r="Z125" s="243"/>
      <c r="AA125" s="8"/>
    </row>
    <row r="126" spans="1:27" ht="12.75" customHeight="1" x14ac:dyDescent="0.2">
      <c r="A126" s="8"/>
      <c r="B126" s="242"/>
      <c r="C126" s="221"/>
      <c r="D126" s="221"/>
      <c r="E126" s="221"/>
      <c r="F126" s="221"/>
      <c r="G126" s="221"/>
      <c r="H126" s="221"/>
      <c r="I126" s="221"/>
      <c r="J126" s="221"/>
      <c r="K126" s="221"/>
      <c r="L126" s="221"/>
      <c r="M126" s="221"/>
      <c r="N126" s="221"/>
      <c r="O126" s="221"/>
      <c r="P126" s="221"/>
      <c r="Q126" s="221"/>
      <c r="R126" s="221"/>
      <c r="S126" s="221"/>
      <c r="T126" s="221"/>
      <c r="U126" s="221"/>
      <c r="V126" s="221"/>
      <c r="W126" s="221"/>
      <c r="X126" s="221"/>
      <c r="Y126" s="221"/>
      <c r="Z126" s="243"/>
      <c r="AA126" s="8"/>
    </row>
    <row r="127" spans="1:27" ht="12.75" customHeight="1" x14ac:dyDescent="0.2">
      <c r="A127" s="8"/>
      <c r="B127" s="242"/>
      <c r="C127" s="221"/>
      <c r="D127" s="221"/>
      <c r="E127" s="221"/>
      <c r="F127" s="221"/>
      <c r="G127" s="221"/>
      <c r="H127" s="221"/>
      <c r="I127" s="221"/>
      <c r="J127" s="221"/>
      <c r="K127" s="221"/>
      <c r="L127" s="221"/>
      <c r="M127" s="221"/>
      <c r="N127" s="221"/>
      <c r="O127" s="221"/>
      <c r="P127" s="221"/>
      <c r="Q127" s="221"/>
      <c r="R127" s="221"/>
      <c r="S127" s="221"/>
      <c r="T127" s="221"/>
      <c r="U127" s="221"/>
      <c r="V127" s="221"/>
      <c r="W127" s="221"/>
      <c r="X127" s="221"/>
      <c r="Y127" s="221"/>
      <c r="Z127" s="243"/>
      <c r="AA127" s="8"/>
    </row>
    <row r="128" spans="1:27" ht="12.75" customHeight="1" x14ac:dyDescent="0.2">
      <c r="A128" s="8"/>
      <c r="B128" s="242"/>
      <c r="C128" s="221"/>
      <c r="D128" s="221"/>
      <c r="E128" s="221"/>
      <c r="F128" s="221"/>
      <c r="G128" s="221"/>
      <c r="H128" s="221"/>
      <c r="I128" s="221"/>
      <c r="J128" s="221"/>
      <c r="K128" s="221"/>
      <c r="L128" s="221"/>
      <c r="M128" s="221"/>
      <c r="N128" s="221"/>
      <c r="O128" s="221"/>
      <c r="P128" s="221"/>
      <c r="Q128" s="221"/>
      <c r="R128" s="221"/>
      <c r="S128" s="221"/>
      <c r="T128" s="221"/>
      <c r="U128" s="221"/>
      <c r="V128" s="221"/>
      <c r="W128" s="221"/>
      <c r="X128" s="221"/>
      <c r="Y128" s="221"/>
      <c r="Z128" s="243"/>
      <c r="AA128" s="8"/>
    </row>
    <row r="129" spans="1:27" ht="12.75" customHeight="1" x14ac:dyDescent="0.2">
      <c r="A129" s="8"/>
      <c r="B129" s="242"/>
      <c r="C129" s="221"/>
      <c r="D129" s="221"/>
      <c r="E129" s="221"/>
      <c r="F129" s="221"/>
      <c r="G129" s="221"/>
      <c r="H129" s="221"/>
      <c r="I129" s="221"/>
      <c r="J129" s="221"/>
      <c r="K129" s="221"/>
      <c r="L129" s="221"/>
      <c r="M129" s="221"/>
      <c r="N129" s="221"/>
      <c r="O129" s="221"/>
      <c r="P129" s="221"/>
      <c r="Q129" s="221"/>
      <c r="R129" s="221"/>
      <c r="S129" s="221"/>
      <c r="T129" s="221"/>
      <c r="U129" s="221"/>
      <c r="V129" s="221"/>
      <c r="W129" s="221"/>
      <c r="X129" s="221"/>
      <c r="Y129" s="221"/>
      <c r="Z129" s="243"/>
      <c r="AA129" s="8"/>
    </row>
    <row r="130" spans="1:27" ht="12.75" customHeight="1" x14ac:dyDescent="0.2">
      <c r="A130" s="8"/>
      <c r="B130" s="242"/>
      <c r="C130" s="221"/>
      <c r="D130" s="221"/>
      <c r="E130" s="221"/>
      <c r="F130" s="221"/>
      <c r="G130" s="221"/>
      <c r="H130" s="221"/>
      <c r="I130" s="221"/>
      <c r="J130" s="221"/>
      <c r="K130" s="221"/>
      <c r="L130" s="221"/>
      <c r="M130" s="221"/>
      <c r="N130" s="221"/>
      <c r="O130" s="221"/>
      <c r="P130" s="221"/>
      <c r="Q130" s="221"/>
      <c r="R130" s="221"/>
      <c r="S130" s="221"/>
      <c r="T130" s="221"/>
      <c r="U130" s="221"/>
      <c r="V130" s="221"/>
      <c r="W130" s="221"/>
      <c r="X130" s="221"/>
      <c r="Y130" s="221"/>
      <c r="Z130" s="243"/>
      <c r="AA130" s="8"/>
    </row>
    <row r="131" spans="1:27" ht="12.75" customHeight="1" x14ac:dyDescent="0.2">
      <c r="A131" s="8"/>
      <c r="B131" s="242"/>
      <c r="C131" s="221"/>
      <c r="D131" s="221"/>
      <c r="E131" s="221"/>
      <c r="F131" s="221"/>
      <c r="G131" s="221"/>
      <c r="H131" s="221"/>
      <c r="I131" s="221"/>
      <c r="J131" s="221"/>
      <c r="K131" s="221"/>
      <c r="L131" s="221"/>
      <c r="M131" s="221"/>
      <c r="N131" s="221"/>
      <c r="O131" s="221"/>
      <c r="P131" s="221"/>
      <c r="Q131" s="221"/>
      <c r="R131" s="221"/>
      <c r="S131" s="221"/>
      <c r="T131" s="221"/>
      <c r="U131" s="221"/>
      <c r="V131" s="221"/>
      <c r="W131" s="221"/>
      <c r="X131" s="221"/>
      <c r="Y131" s="221"/>
      <c r="Z131" s="243"/>
      <c r="AA131" s="8"/>
    </row>
    <row r="132" spans="1:27" ht="12.75" customHeight="1" x14ac:dyDescent="0.2">
      <c r="A132" s="8"/>
      <c r="B132" s="242"/>
      <c r="C132" s="221"/>
      <c r="D132" s="221"/>
      <c r="E132" s="221"/>
      <c r="F132" s="221"/>
      <c r="G132" s="221"/>
      <c r="H132" s="221"/>
      <c r="I132" s="221"/>
      <c r="J132" s="221"/>
      <c r="K132" s="221"/>
      <c r="L132" s="221"/>
      <c r="M132" s="221"/>
      <c r="N132" s="221"/>
      <c r="O132" s="221"/>
      <c r="P132" s="221"/>
      <c r="Q132" s="221"/>
      <c r="R132" s="221"/>
      <c r="S132" s="221"/>
      <c r="T132" s="221"/>
      <c r="U132" s="221"/>
      <c r="V132" s="221"/>
      <c r="W132" s="221"/>
      <c r="X132" s="221"/>
      <c r="Y132" s="221"/>
      <c r="Z132" s="243"/>
      <c r="AA132" s="8"/>
    </row>
    <row r="133" spans="1:27" ht="12.75" customHeight="1" x14ac:dyDescent="0.2">
      <c r="A133" s="8"/>
      <c r="B133" s="242"/>
      <c r="C133" s="221"/>
      <c r="D133" s="221"/>
      <c r="E133" s="221"/>
      <c r="F133" s="221"/>
      <c r="G133" s="221"/>
      <c r="H133" s="221"/>
      <c r="I133" s="221"/>
      <c r="J133" s="221"/>
      <c r="K133" s="221"/>
      <c r="L133" s="221"/>
      <c r="M133" s="221"/>
      <c r="N133" s="221"/>
      <c r="O133" s="221"/>
      <c r="P133" s="221"/>
      <c r="Q133" s="221"/>
      <c r="R133" s="221"/>
      <c r="S133" s="221"/>
      <c r="T133" s="221"/>
      <c r="U133" s="221"/>
      <c r="V133" s="221"/>
      <c r="W133" s="221"/>
      <c r="X133" s="221"/>
      <c r="Y133" s="221"/>
      <c r="Z133" s="243"/>
      <c r="AA133" s="8"/>
    </row>
    <row r="134" spans="1:27" ht="12.75" customHeight="1" x14ac:dyDescent="0.2">
      <c r="A134" s="8"/>
      <c r="B134" s="242"/>
      <c r="C134" s="221"/>
      <c r="D134" s="221"/>
      <c r="E134" s="221"/>
      <c r="F134" s="221"/>
      <c r="G134" s="221"/>
      <c r="H134" s="221"/>
      <c r="I134" s="221"/>
      <c r="J134" s="221"/>
      <c r="K134" s="221"/>
      <c r="L134" s="221"/>
      <c r="M134" s="221"/>
      <c r="N134" s="221"/>
      <c r="O134" s="221"/>
      <c r="P134" s="221"/>
      <c r="Q134" s="221"/>
      <c r="R134" s="221"/>
      <c r="S134" s="221"/>
      <c r="T134" s="221"/>
      <c r="U134" s="221"/>
      <c r="V134" s="221"/>
      <c r="W134" s="221"/>
      <c r="X134" s="221"/>
      <c r="Y134" s="221"/>
      <c r="Z134" s="243"/>
      <c r="AA134" s="8"/>
    </row>
    <row r="135" spans="1:27" ht="12.75" customHeight="1" x14ac:dyDescent="0.2">
      <c r="A135" s="8"/>
      <c r="B135" s="242"/>
      <c r="C135" s="221"/>
      <c r="D135" s="221"/>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43"/>
      <c r="AA135" s="8"/>
    </row>
    <row r="136" spans="1:27" ht="12.75" customHeight="1" x14ac:dyDescent="0.2">
      <c r="A136" s="8"/>
      <c r="B136" s="242"/>
      <c r="C136" s="221"/>
      <c r="D136" s="221"/>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43"/>
      <c r="AA136" s="8"/>
    </row>
    <row r="137" spans="1:27" ht="12.75" customHeight="1" x14ac:dyDescent="0.2">
      <c r="A137" s="8"/>
      <c r="B137" s="242"/>
      <c r="C137" s="221"/>
      <c r="D137" s="221"/>
      <c r="E137" s="221"/>
      <c r="F137" s="221"/>
      <c r="G137" s="221"/>
      <c r="H137" s="221"/>
      <c r="I137" s="221"/>
      <c r="J137" s="221"/>
      <c r="K137" s="221"/>
      <c r="L137" s="221"/>
      <c r="M137" s="221"/>
      <c r="N137" s="221"/>
      <c r="O137" s="221"/>
      <c r="P137" s="221"/>
      <c r="Q137" s="221"/>
      <c r="R137" s="221"/>
      <c r="S137" s="221"/>
      <c r="T137" s="221"/>
      <c r="U137" s="221"/>
      <c r="V137" s="221"/>
      <c r="W137" s="221"/>
      <c r="X137" s="221"/>
      <c r="Y137" s="221"/>
      <c r="Z137" s="243"/>
      <c r="AA137" s="8"/>
    </row>
    <row r="138" spans="1:27" ht="12.75" customHeight="1" x14ac:dyDescent="0.2">
      <c r="A138" s="8"/>
      <c r="B138" s="242"/>
      <c r="C138" s="221"/>
      <c r="D138" s="221"/>
      <c r="E138" s="221"/>
      <c r="F138" s="221"/>
      <c r="G138" s="221"/>
      <c r="H138" s="221"/>
      <c r="I138" s="221"/>
      <c r="J138" s="221"/>
      <c r="K138" s="221"/>
      <c r="L138" s="221"/>
      <c r="M138" s="221"/>
      <c r="N138" s="221"/>
      <c r="O138" s="221"/>
      <c r="P138" s="221"/>
      <c r="Q138" s="221"/>
      <c r="R138" s="221"/>
      <c r="S138" s="221"/>
      <c r="T138" s="221"/>
      <c r="U138" s="221"/>
      <c r="V138" s="221"/>
      <c r="W138" s="221"/>
      <c r="X138" s="221"/>
      <c r="Y138" s="221"/>
      <c r="Z138" s="243"/>
      <c r="AA138" s="8"/>
    </row>
    <row r="139" spans="1:27" ht="12.75" customHeight="1" x14ac:dyDescent="0.2">
      <c r="A139" s="8"/>
      <c r="B139" s="242"/>
      <c r="C139" s="221"/>
      <c r="D139" s="221"/>
      <c r="E139" s="221"/>
      <c r="F139" s="221"/>
      <c r="G139" s="221"/>
      <c r="H139" s="221"/>
      <c r="I139" s="221"/>
      <c r="J139" s="221"/>
      <c r="K139" s="221"/>
      <c r="L139" s="221"/>
      <c r="M139" s="221"/>
      <c r="N139" s="221"/>
      <c r="O139" s="221"/>
      <c r="P139" s="221"/>
      <c r="Q139" s="221"/>
      <c r="R139" s="221"/>
      <c r="S139" s="221"/>
      <c r="T139" s="221"/>
      <c r="U139" s="221"/>
      <c r="V139" s="221"/>
      <c r="W139" s="221"/>
      <c r="X139" s="221"/>
      <c r="Y139" s="221"/>
      <c r="Z139" s="243"/>
      <c r="AA139" s="8"/>
    </row>
    <row r="140" spans="1:27" ht="12.75" customHeight="1" x14ac:dyDescent="0.2">
      <c r="A140" s="8"/>
      <c r="B140" s="242"/>
      <c r="C140" s="221"/>
      <c r="D140" s="221"/>
      <c r="E140" s="221"/>
      <c r="F140" s="221"/>
      <c r="G140" s="221"/>
      <c r="H140" s="221"/>
      <c r="I140" s="221"/>
      <c r="J140" s="221"/>
      <c r="K140" s="221"/>
      <c r="L140" s="221"/>
      <c r="M140" s="221"/>
      <c r="N140" s="221"/>
      <c r="O140" s="221"/>
      <c r="P140" s="221"/>
      <c r="Q140" s="221"/>
      <c r="R140" s="221"/>
      <c r="S140" s="221"/>
      <c r="T140" s="221"/>
      <c r="U140" s="221"/>
      <c r="V140" s="221"/>
      <c r="W140" s="221"/>
      <c r="X140" s="221"/>
      <c r="Y140" s="221"/>
      <c r="Z140" s="243"/>
      <c r="AA140" s="8"/>
    </row>
    <row r="141" spans="1:27" ht="12.75" customHeight="1" x14ac:dyDescent="0.2">
      <c r="A141" s="8"/>
      <c r="B141" s="242"/>
      <c r="C141" s="221"/>
      <c r="D141" s="221"/>
      <c r="E141" s="221"/>
      <c r="F141" s="221"/>
      <c r="G141" s="221"/>
      <c r="H141" s="221"/>
      <c r="I141" s="221"/>
      <c r="J141" s="221"/>
      <c r="K141" s="221"/>
      <c r="L141" s="221"/>
      <c r="M141" s="221"/>
      <c r="N141" s="221"/>
      <c r="O141" s="221"/>
      <c r="P141" s="221"/>
      <c r="Q141" s="221"/>
      <c r="R141" s="221"/>
      <c r="S141" s="221"/>
      <c r="T141" s="221"/>
      <c r="U141" s="221"/>
      <c r="V141" s="221"/>
      <c r="W141" s="221"/>
      <c r="X141" s="221"/>
      <c r="Y141" s="221"/>
      <c r="Z141" s="243"/>
      <c r="AA141" s="8"/>
    </row>
    <row r="142" spans="1:27" ht="12.75" customHeight="1" x14ac:dyDescent="0.2">
      <c r="A142" s="8"/>
      <c r="B142" s="242"/>
      <c r="C142" s="221"/>
      <c r="D142" s="221"/>
      <c r="E142" s="221"/>
      <c r="F142" s="221"/>
      <c r="G142" s="221"/>
      <c r="H142" s="221"/>
      <c r="I142" s="221"/>
      <c r="J142" s="221"/>
      <c r="K142" s="221"/>
      <c r="L142" s="221"/>
      <c r="M142" s="221"/>
      <c r="N142" s="221"/>
      <c r="O142" s="221"/>
      <c r="P142" s="221"/>
      <c r="Q142" s="221"/>
      <c r="R142" s="221"/>
      <c r="S142" s="221"/>
      <c r="T142" s="221"/>
      <c r="U142" s="221"/>
      <c r="V142" s="221"/>
      <c r="W142" s="221"/>
      <c r="X142" s="221"/>
      <c r="Y142" s="221"/>
      <c r="Z142" s="243"/>
      <c r="AA142" s="8"/>
    </row>
    <row r="143" spans="1:27" ht="12.75" customHeight="1" x14ac:dyDescent="0.2">
      <c r="A143" s="8"/>
      <c r="B143" s="242"/>
      <c r="C143" s="221"/>
      <c r="D143" s="221"/>
      <c r="E143" s="221"/>
      <c r="F143" s="221"/>
      <c r="G143" s="221"/>
      <c r="H143" s="221"/>
      <c r="I143" s="221"/>
      <c r="J143" s="221"/>
      <c r="K143" s="221"/>
      <c r="L143" s="221"/>
      <c r="M143" s="221"/>
      <c r="N143" s="221"/>
      <c r="O143" s="221"/>
      <c r="P143" s="221"/>
      <c r="Q143" s="221"/>
      <c r="R143" s="221"/>
      <c r="S143" s="221"/>
      <c r="T143" s="221"/>
      <c r="U143" s="221"/>
      <c r="V143" s="221"/>
      <c r="W143" s="221"/>
      <c r="X143" s="221"/>
      <c r="Y143" s="221"/>
      <c r="Z143" s="243"/>
      <c r="AA143" s="8"/>
    </row>
    <row r="144" spans="1:27" ht="12.75" customHeight="1" x14ac:dyDescent="0.2">
      <c r="A144" s="8"/>
      <c r="B144" s="242"/>
      <c r="C144" s="221"/>
      <c r="D144" s="221"/>
      <c r="E144" s="221"/>
      <c r="F144" s="221"/>
      <c r="G144" s="221"/>
      <c r="H144" s="221"/>
      <c r="I144" s="221"/>
      <c r="J144" s="221"/>
      <c r="K144" s="221"/>
      <c r="L144" s="221"/>
      <c r="M144" s="221"/>
      <c r="N144" s="221"/>
      <c r="O144" s="221"/>
      <c r="P144" s="221"/>
      <c r="Q144" s="221"/>
      <c r="R144" s="221"/>
      <c r="S144" s="221"/>
      <c r="T144" s="221"/>
      <c r="U144" s="221"/>
      <c r="V144" s="221"/>
      <c r="W144" s="221"/>
      <c r="X144" s="221"/>
      <c r="Y144" s="221"/>
      <c r="Z144" s="243"/>
      <c r="AA144" s="8"/>
    </row>
    <row r="145" spans="1:27" ht="12.75" customHeight="1" x14ac:dyDescent="0.2">
      <c r="A145" s="8"/>
      <c r="B145" s="242"/>
      <c r="C145" s="221"/>
      <c r="D145" s="221"/>
      <c r="E145" s="221"/>
      <c r="F145" s="221"/>
      <c r="G145" s="221"/>
      <c r="H145" s="221"/>
      <c r="I145" s="221"/>
      <c r="J145" s="221"/>
      <c r="K145" s="221"/>
      <c r="L145" s="221"/>
      <c r="M145" s="221"/>
      <c r="N145" s="221"/>
      <c r="O145" s="221"/>
      <c r="P145" s="221"/>
      <c r="Q145" s="221"/>
      <c r="R145" s="221"/>
      <c r="S145" s="221"/>
      <c r="T145" s="221"/>
      <c r="U145" s="221"/>
      <c r="V145" s="221"/>
      <c r="W145" s="221"/>
      <c r="X145" s="221"/>
      <c r="Y145" s="221"/>
      <c r="Z145" s="243"/>
      <c r="AA145" s="8"/>
    </row>
    <row r="146" spans="1:27" ht="12.75" customHeight="1" x14ac:dyDescent="0.2">
      <c r="A146" s="8"/>
      <c r="B146" s="242"/>
      <c r="C146" s="221"/>
      <c r="D146" s="221"/>
      <c r="E146" s="221"/>
      <c r="F146" s="221"/>
      <c r="G146" s="221"/>
      <c r="H146" s="221"/>
      <c r="I146" s="221"/>
      <c r="J146" s="221"/>
      <c r="K146" s="221"/>
      <c r="L146" s="221"/>
      <c r="M146" s="221"/>
      <c r="N146" s="221"/>
      <c r="O146" s="221"/>
      <c r="P146" s="221"/>
      <c r="Q146" s="221"/>
      <c r="R146" s="221"/>
      <c r="S146" s="221"/>
      <c r="T146" s="221"/>
      <c r="U146" s="221"/>
      <c r="V146" s="221"/>
      <c r="W146" s="221"/>
      <c r="X146" s="221"/>
      <c r="Y146" s="221"/>
      <c r="Z146" s="243"/>
      <c r="AA146" s="8"/>
    </row>
    <row r="147" spans="1:27" ht="12.75" customHeight="1" x14ac:dyDescent="0.2">
      <c r="A147" s="8"/>
      <c r="B147" s="242"/>
      <c r="C147" s="221"/>
      <c r="D147" s="221"/>
      <c r="E147" s="221"/>
      <c r="F147" s="221"/>
      <c r="G147" s="221"/>
      <c r="H147" s="221"/>
      <c r="I147" s="221"/>
      <c r="J147" s="221"/>
      <c r="K147" s="221"/>
      <c r="L147" s="221"/>
      <c r="M147" s="221"/>
      <c r="N147" s="221"/>
      <c r="O147" s="221"/>
      <c r="P147" s="221"/>
      <c r="Q147" s="221"/>
      <c r="R147" s="221"/>
      <c r="S147" s="221"/>
      <c r="T147" s="221"/>
      <c r="U147" s="221"/>
      <c r="V147" s="221"/>
      <c r="W147" s="221"/>
      <c r="X147" s="221"/>
      <c r="Y147" s="221"/>
      <c r="Z147" s="243"/>
      <c r="AA147" s="8"/>
    </row>
    <row r="148" spans="1:27" ht="12.75" customHeight="1" x14ac:dyDescent="0.2">
      <c r="A148" s="8"/>
      <c r="B148" s="242"/>
      <c r="C148" s="221"/>
      <c r="D148" s="221"/>
      <c r="E148" s="221"/>
      <c r="F148" s="221"/>
      <c r="G148" s="221"/>
      <c r="H148" s="221"/>
      <c r="I148" s="221"/>
      <c r="J148" s="221"/>
      <c r="K148" s="221"/>
      <c r="L148" s="221"/>
      <c r="M148" s="221"/>
      <c r="N148" s="221"/>
      <c r="O148" s="221"/>
      <c r="P148" s="221"/>
      <c r="Q148" s="221"/>
      <c r="R148" s="221"/>
      <c r="S148" s="221"/>
      <c r="T148" s="221"/>
      <c r="U148" s="221"/>
      <c r="V148" s="221"/>
      <c r="W148" s="221"/>
      <c r="X148" s="221"/>
      <c r="Y148" s="221"/>
      <c r="Z148" s="243"/>
      <c r="AA148" s="8"/>
    </row>
    <row r="149" spans="1:27" ht="12.75" customHeight="1" x14ac:dyDescent="0.2">
      <c r="A149" s="8"/>
      <c r="B149" s="242"/>
      <c r="C149" s="221"/>
      <c r="D149" s="221"/>
      <c r="E149" s="221"/>
      <c r="F149" s="221"/>
      <c r="G149" s="221"/>
      <c r="H149" s="221"/>
      <c r="I149" s="221"/>
      <c r="J149" s="221"/>
      <c r="K149" s="221"/>
      <c r="L149" s="221"/>
      <c r="M149" s="221"/>
      <c r="N149" s="221"/>
      <c r="O149" s="221"/>
      <c r="P149" s="221"/>
      <c r="Q149" s="221"/>
      <c r="R149" s="221"/>
      <c r="S149" s="221"/>
      <c r="T149" s="221"/>
      <c r="U149" s="221"/>
      <c r="V149" s="221"/>
      <c r="W149" s="221"/>
      <c r="X149" s="221"/>
      <c r="Y149" s="221"/>
      <c r="Z149" s="243"/>
      <c r="AA149" s="8"/>
    </row>
    <row r="150" spans="1:27" ht="12.75" customHeight="1" x14ac:dyDescent="0.2">
      <c r="A150" s="8"/>
      <c r="B150" s="242"/>
      <c r="C150" s="221"/>
      <c r="D150" s="221"/>
      <c r="E150" s="221"/>
      <c r="F150" s="221"/>
      <c r="G150" s="221"/>
      <c r="H150" s="221"/>
      <c r="I150" s="221"/>
      <c r="J150" s="221"/>
      <c r="K150" s="221"/>
      <c r="L150" s="221"/>
      <c r="M150" s="221"/>
      <c r="N150" s="221"/>
      <c r="O150" s="221"/>
      <c r="P150" s="221"/>
      <c r="Q150" s="221"/>
      <c r="R150" s="221"/>
      <c r="S150" s="221"/>
      <c r="T150" s="221"/>
      <c r="U150" s="221"/>
      <c r="V150" s="221"/>
      <c r="W150" s="221"/>
      <c r="X150" s="221"/>
      <c r="Y150" s="221"/>
      <c r="Z150" s="243"/>
      <c r="AA150" s="8"/>
    </row>
    <row r="151" spans="1:27" ht="12.75" customHeight="1" x14ac:dyDescent="0.2">
      <c r="A151" s="8"/>
      <c r="B151" s="242"/>
      <c r="C151" s="221"/>
      <c r="D151" s="221"/>
      <c r="E151" s="221"/>
      <c r="F151" s="221"/>
      <c r="G151" s="221"/>
      <c r="H151" s="221"/>
      <c r="I151" s="221"/>
      <c r="J151" s="221"/>
      <c r="K151" s="221"/>
      <c r="L151" s="221"/>
      <c r="M151" s="221"/>
      <c r="N151" s="221"/>
      <c r="O151" s="221"/>
      <c r="P151" s="221"/>
      <c r="Q151" s="221"/>
      <c r="R151" s="221"/>
      <c r="S151" s="221"/>
      <c r="T151" s="221"/>
      <c r="U151" s="221"/>
      <c r="V151" s="221"/>
      <c r="W151" s="221"/>
      <c r="X151" s="221"/>
      <c r="Y151" s="221"/>
      <c r="Z151" s="243"/>
      <c r="AA151" s="8"/>
    </row>
    <row r="152" spans="1:27" ht="12.75" customHeight="1" x14ac:dyDescent="0.2">
      <c r="A152" s="8"/>
      <c r="B152" s="242"/>
      <c r="C152" s="221"/>
      <c r="D152" s="221"/>
      <c r="E152" s="221"/>
      <c r="F152" s="221"/>
      <c r="G152" s="221"/>
      <c r="H152" s="221"/>
      <c r="I152" s="221"/>
      <c r="J152" s="221"/>
      <c r="K152" s="221"/>
      <c r="L152" s="221"/>
      <c r="M152" s="221"/>
      <c r="N152" s="221"/>
      <c r="O152" s="221"/>
      <c r="P152" s="221"/>
      <c r="Q152" s="221"/>
      <c r="R152" s="221"/>
      <c r="S152" s="221"/>
      <c r="T152" s="221"/>
      <c r="U152" s="221"/>
      <c r="V152" s="221"/>
      <c r="W152" s="221"/>
      <c r="X152" s="221"/>
      <c r="Y152" s="221"/>
      <c r="Z152" s="243"/>
      <c r="AA152" s="8"/>
    </row>
    <row r="153" spans="1:27" ht="12.75" customHeight="1" x14ac:dyDescent="0.2">
      <c r="A153" s="8"/>
      <c r="B153" s="242"/>
      <c r="C153" s="221"/>
      <c r="D153" s="221"/>
      <c r="E153" s="221"/>
      <c r="F153" s="221"/>
      <c r="G153" s="221"/>
      <c r="H153" s="221"/>
      <c r="I153" s="221"/>
      <c r="J153" s="221"/>
      <c r="K153" s="221"/>
      <c r="L153" s="221"/>
      <c r="M153" s="221"/>
      <c r="N153" s="221"/>
      <c r="O153" s="221"/>
      <c r="P153" s="221"/>
      <c r="Q153" s="221"/>
      <c r="R153" s="221"/>
      <c r="S153" s="221"/>
      <c r="T153" s="221"/>
      <c r="U153" s="221"/>
      <c r="V153" s="221"/>
      <c r="W153" s="221"/>
      <c r="X153" s="221"/>
      <c r="Y153" s="221"/>
      <c r="Z153" s="243"/>
      <c r="AA153" s="8"/>
    </row>
    <row r="154" spans="1:27" ht="12.75" customHeight="1" x14ac:dyDescent="0.2">
      <c r="A154" s="8"/>
      <c r="B154" s="242"/>
      <c r="C154" s="221"/>
      <c r="D154" s="221"/>
      <c r="E154" s="221"/>
      <c r="F154" s="221"/>
      <c r="G154" s="221"/>
      <c r="H154" s="221"/>
      <c r="I154" s="221"/>
      <c r="J154" s="221"/>
      <c r="K154" s="221"/>
      <c r="L154" s="221"/>
      <c r="M154" s="221"/>
      <c r="N154" s="221"/>
      <c r="O154" s="221"/>
      <c r="P154" s="221"/>
      <c r="Q154" s="221"/>
      <c r="R154" s="221"/>
      <c r="S154" s="221"/>
      <c r="T154" s="221"/>
      <c r="U154" s="221"/>
      <c r="V154" s="221"/>
      <c r="W154" s="221"/>
      <c r="X154" s="221"/>
      <c r="Y154" s="221"/>
      <c r="Z154" s="243"/>
      <c r="AA154" s="8"/>
    </row>
    <row r="155" spans="1:27" ht="12.75" customHeight="1" x14ac:dyDescent="0.2">
      <c r="A155" s="8"/>
      <c r="B155" s="242"/>
      <c r="C155" s="221"/>
      <c r="D155" s="221"/>
      <c r="E155" s="221"/>
      <c r="F155" s="221"/>
      <c r="G155" s="221"/>
      <c r="H155" s="221"/>
      <c r="I155" s="221"/>
      <c r="J155" s="221"/>
      <c r="K155" s="221"/>
      <c r="L155" s="221"/>
      <c r="M155" s="221"/>
      <c r="N155" s="221"/>
      <c r="O155" s="221"/>
      <c r="P155" s="221"/>
      <c r="Q155" s="221"/>
      <c r="R155" s="221"/>
      <c r="S155" s="221"/>
      <c r="T155" s="221"/>
      <c r="U155" s="221"/>
      <c r="V155" s="221"/>
      <c r="W155" s="221"/>
      <c r="X155" s="221"/>
      <c r="Y155" s="221"/>
      <c r="Z155" s="243"/>
      <c r="AA155" s="8"/>
    </row>
    <row r="156" spans="1:27" ht="12.75" customHeight="1" x14ac:dyDescent="0.2">
      <c r="A156" s="8"/>
      <c r="B156" s="242"/>
      <c r="C156" s="221"/>
      <c r="D156" s="221"/>
      <c r="E156" s="221"/>
      <c r="F156" s="221"/>
      <c r="G156" s="221"/>
      <c r="H156" s="221"/>
      <c r="I156" s="221"/>
      <c r="J156" s="221"/>
      <c r="K156" s="221"/>
      <c r="L156" s="221"/>
      <c r="M156" s="221"/>
      <c r="N156" s="221"/>
      <c r="O156" s="221"/>
      <c r="P156" s="221"/>
      <c r="Q156" s="221"/>
      <c r="R156" s="221"/>
      <c r="S156" s="221"/>
      <c r="T156" s="221"/>
      <c r="U156" s="221"/>
      <c r="V156" s="221"/>
      <c r="W156" s="221"/>
      <c r="X156" s="221"/>
      <c r="Y156" s="221"/>
      <c r="Z156" s="243"/>
      <c r="AA156" s="8"/>
    </row>
    <row r="157" spans="1:27" ht="12.75" customHeight="1" x14ac:dyDescent="0.2">
      <c r="A157" s="8"/>
      <c r="B157" s="242"/>
      <c r="C157" s="221"/>
      <c r="D157" s="221"/>
      <c r="E157" s="221"/>
      <c r="F157" s="221"/>
      <c r="G157" s="221"/>
      <c r="H157" s="221"/>
      <c r="I157" s="221"/>
      <c r="J157" s="221"/>
      <c r="K157" s="221"/>
      <c r="L157" s="221"/>
      <c r="M157" s="221"/>
      <c r="N157" s="221"/>
      <c r="O157" s="221"/>
      <c r="P157" s="221"/>
      <c r="Q157" s="221"/>
      <c r="R157" s="221"/>
      <c r="S157" s="221"/>
      <c r="T157" s="221"/>
      <c r="U157" s="221"/>
      <c r="V157" s="221"/>
      <c r="W157" s="221"/>
      <c r="X157" s="221"/>
      <c r="Y157" s="221"/>
      <c r="Z157" s="243"/>
      <c r="AA157" s="8"/>
    </row>
    <row r="158" spans="1:27" ht="12.75" customHeight="1" x14ac:dyDescent="0.2">
      <c r="A158" s="8"/>
      <c r="B158" s="242"/>
      <c r="C158" s="221"/>
      <c r="D158" s="221"/>
      <c r="E158" s="221"/>
      <c r="F158" s="221"/>
      <c r="G158" s="221"/>
      <c r="H158" s="221"/>
      <c r="I158" s="221"/>
      <c r="J158" s="221"/>
      <c r="K158" s="221"/>
      <c r="L158" s="221"/>
      <c r="M158" s="221"/>
      <c r="N158" s="221"/>
      <c r="O158" s="221"/>
      <c r="P158" s="221"/>
      <c r="Q158" s="221"/>
      <c r="R158" s="221"/>
      <c r="S158" s="221"/>
      <c r="T158" s="221"/>
      <c r="U158" s="221"/>
      <c r="V158" s="221"/>
      <c r="W158" s="221"/>
      <c r="X158" s="221"/>
      <c r="Y158" s="221"/>
      <c r="Z158" s="243"/>
      <c r="AA158" s="8"/>
    </row>
    <row r="159" spans="1:27" ht="12.75" customHeight="1" x14ac:dyDescent="0.2">
      <c r="A159" s="8"/>
      <c r="B159" s="242"/>
      <c r="C159" s="221"/>
      <c r="D159" s="221"/>
      <c r="E159" s="221"/>
      <c r="F159" s="221"/>
      <c r="G159" s="221"/>
      <c r="H159" s="221"/>
      <c r="I159" s="221"/>
      <c r="J159" s="221"/>
      <c r="K159" s="221"/>
      <c r="L159" s="221"/>
      <c r="M159" s="221"/>
      <c r="N159" s="221"/>
      <c r="O159" s="221"/>
      <c r="P159" s="221"/>
      <c r="Q159" s="221"/>
      <c r="R159" s="221"/>
      <c r="S159" s="221"/>
      <c r="T159" s="221"/>
      <c r="U159" s="221"/>
      <c r="V159" s="221"/>
      <c r="W159" s="221"/>
      <c r="X159" s="221"/>
      <c r="Y159" s="221"/>
      <c r="Z159" s="243"/>
      <c r="AA159" s="8"/>
    </row>
    <row r="160" spans="1:27" ht="12.75" customHeight="1" x14ac:dyDescent="0.2">
      <c r="A160" s="8"/>
      <c r="B160" s="242"/>
      <c r="C160" s="221"/>
      <c r="D160" s="221"/>
      <c r="E160" s="221"/>
      <c r="F160" s="221"/>
      <c r="G160" s="221"/>
      <c r="H160" s="221"/>
      <c r="I160" s="221"/>
      <c r="J160" s="221"/>
      <c r="K160" s="221"/>
      <c r="L160" s="221"/>
      <c r="M160" s="221"/>
      <c r="N160" s="221"/>
      <c r="O160" s="221"/>
      <c r="P160" s="221"/>
      <c r="Q160" s="221"/>
      <c r="R160" s="221"/>
      <c r="S160" s="221"/>
      <c r="T160" s="221"/>
      <c r="U160" s="221"/>
      <c r="V160" s="221"/>
      <c r="W160" s="221"/>
      <c r="X160" s="221"/>
      <c r="Y160" s="221"/>
      <c r="Z160" s="243"/>
      <c r="AA160" s="8"/>
    </row>
    <row r="161" spans="1:27" ht="12.75" customHeight="1" x14ac:dyDescent="0.2">
      <c r="A161" s="8"/>
      <c r="B161" s="242"/>
      <c r="C161" s="221"/>
      <c r="D161" s="221"/>
      <c r="E161" s="221"/>
      <c r="F161" s="221"/>
      <c r="G161" s="221"/>
      <c r="H161" s="221"/>
      <c r="I161" s="221"/>
      <c r="J161" s="221"/>
      <c r="K161" s="221"/>
      <c r="L161" s="221"/>
      <c r="M161" s="221"/>
      <c r="N161" s="221"/>
      <c r="O161" s="221"/>
      <c r="P161" s="221"/>
      <c r="Q161" s="221"/>
      <c r="R161" s="221"/>
      <c r="S161" s="221"/>
      <c r="T161" s="221"/>
      <c r="U161" s="221"/>
      <c r="V161" s="221"/>
      <c r="W161" s="221"/>
      <c r="X161" s="221"/>
      <c r="Y161" s="221"/>
      <c r="Z161" s="243"/>
      <c r="AA161" s="8"/>
    </row>
    <row r="162" spans="1:27" ht="12.75" customHeight="1" x14ac:dyDescent="0.2">
      <c r="A162" s="8"/>
      <c r="B162" s="242"/>
      <c r="C162" s="221"/>
      <c r="D162" s="221"/>
      <c r="E162" s="221"/>
      <c r="F162" s="221"/>
      <c r="G162" s="221"/>
      <c r="H162" s="221"/>
      <c r="I162" s="221"/>
      <c r="J162" s="221"/>
      <c r="K162" s="221"/>
      <c r="L162" s="221"/>
      <c r="M162" s="221"/>
      <c r="N162" s="221"/>
      <c r="O162" s="221"/>
      <c r="P162" s="221"/>
      <c r="Q162" s="221"/>
      <c r="R162" s="221"/>
      <c r="S162" s="221"/>
      <c r="T162" s="221"/>
      <c r="U162" s="221"/>
      <c r="V162" s="221"/>
      <c r="W162" s="221"/>
      <c r="X162" s="221"/>
      <c r="Y162" s="221"/>
      <c r="Z162" s="243"/>
      <c r="AA162" s="8"/>
    </row>
    <row r="163" spans="1:27" ht="12.75" customHeight="1" x14ac:dyDescent="0.2">
      <c r="A163" s="8"/>
      <c r="B163" s="242"/>
      <c r="C163" s="221"/>
      <c r="D163" s="221"/>
      <c r="E163" s="221"/>
      <c r="F163" s="221"/>
      <c r="G163" s="221"/>
      <c r="H163" s="221"/>
      <c r="I163" s="221"/>
      <c r="J163" s="221"/>
      <c r="K163" s="221"/>
      <c r="L163" s="221"/>
      <c r="M163" s="221"/>
      <c r="N163" s="221"/>
      <c r="O163" s="221"/>
      <c r="P163" s="221"/>
      <c r="Q163" s="221"/>
      <c r="R163" s="221"/>
      <c r="S163" s="221"/>
      <c r="T163" s="221"/>
      <c r="U163" s="221"/>
      <c r="V163" s="221"/>
      <c r="W163" s="221"/>
      <c r="X163" s="221"/>
      <c r="Y163" s="221"/>
      <c r="Z163" s="243"/>
      <c r="AA163" s="8"/>
    </row>
    <row r="164" spans="1:27" ht="12.75" customHeight="1" x14ac:dyDescent="0.2">
      <c r="A164" s="8"/>
      <c r="B164" s="242"/>
      <c r="C164" s="221"/>
      <c r="D164" s="221"/>
      <c r="E164" s="221"/>
      <c r="F164" s="221"/>
      <c r="G164" s="221"/>
      <c r="H164" s="221"/>
      <c r="I164" s="221"/>
      <c r="J164" s="221"/>
      <c r="K164" s="221"/>
      <c r="L164" s="221"/>
      <c r="M164" s="221"/>
      <c r="N164" s="221"/>
      <c r="O164" s="221"/>
      <c r="P164" s="221"/>
      <c r="Q164" s="221"/>
      <c r="R164" s="221"/>
      <c r="S164" s="221"/>
      <c r="T164" s="221"/>
      <c r="U164" s="221"/>
      <c r="V164" s="221"/>
      <c r="W164" s="221"/>
      <c r="X164" s="221"/>
      <c r="Y164" s="221"/>
      <c r="Z164" s="243"/>
      <c r="AA164" s="8"/>
    </row>
    <row r="165" spans="1:27" ht="12.75" customHeight="1" x14ac:dyDescent="0.2">
      <c r="A165" s="8"/>
      <c r="B165" s="242"/>
      <c r="C165" s="221"/>
      <c r="D165" s="221"/>
      <c r="E165" s="221"/>
      <c r="F165" s="221"/>
      <c r="G165" s="221"/>
      <c r="H165" s="221"/>
      <c r="I165" s="221"/>
      <c r="J165" s="221"/>
      <c r="K165" s="221"/>
      <c r="L165" s="221"/>
      <c r="M165" s="221"/>
      <c r="N165" s="221"/>
      <c r="O165" s="221"/>
      <c r="P165" s="221"/>
      <c r="Q165" s="221"/>
      <c r="R165" s="221"/>
      <c r="S165" s="221"/>
      <c r="T165" s="221"/>
      <c r="U165" s="221"/>
      <c r="V165" s="221"/>
      <c r="W165" s="221"/>
      <c r="X165" s="221"/>
      <c r="Y165" s="221"/>
      <c r="Z165" s="243"/>
      <c r="AA165" s="8"/>
    </row>
    <row r="166" spans="1:27" ht="12.75" customHeight="1" x14ac:dyDescent="0.2">
      <c r="A166" s="8"/>
      <c r="B166" s="242"/>
      <c r="C166" s="221"/>
      <c r="D166" s="221"/>
      <c r="E166" s="221"/>
      <c r="F166" s="221"/>
      <c r="G166" s="221"/>
      <c r="H166" s="221"/>
      <c r="I166" s="221"/>
      <c r="J166" s="221"/>
      <c r="K166" s="221"/>
      <c r="L166" s="221"/>
      <c r="M166" s="221"/>
      <c r="N166" s="221"/>
      <c r="O166" s="221"/>
      <c r="P166" s="221"/>
      <c r="Q166" s="221"/>
      <c r="R166" s="221"/>
      <c r="S166" s="221"/>
      <c r="T166" s="221"/>
      <c r="U166" s="221"/>
      <c r="V166" s="221"/>
      <c r="W166" s="221"/>
      <c r="X166" s="221"/>
      <c r="Y166" s="221"/>
      <c r="Z166" s="243"/>
      <c r="AA166" s="8"/>
    </row>
    <row r="167" spans="1:27" ht="12.75" customHeight="1" x14ac:dyDescent="0.2">
      <c r="A167" s="8"/>
      <c r="B167" s="242"/>
      <c r="C167" s="221"/>
      <c r="D167" s="221"/>
      <c r="E167" s="221"/>
      <c r="F167" s="221"/>
      <c r="G167" s="221"/>
      <c r="H167" s="221"/>
      <c r="I167" s="221"/>
      <c r="J167" s="221"/>
      <c r="K167" s="221"/>
      <c r="L167" s="221"/>
      <c r="M167" s="221"/>
      <c r="N167" s="221"/>
      <c r="O167" s="221"/>
      <c r="P167" s="221"/>
      <c r="Q167" s="221"/>
      <c r="R167" s="221"/>
      <c r="S167" s="221"/>
      <c r="T167" s="221"/>
      <c r="U167" s="221"/>
      <c r="V167" s="221"/>
      <c r="W167" s="221"/>
      <c r="X167" s="221"/>
      <c r="Y167" s="221"/>
      <c r="Z167" s="243"/>
      <c r="AA167" s="8"/>
    </row>
    <row r="168" spans="1:27" ht="12.75" customHeight="1" x14ac:dyDescent="0.2">
      <c r="A168" s="8"/>
      <c r="B168" s="242"/>
      <c r="C168" s="221"/>
      <c r="D168" s="221"/>
      <c r="E168" s="221"/>
      <c r="F168" s="221"/>
      <c r="G168" s="221"/>
      <c r="H168" s="221"/>
      <c r="I168" s="221"/>
      <c r="J168" s="221"/>
      <c r="K168" s="221"/>
      <c r="L168" s="221"/>
      <c r="M168" s="221"/>
      <c r="N168" s="221"/>
      <c r="O168" s="221"/>
      <c r="P168" s="221"/>
      <c r="Q168" s="221"/>
      <c r="R168" s="221"/>
      <c r="S168" s="221"/>
      <c r="T168" s="221"/>
      <c r="U168" s="221"/>
      <c r="V168" s="221"/>
      <c r="W168" s="221"/>
      <c r="X168" s="221"/>
      <c r="Y168" s="221"/>
      <c r="Z168" s="243"/>
      <c r="AA168" s="8"/>
    </row>
    <row r="169" spans="1:27" ht="12.75" customHeight="1" x14ac:dyDescent="0.2">
      <c r="A169" s="8"/>
      <c r="B169" s="242"/>
      <c r="C169" s="221"/>
      <c r="D169" s="221"/>
      <c r="E169" s="221"/>
      <c r="F169" s="221"/>
      <c r="G169" s="221"/>
      <c r="H169" s="221"/>
      <c r="I169" s="221"/>
      <c r="J169" s="221"/>
      <c r="K169" s="221"/>
      <c r="L169" s="221"/>
      <c r="M169" s="221"/>
      <c r="N169" s="221"/>
      <c r="O169" s="221"/>
      <c r="P169" s="221"/>
      <c r="Q169" s="221"/>
      <c r="R169" s="221"/>
      <c r="S169" s="221"/>
      <c r="T169" s="221"/>
      <c r="U169" s="221"/>
      <c r="V169" s="221"/>
      <c r="W169" s="221"/>
      <c r="X169" s="221"/>
      <c r="Y169" s="221"/>
      <c r="Z169" s="243"/>
      <c r="AA169" s="8"/>
    </row>
    <row r="170" spans="1:27" ht="12.75" customHeight="1" x14ac:dyDescent="0.2">
      <c r="A170" s="8"/>
      <c r="B170" s="242"/>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43"/>
      <c r="AA170" s="8"/>
    </row>
    <row r="171" spans="1:27" ht="12.75" customHeight="1" x14ac:dyDescent="0.2">
      <c r="A171" s="8"/>
      <c r="B171" s="242"/>
      <c r="C171" s="221"/>
      <c r="D171" s="221"/>
      <c r="E171" s="221"/>
      <c r="F171" s="221"/>
      <c r="G171" s="221"/>
      <c r="H171" s="221"/>
      <c r="I171" s="221"/>
      <c r="J171" s="221"/>
      <c r="K171" s="221"/>
      <c r="L171" s="221"/>
      <c r="M171" s="221"/>
      <c r="N171" s="221"/>
      <c r="O171" s="221"/>
      <c r="P171" s="221"/>
      <c r="Q171" s="221"/>
      <c r="R171" s="221"/>
      <c r="S171" s="221"/>
      <c r="T171" s="221"/>
      <c r="U171" s="221"/>
      <c r="V171" s="221"/>
      <c r="W171" s="221"/>
      <c r="X171" s="221"/>
      <c r="Y171" s="221"/>
      <c r="Z171" s="243"/>
      <c r="AA171" s="8"/>
    </row>
    <row r="172" spans="1:27" ht="12.75" customHeight="1" x14ac:dyDescent="0.2">
      <c r="A172" s="8"/>
      <c r="B172" s="242"/>
      <c r="C172" s="221"/>
      <c r="D172" s="221"/>
      <c r="E172" s="221"/>
      <c r="F172" s="221"/>
      <c r="G172" s="221"/>
      <c r="H172" s="221"/>
      <c r="I172" s="221"/>
      <c r="J172" s="221"/>
      <c r="K172" s="221"/>
      <c r="L172" s="221"/>
      <c r="M172" s="221"/>
      <c r="N172" s="221"/>
      <c r="O172" s="221"/>
      <c r="P172" s="221"/>
      <c r="Q172" s="221"/>
      <c r="R172" s="221"/>
      <c r="S172" s="221"/>
      <c r="T172" s="221"/>
      <c r="U172" s="221"/>
      <c r="V172" s="221"/>
      <c r="W172" s="221"/>
      <c r="X172" s="221"/>
      <c r="Y172" s="221"/>
      <c r="Z172" s="243"/>
      <c r="AA172" s="8"/>
    </row>
    <row r="173" spans="1:27" ht="12.75" customHeight="1" x14ac:dyDescent="0.2">
      <c r="A173" s="8"/>
      <c r="B173" s="242"/>
      <c r="C173" s="221"/>
      <c r="D173" s="221"/>
      <c r="E173" s="221"/>
      <c r="F173" s="221"/>
      <c r="G173" s="221"/>
      <c r="H173" s="221"/>
      <c r="I173" s="221"/>
      <c r="J173" s="221"/>
      <c r="K173" s="221"/>
      <c r="L173" s="221"/>
      <c r="M173" s="221"/>
      <c r="N173" s="221"/>
      <c r="O173" s="221"/>
      <c r="P173" s="221"/>
      <c r="Q173" s="221"/>
      <c r="R173" s="221"/>
      <c r="S173" s="221"/>
      <c r="T173" s="221"/>
      <c r="U173" s="221"/>
      <c r="V173" s="221"/>
      <c r="W173" s="221"/>
      <c r="X173" s="221"/>
      <c r="Y173" s="221"/>
      <c r="Z173" s="243"/>
      <c r="AA173" s="8"/>
    </row>
    <row r="174" spans="1:27" ht="12.75" customHeight="1" x14ac:dyDescent="0.2">
      <c r="A174" s="8"/>
      <c r="B174" s="242"/>
      <c r="C174" s="221"/>
      <c r="D174" s="221"/>
      <c r="E174" s="221"/>
      <c r="F174" s="221"/>
      <c r="G174" s="221"/>
      <c r="H174" s="221"/>
      <c r="I174" s="221"/>
      <c r="J174" s="221"/>
      <c r="K174" s="221"/>
      <c r="L174" s="221"/>
      <c r="M174" s="221"/>
      <c r="N174" s="221"/>
      <c r="O174" s="221"/>
      <c r="P174" s="221"/>
      <c r="Q174" s="221"/>
      <c r="R174" s="221"/>
      <c r="S174" s="221"/>
      <c r="T174" s="221"/>
      <c r="U174" s="221"/>
      <c r="V174" s="221"/>
      <c r="W174" s="221"/>
      <c r="X174" s="221"/>
      <c r="Y174" s="221"/>
      <c r="Z174" s="243"/>
      <c r="AA174" s="8"/>
    </row>
    <row r="175" spans="1:27" ht="12.75" customHeight="1" x14ac:dyDescent="0.2">
      <c r="A175" s="8"/>
      <c r="B175" s="242"/>
      <c r="C175" s="221"/>
      <c r="D175" s="221"/>
      <c r="E175" s="221"/>
      <c r="F175" s="221"/>
      <c r="G175" s="221"/>
      <c r="H175" s="221"/>
      <c r="I175" s="221"/>
      <c r="J175" s="221"/>
      <c r="K175" s="221"/>
      <c r="L175" s="221"/>
      <c r="M175" s="221"/>
      <c r="N175" s="221"/>
      <c r="O175" s="221"/>
      <c r="P175" s="221"/>
      <c r="Q175" s="221"/>
      <c r="R175" s="221"/>
      <c r="S175" s="221"/>
      <c r="T175" s="221"/>
      <c r="U175" s="221"/>
      <c r="V175" s="221"/>
      <c r="W175" s="221"/>
      <c r="X175" s="221"/>
      <c r="Y175" s="221"/>
      <c r="Z175" s="243"/>
      <c r="AA175" s="8"/>
    </row>
    <row r="176" spans="1:27" ht="12.75" customHeight="1" x14ac:dyDescent="0.2">
      <c r="A176" s="8"/>
      <c r="B176" s="242"/>
      <c r="C176" s="221"/>
      <c r="D176" s="221"/>
      <c r="E176" s="221"/>
      <c r="F176" s="221"/>
      <c r="G176" s="221"/>
      <c r="H176" s="221"/>
      <c r="I176" s="221"/>
      <c r="J176" s="221"/>
      <c r="K176" s="221"/>
      <c r="L176" s="221"/>
      <c r="M176" s="221"/>
      <c r="N176" s="221"/>
      <c r="O176" s="221"/>
      <c r="P176" s="221"/>
      <c r="Q176" s="221"/>
      <c r="R176" s="221"/>
      <c r="S176" s="221"/>
      <c r="T176" s="221"/>
      <c r="U176" s="221"/>
      <c r="V176" s="221"/>
      <c r="W176" s="221"/>
      <c r="X176" s="221"/>
      <c r="Y176" s="221"/>
      <c r="Z176" s="243"/>
      <c r="AA176" s="8"/>
    </row>
    <row r="177" spans="1:27" ht="12.75" customHeight="1" x14ac:dyDescent="0.2">
      <c r="A177" s="8"/>
      <c r="B177" s="242"/>
      <c r="C177" s="221"/>
      <c r="D177" s="221"/>
      <c r="E177" s="221"/>
      <c r="F177" s="221"/>
      <c r="G177" s="221"/>
      <c r="H177" s="221"/>
      <c r="I177" s="221"/>
      <c r="J177" s="221"/>
      <c r="K177" s="221"/>
      <c r="L177" s="221"/>
      <c r="M177" s="221"/>
      <c r="N177" s="221"/>
      <c r="O177" s="221"/>
      <c r="P177" s="221"/>
      <c r="Q177" s="221"/>
      <c r="R177" s="221"/>
      <c r="S177" s="221"/>
      <c r="T177" s="221"/>
      <c r="U177" s="221"/>
      <c r="V177" s="221"/>
      <c r="W177" s="221"/>
      <c r="X177" s="221"/>
      <c r="Y177" s="221"/>
      <c r="Z177" s="243"/>
      <c r="AA177" s="8"/>
    </row>
    <row r="178" spans="1:27" ht="12.75" customHeight="1" x14ac:dyDescent="0.2">
      <c r="A178" s="8"/>
      <c r="B178" s="242"/>
      <c r="C178" s="221"/>
      <c r="D178" s="221"/>
      <c r="E178" s="221"/>
      <c r="F178" s="221"/>
      <c r="G178" s="221"/>
      <c r="H178" s="221"/>
      <c r="I178" s="221"/>
      <c r="J178" s="221"/>
      <c r="K178" s="221"/>
      <c r="L178" s="221"/>
      <c r="M178" s="221"/>
      <c r="N178" s="221"/>
      <c r="O178" s="221"/>
      <c r="P178" s="221"/>
      <c r="Q178" s="221"/>
      <c r="R178" s="221"/>
      <c r="S178" s="221"/>
      <c r="T178" s="221"/>
      <c r="U178" s="221"/>
      <c r="V178" s="221"/>
      <c r="W178" s="221"/>
      <c r="X178" s="221"/>
      <c r="Y178" s="221"/>
      <c r="Z178" s="243"/>
      <c r="AA178" s="8"/>
    </row>
    <row r="179" spans="1:27" ht="12.75" customHeight="1" x14ac:dyDescent="0.2">
      <c r="A179" s="8"/>
      <c r="B179" s="242"/>
      <c r="C179" s="221"/>
      <c r="D179" s="221"/>
      <c r="E179" s="221"/>
      <c r="F179" s="221"/>
      <c r="G179" s="221"/>
      <c r="H179" s="221"/>
      <c r="I179" s="221"/>
      <c r="J179" s="221"/>
      <c r="K179" s="221"/>
      <c r="L179" s="221"/>
      <c r="M179" s="221"/>
      <c r="N179" s="221"/>
      <c r="O179" s="221"/>
      <c r="P179" s="221"/>
      <c r="Q179" s="221"/>
      <c r="R179" s="221"/>
      <c r="S179" s="221"/>
      <c r="T179" s="221"/>
      <c r="U179" s="221"/>
      <c r="V179" s="221"/>
      <c r="W179" s="221"/>
      <c r="X179" s="221"/>
      <c r="Y179" s="221"/>
      <c r="Z179" s="243"/>
      <c r="AA179" s="8"/>
    </row>
    <row r="180" spans="1:27" ht="12.75" customHeight="1" x14ac:dyDescent="0.2">
      <c r="A180" s="8"/>
      <c r="B180" s="242"/>
      <c r="C180" s="221"/>
      <c r="D180" s="221"/>
      <c r="E180" s="221"/>
      <c r="F180" s="221"/>
      <c r="G180" s="221"/>
      <c r="H180" s="221"/>
      <c r="I180" s="221"/>
      <c r="J180" s="221"/>
      <c r="K180" s="221"/>
      <c r="L180" s="221"/>
      <c r="M180" s="221"/>
      <c r="N180" s="221"/>
      <c r="O180" s="221"/>
      <c r="P180" s="221"/>
      <c r="Q180" s="221"/>
      <c r="R180" s="221"/>
      <c r="S180" s="221"/>
      <c r="T180" s="221"/>
      <c r="U180" s="221"/>
      <c r="V180" s="221"/>
      <c r="W180" s="221"/>
      <c r="X180" s="221"/>
      <c r="Y180" s="221"/>
      <c r="Z180" s="243"/>
      <c r="AA180" s="8"/>
    </row>
    <row r="181" spans="1:27" ht="12.75" customHeight="1" x14ac:dyDescent="0.2">
      <c r="A181" s="8"/>
      <c r="B181" s="242"/>
      <c r="C181" s="221"/>
      <c r="D181" s="221"/>
      <c r="E181" s="221"/>
      <c r="F181" s="221"/>
      <c r="G181" s="221"/>
      <c r="H181" s="221"/>
      <c r="I181" s="221"/>
      <c r="J181" s="221"/>
      <c r="K181" s="221"/>
      <c r="L181" s="221"/>
      <c r="M181" s="221"/>
      <c r="N181" s="221"/>
      <c r="O181" s="221"/>
      <c r="P181" s="221"/>
      <c r="Q181" s="221"/>
      <c r="R181" s="221"/>
      <c r="S181" s="221"/>
      <c r="T181" s="221"/>
      <c r="U181" s="221"/>
      <c r="V181" s="221"/>
      <c r="W181" s="221"/>
      <c r="X181" s="221"/>
      <c r="Y181" s="221"/>
      <c r="Z181" s="243"/>
      <c r="AA181" s="8"/>
    </row>
    <row r="182" spans="1:27" ht="12.75" customHeight="1" x14ac:dyDescent="0.2">
      <c r="A182" s="8"/>
      <c r="B182" s="242"/>
      <c r="C182" s="221"/>
      <c r="D182" s="221"/>
      <c r="E182" s="221"/>
      <c r="F182" s="221"/>
      <c r="G182" s="221"/>
      <c r="H182" s="221"/>
      <c r="I182" s="221"/>
      <c r="J182" s="221"/>
      <c r="K182" s="221"/>
      <c r="L182" s="221"/>
      <c r="M182" s="221"/>
      <c r="N182" s="221"/>
      <c r="O182" s="221"/>
      <c r="P182" s="221"/>
      <c r="Q182" s="221"/>
      <c r="R182" s="221"/>
      <c r="S182" s="221"/>
      <c r="T182" s="221"/>
      <c r="U182" s="221"/>
      <c r="V182" s="221"/>
      <c r="W182" s="221"/>
      <c r="X182" s="221"/>
      <c r="Y182" s="221"/>
      <c r="Z182" s="243"/>
      <c r="AA182" s="8"/>
    </row>
    <row r="183" spans="1:27" ht="12.75" customHeight="1" x14ac:dyDescent="0.2">
      <c r="A183" s="8"/>
      <c r="B183" s="242"/>
      <c r="C183" s="221"/>
      <c r="D183" s="221"/>
      <c r="E183" s="221"/>
      <c r="F183" s="221"/>
      <c r="G183" s="221"/>
      <c r="H183" s="221"/>
      <c r="I183" s="221"/>
      <c r="J183" s="221"/>
      <c r="K183" s="221"/>
      <c r="L183" s="221"/>
      <c r="M183" s="221"/>
      <c r="N183" s="221"/>
      <c r="O183" s="221"/>
      <c r="P183" s="221"/>
      <c r="Q183" s="221"/>
      <c r="R183" s="221"/>
      <c r="S183" s="221"/>
      <c r="T183" s="221"/>
      <c r="U183" s="221"/>
      <c r="V183" s="221"/>
      <c r="W183" s="221"/>
      <c r="X183" s="221"/>
      <c r="Y183" s="221"/>
      <c r="Z183" s="243"/>
      <c r="AA183" s="8"/>
    </row>
    <row r="184" spans="1:27" ht="12.75" customHeight="1" x14ac:dyDescent="0.2">
      <c r="A184" s="8"/>
      <c r="B184" s="242"/>
      <c r="C184" s="221"/>
      <c r="D184" s="221"/>
      <c r="E184" s="221"/>
      <c r="F184" s="221"/>
      <c r="G184" s="221"/>
      <c r="H184" s="221"/>
      <c r="I184" s="221"/>
      <c r="J184" s="221"/>
      <c r="K184" s="221"/>
      <c r="L184" s="221"/>
      <c r="M184" s="221"/>
      <c r="N184" s="221"/>
      <c r="O184" s="221"/>
      <c r="P184" s="221"/>
      <c r="Q184" s="221"/>
      <c r="R184" s="221"/>
      <c r="S184" s="221"/>
      <c r="T184" s="221"/>
      <c r="U184" s="221"/>
      <c r="V184" s="221"/>
      <c r="W184" s="221"/>
      <c r="X184" s="221"/>
      <c r="Y184" s="221"/>
      <c r="Z184" s="243"/>
      <c r="AA184" s="8"/>
    </row>
    <row r="185" spans="1:27" ht="12.75" customHeight="1" x14ac:dyDescent="0.2">
      <c r="A185" s="8"/>
      <c r="B185" s="242"/>
      <c r="C185" s="221"/>
      <c r="D185" s="221"/>
      <c r="E185" s="221"/>
      <c r="F185" s="221"/>
      <c r="G185" s="221"/>
      <c r="H185" s="221"/>
      <c r="I185" s="221"/>
      <c r="J185" s="221"/>
      <c r="K185" s="221"/>
      <c r="L185" s="221"/>
      <c r="M185" s="221"/>
      <c r="N185" s="221"/>
      <c r="O185" s="221"/>
      <c r="P185" s="221"/>
      <c r="Q185" s="221"/>
      <c r="R185" s="221"/>
      <c r="S185" s="221"/>
      <c r="T185" s="221"/>
      <c r="U185" s="221"/>
      <c r="V185" s="221"/>
      <c r="W185" s="221"/>
      <c r="X185" s="221"/>
      <c r="Y185" s="221"/>
      <c r="Z185" s="243"/>
      <c r="AA185" s="8"/>
    </row>
    <row r="186" spans="1:27" ht="12.75" customHeight="1" x14ac:dyDescent="0.2">
      <c r="A186" s="8"/>
      <c r="B186" s="242"/>
      <c r="C186" s="221"/>
      <c r="D186" s="221"/>
      <c r="E186" s="221"/>
      <c r="F186" s="221"/>
      <c r="G186" s="221"/>
      <c r="H186" s="221"/>
      <c r="I186" s="221"/>
      <c r="J186" s="221"/>
      <c r="K186" s="221"/>
      <c r="L186" s="221"/>
      <c r="M186" s="221"/>
      <c r="N186" s="221"/>
      <c r="O186" s="221"/>
      <c r="P186" s="221"/>
      <c r="Q186" s="221"/>
      <c r="R186" s="221"/>
      <c r="S186" s="221"/>
      <c r="T186" s="221"/>
      <c r="U186" s="221"/>
      <c r="V186" s="221"/>
      <c r="W186" s="221"/>
      <c r="X186" s="221"/>
      <c r="Y186" s="221"/>
      <c r="Z186" s="243"/>
      <c r="AA186" s="8"/>
    </row>
    <row r="187" spans="1:27" ht="12.75" customHeight="1" x14ac:dyDescent="0.2">
      <c r="A187" s="8"/>
      <c r="B187" s="242"/>
      <c r="C187" s="221"/>
      <c r="D187" s="221"/>
      <c r="E187" s="221"/>
      <c r="F187" s="221"/>
      <c r="G187" s="221"/>
      <c r="H187" s="221"/>
      <c r="I187" s="221"/>
      <c r="J187" s="221"/>
      <c r="K187" s="221"/>
      <c r="L187" s="221"/>
      <c r="M187" s="221"/>
      <c r="N187" s="221"/>
      <c r="O187" s="221"/>
      <c r="P187" s="221"/>
      <c r="Q187" s="221"/>
      <c r="R187" s="221"/>
      <c r="S187" s="221"/>
      <c r="T187" s="221"/>
      <c r="U187" s="221"/>
      <c r="V187" s="221"/>
      <c r="W187" s="221"/>
      <c r="X187" s="221"/>
      <c r="Y187" s="221"/>
      <c r="Z187" s="243"/>
      <c r="AA187" s="8"/>
    </row>
    <row r="188" spans="1:27" ht="12.75" customHeight="1" x14ac:dyDescent="0.2">
      <c r="A188" s="8"/>
      <c r="B188" s="242"/>
      <c r="C188" s="221"/>
      <c r="D188" s="221"/>
      <c r="E188" s="221"/>
      <c r="F188" s="221"/>
      <c r="G188" s="221"/>
      <c r="H188" s="221"/>
      <c r="I188" s="221"/>
      <c r="J188" s="221"/>
      <c r="K188" s="221"/>
      <c r="L188" s="221"/>
      <c r="M188" s="221"/>
      <c r="N188" s="221"/>
      <c r="O188" s="221"/>
      <c r="P188" s="221"/>
      <c r="Q188" s="221"/>
      <c r="R188" s="221"/>
      <c r="S188" s="221"/>
      <c r="T188" s="221"/>
      <c r="U188" s="221"/>
      <c r="V188" s="221"/>
      <c r="W188" s="221"/>
      <c r="X188" s="221"/>
      <c r="Y188" s="221"/>
      <c r="Z188" s="243"/>
      <c r="AA188" s="8"/>
    </row>
    <row r="189" spans="1:27" ht="12.75" customHeight="1" x14ac:dyDescent="0.2">
      <c r="A189" s="8"/>
      <c r="B189" s="242"/>
      <c r="C189" s="221"/>
      <c r="D189" s="221"/>
      <c r="E189" s="221"/>
      <c r="F189" s="221"/>
      <c r="G189" s="221"/>
      <c r="H189" s="221"/>
      <c r="I189" s="221"/>
      <c r="J189" s="221"/>
      <c r="K189" s="221"/>
      <c r="L189" s="221"/>
      <c r="M189" s="221"/>
      <c r="N189" s="221"/>
      <c r="O189" s="221"/>
      <c r="P189" s="221"/>
      <c r="Q189" s="221"/>
      <c r="R189" s="221"/>
      <c r="S189" s="221"/>
      <c r="T189" s="221"/>
      <c r="U189" s="221"/>
      <c r="V189" s="221"/>
      <c r="W189" s="221"/>
      <c r="X189" s="221"/>
      <c r="Y189" s="221"/>
      <c r="Z189" s="243"/>
      <c r="AA189" s="8"/>
    </row>
    <row r="190" spans="1:27" ht="12.75" customHeight="1" x14ac:dyDescent="0.2">
      <c r="A190" s="8"/>
      <c r="B190" s="242"/>
      <c r="C190" s="221"/>
      <c r="D190" s="221"/>
      <c r="E190" s="221"/>
      <c r="F190" s="221"/>
      <c r="G190" s="221"/>
      <c r="H190" s="221"/>
      <c r="I190" s="221"/>
      <c r="J190" s="221"/>
      <c r="K190" s="221"/>
      <c r="L190" s="221"/>
      <c r="M190" s="221"/>
      <c r="N190" s="221"/>
      <c r="O190" s="221"/>
      <c r="P190" s="221"/>
      <c r="Q190" s="221"/>
      <c r="R190" s="221"/>
      <c r="S190" s="221"/>
      <c r="T190" s="221"/>
      <c r="U190" s="221"/>
      <c r="V190" s="221"/>
      <c r="W190" s="221"/>
      <c r="X190" s="221"/>
      <c r="Y190" s="221"/>
      <c r="Z190" s="243"/>
      <c r="AA190" s="8"/>
    </row>
    <row r="191" spans="1:27" ht="12.75" customHeight="1" x14ac:dyDescent="0.2">
      <c r="A191" s="8"/>
      <c r="B191" s="242"/>
      <c r="C191" s="221"/>
      <c r="D191" s="221"/>
      <c r="E191" s="221"/>
      <c r="F191" s="221"/>
      <c r="G191" s="221"/>
      <c r="H191" s="221"/>
      <c r="I191" s="221"/>
      <c r="J191" s="221"/>
      <c r="K191" s="221"/>
      <c r="L191" s="221"/>
      <c r="M191" s="221"/>
      <c r="N191" s="221"/>
      <c r="O191" s="221"/>
      <c r="P191" s="221"/>
      <c r="Q191" s="221"/>
      <c r="R191" s="221"/>
      <c r="S191" s="221"/>
      <c r="T191" s="221"/>
      <c r="U191" s="221"/>
      <c r="V191" s="221"/>
      <c r="W191" s="221"/>
      <c r="X191" s="221"/>
      <c r="Y191" s="221"/>
      <c r="Z191" s="243"/>
      <c r="AA191" s="8"/>
    </row>
    <row r="192" spans="1:27" ht="12.75" customHeight="1" x14ac:dyDescent="0.2">
      <c r="A192" s="8"/>
      <c r="B192" s="242"/>
      <c r="C192" s="221"/>
      <c r="D192" s="221"/>
      <c r="E192" s="221"/>
      <c r="F192" s="221"/>
      <c r="G192" s="221"/>
      <c r="H192" s="221"/>
      <c r="I192" s="221"/>
      <c r="J192" s="221"/>
      <c r="K192" s="221"/>
      <c r="L192" s="221"/>
      <c r="M192" s="221"/>
      <c r="N192" s="221"/>
      <c r="O192" s="221"/>
      <c r="P192" s="221"/>
      <c r="Q192" s="221"/>
      <c r="R192" s="221"/>
      <c r="S192" s="221"/>
      <c r="T192" s="221"/>
      <c r="U192" s="221"/>
      <c r="V192" s="221"/>
      <c r="W192" s="221"/>
      <c r="X192" s="221"/>
      <c r="Y192" s="221"/>
      <c r="Z192" s="243"/>
      <c r="AA192" s="8"/>
    </row>
    <row r="193" spans="1:27" ht="12.75" customHeight="1" x14ac:dyDescent="0.2">
      <c r="A193" s="8"/>
      <c r="B193" s="544"/>
      <c r="C193" s="225"/>
      <c r="D193" s="225"/>
      <c r="E193" s="225"/>
      <c r="F193" s="225"/>
      <c r="G193" s="225"/>
      <c r="H193" s="225"/>
      <c r="I193" s="225"/>
      <c r="J193" s="225"/>
      <c r="K193" s="225"/>
      <c r="L193" s="225"/>
      <c r="M193" s="225"/>
      <c r="N193" s="225"/>
      <c r="O193" s="225"/>
      <c r="P193" s="225"/>
      <c r="Q193" s="225"/>
      <c r="R193" s="225"/>
      <c r="S193" s="225"/>
      <c r="T193" s="225"/>
      <c r="U193" s="225"/>
      <c r="V193" s="225"/>
      <c r="W193" s="225"/>
      <c r="X193" s="225"/>
      <c r="Y193" s="225"/>
      <c r="Z193" s="555"/>
      <c r="AA193" s="8"/>
    </row>
    <row r="194" spans="1:27" ht="12.75" customHeight="1"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spans="1:27" ht="12.75" customHeight="1"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spans="1:27" ht="12.75" customHeight="1"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spans="1:27" ht="12.75" customHeight="1"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spans="1:27" ht="12.75" customHeight="1"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sheetData>
  <sheetProtection algorithmName="SHA-512" hashValue="B+trj/5PAZhNHnuUHyQ89dF6r1q0zcPVnNWKNVMp5zJfWkoQTb256PMcJH6YyyckAT9s8delZfWr/dZbPdTE5w==" saltValue="YDz5XeDS6p2TX5UT+qFGlA==" spinCount="100000" sheet="1" scenarios="1" insertHyperlinks="0"/>
  <protectedRanges>
    <protectedRange sqref="F2 E5:E6 F5 E15:E19 F22:F24 L15:N18 B42:Z193" name="YellowZone"/>
  </protectedRanges>
  <mergeCells count="11">
    <mergeCell ref="U15:W15"/>
    <mergeCell ref="X15:Z15"/>
    <mergeCell ref="L15:N15"/>
    <mergeCell ref="L16:N16"/>
    <mergeCell ref="L17:N17"/>
    <mergeCell ref="L18:N18"/>
    <mergeCell ref="C2:E2"/>
    <mergeCell ref="F2:G2"/>
    <mergeCell ref="N5:N12"/>
    <mergeCell ref="L6:L11"/>
    <mergeCell ref="J13:M13"/>
  </mergeCells>
  <conditionalFormatting sqref="E19">
    <cfRule type="cellIs" dxfId="253" priority="1" stopIfTrue="1" operator="lessThan">
      <formula>1.2</formula>
    </cfRule>
  </conditionalFormatting>
  <conditionalFormatting sqref="F23">
    <cfRule type="expression" dxfId="252" priority="2">
      <formula>AND(F23&lt;0.4*F24,F23&lt;1)</formula>
    </cfRule>
  </conditionalFormatting>
  <conditionalFormatting sqref="F24">
    <cfRule type="expression" dxfId="251" priority="3">
      <formula>AND(F24&lt;0.4*F23,F24&lt;1)</formula>
    </cfRule>
  </conditionalFormatting>
  <conditionalFormatting sqref="H30:H36 H38:H39">
    <cfRule type="cellIs" dxfId="250" priority="4" stopIfTrue="1" operator="greaterThanOrEqual">
      <formula>100</formula>
    </cfRule>
    <cfRule type="cellIs" dxfId="249" priority="6" stopIfTrue="1" operator="lessThan">
      <formula>100</formula>
    </cfRule>
  </conditionalFormatting>
  <conditionalFormatting sqref="H37">
    <cfRule type="cellIs" dxfId="248" priority="5" stopIfTrue="1" operator="lessThan">
      <formula>100.01</formula>
    </cfRule>
    <cfRule type="cellIs" dxfId="247" priority="7" stopIfTrue="1" operator="greaterThanOrEqual">
      <formula>100.01</formula>
    </cfRule>
  </conditionalFormatting>
  <dataValidations count="5">
    <dataValidation type="list" allowBlank="1" showInputMessage="1" showErrorMessage="1" prompt="Select Material" sqref="E6" xr:uid="{00000000-0002-0000-1600-000000000000}">
      <formula1>'T3.13 T3.6 Ft Bulkhead'!Tube_Type</formula1>
    </dataValidation>
    <dataValidation type="list" allowBlank="1" showErrorMessage="1" sqref="F5" xr:uid="{00000000-0002-0000-1600-000001000000}">
      <formula1>'T3.13 T3.6 Ft Bulkhead'!Materials</formula1>
    </dataValidation>
    <dataValidation type="list" allowBlank="1" showErrorMessage="1" sqref="F2" xr:uid="{00000000-0002-0000-1600-000002000000}">
      <formula1>'T3.13 T3.6 Ft Bulkhead'!ConstructionType</formula1>
    </dataValidation>
    <dataValidation type="list" allowBlank="1" showInputMessage="1" showErrorMessage="1" prompt="Select Material" sqref="C5:D5 D6" xr:uid="{00000000-0002-0000-1600-000003000000}">
      <formula1>'T3.13 T3.6 Ft Bulkhead'!Materials</formula1>
    </dataValidation>
    <dataValidation type="list" allowBlank="1" showErrorMessage="1" sqref="E5" xr:uid="{00000000-0002-0000-1600-000004000000}">
      <formula1>'T3.13 T3.6 Ft Bulkhead'!Metallic_Mats</formula1>
    </dataValidation>
  </dataValidations>
  <hyperlinks>
    <hyperlink ref="B17" location="'T1.1 Guidance Notes'!A1" display="Number of tubes" xr:uid="{00000000-0004-0000-1600-000001000000}"/>
    <hyperlink ref="K39" location="'Cover Sheet'!A1" display="BACK to COVER SHEET" xr:uid="{00000000-0004-0000-1600-000002000000}"/>
  </hyperlinks>
  <pageMargins left="0.75" right="0.75" top="1" bottom="1" header="0" footer="0"/>
  <pageSetup paperSize="9" orientation="portrait"/>
  <colBreaks count="1" manualBreakCount="1">
    <brk id="9" man="1"/>
  </colBreaks>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B1000"/>
  <sheetViews>
    <sheetView workbookViewId="0"/>
  </sheetViews>
  <sheetFormatPr defaultColWidth="14.42578125" defaultRowHeight="15" customHeight="1" x14ac:dyDescent="0.2"/>
  <cols>
    <col min="1" max="1" width="19.42578125" customWidth="1"/>
    <col min="2" max="2" width="109.28515625" customWidth="1"/>
    <col min="3" max="26" width="11.42578125" customWidth="1"/>
  </cols>
  <sheetData>
    <row r="1" spans="1:2" ht="12.75" customHeight="1" x14ac:dyDescent="0.2">
      <c r="A1" s="1" t="s">
        <v>39</v>
      </c>
      <c r="B1" s="2"/>
    </row>
    <row r="2" spans="1:2" ht="12.75" customHeight="1" x14ac:dyDescent="0.2">
      <c r="A2" s="226"/>
      <c r="B2" s="226"/>
    </row>
    <row r="3" spans="1:2" ht="12.75" customHeight="1" x14ac:dyDescent="0.2">
      <c r="A3" s="3" t="s">
        <v>40</v>
      </c>
      <c r="B3" s="4" t="s">
        <v>41</v>
      </c>
    </row>
    <row r="4" spans="1:2" ht="12.75" customHeight="1" x14ac:dyDescent="0.2">
      <c r="A4" s="535"/>
      <c r="B4" s="536"/>
    </row>
    <row r="5" spans="1:2" ht="12.75" customHeight="1" x14ac:dyDescent="0.2">
      <c r="A5" s="536"/>
      <c r="B5" s="536"/>
    </row>
    <row r="6" spans="1:2" ht="12.75" customHeight="1" x14ac:dyDescent="0.2">
      <c r="A6" s="536"/>
      <c r="B6" s="536"/>
    </row>
    <row r="7" spans="1:2" ht="12.75" customHeight="1" x14ac:dyDescent="0.2">
      <c r="A7" s="536"/>
      <c r="B7" s="536"/>
    </row>
    <row r="8" spans="1:2" ht="12.75" customHeight="1" x14ac:dyDescent="0.2">
      <c r="A8" s="536"/>
      <c r="B8" s="536"/>
    </row>
    <row r="9" spans="1:2" ht="12.75" customHeight="1" x14ac:dyDescent="0.2">
      <c r="A9" s="536"/>
      <c r="B9" s="536"/>
    </row>
    <row r="10" spans="1:2" ht="12.75" customHeight="1" x14ac:dyDescent="0.2">
      <c r="A10" s="536"/>
      <c r="B10" s="536"/>
    </row>
    <row r="11" spans="1:2" ht="12.75" customHeight="1" x14ac:dyDescent="0.2">
      <c r="A11" s="536"/>
      <c r="B11" s="536"/>
    </row>
    <row r="12" spans="1:2" ht="12.75" customHeight="1" x14ac:dyDescent="0.2">
      <c r="A12" s="536"/>
      <c r="B12" s="536"/>
    </row>
    <row r="13" spans="1:2" ht="12.75" customHeight="1" x14ac:dyDescent="0.2">
      <c r="A13" s="536"/>
      <c r="B13" s="536"/>
    </row>
    <row r="14" spans="1:2" ht="12.75" customHeight="1" x14ac:dyDescent="0.2">
      <c r="A14" s="536"/>
      <c r="B14" s="536"/>
    </row>
    <row r="15" spans="1:2" ht="12.75" customHeight="1" x14ac:dyDescent="0.2">
      <c r="A15" s="536"/>
      <c r="B15" s="536"/>
    </row>
    <row r="16" spans="1:2" ht="12.75" customHeight="1" x14ac:dyDescent="0.2">
      <c r="A16" s="536"/>
      <c r="B16" s="536"/>
    </row>
    <row r="17" spans="1:2" ht="12.75" customHeight="1" x14ac:dyDescent="0.2">
      <c r="A17" s="536"/>
      <c r="B17" s="536"/>
    </row>
    <row r="18" spans="1:2" ht="12.75" customHeight="1" x14ac:dyDescent="0.2">
      <c r="A18" s="536"/>
      <c r="B18" s="536"/>
    </row>
    <row r="19" spans="1:2" ht="12.75" customHeight="1" x14ac:dyDescent="0.2">
      <c r="A19" s="536"/>
      <c r="B19" s="536"/>
    </row>
    <row r="20" spans="1:2" ht="12.75" customHeight="1" x14ac:dyDescent="0.2">
      <c r="A20" s="536"/>
      <c r="B20" s="536"/>
    </row>
    <row r="21" spans="1:2" ht="12.75" customHeight="1" x14ac:dyDescent="0.2">
      <c r="A21" s="536"/>
      <c r="B21" s="536"/>
    </row>
    <row r="22" spans="1:2" ht="12.75" customHeight="1" x14ac:dyDescent="0.2">
      <c r="A22" s="536"/>
      <c r="B22" s="536"/>
    </row>
    <row r="23" spans="1:2" ht="12.75" customHeight="1" x14ac:dyDescent="0.2">
      <c r="A23" s="536"/>
      <c r="B23" s="536"/>
    </row>
    <row r="24" spans="1:2" ht="12.75" customHeight="1" x14ac:dyDescent="0.2">
      <c r="A24" s="536"/>
      <c r="B24" s="536"/>
    </row>
    <row r="25" spans="1:2" ht="12.75" customHeight="1" x14ac:dyDescent="0.2">
      <c r="A25" s="536"/>
      <c r="B25" s="536"/>
    </row>
    <row r="26" spans="1:2" ht="12.75" customHeight="1" x14ac:dyDescent="0.2">
      <c r="A26" s="536"/>
      <c r="B26" s="536"/>
    </row>
    <row r="27" spans="1:2" ht="12.75" customHeight="1" x14ac:dyDescent="0.2">
      <c r="A27" s="536"/>
      <c r="B27" s="536"/>
    </row>
    <row r="28" spans="1:2" ht="12.75" customHeight="1" x14ac:dyDescent="0.2">
      <c r="A28" s="537"/>
      <c r="B28" s="536"/>
    </row>
    <row r="29" spans="1:2" ht="12.75" customHeight="1" x14ac:dyDescent="0.2">
      <c r="A29" s="536"/>
      <c r="B29" s="536"/>
    </row>
    <row r="30" spans="1:2" ht="12.75" customHeight="1" x14ac:dyDescent="0.2">
      <c r="A30" s="536"/>
      <c r="B30" s="536"/>
    </row>
    <row r="31" spans="1:2" ht="12.75" customHeight="1" x14ac:dyDescent="0.2">
      <c r="A31" s="536"/>
      <c r="B31" s="536"/>
    </row>
    <row r="32" spans="1:2" ht="12.75" customHeight="1" x14ac:dyDescent="0.2">
      <c r="A32" s="536"/>
      <c r="B32" s="536"/>
    </row>
    <row r="33" spans="1:2" ht="12.75" customHeight="1" x14ac:dyDescent="0.2">
      <c r="A33" s="536"/>
      <c r="B33" s="536"/>
    </row>
    <row r="34" spans="1:2" ht="12.75" customHeight="1" x14ac:dyDescent="0.2">
      <c r="A34" s="536"/>
      <c r="B34" s="536"/>
    </row>
    <row r="35" spans="1:2" ht="12.75" customHeight="1" x14ac:dyDescent="0.2">
      <c r="A35" s="536"/>
      <c r="B35" s="536"/>
    </row>
    <row r="36" spans="1:2" ht="12.75" customHeight="1" x14ac:dyDescent="0.2">
      <c r="A36" s="536"/>
      <c r="B36" s="536"/>
    </row>
    <row r="37" spans="1:2" ht="12.75" customHeight="1" x14ac:dyDescent="0.2">
      <c r="A37" s="536"/>
      <c r="B37" s="536"/>
    </row>
    <row r="38" spans="1:2" ht="12.75" customHeight="1" x14ac:dyDescent="0.2">
      <c r="A38" s="536"/>
      <c r="B38" s="536"/>
    </row>
    <row r="39" spans="1:2" ht="12.75" customHeight="1" x14ac:dyDescent="0.2">
      <c r="A39" s="536"/>
      <c r="B39" s="536"/>
    </row>
    <row r="40" spans="1:2" ht="12.75" customHeight="1" x14ac:dyDescent="0.2">
      <c r="A40" s="536"/>
      <c r="B40" s="536"/>
    </row>
    <row r="41" spans="1:2" ht="12.75" customHeight="1" x14ac:dyDescent="0.2">
      <c r="A41" s="536"/>
      <c r="B41" s="536"/>
    </row>
    <row r="42" spans="1:2" ht="12.75" customHeight="1" x14ac:dyDescent="0.2">
      <c r="A42" s="536"/>
      <c r="B42" s="536"/>
    </row>
    <row r="43" spans="1:2" ht="12.75" customHeight="1" x14ac:dyDescent="0.2">
      <c r="A43" s="536"/>
      <c r="B43" s="536"/>
    </row>
    <row r="44" spans="1:2" ht="12.75" customHeight="1" x14ac:dyDescent="0.2">
      <c r="A44" s="536"/>
      <c r="B44" s="536"/>
    </row>
    <row r="45" spans="1:2" ht="12.75" customHeight="1" x14ac:dyDescent="0.2">
      <c r="A45" s="536"/>
      <c r="B45" s="536"/>
    </row>
    <row r="46" spans="1:2" ht="12.75" customHeight="1" x14ac:dyDescent="0.2">
      <c r="A46" s="537"/>
      <c r="B46" s="536"/>
    </row>
    <row r="47" spans="1:2" ht="12.75" customHeight="1" x14ac:dyDescent="0.2">
      <c r="A47" s="536"/>
      <c r="B47" s="536"/>
    </row>
    <row r="48" spans="1:2" ht="12.75" customHeight="1" x14ac:dyDescent="0.2">
      <c r="A48" s="536"/>
      <c r="B48" s="536"/>
    </row>
    <row r="49" spans="1:2" ht="12.75" customHeight="1" x14ac:dyDescent="0.2">
      <c r="A49" s="536"/>
      <c r="B49" s="536"/>
    </row>
    <row r="50" spans="1:2" ht="12.75" customHeight="1" x14ac:dyDescent="0.2">
      <c r="A50" s="536"/>
      <c r="B50" s="536"/>
    </row>
    <row r="51" spans="1:2" ht="12.75" customHeight="1" x14ac:dyDescent="0.2">
      <c r="A51" s="536"/>
      <c r="B51" s="536"/>
    </row>
    <row r="52" spans="1:2" ht="12.75" customHeight="1" x14ac:dyDescent="0.2">
      <c r="A52" s="536"/>
      <c r="B52" s="536"/>
    </row>
    <row r="53" spans="1:2" ht="12.75" customHeight="1" x14ac:dyDescent="0.2">
      <c r="A53" s="536"/>
      <c r="B53" s="536"/>
    </row>
    <row r="54" spans="1:2" ht="12.75" customHeight="1" x14ac:dyDescent="0.2">
      <c r="A54" s="536"/>
      <c r="B54" s="536"/>
    </row>
    <row r="55" spans="1:2" ht="12.75" customHeight="1" x14ac:dyDescent="0.2">
      <c r="A55" s="536"/>
      <c r="B55" s="536"/>
    </row>
    <row r="56" spans="1:2" ht="12.75" customHeight="1" x14ac:dyDescent="0.2">
      <c r="A56" s="536"/>
      <c r="B56" s="536"/>
    </row>
    <row r="57" spans="1:2" ht="12.75" customHeight="1" x14ac:dyDescent="0.2">
      <c r="A57" s="536"/>
      <c r="B57" s="536"/>
    </row>
    <row r="58" spans="1:2" ht="12.75" customHeight="1" x14ac:dyDescent="0.2">
      <c r="A58" s="536"/>
      <c r="B58" s="536"/>
    </row>
    <row r="59" spans="1:2" ht="12.75" customHeight="1" x14ac:dyDescent="0.2">
      <c r="A59" s="536"/>
      <c r="B59" s="536"/>
    </row>
    <row r="60" spans="1:2" ht="12.75" customHeight="1" x14ac:dyDescent="0.2">
      <c r="A60" s="536"/>
      <c r="B60" s="536"/>
    </row>
    <row r="61" spans="1:2" ht="12.75" customHeight="1" x14ac:dyDescent="0.2">
      <c r="A61" s="536"/>
      <c r="B61" s="536"/>
    </row>
    <row r="62" spans="1:2" ht="12.75" customHeight="1" x14ac:dyDescent="0.2">
      <c r="A62" s="536"/>
      <c r="B62" s="536"/>
    </row>
    <row r="63" spans="1:2" ht="12.75" customHeight="1" x14ac:dyDescent="0.2">
      <c r="A63" s="536"/>
      <c r="B63" s="536"/>
    </row>
    <row r="64" spans="1:2" ht="12.75" customHeight="1" x14ac:dyDescent="0.2">
      <c r="A64" s="536"/>
      <c r="B64" s="536"/>
    </row>
    <row r="65" spans="1:2" ht="12.75" customHeight="1" x14ac:dyDescent="0.2">
      <c r="A65" s="536"/>
      <c r="B65" s="536"/>
    </row>
    <row r="66" spans="1:2" ht="12.75" customHeight="1" x14ac:dyDescent="0.2">
      <c r="A66" s="536"/>
      <c r="B66" s="536"/>
    </row>
    <row r="67" spans="1:2" ht="12.75" customHeight="1" x14ac:dyDescent="0.2">
      <c r="A67" s="536"/>
      <c r="B67" s="536"/>
    </row>
    <row r="68" spans="1:2" ht="12.75" customHeight="1" x14ac:dyDescent="0.2">
      <c r="A68" s="536"/>
      <c r="B68" s="536"/>
    </row>
    <row r="69" spans="1:2" ht="12.75" customHeight="1" x14ac:dyDescent="0.2">
      <c r="A69" s="536"/>
      <c r="B69" s="536"/>
    </row>
    <row r="70" spans="1:2" ht="12.75" customHeight="1" x14ac:dyDescent="0.2">
      <c r="A70" s="536"/>
      <c r="B70" s="536"/>
    </row>
    <row r="71" spans="1:2" ht="12.75" customHeight="1" x14ac:dyDescent="0.2">
      <c r="A71" s="536"/>
      <c r="B71" s="536"/>
    </row>
    <row r="72" spans="1:2" ht="12.75" customHeight="1" x14ac:dyDescent="0.2">
      <c r="A72" s="536"/>
      <c r="B72" s="536"/>
    </row>
    <row r="73" spans="1:2" ht="12.75" customHeight="1" x14ac:dyDescent="0.2">
      <c r="A73" s="536"/>
      <c r="B73" s="536"/>
    </row>
    <row r="74" spans="1:2" ht="12.75" customHeight="1" x14ac:dyDescent="0.2">
      <c r="A74" s="536"/>
      <c r="B74" s="536"/>
    </row>
    <row r="75" spans="1:2" ht="12.75" customHeight="1" x14ac:dyDescent="0.2">
      <c r="A75" s="536"/>
      <c r="B75" s="536"/>
    </row>
    <row r="76" spans="1:2" ht="12.75" customHeight="1" x14ac:dyDescent="0.2">
      <c r="A76" s="536"/>
      <c r="B76" s="536"/>
    </row>
    <row r="77" spans="1:2" ht="12.75" customHeight="1" x14ac:dyDescent="0.2">
      <c r="A77" s="536"/>
      <c r="B77" s="536"/>
    </row>
    <row r="78" spans="1:2" ht="12.75" customHeight="1" x14ac:dyDescent="0.2">
      <c r="A78" s="536"/>
      <c r="B78" s="536"/>
    </row>
    <row r="79" spans="1:2" ht="12.75" customHeight="1" x14ac:dyDescent="0.2">
      <c r="A79" s="536"/>
      <c r="B79" s="536"/>
    </row>
    <row r="80" spans="1:2" ht="12.75" customHeight="1" x14ac:dyDescent="0.2">
      <c r="A80" s="536"/>
      <c r="B80" s="536"/>
    </row>
    <row r="81" spans="1:2" ht="12.75" customHeight="1" x14ac:dyDescent="0.2">
      <c r="A81" s="536"/>
      <c r="B81" s="536"/>
    </row>
    <row r="82" spans="1:2" ht="12.75" customHeight="1" x14ac:dyDescent="0.2">
      <c r="A82" s="536"/>
      <c r="B82" s="536"/>
    </row>
    <row r="83" spans="1:2" ht="12.75" customHeight="1" x14ac:dyDescent="0.2">
      <c r="A83" s="536"/>
      <c r="B83" s="536"/>
    </row>
    <row r="84" spans="1:2" ht="12.75" customHeight="1" x14ac:dyDescent="0.2">
      <c r="A84" s="536"/>
      <c r="B84" s="536"/>
    </row>
    <row r="85" spans="1:2" ht="12.75" customHeight="1" x14ac:dyDescent="0.2">
      <c r="A85" s="536"/>
      <c r="B85" s="536"/>
    </row>
    <row r="86" spans="1:2" ht="12.75" customHeight="1" x14ac:dyDescent="0.2">
      <c r="A86" s="536"/>
      <c r="B86" s="536"/>
    </row>
    <row r="87" spans="1:2" ht="12.75" customHeight="1" x14ac:dyDescent="0.2">
      <c r="A87" s="536"/>
      <c r="B87" s="536"/>
    </row>
    <row r="88" spans="1:2" ht="12.75" customHeight="1" x14ac:dyDescent="0.2">
      <c r="A88" s="536"/>
      <c r="B88" s="536"/>
    </row>
    <row r="89" spans="1:2" ht="12.75" customHeight="1" x14ac:dyDescent="0.2">
      <c r="A89" s="536"/>
      <c r="B89" s="536"/>
    </row>
    <row r="90" spans="1:2" ht="12.75" customHeight="1" x14ac:dyDescent="0.2">
      <c r="A90" s="536"/>
      <c r="B90" s="536"/>
    </row>
    <row r="91" spans="1:2" ht="12.75" customHeight="1" x14ac:dyDescent="0.2">
      <c r="A91" s="536"/>
      <c r="B91" s="536"/>
    </row>
    <row r="92" spans="1:2" ht="12.75" customHeight="1" x14ac:dyDescent="0.2">
      <c r="A92" s="536"/>
      <c r="B92" s="536"/>
    </row>
    <row r="93" spans="1:2" ht="12.75" customHeight="1" x14ac:dyDescent="0.2">
      <c r="A93" s="536"/>
      <c r="B93" s="536"/>
    </row>
    <row r="94" spans="1:2" ht="12.75" customHeight="1" x14ac:dyDescent="0.2">
      <c r="A94" s="536"/>
      <c r="B94" s="536"/>
    </row>
    <row r="95" spans="1:2" ht="12.75" customHeight="1" x14ac:dyDescent="0.2">
      <c r="A95" s="536"/>
      <c r="B95" s="536"/>
    </row>
    <row r="96" spans="1:2" ht="12.75" customHeight="1" x14ac:dyDescent="0.2">
      <c r="A96" s="536"/>
      <c r="B96" s="536"/>
    </row>
    <row r="97" spans="1:2" ht="12.75" customHeight="1" x14ac:dyDescent="0.2">
      <c r="A97" s="536"/>
      <c r="B97" s="536"/>
    </row>
    <row r="98" spans="1:2" ht="12.75" customHeight="1" x14ac:dyDescent="0.2">
      <c r="A98" s="536"/>
      <c r="B98" s="536"/>
    </row>
    <row r="99" spans="1:2" ht="12.75" customHeight="1" x14ac:dyDescent="0.2">
      <c r="A99" s="536"/>
      <c r="B99" s="536"/>
    </row>
    <row r="100" spans="1:2" ht="12.75" customHeight="1" x14ac:dyDescent="0.2">
      <c r="A100" s="536"/>
      <c r="B100" s="536"/>
    </row>
    <row r="101" spans="1:2" ht="12.75" customHeight="1" x14ac:dyDescent="0.2">
      <c r="A101" s="536"/>
      <c r="B101" s="536"/>
    </row>
    <row r="102" spans="1:2" ht="12.75" customHeight="1" x14ac:dyDescent="0.2">
      <c r="A102" s="536"/>
      <c r="B102" s="536"/>
    </row>
    <row r="103" spans="1:2" ht="12.75" customHeight="1" x14ac:dyDescent="0.2">
      <c r="A103" s="536"/>
      <c r="B103" s="536"/>
    </row>
    <row r="104" spans="1:2" ht="12.75" customHeight="1" x14ac:dyDescent="0.2">
      <c r="A104" s="536"/>
      <c r="B104" s="536"/>
    </row>
    <row r="105" spans="1:2" ht="12.75" customHeight="1" x14ac:dyDescent="0.2">
      <c r="A105" s="536"/>
      <c r="B105" s="536"/>
    </row>
    <row r="106" spans="1:2" ht="12.75" customHeight="1" x14ac:dyDescent="0.2">
      <c r="A106" s="536"/>
      <c r="B106" s="536"/>
    </row>
    <row r="107" spans="1:2" ht="12.75" customHeight="1" x14ac:dyDescent="0.2">
      <c r="A107" s="536"/>
      <c r="B107" s="536"/>
    </row>
    <row r="108" spans="1:2" ht="12.75" customHeight="1" x14ac:dyDescent="0.2">
      <c r="A108" s="536"/>
      <c r="B108" s="536"/>
    </row>
    <row r="109" spans="1:2" ht="12.75" customHeight="1" x14ac:dyDescent="0.2">
      <c r="A109" s="536"/>
      <c r="B109" s="536"/>
    </row>
    <row r="110" spans="1:2" ht="12.75" customHeight="1" x14ac:dyDescent="0.2">
      <c r="A110" s="536"/>
      <c r="B110" s="536"/>
    </row>
    <row r="111" spans="1:2" ht="12.75" customHeight="1" x14ac:dyDescent="0.2">
      <c r="A111" s="536"/>
      <c r="B111" s="536"/>
    </row>
    <row r="112" spans="1:2" ht="12.75" customHeight="1" x14ac:dyDescent="0.2">
      <c r="A112" s="536"/>
      <c r="B112" s="536"/>
    </row>
    <row r="113" spans="1:2" ht="12.75" customHeight="1" x14ac:dyDescent="0.2">
      <c r="A113" s="536"/>
      <c r="B113" s="536"/>
    </row>
    <row r="114" spans="1:2" ht="12.75" customHeight="1" x14ac:dyDescent="0.2">
      <c r="A114" s="536"/>
      <c r="B114" s="536"/>
    </row>
    <row r="115" spans="1:2" ht="12.75" customHeight="1" x14ac:dyDescent="0.2">
      <c r="A115" s="536"/>
      <c r="B115" s="536"/>
    </row>
    <row r="116" spans="1:2" ht="12.75" customHeight="1" x14ac:dyDescent="0.2">
      <c r="A116" s="536"/>
      <c r="B116" s="536"/>
    </row>
    <row r="117" spans="1:2" ht="12.75" customHeight="1" x14ac:dyDescent="0.2">
      <c r="A117" s="536"/>
      <c r="B117" s="536"/>
    </row>
    <row r="118" spans="1:2" ht="12.75" customHeight="1" x14ac:dyDescent="0.2">
      <c r="A118" s="536"/>
      <c r="B118" s="536"/>
    </row>
    <row r="119" spans="1:2" ht="12.75" customHeight="1" x14ac:dyDescent="0.2">
      <c r="A119" s="536"/>
      <c r="B119" s="536"/>
    </row>
    <row r="120" spans="1:2" ht="12.75" customHeight="1" x14ac:dyDescent="0.2">
      <c r="A120" s="536"/>
      <c r="B120" s="536"/>
    </row>
    <row r="121" spans="1:2" ht="12.75" customHeight="1" x14ac:dyDescent="0.2">
      <c r="A121" s="536"/>
      <c r="B121" s="536"/>
    </row>
    <row r="122" spans="1:2" ht="12.75" customHeight="1" x14ac:dyDescent="0.2">
      <c r="A122" s="536"/>
      <c r="B122" s="536"/>
    </row>
    <row r="123" spans="1:2" ht="12.75" customHeight="1" x14ac:dyDescent="0.2">
      <c r="A123" s="536"/>
      <c r="B123" s="536"/>
    </row>
    <row r="124" spans="1:2" ht="12.75" customHeight="1" x14ac:dyDescent="0.2">
      <c r="A124" s="536"/>
      <c r="B124" s="536"/>
    </row>
    <row r="125" spans="1:2" ht="12.75" customHeight="1" x14ac:dyDescent="0.2">
      <c r="A125" s="536"/>
      <c r="B125" s="536"/>
    </row>
    <row r="126" spans="1:2" ht="12.75" customHeight="1" x14ac:dyDescent="0.2">
      <c r="A126" s="536"/>
      <c r="B126" s="536"/>
    </row>
    <row r="127" spans="1:2" ht="12.75" customHeight="1" x14ac:dyDescent="0.2">
      <c r="A127" s="536"/>
      <c r="B127" s="536"/>
    </row>
    <row r="128" spans="1:2" ht="12.75" customHeight="1" x14ac:dyDescent="0.2">
      <c r="A128" s="536"/>
      <c r="B128" s="536"/>
    </row>
    <row r="129" spans="1:2" ht="12.75" customHeight="1" x14ac:dyDescent="0.2">
      <c r="A129" s="536"/>
      <c r="B129" s="536"/>
    </row>
    <row r="130" spans="1:2" ht="12.75" customHeight="1" x14ac:dyDescent="0.2">
      <c r="A130" s="536"/>
      <c r="B130" s="536"/>
    </row>
    <row r="131" spans="1:2" ht="12.75" customHeight="1" x14ac:dyDescent="0.2">
      <c r="A131" s="536"/>
      <c r="B131" s="536"/>
    </row>
    <row r="132" spans="1:2" ht="12.75" customHeight="1" x14ac:dyDescent="0.2">
      <c r="A132" s="536"/>
      <c r="B132" s="536"/>
    </row>
    <row r="133" spans="1:2" ht="12.75" customHeight="1" x14ac:dyDescent="0.2">
      <c r="A133" s="536"/>
      <c r="B133" s="536"/>
    </row>
    <row r="134" spans="1:2" ht="12.75" customHeight="1" x14ac:dyDescent="0.2">
      <c r="A134" s="536"/>
      <c r="B134" s="536"/>
    </row>
    <row r="135" spans="1:2" ht="12.75" customHeight="1" x14ac:dyDescent="0.2">
      <c r="A135" s="536"/>
      <c r="B135" s="536"/>
    </row>
    <row r="136" spans="1:2" ht="12.75" customHeight="1" x14ac:dyDescent="0.2">
      <c r="A136" s="536"/>
      <c r="B136" s="536"/>
    </row>
    <row r="137" spans="1:2" ht="12.75" customHeight="1" x14ac:dyDescent="0.2">
      <c r="A137" s="536"/>
      <c r="B137" s="536"/>
    </row>
    <row r="138" spans="1:2" ht="12.75" customHeight="1" x14ac:dyDescent="0.2">
      <c r="A138" s="536"/>
      <c r="B138" s="536"/>
    </row>
    <row r="139" spans="1:2" ht="12.75" customHeight="1" x14ac:dyDescent="0.2">
      <c r="A139" s="536"/>
      <c r="B139" s="536"/>
    </row>
    <row r="140" spans="1:2" ht="12.75" customHeight="1" x14ac:dyDescent="0.2">
      <c r="A140" s="536"/>
      <c r="B140" s="536"/>
    </row>
    <row r="141" spans="1:2" ht="12.75" customHeight="1" x14ac:dyDescent="0.2">
      <c r="A141" s="536"/>
      <c r="B141" s="536"/>
    </row>
    <row r="142" spans="1:2" ht="12.75" customHeight="1" x14ac:dyDescent="0.2">
      <c r="A142" s="536"/>
      <c r="B142" s="536"/>
    </row>
    <row r="143" spans="1:2" ht="12.75" customHeight="1" x14ac:dyDescent="0.2">
      <c r="A143" s="536"/>
      <c r="B143" s="536"/>
    </row>
    <row r="144" spans="1:2" ht="12.75" customHeight="1" x14ac:dyDescent="0.2">
      <c r="A144" s="536"/>
      <c r="B144" s="536"/>
    </row>
    <row r="145" spans="1:2" ht="12.75" customHeight="1" x14ac:dyDescent="0.2">
      <c r="A145" s="536"/>
      <c r="B145" s="536"/>
    </row>
    <row r="146" spans="1:2" ht="12.75" customHeight="1" x14ac:dyDescent="0.2">
      <c r="A146" s="536"/>
      <c r="B146" s="536"/>
    </row>
    <row r="147" spans="1:2" ht="12.75" customHeight="1" x14ac:dyDescent="0.2">
      <c r="A147" s="536"/>
      <c r="B147" s="536"/>
    </row>
    <row r="148" spans="1:2" ht="12.75" customHeight="1" x14ac:dyDescent="0.2">
      <c r="A148" s="536"/>
      <c r="B148" s="536"/>
    </row>
    <row r="149" spans="1:2" ht="12.75" customHeight="1" x14ac:dyDescent="0.2">
      <c r="A149" s="536"/>
      <c r="B149" s="536"/>
    </row>
    <row r="150" spans="1:2" ht="12.75" customHeight="1" x14ac:dyDescent="0.2">
      <c r="A150" s="536"/>
      <c r="B150" s="536"/>
    </row>
    <row r="151" spans="1:2" ht="12.75" customHeight="1" x14ac:dyDescent="0.2">
      <c r="A151" s="536"/>
      <c r="B151" s="536"/>
    </row>
    <row r="152" spans="1:2" ht="12.75" customHeight="1" x14ac:dyDescent="0.2">
      <c r="A152" s="536"/>
      <c r="B152" s="536"/>
    </row>
    <row r="153" spans="1:2" ht="12.75" customHeight="1" x14ac:dyDescent="0.2">
      <c r="A153" s="536"/>
      <c r="B153" s="536"/>
    </row>
    <row r="154" spans="1:2" ht="12.75" customHeight="1" x14ac:dyDescent="0.2">
      <c r="A154" s="536"/>
      <c r="B154" s="536"/>
    </row>
    <row r="155" spans="1:2" ht="12.75" customHeight="1" x14ac:dyDescent="0.2">
      <c r="A155" s="536"/>
      <c r="B155" s="536"/>
    </row>
    <row r="156" spans="1:2" ht="12.75" customHeight="1" x14ac:dyDescent="0.2">
      <c r="A156" s="536"/>
      <c r="B156" s="536"/>
    </row>
    <row r="157" spans="1:2" ht="12.75" customHeight="1" x14ac:dyDescent="0.2">
      <c r="A157" s="536"/>
      <c r="B157" s="536"/>
    </row>
    <row r="158" spans="1:2" ht="12.75" customHeight="1" x14ac:dyDescent="0.2">
      <c r="A158" s="536"/>
      <c r="B158" s="536"/>
    </row>
    <row r="159" spans="1:2" ht="12.75" customHeight="1" x14ac:dyDescent="0.2">
      <c r="A159" s="536"/>
      <c r="B159" s="536"/>
    </row>
    <row r="160" spans="1:2" ht="12.75" customHeight="1" x14ac:dyDescent="0.2">
      <c r="A160" s="536"/>
      <c r="B160" s="536"/>
    </row>
    <row r="161" spans="1:2" ht="12.75" customHeight="1" x14ac:dyDescent="0.2">
      <c r="A161" s="536"/>
      <c r="B161" s="536"/>
    </row>
    <row r="162" spans="1:2" ht="12.75" customHeight="1" x14ac:dyDescent="0.2">
      <c r="A162" s="536"/>
      <c r="B162" s="536"/>
    </row>
    <row r="163" spans="1:2" ht="12.75" customHeight="1" x14ac:dyDescent="0.2">
      <c r="A163" s="536"/>
      <c r="B163" s="536"/>
    </row>
    <row r="164" spans="1:2" ht="12.75" customHeight="1" x14ac:dyDescent="0.2">
      <c r="A164" s="536"/>
      <c r="B164" s="536"/>
    </row>
    <row r="165" spans="1:2" ht="12.75" customHeight="1" x14ac:dyDescent="0.2">
      <c r="A165" s="536"/>
      <c r="B165" s="536"/>
    </row>
    <row r="166" spans="1:2" ht="12.75" customHeight="1" x14ac:dyDescent="0.2">
      <c r="A166" s="536"/>
      <c r="B166" s="536"/>
    </row>
    <row r="167" spans="1:2" ht="12.75" customHeight="1" x14ac:dyDescent="0.2">
      <c r="A167" s="536"/>
      <c r="B167" s="536"/>
    </row>
    <row r="168" spans="1:2" ht="12.75" customHeight="1" x14ac:dyDescent="0.2">
      <c r="A168" s="536"/>
      <c r="B168" s="536"/>
    </row>
    <row r="169" spans="1:2" ht="12.75" customHeight="1" x14ac:dyDescent="0.2">
      <c r="A169" s="536"/>
      <c r="B169" s="536"/>
    </row>
    <row r="170" spans="1:2" ht="12.75" customHeight="1" x14ac:dyDescent="0.2">
      <c r="A170" s="536"/>
      <c r="B170" s="536"/>
    </row>
    <row r="171" spans="1:2" ht="12.75" customHeight="1" x14ac:dyDescent="0.2">
      <c r="A171" s="536"/>
      <c r="B171" s="536"/>
    </row>
    <row r="172" spans="1:2" ht="12.75" customHeight="1" x14ac:dyDescent="0.2">
      <c r="A172" s="536"/>
      <c r="B172" s="536"/>
    </row>
    <row r="173" spans="1:2" ht="12.75" customHeight="1" x14ac:dyDescent="0.2">
      <c r="A173" s="536"/>
      <c r="B173" s="536"/>
    </row>
    <row r="174" spans="1:2" ht="12.75" customHeight="1" x14ac:dyDescent="0.2">
      <c r="A174" s="536"/>
      <c r="B174" s="536"/>
    </row>
    <row r="175" spans="1:2" ht="12.75" customHeight="1" x14ac:dyDescent="0.2">
      <c r="A175" s="536"/>
      <c r="B175" s="536"/>
    </row>
    <row r="176" spans="1:2" ht="12.75" customHeight="1" x14ac:dyDescent="0.2">
      <c r="A176" s="536"/>
      <c r="B176" s="536"/>
    </row>
    <row r="177" spans="1:2" ht="12.75" customHeight="1" x14ac:dyDescent="0.2">
      <c r="A177" s="536"/>
      <c r="B177" s="536"/>
    </row>
    <row r="178" spans="1:2" ht="12.75" customHeight="1" x14ac:dyDescent="0.2">
      <c r="A178" s="536"/>
      <c r="B178" s="536"/>
    </row>
    <row r="179" spans="1:2" ht="12.75" customHeight="1" x14ac:dyDescent="0.2">
      <c r="A179" s="536"/>
      <c r="B179" s="536"/>
    </row>
    <row r="180" spans="1:2" ht="12.75" customHeight="1" x14ac:dyDescent="0.2">
      <c r="A180" s="536"/>
      <c r="B180" s="536"/>
    </row>
    <row r="181" spans="1:2" ht="12.75" customHeight="1" x14ac:dyDescent="0.2">
      <c r="A181" s="536"/>
      <c r="B181" s="536"/>
    </row>
    <row r="182" spans="1:2" ht="12.75" customHeight="1" x14ac:dyDescent="0.2">
      <c r="A182" s="536"/>
      <c r="B182" s="536"/>
    </row>
    <row r="183" spans="1:2" ht="12.75" customHeight="1" x14ac:dyDescent="0.2">
      <c r="A183" s="536"/>
      <c r="B183" s="536"/>
    </row>
    <row r="184" spans="1:2" ht="12.75" customHeight="1" x14ac:dyDescent="0.2">
      <c r="A184" s="536"/>
      <c r="B184" s="536"/>
    </row>
    <row r="185" spans="1:2" ht="12.75" customHeight="1" x14ac:dyDescent="0.2">
      <c r="A185" s="536"/>
      <c r="B185" s="536"/>
    </row>
    <row r="186" spans="1:2" ht="12.75" customHeight="1" x14ac:dyDescent="0.2">
      <c r="A186" s="536"/>
      <c r="B186" s="536"/>
    </row>
    <row r="187" spans="1:2" ht="12.75" customHeight="1" x14ac:dyDescent="0.2">
      <c r="A187" s="536"/>
      <c r="B187" s="536"/>
    </row>
    <row r="188" spans="1:2" ht="12.75" customHeight="1" x14ac:dyDescent="0.2">
      <c r="A188" s="536"/>
      <c r="B188" s="536"/>
    </row>
    <row r="189" spans="1:2" ht="12.75" customHeight="1" x14ac:dyDescent="0.2">
      <c r="A189" s="536"/>
      <c r="B189" s="536"/>
    </row>
    <row r="190" spans="1:2" ht="12.75" customHeight="1" x14ac:dyDescent="0.2">
      <c r="A190" s="536"/>
      <c r="B190" s="536"/>
    </row>
    <row r="191" spans="1:2" ht="12.75" customHeight="1" x14ac:dyDescent="0.2">
      <c r="A191" s="536"/>
      <c r="B191" s="536"/>
    </row>
    <row r="192" spans="1:2" ht="12.75" customHeight="1" x14ac:dyDescent="0.2">
      <c r="A192" s="536"/>
      <c r="B192" s="536"/>
    </row>
    <row r="193" spans="1:2" ht="12.75" customHeight="1" x14ac:dyDescent="0.2">
      <c r="A193" s="536"/>
      <c r="B193" s="536"/>
    </row>
    <row r="194" spans="1:2" ht="12.75" customHeight="1" x14ac:dyDescent="0.2">
      <c r="A194" s="536"/>
      <c r="B194" s="536"/>
    </row>
    <row r="195" spans="1:2" ht="12.75" customHeight="1" x14ac:dyDescent="0.2">
      <c r="A195" s="536"/>
      <c r="B195" s="536"/>
    </row>
    <row r="196" spans="1:2" ht="12.75" customHeight="1" x14ac:dyDescent="0.2">
      <c r="A196" s="536"/>
      <c r="B196" s="536"/>
    </row>
    <row r="197" spans="1:2" ht="12.75" customHeight="1" x14ac:dyDescent="0.2">
      <c r="A197" s="536"/>
      <c r="B197" s="536"/>
    </row>
    <row r="198" spans="1:2" ht="12.75" customHeight="1" x14ac:dyDescent="0.2">
      <c r="A198" s="536"/>
      <c r="B198" s="536"/>
    </row>
    <row r="199" spans="1:2" ht="12.75" customHeight="1" x14ac:dyDescent="0.2">
      <c r="A199" s="536"/>
      <c r="B199" s="536"/>
    </row>
    <row r="200" spans="1:2" ht="12.75" customHeight="1" x14ac:dyDescent="0.2">
      <c r="A200" s="536"/>
      <c r="B200" s="536"/>
    </row>
    <row r="201" spans="1:2" ht="12.75" customHeight="1" x14ac:dyDescent="0.2">
      <c r="A201" s="536"/>
      <c r="B201" s="536"/>
    </row>
    <row r="202" spans="1:2" ht="12.75" customHeight="1" x14ac:dyDescent="0.2">
      <c r="A202" s="536"/>
      <c r="B202" s="536"/>
    </row>
    <row r="203" spans="1:2" ht="12.75" customHeight="1" x14ac:dyDescent="0.2">
      <c r="A203" s="536"/>
      <c r="B203" s="536"/>
    </row>
    <row r="204" spans="1:2" ht="12.75" customHeight="1" x14ac:dyDescent="0.2">
      <c r="A204" s="536"/>
      <c r="B204" s="536"/>
    </row>
    <row r="205" spans="1:2" ht="12.75" customHeight="1" x14ac:dyDescent="0.2">
      <c r="A205" s="536"/>
      <c r="B205" s="536"/>
    </row>
    <row r="206" spans="1:2" ht="12.75" customHeight="1" x14ac:dyDescent="0.2">
      <c r="A206" s="536"/>
      <c r="B206" s="536"/>
    </row>
    <row r="207" spans="1:2" ht="12.75" customHeight="1" x14ac:dyDescent="0.2">
      <c r="A207" s="536"/>
      <c r="B207" s="536"/>
    </row>
    <row r="208" spans="1:2" ht="12.75" customHeight="1" x14ac:dyDescent="0.2">
      <c r="A208" s="536"/>
      <c r="B208" s="536"/>
    </row>
    <row r="209" spans="1:2" ht="12.75" customHeight="1" x14ac:dyDescent="0.2">
      <c r="A209" s="536"/>
      <c r="B209" s="536"/>
    </row>
    <row r="210" spans="1:2" ht="12.75" customHeight="1" x14ac:dyDescent="0.2">
      <c r="A210" s="536"/>
      <c r="B210" s="536"/>
    </row>
    <row r="211" spans="1:2" ht="12.75" customHeight="1" x14ac:dyDescent="0.2">
      <c r="A211" s="536"/>
      <c r="B211" s="536"/>
    </row>
    <row r="212" spans="1:2" ht="12.75" customHeight="1" x14ac:dyDescent="0.2">
      <c r="A212" s="536"/>
      <c r="B212" s="536"/>
    </row>
    <row r="213" spans="1:2" ht="12.75" customHeight="1" x14ac:dyDescent="0.2">
      <c r="A213" s="536"/>
      <c r="B213" s="536"/>
    </row>
    <row r="214" spans="1:2" ht="12.75" customHeight="1" x14ac:dyDescent="0.2">
      <c r="A214" s="536"/>
      <c r="B214" s="536"/>
    </row>
    <row r="215" spans="1:2" ht="12.75" customHeight="1" x14ac:dyDescent="0.2">
      <c r="A215" s="536"/>
      <c r="B215" s="536"/>
    </row>
    <row r="216" spans="1:2" ht="12.75" customHeight="1" x14ac:dyDescent="0.2">
      <c r="A216" s="536"/>
      <c r="B216" s="536"/>
    </row>
    <row r="217" spans="1:2" ht="12.75" customHeight="1" x14ac:dyDescent="0.2">
      <c r="A217" s="536"/>
      <c r="B217" s="536"/>
    </row>
    <row r="218" spans="1:2" ht="12.75" customHeight="1" x14ac:dyDescent="0.2">
      <c r="A218" s="536"/>
      <c r="B218" s="536"/>
    </row>
    <row r="219" spans="1:2" ht="12.75" customHeight="1" x14ac:dyDescent="0.2">
      <c r="A219" s="536"/>
      <c r="B219" s="536"/>
    </row>
    <row r="220" spans="1:2" ht="12.75" customHeight="1" x14ac:dyDescent="0.2">
      <c r="A220" s="536"/>
      <c r="B220" s="536"/>
    </row>
    <row r="221" spans="1:2" ht="12.75" customHeight="1" x14ac:dyDescent="0.2">
      <c r="A221" s="536"/>
      <c r="B221" s="536"/>
    </row>
    <row r="222" spans="1:2" ht="12.75" customHeight="1" x14ac:dyDescent="0.2">
      <c r="A222" s="536"/>
      <c r="B222" s="536"/>
    </row>
    <row r="223" spans="1:2" ht="12.75" customHeight="1" x14ac:dyDescent="0.2">
      <c r="A223" s="536"/>
      <c r="B223" s="536"/>
    </row>
    <row r="224" spans="1:2" ht="12.75" customHeight="1" x14ac:dyDescent="0.2">
      <c r="A224" s="536"/>
      <c r="B224" s="536"/>
    </row>
    <row r="225" spans="1:2" ht="12.75" customHeight="1" x14ac:dyDescent="0.2">
      <c r="A225" s="536"/>
      <c r="B225" s="536"/>
    </row>
    <row r="226" spans="1:2" ht="12.75" customHeight="1" x14ac:dyDescent="0.2">
      <c r="A226" s="536"/>
      <c r="B226" s="536"/>
    </row>
    <row r="227" spans="1:2" ht="12.75" customHeight="1" x14ac:dyDescent="0.2">
      <c r="A227" s="536"/>
      <c r="B227" s="536"/>
    </row>
    <row r="228" spans="1:2" ht="12.75" customHeight="1" x14ac:dyDescent="0.2">
      <c r="A228" s="536"/>
      <c r="B228" s="536"/>
    </row>
    <row r="229" spans="1:2" ht="12.75" customHeight="1" x14ac:dyDescent="0.2">
      <c r="A229" s="536"/>
      <c r="B229" s="536"/>
    </row>
    <row r="230" spans="1:2" ht="12.75" customHeight="1" x14ac:dyDescent="0.2">
      <c r="A230" s="536"/>
      <c r="B230" s="536"/>
    </row>
    <row r="231" spans="1:2" ht="12.75" customHeight="1" x14ac:dyDescent="0.2">
      <c r="A231" s="536"/>
      <c r="B231" s="536"/>
    </row>
    <row r="232" spans="1:2" ht="12.75" customHeight="1" x14ac:dyDescent="0.2">
      <c r="A232" s="536"/>
      <c r="B232" s="536"/>
    </row>
    <row r="233" spans="1:2" ht="12.75" customHeight="1" x14ac:dyDescent="0.2">
      <c r="A233" s="536"/>
      <c r="B233" s="536"/>
    </row>
    <row r="234" spans="1:2" ht="12.75" customHeight="1" x14ac:dyDescent="0.2">
      <c r="A234" s="536"/>
      <c r="B234" s="536"/>
    </row>
    <row r="235" spans="1:2" ht="12.75" customHeight="1" x14ac:dyDescent="0.2">
      <c r="A235" s="536"/>
      <c r="B235" s="536"/>
    </row>
    <row r="236" spans="1:2" ht="12.75" customHeight="1" x14ac:dyDescent="0.2">
      <c r="A236" s="536"/>
      <c r="B236" s="536"/>
    </row>
    <row r="237" spans="1:2" ht="12.75" customHeight="1" x14ac:dyDescent="0.2">
      <c r="A237" s="536"/>
      <c r="B237" s="536"/>
    </row>
    <row r="238" spans="1:2" ht="12.75" customHeight="1" x14ac:dyDescent="0.2">
      <c r="A238" s="536"/>
      <c r="B238" s="536"/>
    </row>
    <row r="239" spans="1:2" ht="12.75" customHeight="1" x14ac:dyDescent="0.2">
      <c r="A239" s="536"/>
      <c r="B239" s="536"/>
    </row>
    <row r="240" spans="1:2" ht="12.75" customHeight="1" x14ac:dyDescent="0.2">
      <c r="A240" s="536"/>
      <c r="B240" s="536"/>
    </row>
    <row r="241" spans="1:2" ht="12.75" customHeight="1" x14ac:dyDescent="0.2">
      <c r="A241" s="536"/>
      <c r="B241" s="536"/>
    </row>
    <row r="242" spans="1:2" ht="12.75" customHeight="1" x14ac:dyDescent="0.2">
      <c r="A242" s="536"/>
      <c r="B242" s="536"/>
    </row>
    <row r="243" spans="1:2" ht="12.75" customHeight="1" x14ac:dyDescent="0.2">
      <c r="A243" s="536"/>
      <c r="B243" s="536"/>
    </row>
    <row r="244" spans="1:2" ht="12.75" customHeight="1" x14ac:dyDescent="0.2">
      <c r="A244" s="536"/>
      <c r="B244" s="536"/>
    </row>
    <row r="245" spans="1:2" ht="12.75" customHeight="1" x14ac:dyDescent="0.2">
      <c r="A245" s="536"/>
      <c r="B245" s="536"/>
    </row>
    <row r="246" spans="1:2" ht="12.75" customHeight="1" x14ac:dyDescent="0.2">
      <c r="A246" s="536"/>
      <c r="B246" s="536"/>
    </row>
    <row r="247" spans="1:2" ht="12.75" customHeight="1" x14ac:dyDescent="0.2">
      <c r="A247" s="536"/>
      <c r="B247" s="536"/>
    </row>
    <row r="248" spans="1:2" ht="12.75" customHeight="1" x14ac:dyDescent="0.2">
      <c r="A248" s="536"/>
      <c r="B248" s="536"/>
    </row>
    <row r="249" spans="1:2" ht="12.75" customHeight="1" x14ac:dyDescent="0.2">
      <c r="A249" s="536"/>
      <c r="B249" s="536"/>
    </row>
    <row r="250" spans="1:2" ht="12.75" customHeight="1" x14ac:dyDescent="0.2">
      <c r="A250" s="536"/>
      <c r="B250" s="536"/>
    </row>
    <row r="251" spans="1:2" ht="12.75" customHeight="1" x14ac:dyDescent="0.2">
      <c r="A251" s="536"/>
      <c r="B251" s="536"/>
    </row>
    <row r="252" spans="1:2" ht="12.75" customHeight="1" x14ac:dyDescent="0.2">
      <c r="A252" s="536"/>
      <c r="B252" s="536"/>
    </row>
    <row r="253" spans="1:2" ht="12.75" customHeight="1" x14ac:dyDescent="0.2">
      <c r="A253" s="536"/>
      <c r="B253" s="536"/>
    </row>
    <row r="254" spans="1:2" ht="12.75" customHeight="1" x14ac:dyDescent="0.2">
      <c r="A254" s="536"/>
      <c r="B254" s="536"/>
    </row>
    <row r="255" spans="1:2" ht="12.75" customHeight="1" x14ac:dyDescent="0.2">
      <c r="A255" s="536"/>
      <c r="B255" s="536"/>
    </row>
    <row r="256" spans="1:2" ht="12.75" customHeight="1" x14ac:dyDescent="0.2">
      <c r="A256" s="536"/>
      <c r="B256" s="536"/>
    </row>
    <row r="257" spans="1:2" ht="12.75" customHeight="1" x14ac:dyDescent="0.2">
      <c r="A257" s="536"/>
      <c r="B257" s="536"/>
    </row>
    <row r="258" spans="1:2" ht="12.75" customHeight="1" x14ac:dyDescent="0.2">
      <c r="A258" s="536"/>
      <c r="B258" s="536"/>
    </row>
    <row r="259" spans="1:2" ht="12.75" customHeight="1" x14ac:dyDescent="0.2">
      <c r="A259" s="536"/>
      <c r="B259" s="536"/>
    </row>
    <row r="260" spans="1:2" ht="12.75" customHeight="1" x14ac:dyDescent="0.2">
      <c r="A260" s="536"/>
      <c r="B260" s="536"/>
    </row>
    <row r="261" spans="1:2" ht="12.75" customHeight="1" x14ac:dyDescent="0.2">
      <c r="A261" s="536"/>
      <c r="B261" s="536"/>
    </row>
    <row r="262" spans="1:2" ht="12.75" customHeight="1" x14ac:dyDescent="0.2">
      <c r="A262" s="536"/>
      <c r="B262" s="536"/>
    </row>
    <row r="263" spans="1:2" ht="12.75" customHeight="1" x14ac:dyDescent="0.2">
      <c r="A263" s="536"/>
      <c r="B263" s="536"/>
    </row>
    <row r="264" spans="1:2" ht="12.75" customHeight="1" x14ac:dyDescent="0.2">
      <c r="A264" s="536"/>
      <c r="B264" s="536"/>
    </row>
    <row r="265" spans="1:2" ht="12.75" customHeight="1" x14ac:dyDescent="0.2">
      <c r="A265" s="536"/>
      <c r="B265" s="536"/>
    </row>
    <row r="266" spans="1:2" ht="12.75" customHeight="1" x14ac:dyDescent="0.2">
      <c r="A266" s="536"/>
      <c r="B266" s="536"/>
    </row>
    <row r="267" spans="1:2" ht="12.75" customHeight="1" x14ac:dyDescent="0.2">
      <c r="A267" s="536"/>
      <c r="B267" s="536"/>
    </row>
    <row r="268" spans="1:2" ht="12.75" customHeight="1" x14ac:dyDescent="0.2">
      <c r="A268" s="536"/>
      <c r="B268" s="536"/>
    </row>
    <row r="269" spans="1:2" ht="12.75" customHeight="1" x14ac:dyDescent="0.2">
      <c r="A269" s="536"/>
      <c r="B269" s="536"/>
    </row>
    <row r="270" spans="1:2" ht="12.75" customHeight="1" x14ac:dyDescent="0.2">
      <c r="A270" s="536"/>
      <c r="B270" s="536"/>
    </row>
    <row r="271" spans="1:2" ht="12.75" customHeight="1" x14ac:dyDescent="0.2">
      <c r="A271" s="536"/>
      <c r="B271" s="536"/>
    </row>
    <row r="272" spans="1:2" ht="12.75" customHeight="1" x14ac:dyDescent="0.2">
      <c r="A272" s="536"/>
      <c r="B272" s="536"/>
    </row>
    <row r="273" spans="1:2" ht="12.75" customHeight="1" x14ac:dyDescent="0.2">
      <c r="A273" s="536"/>
      <c r="B273" s="536"/>
    </row>
    <row r="274" spans="1:2" ht="12.75" customHeight="1" x14ac:dyDescent="0.2">
      <c r="A274" s="536"/>
      <c r="B274" s="536"/>
    </row>
    <row r="275" spans="1:2" ht="12.75" customHeight="1" x14ac:dyDescent="0.2">
      <c r="A275" s="536"/>
      <c r="B275" s="536"/>
    </row>
    <row r="276" spans="1:2" ht="12.75" customHeight="1" x14ac:dyDescent="0.2">
      <c r="A276" s="536"/>
      <c r="B276" s="536"/>
    </row>
    <row r="277" spans="1:2" ht="12.75" customHeight="1" x14ac:dyDescent="0.2">
      <c r="A277" s="536"/>
      <c r="B277" s="536"/>
    </row>
    <row r="278" spans="1:2" ht="12.75" customHeight="1" x14ac:dyDescent="0.2">
      <c r="A278" s="536"/>
      <c r="B278" s="536"/>
    </row>
    <row r="279" spans="1:2" ht="12.75" customHeight="1" x14ac:dyDescent="0.2">
      <c r="A279" s="536"/>
      <c r="B279" s="536"/>
    </row>
    <row r="280" spans="1:2" ht="12.75" customHeight="1" x14ac:dyDescent="0.2">
      <c r="A280" s="536"/>
      <c r="B280" s="536"/>
    </row>
    <row r="281" spans="1:2" ht="12.75" customHeight="1" x14ac:dyDescent="0.2">
      <c r="A281" s="536"/>
      <c r="B281" s="536"/>
    </row>
    <row r="282" spans="1:2" ht="12.75" customHeight="1" x14ac:dyDescent="0.2">
      <c r="A282" s="536"/>
      <c r="B282" s="536"/>
    </row>
    <row r="283" spans="1:2" ht="12.75" customHeight="1" x14ac:dyDescent="0.2">
      <c r="A283" s="536"/>
      <c r="B283" s="536"/>
    </row>
    <row r="284" spans="1:2" ht="12.75" customHeight="1" x14ac:dyDescent="0.2">
      <c r="A284" s="536"/>
      <c r="B284" s="536"/>
    </row>
    <row r="285" spans="1:2" ht="12.75" customHeight="1" x14ac:dyDescent="0.2">
      <c r="A285" s="536"/>
      <c r="B285" s="536"/>
    </row>
    <row r="286" spans="1:2" ht="12.75" customHeight="1" x14ac:dyDescent="0.2">
      <c r="A286" s="536"/>
      <c r="B286" s="536"/>
    </row>
    <row r="287" spans="1:2" ht="12.75" customHeight="1" x14ac:dyDescent="0.2">
      <c r="A287" s="536"/>
      <c r="B287" s="536"/>
    </row>
    <row r="288" spans="1:2" ht="12.75" customHeight="1" x14ac:dyDescent="0.2">
      <c r="A288" s="536"/>
      <c r="B288" s="536"/>
    </row>
    <row r="289" spans="1:2" ht="12.75" customHeight="1" x14ac:dyDescent="0.2">
      <c r="A289" s="536"/>
      <c r="B289" s="536"/>
    </row>
    <row r="290" spans="1:2" ht="12.75" customHeight="1" x14ac:dyDescent="0.2">
      <c r="A290" s="536"/>
      <c r="B290" s="536"/>
    </row>
    <row r="291" spans="1:2" ht="12.75" customHeight="1" x14ac:dyDescent="0.2">
      <c r="A291" s="536"/>
      <c r="B291" s="536"/>
    </row>
    <row r="292" spans="1:2" ht="12.75" customHeight="1" x14ac:dyDescent="0.2">
      <c r="A292" s="536"/>
      <c r="B292" s="536"/>
    </row>
    <row r="293" spans="1:2" ht="12.75" customHeight="1" x14ac:dyDescent="0.2">
      <c r="A293" s="536"/>
      <c r="B293" s="536"/>
    </row>
    <row r="294" spans="1:2" ht="12.75" customHeight="1" x14ac:dyDescent="0.2">
      <c r="A294" s="536"/>
      <c r="B294" s="536"/>
    </row>
    <row r="295" spans="1:2" ht="12.75" customHeight="1" x14ac:dyDescent="0.2">
      <c r="A295" s="536"/>
      <c r="B295" s="536"/>
    </row>
    <row r="296" spans="1:2" ht="12.75" customHeight="1" x14ac:dyDescent="0.2">
      <c r="A296" s="536"/>
      <c r="B296" s="536"/>
    </row>
    <row r="297" spans="1:2" ht="12.75" customHeight="1" x14ac:dyDescent="0.2">
      <c r="A297" s="536"/>
      <c r="B297" s="536"/>
    </row>
    <row r="298" spans="1:2" ht="12.75" customHeight="1" x14ac:dyDescent="0.2">
      <c r="A298" s="536"/>
      <c r="B298" s="536"/>
    </row>
    <row r="299" spans="1:2" ht="12.75" customHeight="1" x14ac:dyDescent="0.2">
      <c r="A299" s="536"/>
      <c r="B299" s="536"/>
    </row>
    <row r="300" spans="1:2" ht="12.75" customHeight="1" x14ac:dyDescent="0.2">
      <c r="A300" s="536"/>
      <c r="B300" s="536"/>
    </row>
    <row r="301" spans="1:2" ht="12.75" customHeight="1" x14ac:dyDescent="0.2">
      <c r="A301" s="536"/>
      <c r="B301" s="536"/>
    </row>
    <row r="302" spans="1:2" ht="12.75" customHeight="1" x14ac:dyDescent="0.2">
      <c r="A302" s="536"/>
      <c r="B302" s="536"/>
    </row>
    <row r="303" spans="1:2" ht="12.75" customHeight="1" x14ac:dyDescent="0.2">
      <c r="A303" s="536"/>
      <c r="B303" s="536"/>
    </row>
    <row r="304" spans="1:2" ht="12.75" customHeight="1" x14ac:dyDescent="0.2">
      <c r="A304" s="536"/>
      <c r="B304" s="536"/>
    </row>
    <row r="305" spans="1:2" ht="12.75" customHeight="1" x14ac:dyDescent="0.2">
      <c r="A305" s="536"/>
      <c r="B305" s="536"/>
    </row>
    <row r="306" spans="1:2" ht="12.75" customHeight="1" x14ac:dyDescent="0.2">
      <c r="A306" s="536"/>
      <c r="B306" s="536"/>
    </row>
    <row r="307" spans="1:2" ht="12.75" customHeight="1" x14ac:dyDescent="0.2">
      <c r="A307" s="536"/>
      <c r="B307" s="536"/>
    </row>
    <row r="308" spans="1:2" ht="12.75" customHeight="1" x14ac:dyDescent="0.2">
      <c r="A308" s="536"/>
      <c r="B308" s="536"/>
    </row>
    <row r="309" spans="1:2" ht="12.75" customHeight="1" x14ac:dyDescent="0.2">
      <c r="A309" s="536"/>
      <c r="B309" s="536"/>
    </row>
    <row r="310" spans="1:2" ht="12.75" customHeight="1" x14ac:dyDescent="0.2">
      <c r="A310" s="536"/>
      <c r="B310" s="536"/>
    </row>
    <row r="311" spans="1:2" ht="12.75" customHeight="1" x14ac:dyDescent="0.2">
      <c r="A311" s="536"/>
      <c r="B311" s="536"/>
    </row>
    <row r="312" spans="1:2" ht="12.75" customHeight="1" x14ac:dyDescent="0.2">
      <c r="A312" s="536"/>
      <c r="B312" s="536"/>
    </row>
    <row r="313" spans="1:2" ht="12.75" customHeight="1" x14ac:dyDescent="0.2">
      <c r="A313" s="536"/>
      <c r="B313" s="536"/>
    </row>
    <row r="314" spans="1:2" ht="12.75" customHeight="1" x14ac:dyDescent="0.2">
      <c r="A314" s="536"/>
      <c r="B314" s="536"/>
    </row>
    <row r="315" spans="1:2" ht="12.75" customHeight="1" x14ac:dyDescent="0.2">
      <c r="A315" s="536"/>
      <c r="B315" s="536"/>
    </row>
    <row r="316" spans="1:2" ht="12.75" customHeight="1" x14ac:dyDescent="0.2">
      <c r="A316" s="536"/>
      <c r="B316" s="536"/>
    </row>
    <row r="317" spans="1:2" ht="12.75" customHeight="1" x14ac:dyDescent="0.2">
      <c r="A317" s="536"/>
      <c r="B317" s="536"/>
    </row>
    <row r="318" spans="1:2" ht="12.75" customHeight="1" x14ac:dyDescent="0.2">
      <c r="A318" s="536"/>
      <c r="B318" s="536"/>
    </row>
    <row r="319" spans="1:2" ht="12.75" customHeight="1" x14ac:dyDescent="0.2">
      <c r="A319" s="536"/>
      <c r="B319" s="536"/>
    </row>
    <row r="320" spans="1:2" ht="12.75" customHeight="1" x14ac:dyDescent="0.2">
      <c r="A320" s="536"/>
      <c r="B320" s="536"/>
    </row>
    <row r="321" spans="1:2" ht="12.75" customHeight="1" x14ac:dyDescent="0.2">
      <c r="A321" s="536"/>
      <c r="B321" s="536"/>
    </row>
    <row r="322" spans="1:2" ht="12.75" customHeight="1" x14ac:dyDescent="0.2">
      <c r="A322" s="536"/>
      <c r="B322" s="536"/>
    </row>
    <row r="323" spans="1:2" ht="12.75" customHeight="1" x14ac:dyDescent="0.2">
      <c r="A323" s="536"/>
      <c r="B323" s="536"/>
    </row>
    <row r="324" spans="1:2" ht="12.75" customHeight="1" x14ac:dyDescent="0.2">
      <c r="A324" s="536"/>
      <c r="B324" s="536"/>
    </row>
    <row r="325" spans="1:2" ht="12.75" customHeight="1" x14ac:dyDescent="0.2">
      <c r="A325" s="536"/>
      <c r="B325" s="536"/>
    </row>
    <row r="326" spans="1:2" ht="12.75" customHeight="1" x14ac:dyDescent="0.2">
      <c r="A326" s="536"/>
      <c r="B326" s="536"/>
    </row>
    <row r="327" spans="1:2" ht="12.75" customHeight="1" x14ac:dyDescent="0.2">
      <c r="A327" s="536"/>
      <c r="B327" s="536"/>
    </row>
    <row r="328" spans="1:2" ht="12.75" customHeight="1" x14ac:dyDescent="0.2">
      <c r="A328" s="536"/>
      <c r="B328" s="536"/>
    </row>
    <row r="329" spans="1:2" ht="12.75" customHeight="1" x14ac:dyDescent="0.2">
      <c r="A329" s="536"/>
      <c r="B329" s="536"/>
    </row>
    <row r="330" spans="1:2" ht="12.75" customHeight="1" x14ac:dyDescent="0.2">
      <c r="A330" s="536"/>
      <c r="B330" s="536"/>
    </row>
    <row r="331" spans="1:2" ht="12.75" customHeight="1" x14ac:dyDescent="0.2">
      <c r="A331" s="536"/>
      <c r="B331" s="536"/>
    </row>
    <row r="332" spans="1:2" ht="12.75" customHeight="1" x14ac:dyDescent="0.2">
      <c r="A332" s="536"/>
      <c r="B332" s="536"/>
    </row>
    <row r="333" spans="1:2" ht="12.75" customHeight="1" x14ac:dyDescent="0.2">
      <c r="A333" s="536"/>
      <c r="B333" s="536"/>
    </row>
    <row r="334" spans="1:2" ht="12.75" customHeight="1" x14ac:dyDescent="0.2">
      <c r="A334" s="536"/>
      <c r="B334" s="536"/>
    </row>
    <row r="335" spans="1:2" ht="12.75" customHeight="1" x14ac:dyDescent="0.2">
      <c r="A335" s="536"/>
      <c r="B335" s="536"/>
    </row>
    <row r="336" spans="1:2" ht="12.75" customHeight="1" x14ac:dyDescent="0.2">
      <c r="A336" s="536"/>
      <c r="B336" s="536"/>
    </row>
    <row r="337" spans="1:2" ht="12.75" customHeight="1" x14ac:dyDescent="0.2">
      <c r="A337" s="536"/>
      <c r="B337" s="536"/>
    </row>
    <row r="338" spans="1:2" ht="12.75" customHeight="1" x14ac:dyDescent="0.2">
      <c r="A338" s="536"/>
      <c r="B338" s="536"/>
    </row>
    <row r="339" spans="1:2" ht="12.75" customHeight="1" x14ac:dyDescent="0.2">
      <c r="A339" s="536"/>
      <c r="B339" s="536"/>
    </row>
    <row r="340" spans="1:2" ht="12.75" customHeight="1" x14ac:dyDescent="0.2">
      <c r="A340" s="536"/>
      <c r="B340" s="536"/>
    </row>
    <row r="341" spans="1:2" ht="12.75" customHeight="1" x14ac:dyDescent="0.2">
      <c r="A341" s="536"/>
      <c r="B341" s="536"/>
    </row>
    <row r="342" spans="1:2" ht="12.75" customHeight="1" x14ac:dyDescent="0.2">
      <c r="A342" s="536"/>
      <c r="B342" s="536"/>
    </row>
    <row r="343" spans="1:2" ht="12.75" customHeight="1" x14ac:dyDescent="0.2">
      <c r="A343" s="536"/>
      <c r="B343" s="536"/>
    </row>
    <row r="344" spans="1:2" ht="12.75" customHeight="1" x14ac:dyDescent="0.2">
      <c r="A344" s="536"/>
      <c r="B344" s="536"/>
    </row>
    <row r="345" spans="1:2" ht="12.75" customHeight="1" x14ac:dyDescent="0.2">
      <c r="A345" s="536"/>
      <c r="B345" s="536"/>
    </row>
    <row r="346" spans="1:2" ht="12.75" customHeight="1" x14ac:dyDescent="0.2">
      <c r="A346" s="536"/>
      <c r="B346" s="536"/>
    </row>
    <row r="347" spans="1:2" ht="12.75" customHeight="1" x14ac:dyDescent="0.2">
      <c r="A347" s="536"/>
      <c r="B347" s="536"/>
    </row>
    <row r="348" spans="1:2" ht="12.75" customHeight="1" x14ac:dyDescent="0.2">
      <c r="A348" s="536"/>
      <c r="B348" s="536"/>
    </row>
    <row r="349" spans="1:2" ht="12.75" customHeight="1" x14ac:dyDescent="0.2">
      <c r="A349" s="536"/>
      <c r="B349" s="536"/>
    </row>
    <row r="350" spans="1:2" ht="12.75" customHeight="1" x14ac:dyDescent="0.2">
      <c r="A350" s="536"/>
      <c r="B350" s="536"/>
    </row>
    <row r="351" spans="1:2" ht="12.75" customHeight="1" x14ac:dyDescent="0.2">
      <c r="A351" s="536"/>
      <c r="B351" s="536"/>
    </row>
    <row r="352" spans="1:2" ht="12.75" customHeight="1" x14ac:dyDescent="0.2">
      <c r="A352" s="536"/>
      <c r="B352" s="536"/>
    </row>
    <row r="353" spans="1:2" ht="12.75" customHeight="1" x14ac:dyDescent="0.2">
      <c r="A353" s="536"/>
      <c r="B353" s="536"/>
    </row>
    <row r="354" spans="1:2" ht="12.75" customHeight="1" x14ac:dyDescent="0.2">
      <c r="A354" s="536"/>
      <c r="B354" s="536"/>
    </row>
    <row r="355" spans="1:2" ht="12.75" customHeight="1" x14ac:dyDescent="0.2">
      <c r="A355" s="536"/>
      <c r="B355" s="536"/>
    </row>
    <row r="356" spans="1:2" ht="12.75" customHeight="1" x14ac:dyDescent="0.2">
      <c r="A356" s="536"/>
      <c r="B356" s="536"/>
    </row>
    <row r="357" spans="1:2" ht="12.75" customHeight="1" x14ac:dyDescent="0.2">
      <c r="A357" s="536"/>
      <c r="B357" s="536"/>
    </row>
    <row r="358" spans="1:2" ht="12.75" customHeight="1" x14ac:dyDescent="0.2">
      <c r="A358" s="536"/>
      <c r="B358" s="536"/>
    </row>
    <row r="359" spans="1:2" ht="12.75" customHeight="1" x14ac:dyDescent="0.2">
      <c r="A359" s="536"/>
      <c r="B359" s="536"/>
    </row>
    <row r="360" spans="1:2" ht="12.75" customHeight="1" x14ac:dyDescent="0.2">
      <c r="A360" s="536"/>
      <c r="B360" s="536"/>
    </row>
    <row r="361" spans="1:2" ht="12.75" customHeight="1" x14ac:dyDescent="0.2">
      <c r="A361" s="536"/>
      <c r="B361" s="536"/>
    </row>
    <row r="362" spans="1:2" ht="12.75" customHeight="1" x14ac:dyDescent="0.2">
      <c r="A362" s="536"/>
      <c r="B362" s="536"/>
    </row>
    <row r="363" spans="1:2" ht="12.75" customHeight="1" x14ac:dyDescent="0.2">
      <c r="A363" s="536"/>
      <c r="B363" s="536"/>
    </row>
    <row r="364" spans="1:2" ht="12.75" customHeight="1" x14ac:dyDescent="0.2">
      <c r="A364" s="536"/>
      <c r="B364" s="536"/>
    </row>
    <row r="365" spans="1:2" ht="12.75" customHeight="1" x14ac:dyDescent="0.2">
      <c r="A365" s="536"/>
      <c r="B365" s="536"/>
    </row>
    <row r="366" spans="1:2" ht="12.75" customHeight="1" x14ac:dyDescent="0.2">
      <c r="A366" s="536"/>
      <c r="B366" s="536"/>
    </row>
    <row r="367" spans="1:2" ht="12.75" customHeight="1" x14ac:dyDescent="0.2">
      <c r="A367" s="536"/>
      <c r="B367" s="536"/>
    </row>
    <row r="368" spans="1:2" ht="12.75" customHeight="1" x14ac:dyDescent="0.2">
      <c r="A368" s="536"/>
      <c r="B368" s="536"/>
    </row>
    <row r="369" spans="1:2" ht="12.75" customHeight="1" x14ac:dyDescent="0.2">
      <c r="A369" s="536"/>
      <c r="B369" s="536"/>
    </row>
    <row r="370" spans="1:2" ht="12.75" customHeight="1" x14ac:dyDescent="0.2">
      <c r="A370" s="536"/>
      <c r="B370" s="536"/>
    </row>
    <row r="371" spans="1:2" ht="12.75" customHeight="1" x14ac:dyDescent="0.2">
      <c r="A371" s="536"/>
      <c r="B371" s="536"/>
    </row>
    <row r="372" spans="1:2" ht="12.75" customHeight="1" x14ac:dyDescent="0.2">
      <c r="A372" s="536"/>
      <c r="B372" s="536"/>
    </row>
    <row r="373" spans="1:2" ht="12.75" customHeight="1" x14ac:dyDescent="0.2">
      <c r="A373" s="536"/>
      <c r="B373" s="536"/>
    </row>
    <row r="374" spans="1:2" ht="12.75" customHeight="1" x14ac:dyDescent="0.2">
      <c r="A374" s="536"/>
      <c r="B374" s="536"/>
    </row>
    <row r="375" spans="1:2" ht="12.75" customHeight="1" x14ac:dyDescent="0.2">
      <c r="A375" s="536"/>
      <c r="B375" s="536"/>
    </row>
    <row r="376" spans="1:2" ht="12.75" customHeight="1" x14ac:dyDescent="0.2">
      <c r="A376" s="536"/>
      <c r="B376" s="536"/>
    </row>
    <row r="377" spans="1:2" ht="12.75" customHeight="1" x14ac:dyDescent="0.2">
      <c r="A377" s="536"/>
      <c r="B377" s="536"/>
    </row>
    <row r="378" spans="1:2" ht="12.75" customHeight="1" x14ac:dyDescent="0.2">
      <c r="A378" s="536"/>
      <c r="B378" s="536"/>
    </row>
    <row r="379" spans="1:2" ht="12.75" customHeight="1" x14ac:dyDescent="0.2">
      <c r="A379" s="536"/>
      <c r="B379" s="536"/>
    </row>
    <row r="380" spans="1:2" ht="12.75" customHeight="1" x14ac:dyDescent="0.2">
      <c r="A380" s="536"/>
      <c r="B380" s="536"/>
    </row>
    <row r="381" spans="1:2" ht="12.75" customHeight="1" x14ac:dyDescent="0.2">
      <c r="A381" s="536"/>
      <c r="B381" s="536"/>
    </row>
    <row r="382" spans="1:2" ht="12.75" customHeight="1" x14ac:dyDescent="0.2">
      <c r="A382" s="536"/>
      <c r="B382" s="536"/>
    </row>
    <row r="383" spans="1:2" ht="12.75" customHeight="1" x14ac:dyDescent="0.2">
      <c r="A383" s="536"/>
      <c r="B383" s="536"/>
    </row>
    <row r="384" spans="1:2" ht="12.75" customHeight="1" x14ac:dyDescent="0.2">
      <c r="A384" s="536"/>
      <c r="B384" s="536"/>
    </row>
    <row r="385" spans="1:2" ht="12.75" customHeight="1" x14ac:dyDescent="0.2">
      <c r="A385" s="536"/>
      <c r="B385" s="536"/>
    </row>
    <row r="386" spans="1:2" ht="12.75" customHeight="1" x14ac:dyDescent="0.2">
      <c r="A386" s="536"/>
      <c r="B386" s="536"/>
    </row>
    <row r="387" spans="1:2" ht="12.75" customHeight="1" x14ac:dyDescent="0.2">
      <c r="A387" s="536"/>
      <c r="B387" s="536"/>
    </row>
    <row r="388" spans="1:2" ht="12.75" customHeight="1" x14ac:dyDescent="0.2">
      <c r="A388" s="536"/>
      <c r="B388" s="536"/>
    </row>
    <row r="389" spans="1:2" ht="12.75" customHeight="1" x14ac:dyDescent="0.2">
      <c r="A389" s="536"/>
      <c r="B389" s="536"/>
    </row>
    <row r="390" spans="1:2" ht="12.75" customHeight="1" x14ac:dyDescent="0.2">
      <c r="A390" s="536"/>
      <c r="B390" s="536"/>
    </row>
    <row r="391" spans="1:2" ht="12.75" customHeight="1" x14ac:dyDescent="0.2">
      <c r="A391" s="536"/>
      <c r="B391" s="536"/>
    </row>
    <row r="392" spans="1:2" ht="12.75" customHeight="1" x14ac:dyDescent="0.2">
      <c r="A392" s="536"/>
      <c r="B392" s="536"/>
    </row>
    <row r="393" spans="1:2" ht="12.75" customHeight="1" x14ac:dyDescent="0.2">
      <c r="A393" s="536"/>
      <c r="B393" s="536"/>
    </row>
    <row r="394" spans="1:2" ht="12.75" customHeight="1" x14ac:dyDescent="0.2">
      <c r="A394" s="536"/>
      <c r="B394" s="536"/>
    </row>
    <row r="395" spans="1:2" ht="12.75" customHeight="1" x14ac:dyDescent="0.2">
      <c r="A395" s="536"/>
      <c r="B395" s="536"/>
    </row>
    <row r="396" spans="1:2" ht="12.75" customHeight="1" x14ac:dyDescent="0.2">
      <c r="A396" s="536"/>
      <c r="B396" s="536"/>
    </row>
    <row r="397" spans="1:2" ht="12.75" customHeight="1" x14ac:dyDescent="0.2">
      <c r="A397" s="536"/>
      <c r="B397" s="536"/>
    </row>
    <row r="398" spans="1:2" ht="12.75" customHeight="1" x14ac:dyDescent="0.2">
      <c r="A398" s="536"/>
      <c r="B398" s="536"/>
    </row>
    <row r="399" spans="1:2" ht="12.75" customHeight="1" x14ac:dyDescent="0.2">
      <c r="A399" s="536"/>
      <c r="B399" s="536"/>
    </row>
    <row r="400" spans="1:2" ht="12.75" customHeight="1" x14ac:dyDescent="0.2">
      <c r="A400" s="536"/>
      <c r="B400" s="536"/>
    </row>
    <row r="401" spans="1:2" ht="12.75" customHeight="1" x14ac:dyDescent="0.2">
      <c r="A401" s="536"/>
      <c r="B401" s="536"/>
    </row>
    <row r="402" spans="1:2" ht="12.75" customHeight="1" x14ac:dyDescent="0.2">
      <c r="A402" s="536"/>
      <c r="B402" s="536"/>
    </row>
    <row r="403" spans="1:2" ht="12.75" customHeight="1" x14ac:dyDescent="0.2">
      <c r="A403" s="536"/>
      <c r="B403" s="536"/>
    </row>
    <row r="404" spans="1:2" ht="12.75" customHeight="1" x14ac:dyDescent="0.2">
      <c r="A404" s="536"/>
      <c r="B404" s="536"/>
    </row>
    <row r="405" spans="1:2" ht="12.75" customHeight="1" x14ac:dyDescent="0.2">
      <c r="A405" s="536"/>
      <c r="B405" s="536"/>
    </row>
    <row r="406" spans="1:2" ht="12.75" customHeight="1" x14ac:dyDescent="0.2">
      <c r="A406" s="536"/>
      <c r="B406" s="536"/>
    </row>
    <row r="407" spans="1:2" ht="12.75" customHeight="1" x14ac:dyDescent="0.2">
      <c r="A407" s="536"/>
      <c r="B407" s="536"/>
    </row>
    <row r="408" spans="1:2" ht="12.75" customHeight="1" x14ac:dyDescent="0.2">
      <c r="A408" s="536"/>
      <c r="B408" s="536"/>
    </row>
    <row r="409" spans="1:2" ht="12.75" customHeight="1" x14ac:dyDescent="0.2">
      <c r="A409" s="536"/>
      <c r="B409" s="536"/>
    </row>
    <row r="410" spans="1:2" ht="12.75" customHeight="1" x14ac:dyDescent="0.2">
      <c r="A410" s="536"/>
      <c r="B410" s="536"/>
    </row>
    <row r="411" spans="1:2" ht="12.75" customHeight="1" x14ac:dyDescent="0.2">
      <c r="A411" s="536"/>
      <c r="B411" s="536"/>
    </row>
    <row r="412" spans="1:2" ht="12.75" customHeight="1" x14ac:dyDescent="0.2">
      <c r="A412" s="536"/>
      <c r="B412" s="536"/>
    </row>
    <row r="413" spans="1:2" ht="12.75" customHeight="1" x14ac:dyDescent="0.2">
      <c r="A413" s="536"/>
      <c r="B413" s="536"/>
    </row>
    <row r="414" spans="1:2" ht="12.75" customHeight="1" x14ac:dyDescent="0.2">
      <c r="A414" s="536"/>
      <c r="B414" s="536"/>
    </row>
    <row r="415" spans="1:2" ht="12.75" customHeight="1" x14ac:dyDescent="0.2">
      <c r="A415" s="536"/>
      <c r="B415" s="536"/>
    </row>
    <row r="416" spans="1:2" ht="12.75" customHeight="1" x14ac:dyDescent="0.2">
      <c r="A416" s="536"/>
      <c r="B416" s="536"/>
    </row>
    <row r="417" spans="1:2" ht="12.75" customHeight="1" x14ac:dyDescent="0.2">
      <c r="A417" s="536"/>
      <c r="B417" s="536"/>
    </row>
    <row r="418" spans="1:2" ht="12.75" customHeight="1" x14ac:dyDescent="0.2">
      <c r="A418" s="536"/>
      <c r="B418" s="536"/>
    </row>
    <row r="419" spans="1:2" ht="12.75" customHeight="1" x14ac:dyDescent="0.2">
      <c r="A419" s="536"/>
      <c r="B419" s="536"/>
    </row>
    <row r="420" spans="1:2" ht="12.75" customHeight="1" x14ac:dyDescent="0.2">
      <c r="A420" s="536"/>
      <c r="B420" s="536"/>
    </row>
    <row r="421" spans="1:2" ht="12.75" customHeight="1" x14ac:dyDescent="0.2">
      <c r="A421" s="536"/>
      <c r="B421" s="536"/>
    </row>
    <row r="422" spans="1:2" ht="12.75" customHeight="1" x14ac:dyDescent="0.2">
      <c r="A422" s="536"/>
      <c r="B422" s="536"/>
    </row>
    <row r="423" spans="1:2" ht="12.75" customHeight="1" x14ac:dyDescent="0.2">
      <c r="A423" s="536"/>
      <c r="B423" s="536"/>
    </row>
    <row r="424" spans="1:2" ht="12.75" customHeight="1" x14ac:dyDescent="0.2">
      <c r="A424" s="536"/>
      <c r="B424" s="536"/>
    </row>
    <row r="425" spans="1:2" ht="12.75" customHeight="1" x14ac:dyDescent="0.2">
      <c r="A425" s="536"/>
      <c r="B425" s="536"/>
    </row>
    <row r="426" spans="1:2" ht="12.75" customHeight="1" x14ac:dyDescent="0.2">
      <c r="A426" s="536"/>
      <c r="B426" s="536"/>
    </row>
    <row r="427" spans="1:2" ht="12.75" customHeight="1" x14ac:dyDescent="0.2">
      <c r="A427" s="536"/>
      <c r="B427" s="536"/>
    </row>
    <row r="428" spans="1:2" ht="12.75" customHeight="1" x14ac:dyDescent="0.2">
      <c r="A428" s="536"/>
      <c r="B428" s="536"/>
    </row>
    <row r="429" spans="1:2" ht="12.75" customHeight="1" x14ac:dyDescent="0.2">
      <c r="A429" s="536"/>
      <c r="B429" s="536"/>
    </row>
    <row r="430" spans="1:2" ht="12.75" customHeight="1" x14ac:dyDescent="0.2">
      <c r="A430" s="536"/>
      <c r="B430" s="536"/>
    </row>
    <row r="431" spans="1:2" ht="12.75" customHeight="1" x14ac:dyDescent="0.2">
      <c r="A431" s="536"/>
      <c r="B431" s="536"/>
    </row>
    <row r="432" spans="1:2" ht="12.75" customHeight="1" x14ac:dyDescent="0.2">
      <c r="A432" s="536"/>
      <c r="B432" s="536"/>
    </row>
    <row r="433" spans="1:2" ht="12.75" customHeight="1" x14ac:dyDescent="0.2">
      <c r="A433" s="536"/>
      <c r="B433" s="536"/>
    </row>
    <row r="434" spans="1:2" ht="12.75" customHeight="1" x14ac:dyDescent="0.2">
      <c r="A434" s="536"/>
      <c r="B434" s="536"/>
    </row>
    <row r="435" spans="1:2" ht="12.75" customHeight="1" x14ac:dyDescent="0.2">
      <c r="A435" s="536"/>
      <c r="B435" s="536"/>
    </row>
    <row r="436" spans="1:2" ht="12.75" customHeight="1" x14ac:dyDescent="0.2">
      <c r="A436" s="536"/>
      <c r="B436" s="536"/>
    </row>
    <row r="437" spans="1:2" ht="12.75" customHeight="1" x14ac:dyDescent="0.2">
      <c r="A437" s="536"/>
      <c r="B437" s="536"/>
    </row>
    <row r="438" spans="1:2" ht="12.75" customHeight="1" x14ac:dyDescent="0.2">
      <c r="A438" s="536"/>
      <c r="B438" s="536"/>
    </row>
    <row r="439" spans="1:2" ht="12.75" customHeight="1" x14ac:dyDescent="0.2">
      <c r="A439" s="536"/>
      <c r="B439" s="536"/>
    </row>
    <row r="440" spans="1:2" ht="12.75" customHeight="1" x14ac:dyDescent="0.2">
      <c r="A440" s="536"/>
      <c r="B440" s="536"/>
    </row>
    <row r="441" spans="1:2" ht="12.75" customHeight="1" x14ac:dyDescent="0.2">
      <c r="A441" s="536"/>
      <c r="B441" s="536"/>
    </row>
    <row r="442" spans="1:2" ht="12.75" customHeight="1" x14ac:dyDescent="0.2">
      <c r="A442" s="536"/>
      <c r="B442" s="536"/>
    </row>
    <row r="443" spans="1:2" ht="12.75" customHeight="1" x14ac:dyDescent="0.2">
      <c r="A443" s="536"/>
      <c r="B443" s="536"/>
    </row>
    <row r="444" spans="1:2" ht="12.75" customHeight="1" x14ac:dyDescent="0.2">
      <c r="A444" s="536"/>
      <c r="B444" s="536"/>
    </row>
    <row r="445" spans="1:2" ht="12.75" customHeight="1" x14ac:dyDescent="0.2">
      <c r="A445" s="536"/>
      <c r="B445" s="536"/>
    </row>
    <row r="446" spans="1:2" ht="12.75" customHeight="1" x14ac:dyDescent="0.2">
      <c r="A446" s="536"/>
      <c r="B446" s="536"/>
    </row>
    <row r="447" spans="1:2" ht="12.75" customHeight="1" x14ac:dyDescent="0.2">
      <c r="A447" s="536"/>
      <c r="B447" s="536"/>
    </row>
    <row r="448" spans="1:2" ht="12.75" customHeight="1" x14ac:dyDescent="0.2">
      <c r="A448" s="536"/>
      <c r="B448" s="536"/>
    </row>
    <row r="449" spans="1:2" ht="12.75" customHeight="1" x14ac:dyDescent="0.2">
      <c r="A449" s="536"/>
      <c r="B449" s="536"/>
    </row>
    <row r="450" spans="1:2" ht="12.75" customHeight="1" x14ac:dyDescent="0.2">
      <c r="A450" s="536"/>
      <c r="B450" s="536"/>
    </row>
    <row r="451" spans="1:2" ht="12.75" customHeight="1" x14ac:dyDescent="0.2">
      <c r="A451" s="536"/>
      <c r="B451" s="536"/>
    </row>
    <row r="452" spans="1:2" ht="12.75" customHeight="1" x14ac:dyDescent="0.2">
      <c r="A452" s="536"/>
      <c r="B452" s="536"/>
    </row>
    <row r="453" spans="1:2" ht="12.75" customHeight="1" x14ac:dyDescent="0.2">
      <c r="A453" s="536"/>
      <c r="B453" s="536"/>
    </row>
    <row r="454" spans="1:2" ht="12.75" customHeight="1" x14ac:dyDescent="0.2">
      <c r="A454" s="536"/>
      <c r="B454" s="536"/>
    </row>
    <row r="455" spans="1:2" ht="12.75" customHeight="1" x14ac:dyDescent="0.2">
      <c r="A455" s="536"/>
      <c r="B455" s="536"/>
    </row>
    <row r="456" spans="1:2" ht="12.75" customHeight="1" x14ac:dyDescent="0.2">
      <c r="A456" s="536"/>
      <c r="B456" s="536"/>
    </row>
    <row r="457" spans="1:2" ht="12.75" customHeight="1" x14ac:dyDescent="0.2">
      <c r="A457" s="536"/>
      <c r="B457" s="536"/>
    </row>
    <row r="458" spans="1:2" ht="12.75" customHeight="1" x14ac:dyDescent="0.2">
      <c r="A458" s="536"/>
      <c r="B458" s="536"/>
    </row>
    <row r="459" spans="1:2" ht="12.75" customHeight="1" x14ac:dyDescent="0.2">
      <c r="A459" s="536"/>
      <c r="B459" s="536"/>
    </row>
    <row r="460" spans="1:2" ht="12.75" customHeight="1" x14ac:dyDescent="0.2">
      <c r="A460" s="536"/>
      <c r="B460" s="536"/>
    </row>
    <row r="461" spans="1:2" ht="12.75" customHeight="1" x14ac:dyDescent="0.2">
      <c r="A461" s="536"/>
      <c r="B461" s="536"/>
    </row>
    <row r="462" spans="1:2" ht="12.75" customHeight="1" x14ac:dyDescent="0.2">
      <c r="A462" s="536"/>
      <c r="B462" s="536"/>
    </row>
    <row r="463" spans="1:2" ht="12.75" customHeight="1" x14ac:dyDescent="0.2">
      <c r="A463" s="536"/>
      <c r="B463" s="536"/>
    </row>
    <row r="464" spans="1:2" ht="12.75" customHeight="1" x14ac:dyDescent="0.2">
      <c r="A464" s="536"/>
      <c r="B464" s="536"/>
    </row>
    <row r="465" spans="1:2" ht="12.75" customHeight="1" x14ac:dyDescent="0.2">
      <c r="A465" s="536"/>
      <c r="B465" s="536"/>
    </row>
    <row r="466" spans="1:2" ht="12.75" customHeight="1" x14ac:dyDescent="0.2">
      <c r="A466" s="536"/>
      <c r="B466" s="536"/>
    </row>
    <row r="467" spans="1:2" ht="12.75" customHeight="1" x14ac:dyDescent="0.2">
      <c r="A467" s="536"/>
      <c r="B467" s="536"/>
    </row>
    <row r="468" spans="1:2" ht="12.75" customHeight="1" x14ac:dyDescent="0.2">
      <c r="A468" s="536"/>
      <c r="B468" s="536"/>
    </row>
    <row r="469" spans="1:2" ht="12.75" customHeight="1" x14ac:dyDescent="0.2">
      <c r="A469" s="536"/>
      <c r="B469" s="536"/>
    </row>
    <row r="470" spans="1:2" ht="12.75" customHeight="1" x14ac:dyDescent="0.2">
      <c r="A470" s="536"/>
      <c r="B470" s="536"/>
    </row>
    <row r="471" spans="1:2" ht="12.75" customHeight="1" x14ac:dyDescent="0.2">
      <c r="A471" s="536"/>
      <c r="B471" s="536"/>
    </row>
    <row r="472" spans="1:2" ht="12.75" customHeight="1" x14ac:dyDescent="0.2">
      <c r="A472" s="536"/>
      <c r="B472" s="536"/>
    </row>
    <row r="473" spans="1:2" ht="12.75" customHeight="1" x14ac:dyDescent="0.2">
      <c r="A473" s="536"/>
      <c r="B473" s="536"/>
    </row>
    <row r="474" spans="1:2" ht="12.75" customHeight="1" x14ac:dyDescent="0.2">
      <c r="A474" s="536"/>
      <c r="B474" s="536"/>
    </row>
    <row r="475" spans="1:2" ht="12.75" customHeight="1" x14ac:dyDescent="0.2">
      <c r="A475" s="536"/>
      <c r="B475" s="536"/>
    </row>
    <row r="476" spans="1:2" ht="12.75" customHeight="1" x14ac:dyDescent="0.2">
      <c r="A476" s="536"/>
      <c r="B476" s="536"/>
    </row>
    <row r="477" spans="1:2" ht="12.75" customHeight="1" x14ac:dyDescent="0.2">
      <c r="A477" s="536"/>
      <c r="B477" s="536"/>
    </row>
    <row r="478" spans="1:2" ht="12.75" customHeight="1" x14ac:dyDescent="0.2">
      <c r="A478" s="536"/>
      <c r="B478" s="536"/>
    </row>
    <row r="479" spans="1:2" ht="12.75" customHeight="1" x14ac:dyDescent="0.2">
      <c r="A479" s="536"/>
      <c r="B479" s="536"/>
    </row>
    <row r="480" spans="1:2" ht="12.75" customHeight="1" x14ac:dyDescent="0.2">
      <c r="A480" s="536"/>
      <c r="B480" s="536"/>
    </row>
    <row r="481" spans="1:2" ht="12.75" customHeight="1" x14ac:dyDescent="0.2">
      <c r="A481" s="536"/>
      <c r="B481" s="536"/>
    </row>
    <row r="482" spans="1:2" ht="12.75" customHeight="1" x14ac:dyDescent="0.2">
      <c r="A482" s="536"/>
      <c r="B482" s="536"/>
    </row>
    <row r="483" spans="1:2" ht="12.75" customHeight="1" x14ac:dyDescent="0.2">
      <c r="A483" s="536"/>
      <c r="B483" s="536"/>
    </row>
    <row r="484" spans="1:2" ht="12.75" customHeight="1" x14ac:dyDescent="0.2">
      <c r="A484" s="536"/>
      <c r="B484" s="536"/>
    </row>
    <row r="485" spans="1:2" ht="12.75" customHeight="1" x14ac:dyDescent="0.2">
      <c r="A485" s="536"/>
      <c r="B485" s="536"/>
    </row>
    <row r="486" spans="1:2" ht="12.75" customHeight="1" x14ac:dyDescent="0.2">
      <c r="A486" s="536"/>
      <c r="B486" s="536"/>
    </row>
    <row r="487" spans="1:2" ht="12.75" customHeight="1" x14ac:dyDescent="0.2">
      <c r="A487" s="536"/>
      <c r="B487" s="536"/>
    </row>
    <row r="488" spans="1:2" ht="12.75" customHeight="1" x14ac:dyDescent="0.2">
      <c r="A488" s="536"/>
      <c r="B488" s="536"/>
    </row>
    <row r="489" spans="1:2" ht="12.75" customHeight="1" x14ac:dyDescent="0.2">
      <c r="A489" s="536"/>
      <c r="B489" s="536"/>
    </row>
    <row r="490" spans="1:2" ht="12.75" customHeight="1" x14ac:dyDescent="0.2">
      <c r="A490" s="536"/>
      <c r="B490" s="536"/>
    </row>
    <row r="491" spans="1:2" ht="12.75" customHeight="1" x14ac:dyDescent="0.2">
      <c r="A491" s="536"/>
      <c r="B491" s="536"/>
    </row>
    <row r="492" spans="1:2" ht="12.75" customHeight="1" x14ac:dyDescent="0.2">
      <c r="A492" s="536"/>
      <c r="B492" s="536"/>
    </row>
    <row r="493" spans="1:2" ht="12.75" customHeight="1" x14ac:dyDescent="0.2">
      <c r="A493" s="536"/>
      <c r="B493" s="536"/>
    </row>
    <row r="494" spans="1:2" ht="12.75" customHeight="1" x14ac:dyDescent="0.2">
      <c r="A494" s="536"/>
      <c r="B494" s="536"/>
    </row>
    <row r="495" spans="1:2" ht="12.75" customHeight="1" x14ac:dyDescent="0.2">
      <c r="A495" s="536"/>
      <c r="B495" s="536"/>
    </row>
    <row r="496" spans="1:2" ht="12.75" customHeight="1" x14ac:dyDescent="0.2">
      <c r="A496" s="536"/>
      <c r="B496" s="536"/>
    </row>
    <row r="497" spans="1:2" ht="12.75" customHeight="1" x14ac:dyDescent="0.2">
      <c r="A497" s="536"/>
      <c r="B497" s="536"/>
    </row>
    <row r="498" spans="1:2" ht="12.75" customHeight="1" x14ac:dyDescent="0.2">
      <c r="A498" s="536"/>
      <c r="B498" s="536"/>
    </row>
    <row r="499" spans="1:2" ht="12.75" customHeight="1" x14ac:dyDescent="0.2">
      <c r="A499" s="536"/>
      <c r="B499" s="536"/>
    </row>
    <row r="500" spans="1:2" ht="12.75" customHeight="1" x14ac:dyDescent="0.2">
      <c r="A500" s="536"/>
      <c r="B500" s="536"/>
    </row>
    <row r="501" spans="1:2" ht="12.75" customHeight="1" x14ac:dyDescent="0.2">
      <c r="A501" s="536"/>
      <c r="B501" s="536"/>
    </row>
    <row r="502" spans="1:2" ht="12.75" customHeight="1" x14ac:dyDescent="0.2">
      <c r="A502" s="536"/>
      <c r="B502" s="536"/>
    </row>
    <row r="503" spans="1:2" ht="12.75" customHeight="1" x14ac:dyDescent="0.2">
      <c r="A503" s="536"/>
      <c r="B503" s="536"/>
    </row>
    <row r="504" spans="1:2" ht="12.75" customHeight="1" x14ac:dyDescent="0.2">
      <c r="A504" s="536"/>
      <c r="B504" s="536"/>
    </row>
    <row r="505" spans="1:2" ht="12.75" customHeight="1" x14ac:dyDescent="0.2">
      <c r="A505" s="536"/>
      <c r="B505" s="536"/>
    </row>
    <row r="506" spans="1:2" ht="12.75" customHeight="1" x14ac:dyDescent="0.2">
      <c r="A506" s="536"/>
      <c r="B506" s="536"/>
    </row>
    <row r="507" spans="1:2" ht="12.75" customHeight="1" x14ac:dyDescent="0.2">
      <c r="A507" s="536"/>
      <c r="B507" s="536"/>
    </row>
    <row r="508" spans="1:2" ht="12.75" customHeight="1" x14ac:dyDescent="0.2">
      <c r="A508" s="536"/>
      <c r="B508" s="536"/>
    </row>
    <row r="509" spans="1:2" ht="12.75" customHeight="1" x14ac:dyDescent="0.2">
      <c r="A509" s="536"/>
      <c r="B509" s="536"/>
    </row>
    <row r="510" spans="1:2" ht="12.75" customHeight="1" x14ac:dyDescent="0.2">
      <c r="A510" s="536"/>
      <c r="B510" s="536"/>
    </row>
    <row r="511" spans="1:2" ht="12.75" customHeight="1" x14ac:dyDescent="0.2">
      <c r="A511" s="536"/>
      <c r="B511" s="536"/>
    </row>
    <row r="512" spans="1:2" ht="12.75" customHeight="1" x14ac:dyDescent="0.2">
      <c r="A512" s="536"/>
      <c r="B512" s="536"/>
    </row>
    <row r="513" spans="1:2" ht="12.75" customHeight="1" x14ac:dyDescent="0.2">
      <c r="A513" s="536"/>
      <c r="B513" s="536"/>
    </row>
    <row r="514" spans="1:2" ht="12.75" customHeight="1" x14ac:dyDescent="0.2">
      <c r="A514" s="536"/>
      <c r="B514" s="536"/>
    </row>
    <row r="515" spans="1:2" ht="12.75" customHeight="1" x14ac:dyDescent="0.2">
      <c r="A515" s="536"/>
      <c r="B515" s="536"/>
    </row>
    <row r="516" spans="1:2" ht="12.75" customHeight="1" x14ac:dyDescent="0.2">
      <c r="A516" s="536"/>
      <c r="B516" s="536"/>
    </row>
    <row r="517" spans="1:2" ht="12.75" customHeight="1" x14ac:dyDescent="0.2">
      <c r="A517" s="536"/>
      <c r="B517" s="536"/>
    </row>
    <row r="518" spans="1:2" ht="12.75" customHeight="1" x14ac:dyDescent="0.2">
      <c r="A518" s="536"/>
      <c r="B518" s="536"/>
    </row>
    <row r="519" spans="1:2" ht="12.75" customHeight="1" x14ac:dyDescent="0.2">
      <c r="A519" s="536"/>
      <c r="B519" s="536"/>
    </row>
    <row r="520" spans="1:2" ht="12.75" customHeight="1" x14ac:dyDescent="0.2">
      <c r="A520" s="536"/>
      <c r="B520" s="536"/>
    </row>
    <row r="521" spans="1:2" ht="12.75" customHeight="1" x14ac:dyDescent="0.2">
      <c r="A521" s="536"/>
      <c r="B521" s="536"/>
    </row>
    <row r="522" spans="1:2" ht="12.75" customHeight="1" x14ac:dyDescent="0.2">
      <c r="A522" s="536"/>
      <c r="B522" s="536"/>
    </row>
    <row r="523" spans="1:2" ht="12.75" customHeight="1" x14ac:dyDescent="0.2">
      <c r="A523" s="536"/>
      <c r="B523" s="536"/>
    </row>
    <row r="524" spans="1:2" ht="12.75" customHeight="1" x14ac:dyDescent="0.2">
      <c r="A524" s="536"/>
      <c r="B524" s="536"/>
    </row>
    <row r="525" spans="1:2" ht="12.75" customHeight="1" x14ac:dyDescent="0.2">
      <c r="A525" s="536"/>
      <c r="B525" s="536"/>
    </row>
    <row r="526" spans="1:2" ht="12.75" customHeight="1" x14ac:dyDescent="0.2">
      <c r="A526" s="536"/>
      <c r="B526" s="536"/>
    </row>
    <row r="527" spans="1:2" ht="12.75" customHeight="1" x14ac:dyDescent="0.2">
      <c r="A527" s="536"/>
      <c r="B527" s="536"/>
    </row>
    <row r="528" spans="1:2" ht="12.75" customHeight="1" x14ac:dyDescent="0.2">
      <c r="A528" s="536"/>
      <c r="B528" s="536"/>
    </row>
    <row r="529" spans="1:2" ht="12.75" customHeight="1" x14ac:dyDescent="0.2">
      <c r="A529" s="536"/>
      <c r="B529" s="536"/>
    </row>
    <row r="530" spans="1:2" ht="12.75" customHeight="1" x14ac:dyDescent="0.2">
      <c r="A530" s="536"/>
      <c r="B530" s="536"/>
    </row>
    <row r="531" spans="1:2" ht="12.75" customHeight="1" x14ac:dyDescent="0.2">
      <c r="A531" s="536"/>
      <c r="B531" s="536"/>
    </row>
    <row r="532" spans="1:2" ht="12.75" customHeight="1" x14ac:dyDescent="0.2">
      <c r="A532" s="536"/>
      <c r="B532" s="536"/>
    </row>
    <row r="533" spans="1:2" ht="12.75" customHeight="1" x14ac:dyDescent="0.2">
      <c r="A533" s="536"/>
      <c r="B533" s="536"/>
    </row>
    <row r="534" spans="1:2" ht="12.75" customHeight="1" x14ac:dyDescent="0.2">
      <c r="A534" s="536"/>
      <c r="B534" s="536"/>
    </row>
    <row r="535" spans="1:2" ht="12.75" customHeight="1" x14ac:dyDescent="0.2">
      <c r="A535" s="536"/>
      <c r="B535" s="536"/>
    </row>
    <row r="536" spans="1:2" ht="12.75" customHeight="1" x14ac:dyDescent="0.2">
      <c r="A536" s="536"/>
      <c r="B536" s="536"/>
    </row>
    <row r="537" spans="1:2" ht="12.75" customHeight="1" x14ac:dyDescent="0.2">
      <c r="A537" s="536"/>
      <c r="B537" s="536"/>
    </row>
    <row r="538" spans="1:2" ht="12.75" customHeight="1" x14ac:dyDescent="0.2">
      <c r="A538" s="536"/>
      <c r="B538" s="536"/>
    </row>
    <row r="539" spans="1:2" ht="12.75" customHeight="1" x14ac:dyDescent="0.2">
      <c r="A539" s="536"/>
      <c r="B539" s="536"/>
    </row>
    <row r="540" spans="1:2" ht="12.75" customHeight="1" x14ac:dyDescent="0.2">
      <c r="A540" s="536"/>
      <c r="B540" s="536"/>
    </row>
    <row r="541" spans="1:2" ht="12.75" customHeight="1" x14ac:dyDescent="0.2">
      <c r="A541" s="536"/>
      <c r="B541" s="536"/>
    </row>
    <row r="542" spans="1:2" ht="12.75" customHeight="1" x14ac:dyDescent="0.2">
      <c r="A542" s="536"/>
      <c r="B542" s="536"/>
    </row>
    <row r="543" spans="1:2" ht="12.75" customHeight="1" x14ac:dyDescent="0.2">
      <c r="A543" s="536"/>
      <c r="B543" s="536"/>
    </row>
    <row r="544" spans="1:2" ht="12.75" customHeight="1" x14ac:dyDescent="0.2">
      <c r="A544" s="536"/>
      <c r="B544" s="536"/>
    </row>
    <row r="545" spans="1:2" ht="12.75" customHeight="1" x14ac:dyDescent="0.2">
      <c r="A545" s="536"/>
      <c r="B545" s="536"/>
    </row>
    <row r="546" spans="1:2" ht="12.75" customHeight="1" x14ac:dyDescent="0.2">
      <c r="A546" s="536"/>
      <c r="B546" s="536"/>
    </row>
    <row r="547" spans="1:2" ht="12.75" customHeight="1" x14ac:dyDescent="0.2">
      <c r="A547" s="536"/>
      <c r="B547" s="536"/>
    </row>
    <row r="548" spans="1:2" ht="12.75" customHeight="1" x14ac:dyDescent="0.2">
      <c r="A548" s="536"/>
      <c r="B548" s="536"/>
    </row>
    <row r="549" spans="1:2" ht="12.75" customHeight="1" x14ac:dyDescent="0.2">
      <c r="A549" s="536"/>
      <c r="B549" s="536"/>
    </row>
    <row r="550" spans="1:2" ht="12.75" customHeight="1" x14ac:dyDescent="0.2">
      <c r="A550" s="536"/>
      <c r="B550" s="536"/>
    </row>
    <row r="551" spans="1:2" ht="12.75" customHeight="1" x14ac:dyDescent="0.2">
      <c r="A551" s="536"/>
      <c r="B551" s="536"/>
    </row>
    <row r="552" spans="1:2" ht="12.75" customHeight="1" x14ac:dyDescent="0.2">
      <c r="A552" s="536"/>
      <c r="B552" s="536"/>
    </row>
    <row r="553" spans="1:2" ht="12.75" customHeight="1" x14ac:dyDescent="0.2">
      <c r="A553" s="536"/>
      <c r="B553" s="536"/>
    </row>
    <row r="554" spans="1:2" ht="12.75" customHeight="1" x14ac:dyDescent="0.2">
      <c r="A554" s="536"/>
      <c r="B554" s="536"/>
    </row>
    <row r="555" spans="1:2" ht="12.75" customHeight="1" x14ac:dyDescent="0.2">
      <c r="A555" s="536"/>
      <c r="B555" s="536"/>
    </row>
    <row r="556" spans="1:2" ht="12.75" customHeight="1" x14ac:dyDescent="0.2">
      <c r="A556" s="536"/>
      <c r="B556" s="536"/>
    </row>
    <row r="557" spans="1:2" ht="12.75" customHeight="1" x14ac:dyDescent="0.2">
      <c r="A557" s="536"/>
      <c r="B557" s="536"/>
    </row>
    <row r="558" spans="1:2" ht="12.75" customHeight="1" x14ac:dyDescent="0.2">
      <c r="A558" s="536"/>
      <c r="B558" s="536"/>
    </row>
    <row r="559" spans="1:2" ht="12.75" customHeight="1" x14ac:dyDescent="0.2">
      <c r="A559" s="536"/>
      <c r="B559" s="536"/>
    </row>
    <row r="560" spans="1:2" ht="12.75" customHeight="1" x14ac:dyDescent="0.2">
      <c r="A560" s="536"/>
      <c r="B560" s="536"/>
    </row>
    <row r="561" spans="1:2" ht="12.75" customHeight="1" x14ac:dyDescent="0.2">
      <c r="A561" s="536"/>
      <c r="B561" s="536"/>
    </row>
    <row r="562" spans="1:2" ht="12.75" customHeight="1" x14ac:dyDescent="0.2">
      <c r="A562" s="536"/>
      <c r="B562" s="536"/>
    </row>
    <row r="563" spans="1:2" ht="12.75" customHeight="1" x14ac:dyDescent="0.2">
      <c r="A563" s="536"/>
      <c r="B563" s="536"/>
    </row>
    <row r="564" spans="1:2" ht="12.75" customHeight="1" x14ac:dyDescent="0.2">
      <c r="A564" s="536"/>
      <c r="B564" s="536"/>
    </row>
    <row r="565" spans="1:2" ht="12.75" customHeight="1" x14ac:dyDescent="0.2">
      <c r="A565" s="536"/>
      <c r="B565" s="536"/>
    </row>
    <row r="566" spans="1:2" ht="12.75" customHeight="1" x14ac:dyDescent="0.2">
      <c r="A566" s="536"/>
      <c r="B566" s="536"/>
    </row>
    <row r="567" spans="1:2" ht="12.75" customHeight="1" x14ac:dyDescent="0.2">
      <c r="A567" s="536"/>
      <c r="B567" s="536"/>
    </row>
    <row r="568" spans="1:2" ht="12.75" customHeight="1" x14ac:dyDescent="0.2">
      <c r="A568" s="536"/>
      <c r="B568" s="536"/>
    </row>
    <row r="569" spans="1:2" ht="12.75" customHeight="1" x14ac:dyDescent="0.2">
      <c r="A569" s="536"/>
      <c r="B569" s="536"/>
    </row>
    <row r="570" spans="1:2" ht="12.75" customHeight="1" x14ac:dyDescent="0.2">
      <c r="A570" s="536"/>
      <c r="B570" s="536"/>
    </row>
    <row r="571" spans="1:2" ht="12.75" customHeight="1" x14ac:dyDescent="0.2">
      <c r="A571" s="536"/>
      <c r="B571" s="536"/>
    </row>
    <row r="572" spans="1:2" ht="12.75" customHeight="1" x14ac:dyDescent="0.2">
      <c r="A572" s="536"/>
      <c r="B572" s="536"/>
    </row>
    <row r="573" spans="1:2" ht="12.75" customHeight="1" x14ac:dyDescent="0.2">
      <c r="A573" s="536"/>
      <c r="B573" s="536"/>
    </row>
    <row r="574" spans="1:2" ht="12.75" customHeight="1" x14ac:dyDescent="0.2">
      <c r="A574" s="536"/>
      <c r="B574" s="536"/>
    </row>
    <row r="575" spans="1:2" ht="12.75" customHeight="1" x14ac:dyDescent="0.2">
      <c r="A575" s="536"/>
      <c r="B575" s="536"/>
    </row>
    <row r="576" spans="1:2" ht="12.75" customHeight="1" x14ac:dyDescent="0.2">
      <c r="A576" s="536"/>
      <c r="B576" s="536"/>
    </row>
    <row r="577" spans="1:2" ht="12.75" customHeight="1" x14ac:dyDescent="0.2">
      <c r="A577" s="536"/>
      <c r="B577" s="536"/>
    </row>
    <row r="578" spans="1:2" ht="12.75" customHeight="1" x14ac:dyDescent="0.2">
      <c r="A578" s="536"/>
      <c r="B578" s="536"/>
    </row>
    <row r="579" spans="1:2" ht="12.75" customHeight="1" x14ac:dyDescent="0.2">
      <c r="A579" s="536"/>
      <c r="B579" s="536"/>
    </row>
    <row r="580" spans="1:2" ht="12.75" customHeight="1" x14ac:dyDescent="0.2">
      <c r="A580" s="536"/>
      <c r="B580" s="536"/>
    </row>
    <row r="581" spans="1:2" ht="12.75" customHeight="1" x14ac:dyDescent="0.2">
      <c r="A581" s="536"/>
      <c r="B581" s="536"/>
    </row>
    <row r="582" spans="1:2" ht="12.75" customHeight="1" x14ac:dyDescent="0.2">
      <c r="A582" s="536"/>
      <c r="B582" s="536"/>
    </row>
    <row r="583" spans="1:2" ht="12.75" customHeight="1" x14ac:dyDescent="0.2">
      <c r="A583" s="536"/>
      <c r="B583" s="536"/>
    </row>
    <row r="584" spans="1:2" ht="12.75" customHeight="1" x14ac:dyDescent="0.2">
      <c r="A584" s="536"/>
      <c r="B584" s="536"/>
    </row>
    <row r="585" spans="1:2" ht="12.75" customHeight="1" x14ac:dyDescent="0.2">
      <c r="A585" s="536"/>
      <c r="B585" s="536"/>
    </row>
    <row r="586" spans="1:2" ht="12.75" customHeight="1" x14ac:dyDescent="0.2">
      <c r="A586" s="536"/>
      <c r="B586" s="536"/>
    </row>
    <row r="587" spans="1:2" ht="12.75" customHeight="1" x14ac:dyDescent="0.2">
      <c r="A587" s="536"/>
      <c r="B587" s="536"/>
    </row>
    <row r="588" spans="1:2" ht="12.75" customHeight="1" x14ac:dyDescent="0.2">
      <c r="A588" s="536"/>
      <c r="B588" s="536"/>
    </row>
    <row r="589" spans="1:2" ht="12.75" customHeight="1" x14ac:dyDescent="0.2">
      <c r="A589" s="536"/>
      <c r="B589" s="536"/>
    </row>
    <row r="590" spans="1:2" ht="12.75" customHeight="1" x14ac:dyDescent="0.2">
      <c r="A590" s="536"/>
      <c r="B590" s="536"/>
    </row>
    <row r="591" spans="1:2" ht="12.75" customHeight="1" x14ac:dyDescent="0.2">
      <c r="A591" s="536"/>
      <c r="B591" s="536"/>
    </row>
    <row r="592" spans="1:2" ht="12.75" customHeight="1" x14ac:dyDescent="0.2">
      <c r="A592" s="536"/>
      <c r="B592" s="536"/>
    </row>
    <row r="593" spans="1:2" ht="12.75" customHeight="1" x14ac:dyDescent="0.2">
      <c r="A593" s="536"/>
      <c r="B593" s="536"/>
    </row>
    <row r="594" spans="1:2" ht="12.75" customHeight="1" x14ac:dyDescent="0.2">
      <c r="A594" s="536"/>
      <c r="B594" s="536"/>
    </row>
    <row r="595" spans="1:2" ht="12.75" customHeight="1" x14ac:dyDescent="0.2">
      <c r="A595" s="536"/>
      <c r="B595" s="536"/>
    </row>
    <row r="596" spans="1:2" ht="12.75" customHeight="1" x14ac:dyDescent="0.2">
      <c r="A596" s="536"/>
      <c r="B596" s="536"/>
    </row>
    <row r="597" spans="1:2" ht="12.75" customHeight="1" x14ac:dyDescent="0.2">
      <c r="A597" s="536"/>
      <c r="B597" s="536"/>
    </row>
    <row r="598" spans="1:2" ht="12.75" customHeight="1" x14ac:dyDescent="0.2">
      <c r="A598" s="536"/>
      <c r="B598" s="536"/>
    </row>
    <row r="599" spans="1:2" ht="12.75" customHeight="1" x14ac:dyDescent="0.2">
      <c r="A599" s="536"/>
      <c r="B599" s="536"/>
    </row>
    <row r="600" spans="1:2" ht="12.75" customHeight="1" x14ac:dyDescent="0.2">
      <c r="A600" s="536"/>
      <c r="B600" s="536"/>
    </row>
    <row r="601" spans="1:2" ht="12.75" customHeight="1" x14ac:dyDescent="0.2">
      <c r="A601" s="536"/>
      <c r="B601" s="536"/>
    </row>
    <row r="602" spans="1:2" ht="12.75" customHeight="1" x14ac:dyDescent="0.2">
      <c r="A602" s="536"/>
      <c r="B602" s="536"/>
    </row>
    <row r="603" spans="1:2" ht="12.75" customHeight="1" x14ac:dyDescent="0.2">
      <c r="A603" s="536"/>
      <c r="B603" s="536"/>
    </row>
    <row r="604" spans="1:2" ht="12.75" customHeight="1" x14ac:dyDescent="0.2">
      <c r="A604" s="536"/>
      <c r="B604" s="536"/>
    </row>
    <row r="605" spans="1:2" ht="12.75" customHeight="1" x14ac:dyDescent="0.2">
      <c r="A605" s="536"/>
      <c r="B605" s="536"/>
    </row>
    <row r="606" spans="1:2" ht="12.75" customHeight="1" x14ac:dyDescent="0.2">
      <c r="A606" s="536"/>
      <c r="B606" s="536"/>
    </row>
    <row r="607" spans="1:2" ht="12.75" customHeight="1" x14ac:dyDescent="0.2">
      <c r="A607" s="536"/>
      <c r="B607" s="536"/>
    </row>
    <row r="608" spans="1:2" ht="12.75" customHeight="1" x14ac:dyDescent="0.2">
      <c r="A608" s="536"/>
      <c r="B608" s="536"/>
    </row>
    <row r="609" spans="1:2" ht="12.75" customHeight="1" x14ac:dyDescent="0.2">
      <c r="A609" s="536"/>
      <c r="B609" s="536"/>
    </row>
    <row r="610" spans="1:2" ht="12.75" customHeight="1" x14ac:dyDescent="0.2">
      <c r="A610" s="536"/>
      <c r="B610" s="536"/>
    </row>
    <row r="611" spans="1:2" ht="12.75" customHeight="1" x14ac:dyDescent="0.2">
      <c r="A611" s="536"/>
      <c r="B611" s="536"/>
    </row>
    <row r="612" spans="1:2" ht="12.75" customHeight="1" x14ac:dyDescent="0.2">
      <c r="A612" s="536"/>
      <c r="B612" s="536"/>
    </row>
    <row r="613" spans="1:2" ht="12.75" customHeight="1" x14ac:dyDescent="0.2">
      <c r="A613" s="536"/>
      <c r="B613" s="536"/>
    </row>
    <row r="614" spans="1:2" ht="12.75" customHeight="1" x14ac:dyDescent="0.2">
      <c r="A614" s="536"/>
      <c r="B614" s="536"/>
    </row>
    <row r="615" spans="1:2" ht="12.75" customHeight="1" x14ac:dyDescent="0.2">
      <c r="A615" s="536"/>
      <c r="B615" s="536"/>
    </row>
    <row r="616" spans="1:2" ht="12.75" customHeight="1" x14ac:dyDescent="0.2">
      <c r="A616" s="536"/>
      <c r="B616" s="536"/>
    </row>
    <row r="617" spans="1:2" ht="12.75" customHeight="1" x14ac:dyDescent="0.2">
      <c r="A617" s="536"/>
      <c r="B617" s="536"/>
    </row>
    <row r="618" spans="1:2" ht="12.75" customHeight="1" x14ac:dyDescent="0.2">
      <c r="A618" s="536"/>
      <c r="B618" s="536"/>
    </row>
    <row r="619" spans="1:2" ht="12.75" customHeight="1" x14ac:dyDescent="0.2">
      <c r="A619" s="536"/>
      <c r="B619" s="536"/>
    </row>
    <row r="620" spans="1:2" ht="12.75" customHeight="1" x14ac:dyDescent="0.2">
      <c r="A620" s="536"/>
      <c r="B620" s="536"/>
    </row>
    <row r="621" spans="1:2" ht="12.75" customHeight="1" x14ac:dyDescent="0.2">
      <c r="A621" s="536"/>
      <c r="B621" s="536"/>
    </row>
    <row r="622" spans="1:2" ht="12.75" customHeight="1" x14ac:dyDescent="0.2">
      <c r="A622" s="536"/>
      <c r="B622" s="536"/>
    </row>
    <row r="623" spans="1:2" ht="12.75" customHeight="1" x14ac:dyDescent="0.2">
      <c r="A623" s="536"/>
      <c r="B623" s="536"/>
    </row>
    <row r="624" spans="1:2" ht="12.75" customHeight="1" x14ac:dyDescent="0.2">
      <c r="A624" s="536"/>
      <c r="B624" s="536"/>
    </row>
    <row r="625" spans="1:2" ht="12.75" customHeight="1" x14ac:dyDescent="0.2">
      <c r="A625" s="536"/>
      <c r="B625" s="536"/>
    </row>
    <row r="626" spans="1:2" ht="12.75" customHeight="1" x14ac:dyDescent="0.2">
      <c r="A626" s="536"/>
      <c r="B626" s="536"/>
    </row>
    <row r="627" spans="1:2" ht="12.75" customHeight="1" x14ac:dyDescent="0.2">
      <c r="A627" s="536"/>
      <c r="B627" s="536"/>
    </row>
    <row r="628" spans="1:2" ht="12.75" customHeight="1" x14ac:dyDescent="0.2">
      <c r="A628" s="536"/>
      <c r="B628" s="536"/>
    </row>
    <row r="629" spans="1:2" ht="12.75" customHeight="1" x14ac:dyDescent="0.2">
      <c r="A629" s="536"/>
      <c r="B629" s="536"/>
    </row>
    <row r="630" spans="1:2" ht="12.75" customHeight="1" x14ac:dyDescent="0.2">
      <c r="A630" s="536"/>
      <c r="B630" s="536"/>
    </row>
    <row r="631" spans="1:2" ht="12.75" customHeight="1" x14ac:dyDescent="0.2">
      <c r="A631" s="536"/>
      <c r="B631" s="536"/>
    </row>
    <row r="632" spans="1:2" ht="12.75" customHeight="1" x14ac:dyDescent="0.2">
      <c r="A632" s="536"/>
      <c r="B632" s="536"/>
    </row>
    <row r="633" spans="1:2" ht="12.75" customHeight="1" x14ac:dyDescent="0.2">
      <c r="A633" s="536"/>
      <c r="B633" s="536"/>
    </row>
    <row r="634" spans="1:2" ht="12.75" customHeight="1" x14ac:dyDescent="0.2">
      <c r="A634" s="536"/>
      <c r="B634" s="536"/>
    </row>
    <row r="635" spans="1:2" ht="12.75" customHeight="1" x14ac:dyDescent="0.2">
      <c r="A635" s="536"/>
      <c r="B635" s="536"/>
    </row>
    <row r="636" spans="1:2" ht="12.75" customHeight="1" x14ac:dyDescent="0.2">
      <c r="A636" s="536"/>
      <c r="B636" s="536"/>
    </row>
    <row r="637" spans="1:2" ht="12.75" customHeight="1" x14ac:dyDescent="0.2">
      <c r="A637" s="536"/>
      <c r="B637" s="536"/>
    </row>
    <row r="638" spans="1:2" ht="12.75" customHeight="1" x14ac:dyDescent="0.2">
      <c r="A638" s="536"/>
      <c r="B638" s="536"/>
    </row>
    <row r="639" spans="1:2" ht="12.75" customHeight="1" x14ac:dyDescent="0.2">
      <c r="A639" s="536"/>
      <c r="B639" s="536"/>
    </row>
    <row r="640" spans="1:2" ht="12.75" customHeight="1" x14ac:dyDescent="0.2">
      <c r="A640" s="536"/>
      <c r="B640" s="536"/>
    </row>
    <row r="641" spans="1:2" ht="12.75" customHeight="1" x14ac:dyDescent="0.2">
      <c r="A641" s="536"/>
      <c r="B641" s="536"/>
    </row>
    <row r="642" spans="1:2" ht="12.75" customHeight="1" x14ac:dyDescent="0.2">
      <c r="A642" s="536"/>
      <c r="B642" s="536"/>
    </row>
    <row r="643" spans="1:2" ht="12.75" customHeight="1" x14ac:dyDescent="0.2">
      <c r="A643" s="536"/>
      <c r="B643" s="536"/>
    </row>
    <row r="644" spans="1:2" ht="12.75" customHeight="1" x14ac:dyDescent="0.2">
      <c r="A644" s="536"/>
      <c r="B644" s="536"/>
    </row>
    <row r="645" spans="1:2" ht="12.75" customHeight="1" x14ac:dyDescent="0.2">
      <c r="A645" s="536"/>
      <c r="B645" s="536"/>
    </row>
    <row r="646" spans="1:2" ht="12.75" customHeight="1" x14ac:dyDescent="0.2">
      <c r="A646" s="536"/>
      <c r="B646" s="536"/>
    </row>
    <row r="647" spans="1:2" ht="12.75" customHeight="1" x14ac:dyDescent="0.2">
      <c r="A647" s="536"/>
      <c r="B647" s="536"/>
    </row>
    <row r="648" spans="1:2" ht="12.75" customHeight="1" x14ac:dyDescent="0.2">
      <c r="A648" s="536"/>
      <c r="B648" s="536"/>
    </row>
    <row r="649" spans="1:2" ht="12.75" customHeight="1" x14ac:dyDescent="0.2">
      <c r="A649" s="536"/>
      <c r="B649" s="536"/>
    </row>
    <row r="650" spans="1:2" ht="12.75" customHeight="1" x14ac:dyDescent="0.2">
      <c r="A650" s="536"/>
      <c r="B650" s="536"/>
    </row>
    <row r="651" spans="1:2" ht="12.75" customHeight="1" x14ac:dyDescent="0.2">
      <c r="A651" s="536"/>
      <c r="B651" s="536"/>
    </row>
    <row r="652" spans="1:2" ht="12.75" customHeight="1" x14ac:dyDescent="0.2">
      <c r="A652" s="536"/>
      <c r="B652" s="536"/>
    </row>
    <row r="653" spans="1:2" ht="12.75" customHeight="1" x14ac:dyDescent="0.2">
      <c r="A653" s="536"/>
      <c r="B653" s="536"/>
    </row>
    <row r="654" spans="1:2" ht="12.75" customHeight="1" x14ac:dyDescent="0.2">
      <c r="A654" s="536"/>
      <c r="B654" s="536"/>
    </row>
    <row r="655" spans="1:2" ht="12.75" customHeight="1" x14ac:dyDescent="0.2">
      <c r="A655" s="536"/>
      <c r="B655" s="536"/>
    </row>
    <row r="656" spans="1:2" ht="12.75" customHeight="1" x14ac:dyDescent="0.2">
      <c r="A656" s="536"/>
      <c r="B656" s="536"/>
    </row>
    <row r="657" spans="1:2" ht="12.75" customHeight="1" x14ac:dyDescent="0.2">
      <c r="A657" s="536"/>
      <c r="B657" s="536"/>
    </row>
    <row r="658" spans="1:2" ht="12.75" customHeight="1" x14ac:dyDescent="0.2">
      <c r="A658" s="536"/>
      <c r="B658" s="536"/>
    </row>
    <row r="659" spans="1:2" ht="12.75" customHeight="1" x14ac:dyDescent="0.2">
      <c r="A659" s="536"/>
      <c r="B659" s="536"/>
    </row>
    <row r="660" spans="1:2" ht="12.75" customHeight="1" x14ac:dyDescent="0.2">
      <c r="A660" s="536"/>
      <c r="B660" s="536"/>
    </row>
    <row r="661" spans="1:2" ht="12.75" customHeight="1" x14ac:dyDescent="0.2">
      <c r="A661" s="536"/>
      <c r="B661" s="536"/>
    </row>
    <row r="662" spans="1:2" ht="12.75" customHeight="1" x14ac:dyDescent="0.2">
      <c r="A662" s="536"/>
      <c r="B662" s="536"/>
    </row>
    <row r="663" spans="1:2" ht="12.75" customHeight="1" x14ac:dyDescent="0.2">
      <c r="A663" s="536"/>
      <c r="B663" s="536"/>
    </row>
    <row r="664" spans="1:2" ht="12.75" customHeight="1" x14ac:dyDescent="0.2">
      <c r="A664" s="536"/>
      <c r="B664" s="536"/>
    </row>
    <row r="665" spans="1:2" ht="12.75" customHeight="1" x14ac:dyDescent="0.2">
      <c r="A665" s="536"/>
      <c r="B665" s="536"/>
    </row>
    <row r="666" spans="1:2" ht="12.75" customHeight="1" x14ac:dyDescent="0.2">
      <c r="A666" s="536"/>
      <c r="B666" s="536"/>
    </row>
    <row r="667" spans="1:2" ht="12.75" customHeight="1" x14ac:dyDescent="0.2">
      <c r="A667" s="536"/>
      <c r="B667" s="536"/>
    </row>
    <row r="668" spans="1:2" ht="12.75" customHeight="1" x14ac:dyDescent="0.2">
      <c r="A668" s="536"/>
      <c r="B668" s="536"/>
    </row>
    <row r="669" spans="1:2" ht="12.75" customHeight="1" x14ac:dyDescent="0.2">
      <c r="A669" s="536"/>
      <c r="B669" s="536"/>
    </row>
    <row r="670" spans="1:2" ht="12.75" customHeight="1" x14ac:dyDescent="0.2">
      <c r="A670" s="536"/>
      <c r="B670" s="536"/>
    </row>
    <row r="671" spans="1:2" ht="12.75" customHeight="1" x14ac:dyDescent="0.2">
      <c r="A671" s="536"/>
      <c r="B671" s="536"/>
    </row>
    <row r="672" spans="1:2" ht="12.75" customHeight="1" x14ac:dyDescent="0.2">
      <c r="A672" s="536"/>
      <c r="B672" s="536"/>
    </row>
    <row r="673" spans="1:2" ht="12.75" customHeight="1" x14ac:dyDescent="0.2">
      <c r="A673" s="536"/>
      <c r="B673" s="536"/>
    </row>
    <row r="674" spans="1:2" ht="12.75" customHeight="1" x14ac:dyDescent="0.2">
      <c r="A674" s="536"/>
      <c r="B674" s="536"/>
    </row>
    <row r="675" spans="1:2" ht="12.75" customHeight="1" x14ac:dyDescent="0.2">
      <c r="A675" s="536"/>
      <c r="B675" s="536"/>
    </row>
    <row r="676" spans="1:2" ht="12.75" customHeight="1" x14ac:dyDescent="0.2">
      <c r="A676" s="536"/>
      <c r="B676" s="536"/>
    </row>
    <row r="677" spans="1:2" ht="12.75" customHeight="1" x14ac:dyDescent="0.2">
      <c r="A677" s="536"/>
      <c r="B677" s="536"/>
    </row>
    <row r="678" spans="1:2" ht="12.75" customHeight="1" x14ac:dyDescent="0.2">
      <c r="A678" s="536"/>
      <c r="B678" s="536"/>
    </row>
    <row r="679" spans="1:2" ht="12.75" customHeight="1" x14ac:dyDescent="0.2">
      <c r="A679" s="536"/>
      <c r="B679" s="536"/>
    </row>
    <row r="680" spans="1:2" ht="12.75" customHeight="1" x14ac:dyDescent="0.2">
      <c r="A680" s="536"/>
      <c r="B680" s="536"/>
    </row>
    <row r="681" spans="1:2" ht="12.75" customHeight="1" x14ac:dyDescent="0.2">
      <c r="A681" s="536"/>
      <c r="B681" s="536"/>
    </row>
    <row r="682" spans="1:2" ht="12.75" customHeight="1" x14ac:dyDescent="0.2">
      <c r="A682" s="536"/>
      <c r="B682" s="536"/>
    </row>
    <row r="683" spans="1:2" ht="12.75" customHeight="1" x14ac:dyDescent="0.2">
      <c r="A683" s="536"/>
      <c r="B683" s="536"/>
    </row>
    <row r="684" spans="1:2" ht="12.75" customHeight="1" x14ac:dyDescent="0.2">
      <c r="A684" s="536"/>
      <c r="B684" s="536"/>
    </row>
    <row r="685" spans="1:2" ht="12.75" customHeight="1" x14ac:dyDescent="0.2">
      <c r="A685" s="536"/>
      <c r="B685" s="536"/>
    </row>
    <row r="686" spans="1:2" ht="12.75" customHeight="1" x14ac:dyDescent="0.2">
      <c r="A686" s="536"/>
      <c r="B686" s="536"/>
    </row>
    <row r="687" spans="1:2" ht="12.75" customHeight="1" x14ac:dyDescent="0.2">
      <c r="A687" s="536"/>
      <c r="B687" s="536"/>
    </row>
    <row r="688" spans="1:2" ht="12.75" customHeight="1" x14ac:dyDescent="0.2">
      <c r="A688" s="536"/>
      <c r="B688" s="536"/>
    </row>
    <row r="689" spans="1:2" ht="12.75" customHeight="1" x14ac:dyDescent="0.2">
      <c r="A689" s="536"/>
      <c r="B689" s="536"/>
    </row>
    <row r="690" spans="1:2" ht="12.75" customHeight="1" x14ac:dyDescent="0.2">
      <c r="A690" s="536"/>
      <c r="B690" s="536"/>
    </row>
    <row r="691" spans="1:2" ht="12.75" customHeight="1" x14ac:dyDescent="0.2">
      <c r="A691" s="536"/>
      <c r="B691" s="536"/>
    </row>
    <row r="692" spans="1:2" ht="12.75" customHeight="1" x14ac:dyDescent="0.2">
      <c r="A692" s="536"/>
      <c r="B692" s="536"/>
    </row>
    <row r="693" spans="1:2" ht="12.75" customHeight="1" x14ac:dyDescent="0.2">
      <c r="A693" s="536"/>
      <c r="B693" s="536"/>
    </row>
    <row r="694" spans="1:2" ht="12.75" customHeight="1" x14ac:dyDescent="0.2">
      <c r="A694" s="536"/>
      <c r="B694" s="536"/>
    </row>
    <row r="695" spans="1:2" ht="12.75" customHeight="1" x14ac:dyDescent="0.2">
      <c r="A695" s="536"/>
      <c r="B695" s="536"/>
    </row>
    <row r="696" spans="1:2" ht="12.75" customHeight="1" x14ac:dyDescent="0.2">
      <c r="A696" s="536"/>
      <c r="B696" s="536"/>
    </row>
    <row r="697" spans="1:2" ht="12.75" customHeight="1" x14ac:dyDescent="0.2">
      <c r="A697" s="536"/>
      <c r="B697" s="536"/>
    </row>
    <row r="698" spans="1:2" ht="12.75" customHeight="1" x14ac:dyDescent="0.2">
      <c r="A698" s="536"/>
      <c r="B698" s="536"/>
    </row>
    <row r="699" spans="1:2" ht="12.75" customHeight="1" x14ac:dyDescent="0.2">
      <c r="A699" s="536"/>
      <c r="B699" s="536"/>
    </row>
    <row r="700" spans="1:2" ht="12.75" customHeight="1" x14ac:dyDescent="0.2">
      <c r="A700" s="536"/>
      <c r="B700" s="536"/>
    </row>
    <row r="701" spans="1:2" ht="12.75" customHeight="1" x14ac:dyDescent="0.2">
      <c r="A701" s="536"/>
      <c r="B701" s="536"/>
    </row>
    <row r="702" spans="1:2" ht="12.75" customHeight="1" x14ac:dyDescent="0.2">
      <c r="A702" s="536"/>
      <c r="B702" s="536"/>
    </row>
    <row r="703" spans="1:2" ht="12.75" customHeight="1" x14ac:dyDescent="0.2">
      <c r="A703" s="536"/>
      <c r="B703" s="536"/>
    </row>
    <row r="704" spans="1:2" ht="12.75" customHeight="1" x14ac:dyDescent="0.2">
      <c r="A704" s="536"/>
      <c r="B704" s="536"/>
    </row>
    <row r="705" spans="1:2" ht="12.75" customHeight="1" x14ac:dyDescent="0.2">
      <c r="A705" s="536"/>
      <c r="B705" s="536"/>
    </row>
    <row r="706" spans="1:2" ht="12.75" customHeight="1" x14ac:dyDescent="0.2">
      <c r="A706" s="536"/>
      <c r="B706" s="536"/>
    </row>
    <row r="707" spans="1:2" ht="12.75" customHeight="1" x14ac:dyDescent="0.2">
      <c r="A707" s="536"/>
      <c r="B707" s="536"/>
    </row>
    <row r="708" spans="1:2" ht="12.75" customHeight="1" x14ac:dyDescent="0.2">
      <c r="A708" s="536"/>
      <c r="B708" s="536"/>
    </row>
    <row r="709" spans="1:2" ht="12.75" customHeight="1" x14ac:dyDescent="0.2">
      <c r="A709" s="536"/>
      <c r="B709" s="536"/>
    </row>
    <row r="710" spans="1:2" ht="12.75" customHeight="1" x14ac:dyDescent="0.2">
      <c r="A710" s="536"/>
      <c r="B710" s="536"/>
    </row>
    <row r="711" spans="1:2" ht="12.75" customHeight="1" x14ac:dyDescent="0.2">
      <c r="A711" s="536"/>
      <c r="B711" s="536"/>
    </row>
    <row r="712" spans="1:2" ht="12.75" customHeight="1" x14ac:dyDescent="0.2">
      <c r="A712" s="536"/>
      <c r="B712" s="536"/>
    </row>
    <row r="713" spans="1:2" ht="12.75" customHeight="1" x14ac:dyDescent="0.2">
      <c r="A713" s="536"/>
      <c r="B713" s="536"/>
    </row>
    <row r="714" spans="1:2" ht="12.75" customHeight="1" x14ac:dyDescent="0.2">
      <c r="A714" s="536"/>
      <c r="B714" s="536"/>
    </row>
    <row r="715" spans="1:2" ht="12.75" customHeight="1" x14ac:dyDescent="0.2">
      <c r="A715" s="536"/>
      <c r="B715" s="536"/>
    </row>
    <row r="716" spans="1:2" ht="12.75" customHeight="1" x14ac:dyDescent="0.2">
      <c r="A716" s="536"/>
      <c r="B716" s="536"/>
    </row>
    <row r="717" spans="1:2" ht="12.75" customHeight="1" x14ac:dyDescent="0.2">
      <c r="A717" s="536"/>
      <c r="B717" s="536"/>
    </row>
    <row r="718" spans="1:2" ht="12.75" customHeight="1" x14ac:dyDescent="0.2">
      <c r="A718" s="536"/>
      <c r="B718" s="536"/>
    </row>
    <row r="719" spans="1:2" ht="12.75" customHeight="1" x14ac:dyDescent="0.2">
      <c r="A719" s="536"/>
      <c r="B719" s="536"/>
    </row>
    <row r="720" spans="1:2" ht="12.75" customHeight="1" x14ac:dyDescent="0.2">
      <c r="A720" s="536"/>
      <c r="B720" s="536"/>
    </row>
    <row r="721" spans="1:2" ht="12.75" customHeight="1" x14ac:dyDescent="0.2">
      <c r="A721" s="536"/>
      <c r="B721" s="536"/>
    </row>
    <row r="722" spans="1:2" ht="12.75" customHeight="1" x14ac:dyDescent="0.2">
      <c r="A722" s="536"/>
      <c r="B722" s="536"/>
    </row>
    <row r="723" spans="1:2" ht="12.75" customHeight="1" x14ac:dyDescent="0.2">
      <c r="A723" s="536"/>
      <c r="B723" s="536"/>
    </row>
    <row r="724" spans="1:2" ht="12.75" customHeight="1" x14ac:dyDescent="0.2">
      <c r="A724" s="536"/>
      <c r="B724" s="536"/>
    </row>
    <row r="725" spans="1:2" ht="12.75" customHeight="1" x14ac:dyDescent="0.2">
      <c r="A725" s="536"/>
      <c r="B725" s="536"/>
    </row>
    <row r="726" spans="1:2" ht="12.75" customHeight="1" x14ac:dyDescent="0.2">
      <c r="A726" s="536"/>
      <c r="B726" s="536"/>
    </row>
    <row r="727" spans="1:2" ht="12.75" customHeight="1" x14ac:dyDescent="0.2">
      <c r="A727" s="536"/>
      <c r="B727" s="536"/>
    </row>
    <row r="728" spans="1:2" ht="12.75" customHeight="1" x14ac:dyDescent="0.2">
      <c r="A728" s="536"/>
      <c r="B728" s="536"/>
    </row>
    <row r="729" spans="1:2" ht="12.75" customHeight="1" x14ac:dyDescent="0.2">
      <c r="A729" s="536"/>
      <c r="B729" s="536"/>
    </row>
    <row r="730" spans="1:2" ht="12.75" customHeight="1" x14ac:dyDescent="0.2">
      <c r="A730" s="536"/>
      <c r="B730" s="536"/>
    </row>
    <row r="731" spans="1:2" ht="12.75" customHeight="1" x14ac:dyDescent="0.2">
      <c r="A731" s="536"/>
      <c r="B731" s="536"/>
    </row>
    <row r="732" spans="1:2" ht="12.75" customHeight="1" x14ac:dyDescent="0.2">
      <c r="A732" s="536"/>
      <c r="B732" s="536"/>
    </row>
    <row r="733" spans="1:2" ht="12.75" customHeight="1" x14ac:dyDescent="0.2">
      <c r="A733" s="536"/>
      <c r="B733" s="536"/>
    </row>
    <row r="734" spans="1:2" ht="12.75" customHeight="1" x14ac:dyDescent="0.2">
      <c r="A734" s="536"/>
      <c r="B734" s="536"/>
    </row>
    <row r="735" spans="1:2" ht="12.75" customHeight="1" x14ac:dyDescent="0.2">
      <c r="A735" s="536"/>
      <c r="B735" s="536"/>
    </row>
    <row r="736" spans="1:2" ht="12.75" customHeight="1" x14ac:dyDescent="0.2">
      <c r="A736" s="536"/>
      <c r="B736" s="536"/>
    </row>
    <row r="737" spans="1:2" ht="12.75" customHeight="1" x14ac:dyDescent="0.2">
      <c r="A737" s="536"/>
      <c r="B737" s="536"/>
    </row>
    <row r="738" spans="1:2" ht="12.75" customHeight="1" x14ac:dyDescent="0.2">
      <c r="A738" s="536"/>
      <c r="B738" s="536"/>
    </row>
    <row r="739" spans="1:2" ht="12.75" customHeight="1" x14ac:dyDescent="0.2">
      <c r="A739" s="536"/>
      <c r="B739" s="536"/>
    </row>
    <row r="740" spans="1:2" ht="12.75" customHeight="1" x14ac:dyDescent="0.2">
      <c r="A740" s="536"/>
      <c r="B740" s="536"/>
    </row>
    <row r="741" spans="1:2" ht="12.75" customHeight="1" x14ac:dyDescent="0.2">
      <c r="A741" s="536"/>
      <c r="B741" s="536"/>
    </row>
    <row r="742" spans="1:2" ht="12.75" customHeight="1" x14ac:dyDescent="0.2">
      <c r="A742" s="536"/>
      <c r="B742" s="536"/>
    </row>
    <row r="743" spans="1:2" ht="12.75" customHeight="1" x14ac:dyDescent="0.2">
      <c r="A743" s="536"/>
      <c r="B743" s="536"/>
    </row>
    <row r="744" spans="1:2" ht="12.75" customHeight="1" x14ac:dyDescent="0.2">
      <c r="A744" s="536"/>
      <c r="B744" s="536"/>
    </row>
    <row r="745" spans="1:2" ht="12.75" customHeight="1" x14ac:dyDescent="0.2">
      <c r="A745" s="536"/>
      <c r="B745" s="536"/>
    </row>
    <row r="746" spans="1:2" ht="12.75" customHeight="1" x14ac:dyDescent="0.2">
      <c r="A746" s="536"/>
      <c r="B746" s="536"/>
    </row>
    <row r="747" spans="1:2" ht="12.75" customHeight="1" x14ac:dyDescent="0.2">
      <c r="A747" s="536"/>
      <c r="B747" s="536"/>
    </row>
    <row r="748" spans="1:2" ht="12.75" customHeight="1" x14ac:dyDescent="0.2">
      <c r="A748" s="536"/>
      <c r="B748" s="536"/>
    </row>
    <row r="749" spans="1:2" ht="12.75" customHeight="1" x14ac:dyDescent="0.2">
      <c r="A749" s="536"/>
      <c r="B749" s="536"/>
    </row>
    <row r="750" spans="1:2" ht="12.75" customHeight="1" x14ac:dyDescent="0.2">
      <c r="A750" s="536"/>
      <c r="B750" s="536"/>
    </row>
    <row r="751" spans="1:2" ht="12.75" customHeight="1" x14ac:dyDescent="0.2">
      <c r="A751" s="536"/>
      <c r="B751" s="536"/>
    </row>
    <row r="752" spans="1:2" ht="12.75" customHeight="1" x14ac:dyDescent="0.2">
      <c r="A752" s="536"/>
      <c r="B752" s="536"/>
    </row>
    <row r="753" spans="1:2" ht="12.75" customHeight="1" x14ac:dyDescent="0.2">
      <c r="A753" s="536"/>
      <c r="B753" s="536"/>
    </row>
    <row r="754" spans="1:2" ht="12.75" customHeight="1" x14ac:dyDescent="0.2">
      <c r="A754" s="536"/>
      <c r="B754" s="536"/>
    </row>
    <row r="755" spans="1:2" ht="12.75" customHeight="1" x14ac:dyDescent="0.2">
      <c r="A755" s="536"/>
      <c r="B755" s="536"/>
    </row>
    <row r="756" spans="1:2" ht="12.75" customHeight="1" x14ac:dyDescent="0.2">
      <c r="A756" s="536"/>
      <c r="B756" s="536"/>
    </row>
    <row r="757" spans="1:2" ht="12.75" customHeight="1" x14ac:dyDescent="0.2">
      <c r="A757" s="536"/>
      <c r="B757" s="536"/>
    </row>
    <row r="758" spans="1:2" ht="12.75" customHeight="1" x14ac:dyDescent="0.2">
      <c r="A758" s="536"/>
      <c r="B758" s="536"/>
    </row>
    <row r="759" spans="1:2" ht="12.75" customHeight="1" x14ac:dyDescent="0.2">
      <c r="A759" s="536"/>
      <c r="B759" s="536"/>
    </row>
    <row r="760" spans="1:2" ht="12.75" customHeight="1" x14ac:dyDescent="0.2">
      <c r="A760" s="536"/>
      <c r="B760" s="536"/>
    </row>
    <row r="761" spans="1:2" ht="12.75" customHeight="1" x14ac:dyDescent="0.2">
      <c r="A761" s="536"/>
      <c r="B761" s="536"/>
    </row>
    <row r="762" spans="1:2" ht="12.75" customHeight="1" x14ac:dyDescent="0.2">
      <c r="A762" s="536"/>
      <c r="B762" s="536"/>
    </row>
    <row r="763" spans="1:2" ht="12.75" customHeight="1" x14ac:dyDescent="0.2">
      <c r="A763" s="536"/>
      <c r="B763" s="536"/>
    </row>
    <row r="764" spans="1:2" ht="12.75" customHeight="1" x14ac:dyDescent="0.2">
      <c r="A764" s="536"/>
      <c r="B764" s="536"/>
    </row>
    <row r="765" spans="1:2" ht="12.75" customHeight="1" x14ac:dyDescent="0.2">
      <c r="A765" s="536"/>
      <c r="B765" s="536"/>
    </row>
    <row r="766" spans="1:2" ht="12.75" customHeight="1" x14ac:dyDescent="0.2">
      <c r="A766" s="536"/>
      <c r="B766" s="536"/>
    </row>
    <row r="767" spans="1:2" ht="12.75" customHeight="1" x14ac:dyDescent="0.2">
      <c r="A767" s="536"/>
      <c r="B767" s="536"/>
    </row>
    <row r="768" spans="1:2" ht="12.75" customHeight="1" x14ac:dyDescent="0.2">
      <c r="A768" s="536"/>
      <c r="B768" s="536"/>
    </row>
    <row r="769" spans="1:2" ht="12.75" customHeight="1" x14ac:dyDescent="0.2">
      <c r="A769" s="536"/>
      <c r="B769" s="536"/>
    </row>
    <row r="770" spans="1:2" ht="12.75" customHeight="1" x14ac:dyDescent="0.2">
      <c r="A770" s="536"/>
      <c r="B770" s="536"/>
    </row>
    <row r="771" spans="1:2" ht="12.75" customHeight="1" x14ac:dyDescent="0.2">
      <c r="A771" s="536"/>
      <c r="B771" s="536"/>
    </row>
    <row r="772" spans="1:2" ht="12.75" customHeight="1" x14ac:dyDescent="0.2">
      <c r="A772" s="536"/>
      <c r="B772" s="536"/>
    </row>
    <row r="773" spans="1:2" ht="12.75" customHeight="1" x14ac:dyDescent="0.2">
      <c r="A773" s="536"/>
      <c r="B773" s="536"/>
    </row>
    <row r="774" spans="1:2" ht="12.75" customHeight="1" x14ac:dyDescent="0.2">
      <c r="A774" s="536"/>
      <c r="B774" s="536"/>
    </row>
    <row r="775" spans="1:2" ht="12.75" customHeight="1" x14ac:dyDescent="0.2">
      <c r="A775" s="536"/>
      <c r="B775" s="536"/>
    </row>
    <row r="776" spans="1:2" ht="12.75" customHeight="1" x14ac:dyDescent="0.2">
      <c r="A776" s="536"/>
      <c r="B776" s="536"/>
    </row>
    <row r="777" spans="1:2" ht="12.75" customHeight="1" x14ac:dyDescent="0.2">
      <c r="A777" s="536"/>
      <c r="B777" s="536"/>
    </row>
    <row r="778" spans="1:2" ht="12.75" customHeight="1" x14ac:dyDescent="0.2">
      <c r="A778" s="536"/>
      <c r="B778" s="536"/>
    </row>
    <row r="779" spans="1:2" ht="12.75" customHeight="1" x14ac:dyDescent="0.2">
      <c r="A779" s="536"/>
      <c r="B779" s="536"/>
    </row>
    <row r="780" spans="1:2" ht="12.75" customHeight="1" x14ac:dyDescent="0.2">
      <c r="A780" s="536"/>
      <c r="B780" s="536"/>
    </row>
    <row r="781" spans="1:2" ht="12.75" customHeight="1" x14ac:dyDescent="0.2">
      <c r="A781" s="536"/>
      <c r="B781" s="536"/>
    </row>
    <row r="782" spans="1:2" ht="12.75" customHeight="1" x14ac:dyDescent="0.2">
      <c r="A782" s="536"/>
      <c r="B782" s="536"/>
    </row>
    <row r="783" spans="1:2" ht="12.75" customHeight="1" x14ac:dyDescent="0.2">
      <c r="A783" s="536"/>
      <c r="B783" s="536"/>
    </row>
    <row r="784" spans="1:2" ht="12.75" customHeight="1" x14ac:dyDescent="0.2">
      <c r="A784" s="536"/>
      <c r="B784" s="536"/>
    </row>
    <row r="785" spans="1:2" ht="12.75" customHeight="1" x14ac:dyDescent="0.2">
      <c r="A785" s="536"/>
      <c r="B785" s="536"/>
    </row>
    <row r="786" spans="1:2" ht="12.75" customHeight="1" x14ac:dyDescent="0.2">
      <c r="A786" s="536"/>
      <c r="B786" s="536"/>
    </row>
    <row r="787" spans="1:2" ht="12.75" customHeight="1" x14ac:dyDescent="0.2">
      <c r="A787" s="536"/>
      <c r="B787" s="536"/>
    </row>
    <row r="788" spans="1:2" ht="12.75" customHeight="1" x14ac:dyDescent="0.2">
      <c r="A788" s="536"/>
      <c r="B788" s="536"/>
    </row>
    <row r="789" spans="1:2" ht="12.75" customHeight="1" x14ac:dyDescent="0.2">
      <c r="A789" s="536"/>
      <c r="B789" s="536"/>
    </row>
    <row r="790" spans="1:2" ht="12.75" customHeight="1" x14ac:dyDescent="0.2">
      <c r="A790" s="536"/>
      <c r="B790" s="536"/>
    </row>
    <row r="791" spans="1:2" ht="12.75" customHeight="1" x14ac:dyDescent="0.2">
      <c r="A791" s="536"/>
      <c r="B791" s="536"/>
    </row>
    <row r="792" spans="1:2" ht="12.75" customHeight="1" x14ac:dyDescent="0.2">
      <c r="A792" s="536"/>
      <c r="B792" s="536"/>
    </row>
    <row r="793" spans="1:2" ht="12.75" customHeight="1" x14ac:dyDescent="0.2">
      <c r="A793" s="536"/>
      <c r="B793" s="536"/>
    </row>
    <row r="794" spans="1:2" ht="12.75" customHeight="1" x14ac:dyDescent="0.2">
      <c r="A794" s="536"/>
      <c r="B794" s="536"/>
    </row>
    <row r="795" spans="1:2" ht="12.75" customHeight="1" x14ac:dyDescent="0.2">
      <c r="A795" s="536"/>
      <c r="B795" s="536"/>
    </row>
    <row r="796" spans="1:2" ht="12.75" customHeight="1" x14ac:dyDescent="0.2">
      <c r="A796" s="536"/>
      <c r="B796" s="536"/>
    </row>
    <row r="797" spans="1:2" ht="12.75" customHeight="1" x14ac:dyDescent="0.2">
      <c r="A797" s="536"/>
      <c r="B797" s="536"/>
    </row>
    <row r="798" spans="1:2" ht="12.75" customHeight="1" x14ac:dyDescent="0.2">
      <c r="A798" s="536"/>
      <c r="B798" s="536"/>
    </row>
    <row r="799" spans="1:2" ht="12.75" customHeight="1" x14ac:dyDescent="0.2">
      <c r="A799" s="536"/>
      <c r="B799" s="536"/>
    </row>
    <row r="800" spans="1:2" ht="12.75" customHeight="1" x14ac:dyDescent="0.2">
      <c r="A800" s="536"/>
      <c r="B800" s="536"/>
    </row>
    <row r="801" spans="1:2" ht="12.75" customHeight="1" x14ac:dyDescent="0.2">
      <c r="A801" s="536"/>
      <c r="B801" s="536"/>
    </row>
    <row r="802" spans="1:2" ht="12.75" customHeight="1" x14ac:dyDescent="0.2">
      <c r="A802" s="536"/>
      <c r="B802" s="536"/>
    </row>
    <row r="803" spans="1:2" ht="12.75" customHeight="1" x14ac:dyDescent="0.2">
      <c r="A803" s="536"/>
      <c r="B803" s="536"/>
    </row>
    <row r="804" spans="1:2" ht="12.75" customHeight="1" x14ac:dyDescent="0.2">
      <c r="A804" s="536"/>
      <c r="B804" s="536"/>
    </row>
    <row r="805" spans="1:2" ht="12.75" customHeight="1" x14ac:dyDescent="0.2">
      <c r="A805" s="536"/>
      <c r="B805" s="536"/>
    </row>
    <row r="806" spans="1:2" ht="12.75" customHeight="1" x14ac:dyDescent="0.2">
      <c r="A806" s="536"/>
      <c r="B806" s="536"/>
    </row>
    <row r="807" spans="1:2" ht="12.75" customHeight="1" x14ac:dyDescent="0.2">
      <c r="A807" s="536"/>
      <c r="B807" s="536"/>
    </row>
    <row r="808" spans="1:2" ht="12.75" customHeight="1" x14ac:dyDescent="0.2">
      <c r="A808" s="536"/>
      <c r="B808" s="536"/>
    </row>
    <row r="809" spans="1:2" ht="12.75" customHeight="1" x14ac:dyDescent="0.2">
      <c r="A809" s="536"/>
      <c r="B809" s="536"/>
    </row>
    <row r="810" spans="1:2" ht="12.75" customHeight="1" x14ac:dyDescent="0.2">
      <c r="A810" s="536"/>
      <c r="B810" s="536"/>
    </row>
    <row r="811" spans="1:2" ht="12.75" customHeight="1" x14ac:dyDescent="0.2">
      <c r="A811" s="536"/>
      <c r="B811" s="536"/>
    </row>
    <row r="812" spans="1:2" ht="12.75" customHeight="1" x14ac:dyDescent="0.2">
      <c r="A812" s="536"/>
      <c r="B812" s="536"/>
    </row>
    <row r="813" spans="1:2" ht="12.75" customHeight="1" x14ac:dyDescent="0.2">
      <c r="A813" s="536"/>
      <c r="B813" s="536"/>
    </row>
    <row r="814" spans="1:2" ht="12.75" customHeight="1" x14ac:dyDescent="0.2">
      <c r="A814" s="536"/>
      <c r="B814" s="536"/>
    </row>
    <row r="815" spans="1:2" ht="12.75" customHeight="1" x14ac:dyDescent="0.2">
      <c r="A815" s="536"/>
      <c r="B815" s="536"/>
    </row>
    <row r="816" spans="1:2" ht="12.75" customHeight="1" x14ac:dyDescent="0.2">
      <c r="A816" s="536"/>
      <c r="B816" s="536"/>
    </row>
    <row r="817" spans="1:2" ht="12.75" customHeight="1" x14ac:dyDescent="0.2">
      <c r="A817" s="536"/>
      <c r="B817" s="536"/>
    </row>
    <row r="818" spans="1:2" ht="12.75" customHeight="1" x14ac:dyDescent="0.2">
      <c r="A818" s="536"/>
      <c r="B818" s="536"/>
    </row>
    <row r="819" spans="1:2" ht="12.75" customHeight="1" x14ac:dyDescent="0.2">
      <c r="A819" s="536"/>
      <c r="B819" s="536"/>
    </row>
    <row r="820" spans="1:2" ht="12.75" customHeight="1" x14ac:dyDescent="0.2">
      <c r="A820" s="536"/>
      <c r="B820" s="536"/>
    </row>
    <row r="821" spans="1:2" ht="12.75" customHeight="1" x14ac:dyDescent="0.2">
      <c r="A821" s="536"/>
      <c r="B821" s="536"/>
    </row>
    <row r="822" spans="1:2" ht="12.75" customHeight="1" x14ac:dyDescent="0.2">
      <c r="A822" s="536"/>
      <c r="B822" s="536"/>
    </row>
    <row r="823" spans="1:2" ht="12.75" customHeight="1" x14ac:dyDescent="0.2">
      <c r="A823" s="536"/>
      <c r="B823" s="536"/>
    </row>
    <row r="824" spans="1:2" ht="12.75" customHeight="1" x14ac:dyDescent="0.2">
      <c r="A824" s="536"/>
      <c r="B824" s="536"/>
    </row>
    <row r="825" spans="1:2" ht="12.75" customHeight="1" x14ac:dyDescent="0.2">
      <c r="A825" s="536"/>
      <c r="B825" s="536"/>
    </row>
    <row r="826" spans="1:2" ht="12.75" customHeight="1" x14ac:dyDescent="0.2">
      <c r="A826" s="536"/>
      <c r="B826" s="536"/>
    </row>
    <row r="827" spans="1:2" ht="12.75" customHeight="1" x14ac:dyDescent="0.2">
      <c r="A827" s="536"/>
      <c r="B827" s="536"/>
    </row>
    <row r="828" spans="1:2" ht="12.75" customHeight="1" x14ac:dyDescent="0.2">
      <c r="A828" s="536"/>
      <c r="B828" s="536"/>
    </row>
    <row r="829" spans="1:2" ht="12.75" customHeight="1" x14ac:dyDescent="0.2">
      <c r="A829" s="536"/>
      <c r="B829" s="536"/>
    </row>
    <row r="830" spans="1:2" ht="12.75" customHeight="1" x14ac:dyDescent="0.2">
      <c r="A830" s="536"/>
      <c r="B830" s="536"/>
    </row>
    <row r="831" spans="1:2" ht="12.75" customHeight="1" x14ac:dyDescent="0.2">
      <c r="A831" s="536"/>
      <c r="B831" s="536"/>
    </row>
    <row r="832" spans="1:2" ht="12.75" customHeight="1" x14ac:dyDescent="0.2">
      <c r="A832" s="536"/>
      <c r="B832" s="536"/>
    </row>
    <row r="833" spans="1:2" ht="12.75" customHeight="1" x14ac:dyDescent="0.2">
      <c r="A833" s="536"/>
      <c r="B833" s="536"/>
    </row>
    <row r="834" spans="1:2" ht="12.75" customHeight="1" x14ac:dyDescent="0.2">
      <c r="A834" s="536"/>
      <c r="B834" s="536"/>
    </row>
    <row r="835" spans="1:2" ht="12.75" customHeight="1" x14ac:dyDescent="0.2">
      <c r="A835" s="536"/>
      <c r="B835" s="536"/>
    </row>
    <row r="836" spans="1:2" ht="12.75" customHeight="1" x14ac:dyDescent="0.2">
      <c r="A836" s="536"/>
      <c r="B836" s="536"/>
    </row>
    <row r="837" spans="1:2" ht="12.75" customHeight="1" x14ac:dyDescent="0.2">
      <c r="A837" s="536"/>
      <c r="B837" s="536"/>
    </row>
    <row r="838" spans="1:2" ht="12.75" customHeight="1" x14ac:dyDescent="0.2">
      <c r="A838" s="536"/>
      <c r="B838" s="536"/>
    </row>
    <row r="839" spans="1:2" ht="12.75" customHeight="1" x14ac:dyDescent="0.2">
      <c r="A839" s="536"/>
      <c r="B839" s="536"/>
    </row>
    <row r="840" spans="1:2" ht="12.75" customHeight="1" x14ac:dyDescent="0.2">
      <c r="A840" s="536"/>
      <c r="B840" s="536"/>
    </row>
    <row r="841" spans="1:2" ht="12.75" customHeight="1" x14ac:dyDescent="0.2">
      <c r="A841" s="536"/>
      <c r="B841" s="536"/>
    </row>
    <row r="842" spans="1:2" ht="12.75" customHeight="1" x14ac:dyDescent="0.2">
      <c r="A842" s="536"/>
      <c r="B842" s="536"/>
    </row>
    <row r="843" spans="1:2" ht="12.75" customHeight="1" x14ac:dyDescent="0.2">
      <c r="A843" s="536"/>
      <c r="B843" s="536"/>
    </row>
    <row r="844" spans="1:2" ht="12.75" customHeight="1" x14ac:dyDescent="0.2">
      <c r="A844" s="536"/>
      <c r="B844" s="536"/>
    </row>
    <row r="845" spans="1:2" ht="12.75" customHeight="1" x14ac:dyDescent="0.2">
      <c r="A845" s="536"/>
      <c r="B845" s="536"/>
    </row>
    <row r="846" spans="1:2" ht="12.75" customHeight="1" x14ac:dyDescent="0.2">
      <c r="A846" s="536"/>
      <c r="B846" s="536"/>
    </row>
    <row r="847" spans="1:2" ht="12.75" customHeight="1" x14ac:dyDescent="0.2">
      <c r="A847" s="536"/>
      <c r="B847" s="536"/>
    </row>
    <row r="848" spans="1:2" ht="12.75" customHeight="1" x14ac:dyDescent="0.2">
      <c r="A848" s="536"/>
      <c r="B848" s="536"/>
    </row>
    <row r="849" spans="1:2" ht="12.75" customHeight="1" x14ac:dyDescent="0.2">
      <c r="A849" s="536"/>
      <c r="B849" s="536"/>
    </row>
    <row r="850" spans="1:2" ht="12.75" customHeight="1" x14ac:dyDescent="0.2">
      <c r="A850" s="536"/>
      <c r="B850" s="536"/>
    </row>
    <row r="851" spans="1:2" ht="12.75" customHeight="1" x14ac:dyDescent="0.2">
      <c r="A851" s="536"/>
      <c r="B851" s="536"/>
    </row>
    <row r="852" spans="1:2" ht="12.75" customHeight="1" x14ac:dyDescent="0.2">
      <c r="A852" s="536"/>
      <c r="B852" s="536"/>
    </row>
    <row r="853" spans="1:2" ht="12.75" customHeight="1" x14ac:dyDescent="0.2">
      <c r="A853" s="536"/>
      <c r="B853" s="536"/>
    </row>
    <row r="854" spans="1:2" ht="12.75" customHeight="1" x14ac:dyDescent="0.2">
      <c r="A854" s="536"/>
      <c r="B854" s="536"/>
    </row>
    <row r="855" spans="1:2" ht="12.75" customHeight="1" x14ac:dyDescent="0.2">
      <c r="A855" s="536"/>
      <c r="B855" s="536"/>
    </row>
    <row r="856" spans="1:2" ht="12.75" customHeight="1" x14ac:dyDescent="0.2">
      <c r="A856" s="536"/>
      <c r="B856" s="536"/>
    </row>
    <row r="857" spans="1:2" ht="12.75" customHeight="1" x14ac:dyDescent="0.2">
      <c r="A857" s="536"/>
      <c r="B857" s="536"/>
    </row>
    <row r="858" spans="1:2" ht="12.75" customHeight="1" x14ac:dyDescent="0.2">
      <c r="A858" s="536"/>
      <c r="B858" s="536"/>
    </row>
    <row r="859" spans="1:2" ht="12.75" customHeight="1" x14ac:dyDescent="0.2">
      <c r="A859" s="536"/>
      <c r="B859" s="536"/>
    </row>
    <row r="860" spans="1:2" ht="12.75" customHeight="1" x14ac:dyDescent="0.2">
      <c r="A860" s="536"/>
      <c r="B860" s="536"/>
    </row>
    <row r="861" spans="1:2" ht="12.75" customHeight="1" x14ac:dyDescent="0.2">
      <c r="A861" s="536"/>
      <c r="B861" s="536"/>
    </row>
    <row r="862" spans="1:2" ht="12.75" customHeight="1" x14ac:dyDescent="0.2">
      <c r="A862" s="536"/>
      <c r="B862" s="536"/>
    </row>
    <row r="863" spans="1:2" ht="12.75" customHeight="1" x14ac:dyDescent="0.2">
      <c r="A863" s="536"/>
      <c r="B863" s="536"/>
    </row>
    <row r="864" spans="1:2" ht="12.75" customHeight="1" x14ac:dyDescent="0.2">
      <c r="A864" s="536"/>
      <c r="B864" s="536"/>
    </row>
    <row r="865" spans="1:2" ht="12.75" customHeight="1" x14ac:dyDescent="0.2">
      <c r="A865" s="536"/>
      <c r="B865" s="536"/>
    </row>
    <row r="866" spans="1:2" ht="12.75" customHeight="1" x14ac:dyDescent="0.2">
      <c r="A866" s="536"/>
      <c r="B866" s="536"/>
    </row>
    <row r="867" spans="1:2" ht="12.75" customHeight="1" x14ac:dyDescent="0.2">
      <c r="A867" s="536"/>
      <c r="B867" s="536"/>
    </row>
    <row r="868" spans="1:2" ht="12.75" customHeight="1" x14ac:dyDescent="0.2">
      <c r="A868" s="536"/>
      <c r="B868" s="536"/>
    </row>
    <row r="869" spans="1:2" ht="12.75" customHeight="1" x14ac:dyDescent="0.2">
      <c r="A869" s="536"/>
      <c r="B869" s="536"/>
    </row>
    <row r="870" spans="1:2" ht="12.75" customHeight="1" x14ac:dyDescent="0.2">
      <c r="A870" s="536"/>
      <c r="B870" s="536"/>
    </row>
    <row r="871" spans="1:2" ht="12.75" customHeight="1" x14ac:dyDescent="0.2">
      <c r="A871" s="536"/>
      <c r="B871" s="536"/>
    </row>
    <row r="872" spans="1:2" ht="12.75" customHeight="1" x14ac:dyDescent="0.2">
      <c r="A872" s="536"/>
      <c r="B872" s="536"/>
    </row>
    <row r="873" spans="1:2" ht="12.75" customHeight="1" x14ac:dyDescent="0.2">
      <c r="A873" s="536"/>
      <c r="B873" s="536"/>
    </row>
    <row r="874" spans="1:2" ht="12.75" customHeight="1" x14ac:dyDescent="0.2">
      <c r="A874" s="536"/>
      <c r="B874" s="536"/>
    </row>
    <row r="875" spans="1:2" ht="12.75" customHeight="1" x14ac:dyDescent="0.2">
      <c r="A875" s="536"/>
      <c r="B875" s="536"/>
    </row>
    <row r="876" spans="1:2" ht="12.75" customHeight="1" x14ac:dyDescent="0.2">
      <c r="A876" s="536"/>
      <c r="B876" s="536"/>
    </row>
    <row r="877" spans="1:2" ht="12.75" customHeight="1" x14ac:dyDescent="0.2">
      <c r="A877" s="536"/>
      <c r="B877" s="536"/>
    </row>
    <row r="878" spans="1:2" ht="12.75" customHeight="1" x14ac:dyDescent="0.2">
      <c r="A878" s="536"/>
      <c r="B878" s="536"/>
    </row>
    <row r="879" spans="1:2" ht="12.75" customHeight="1" x14ac:dyDescent="0.2">
      <c r="A879" s="536"/>
      <c r="B879" s="536"/>
    </row>
    <row r="880" spans="1:2" ht="12.75" customHeight="1" x14ac:dyDescent="0.2">
      <c r="A880" s="536"/>
      <c r="B880" s="536"/>
    </row>
    <row r="881" spans="1:2" ht="12.75" customHeight="1" x14ac:dyDescent="0.2">
      <c r="A881" s="536"/>
      <c r="B881" s="536"/>
    </row>
    <row r="882" spans="1:2" ht="12.75" customHeight="1" x14ac:dyDescent="0.2">
      <c r="A882" s="536"/>
      <c r="B882" s="536"/>
    </row>
    <row r="883" spans="1:2" ht="12.75" customHeight="1" x14ac:dyDescent="0.2">
      <c r="A883" s="536"/>
      <c r="B883" s="536"/>
    </row>
    <row r="884" spans="1:2" ht="12.75" customHeight="1" x14ac:dyDescent="0.2">
      <c r="A884" s="536"/>
      <c r="B884" s="536"/>
    </row>
    <row r="885" spans="1:2" ht="12.75" customHeight="1" x14ac:dyDescent="0.2">
      <c r="A885" s="536"/>
      <c r="B885" s="536"/>
    </row>
    <row r="886" spans="1:2" ht="12.75" customHeight="1" x14ac:dyDescent="0.2">
      <c r="A886" s="536"/>
      <c r="B886" s="536"/>
    </row>
    <row r="887" spans="1:2" ht="12.75" customHeight="1" x14ac:dyDescent="0.2">
      <c r="A887" s="536"/>
      <c r="B887" s="536"/>
    </row>
    <row r="888" spans="1:2" ht="12.75" customHeight="1" x14ac:dyDescent="0.2">
      <c r="A888" s="536"/>
      <c r="B888" s="536"/>
    </row>
    <row r="889" spans="1:2" ht="12.75" customHeight="1" x14ac:dyDescent="0.2">
      <c r="A889" s="536"/>
      <c r="B889" s="536"/>
    </row>
    <row r="890" spans="1:2" ht="12.75" customHeight="1" x14ac:dyDescent="0.2">
      <c r="A890" s="536"/>
      <c r="B890" s="536"/>
    </row>
    <row r="891" spans="1:2" ht="12.75" customHeight="1" x14ac:dyDescent="0.2">
      <c r="A891" s="536"/>
      <c r="B891" s="536"/>
    </row>
    <row r="892" spans="1:2" ht="12.75" customHeight="1" x14ac:dyDescent="0.2">
      <c r="A892" s="536"/>
      <c r="B892" s="536"/>
    </row>
    <row r="893" spans="1:2" ht="12.75" customHeight="1" x14ac:dyDescent="0.2">
      <c r="A893" s="536"/>
      <c r="B893" s="536"/>
    </row>
    <row r="894" spans="1:2" ht="12.75" customHeight="1" x14ac:dyDescent="0.2">
      <c r="A894" s="536"/>
      <c r="B894" s="536"/>
    </row>
    <row r="895" spans="1:2" ht="12.75" customHeight="1" x14ac:dyDescent="0.2">
      <c r="A895" s="536"/>
      <c r="B895" s="536"/>
    </row>
    <row r="896" spans="1:2" ht="12.75" customHeight="1" x14ac:dyDescent="0.2">
      <c r="A896" s="536"/>
      <c r="B896" s="536"/>
    </row>
    <row r="897" spans="1:2" ht="12.75" customHeight="1" x14ac:dyDescent="0.2">
      <c r="A897" s="536"/>
      <c r="B897" s="536"/>
    </row>
    <row r="898" spans="1:2" ht="12.75" customHeight="1" x14ac:dyDescent="0.2">
      <c r="A898" s="536"/>
      <c r="B898" s="536"/>
    </row>
    <row r="899" spans="1:2" ht="12.75" customHeight="1" x14ac:dyDescent="0.2">
      <c r="A899" s="536"/>
      <c r="B899" s="536"/>
    </row>
    <row r="900" spans="1:2" ht="12.75" customHeight="1" x14ac:dyDescent="0.2">
      <c r="A900" s="536"/>
      <c r="B900" s="536"/>
    </row>
    <row r="901" spans="1:2" ht="12.75" customHeight="1" x14ac:dyDescent="0.2">
      <c r="A901" s="536"/>
      <c r="B901" s="536"/>
    </row>
    <row r="902" spans="1:2" ht="12.75" customHeight="1" x14ac:dyDescent="0.2">
      <c r="A902" s="536"/>
      <c r="B902" s="536"/>
    </row>
    <row r="903" spans="1:2" ht="12.75" customHeight="1" x14ac:dyDescent="0.2">
      <c r="A903" s="536"/>
      <c r="B903" s="536"/>
    </row>
    <row r="904" spans="1:2" ht="12.75" customHeight="1" x14ac:dyDescent="0.2">
      <c r="A904" s="536"/>
      <c r="B904" s="536"/>
    </row>
    <row r="905" spans="1:2" ht="12.75" customHeight="1" x14ac:dyDescent="0.2">
      <c r="A905" s="536"/>
      <c r="B905" s="536"/>
    </row>
    <row r="906" spans="1:2" ht="12.75" customHeight="1" x14ac:dyDescent="0.2">
      <c r="A906" s="536"/>
      <c r="B906" s="536"/>
    </row>
    <row r="907" spans="1:2" ht="12.75" customHeight="1" x14ac:dyDescent="0.2">
      <c r="A907" s="536"/>
      <c r="B907" s="536"/>
    </row>
    <row r="908" spans="1:2" ht="12.75" customHeight="1" x14ac:dyDescent="0.2">
      <c r="A908" s="536"/>
      <c r="B908" s="536"/>
    </row>
    <row r="909" spans="1:2" ht="12.75" customHeight="1" x14ac:dyDescent="0.2">
      <c r="A909" s="536"/>
      <c r="B909" s="536"/>
    </row>
    <row r="910" spans="1:2" ht="12.75" customHeight="1" x14ac:dyDescent="0.2">
      <c r="A910" s="536"/>
      <c r="B910" s="536"/>
    </row>
    <row r="911" spans="1:2" ht="12.75" customHeight="1" x14ac:dyDescent="0.2">
      <c r="A911" s="536"/>
      <c r="B911" s="536"/>
    </row>
    <row r="912" spans="1:2" ht="12.75" customHeight="1" x14ac:dyDescent="0.2">
      <c r="A912" s="536"/>
      <c r="B912" s="536"/>
    </row>
    <row r="913" spans="1:2" ht="12.75" customHeight="1" x14ac:dyDescent="0.2">
      <c r="A913" s="536"/>
      <c r="B913" s="536"/>
    </row>
    <row r="914" spans="1:2" ht="12.75" customHeight="1" x14ac:dyDescent="0.2">
      <c r="A914" s="536"/>
      <c r="B914" s="536"/>
    </row>
    <row r="915" spans="1:2" ht="12.75" customHeight="1" x14ac:dyDescent="0.2">
      <c r="A915" s="536"/>
      <c r="B915" s="536"/>
    </row>
    <row r="916" spans="1:2" ht="12.75" customHeight="1" x14ac:dyDescent="0.2">
      <c r="A916" s="536"/>
      <c r="B916" s="536"/>
    </row>
    <row r="917" spans="1:2" ht="12.75" customHeight="1" x14ac:dyDescent="0.2">
      <c r="A917" s="536"/>
      <c r="B917" s="536"/>
    </row>
    <row r="918" spans="1:2" ht="12.75" customHeight="1" x14ac:dyDescent="0.2">
      <c r="A918" s="536"/>
      <c r="B918" s="536"/>
    </row>
    <row r="919" spans="1:2" ht="12.75" customHeight="1" x14ac:dyDescent="0.2">
      <c r="A919" s="536"/>
      <c r="B919" s="536"/>
    </row>
    <row r="920" spans="1:2" ht="12.75" customHeight="1" x14ac:dyDescent="0.2">
      <c r="A920" s="536"/>
      <c r="B920" s="536"/>
    </row>
    <row r="921" spans="1:2" ht="12.75" customHeight="1" x14ac:dyDescent="0.2">
      <c r="A921" s="536"/>
      <c r="B921" s="536"/>
    </row>
    <row r="922" spans="1:2" ht="12.75" customHeight="1" x14ac:dyDescent="0.2">
      <c r="A922" s="536"/>
      <c r="B922" s="536"/>
    </row>
    <row r="923" spans="1:2" ht="12.75" customHeight="1" x14ac:dyDescent="0.2">
      <c r="A923" s="536"/>
      <c r="B923" s="536"/>
    </row>
    <row r="924" spans="1:2" ht="12.75" customHeight="1" x14ac:dyDescent="0.2">
      <c r="A924" s="536"/>
      <c r="B924" s="536"/>
    </row>
    <row r="925" spans="1:2" ht="12.75" customHeight="1" x14ac:dyDescent="0.2">
      <c r="A925" s="536"/>
      <c r="B925" s="536"/>
    </row>
    <row r="926" spans="1:2" ht="12.75" customHeight="1" x14ac:dyDescent="0.2">
      <c r="A926" s="536"/>
      <c r="B926" s="536"/>
    </row>
    <row r="927" spans="1:2" ht="12.75" customHeight="1" x14ac:dyDescent="0.2">
      <c r="A927" s="536"/>
      <c r="B927" s="536"/>
    </row>
    <row r="928" spans="1:2" ht="12.75" customHeight="1" x14ac:dyDescent="0.2">
      <c r="A928" s="536"/>
      <c r="B928" s="536"/>
    </row>
    <row r="929" spans="1:2" ht="12.75" customHeight="1" x14ac:dyDescent="0.2">
      <c r="A929" s="536"/>
      <c r="B929" s="536"/>
    </row>
    <row r="930" spans="1:2" ht="12.75" customHeight="1" x14ac:dyDescent="0.2">
      <c r="A930" s="536"/>
      <c r="B930" s="536"/>
    </row>
    <row r="931" spans="1:2" ht="12.75" customHeight="1" x14ac:dyDescent="0.2">
      <c r="A931" s="536"/>
      <c r="B931" s="536"/>
    </row>
    <row r="932" spans="1:2" ht="12.75" customHeight="1" x14ac:dyDescent="0.2">
      <c r="A932" s="536"/>
      <c r="B932" s="536"/>
    </row>
    <row r="933" spans="1:2" ht="12.75" customHeight="1" x14ac:dyDescent="0.2">
      <c r="A933" s="536"/>
      <c r="B933" s="536"/>
    </row>
    <row r="934" spans="1:2" ht="12.75" customHeight="1" x14ac:dyDescent="0.2">
      <c r="A934" s="536"/>
      <c r="B934" s="536"/>
    </row>
    <row r="935" spans="1:2" ht="12.75" customHeight="1" x14ac:dyDescent="0.2">
      <c r="A935" s="536"/>
      <c r="B935" s="536"/>
    </row>
    <row r="936" spans="1:2" ht="12.75" customHeight="1" x14ac:dyDescent="0.2">
      <c r="A936" s="536"/>
      <c r="B936" s="536"/>
    </row>
    <row r="937" spans="1:2" ht="12.75" customHeight="1" x14ac:dyDescent="0.2">
      <c r="A937" s="536"/>
      <c r="B937" s="536"/>
    </row>
    <row r="938" spans="1:2" ht="12.75" customHeight="1" x14ac:dyDescent="0.2">
      <c r="A938" s="536"/>
      <c r="B938" s="536"/>
    </row>
    <row r="939" spans="1:2" ht="12.75" customHeight="1" x14ac:dyDescent="0.2">
      <c r="A939" s="536"/>
      <c r="B939" s="536"/>
    </row>
    <row r="940" spans="1:2" ht="12.75" customHeight="1" x14ac:dyDescent="0.2">
      <c r="A940" s="536"/>
      <c r="B940" s="536"/>
    </row>
    <row r="941" spans="1:2" ht="12.75" customHeight="1" x14ac:dyDescent="0.2">
      <c r="A941" s="536"/>
      <c r="B941" s="536"/>
    </row>
    <row r="942" spans="1:2" ht="12.75" customHeight="1" x14ac:dyDescent="0.2">
      <c r="A942" s="536"/>
      <c r="B942" s="536"/>
    </row>
    <row r="943" spans="1:2" ht="12.75" customHeight="1" x14ac:dyDescent="0.2">
      <c r="A943" s="536"/>
      <c r="B943" s="536"/>
    </row>
    <row r="944" spans="1:2" ht="12.75" customHeight="1" x14ac:dyDescent="0.2">
      <c r="A944" s="536"/>
      <c r="B944" s="536"/>
    </row>
    <row r="945" spans="1:2" ht="12.75" customHeight="1" x14ac:dyDescent="0.2">
      <c r="A945" s="536"/>
      <c r="B945" s="536"/>
    </row>
    <row r="946" spans="1:2" ht="12.75" customHeight="1" x14ac:dyDescent="0.2">
      <c r="A946" s="536"/>
      <c r="B946" s="536"/>
    </row>
    <row r="947" spans="1:2" ht="12.75" customHeight="1" x14ac:dyDescent="0.2">
      <c r="A947" s="536"/>
      <c r="B947" s="536"/>
    </row>
    <row r="948" spans="1:2" ht="12.75" customHeight="1" x14ac:dyDescent="0.2">
      <c r="A948" s="536"/>
      <c r="B948" s="536"/>
    </row>
    <row r="949" spans="1:2" ht="12.75" customHeight="1" x14ac:dyDescent="0.2">
      <c r="A949" s="536"/>
      <c r="B949" s="536"/>
    </row>
    <row r="950" spans="1:2" ht="12.75" customHeight="1" x14ac:dyDescent="0.2">
      <c r="A950" s="536"/>
      <c r="B950" s="536"/>
    </row>
    <row r="951" spans="1:2" ht="12.75" customHeight="1" x14ac:dyDescent="0.2">
      <c r="A951" s="536"/>
      <c r="B951" s="536"/>
    </row>
    <row r="952" spans="1:2" ht="12.75" customHeight="1" x14ac:dyDescent="0.2">
      <c r="A952" s="536"/>
      <c r="B952" s="536"/>
    </row>
    <row r="953" spans="1:2" ht="12.75" customHeight="1" x14ac:dyDescent="0.2">
      <c r="A953" s="536"/>
      <c r="B953" s="536"/>
    </row>
    <row r="954" spans="1:2" ht="12.75" customHeight="1" x14ac:dyDescent="0.2">
      <c r="A954" s="536"/>
      <c r="B954" s="536"/>
    </row>
    <row r="955" spans="1:2" ht="12.75" customHeight="1" x14ac:dyDescent="0.2">
      <c r="A955" s="536"/>
      <c r="B955" s="536"/>
    </row>
    <row r="956" spans="1:2" ht="12.75" customHeight="1" x14ac:dyDescent="0.2">
      <c r="A956" s="536"/>
      <c r="B956" s="536"/>
    </row>
    <row r="957" spans="1:2" ht="12.75" customHeight="1" x14ac:dyDescent="0.2">
      <c r="A957" s="536"/>
      <c r="B957" s="536"/>
    </row>
    <row r="958" spans="1:2" ht="12.75" customHeight="1" x14ac:dyDescent="0.2">
      <c r="A958" s="536"/>
      <c r="B958" s="536"/>
    </row>
    <row r="959" spans="1:2" ht="12.75" customHeight="1" x14ac:dyDescent="0.2">
      <c r="A959" s="536"/>
      <c r="B959" s="536"/>
    </row>
    <row r="960" spans="1:2" ht="12.75" customHeight="1" x14ac:dyDescent="0.2">
      <c r="A960" s="536"/>
      <c r="B960" s="536"/>
    </row>
    <row r="961" spans="1:2" ht="12.75" customHeight="1" x14ac:dyDescent="0.2">
      <c r="A961" s="536"/>
      <c r="B961" s="536"/>
    </row>
    <row r="962" spans="1:2" ht="12.75" customHeight="1" x14ac:dyDescent="0.2">
      <c r="A962" s="536"/>
      <c r="B962" s="536"/>
    </row>
    <row r="963" spans="1:2" ht="12.75" customHeight="1" x14ac:dyDescent="0.2">
      <c r="A963" s="536"/>
      <c r="B963" s="536"/>
    </row>
    <row r="964" spans="1:2" ht="12.75" customHeight="1" x14ac:dyDescent="0.2">
      <c r="A964" s="536"/>
      <c r="B964" s="536"/>
    </row>
    <row r="965" spans="1:2" ht="12.75" customHeight="1" x14ac:dyDescent="0.2">
      <c r="A965" s="536"/>
      <c r="B965" s="536"/>
    </row>
    <row r="966" spans="1:2" ht="12.75" customHeight="1" x14ac:dyDescent="0.2">
      <c r="A966" s="536"/>
      <c r="B966" s="536"/>
    </row>
    <row r="967" spans="1:2" ht="12.75" customHeight="1" x14ac:dyDescent="0.2">
      <c r="A967" s="536"/>
      <c r="B967" s="536"/>
    </row>
    <row r="968" spans="1:2" ht="12.75" customHeight="1" x14ac:dyDescent="0.2">
      <c r="A968" s="536"/>
      <c r="B968" s="536"/>
    </row>
    <row r="969" spans="1:2" ht="12.75" customHeight="1" x14ac:dyDescent="0.2">
      <c r="A969" s="536"/>
      <c r="B969" s="536"/>
    </row>
    <row r="970" spans="1:2" ht="12.75" customHeight="1" x14ac:dyDescent="0.2">
      <c r="A970" s="536"/>
      <c r="B970" s="536"/>
    </row>
    <row r="971" spans="1:2" ht="12.75" customHeight="1" x14ac:dyDescent="0.2">
      <c r="A971" s="536"/>
      <c r="B971" s="536"/>
    </row>
    <row r="972" spans="1:2" ht="12.75" customHeight="1" x14ac:dyDescent="0.2">
      <c r="A972" s="536"/>
      <c r="B972" s="536"/>
    </row>
    <row r="973" spans="1:2" ht="12.75" customHeight="1" x14ac:dyDescent="0.2">
      <c r="A973" s="536"/>
      <c r="B973" s="536"/>
    </row>
    <row r="974" spans="1:2" ht="12.75" customHeight="1" x14ac:dyDescent="0.2">
      <c r="A974" s="536"/>
      <c r="B974" s="536"/>
    </row>
    <row r="975" spans="1:2" ht="12.75" customHeight="1" x14ac:dyDescent="0.2">
      <c r="A975" s="536"/>
      <c r="B975" s="536"/>
    </row>
    <row r="976" spans="1:2" ht="12.75" customHeight="1" x14ac:dyDescent="0.2">
      <c r="A976" s="536"/>
      <c r="B976" s="536"/>
    </row>
    <row r="977" spans="1:2" ht="12.75" customHeight="1" x14ac:dyDescent="0.2">
      <c r="A977" s="536"/>
      <c r="B977" s="536"/>
    </row>
    <row r="978" spans="1:2" ht="12.75" customHeight="1" x14ac:dyDescent="0.2">
      <c r="A978" s="536"/>
      <c r="B978" s="536"/>
    </row>
    <row r="979" spans="1:2" ht="12.75" customHeight="1" x14ac:dyDescent="0.2">
      <c r="A979" s="536"/>
      <c r="B979" s="536"/>
    </row>
    <row r="980" spans="1:2" ht="12.75" customHeight="1" x14ac:dyDescent="0.2">
      <c r="A980" s="536"/>
      <c r="B980" s="536"/>
    </row>
    <row r="981" spans="1:2" ht="12.75" customHeight="1" x14ac:dyDescent="0.2">
      <c r="A981" s="536"/>
      <c r="B981" s="536"/>
    </row>
    <row r="982" spans="1:2" ht="12.75" customHeight="1" x14ac:dyDescent="0.2">
      <c r="A982" s="536"/>
      <c r="B982" s="536"/>
    </row>
    <row r="983" spans="1:2" ht="12.75" customHeight="1" x14ac:dyDescent="0.2">
      <c r="A983" s="536"/>
      <c r="B983" s="536"/>
    </row>
    <row r="984" spans="1:2" ht="12.75" customHeight="1" x14ac:dyDescent="0.2">
      <c r="A984" s="536"/>
      <c r="B984" s="536"/>
    </row>
    <row r="985" spans="1:2" ht="12.75" customHeight="1" x14ac:dyDescent="0.2">
      <c r="A985" s="536"/>
      <c r="B985" s="536"/>
    </row>
    <row r="986" spans="1:2" ht="12.75" customHeight="1" x14ac:dyDescent="0.2">
      <c r="A986" s="536"/>
      <c r="B986" s="536"/>
    </row>
    <row r="987" spans="1:2" ht="12.75" customHeight="1" x14ac:dyDescent="0.2">
      <c r="A987" s="536"/>
      <c r="B987" s="536"/>
    </row>
    <row r="988" spans="1:2" ht="12.75" customHeight="1" x14ac:dyDescent="0.2">
      <c r="A988" s="536"/>
      <c r="B988" s="536"/>
    </row>
    <row r="989" spans="1:2" ht="12.75" customHeight="1" x14ac:dyDescent="0.2">
      <c r="A989" s="536"/>
      <c r="B989" s="536"/>
    </row>
    <row r="990" spans="1:2" ht="12.75" customHeight="1" x14ac:dyDescent="0.2">
      <c r="A990" s="536"/>
      <c r="B990" s="536"/>
    </row>
    <row r="991" spans="1:2" ht="12.75" customHeight="1" x14ac:dyDescent="0.2">
      <c r="A991" s="536"/>
      <c r="B991" s="536"/>
    </row>
    <row r="992" spans="1:2" ht="12.75" customHeight="1" x14ac:dyDescent="0.2">
      <c r="A992" s="536"/>
      <c r="B992" s="536"/>
    </row>
    <row r="993" spans="1:2" ht="12.75" customHeight="1" x14ac:dyDescent="0.2">
      <c r="A993" s="536"/>
      <c r="B993" s="536"/>
    </row>
    <row r="994" spans="1:2" ht="12.75" customHeight="1" x14ac:dyDescent="0.2">
      <c r="A994" s="536"/>
      <c r="B994" s="536"/>
    </row>
    <row r="995" spans="1:2" ht="12.75" customHeight="1" x14ac:dyDescent="0.2">
      <c r="A995" s="536"/>
      <c r="B995" s="536"/>
    </row>
    <row r="996" spans="1:2" ht="12.75" customHeight="1" x14ac:dyDescent="0.2">
      <c r="A996" s="536"/>
      <c r="B996" s="536"/>
    </row>
    <row r="997" spans="1:2" ht="12.75" customHeight="1" x14ac:dyDescent="0.2">
      <c r="A997" s="536"/>
      <c r="B997" s="536"/>
    </row>
    <row r="998" spans="1:2" ht="12.75" customHeight="1" x14ac:dyDescent="0.2">
      <c r="A998" s="536"/>
      <c r="B998" s="536"/>
    </row>
    <row r="999" spans="1:2" ht="12.75" customHeight="1" x14ac:dyDescent="0.2">
      <c r="A999" s="536"/>
      <c r="B999" s="536"/>
    </row>
    <row r="1000" spans="1:2" ht="12.75" customHeight="1" x14ac:dyDescent="0.2">
      <c r="A1000" s="536"/>
      <c r="B1000" s="536"/>
    </row>
  </sheetData>
  <sheetProtection algorithmName="SHA-512" hashValue="1NXGymlvLEAB3aifXOqO49Z+siEOPdVXPAU1m0x5S/p1rRZtwvBXxu4xD9kB0TKbGt3qn5TrCFRl3OZrXeMjlA==" saltValue="VW/fMFXsEoJ6ySJO/HFRrw==" spinCount="100000" sheet="1" scenarios="1" insertHyperlinks="0"/>
  <protectedRanges>
    <protectedRange sqref="A4:B1000" name="Bereich1"/>
  </protectedRange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0">
    <tabColor rgb="FF92D050"/>
  </sheetPr>
  <dimension ref="B1:O193"/>
  <sheetViews>
    <sheetView showGridLines="0" workbookViewId="0"/>
  </sheetViews>
  <sheetFormatPr defaultColWidth="14.42578125" defaultRowHeight="15" customHeight="1" x14ac:dyDescent="0.2"/>
  <cols>
    <col min="1" max="1" width="3.42578125" customWidth="1"/>
    <col min="2" max="2" width="45.7109375" customWidth="1"/>
    <col min="3" max="3" width="11.42578125" customWidth="1"/>
    <col min="4" max="4" width="15.42578125" customWidth="1"/>
    <col min="5" max="5" width="6.140625" customWidth="1"/>
    <col min="6" max="6" width="8.7109375" customWidth="1"/>
    <col min="7" max="7" width="10" customWidth="1"/>
    <col min="8" max="26" width="11.42578125" customWidth="1"/>
  </cols>
  <sheetData>
    <row r="1" spans="2:9" ht="12.75" customHeight="1" x14ac:dyDescent="0.25">
      <c r="B1" s="77" t="s">
        <v>550</v>
      </c>
    </row>
    <row r="2" spans="2:9" ht="12.75" customHeight="1" x14ac:dyDescent="0.2"/>
    <row r="3" spans="2:9" ht="12.75" customHeight="1" x14ac:dyDescent="0.2">
      <c r="B3" s="5" t="s">
        <v>551</v>
      </c>
    </row>
    <row r="4" spans="2:9" ht="12.75" customHeight="1" x14ac:dyDescent="0.2">
      <c r="B4" s="1085" t="s">
        <v>552</v>
      </c>
      <c r="C4" s="765"/>
      <c r="D4" s="118"/>
      <c r="F4" s="1"/>
    </row>
    <row r="5" spans="2:9" ht="12.75" customHeight="1" x14ac:dyDescent="0.2">
      <c r="B5" s="1086" t="s">
        <v>553</v>
      </c>
      <c r="C5" s="778"/>
      <c r="D5" s="622" t="s">
        <v>133</v>
      </c>
    </row>
    <row r="6" spans="2:9" ht="12.75" customHeight="1" x14ac:dyDescent="0.2"/>
    <row r="7" spans="2:9" ht="12.75" customHeight="1" x14ac:dyDescent="0.2">
      <c r="B7" s="4" t="s">
        <v>454</v>
      </c>
      <c r="C7" s="4" t="s">
        <v>455</v>
      </c>
      <c r="D7" s="4" t="s">
        <v>554</v>
      </c>
      <c r="F7" s="1"/>
      <c r="G7" s="623"/>
      <c r="H7" s="623"/>
      <c r="I7" s="292"/>
    </row>
    <row r="8" spans="2:9" ht="12.75" customHeight="1" x14ac:dyDescent="0.2">
      <c r="B8" s="12" t="s">
        <v>457</v>
      </c>
      <c r="C8" s="34" t="s">
        <v>183</v>
      </c>
      <c r="D8" s="78" t="s">
        <v>183</v>
      </c>
      <c r="F8" s="624"/>
      <c r="G8" s="292"/>
      <c r="H8" s="624"/>
      <c r="I8" s="292"/>
    </row>
    <row r="9" spans="2:9" ht="12.75" customHeight="1" x14ac:dyDescent="0.2">
      <c r="B9" s="12" t="s">
        <v>459</v>
      </c>
      <c r="C9" s="46" t="str">
        <f>HLOOKUP(C8,MaterialData!$C$3:$P$4,2,FALSE)</f>
        <v>Steel</v>
      </c>
      <c r="D9" s="46" t="str">
        <f>IF(D8="Alternative AIP","N/A",HLOOKUP(D8,MaterialData!$C$3:$P$4,2,FALSE))</f>
        <v>Steel</v>
      </c>
      <c r="F9" s="624"/>
      <c r="G9" s="292"/>
      <c r="H9" s="624"/>
      <c r="I9" s="292"/>
    </row>
    <row r="10" spans="2:9" ht="12.75" customHeight="1" x14ac:dyDescent="0.2">
      <c r="B10" s="12" t="s">
        <v>217</v>
      </c>
      <c r="C10" s="46">
        <f t="array" ref="C10">INDEX(Innertable,MATCH($B10,MaterialData!$B$6:$B$11,0),MATCH(C$9,MaterialData!$C$4:$P$4,0))</f>
        <v>200000000000</v>
      </c>
      <c r="D10" s="94">
        <f t="array" ref="D10">IF(D8="Alternative AIP","N/A",INDEX(Innertable,MATCH($B10,MaterialData!$B$6:$B$11,0),MATCH(D$9,MaterialData!$C$4:$P$4,0)))</f>
        <v>200000000000</v>
      </c>
      <c r="F10" s="292"/>
      <c r="G10" s="292"/>
      <c r="H10" s="292"/>
    </row>
    <row r="11" spans="2:9" ht="12.75" customHeight="1" x14ac:dyDescent="0.2">
      <c r="B11" s="12" t="s">
        <v>218</v>
      </c>
      <c r="C11" s="46">
        <f t="array" ref="C11">INDEX(Innertable,MATCH($B11,MaterialData!$B$6:$B$11,0),MATCH(C$9,MaterialData!$C$4:$P$4,0))</f>
        <v>305000000</v>
      </c>
      <c r="D11" s="94">
        <f t="array" ref="D11">IF(D8="Alternative AIP","N/A",INDEX(Innertable,MATCH($B11,MaterialData!$B$6:$B$11,0),MATCH(D$9,MaterialData!$C$4:$P$4,0)))</f>
        <v>305000000</v>
      </c>
      <c r="F11" s="624"/>
      <c r="G11" s="625"/>
      <c r="H11" s="624"/>
    </row>
    <row r="12" spans="2:9" ht="12.75" customHeight="1" x14ac:dyDescent="0.2">
      <c r="B12" s="12" t="s">
        <v>219</v>
      </c>
      <c r="C12" s="46">
        <f t="array" ref="C12">INDEX(Innertable,MATCH($B12,MaterialData!$B$6:$B$11,0),MATCH(C$9,MaterialData!$C$4:$P$4,0))</f>
        <v>365000000</v>
      </c>
      <c r="D12" s="94">
        <f t="array" ref="D12">IF(D8="Alternative AIP","N/A",INDEX(Innertable,MATCH($B12,MaterialData!$B$6:$B$11,0),MATCH(D$9,MaterialData!$C$4:$P$4,0)))</f>
        <v>365000000</v>
      </c>
      <c r="F12" s="624"/>
      <c r="G12" s="625"/>
      <c r="H12" s="624"/>
    </row>
    <row r="13" spans="2:9" ht="12.75" customHeight="1" x14ac:dyDescent="0.2">
      <c r="B13" s="12" t="s">
        <v>220</v>
      </c>
      <c r="C13" s="46">
        <f t="array" ref="C13">INDEX(Innertable,MATCH($B13,MaterialData!$B$6:$B$11,0),MATCH(C$9,MaterialData!$C$4:$P$4,0))</f>
        <v>180000000</v>
      </c>
      <c r="D13" s="94">
        <f t="array" ref="D13">IF(D8="Alternative AIP","N/A",INDEX(Innertable,MATCH($B13,MaterialData!$B$6:$B$11,0),MATCH(D$9,MaterialData!$C$4:$P$4,0)))</f>
        <v>180000000</v>
      </c>
      <c r="F13" s="624"/>
      <c r="G13" s="292"/>
      <c r="H13" s="624"/>
      <c r="I13" s="625"/>
    </row>
    <row r="14" spans="2:9" ht="12.75" customHeight="1" x14ac:dyDescent="0.2">
      <c r="B14" s="12" t="s">
        <v>221</v>
      </c>
      <c r="C14" s="46">
        <f t="array" ref="C14">INDEX(Innertable,MATCH($B14,MaterialData!$B$6:$B$11,0),MATCH(C$9,MaterialData!$C$4:$P$4,0))</f>
        <v>300000000</v>
      </c>
      <c r="D14" s="94">
        <f t="array" ref="D14">IF(D8="Alternative AIP","N/A",INDEX(Innertable,MATCH($B14,MaterialData!$B$6:$B$11,0),MATCH(D$9,MaterialData!$C$4:$P$4,0)))</f>
        <v>300000000</v>
      </c>
      <c r="F14" s="624"/>
      <c r="G14" s="292"/>
      <c r="H14" s="624"/>
      <c r="I14" s="625"/>
    </row>
    <row r="15" spans="2:9" ht="12.75" customHeight="1" x14ac:dyDescent="0.2">
      <c r="B15" s="12" t="s">
        <v>222</v>
      </c>
      <c r="C15" s="46">
        <f t="array" ref="C15">INDEX(Innertable,MATCH($B15,MaterialData!$B$6:$B$11,0),MATCH(C$9,MaterialData!$C$4:$P$4,0))</f>
        <v>219000000</v>
      </c>
      <c r="D15" s="94">
        <f t="array" ref="D15">IF(D8="Alternative AIP","N/A",INDEX(Innertable,MATCH($B15,MaterialData!$B$6:$B$11,0),MATCH(D$9,MaterialData!$C$4:$P$4,0)))</f>
        <v>219000000</v>
      </c>
      <c r="F15" s="624"/>
      <c r="G15" s="626"/>
      <c r="H15" s="624"/>
      <c r="I15" s="625"/>
    </row>
    <row r="16" spans="2:9" ht="12.75" customHeight="1" x14ac:dyDescent="0.2">
      <c r="F16" s="292"/>
      <c r="G16" s="292"/>
      <c r="H16" s="292"/>
      <c r="I16" s="292"/>
    </row>
    <row r="17" spans="2:15" ht="12.75" customHeight="1" x14ac:dyDescent="0.2">
      <c r="B17" s="292"/>
      <c r="C17" s="88" t="s">
        <v>555</v>
      </c>
      <c r="D17" s="119" t="s">
        <v>556</v>
      </c>
      <c r="F17" s="120" t="str">
        <f>IF(OR($D$17="NO",$D$8="Alternative AIP"),"Test per T3.18 required","Per T3.16.7 possibility to avoid testing (T3.18), pending bulkhead measurements")</f>
        <v>Per T3.16.7 possibility to avoid testing (T3.18), pending bulkhead measurements</v>
      </c>
      <c r="G17" s="7"/>
      <c r="H17" s="7"/>
      <c r="I17" s="7"/>
    </row>
    <row r="18" spans="2:15" ht="12.75" customHeight="1" x14ac:dyDescent="0.2">
      <c r="F18" s="292"/>
      <c r="G18" s="292"/>
      <c r="H18" s="292"/>
      <c r="I18" s="292"/>
    </row>
    <row r="19" spans="2:15" ht="12.75" customHeight="1" x14ac:dyDescent="0.2">
      <c r="B19" s="12" t="s">
        <v>499</v>
      </c>
      <c r="C19" s="84">
        <v>1.5</v>
      </c>
      <c r="D19" s="121">
        <f>IF(D8="steel",1.5,IF(D8="aluminium 1",4,IF(D8="Alternative AIP","N/A")))</f>
        <v>1.5</v>
      </c>
      <c r="F19" s="627"/>
      <c r="H19" s="623"/>
      <c r="I19" s="292"/>
    </row>
    <row r="20" spans="2:15" ht="12.75" customHeight="1" x14ac:dyDescent="0.2">
      <c r="B20" s="12" t="s">
        <v>557</v>
      </c>
      <c r="C20" s="34">
        <v>350</v>
      </c>
      <c r="D20" s="34">
        <f>IF('T3.13 T3.6 Ft Bulkhead'!$F$2="Tubing only",'T3.13 T3.6 Ft Bulkhead'!E16,IF('T3.13 T3.6 Ft Bulkhead'!$F$2="Composite only",'T3.13 T3.6 Ft Bulkhead'!L16,'T3.13 T3.6 Ft Bulkhead'!L16))</f>
        <v>350</v>
      </c>
      <c r="F20" s="1087" t="str">
        <f>IF(AND($D$17="YES",OR($D$20&gt;350,$D$21&gt;400)),"T3.16.7 requires diagonal or X-bracing for space frames or equivalent stiff structure for monocoque bulkheads",IF(AND($D$17="YES",$D$20&lt;=350,$D$21&lt;=400,OR($D$8="Steel",$D$8="Aluminium 1")),"Testing per T3.18 can be avoided",""))</f>
        <v>Testing per T3.18 can be avoided</v>
      </c>
      <c r="G20" s="775"/>
      <c r="H20" s="775"/>
      <c r="I20" s="775"/>
      <c r="J20" s="775"/>
      <c r="K20" s="775"/>
    </row>
    <row r="21" spans="2:15" ht="12.75" customHeight="1" x14ac:dyDescent="0.2">
      <c r="B21" s="12" t="s">
        <v>558</v>
      </c>
      <c r="C21" s="34">
        <v>400</v>
      </c>
      <c r="D21" s="34">
        <f>IF('T3.13 T3.6 Ft Bulkhead'!$F$2="Tubing only",'T3.13 T3.6 Ft Bulkhead'!E15,IF('T3.13 T3.6 Ft Bulkhead'!$F$2="Composite only",'T3.13 T3.6 Ft Bulkhead'!L15,'T3.13 T3.6 Ft Bulkhead'!L15))</f>
        <v>400</v>
      </c>
      <c r="F21" s="775"/>
      <c r="G21" s="775"/>
      <c r="H21" s="775"/>
      <c r="I21" s="775"/>
      <c r="J21" s="775"/>
      <c r="K21" s="775"/>
    </row>
    <row r="22" spans="2:15" ht="12.75" customHeight="1" x14ac:dyDescent="0.2">
      <c r="B22" s="292"/>
      <c r="C22" s="624"/>
      <c r="D22" s="524"/>
      <c r="H22" s="292"/>
    </row>
    <row r="23" spans="2:15" ht="12.75" customHeight="1" x14ac:dyDescent="0.2">
      <c r="C23" s="88" t="s">
        <v>559</v>
      </c>
      <c r="D23" s="122" t="str">
        <f>IF(OR(AND($D$8="steel",$D$19&gt;=1.5,$D$17="YES"),AND($D$8="aluminium 1",$D$19&gt;=4,$D$17="YES")),"YES","NO")</f>
        <v>YES</v>
      </c>
      <c r="F23" s="624"/>
      <c r="G23" s="625"/>
      <c r="H23" s="624"/>
      <c r="I23" s="625"/>
    </row>
    <row r="24" spans="2:15" ht="12.75" customHeight="1" x14ac:dyDescent="0.2">
      <c r="F24" s="624"/>
      <c r="G24" s="292"/>
      <c r="H24" s="624"/>
      <c r="I24" s="625"/>
    </row>
    <row r="25" spans="2:15" ht="12.75" customHeight="1" x14ac:dyDescent="0.2">
      <c r="B25" s="5" t="s">
        <v>560</v>
      </c>
      <c r="F25" s="624"/>
      <c r="G25" s="626"/>
      <c r="H25" s="624"/>
      <c r="I25" s="625"/>
    </row>
    <row r="26" spans="2:15" ht="12.75" customHeight="1" x14ac:dyDescent="0.2">
      <c r="B26" s="12" t="s">
        <v>561</v>
      </c>
      <c r="C26" s="12" t="s">
        <v>121</v>
      </c>
      <c r="D26" s="78">
        <v>100</v>
      </c>
      <c r="E26" s="23" t="str">
        <f>IF(D26&gt;D20,"INVALID ENTRY, AIP IS TOO HIGH","")</f>
        <v/>
      </c>
      <c r="F26" s="292"/>
      <c r="G26" s="292"/>
      <c r="I26" s="292"/>
    </row>
    <row r="27" spans="2:15" ht="12.75" customHeight="1" x14ac:dyDescent="0.2">
      <c r="B27" s="12" t="s">
        <v>562</v>
      </c>
      <c r="C27" s="12" t="s">
        <v>121</v>
      </c>
      <c r="D27" s="78">
        <v>200</v>
      </c>
      <c r="E27" s="23" t="str" cm="1">
        <f t="array" ref="E27">_xlfn.IFS(D27&gt;D21,"INVALID ENTRY, AIP IS TOO WIDE",D27&lt;200,"INVALID ENTRY, AIP IS TOO NARROW",AND(D27&lt;=D21,D27&gt;=200),"")</f>
        <v/>
      </c>
      <c r="G27" s="9"/>
      <c r="I27" s="9"/>
      <c r="L27" s="9" t="s">
        <v>240</v>
      </c>
    </row>
    <row r="28" spans="2:15" ht="12.75" customHeight="1" x14ac:dyDescent="0.2">
      <c r="B28" s="8"/>
      <c r="C28" s="8"/>
      <c r="D28" s="123"/>
    </row>
    <row r="29" spans="2:15" ht="12.75" customHeight="1" x14ac:dyDescent="0.2">
      <c r="B29" s="5" t="s">
        <v>504</v>
      </c>
      <c r="E29" s="50"/>
    </row>
    <row r="30" spans="2:15" ht="12.75" customHeight="1" x14ac:dyDescent="0.2">
      <c r="B30" s="559"/>
      <c r="C30" s="224"/>
      <c r="D30" s="224"/>
      <c r="E30" s="224"/>
      <c r="F30" s="224"/>
      <c r="G30" s="224"/>
      <c r="H30" s="224"/>
      <c r="I30" s="224"/>
      <c r="J30" s="224"/>
      <c r="K30" s="224"/>
      <c r="L30" s="224"/>
      <c r="M30" s="224"/>
      <c r="N30" s="224"/>
      <c r="O30" s="560"/>
    </row>
    <row r="31" spans="2:15" ht="12.75" customHeight="1" x14ac:dyDescent="0.2">
      <c r="B31" s="589" t="s">
        <v>443</v>
      </c>
      <c r="C31" s="221"/>
      <c r="D31" s="221"/>
      <c r="E31" s="221"/>
      <c r="F31" s="221"/>
      <c r="G31" s="221"/>
      <c r="H31" s="221"/>
      <c r="I31" s="221"/>
      <c r="J31" s="221"/>
      <c r="K31" s="221"/>
      <c r="L31" s="221"/>
      <c r="M31" s="221"/>
      <c r="N31" s="221"/>
      <c r="O31" s="243"/>
    </row>
    <row r="32" spans="2:15" ht="12.75" customHeight="1" x14ac:dyDescent="0.2">
      <c r="B32" s="242"/>
      <c r="C32" s="221"/>
      <c r="D32" s="221"/>
      <c r="E32" s="221"/>
      <c r="F32" s="221"/>
      <c r="G32" s="221"/>
      <c r="H32" s="221"/>
      <c r="I32" s="221"/>
      <c r="J32" s="221"/>
      <c r="K32" s="221"/>
      <c r="L32" s="221"/>
      <c r="M32" s="221"/>
      <c r="N32" s="221"/>
      <c r="O32" s="243"/>
    </row>
    <row r="33" spans="2:15" ht="12.75" customHeight="1" x14ac:dyDescent="0.2">
      <c r="B33" s="242"/>
      <c r="C33" s="221"/>
      <c r="D33" s="221"/>
      <c r="E33" s="221"/>
      <c r="F33" s="221"/>
      <c r="G33" s="221"/>
      <c r="H33" s="221"/>
      <c r="I33" s="221"/>
      <c r="J33" s="221"/>
      <c r="K33" s="221"/>
      <c r="L33" s="221"/>
      <c r="M33" s="221"/>
      <c r="N33" s="221"/>
      <c r="O33" s="243"/>
    </row>
    <row r="34" spans="2:15" ht="12.75" customHeight="1" x14ac:dyDescent="0.2">
      <c r="B34" s="242"/>
      <c r="C34" s="221"/>
      <c r="D34" s="221"/>
      <c r="E34" s="221"/>
      <c r="F34" s="221"/>
      <c r="G34" s="221"/>
      <c r="H34" s="221"/>
      <c r="I34" s="221"/>
      <c r="J34" s="221"/>
      <c r="K34" s="221"/>
      <c r="L34" s="221"/>
      <c r="M34" s="221"/>
      <c r="N34" s="221"/>
      <c r="O34" s="243"/>
    </row>
    <row r="35" spans="2:15" ht="12.75" customHeight="1" x14ac:dyDescent="0.2">
      <c r="B35" s="242"/>
      <c r="C35" s="221"/>
      <c r="D35" s="221"/>
      <c r="E35" s="221"/>
      <c r="F35" s="221"/>
      <c r="G35" s="221"/>
      <c r="H35" s="221"/>
      <c r="I35" s="221"/>
      <c r="J35" s="221"/>
      <c r="K35" s="221"/>
      <c r="L35" s="221"/>
      <c r="M35" s="221"/>
      <c r="N35" s="221"/>
      <c r="O35" s="243"/>
    </row>
    <row r="36" spans="2:15" ht="12.75" customHeight="1" x14ac:dyDescent="0.2">
      <c r="B36" s="242"/>
      <c r="C36" s="221"/>
      <c r="D36" s="221"/>
      <c r="E36" s="221"/>
      <c r="F36" s="221"/>
      <c r="G36" s="221"/>
      <c r="H36" s="221"/>
      <c r="I36" s="221"/>
      <c r="J36" s="221"/>
      <c r="K36" s="221"/>
      <c r="L36" s="221"/>
      <c r="M36" s="221"/>
      <c r="N36" s="221"/>
      <c r="O36" s="243"/>
    </row>
    <row r="37" spans="2:15" ht="12.75" customHeight="1" x14ac:dyDescent="0.2">
      <c r="B37" s="242"/>
      <c r="C37" s="221"/>
      <c r="D37" s="221"/>
      <c r="E37" s="221"/>
      <c r="F37" s="221"/>
      <c r="G37" s="221"/>
      <c r="H37" s="221"/>
      <c r="I37" s="221"/>
      <c r="J37" s="221"/>
      <c r="K37" s="221"/>
      <c r="L37" s="221"/>
      <c r="M37" s="221"/>
      <c r="N37" s="221"/>
      <c r="O37" s="243"/>
    </row>
    <row r="38" spans="2:15" ht="12.75" customHeight="1" x14ac:dyDescent="0.2">
      <c r="B38" s="242"/>
      <c r="C38" s="221"/>
      <c r="D38" s="221"/>
      <c r="E38" s="221"/>
      <c r="F38" s="221"/>
      <c r="G38" s="221"/>
      <c r="H38" s="221"/>
      <c r="I38" s="221"/>
      <c r="J38" s="221"/>
      <c r="K38" s="221"/>
      <c r="L38" s="221"/>
      <c r="M38" s="221"/>
      <c r="N38" s="221"/>
      <c r="O38" s="243"/>
    </row>
    <row r="39" spans="2:15" ht="12.75" customHeight="1" x14ac:dyDescent="0.2">
      <c r="B39" s="242"/>
      <c r="C39" s="221"/>
      <c r="D39" s="221"/>
      <c r="E39" s="221"/>
      <c r="F39" s="221"/>
      <c r="G39" s="221"/>
      <c r="H39" s="221"/>
      <c r="I39" s="221"/>
      <c r="J39" s="221"/>
      <c r="K39" s="221"/>
      <c r="L39" s="221"/>
      <c r="M39" s="221"/>
      <c r="N39" s="221"/>
      <c r="O39" s="243"/>
    </row>
    <row r="40" spans="2:15" ht="12.75" customHeight="1" x14ac:dyDescent="0.2">
      <c r="B40" s="242"/>
      <c r="C40" s="221"/>
      <c r="D40" s="221"/>
      <c r="E40" s="221"/>
      <c r="F40" s="221"/>
      <c r="G40" s="221"/>
      <c r="H40" s="221"/>
      <c r="I40" s="221"/>
      <c r="J40" s="221"/>
      <c r="K40" s="221"/>
      <c r="L40" s="221"/>
      <c r="M40" s="221"/>
      <c r="N40" s="221"/>
      <c r="O40" s="243"/>
    </row>
    <row r="41" spans="2:15" ht="12.75" customHeight="1" x14ac:dyDescent="0.2">
      <c r="B41" s="242"/>
      <c r="C41" s="221"/>
      <c r="D41" s="221"/>
      <c r="E41" s="221"/>
      <c r="F41" s="221"/>
      <c r="G41" s="221"/>
      <c r="H41" s="221"/>
      <c r="I41" s="221"/>
      <c r="J41" s="221"/>
      <c r="K41" s="221"/>
      <c r="L41" s="221"/>
      <c r="M41" s="221"/>
      <c r="N41" s="221"/>
      <c r="O41" s="243"/>
    </row>
    <row r="42" spans="2:15" ht="12.75" customHeight="1" x14ac:dyDescent="0.2">
      <c r="B42" s="242"/>
      <c r="C42" s="221"/>
      <c r="D42" s="221"/>
      <c r="E42" s="221"/>
      <c r="F42" s="221"/>
      <c r="G42" s="221"/>
      <c r="H42" s="221"/>
      <c r="I42" s="221"/>
      <c r="J42" s="221"/>
      <c r="K42" s="221"/>
      <c r="L42" s="221"/>
      <c r="M42" s="221"/>
      <c r="N42" s="221"/>
      <c r="O42" s="243"/>
    </row>
    <row r="43" spans="2:15" ht="12.75" customHeight="1" x14ac:dyDescent="0.2">
      <c r="B43" s="242"/>
      <c r="C43" s="221"/>
      <c r="D43" s="221"/>
      <c r="E43" s="221"/>
      <c r="F43" s="221"/>
      <c r="G43" s="221"/>
      <c r="H43" s="221"/>
      <c r="I43" s="221"/>
      <c r="J43" s="221"/>
      <c r="K43" s="221"/>
      <c r="L43" s="221"/>
      <c r="M43" s="221"/>
      <c r="N43" s="221"/>
      <c r="O43" s="243"/>
    </row>
    <row r="44" spans="2:15" ht="12.75" customHeight="1" x14ac:dyDescent="0.2">
      <c r="B44" s="242"/>
      <c r="C44" s="221"/>
      <c r="D44" s="221"/>
      <c r="E44" s="221"/>
      <c r="F44" s="221"/>
      <c r="G44" s="221"/>
      <c r="H44" s="221"/>
      <c r="I44" s="221"/>
      <c r="J44" s="221"/>
      <c r="K44" s="221"/>
      <c r="L44" s="221"/>
      <c r="M44" s="221"/>
      <c r="N44" s="221"/>
      <c r="O44" s="243"/>
    </row>
    <row r="45" spans="2:15" ht="12.75" customHeight="1" x14ac:dyDescent="0.2">
      <c r="B45" s="242"/>
      <c r="C45" s="221"/>
      <c r="D45" s="221"/>
      <c r="E45" s="221"/>
      <c r="F45" s="221"/>
      <c r="G45" s="221"/>
      <c r="H45" s="221"/>
      <c r="I45" s="221"/>
      <c r="J45" s="221"/>
      <c r="K45" s="221"/>
      <c r="L45" s="221"/>
      <c r="M45" s="221"/>
      <c r="N45" s="221"/>
      <c r="O45" s="243"/>
    </row>
    <row r="46" spans="2:15" ht="12.75" customHeight="1" x14ac:dyDescent="0.2">
      <c r="B46" s="242"/>
      <c r="C46" s="221"/>
      <c r="D46" s="221"/>
      <c r="E46" s="221"/>
      <c r="F46" s="221"/>
      <c r="G46" s="221"/>
      <c r="H46" s="221"/>
      <c r="I46" s="221"/>
      <c r="J46" s="221"/>
      <c r="K46" s="221"/>
      <c r="L46" s="221"/>
      <c r="M46" s="221"/>
      <c r="N46" s="221"/>
      <c r="O46" s="243"/>
    </row>
    <row r="47" spans="2:15" ht="12.75" customHeight="1" x14ac:dyDescent="0.2">
      <c r="B47" s="242"/>
      <c r="C47" s="221"/>
      <c r="D47" s="221"/>
      <c r="E47" s="221"/>
      <c r="F47" s="221"/>
      <c r="G47" s="221"/>
      <c r="H47" s="221"/>
      <c r="I47" s="221"/>
      <c r="J47" s="221"/>
      <c r="K47" s="221"/>
      <c r="L47" s="221"/>
      <c r="M47" s="221"/>
      <c r="N47" s="221"/>
      <c r="O47" s="243"/>
    </row>
    <row r="48" spans="2:15" ht="12.75" customHeight="1" x14ac:dyDescent="0.2">
      <c r="B48" s="242"/>
      <c r="C48" s="221"/>
      <c r="D48" s="221"/>
      <c r="E48" s="221"/>
      <c r="F48" s="221"/>
      <c r="G48" s="221"/>
      <c r="H48" s="221"/>
      <c r="I48" s="221"/>
      <c r="J48" s="221"/>
      <c r="K48" s="221"/>
      <c r="L48" s="221"/>
      <c r="M48" s="221"/>
      <c r="N48" s="221"/>
      <c r="O48" s="243"/>
    </row>
    <row r="49" spans="2:15" ht="12.75" customHeight="1" x14ac:dyDescent="0.2">
      <c r="B49" s="242"/>
      <c r="C49" s="221"/>
      <c r="D49" s="221"/>
      <c r="E49" s="221"/>
      <c r="F49" s="221"/>
      <c r="G49" s="221"/>
      <c r="H49" s="221"/>
      <c r="I49" s="221"/>
      <c r="J49" s="221"/>
      <c r="K49" s="221"/>
      <c r="L49" s="221"/>
      <c r="M49" s="221"/>
      <c r="N49" s="221"/>
      <c r="O49" s="243"/>
    </row>
    <row r="50" spans="2:15" ht="12.75" customHeight="1" x14ac:dyDescent="0.2">
      <c r="B50" s="242"/>
      <c r="C50" s="221"/>
      <c r="D50" s="221"/>
      <c r="E50" s="221"/>
      <c r="F50" s="221"/>
      <c r="G50" s="221"/>
      <c r="H50" s="221"/>
      <c r="I50" s="221"/>
      <c r="J50" s="221"/>
      <c r="K50" s="221"/>
      <c r="L50" s="221"/>
      <c r="M50" s="221"/>
      <c r="N50" s="221"/>
      <c r="O50" s="243"/>
    </row>
    <row r="51" spans="2:15" ht="12.75" customHeight="1" x14ac:dyDescent="0.2">
      <c r="B51" s="242"/>
      <c r="C51" s="221"/>
      <c r="D51" s="221"/>
      <c r="E51" s="221"/>
      <c r="F51" s="221"/>
      <c r="G51" s="221"/>
      <c r="H51" s="221"/>
      <c r="I51" s="221"/>
      <c r="J51" s="221"/>
      <c r="K51" s="221"/>
      <c r="L51" s="221"/>
      <c r="M51" s="221"/>
      <c r="N51" s="221"/>
      <c r="O51" s="243"/>
    </row>
    <row r="52" spans="2:15" ht="12.75" customHeight="1" x14ac:dyDescent="0.2">
      <c r="B52" s="242"/>
      <c r="C52" s="221"/>
      <c r="D52" s="221"/>
      <c r="E52" s="221"/>
      <c r="F52" s="221"/>
      <c r="G52" s="221"/>
      <c r="H52" s="221"/>
      <c r="I52" s="221"/>
      <c r="J52" s="221"/>
      <c r="K52" s="221"/>
      <c r="L52" s="221"/>
      <c r="M52" s="221"/>
      <c r="N52" s="221"/>
      <c r="O52" s="243"/>
    </row>
    <row r="53" spans="2:15" ht="12.75" customHeight="1" x14ac:dyDescent="0.2">
      <c r="B53" s="242"/>
      <c r="C53" s="221"/>
      <c r="D53" s="221"/>
      <c r="E53" s="221"/>
      <c r="F53" s="221"/>
      <c r="G53" s="221"/>
      <c r="H53" s="221"/>
      <c r="I53" s="221"/>
      <c r="J53" s="221"/>
      <c r="K53" s="221"/>
      <c r="L53" s="221"/>
      <c r="M53" s="221"/>
      <c r="N53" s="221"/>
      <c r="O53" s="243"/>
    </row>
    <row r="54" spans="2:15" ht="12.75" customHeight="1" x14ac:dyDescent="0.2">
      <c r="B54" s="242"/>
      <c r="C54" s="221"/>
      <c r="D54" s="221"/>
      <c r="E54" s="221"/>
      <c r="F54" s="221"/>
      <c r="G54" s="221"/>
      <c r="H54" s="221"/>
      <c r="I54" s="221"/>
      <c r="J54" s="221"/>
      <c r="K54" s="221"/>
      <c r="L54" s="221"/>
      <c r="M54" s="221"/>
      <c r="N54" s="221"/>
      <c r="O54" s="243"/>
    </row>
    <row r="55" spans="2:15" ht="12.75" customHeight="1" x14ac:dyDescent="0.2">
      <c r="B55" s="242"/>
      <c r="C55" s="221"/>
      <c r="D55" s="221"/>
      <c r="E55" s="221"/>
      <c r="F55" s="221"/>
      <c r="G55" s="221"/>
      <c r="H55" s="221"/>
      <c r="I55" s="221"/>
      <c r="J55" s="221"/>
      <c r="K55" s="221"/>
      <c r="L55" s="221"/>
      <c r="M55" s="221"/>
      <c r="N55" s="221"/>
      <c r="O55" s="243"/>
    </row>
    <row r="56" spans="2:15" ht="12.75" customHeight="1" x14ac:dyDescent="0.2">
      <c r="B56" s="242"/>
      <c r="C56" s="221"/>
      <c r="D56" s="221"/>
      <c r="E56" s="221"/>
      <c r="F56" s="221"/>
      <c r="G56" s="221"/>
      <c r="H56" s="221"/>
      <c r="I56" s="221"/>
      <c r="J56" s="221"/>
      <c r="K56" s="221"/>
      <c r="L56" s="221"/>
      <c r="M56" s="221"/>
      <c r="N56" s="221"/>
      <c r="O56" s="243"/>
    </row>
    <row r="57" spans="2:15" ht="12.75" customHeight="1" x14ac:dyDescent="0.2">
      <c r="B57" s="242"/>
      <c r="C57" s="221"/>
      <c r="D57" s="221"/>
      <c r="E57" s="221"/>
      <c r="F57" s="221"/>
      <c r="G57" s="221"/>
      <c r="H57" s="221"/>
      <c r="I57" s="221"/>
      <c r="J57" s="221"/>
      <c r="K57" s="221"/>
      <c r="L57" s="221"/>
      <c r="M57" s="221"/>
      <c r="N57" s="221"/>
      <c r="O57" s="243"/>
    </row>
    <row r="58" spans="2:15" ht="12.75" customHeight="1" x14ac:dyDescent="0.2">
      <c r="B58" s="242"/>
      <c r="C58" s="221"/>
      <c r="D58" s="221"/>
      <c r="E58" s="221"/>
      <c r="F58" s="221"/>
      <c r="G58" s="221"/>
      <c r="H58" s="221"/>
      <c r="I58" s="221"/>
      <c r="J58" s="221"/>
      <c r="K58" s="221"/>
      <c r="L58" s="221"/>
      <c r="M58" s="221"/>
      <c r="N58" s="221"/>
      <c r="O58" s="243"/>
    </row>
    <row r="59" spans="2:15" ht="12.75" customHeight="1" x14ac:dyDescent="0.2">
      <c r="B59" s="242"/>
      <c r="C59" s="221"/>
      <c r="D59" s="221"/>
      <c r="E59" s="221"/>
      <c r="F59" s="221"/>
      <c r="G59" s="221"/>
      <c r="H59" s="221"/>
      <c r="I59" s="221"/>
      <c r="J59" s="221"/>
      <c r="K59" s="221"/>
      <c r="L59" s="221"/>
      <c r="M59" s="221"/>
      <c r="N59" s="221"/>
      <c r="O59" s="243"/>
    </row>
    <row r="60" spans="2:15" ht="12.75" customHeight="1" x14ac:dyDescent="0.2">
      <c r="B60" s="242"/>
      <c r="C60" s="221"/>
      <c r="D60" s="221"/>
      <c r="E60" s="221"/>
      <c r="F60" s="221"/>
      <c r="G60" s="221"/>
      <c r="H60" s="221"/>
      <c r="I60" s="221"/>
      <c r="J60" s="221"/>
      <c r="K60" s="221"/>
      <c r="L60" s="221"/>
      <c r="M60" s="221"/>
      <c r="N60" s="221"/>
      <c r="O60" s="243"/>
    </row>
    <row r="61" spans="2:15" ht="12.75" customHeight="1" x14ac:dyDescent="0.2">
      <c r="B61" s="242"/>
      <c r="C61" s="221"/>
      <c r="D61" s="221"/>
      <c r="E61" s="221"/>
      <c r="F61" s="221"/>
      <c r="G61" s="221"/>
      <c r="H61" s="221"/>
      <c r="I61" s="221"/>
      <c r="J61" s="221"/>
      <c r="K61" s="221"/>
      <c r="L61" s="221"/>
      <c r="M61" s="221"/>
      <c r="N61" s="221"/>
      <c r="O61" s="243"/>
    </row>
    <row r="62" spans="2:15" ht="12.75" customHeight="1" x14ac:dyDescent="0.2">
      <c r="B62" s="242"/>
      <c r="C62" s="221"/>
      <c r="D62" s="221"/>
      <c r="E62" s="221"/>
      <c r="F62" s="221"/>
      <c r="G62" s="221"/>
      <c r="H62" s="221"/>
      <c r="I62" s="221"/>
      <c r="J62" s="221"/>
      <c r="K62" s="221"/>
      <c r="L62" s="221"/>
      <c r="M62" s="221"/>
      <c r="N62" s="221"/>
      <c r="O62" s="243"/>
    </row>
    <row r="63" spans="2:15" ht="12.75" customHeight="1" x14ac:dyDescent="0.2">
      <c r="B63" s="242"/>
      <c r="C63" s="221"/>
      <c r="D63" s="221"/>
      <c r="E63" s="221"/>
      <c r="F63" s="221"/>
      <c r="G63" s="221"/>
      <c r="H63" s="221"/>
      <c r="I63" s="221"/>
      <c r="J63" s="221"/>
      <c r="K63" s="221"/>
      <c r="L63" s="221"/>
      <c r="M63" s="221"/>
      <c r="N63" s="221"/>
      <c r="O63" s="243"/>
    </row>
    <row r="64" spans="2:15" ht="12.75" customHeight="1" x14ac:dyDescent="0.2">
      <c r="B64" s="242"/>
      <c r="C64" s="221"/>
      <c r="D64" s="221"/>
      <c r="E64" s="221"/>
      <c r="F64" s="221"/>
      <c r="G64" s="221"/>
      <c r="H64" s="221"/>
      <c r="I64" s="221"/>
      <c r="J64" s="221"/>
      <c r="K64" s="221"/>
      <c r="L64" s="221"/>
      <c r="M64" s="221"/>
      <c r="N64" s="221"/>
      <c r="O64" s="243"/>
    </row>
    <row r="65" spans="2:15" ht="12.75" customHeight="1" x14ac:dyDescent="0.2">
      <c r="B65" s="242"/>
      <c r="C65" s="221"/>
      <c r="D65" s="221"/>
      <c r="E65" s="221"/>
      <c r="F65" s="221"/>
      <c r="G65" s="221"/>
      <c r="H65" s="221"/>
      <c r="I65" s="221"/>
      <c r="J65" s="221"/>
      <c r="K65" s="221"/>
      <c r="L65" s="221"/>
      <c r="M65" s="221"/>
      <c r="N65" s="221"/>
      <c r="O65" s="243"/>
    </row>
    <row r="66" spans="2:15" ht="12.75" customHeight="1" x14ac:dyDescent="0.2">
      <c r="B66" s="242"/>
      <c r="C66" s="221"/>
      <c r="D66" s="221"/>
      <c r="E66" s="221"/>
      <c r="F66" s="221"/>
      <c r="G66" s="221"/>
      <c r="H66" s="221"/>
      <c r="I66" s="221"/>
      <c r="J66" s="221"/>
      <c r="K66" s="221"/>
      <c r="L66" s="221"/>
      <c r="M66" s="221"/>
      <c r="N66" s="221"/>
      <c r="O66" s="243"/>
    </row>
    <row r="67" spans="2:15" ht="12.75" customHeight="1" x14ac:dyDescent="0.2">
      <c r="B67" s="242"/>
      <c r="C67" s="221"/>
      <c r="D67" s="221"/>
      <c r="E67" s="221"/>
      <c r="F67" s="221"/>
      <c r="G67" s="221"/>
      <c r="H67" s="221"/>
      <c r="I67" s="221"/>
      <c r="J67" s="221"/>
      <c r="K67" s="221"/>
      <c r="L67" s="221"/>
      <c r="M67" s="221"/>
      <c r="N67" s="221"/>
      <c r="O67" s="243"/>
    </row>
    <row r="68" spans="2:15" ht="12.75" customHeight="1" x14ac:dyDescent="0.2">
      <c r="B68" s="242"/>
      <c r="C68" s="221"/>
      <c r="D68" s="221"/>
      <c r="E68" s="221"/>
      <c r="F68" s="221"/>
      <c r="G68" s="221"/>
      <c r="H68" s="221"/>
      <c r="I68" s="221"/>
      <c r="J68" s="221"/>
      <c r="K68" s="221"/>
      <c r="L68" s="221"/>
      <c r="M68" s="221"/>
      <c r="N68" s="221"/>
      <c r="O68" s="243"/>
    </row>
    <row r="69" spans="2:15" ht="12.75" customHeight="1" x14ac:dyDescent="0.2">
      <c r="B69" s="242"/>
      <c r="C69" s="221"/>
      <c r="D69" s="221"/>
      <c r="E69" s="221"/>
      <c r="F69" s="221"/>
      <c r="G69" s="221"/>
      <c r="H69" s="221"/>
      <c r="I69" s="221"/>
      <c r="J69" s="221"/>
      <c r="K69" s="221"/>
      <c r="L69" s="221"/>
      <c r="M69" s="221"/>
      <c r="N69" s="221"/>
      <c r="O69" s="243"/>
    </row>
    <row r="70" spans="2:15" ht="12.75" customHeight="1" x14ac:dyDescent="0.2">
      <c r="B70" s="242"/>
      <c r="C70" s="221"/>
      <c r="D70" s="221"/>
      <c r="E70" s="221"/>
      <c r="F70" s="221"/>
      <c r="G70" s="221"/>
      <c r="H70" s="221"/>
      <c r="I70" s="221"/>
      <c r="J70" s="221"/>
      <c r="K70" s="221"/>
      <c r="L70" s="221"/>
      <c r="M70" s="221"/>
      <c r="N70" s="221"/>
      <c r="O70" s="243"/>
    </row>
    <row r="71" spans="2:15" ht="12.75" customHeight="1" x14ac:dyDescent="0.2">
      <c r="B71" s="242"/>
      <c r="C71" s="221"/>
      <c r="D71" s="221"/>
      <c r="E71" s="221"/>
      <c r="F71" s="221"/>
      <c r="G71" s="221"/>
      <c r="H71" s="221"/>
      <c r="I71" s="221"/>
      <c r="J71" s="221"/>
      <c r="K71" s="221"/>
      <c r="L71" s="221"/>
      <c r="M71" s="221"/>
      <c r="N71" s="221"/>
      <c r="O71" s="243"/>
    </row>
    <row r="72" spans="2:15" ht="12.75" customHeight="1" x14ac:dyDescent="0.2">
      <c r="B72" s="242"/>
      <c r="C72" s="221"/>
      <c r="D72" s="221"/>
      <c r="E72" s="221"/>
      <c r="F72" s="221"/>
      <c r="G72" s="221"/>
      <c r="H72" s="221"/>
      <c r="I72" s="221"/>
      <c r="J72" s="221"/>
      <c r="K72" s="221"/>
      <c r="L72" s="221"/>
      <c r="M72" s="221"/>
      <c r="N72" s="221"/>
      <c r="O72" s="243"/>
    </row>
    <row r="73" spans="2:15" ht="12.75" customHeight="1" x14ac:dyDescent="0.2">
      <c r="B73" s="242"/>
      <c r="C73" s="221"/>
      <c r="D73" s="221"/>
      <c r="E73" s="221"/>
      <c r="F73" s="221"/>
      <c r="G73" s="221"/>
      <c r="H73" s="221"/>
      <c r="I73" s="221"/>
      <c r="J73" s="221"/>
      <c r="K73" s="221"/>
      <c r="L73" s="221"/>
      <c r="M73" s="221"/>
      <c r="N73" s="221"/>
      <c r="O73" s="243"/>
    </row>
    <row r="74" spans="2:15" ht="12.75" customHeight="1" x14ac:dyDescent="0.2">
      <c r="B74" s="242"/>
      <c r="C74" s="221"/>
      <c r="D74" s="221"/>
      <c r="E74" s="221"/>
      <c r="F74" s="221"/>
      <c r="G74" s="221"/>
      <c r="H74" s="221"/>
      <c r="I74" s="221"/>
      <c r="J74" s="221"/>
      <c r="K74" s="221"/>
      <c r="L74" s="221"/>
      <c r="M74" s="221"/>
      <c r="N74" s="221"/>
      <c r="O74" s="243"/>
    </row>
    <row r="75" spans="2:15" ht="12.75" customHeight="1" x14ac:dyDescent="0.2">
      <c r="B75" s="242"/>
      <c r="C75" s="221"/>
      <c r="D75" s="221"/>
      <c r="E75" s="221"/>
      <c r="F75" s="221"/>
      <c r="G75" s="221"/>
      <c r="H75" s="221"/>
      <c r="I75" s="221"/>
      <c r="J75" s="221"/>
      <c r="K75" s="221"/>
      <c r="L75" s="221"/>
      <c r="M75" s="221"/>
      <c r="N75" s="221"/>
      <c r="O75" s="243"/>
    </row>
    <row r="76" spans="2:15" ht="12.75" customHeight="1" x14ac:dyDescent="0.2">
      <c r="B76" s="242"/>
      <c r="C76" s="221"/>
      <c r="D76" s="221"/>
      <c r="E76" s="221"/>
      <c r="F76" s="221"/>
      <c r="G76" s="221"/>
      <c r="H76" s="221"/>
      <c r="I76" s="221"/>
      <c r="J76" s="221"/>
      <c r="K76" s="221"/>
      <c r="L76" s="221"/>
      <c r="M76" s="221"/>
      <c r="N76" s="221"/>
      <c r="O76" s="243"/>
    </row>
    <row r="77" spans="2:15" ht="12.75" customHeight="1" x14ac:dyDescent="0.2">
      <c r="B77" s="242"/>
      <c r="C77" s="221"/>
      <c r="D77" s="221"/>
      <c r="E77" s="221"/>
      <c r="F77" s="221"/>
      <c r="G77" s="221"/>
      <c r="H77" s="221"/>
      <c r="I77" s="221"/>
      <c r="J77" s="221"/>
      <c r="K77" s="221"/>
      <c r="L77" s="221"/>
      <c r="M77" s="221"/>
      <c r="N77" s="221"/>
      <c r="O77" s="243"/>
    </row>
    <row r="78" spans="2:15" ht="12.75" customHeight="1" x14ac:dyDescent="0.2">
      <c r="B78" s="242"/>
      <c r="C78" s="221"/>
      <c r="D78" s="221"/>
      <c r="E78" s="221"/>
      <c r="F78" s="221"/>
      <c r="G78" s="221"/>
      <c r="H78" s="221"/>
      <c r="I78" s="221"/>
      <c r="J78" s="221"/>
      <c r="K78" s="221"/>
      <c r="L78" s="221"/>
      <c r="M78" s="221"/>
      <c r="N78" s="221"/>
      <c r="O78" s="243"/>
    </row>
    <row r="79" spans="2:15" ht="12.75" customHeight="1" x14ac:dyDescent="0.2">
      <c r="B79" s="242"/>
      <c r="C79" s="221"/>
      <c r="D79" s="221"/>
      <c r="E79" s="221"/>
      <c r="F79" s="221"/>
      <c r="G79" s="221"/>
      <c r="H79" s="221"/>
      <c r="I79" s="221"/>
      <c r="J79" s="221"/>
      <c r="K79" s="221"/>
      <c r="L79" s="221"/>
      <c r="M79" s="221"/>
      <c r="N79" s="221"/>
      <c r="O79" s="243"/>
    </row>
    <row r="80" spans="2:15" ht="12.75" customHeight="1" x14ac:dyDescent="0.2">
      <c r="B80" s="242"/>
      <c r="C80" s="221"/>
      <c r="D80" s="221"/>
      <c r="E80" s="221"/>
      <c r="F80" s="221"/>
      <c r="G80" s="221"/>
      <c r="H80" s="221"/>
      <c r="I80" s="221"/>
      <c r="J80" s="221"/>
      <c r="K80" s="221"/>
      <c r="L80" s="221"/>
      <c r="M80" s="221"/>
      <c r="N80" s="221"/>
      <c r="O80" s="243"/>
    </row>
    <row r="81" spans="2:15" ht="12.75" customHeight="1" x14ac:dyDescent="0.2">
      <c r="B81" s="242"/>
      <c r="C81" s="221"/>
      <c r="D81" s="221"/>
      <c r="E81" s="221"/>
      <c r="F81" s="221"/>
      <c r="G81" s="221"/>
      <c r="H81" s="221"/>
      <c r="I81" s="221"/>
      <c r="J81" s="221"/>
      <c r="K81" s="221"/>
      <c r="L81" s="221"/>
      <c r="M81" s="221"/>
      <c r="N81" s="221"/>
      <c r="O81" s="243"/>
    </row>
    <row r="82" spans="2:15" ht="12.75" customHeight="1" x14ac:dyDescent="0.2">
      <c r="B82" s="242"/>
      <c r="C82" s="221"/>
      <c r="D82" s="221"/>
      <c r="E82" s="221"/>
      <c r="F82" s="221"/>
      <c r="G82" s="221"/>
      <c r="H82" s="221"/>
      <c r="I82" s="221"/>
      <c r="J82" s="221"/>
      <c r="K82" s="221"/>
      <c r="L82" s="221"/>
      <c r="M82" s="221"/>
      <c r="N82" s="221"/>
      <c r="O82" s="243"/>
    </row>
    <row r="83" spans="2:15" ht="12.75" customHeight="1" x14ac:dyDescent="0.2">
      <c r="B83" s="242"/>
      <c r="C83" s="221"/>
      <c r="D83" s="221"/>
      <c r="E83" s="221"/>
      <c r="F83" s="221"/>
      <c r="G83" s="221"/>
      <c r="H83" s="221"/>
      <c r="I83" s="221"/>
      <c r="J83" s="221"/>
      <c r="K83" s="221"/>
      <c r="L83" s="221"/>
      <c r="M83" s="221"/>
      <c r="N83" s="221"/>
      <c r="O83" s="243"/>
    </row>
    <row r="84" spans="2:15" ht="12.75" customHeight="1" x14ac:dyDescent="0.2">
      <c r="B84" s="242"/>
      <c r="C84" s="221"/>
      <c r="D84" s="221"/>
      <c r="E84" s="221"/>
      <c r="F84" s="221"/>
      <c r="G84" s="221"/>
      <c r="H84" s="221"/>
      <c r="I84" s="221"/>
      <c r="J84" s="221"/>
      <c r="K84" s="221"/>
      <c r="L84" s="221"/>
      <c r="M84" s="221"/>
      <c r="N84" s="221"/>
      <c r="O84" s="243"/>
    </row>
    <row r="85" spans="2:15" ht="12.75" customHeight="1" x14ac:dyDescent="0.2">
      <c r="B85" s="242"/>
      <c r="C85" s="221"/>
      <c r="D85" s="221"/>
      <c r="E85" s="221"/>
      <c r="F85" s="221"/>
      <c r="G85" s="221"/>
      <c r="H85" s="221"/>
      <c r="I85" s="221"/>
      <c r="J85" s="221"/>
      <c r="K85" s="221"/>
      <c r="L85" s="221"/>
      <c r="M85" s="221"/>
      <c r="N85" s="221"/>
      <c r="O85" s="243"/>
    </row>
    <row r="86" spans="2:15" ht="12.75" customHeight="1" x14ac:dyDescent="0.2">
      <c r="B86" s="242"/>
      <c r="C86" s="221"/>
      <c r="D86" s="221"/>
      <c r="E86" s="221"/>
      <c r="F86" s="221"/>
      <c r="G86" s="221"/>
      <c r="H86" s="221"/>
      <c r="I86" s="221"/>
      <c r="J86" s="221"/>
      <c r="K86" s="221"/>
      <c r="L86" s="221"/>
      <c r="M86" s="221"/>
      <c r="N86" s="221"/>
      <c r="O86" s="243"/>
    </row>
    <row r="87" spans="2:15" ht="12.75" customHeight="1" x14ac:dyDescent="0.2">
      <c r="B87" s="242"/>
      <c r="C87" s="221"/>
      <c r="D87" s="221"/>
      <c r="E87" s="221"/>
      <c r="F87" s="221"/>
      <c r="G87" s="221"/>
      <c r="H87" s="221"/>
      <c r="I87" s="221"/>
      <c r="J87" s="221"/>
      <c r="K87" s="221"/>
      <c r="L87" s="221"/>
      <c r="M87" s="221"/>
      <c r="N87" s="221"/>
      <c r="O87" s="243"/>
    </row>
    <row r="88" spans="2:15" ht="12.75" customHeight="1" x14ac:dyDescent="0.2">
      <c r="B88" s="242"/>
      <c r="C88" s="221"/>
      <c r="D88" s="221"/>
      <c r="E88" s="221"/>
      <c r="F88" s="221"/>
      <c r="G88" s="221"/>
      <c r="H88" s="221"/>
      <c r="I88" s="221"/>
      <c r="J88" s="221"/>
      <c r="K88" s="221"/>
      <c r="L88" s="221"/>
      <c r="M88" s="221"/>
      <c r="N88" s="221"/>
      <c r="O88" s="243"/>
    </row>
    <row r="89" spans="2:15" ht="12.75" customHeight="1" x14ac:dyDescent="0.2">
      <c r="B89" s="242"/>
      <c r="C89" s="221"/>
      <c r="D89" s="221"/>
      <c r="E89" s="221"/>
      <c r="F89" s="221"/>
      <c r="G89" s="221"/>
      <c r="H89" s="221"/>
      <c r="I89" s="221"/>
      <c r="J89" s="221"/>
      <c r="K89" s="221"/>
      <c r="L89" s="221"/>
      <c r="M89" s="221"/>
      <c r="N89" s="221"/>
      <c r="O89" s="243"/>
    </row>
    <row r="90" spans="2:15" ht="12.75" customHeight="1" x14ac:dyDescent="0.2">
      <c r="B90" s="242"/>
      <c r="C90" s="221"/>
      <c r="D90" s="221"/>
      <c r="E90" s="221"/>
      <c r="F90" s="221"/>
      <c r="G90" s="221"/>
      <c r="H90" s="221"/>
      <c r="I90" s="221"/>
      <c r="J90" s="221"/>
      <c r="K90" s="221"/>
      <c r="L90" s="221"/>
      <c r="M90" s="221"/>
      <c r="N90" s="221"/>
      <c r="O90" s="243"/>
    </row>
    <row r="91" spans="2:15" ht="12.75" customHeight="1" x14ac:dyDescent="0.2">
      <c r="B91" s="242"/>
      <c r="C91" s="221"/>
      <c r="D91" s="221"/>
      <c r="E91" s="221"/>
      <c r="F91" s="221"/>
      <c r="G91" s="221"/>
      <c r="H91" s="221"/>
      <c r="I91" s="221"/>
      <c r="J91" s="221"/>
      <c r="K91" s="221"/>
      <c r="L91" s="221"/>
      <c r="M91" s="221"/>
      <c r="N91" s="221"/>
      <c r="O91" s="243"/>
    </row>
    <row r="92" spans="2:15" ht="12.75" customHeight="1" x14ac:dyDescent="0.2">
      <c r="B92" s="242"/>
      <c r="C92" s="221"/>
      <c r="D92" s="221"/>
      <c r="E92" s="221"/>
      <c r="F92" s="221"/>
      <c r="G92" s="221"/>
      <c r="H92" s="221"/>
      <c r="I92" s="221"/>
      <c r="J92" s="221"/>
      <c r="K92" s="221"/>
      <c r="L92" s="221"/>
      <c r="M92" s="221"/>
      <c r="N92" s="221"/>
      <c r="O92" s="243"/>
    </row>
    <row r="93" spans="2:15" ht="12.75" customHeight="1" x14ac:dyDescent="0.2">
      <c r="B93" s="242"/>
      <c r="C93" s="221"/>
      <c r="D93" s="221"/>
      <c r="E93" s="221"/>
      <c r="F93" s="221"/>
      <c r="G93" s="221"/>
      <c r="H93" s="221"/>
      <c r="I93" s="221"/>
      <c r="J93" s="221"/>
      <c r="K93" s="221"/>
      <c r="L93" s="221"/>
      <c r="M93" s="221"/>
      <c r="N93" s="221"/>
      <c r="O93" s="243"/>
    </row>
    <row r="94" spans="2:15" ht="12.75" customHeight="1" x14ac:dyDescent="0.2">
      <c r="B94" s="242"/>
      <c r="C94" s="221"/>
      <c r="D94" s="221"/>
      <c r="E94" s="221"/>
      <c r="F94" s="221"/>
      <c r="G94" s="221"/>
      <c r="H94" s="221"/>
      <c r="I94" s="221"/>
      <c r="J94" s="221"/>
      <c r="K94" s="221"/>
      <c r="L94" s="221"/>
      <c r="M94" s="221"/>
      <c r="N94" s="221"/>
      <c r="O94" s="243"/>
    </row>
    <row r="95" spans="2:15" ht="12.75" customHeight="1" x14ac:dyDescent="0.2">
      <c r="B95" s="242"/>
      <c r="C95" s="221"/>
      <c r="D95" s="221"/>
      <c r="E95" s="221"/>
      <c r="F95" s="221"/>
      <c r="G95" s="221"/>
      <c r="H95" s="221"/>
      <c r="I95" s="221"/>
      <c r="J95" s="221"/>
      <c r="K95" s="221"/>
      <c r="L95" s="221"/>
      <c r="M95" s="221"/>
      <c r="N95" s="221"/>
      <c r="O95" s="243"/>
    </row>
    <row r="96" spans="2:15" ht="12.75" customHeight="1" x14ac:dyDescent="0.2">
      <c r="B96" s="242"/>
      <c r="C96" s="221"/>
      <c r="D96" s="221"/>
      <c r="E96" s="221"/>
      <c r="F96" s="221"/>
      <c r="G96" s="221"/>
      <c r="H96" s="221"/>
      <c r="I96" s="221"/>
      <c r="J96" s="221"/>
      <c r="K96" s="221"/>
      <c r="L96" s="221"/>
      <c r="M96" s="221"/>
      <c r="N96" s="221"/>
      <c r="O96" s="243"/>
    </row>
    <row r="97" spans="2:15" ht="12.75" customHeight="1" x14ac:dyDescent="0.2">
      <c r="B97" s="242"/>
      <c r="C97" s="221"/>
      <c r="D97" s="221"/>
      <c r="E97" s="221"/>
      <c r="F97" s="221"/>
      <c r="G97" s="221"/>
      <c r="H97" s="221"/>
      <c r="I97" s="221"/>
      <c r="J97" s="221"/>
      <c r="K97" s="221"/>
      <c r="L97" s="221"/>
      <c r="M97" s="221"/>
      <c r="N97" s="221"/>
      <c r="O97" s="243"/>
    </row>
    <row r="98" spans="2:15" ht="12.75" customHeight="1" x14ac:dyDescent="0.2">
      <c r="B98" s="242"/>
      <c r="C98" s="221"/>
      <c r="D98" s="221"/>
      <c r="E98" s="221"/>
      <c r="F98" s="221"/>
      <c r="G98" s="221"/>
      <c r="H98" s="221"/>
      <c r="I98" s="221"/>
      <c r="J98" s="221"/>
      <c r="K98" s="221"/>
      <c r="L98" s="221"/>
      <c r="M98" s="221"/>
      <c r="N98" s="221"/>
      <c r="O98" s="243"/>
    </row>
    <row r="99" spans="2:15" ht="12.75" customHeight="1" x14ac:dyDescent="0.2">
      <c r="B99" s="242"/>
      <c r="C99" s="221"/>
      <c r="D99" s="221"/>
      <c r="E99" s="221"/>
      <c r="F99" s="221"/>
      <c r="G99" s="221"/>
      <c r="H99" s="221"/>
      <c r="I99" s="221"/>
      <c r="J99" s="221"/>
      <c r="K99" s="221"/>
      <c r="L99" s="221"/>
      <c r="M99" s="221"/>
      <c r="N99" s="221"/>
      <c r="O99" s="243"/>
    </row>
    <row r="100" spans="2:15" ht="12.75" customHeight="1" x14ac:dyDescent="0.2">
      <c r="B100" s="242"/>
      <c r="C100" s="221"/>
      <c r="D100" s="221"/>
      <c r="E100" s="221"/>
      <c r="F100" s="221"/>
      <c r="G100" s="221"/>
      <c r="H100" s="221"/>
      <c r="I100" s="221"/>
      <c r="J100" s="221"/>
      <c r="K100" s="221"/>
      <c r="L100" s="221"/>
      <c r="M100" s="221"/>
      <c r="N100" s="221"/>
      <c r="O100" s="243"/>
    </row>
    <row r="101" spans="2:15" ht="12.75" customHeight="1" x14ac:dyDescent="0.2">
      <c r="B101" s="242"/>
      <c r="C101" s="221"/>
      <c r="D101" s="221"/>
      <c r="E101" s="221"/>
      <c r="F101" s="221"/>
      <c r="G101" s="221"/>
      <c r="H101" s="221"/>
      <c r="I101" s="221"/>
      <c r="J101" s="221"/>
      <c r="K101" s="221"/>
      <c r="L101" s="221"/>
      <c r="M101" s="221"/>
      <c r="N101" s="221"/>
      <c r="O101" s="243"/>
    </row>
    <row r="102" spans="2:15" ht="12.75" customHeight="1" x14ac:dyDescent="0.2">
      <c r="B102" s="242"/>
      <c r="C102" s="221"/>
      <c r="D102" s="221"/>
      <c r="E102" s="221"/>
      <c r="F102" s="221"/>
      <c r="G102" s="221"/>
      <c r="H102" s="221"/>
      <c r="I102" s="221"/>
      <c r="J102" s="221"/>
      <c r="K102" s="221"/>
      <c r="L102" s="221"/>
      <c r="M102" s="221"/>
      <c r="N102" s="221"/>
      <c r="O102" s="243"/>
    </row>
    <row r="103" spans="2:15" ht="12.75" customHeight="1" x14ac:dyDescent="0.2">
      <c r="B103" s="242"/>
      <c r="C103" s="221"/>
      <c r="D103" s="221"/>
      <c r="E103" s="221"/>
      <c r="F103" s="221"/>
      <c r="G103" s="221"/>
      <c r="H103" s="221"/>
      <c r="I103" s="221"/>
      <c r="J103" s="221"/>
      <c r="K103" s="221"/>
      <c r="L103" s="221"/>
      <c r="M103" s="221"/>
      <c r="N103" s="221"/>
      <c r="O103" s="243"/>
    </row>
    <row r="104" spans="2:15" ht="12.75" customHeight="1" x14ac:dyDescent="0.2">
      <c r="B104" s="242"/>
      <c r="C104" s="221"/>
      <c r="D104" s="221"/>
      <c r="E104" s="221"/>
      <c r="F104" s="221"/>
      <c r="G104" s="221"/>
      <c r="H104" s="221"/>
      <c r="I104" s="221"/>
      <c r="J104" s="221"/>
      <c r="K104" s="221"/>
      <c r="L104" s="221"/>
      <c r="M104" s="221"/>
      <c r="N104" s="221"/>
      <c r="O104" s="243"/>
    </row>
    <row r="105" spans="2:15" ht="12.75" customHeight="1" x14ac:dyDescent="0.2">
      <c r="B105" s="242"/>
      <c r="C105" s="221"/>
      <c r="D105" s="221"/>
      <c r="E105" s="221"/>
      <c r="F105" s="221"/>
      <c r="G105" s="221"/>
      <c r="H105" s="221"/>
      <c r="I105" s="221"/>
      <c r="J105" s="221"/>
      <c r="K105" s="221"/>
      <c r="L105" s="221"/>
      <c r="M105" s="221"/>
      <c r="N105" s="221"/>
      <c r="O105" s="243"/>
    </row>
    <row r="106" spans="2:15" ht="12.75" customHeight="1" x14ac:dyDescent="0.2">
      <c r="B106" s="242"/>
      <c r="C106" s="221"/>
      <c r="D106" s="221"/>
      <c r="E106" s="221"/>
      <c r="F106" s="221"/>
      <c r="G106" s="221"/>
      <c r="H106" s="221"/>
      <c r="I106" s="221"/>
      <c r="J106" s="221"/>
      <c r="K106" s="221"/>
      <c r="L106" s="221"/>
      <c r="M106" s="221"/>
      <c r="N106" s="221"/>
      <c r="O106" s="243"/>
    </row>
    <row r="107" spans="2:15" ht="12.75" customHeight="1" x14ac:dyDescent="0.2">
      <c r="B107" s="242"/>
      <c r="C107" s="221"/>
      <c r="D107" s="221"/>
      <c r="E107" s="221"/>
      <c r="F107" s="221"/>
      <c r="G107" s="221"/>
      <c r="H107" s="221"/>
      <c r="I107" s="221"/>
      <c r="J107" s="221"/>
      <c r="K107" s="221"/>
      <c r="L107" s="221"/>
      <c r="M107" s="221"/>
      <c r="N107" s="221"/>
      <c r="O107" s="243"/>
    </row>
    <row r="108" spans="2:15" ht="12.75" customHeight="1" x14ac:dyDescent="0.2">
      <c r="B108" s="242"/>
      <c r="C108" s="221"/>
      <c r="D108" s="221"/>
      <c r="E108" s="221"/>
      <c r="F108" s="221"/>
      <c r="G108" s="221"/>
      <c r="H108" s="221"/>
      <c r="I108" s="221"/>
      <c r="J108" s="221"/>
      <c r="K108" s="221"/>
      <c r="L108" s="221"/>
      <c r="M108" s="221"/>
      <c r="N108" s="221"/>
      <c r="O108" s="243"/>
    </row>
    <row r="109" spans="2:15" ht="12.75" customHeight="1" x14ac:dyDescent="0.2">
      <c r="B109" s="242"/>
      <c r="C109" s="221"/>
      <c r="D109" s="221"/>
      <c r="E109" s="221"/>
      <c r="F109" s="221"/>
      <c r="G109" s="221"/>
      <c r="H109" s="221"/>
      <c r="I109" s="221"/>
      <c r="J109" s="221"/>
      <c r="K109" s="221"/>
      <c r="L109" s="221"/>
      <c r="M109" s="221"/>
      <c r="N109" s="221"/>
      <c r="O109" s="243"/>
    </row>
    <row r="110" spans="2:15" ht="12.75" customHeight="1" x14ac:dyDescent="0.2">
      <c r="B110" s="242"/>
      <c r="C110" s="221"/>
      <c r="D110" s="221"/>
      <c r="E110" s="221"/>
      <c r="F110" s="221"/>
      <c r="G110" s="221"/>
      <c r="H110" s="221"/>
      <c r="I110" s="221"/>
      <c r="J110" s="221"/>
      <c r="K110" s="221"/>
      <c r="L110" s="221"/>
      <c r="M110" s="221"/>
      <c r="N110" s="221"/>
      <c r="O110" s="243"/>
    </row>
    <row r="111" spans="2:15" ht="12.75" customHeight="1" x14ac:dyDescent="0.2">
      <c r="B111" s="242"/>
      <c r="C111" s="221"/>
      <c r="D111" s="221"/>
      <c r="E111" s="221"/>
      <c r="F111" s="221"/>
      <c r="G111" s="221"/>
      <c r="H111" s="221"/>
      <c r="I111" s="221"/>
      <c r="J111" s="221"/>
      <c r="K111" s="221"/>
      <c r="L111" s="221"/>
      <c r="M111" s="221"/>
      <c r="N111" s="221"/>
      <c r="O111" s="243"/>
    </row>
    <row r="112" spans="2:15" ht="12.75" customHeight="1" x14ac:dyDescent="0.2">
      <c r="B112" s="242"/>
      <c r="C112" s="221"/>
      <c r="D112" s="221"/>
      <c r="E112" s="221"/>
      <c r="F112" s="221"/>
      <c r="G112" s="221"/>
      <c r="H112" s="221"/>
      <c r="I112" s="221"/>
      <c r="J112" s="221"/>
      <c r="K112" s="221"/>
      <c r="L112" s="221"/>
      <c r="M112" s="221"/>
      <c r="N112" s="221"/>
      <c r="O112" s="243"/>
    </row>
    <row r="113" spans="2:15" ht="12.75" customHeight="1" x14ac:dyDescent="0.2">
      <c r="B113" s="242"/>
      <c r="C113" s="221"/>
      <c r="D113" s="221"/>
      <c r="E113" s="221"/>
      <c r="F113" s="221"/>
      <c r="G113" s="221"/>
      <c r="H113" s="221"/>
      <c r="I113" s="221"/>
      <c r="J113" s="221"/>
      <c r="K113" s="221"/>
      <c r="L113" s="221"/>
      <c r="M113" s="221"/>
      <c r="N113" s="221"/>
      <c r="O113" s="243"/>
    </row>
    <row r="114" spans="2:15" ht="12.75" customHeight="1" x14ac:dyDescent="0.2">
      <c r="B114" s="242"/>
      <c r="C114" s="221"/>
      <c r="D114" s="221"/>
      <c r="E114" s="221"/>
      <c r="F114" s="221"/>
      <c r="G114" s="221"/>
      <c r="H114" s="221"/>
      <c r="I114" s="221"/>
      <c r="J114" s="221"/>
      <c r="K114" s="221"/>
      <c r="L114" s="221"/>
      <c r="M114" s="221"/>
      <c r="N114" s="221"/>
      <c r="O114" s="243"/>
    </row>
    <row r="115" spans="2:15" ht="12.75" customHeight="1" x14ac:dyDescent="0.2">
      <c r="B115" s="242"/>
      <c r="C115" s="221"/>
      <c r="D115" s="221"/>
      <c r="E115" s="221"/>
      <c r="F115" s="221"/>
      <c r="G115" s="221"/>
      <c r="H115" s="221"/>
      <c r="I115" s="221"/>
      <c r="J115" s="221"/>
      <c r="K115" s="221"/>
      <c r="L115" s="221"/>
      <c r="M115" s="221"/>
      <c r="N115" s="221"/>
      <c r="O115" s="243"/>
    </row>
    <row r="116" spans="2:15" ht="12.75" customHeight="1" x14ac:dyDescent="0.2">
      <c r="B116" s="242"/>
      <c r="C116" s="221"/>
      <c r="D116" s="221"/>
      <c r="E116" s="221"/>
      <c r="F116" s="221"/>
      <c r="G116" s="221"/>
      <c r="H116" s="221"/>
      <c r="I116" s="221"/>
      <c r="J116" s="221"/>
      <c r="K116" s="221"/>
      <c r="L116" s="221"/>
      <c r="M116" s="221"/>
      <c r="N116" s="221"/>
      <c r="O116" s="243"/>
    </row>
    <row r="117" spans="2:15" ht="12.75" customHeight="1" x14ac:dyDescent="0.2">
      <c r="B117" s="242"/>
      <c r="C117" s="221"/>
      <c r="D117" s="221"/>
      <c r="E117" s="221"/>
      <c r="F117" s="221"/>
      <c r="G117" s="221"/>
      <c r="H117" s="221"/>
      <c r="I117" s="221"/>
      <c r="J117" s="221"/>
      <c r="K117" s="221"/>
      <c r="L117" s="221"/>
      <c r="M117" s="221"/>
      <c r="N117" s="221"/>
      <c r="O117" s="243"/>
    </row>
    <row r="118" spans="2:15" ht="12.75" customHeight="1" x14ac:dyDescent="0.2">
      <c r="B118" s="242"/>
      <c r="C118" s="221"/>
      <c r="D118" s="221"/>
      <c r="E118" s="221"/>
      <c r="F118" s="221"/>
      <c r="G118" s="221"/>
      <c r="H118" s="221"/>
      <c r="I118" s="221"/>
      <c r="J118" s="221"/>
      <c r="K118" s="221"/>
      <c r="L118" s="221"/>
      <c r="M118" s="221"/>
      <c r="N118" s="221"/>
      <c r="O118" s="243"/>
    </row>
    <row r="119" spans="2:15" ht="12.75" customHeight="1" x14ac:dyDescent="0.2">
      <c r="B119" s="242"/>
      <c r="C119" s="221"/>
      <c r="D119" s="221"/>
      <c r="E119" s="221"/>
      <c r="F119" s="221"/>
      <c r="G119" s="221"/>
      <c r="H119" s="221"/>
      <c r="I119" s="221"/>
      <c r="J119" s="221"/>
      <c r="K119" s="221"/>
      <c r="L119" s="221"/>
      <c r="M119" s="221"/>
      <c r="N119" s="221"/>
      <c r="O119" s="243"/>
    </row>
    <row r="120" spans="2:15" ht="12.75" customHeight="1" x14ac:dyDescent="0.2">
      <c r="B120" s="242"/>
      <c r="C120" s="221"/>
      <c r="D120" s="221"/>
      <c r="E120" s="221"/>
      <c r="F120" s="221"/>
      <c r="G120" s="221"/>
      <c r="H120" s="221"/>
      <c r="I120" s="221"/>
      <c r="J120" s="221"/>
      <c r="K120" s="221"/>
      <c r="L120" s="221"/>
      <c r="M120" s="221"/>
      <c r="N120" s="221"/>
      <c r="O120" s="243"/>
    </row>
    <row r="121" spans="2:15" ht="12.75" customHeight="1" x14ac:dyDescent="0.2">
      <c r="B121" s="242"/>
      <c r="C121" s="221"/>
      <c r="D121" s="221"/>
      <c r="E121" s="221"/>
      <c r="F121" s="221"/>
      <c r="G121" s="221"/>
      <c r="H121" s="221"/>
      <c r="I121" s="221"/>
      <c r="J121" s="221"/>
      <c r="K121" s="221"/>
      <c r="L121" s="221"/>
      <c r="M121" s="221"/>
      <c r="N121" s="221"/>
      <c r="O121" s="243"/>
    </row>
    <row r="122" spans="2:15" ht="12.75" customHeight="1" x14ac:dyDescent="0.2">
      <c r="B122" s="242"/>
      <c r="C122" s="221"/>
      <c r="D122" s="221"/>
      <c r="E122" s="221"/>
      <c r="F122" s="221"/>
      <c r="G122" s="221"/>
      <c r="H122" s="221"/>
      <c r="I122" s="221"/>
      <c r="J122" s="221"/>
      <c r="K122" s="221"/>
      <c r="L122" s="221"/>
      <c r="M122" s="221"/>
      <c r="N122" s="221"/>
      <c r="O122" s="243"/>
    </row>
    <row r="123" spans="2:15" ht="12.75" customHeight="1" x14ac:dyDescent="0.2">
      <c r="B123" s="242"/>
      <c r="C123" s="221"/>
      <c r="D123" s="221"/>
      <c r="E123" s="221"/>
      <c r="F123" s="221"/>
      <c r="G123" s="221"/>
      <c r="H123" s="221"/>
      <c r="I123" s="221"/>
      <c r="J123" s="221"/>
      <c r="K123" s="221"/>
      <c r="L123" s="221"/>
      <c r="M123" s="221"/>
      <c r="N123" s="221"/>
      <c r="O123" s="243"/>
    </row>
    <row r="124" spans="2:15" ht="12.75" customHeight="1" x14ac:dyDescent="0.2">
      <c r="B124" s="242"/>
      <c r="C124" s="221"/>
      <c r="D124" s="221"/>
      <c r="E124" s="221"/>
      <c r="F124" s="221"/>
      <c r="G124" s="221"/>
      <c r="H124" s="221"/>
      <c r="I124" s="221"/>
      <c r="J124" s="221"/>
      <c r="K124" s="221"/>
      <c r="L124" s="221"/>
      <c r="M124" s="221"/>
      <c r="N124" s="221"/>
      <c r="O124" s="243"/>
    </row>
    <row r="125" spans="2:15" ht="12.75" customHeight="1" x14ac:dyDescent="0.2">
      <c r="B125" s="242"/>
      <c r="C125" s="221"/>
      <c r="D125" s="221"/>
      <c r="E125" s="221"/>
      <c r="F125" s="221"/>
      <c r="G125" s="221"/>
      <c r="H125" s="221"/>
      <c r="I125" s="221"/>
      <c r="J125" s="221"/>
      <c r="K125" s="221"/>
      <c r="L125" s="221"/>
      <c r="M125" s="221"/>
      <c r="N125" s="221"/>
      <c r="O125" s="243"/>
    </row>
    <row r="126" spans="2:15" ht="12.75" customHeight="1" x14ac:dyDescent="0.2">
      <c r="B126" s="242"/>
      <c r="C126" s="221"/>
      <c r="D126" s="221"/>
      <c r="E126" s="221"/>
      <c r="F126" s="221"/>
      <c r="G126" s="221"/>
      <c r="H126" s="221"/>
      <c r="I126" s="221"/>
      <c r="J126" s="221"/>
      <c r="K126" s="221"/>
      <c r="L126" s="221"/>
      <c r="M126" s="221"/>
      <c r="N126" s="221"/>
      <c r="O126" s="243"/>
    </row>
    <row r="127" spans="2:15" ht="12.75" customHeight="1" x14ac:dyDescent="0.2">
      <c r="B127" s="242"/>
      <c r="C127" s="221"/>
      <c r="D127" s="221"/>
      <c r="E127" s="221"/>
      <c r="F127" s="221"/>
      <c r="G127" s="221"/>
      <c r="H127" s="221"/>
      <c r="I127" s="221"/>
      <c r="J127" s="221"/>
      <c r="K127" s="221"/>
      <c r="L127" s="221"/>
      <c r="M127" s="221"/>
      <c r="N127" s="221"/>
      <c r="O127" s="243"/>
    </row>
    <row r="128" spans="2:15" ht="12.75" customHeight="1" x14ac:dyDescent="0.2">
      <c r="B128" s="242"/>
      <c r="C128" s="221"/>
      <c r="D128" s="221"/>
      <c r="E128" s="221"/>
      <c r="F128" s="221"/>
      <c r="G128" s="221"/>
      <c r="H128" s="221"/>
      <c r="I128" s="221"/>
      <c r="J128" s="221"/>
      <c r="K128" s="221"/>
      <c r="L128" s="221"/>
      <c r="M128" s="221"/>
      <c r="N128" s="221"/>
      <c r="O128" s="243"/>
    </row>
    <row r="129" spans="2:15" ht="12.75" customHeight="1" x14ac:dyDescent="0.2">
      <c r="B129" s="242"/>
      <c r="C129" s="221"/>
      <c r="D129" s="221"/>
      <c r="E129" s="221"/>
      <c r="F129" s="221"/>
      <c r="G129" s="221"/>
      <c r="H129" s="221"/>
      <c r="I129" s="221"/>
      <c r="J129" s="221"/>
      <c r="K129" s="221"/>
      <c r="L129" s="221"/>
      <c r="M129" s="221"/>
      <c r="N129" s="221"/>
      <c r="O129" s="243"/>
    </row>
    <row r="130" spans="2:15" ht="12.75" customHeight="1" x14ac:dyDescent="0.2">
      <c r="B130" s="242"/>
      <c r="C130" s="221"/>
      <c r="D130" s="221"/>
      <c r="E130" s="221"/>
      <c r="F130" s="221"/>
      <c r="G130" s="221"/>
      <c r="H130" s="221"/>
      <c r="I130" s="221"/>
      <c r="J130" s="221"/>
      <c r="K130" s="221"/>
      <c r="L130" s="221"/>
      <c r="M130" s="221"/>
      <c r="N130" s="221"/>
      <c r="O130" s="243"/>
    </row>
    <row r="131" spans="2:15" ht="12.75" customHeight="1" x14ac:dyDescent="0.2">
      <c r="B131" s="242"/>
      <c r="C131" s="221"/>
      <c r="D131" s="221"/>
      <c r="E131" s="221"/>
      <c r="F131" s="221"/>
      <c r="G131" s="221"/>
      <c r="H131" s="221"/>
      <c r="I131" s="221"/>
      <c r="J131" s="221"/>
      <c r="K131" s="221"/>
      <c r="L131" s="221"/>
      <c r="M131" s="221"/>
      <c r="N131" s="221"/>
      <c r="O131" s="243"/>
    </row>
    <row r="132" spans="2:15" ht="12.75" customHeight="1" x14ac:dyDescent="0.2">
      <c r="B132" s="242"/>
      <c r="C132" s="221"/>
      <c r="D132" s="221"/>
      <c r="E132" s="221"/>
      <c r="F132" s="221"/>
      <c r="G132" s="221"/>
      <c r="H132" s="221"/>
      <c r="I132" s="221"/>
      <c r="J132" s="221"/>
      <c r="K132" s="221"/>
      <c r="L132" s="221"/>
      <c r="M132" s="221"/>
      <c r="N132" s="221"/>
      <c r="O132" s="243"/>
    </row>
    <row r="133" spans="2:15" ht="12.75" customHeight="1" x14ac:dyDescent="0.2">
      <c r="B133" s="242"/>
      <c r="C133" s="221"/>
      <c r="D133" s="221"/>
      <c r="E133" s="221"/>
      <c r="F133" s="221"/>
      <c r="G133" s="221"/>
      <c r="H133" s="221"/>
      <c r="I133" s="221"/>
      <c r="J133" s="221"/>
      <c r="K133" s="221"/>
      <c r="L133" s="221"/>
      <c r="M133" s="221"/>
      <c r="N133" s="221"/>
      <c r="O133" s="243"/>
    </row>
    <row r="134" spans="2:15" ht="12.75" customHeight="1" x14ac:dyDescent="0.2">
      <c r="B134" s="242"/>
      <c r="C134" s="221"/>
      <c r="D134" s="221"/>
      <c r="E134" s="221"/>
      <c r="F134" s="221"/>
      <c r="G134" s="221"/>
      <c r="H134" s="221"/>
      <c r="I134" s="221"/>
      <c r="J134" s="221"/>
      <c r="K134" s="221"/>
      <c r="L134" s="221"/>
      <c r="M134" s="221"/>
      <c r="N134" s="221"/>
      <c r="O134" s="243"/>
    </row>
    <row r="135" spans="2:15" ht="12.75" customHeight="1" x14ac:dyDescent="0.2">
      <c r="B135" s="242"/>
      <c r="C135" s="221"/>
      <c r="D135" s="221"/>
      <c r="E135" s="221"/>
      <c r="F135" s="221"/>
      <c r="G135" s="221"/>
      <c r="H135" s="221"/>
      <c r="I135" s="221"/>
      <c r="J135" s="221"/>
      <c r="K135" s="221"/>
      <c r="L135" s="221"/>
      <c r="M135" s="221"/>
      <c r="N135" s="221"/>
      <c r="O135" s="243"/>
    </row>
    <row r="136" spans="2:15" ht="12.75" customHeight="1" x14ac:dyDescent="0.2">
      <c r="B136" s="242"/>
      <c r="C136" s="221"/>
      <c r="D136" s="221"/>
      <c r="E136" s="221"/>
      <c r="F136" s="221"/>
      <c r="G136" s="221"/>
      <c r="H136" s="221"/>
      <c r="I136" s="221"/>
      <c r="J136" s="221"/>
      <c r="K136" s="221"/>
      <c r="L136" s="221"/>
      <c r="M136" s="221"/>
      <c r="N136" s="221"/>
      <c r="O136" s="243"/>
    </row>
    <row r="137" spans="2:15" ht="12.75" customHeight="1" x14ac:dyDescent="0.2">
      <c r="B137" s="242"/>
      <c r="C137" s="221"/>
      <c r="D137" s="221"/>
      <c r="E137" s="221"/>
      <c r="F137" s="221"/>
      <c r="G137" s="221"/>
      <c r="H137" s="221"/>
      <c r="I137" s="221"/>
      <c r="J137" s="221"/>
      <c r="K137" s="221"/>
      <c r="L137" s="221"/>
      <c r="M137" s="221"/>
      <c r="N137" s="221"/>
      <c r="O137" s="243"/>
    </row>
    <row r="138" spans="2:15" ht="12.75" customHeight="1" x14ac:dyDescent="0.2">
      <c r="B138" s="242"/>
      <c r="C138" s="221"/>
      <c r="D138" s="221"/>
      <c r="E138" s="221"/>
      <c r="F138" s="221"/>
      <c r="G138" s="221"/>
      <c r="H138" s="221"/>
      <c r="I138" s="221"/>
      <c r="J138" s="221"/>
      <c r="K138" s="221"/>
      <c r="L138" s="221"/>
      <c r="M138" s="221"/>
      <c r="N138" s="221"/>
      <c r="O138" s="243"/>
    </row>
    <row r="139" spans="2:15" ht="12.75" customHeight="1" x14ac:dyDescent="0.2">
      <c r="B139" s="242"/>
      <c r="C139" s="221"/>
      <c r="D139" s="221"/>
      <c r="E139" s="221"/>
      <c r="F139" s="221"/>
      <c r="G139" s="221"/>
      <c r="H139" s="221"/>
      <c r="I139" s="221"/>
      <c r="J139" s="221"/>
      <c r="K139" s="221"/>
      <c r="L139" s="221"/>
      <c r="M139" s="221"/>
      <c r="N139" s="221"/>
      <c r="O139" s="243"/>
    </row>
    <row r="140" spans="2:15" ht="12.75" customHeight="1" x14ac:dyDescent="0.2">
      <c r="B140" s="242"/>
      <c r="C140" s="221"/>
      <c r="D140" s="221"/>
      <c r="E140" s="221"/>
      <c r="F140" s="221"/>
      <c r="G140" s="221"/>
      <c r="H140" s="221"/>
      <c r="I140" s="221"/>
      <c r="J140" s="221"/>
      <c r="K140" s="221"/>
      <c r="L140" s="221"/>
      <c r="M140" s="221"/>
      <c r="N140" s="221"/>
      <c r="O140" s="243"/>
    </row>
    <row r="141" spans="2:15" ht="12.75" customHeight="1" x14ac:dyDescent="0.2">
      <c r="B141" s="242"/>
      <c r="C141" s="221"/>
      <c r="D141" s="221"/>
      <c r="E141" s="221"/>
      <c r="F141" s="221"/>
      <c r="G141" s="221"/>
      <c r="H141" s="221"/>
      <c r="I141" s="221"/>
      <c r="J141" s="221"/>
      <c r="K141" s="221"/>
      <c r="L141" s="221"/>
      <c r="M141" s="221"/>
      <c r="N141" s="221"/>
      <c r="O141" s="243"/>
    </row>
    <row r="142" spans="2:15" ht="12.75" customHeight="1" x14ac:dyDescent="0.2">
      <c r="B142" s="242"/>
      <c r="C142" s="221"/>
      <c r="D142" s="221"/>
      <c r="E142" s="221"/>
      <c r="F142" s="221"/>
      <c r="G142" s="221"/>
      <c r="H142" s="221"/>
      <c r="I142" s="221"/>
      <c r="J142" s="221"/>
      <c r="K142" s="221"/>
      <c r="L142" s="221"/>
      <c r="M142" s="221"/>
      <c r="N142" s="221"/>
      <c r="O142" s="243"/>
    </row>
    <row r="143" spans="2:15" ht="12.75" customHeight="1" x14ac:dyDescent="0.2">
      <c r="B143" s="242"/>
      <c r="C143" s="221"/>
      <c r="D143" s="221"/>
      <c r="E143" s="221"/>
      <c r="F143" s="221"/>
      <c r="G143" s="221"/>
      <c r="H143" s="221"/>
      <c r="I143" s="221"/>
      <c r="J143" s="221"/>
      <c r="K143" s="221"/>
      <c r="L143" s="221"/>
      <c r="M143" s="221"/>
      <c r="N143" s="221"/>
      <c r="O143" s="243"/>
    </row>
    <row r="144" spans="2:15" ht="12.75" customHeight="1" x14ac:dyDescent="0.2">
      <c r="B144" s="242"/>
      <c r="C144" s="221"/>
      <c r="D144" s="221"/>
      <c r="E144" s="221"/>
      <c r="F144" s="221"/>
      <c r="G144" s="221"/>
      <c r="H144" s="221"/>
      <c r="I144" s="221"/>
      <c r="J144" s="221"/>
      <c r="K144" s="221"/>
      <c r="L144" s="221"/>
      <c r="M144" s="221"/>
      <c r="N144" s="221"/>
      <c r="O144" s="243"/>
    </row>
    <row r="145" spans="2:15" ht="12.75" customHeight="1" x14ac:dyDescent="0.2">
      <c r="B145" s="242"/>
      <c r="C145" s="221"/>
      <c r="D145" s="221"/>
      <c r="E145" s="221"/>
      <c r="F145" s="221"/>
      <c r="G145" s="221"/>
      <c r="H145" s="221"/>
      <c r="I145" s="221"/>
      <c r="J145" s="221"/>
      <c r="K145" s="221"/>
      <c r="L145" s="221"/>
      <c r="M145" s="221"/>
      <c r="N145" s="221"/>
      <c r="O145" s="243"/>
    </row>
    <row r="146" spans="2:15" ht="12.75" customHeight="1" x14ac:dyDescent="0.2">
      <c r="B146" s="242"/>
      <c r="C146" s="221"/>
      <c r="D146" s="221"/>
      <c r="E146" s="221"/>
      <c r="F146" s="221"/>
      <c r="G146" s="221"/>
      <c r="H146" s="221"/>
      <c r="I146" s="221"/>
      <c r="J146" s="221"/>
      <c r="K146" s="221"/>
      <c r="L146" s="221"/>
      <c r="M146" s="221"/>
      <c r="N146" s="221"/>
      <c r="O146" s="243"/>
    </row>
    <row r="147" spans="2:15" ht="12.75" customHeight="1" x14ac:dyDescent="0.2">
      <c r="B147" s="242"/>
      <c r="C147" s="221"/>
      <c r="D147" s="221"/>
      <c r="E147" s="221"/>
      <c r="F147" s="221"/>
      <c r="G147" s="221"/>
      <c r="H147" s="221"/>
      <c r="I147" s="221"/>
      <c r="J147" s="221"/>
      <c r="K147" s="221"/>
      <c r="L147" s="221"/>
      <c r="M147" s="221"/>
      <c r="N147" s="221"/>
      <c r="O147" s="243"/>
    </row>
    <row r="148" spans="2:15" ht="12.75" customHeight="1" x14ac:dyDescent="0.2">
      <c r="B148" s="242"/>
      <c r="C148" s="221"/>
      <c r="D148" s="221"/>
      <c r="E148" s="221"/>
      <c r="F148" s="221"/>
      <c r="G148" s="221"/>
      <c r="H148" s="221"/>
      <c r="I148" s="221"/>
      <c r="J148" s="221"/>
      <c r="K148" s="221"/>
      <c r="L148" s="221"/>
      <c r="M148" s="221"/>
      <c r="N148" s="221"/>
      <c r="O148" s="243"/>
    </row>
    <row r="149" spans="2:15" ht="12.75" customHeight="1" x14ac:dyDescent="0.2">
      <c r="B149" s="242"/>
      <c r="C149" s="221"/>
      <c r="D149" s="221"/>
      <c r="E149" s="221"/>
      <c r="F149" s="221"/>
      <c r="G149" s="221"/>
      <c r="H149" s="221"/>
      <c r="I149" s="221"/>
      <c r="J149" s="221"/>
      <c r="K149" s="221"/>
      <c r="L149" s="221"/>
      <c r="M149" s="221"/>
      <c r="N149" s="221"/>
      <c r="O149" s="243"/>
    </row>
    <row r="150" spans="2:15" ht="12.75" customHeight="1" x14ac:dyDescent="0.2">
      <c r="B150" s="242"/>
      <c r="C150" s="221"/>
      <c r="D150" s="221"/>
      <c r="E150" s="221"/>
      <c r="F150" s="221"/>
      <c r="G150" s="221"/>
      <c r="H150" s="221"/>
      <c r="I150" s="221"/>
      <c r="J150" s="221"/>
      <c r="K150" s="221"/>
      <c r="L150" s="221"/>
      <c r="M150" s="221"/>
      <c r="N150" s="221"/>
      <c r="O150" s="243"/>
    </row>
    <row r="151" spans="2:15" ht="12.75" customHeight="1" x14ac:dyDescent="0.2">
      <c r="B151" s="242"/>
      <c r="C151" s="221"/>
      <c r="D151" s="221"/>
      <c r="E151" s="221"/>
      <c r="F151" s="221"/>
      <c r="G151" s="221"/>
      <c r="H151" s="221"/>
      <c r="I151" s="221"/>
      <c r="J151" s="221"/>
      <c r="K151" s="221"/>
      <c r="L151" s="221"/>
      <c r="M151" s="221"/>
      <c r="N151" s="221"/>
      <c r="O151" s="243"/>
    </row>
    <row r="152" spans="2:15" ht="12.75" customHeight="1" x14ac:dyDescent="0.2">
      <c r="B152" s="242"/>
      <c r="C152" s="221"/>
      <c r="D152" s="221"/>
      <c r="E152" s="221"/>
      <c r="F152" s="221"/>
      <c r="G152" s="221"/>
      <c r="H152" s="221"/>
      <c r="I152" s="221"/>
      <c r="J152" s="221"/>
      <c r="K152" s="221"/>
      <c r="L152" s="221"/>
      <c r="M152" s="221"/>
      <c r="N152" s="221"/>
      <c r="O152" s="243"/>
    </row>
    <row r="153" spans="2:15" ht="12.75" customHeight="1" x14ac:dyDescent="0.2">
      <c r="B153" s="242"/>
      <c r="C153" s="221"/>
      <c r="D153" s="221"/>
      <c r="E153" s="221"/>
      <c r="F153" s="221"/>
      <c r="G153" s="221"/>
      <c r="H153" s="221"/>
      <c r="I153" s="221"/>
      <c r="J153" s="221"/>
      <c r="K153" s="221"/>
      <c r="L153" s="221"/>
      <c r="M153" s="221"/>
      <c r="N153" s="221"/>
      <c r="O153" s="243"/>
    </row>
    <row r="154" spans="2:15" ht="12.75" customHeight="1" x14ac:dyDescent="0.2">
      <c r="B154" s="242"/>
      <c r="C154" s="221"/>
      <c r="D154" s="221"/>
      <c r="E154" s="221"/>
      <c r="F154" s="221"/>
      <c r="G154" s="221"/>
      <c r="H154" s="221"/>
      <c r="I154" s="221"/>
      <c r="J154" s="221"/>
      <c r="K154" s="221"/>
      <c r="L154" s="221"/>
      <c r="M154" s="221"/>
      <c r="N154" s="221"/>
      <c r="O154" s="243"/>
    </row>
    <row r="155" spans="2:15" ht="12.75" customHeight="1" x14ac:dyDescent="0.2">
      <c r="B155" s="242"/>
      <c r="C155" s="221"/>
      <c r="D155" s="221"/>
      <c r="E155" s="221"/>
      <c r="F155" s="221"/>
      <c r="G155" s="221"/>
      <c r="H155" s="221"/>
      <c r="I155" s="221"/>
      <c r="J155" s="221"/>
      <c r="K155" s="221"/>
      <c r="L155" s="221"/>
      <c r="M155" s="221"/>
      <c r="N155" s="221"/>
      <c r="O155" s="243"/>
    </row>
    <row r="156" spans="2:15" ht="12.75" customHeight="1" x14ac:dyDescent="0.2">
      <c r="B156" s="242"/>
      <c r="C156" s="221"/>
      <c r="D156" s="221"/>
      <c r="E156" s="221"/>
      <c r="F156" s="221"/>
      <c r="G156" s="221"/>
      <c r="H156" s="221"/>
      <c r="I156" s="221"/>
      <c r="J156" s="221"/>
      <c r="K156" s="221"/>
      <c r="L156" s="221"/>
      <c r="M156" s="221"/>
      <c r="N156" s="221"/>
      <c r="O156" s="243"/>
    </row>
    <row r="157" spans="2:15" ht="12.75" customHeight="1" x14ac:dyDescent="0.2">
      <c r="B157" s="242"/>
      <c r="C157" s="221"/>
      <c r="D157" s="221"/>
      <c r="E157" s="221"/>
      <c r="F157" s="221"/>
      <c r="G157" s="221"/>
      <c r="H157" s="221"/>
      <c r="I157" s="221"/>
      <c r="J157" s="221"/>
      <c r="K157" s="221"/>
      <c r="L157" s="221"/>
      <c r="M157" s="221"/>
      <c r="N157" s="221"/>
      <c r="O157" s="243"/>
    </row>
    <row r="158" spans="2:15" ht="12.75" customHeight="1" x14ac:dyDescent="0.2">
      <c r="B158" s="242"/>
      <c r="C158" s="221"/>
      <c r="D158" s="221"/>
      <c r="E158" s="221"/>
      <c r="F158" s="221"/>
      <c r="G158" s="221"/>
      <c r="H158" s="221"/>
      <c r="I158" s="221"/>
      <c r="J158" s="221"/>
      <c r="K158" s="221"/>
      <c r="L158" s="221"/>
      <c r="M158" s="221"/>
      <c r="N158" s="221"/>
      <c r="O158" s="243"/>
    </row>
    <row r="159" spans="2:15" ht="12.75" customHeight="1" x14ac:dyDescent="0.2">
      <c r="B159" s="242"/>
      <c r="C159" s="221"/>
      <c r="D159" s="221"/>
      <c r="E159" s="221"/>
      <c r="F159" s="221"/>
      <c r="G159" s="221"/>
      <c r="H159" s="221"/>
      <c r="I159" s="221"/>
      <c r="J159" s="221"/>
      <c r="K159" s="221"/>
      <c r="L159" s="221"/>
      <c r="M159" s="221"/>
      <c r="N159" s="221"/>
      <c r="O159" s="243"/>
    </row>
    <row r="160" spans="2:15" ht="12.75" customHeight="1" x14ac:dyDescent="0.2">
      <c r="B160" s="242"/>
      <c r="C160" s="221"/>
      <c r="D160" s="221"/>
      <c r="E160" s="221"/>
      <c r="F160" s="221"/>
      <c r="G160" s="221"/>
      <c r="H160" s="221"/>
      <c r="I160" s="221"/>
      <c r="J160" s="221"/>
      <c r="K160" s="221"/>
      <c r="L160" s="221"/>
      <c r="M160" s="221"/>
      <c r="N160" s="221"/>
      <c r="O160" s="243"/>
    </row>
    <row r="161" spans="2:15" ht="12.75" customHeight="1" x14ac:dyDescent="0.2">
      <c r="B161" s="242"/>
      <c r="C161" s="221"/>
      <c r="D161" s="221"/>
      <c r="E161" s="221"/>
      <c r="F161" s="221"/>
      <c r="G161" s="221"/>
      <c r="H161" s="221"/>
      <c r="I161" s="221"/>
      <c r="J161" s="221"/>
      <c r="K161" s="221"/>
      <c r="L161" s="221"/>
      <c r="M161" s="221"/>
      <c r="N161" s="221"/>
      <c r="O161" s="243"/>
    </row>
    <row r="162" spans="2:15" ht="12.75" customHeight="1" x14ac:dyDescent="0.2">
      <c r="B162" s="242"/>
      <c r="C162" s="221"/>
      <c r="D162" s="221"/>
      <c r="E162" s="221"/>
      <c r="F162" s="221"/>
      <c r="G162" s="221"/>
      <c r="H162" s="221"/>
      <c r="I162" s="221"/>
      <c r="J162" s="221"/>
      <c r="K162" s="221"/>
      <c r="L162" s="221"/>
      <c r="M162" s="221"/>
      <c r="N162" s="221"/>
      <c r="O162" s="243"/>
    </row>
    <row r="163" spans="2:15" ht="12.75" customHeight="1" x14ac:dyDescent="0.2">
      <c r="B163" s="242"/>
      <c r="C163" s="221"/>
      <c r="D163" s="221"/>
      <c r="E163" s="221"/>
      <c r="F163" s="221"/>
      <c r="G163" s="221"/>
      <c r="H163" s="221"/>
      <c r="I163" s="221"/>
      <c r="J163" s="221"/>
      <c r="K163" s="221"/>
      <c r="L163" s="221"/>
      <c r="M163" s="221"/>
      <c r="N163" s="221"/>
      <c r="O163" s="243"/>
    </row>
    <row r="164" spans="2:15" ht="12.75" customHeight="1" x14ac:dyDescent="0.2">
      <c r="B164" s="242"/>
      <c r="C164" s="221"/>
      <c r="D164" s="221"/>
      <c r="E164" s="221"/>
      <c r="F164" s="221"/>
      <c r="G164" s="221"/>
      <c r="H164" s="221"/>
      <c r="I164" s="221"/>
      <c r="J164" s="221"/>
      <c r="K164" s="221"/>
      <c r="L164" s="221"/>
      <c r="M164" s="221"/>
      <c r="N164" s="221"/>
      <c r="O164" s="243"/>
    </row>
    <row r="165" spans="2:15" ht="12.75" customHeight="1" x14ac:dyDescent="0.2">
      <c r="B165" s="242"/>
      <c r="C165" s="221"/>
      <c r="D165" s="221"/>
      <c r="E165" s="221"/>
      <c r="F165" s="221"/>
      <c r="G165" s="221"/>
      <c r="H165" s="221"/>
      <c r="I165" s="221"/>
      <c r="J165" s="221"/>
      <c r="K165" s="221"/>
      <c r="L165" s="221"/>
      <c r="M165" s="221"/>
      <c r="N165" s="221"/>
      <c r="O165" s="243"/>
    </row>
    <row r="166" spans="2:15" ht="12.75" customHeight="1" x14ac:dyDescent="0.2">
      <c r="B166" s="242"/>
      <c r="C166" s="221"/>
      <c r="D166" s="221"/>
      <c r="E166" s="221"/>
      <c r="F166" s="221"/>
      <c r="G166" s="221"/>
      <c r="H166" s="221"/>
      <c r="I166" s="221"/>
      <c r="J166" s="221"/>
      <c r="K166" s="221"/>
      <c r="L166" s="221"/>
      <c r="M166" s="221"/>
      <c r="N166" s="221"/>
      <c r="O166" s="243"/>
    </row>
    <row r="167" spans="2:15" ht="12.75" customHeight="1" x14ac:dyDescent="0.2">
      <c r="B167" s="242"/>
      <c r="C167" s="221"/>
      <c r="D167" s="221"/>
      <c r="E167" s="221"/>
      <c r="F167" s="221"/>
      <c r="G167" s="221"/>
      <c r="H167" s="221"/>
      <c r="I167" s="221"/>
      <c r="J167" s="221"/>
      <c r="K167" s="221"/>
      <c r="L167" s="221"/>
      <c r="M167" s="221"/>
      <c r="N167" s="221"/>
      <c r="O167" s="243"/>
    </row>
    <row r="168" spans="2:15" ht="12.75" customHeight="1" x14ac:dyDescent="0.2">
      <c r="B168" s="242"/>
      <c r="C168" s="221"/>
      <c r="D168" s="221"/>
      <c r="E168" s="221"/>
      <c r="F168" s="221"/>
      <c r="G168" s="221"/>
      <c r="H168" s="221"/>
      <c r="I168" s="221"/>
      <c r="J168" s="221"/>
      <c r="K168" s="221"/>
      <c r="L168" s="221"/>
      <c r="M168" s="221"/>
      <c r="N168" s="221"/>
      <c r="O168" s="243"/>
    </row>
    <row r="169" spans="2:15" ht="12.75" customHeight="1" x14ac:dyDescent="0.2">
      <c r="B169" s="242"/>
      <c r="C169" s="221"/>
      <c r="D169" s="221"/>
      <c r="E169" s="221"/>
      <c r="F169" s="221"/>
      <c r="G169" s="221"/>
      <c r="H169" s="221"/>
      <c r="I169" s="221"/>
      <c r="J169" s="221"/>
      <c r="K169" s="221"/>
      <c r="L169" s="221"/>
      <c r="M169" s="221"/>
      <c r="N169" s="221"/>
      <c r="O169" s="243"/>
    </row>
    <row r="170" spans="2:15" ht="12.75" customHeight="1" x14ac:dyDescent="0.2">
      <c r="B170" s="242"/>
      <c r="C170" s="221"/>
      <c r="D170" s="221"/>
      <c r="E170" s="221"/>
      <c r="F170" s="221"/>
      <c r="G170" s="221"/>
      <c r="H170" s="221"/>
      <c r="I170" s="221"/>
      <c r="J170" s="221"/>
      <c r="K170" s="221"/>
      <c r="L170" s="221"/>
      <c r="M170" s="221"/>
      <c r="N170" s="221"/>
      <c r="O170" s="243"/>
    </row>
    <row r="171" spans="2:15" ht="12.75" customHeight="1" x14ac:dyDescent="0.2">
      <c r="B171" s="242"/>
      <c r="C171" s="221"/>
      <c r="D171" s="221"/>
      <c r="E171" s="221"/>
      <c r="F171" s="221"/>
      <c r="G171" s="221"/>
      <c r="H171" s="221"/>
      <c r="I171" s="221"/>
      <c r="J171" s="221"/>
      <c r="K171" s="221"/>
      <c r="L171" s="221"/>
      <c r="M171" s="221"/>
      <c r="N171" s="221"/>
      <c r="O171" s="243"/>
    </row>
    <row r="172" spans="2:15" ht="12.75" customHeight="1" x14ac:dyDescent="0.2">
      <c r="B172" s="242"/>
      <c r="C172" s="221"/>
      <c r="D172" s="221"/>
      <c r="E172" s="221"/>
      <c r="F172" s="221"/>
      <c r="G172" s="221"/>
      <c r="H172" s="221"/>
      <c r="I172" s="221"/>
      <c r="J172" s="221"/>
      <c r="K172" s="221"/>
      <c r="L172" s="221"/>
      <c r="M172" s="221"/>
      <c r="N172" s="221"/>
      <c r="O172" s="243"/>
    </row>
    <row r="173" spans="2:15" ht="12.75" customHeight="1" x14ac:dyDescent="0.2">
      <c r="B173" s="242"/>
      <c r="C173" s="221"/>
      <c r="D173" s="221"/>
      <c r="E173" s="221"/>
      <c r="F173" s="221"/>
      <c r="G173" s="221"/>
      <c r="H173" s="221"/>
      <c r="I173" s="221"/>
      <c r="J173" s="221"/>
      <c r="K173" s="221"/>
      <c r="L173" s="221"/>
      <c r="M173" s="221"/>
      <c r="N173" s="221"/>
      <c r="O173" s="243"/>
    </row>
    <row r="174" spans="2:15" ht="12.75" customHeight="1" x14ac:dyDescent="0.2">
      <c r="B174" s="242"/>
      <c r="C174" s="221"/>
      <c r="D174" s="221"/>
      <c r="E174" s="221"/>
      <c r="F174" s="221"/>
      <c r="G174" s="221"/>
      <c r="H174" s="221"/>
      <c r="I174" s="221"/>
      <c r="J174" s="221"/>
      <c r="K174" s="221"/>
      <c r="L174" s="221"/>
      <c r="M174" s="221"/>
      <c r="N174" s="221"/>
      <c r="O174" s="243"/>
    </row>
    <row r="175" spans="2:15" ht="12.75" customHeight="1" x14ac:dyDescent="0.2">
      <c r="B175" s="242"/>
      <c r="C175" s="221"/>
      <c r="D175" s="221"/>
      <c r="E175" s="221"/>
      <c r="F175" s="221"/>
      <c r="G175" s="221"/>
      <c r="H175" s="221"/>
      <c r="I175" s="221"/>
      <c r="J175" s="221"/>
      <c r="K175" s="221"/>
      <c r="L175" s="221"/>
      <c r="M175" s="221"/>
      <c r="N175" s="221"/>
      <c r="O175" s="243"/>
    </row>
    <row r="176" spans="2:15" ht="12.75" customHeight="1" x14ac:dyDescent="0.2">
      <c r="B176" s="242"/>
      <c r="C176" s="221"/>
      <c r="D176" s="221"/>
      <c r="E176" s="221"/>
      <c r="F176" s="221"/>
      <c r="G176" s="221"/>
      <c r="H176" s="221"/>
      <c r="I176" s="221"/>
      <c r="J176" s="221"/>
      <c r="K176" s="221"/>
      <c r="L176" s="221"/>
      <c r="M176" s="221"/>
      <c r="N176" s="221"/>
      <c r="O176" s="243"/>
    </row>
    <row r="177" spans="2:15" ht="12.75" customHeight="1" x14ac:dyDescent="0.2">
      <c r="B177" s="242"/>
      <c r="C177" s="221"/>
      <c r="D177" s="221"/>
      <c r="E177" s="221"/>
      <c r="F177" s="221"/>
      <c r="G177" s="221"/>
      <c r="H177" s="221"/>
      <c r="I177" s="221"/>
      <c r="J177" s="221"/>
      <c r="K177" s="221"/>
      <c r="L177" s="221"/>
      <c r="M177" s="221"/>
      <c r="N177" s="221"/>
      <c r="O177" s="243"/>
    </row>
    <row r="178" spans="2:15" ht="12.75" customHeight="1" x14ac:dyDescent="0.2">
      <c r="B178" s="242"/>
      <c r="C178" s="221"/>
      <c r="D178" s="221"/>
      <c r="E178" s="221"/>
      <c r="F178" s="221"/>
      <c r="G178" s="221"/>
      <c r="H178" s="221"/>
      <c r="I178" s="221"/>
      <c r="J178" s="221"/>
      <c r="K178" s="221"/>
      <c r="L178" s="221"/>
      <c r="M178" s="221"/>
      <c r="N178" s="221"/>
      <c r="O178" s="243"/>
    </row>
    <row r="179" spans="2:15" ht="12.75" customHeight="1" x14ac:dyDescent="0.2">
      <c r="B179" s="242"/>
      <c r="C179" s="221"/>
      <c r="D179" s="221"/>
      <c r="E179" s="221"/>
      <c r="F179" s="221"/>
      <c r="G179" s="221"/>
      <c r="H179" s="221"/>
      <c r="I179" s="221"/>
      <c r="J179" s="221"/>
      <c r="K179" s="221"/>
      <c r="L179" s="221"/>
      <c r="M179" s="221"/>
      <c r="N179" s="221"/>
      <c r="O179" s="243"/>
    </row>
    <row r="180" spans="2:15" ht="12.75" customHeight="1" x14ac:dyDescent="0.2">
      <c r="B180" s="242"/>
      <c r="C180" s="221"/>
      <c r="D180" s="221"/>
      <c r="E180" s="221"/>
      <c r="F180" s="221"/>
      <c r="G180" s="221"/>
      <c r="H180" s="221"/>
      <c r="I180" s="221"/>
      <c r="J180" s="221"/>
      <c r="K180" s="221"/>
      <c r="L180" s="221"/>
      <c r="M180" s="221"/>
      <c r="N180" s="221"/>
      <c r="O180" s="243"/>
    </row>
    <row r="181" spans="2:15" ht="12.75" customHeight="1" x14ac:dyDescent="0.2">
      <c r="B181" s="242"/>
      <c r="C181" s="221"/>
      <c r="D181" s="221"/>
      <c r="E181" s="221"/>
      <c r="F181" s="221"/>
      <c r="G181" s="221"/>
      <c r="H181" s="221"/>
      <c r="I181" s="221"/>
      <c r="J181" s="221"/>
      <c r="K181" s="221"/>
      <c r="L181" s="221"/>
      <c r="M181" s="221"/>
      <c r="N181" s="221"/>
      <c r="O181" s="243"/>
    </row>
    <row r="182" spans="2:15" ht="12.75" customHeight="1" x14ac:dyDescent="0.2">
      <c r="B182" s="242"/>
      <c r="C182" s="221"/>
      <c r="D182" s="221"/>
      <c r="E182" s="221"/>
      <c r="F182" s="221"/>
      <c r="G182" s="221"/>
      <c r="H182" s="221"/>
      <c r="I182" s="221"/>
      <c r="J182" s="221"/>
      <c r="K182" s="221"/>
      <c r="L182" s="221"/>
      <c r="M182" s="221"/>
      <c r="N182" s="221"/>
      <c r="O182" s="243"/>
    </row>
    <row r="183" spans="2:15" ht="12.75" customHeight="1" x14ac:dyDescent="0.2">
      <c r="B183" s="242"/>
      <c r="C183" s="221"/>
      <c r="D183" s="221"/>
      <c r="E183" s="221"/>
      <c r="F183" s="221"/>
      <c r="G183" s="221"/>
      <c r="H183" s="221"/>
      <c r="I183" s="221"/>
      <c r="J183" s="221"/>
      <c r="K183" s="221"/>
      <c r="L183" s="221"/>
      <c r="M183" s="221"/>
      <c r="N183" s="221"/>
      <c r="O183" s="243"/>
    </row>
    <row r="184" spans="2:15" ht="12.75" customHeight="1" x14ac:dyDescent="0.2">
      <c r="B184" s="242"/>
      <c r="C184" s="221"/>
      <c r="D184" s="221"/>
      <c r="E184" s="221"/>
      <c r="F184" s="221"/>
      <c r="G184" s="221"/>
      <c r="H184" s="221"/>
      <c r="I184" s="221"/>
      <c r="J184" s="221"/>
      <c r="K184" s="221"/>
      <c r="L184" s="221"/>
      <c r="M184" s="221"/>
      <c r="N184" s="221"/>
      <c r="O184" s="243"/>
    </row>
    <row r="185" spans="2:15" ht="12.75" customHeight="1" x14ac:dyDescent="0.2">
      <c r="B185" s="242"/>
      <c r="C185" s="221"/>
      <c r="D185" s="221"/>
      <c r="E185" s="221"/>
      <c r="F185" s="221"/>
      <c r="G185" s="221"/>
      <c r="H185" s="221"/>
      <c r="I185" s="221"/>
      <c r="J185" s="221"/>
      <c r="K185" s="221"/>
      <c r="L185" s="221"/>
      <c r="M185" s="221"/>
      <c r="N185" s="221"/>
      <c r="O185" s="243"/>
    </row>
    <row r="186" spans="2:15" ht="12.75" customHeight="1" x14ac:dyDescent="0.2">
      <c r="B186" s="242"/>
      <c r="C186" s="221"/>
      <c r="D186" s="221"/>
      <c r="E186" s="221"/>
      <c r="F186" s="221"/>
      <c r="G186" s="221"/>
      <c r="H186" s="221"/>
      <c r="I186" s="221"/>
      <c r="J186" s="221"/>
      <c r="K186" s="221"/>
      <c r="L186" s="221"/>
      <c r="M186" s="221"/>
      <c r="N186" s="221"/>
      <c r="O186" s="243"/>
    </row>
    <row r="187" spans="2:15" ht="12.75" customHeight="1" x14ac:dyDescent="0.2">
      <c r="B187" s="242"/>
      <c r="C187" s="221"/>
      <c r="D187" s="221"/>
      <c r="E187" s="221"/>
      <c r="F187" s="221"/>
      <c r="G187" s="221"/>
      <c r="H187" s="221"/>
      <c r="I187" s="221"/>
      <c r="J187" s="221"/>
      <c r="K187" s="221"/>
      <c r="L187" s="221"/>
      <c r="M187" s="221"/>
      <c r="N187" s="221"/>
      <c r="O187" s="243"/>
    </row>
    <row r="188" spans="2:15" ht="12.75" customHeight="1" x14ac:dyDescent="0.2">
      <c r="B188" s="544"/>
      <c r="C188" s="225"/>
      <c r="D188" s="225"/>
      <c r="E188" s="225"/>
      <c r="F188" s="225"/>
      <c r="G188" s="225"/>
      <c r="H188" s="225"/>
      <c r="I188" s="225"/>
      <c r="J188" s="225"/>
      <c r="K188" s="225"/>
      <c r="L188" s="225"/>
      <c r="M188" s="225"/>
      <c r="N188" s="225"/>
      <c r="O188" s="555"/>
    </row>
    <row r="189" spans="2:15" ht="12.75" customHeight="1" x14ac:dyDescent="0.2"/>
    <row r="190" spans="2:15" ht="12.75" customHeight="1" x14ac:dyDescent="0.2"/>
    <row r="191" spans="2:15" ht="12.75" customHeight="1" x14ac:dyDescent="0.2"/>
    <row r="192" spans="2:15" ht="12.75" customHeight="1" x14ac:dyDescent="0.2"/>
    <row r="193" ht="12.75" customHeight="1" x14ac:dyDescent="0.2"/>
  </sheetData>
  <sheetProtection algorithmName="SHA-512" hashValue="DSNKgUBfdE4V67QNm2iSEiDdlLd7E4JmBwBAJ+Y1ifKw0soUF7+v8up5NvabB3z9x6tWBqCPGk7l4l91aUKAHA==" saltValue="daACVxC6CP3x1kVYbFZ24w==" spinCount="100000" sheet="1" scenarios="1" insertHyperlinks="0"/>
  <protectedRanges>
    <protectedRange sqref="D4:D5 D8 D17 D26:D27 B30:O188" name="YellowZone"/>
  </protectedRanges>
  <mergeCells count="3">
    <mergeCell ref="B4:C4"/>
    <mergeCell ref="B5:C5"/>
    <mergeCell ref="F20:K21"/>
  </mergeCells>
  <conditionalFormatting sqref="D4">
    <cfRule type="cellIs" dxfId="246" priority="1" operator="between">
      <formula>100</formula>
      <formula>350</formula>
    </cfRule>
    <cfRule type="cellIs" dxfId="245" priority="2" stopIfTrue="1" operator="greaterThan">
      <formula>350</formula>
    </cfRule>
    <cfRule type="cellIs" dxfId="244" priority="3" stopIfTrue="1" operator="lessThan">
      <formula>130</formula>
    </cfRule>
  </conditionalFormatting>
  <conditionalFormatting sqref="D5">
    <cfRule type="cellIs" dxfId="243" priority="4" operator="equal">
      <formula>"N/A"</formula>
    </cfRule>
    <cfRule type="cellIs" dxfId="242" priority="5" operator="equal">
      <formula>"No"</formula>
    </cfRule>
    <cfRule type="cellIs" dxfId="241" priority="6" operator="equal">
      <formula>"yes"</formula>
    </cfRule>
  </conditionalFormatting>
  <conditionalFormatting sqref="D26">
    <cfRule type="cellIs" dxfId="240" priority="7" stopIfTrue="1" operator="greaterThan">
      <formula>$D$20</formula>
    </cfRule>
    <cfRule type="cellIs" dxfId="239" priority="8" stopIfTrue="1" operator="lessThan">
      <formula>100</formula>
    </cfRule>
  </conditionalFormatting>
  <conditionalFormatting sqref="D27">
    <cfRule type="cellIs" dxfId="238" priority="9" operator="lessThan">
      <formula>200</formula>
    </cfRule>
    <cfRule type="cellIs" dxfId="237" priority="10" stopIfTrue="1" operator="greaterThan">
      <formula>$D$21</formula>
    </cfRule>
  </conditionalFormatting>
  <conditionalFormatting sqref="F17">
    <cfRule type="expression" dxfId="236" priority="11" stopIfTrue="1">
      <formula>F17="No action required"</formula>
    </cfRule>
    <cfRule type="expression" dxfId="235" priority="12" stopIfTrue="1">
      <formula>I25="T3.17.4 applies"</formula>
    </cfRule>
  </conditionalFormatting>
  <conditionalFormatting sqref="F20">
    <cfRule type="expression" dxfId="234" priority="13" stopIfTrue="1">
      <formula>F20="No action required"</formula>
    </cfRule>
    <cfRule type="expression" dxfId="233" priority="14" stopIfTrue="1">
      <formula>I22="T3.17.4 applies"</formula>
    </cfRule>
  </conditionalFormatting>
  <dataValidations count="4">
    <dataValidation type="list" allowBlank="1" showInputMessage="1" showErrorMessage="1" prompt="Select Material" sqref="D17" xr:uid="{00000000-0002-0000-1700-000000000000}">
      <formula1>"YES,NO"</formula1>
    </dataValidation>
    <dataValidation type="list" allowBlank="1" showInputMessage="1" showErrorMessage="1" prompt="Select Material" sqref="C8" xr:uid="{00000000-0002-0000-1700-000001000000}">
      <formula1>Materials</formula1>
    </dataValidation>
    <dataValidation type="list" allowBlank="1" showErrorMessage="1" sqref="D5" xr:uid="{00000000-0002-0000-1700-000002000000}">
      <formula1>"No,Yes"</formula1>
    </dataValidation>
    <dataValidation type="list" allowBlank="1" showInputMessage="1" showErrorMessage="1" prompt="Select Material" sqref="D8" xr:uid="{00000000-0002-0000-1700-000003000000}">
      <formula1>"Steel,Aluminium 1,Alternative AIP"</formula1>
    </dataValidation>
  </dataValidations>
  <hyperlinks>
    <hyperlink ref="L27" location="'Cover Sheet'!A1" display="BACK to COVER SHEET" xr:uid="{00000000-0004-0000-1700-000000000000}"/>
    <hyperlink ref="B31" location="Google_Sheet_Link_1490169726" display="Link to GUIDANCE NOTES" xr:uid="{00000000-0004-0000-1700-000001000000}"/>
  </hyperlinks>
  <pageMargins left="0.75" right="0.75" top="1" bottom="1" header="0" footer="0"/>
  <pageSetup paperSize="9" orientation="portrait"/>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1">
    <tabColor rgb="FFCCFF99"/>
  </sheetPr>
  <dimension ref="B1:V195"/>
  <sheetViews>
    <sheetView showGridLines="0" workbookViewId="0">
      <selection activeCell="B20" sqref="B20"/>
    </sheetView>
  </sheetViews>
  <sheetFormatPr defaultColWidth="14.42578125" defaultRowHeight="15" customHeight="1" x14ac:dyDescent="0.2"/>
  <cols>
    <col min="1" max="1" width="3.42578125" customWidth="1"/>
    <col min="2" max="2" width="45.85546875" customWidth="1"/>
    <col min="3" max="3" width="11.42578125" customWidth="1"/>
    <col min="4" max="4" width="3.5703125" customWidth="1"/>
    <col min="5" max="8" width="11.7109375" customWidth="1"/>
    <col min="9" max="9" width="15.7109375" customWidth="1"/>
    <col min="10" max="10" width="16" customWidth="1"/>
    <col min="11" max="11" width="11.7109375" customWidth="1"/>
    <col min="12" max="12" width="6.7109375" customWidth="1"/>
    <col min="13" max="13" width="11.140625" customWidth="1"/>
    <col min="14" max="16" width="11.42578125" customWidth="1"/>
    <col min="17" max="17" width="4" customWidth="1"/>
    <col min="18" max="26" width="11.42578125" customWidth="1"/>
  </cols>
  <sheetData>
    <row r="1" spans="2:22" ht="12.75" customHeight="1" x14ac:dyDescent="0.25">
      <c r="B1" s="77" t="s">
        <v>563</v>
      </c>
    </row>
    <row r="2" spans="2:22" ht="12.75" customHeight="1" x14ac:dyDescent="0.2">
      <c r="C2" s="1078" t="s">
        <v>479</v>
      </c>
      <c r="D2" s="764"/>
      <c r="E2" s="765"/>
      <c r="F2" s="1079" t="s">
        <v>230</v>
      </c>
      <c r="G2" s="765"/>
    </row>
    <row r="3" spans="2:22" ht="12.75" customHeight="1" x14ac:dyDescent="0.2"/>
    <row r="4" spans="2:22" ht="25.5" customHeight="1" x14ac:dyDescent="0.2">
      <c r="B4" s="4" t="s">
        <v>454</v>
      </c>
      <c r="C4" s="96" t="s">
        <v>455</v>
      </c>
      <c r="D4" s="5"/>
      <c r="E4" s="96" t="s">
        <v>564</v>
      </c>
      <c r="F4" s="96" t="s">
        <v>513</v>
      </c>
      <c r="G4" s="96" t="s">
        <v>514</v>
      </c>
      <c r="H4" s="96" t="s">
        <v>515</v>
      </c>
      <c r="I4" s="96" t="s">
        <v>565</v>
      </c>
      <c r="J4" s="628" t="s">
        <v>566</v>
      </c>
      <c r="K4" s="96" t="s">
        <v>481</v>
      </c>
      <c r="M4" s="124"/>
      <c r="N4" s="124"/>
      <c r="O4" s="124"/>
      <c r="P4" s="124"/>
      <c r="Q4" s="124"/>
      <c r="R4" s="124"/>
      <c r="S4" s="5" t="s">
        <v>567</v>
      </c>
      <c r="T4" s="6" t="s">
        <v>482</v>
      </c>
      <c r="U4" s="6" t="s">
        <v>483</v>
      </c>
    </row>
    <row r="5" spans="2:22" ht="12.75" customHeight="1" x14ac:dyDescent="0.2">
      <c r="B5" s="12" t="s">
        <v>457</v>
      </c>
      <c r="C5" s="34" t="s">
        <v>183</v>
      </c>
      <c r="D5" s="23"/>
      <c r="E5" s="78" t="s">
        <v>183</v>
      </c>
      <c r="F5" s="78" t="s">
        <v>183</v>
      </c>
      <c r="G5" s="78" t="s">
        <v>183</v>
      </c>
      <c r="H5" s="498"/>
      <c r="I5" s="78" t="s">
        <v>187</v>
      </c>
      <c r="J5" s="93" t="s">
        <v>187</v>
      </c>
      <c r="K5" s="590"/>
      <c r="M5" s="124"/>
      <c r="N5" s="124"/>
      <c r="O5" s="124"/>
      <c r="P5" s="124"/>
      <c r="Q5" s="124"/>
      <c r="R5" s="124"/>
      <c r="S5" s="88" t="s">
        <v>484</v>
      </c>
      <c r="T5" s="23">
        <f>I22/1000</f>
        <v>0.27500000000000002</v>
      </c>
      <c r="U5" s="88">
        <f>T5</f>
        <v>0.27500000000000002</v>
      </c>
    </row>
    <row r="6" spans="2:22" ht="12.75" customHeight="1" x14ac:dyDescent="0.2">
      <c r="B6" s="12" t="s">
        <v>485</v>
      </c>
      <c r="C6" s="34" t="s">
        <v>237</v>
      </c>
      <c r="D6" s="23"/>
      <c r="E6" s="78" t="s">
        <v>237</v>
      </c>
      <c r="F6" s="78" t="s">
        <v>239</v>
      </c>
      <c r="G6" s="78" t="s">
        <v>237</v>
      </c>
      <c r="H6" s="590"/>
      <c r="I6" s="125" t="s">
        <v>486</v>
      </c>
      <c r="J6" s="34" t="s">
        <v>486</v>
      </c>
      <c r="K6" s="590"/>
      <c r="M6" s="124"/>
      <c r="N6" s="124"/>
      <c r="O6" s="124"/>
      <c r="P6" s="124"/>
      <c r="Q6" s="124"/>
      <c r="R6" s="124"/>
      <c r="S6" s="88" t="s">
        <v>487</v>
      </c>
      <c r="T6" s="23">
        <f>I21/1000</f>
        <v>0</v>
      </c>
      <c r="U6" s="88">
        <f>I20/1000</f>
        <v>0</v>
      </c>
    </row>
    <row r="7" spans="2:22" ht="12.75" customHeight="1" x14ac:dyDescent="0.2">
      <c r="B7" s="12" t="s">
        <v>459</v>
      </c>
      <c r="C7" s="46" t="str">
        <f>HLOOKUP(C5,MaterialData!$C$3:$P$4,2,FALSE)</f>
        <v>Steel</v>
      </c>
      <c r="D7" s="50"/>
      <c r="E7" s="46" t="str">
        <f>HLOOKUP(E5,MaterialData!$C$3:$S$4,2,FALSE)</f>
        <v>Steel</v>
      </c>
      <c r="F7" s="46" t="str">
        <f>HLOOKUP(F5,MaterialData!$C$3:$S$4,2,FALSE)</f>
        <v>Steel</v>
      </c>
      <c r="G7" s="46" t="str">
        <f>HLOOKUP(G5,MaterialData!$C$3:$S$4,2,FALSE)</f>
        <v>Steel</v>
      </c>
      <c r="H7" s="591"/>
      <c r="I7" s="464" t="str">
        <f>HLOOKUP(I5,MaterialData!$C$3:$S$4,2,FALSE)</f>
        <v>vertical SIS</v>
      </c>
      <c r="J7" s="464" t="str">
        <f>HLOOKUP(J5,MaterialData!$C$3:$S$4,2,FALSE)</f>
        <v>vertical SIS</v>
      </c>
      <c r="K7" s="591"/>
      <c r="M7" s="124"/>
      <c r="N7" s="124"/>
      <c r="O7" s="124"/>
      <c r="P7" s="124"/>
      <c r="Q7" s="124"/>
      <c r="R7" s="124"/>
    </row>
    <row r="8" spans="2:22" ht="12.75" customHeight="1" x14ac:dyDescent="0.3">
      <c r="B8" s="12" t="s">
        <v>217</v>
      </c>
      <c r="C8" s="46">
        <f t="array" ref="C8">INDEX(Innertable,MATCH($B8,MaterialData!$B$6:$B$11,0),MATCH(C$7,MaterialData!$C$4:$P$4,0))</f>
        <v>200000000000</v>
      </c>
      <c r="D8" s="50"/>
      <c r="E8" s="46">
        <f t="array" ref="E8">INDEX(Innertable,MATCH($B8,MaterialData!$B$6:$B$11,0),MATCH(E$7,MaterialData!$C$4:$S$4,0))</f>
        <v>200000000000</v>
      </c>
      <c r="F8" s="46">
        <f t="array" ref="F8">INDEX(Innertable,MATCH($B8,MaterialData!$B$6:$B$11,0),MATCH(F$7,MaterialData!$C$4:$S$4,0))</f>
        <v>200000000000</v>
      </c>
      <c r="G8" s="46">
        <f t="array" ref="G8">INDEX(Innertable,MATCH($B8,MaterialData!$B$6:$B$11,0),MATCH(G$7,MaterialData!$C$4:$S$4,0))</f>
        <v>200000000000</v>
      </c>
      <c r="H8" s="591"/>
      <c r="I8" s="126">
        <f t="array" ref="I8">INDEX(Innertable,MATCH($B8,MaterialData!$B$6:$B$11,0),MATCH(I$7,MaterialData!$C$4:$S$4,0))</f>
        <v>0</v>
      </c>
      <c r="J8" s="126">
        <f t="array" ref="J8">INDEX(Innertable,MATCH($B8,MaterialData!$B$6:$B$11,0),MATCH(J$7,MaterialData!$C$4:$S$4,0))</f>
        <v>0</v>
      </c>
      <c r="K8" s="590"/>
      <c r="M8" s="124"/>
      <c r="N8" s="124"/>
      <c r="O8" s="124"/>
      <c r="P8" s="124"/>
      <c r="Q8" s="124"/>
      <c r="R8" s="124"/>
      <c r="S8" s="88" t="s">
        <v>488</v>
      </c>
      <c r="T8" s="50">
        <f>T5*T6</f>
        <v>0</v>
      </c>
      <c r="U8" s="88" t="s">
        <v>489</v>
      </c>
      <c r="V8" s="50">
        <f>(T5*T6^3)/12</f>
        <v>0</v>
      </c>
    </row>
    <row r="9" spans="2:22" ht="12.75" customHeight="1" x14ac:dyDescent="0.3">
      <c r="B9" s="12" t="s">
        <v>218</v>
      </c>
      <c r="C9" s="46">
        <f t="array" ref="C9">INDEX(Innertable,MATCH($B9,MaterialData!$B$6:$B$11,0),MATCH(C$7,MaterialData!$C$4:$P$4,0))</f>
        <v>305000000</v>
      </c>
      <c r="D9" s="50"/>
      <c r="E9" s="46">
        <f t="array" ref="E9">INDEX(Innertable,MATCH($B9,MaterialData!$B$6:$B$11,0),MATCH(E$7,MaterialData!$C$4:$S$4,0))</f>
        <v>305000000</v>
      </c>
      <c r="F9" s="46">
        <f t="array" ref="F9">INDEX(Innertable,MATCH($B9,MaterialData!$B$6:$B$11,0),MATCH(F$7,MaterialData!$C$4:$S$4,0))</f>
        <v>305000000</v>
      </c>
      <c r="G9" s="46">
        <f t="array" ref="G9">INDEX(Innertable,MATCH($B9,MaterialData!$B$6:$B$11,0),MATCH(G$7,MaterialData!$C$4:$S$4,0))</f>
        <v>305000000</v>
      </c>
      <c r="H9" s="591"/>
      <c r="I9" s="126" t="e">
        <f t="array" ref="I9">INDEX(Innertable,MATCH($B9,MaterialData!$B$6:$B$11,0),MATCH(I$7,MaterialData!$C$4:$S$4,0))</f>
        <v>#DIV/0!</v>
      </c>
      <c r="J9" s="126" t="e">
        <f t="array" ref="J9">INDEX(Innertable,MATCH($B9,MaterialData!$B$6:$B$11,0),MATCH(J$7,MaterialData!$C$4:$S$4,0))</f>
        <v>#DIV/0!</v>
      </c>
      <c r="K9" s="591"/>
      <c r="M9" s="124"/>
      <c r="N9" s="124"/>
      <c r="O9" s="124"/>
      <c r="P9" s="124"/>
      <c r="Q9" s="124"/>
      <c r="R9" s="124"/>
      <c r="S9" s="88" t="s">
        <v>490</v>
      </c>
      <c r="T9" s="50">
        <f>U5*U6</f>
        <v>0</v>
      </c>
      <c r="U9" s="88" t="s">
        <v>491</v>
      </c>
      <c r="V9" s="50">
        <f>(U5*U6^3)/12</f>
        <v>0</v>
      </c>
    </row>
    <row r="10" spans="2:22" ht="12.75" customHeight="1" x14ac:dyDescent="0.3">
      <c r="B10" s="12" t="s">
        <v>219</v>
      </c>
      <c r="C10" s="46">
        <f t="array" ref="C10">INDEX(Innertable,MATCH($B10,MaterialData!$B$6:$B$11,0),MATCH(C$7,MaterialData!$C$4:$P$4,0))</f>
        <v>365000000</v>
      </c>
      <c r="D10" s="50"/>
      <c r="E10" s="46">
        <f t="array" ref="E10">INDEX(Innertable,MATCH($B10,MaterialData!$B$6:$B$11,0),MATCH(E$7,MaterialData!$C$4:$S$4,0))</f>
        <v>365000000</v>
      </c>
      <c r="F10" s="46">
        <f t="array" ref="F10">INDEX(Innertable,MATCH($B10,MaterialData!$B$6:$B$11,0),MATCH(F$7,MaterialData!$C$4:$S$4,0))</f>
        <v>365000000</v>
      </c>
      <c r="G10" s="46">
        <f t="array" ref="G10">INDEX(Innertable,MATCH($B10,MaterialData!$B$6:$B$11,0),MATCH(G$7,MaterialData!$C$4:$S$4,0))</f>
        <v>365000000</v>
      </c>
      <c r="H10" s="591"/>
      <c r="I10" s="126" t="e">
        <f t="array" ref="I10">INDEX(Innertable,MATCH($B10,MaterialData!$B$6:$B$11,0),MATCH(I$7,MaterialData!$C$4:$S$4,0))</f>
        <v>#DIV/0!</v>
      </c>
      <c r="J10" s="126" t="e">
        <f t="array" ref="J10">INDEX(Innertable,MATCH($B10,MaterialData!$B$6:$B$11,0),MATCH(J$7,MaterialData!$C$4:$S$4,0))</f>
        <v>#DIV/0!</v>
      </c>
      <c r="K10" s="591"/>
      <c r="M10" s="124"/>
      <c r="N10" s="124"/>
      <c r="O10" s="124"/>
      <c r="P10" s="124"/>
      <c r="Q10" s="124"/>
      <c r="R10" s="124"/>
      <c r="S10" s="88" t="s">
        <v>492</v>
      </c>
      <c r="T10" s="23">
        <f>T6/2</f>
        <v>0</v>
      </c>
      <c r="U10" s="88" t="s">
        <v>493</v>
      </c>
      <c r="V10" s="50" t="e">
        <f t="shared" ref="V10:V11" si="0">V8+(T8*($T$12-T10)^2)</f>
        <v>#DIV/0!</v>
      </c>
    </row>
    <row r="11" spans="2:22" ht="12.75" customHeight="1" x14ac:dyDescent="0.3">
      <c r="B11" s="12" t="s">
        <v>220</v>
      </c>
      <c r="C11" s="46">
        <f t="array" ref="C11">INDEX(Innertable,MATCH($B11,MaterialData!$B$6:$B$11,0),MATCH(C$7,MaterialData!$C$4:$P$4,0))</f>
        <v>180000000</v>
      </c>
      <c r="D11" s="50"/>
      <c r="E11" s="46">
        <f t="array" ref="E11">INDEX(Innertable,MATCH($B11,MaterialData!$B$6:$B$11,0),MATCH(E$7,MaterialData!$C$4:$S$4,0))</f>
        <v>180000000</v>
      </c>
      <c r="F11" s="46">
        <f t="array" ref="F11">INDEX(Innertable,MATCH($B11,MaterialData!$B$6:$B$11,0),MATCH(F$7,MaterialData!$C$4:$S$4,0))</f>
        <v>180000000</v>
      </c>
      <c r="G11" s="46">
        <f t="array" ref="G11">INDEX(Innertable,MATCH($B11,MaterialData!$B$6:$B$11,0),MATCH(G$7,MaterialData!$C$4:$S$4,0))</f>
        <v>180000000</v>
      </c>
      <c r="H11" s="591"/>
      <c r="I11" s="126" t="str">
        <f t="array" ref="I11">INDEX(Innertable,MATCH($B11,MaterialData!$B$6:$B$11,0),MATCH(I$7,MaterialData!$C$4:$S$4,0))</f>
        <v>N/A</v>
      </c>
      <c r="J11" s="126" t="str">
        <f t="array" ref="J11">INDEX(Innertable,MATCH($B11,MaterialData!$B$6:$B$11,0),MATCH(J$7,MaterialData!$C$4:$S$4,0))</f>
        <v>N/A</v>
      </c>
      <c r="K11" s="591"/>
      <c r="M11" s="124"/>
      <c r="N11" s="124"/>
      <c r="O11" s="124"/>
      <c r="P11" s="124"/>
      <c r="Q11" s="124"/>
      <c r="R11" s="124"/>
      <c r="S11" s="88" t="s">
        <v>494</v>
      </c>
      <c r="T11" s="23">
        <f>(I18-0.5*I20)*0.001</f>
        <v>0</v>
      </c>
      <c r="U11" s="88" t="s">
        <v>495</v>
      </c>
      <c r="V11" s="50" t="e">
        <f t="shared" si="0"/>
        <v>#DIV/0!</v>
      </c>
    </row>
    <row r="12" spans="2:22" ht="12.75" customHeight="1" x14ac:dyDescent="0.3">
      <c r="B12" s="12" t="s">
        <v>221</v>
      </c>
      <c r="C12" s="46">
        <f t="array" ref="C12">INDEX(Innertable,MATCH($B12,MaterialData!$B$6:$B$11,0),MATCH(C$7,MaterialData!$C$4:$P$4,0))</f>
        <v>300000000</v>
      </c>
      <c r="D12" s="50"/>
      <c r="E12" s="46">
        <f t="array" ref="E12">INDEX(Innertable,MATCH($B12,MaterialData!$B$6:$B$11,0),MATCH(E$7,MaterialData!$C$4:$S$4,0))</f>
        <v>300000000</v>
      </c>
      <c r="F12" s="46">
        <f t="array" ref="F12">INDEX(Innertable,MATCH($B12,MaterialData!$B$6:$B$11,0),MATCH(F$7,MaterialData!$C$4:$S$4,0))</f>
        <v>300000000</v>
      </c>
      <c r="G12" s="46">
        <f t="array" ref="G12">INDEX(Innertable,MATCH($B12,MaterialData!$B$6:$B$11,0),MATCH(G$7,MaterialData!$C$4:$S$4,0))</f>
        <v>300000000</v>
      </c>
      <c r="H12" s="591"/>
      <c r="I12" s="126" t="str">
        <f t="array" ref="I12">INDEX(Innertable,MATCH($B12,MaterialData!$B$6:$B$11,0),MATCH(I$7,MaterialData!$C$4:$S$4,0))</f>
        <v>N/A</v>
      </c>
      <c r="J12" s="126" t="str">
        <f t="array" ref="J12">INDEX(Innertable,MATCH($B12,MaterialData!$B$6:$B$11,0),MATCH(J$7,MaterialData!$C$4:$S$4,0))</f>
        <v>N/A</v>
      </c>
      <c r="K12" s="591"/>
      <c r="M12" s="124"/>
      <c r="N12" s="124"/>
      <c r="O12" s="124"/>
      <c r="P12" s="124"/>
      <c r="Q12" s="124"/>
      <c r="R12" s="124"/>
      <c r="S12" s="88" t="s">
        <v>496</v>
      </c>
      <c r="T12" s="90" t="e">
        <f>(T8*T10+T9*T11)/(T8+T9)</f>
        <v>#DIV/0!</v>
      </c>
      <c r="U12" s="88" t="s">
        <v>497</v>
      </c>
      <c r="V12" s="48" t="e">
        <f>SUM(V10:V11)</f>
        <v>#DIV/0!</v>
      </c>
    </row>
    <row r="13" spans="2:22" ht="12.75" customHeight="1" x14ac:dyDescent="0.2">
      <c r="B13" s="12" t="s">
        <v>568</v>
      </c>
      <c r="C13" s="127" t="s">
        <v>121</v>
      </c>
      <c r="E13" s="78" t="s">
        <v>569</v>
      </c>
      <c r="F13" s="127" t="s">
        <v>121</v>
      </c>
      <c r="G13" s="127" t="s">
        <v>121</v>
      </c>
      <c r="H13" s="590"/>
      <c r="I13" s="498"/>
      <c r="K13" s="590"/>
      <c r="M13" s="124"/>
      <c r="N13" s="124"/>
      <c r="O13" s="124"/>
      <c r="P13" s="124"/>
      <c r="Q13" s="124"/>
      <c r="R13" s="124"/>
      <c r="V13" s="50"/>
    </row>
    <row r="14" spans="2:22" ht="12.75" customHeight="1" x14ac:dyDescent="0.2">
      <c r="B14" s="592" t="s">
        <v>498</v>
      </c>
      <c r="C14" s="34">
        <v>3</v>
      </c>
      <c r="E14" s="78">
        <v>3</v>
      </c>
      <c r="F14" s="78">
        <v>0</v>
      </c>
      <c r="G14" s="78">
        <v>0</v>
      </c>
      <c r="H14" s="590"/>
      <c r="I14" s="590"/>
      <c r="K14" s="590"/>
      <c r="M14" s="124"/>
      <c r="N14" s="124"/>
      <c r="O14" s="124"/>
      <c r="P14" s="124"/>
      <c r="Q14" s="124"/>
      <c r="R14" s="124"/>
      <c r="S14" s="5" t="s">
        <v>570</v>
      </c>
      <c r="T14" s="6" t="s">
        <v>482</v>
      </c>
      <c r="U14" s="6" t="s">
        <v>483</v>
      </c>
    </row>
    <row r="15" spans="2:22" ht="12.75" customHeight="1" x14ac:dyDescent="0.2">
      <c r="B15" s="12" t="s">
        <v>460</v>
      </c>
      <c r="C15" s="34">
        <v>25.4</v>
      </c>
      <c r="E15" s="78">
        <v>25.4</v>
      </c>
      <c r="F15" s="78">
        <v>25.4</v>
      </c>
      <c r="G15" s="78">
        <v>25.4</v>
      </c>
      <c r="H15" s="590"/>
      <c r="I15" s="590"/>
      <c r="K15" s="590"/>
      <c r="M15" s="124"/>
      <c r="N15" s="124"/>
      <c r="O15" s="124"/>
      <c r="P15" s="124"/>
      <c r="Q15" s="124"/>
      <c r="R15" s="124"/>
      <c r="S15" s="88" t="s">
        <v>484</v>
      </c>
      <c r="T15" s="23">
        <f t="shared" ref="T15:T16" si="1">J21/1000</f>
        <v>0</v>
      </c>
      <c r="U15" s="88">
        <f>J20/1000</f>
        <v>0</v>
      </c>
    </row>
    <row r="16" spans="2:22" ht="12.75" customHeight="1" x14ac:dyDescent="0.2">
      <c r="B16" s="12" t="s">
        <v>461</v>
      </c>
      <c r="C16" s="34">
        <v>1.6</v>
      </c>
      <c r="E16" s="78">
        <v>1.6</v>
      </c>
      <c r="F16" s="78">
        <v>1.6</v>
      </c>
      <c r="G16" s="78">
        <v>1.6</v>
      </c>
      <c r="H16" s="590"/>
      <c r="I16" s="590"/>
      <c r="K16" s="590"/>
      <c r="M16" s="124"/>
      <c r="N16" s="124"/>
      <c r="O16" s="124"/>
      <c r="P16" s="124"/>
      <c r="Q16" s="124"/>
      <c r="R16" s="124"/>
      <c r="S16" s="88" t="s">
        <v>487</v>
      </c>
      <c r="T16" s="23">
        <f t="shared" si="1"/>
        <v>0</v>
      </c>
      <c r="U16" s="88">
        <f>J22/1000</f>
        <v>0</v>
      </c>
    </row>
    <row r="17" spans="2:22" ht="12.75" customHeight="1" x14ac:dyDescent="0.2">
      <c r="E17" s="496"/>
      <c r="F17" s="629" t="s">
        <v>516</v>
      </c>
      <c r="G17" s="51" t="str">
        <f>IF(AND(L27&gt;=100,F2="tubing only",NOT(OR(E18="NO",F18="NO",G18="NO"))),"YES","NO")</f>
        <v>YES</v>
      </c>
      <c r="H17" s="590"/>
      <c r="I17" s="16"/>
      <c r="K17" s="590"/>
      <c r="M17" s="124"/>
      <c r="N17" s="124"/>
      <c r="O17" s="124"/>
      <c r="P17" s="124"/>
      <c r="Q17" s="124"/>
      <c r="R17" s="124"/>
    </row>
    <row r="18" spans="2:22" ht="12.75" customHeight="1" x14ac:dyDescent="0.3">
      <c r="B18" s="12" t="s">
        <v>499</v>
      </c>
      <c r="E18" s="630" t="str">
        <f t="shared" ref="E18:G18" si="2">IF(E14=0,"N/A",IF(AND(E5=$C$5,OR(OR(E15&gt;=$C$15,AND(E15&gt;=25,E15&lt;25.4,E16&gt;=1.75)),AND(E6="square",E15&gt;=25,E16&gt;=1.25)),OR(AND(E6="round",E16&gt;=1.6),OR(AND(E6="square",E16&gt;=1.25,E15&gt;=25),AND(E6="square",E16&gt;=1.2,E15&gt;=26)))),"YES","NO"))</f>
        <v>YES</v>
      </c>
      <c r="F18" s="631" t="str">
        <f t="shared" si="2"/>
        <v>N/A</v>
      </c>
      <c r="G18" s="631" t="str">
        <f t="shared" si="2"/>
        <v>N/A</v>
      </c>
      <c r="H18" s="590"/>
      <c r="I18" s="121">
        <f t="shared" ref="I18:J18" si="3">I19+I20+I21</f>
        <v>0</v>
      </c>
      <c r="J18" s="92">
        <f t="shared" si="3"/>
        <v>0</v>
      </c>
      <c r="K18" s="590"/>
      <c r="M18" s="124"/>
      <c r="N18" s="124"/>
      <c r="O18" s="124"/>
      <c r="P18" s="124"/>
      <c r="Q18" s="124"/>
      <c r="R18" s="124"/>
      <c r="S18" s="88" t="s">
        <v>488</v>
      </c>
      <c r="T18" s="50">
        <f>T15*T16</f>
        <v>0</v>
      </c>
      <c r="U18" s="88" t="s">
        <v>489</v>
      </c>
      <c r="V18" s="50">
        <f>(T15^3*T16)/12</f>
        <v>0</v>
      </c>
    </row>
    <row r="19" spans="2:22" ht="12.75" customHeight="1" x14ac:dyDescent="0.3">
      <c r="B19" s="12" t="s">
        <v>500</v>
      </c>
      <c r="E19" s="494"/>
      <c r="G19" s="273"/>
      <c r="H19" s="590"/>
      <c r="I19" s="224"/>
      <c r="J19" s="78"/>
      <c r="K19" s="590"/>
      <c r="M19" s="124"/>
      <c r="N19" s="124"/>
      <c r="O19" s="124"/>
      <c r="P19" s="124"/>
      <c r="Q19" s="124"/>
      <c r="R19" s="124"/>
      <c r="S19" s="88" t="s">
        <v>490</v>
      </c>
      <c r="T19" s="50">
        <f>U15*U16</f>
        <v>0</v>
      </c>
      <c r="U19" s="88" t="s">
        <v>491</v>
      </c>
      <c r="V19" s="50">
        <f>(U15^3*U16)/12</f>
        <v>0</v>
      </c>
    </row>
    <row r="20" spans="2:22" ht="12.75" customHeight="1" x14ac:dyDescent="0.3">
      <c r="B20" s="12" t="s">
        <v>501</v>
      </c>
      <c r="E20" s="494"/>
      <c r="G20" s="273"/>
      <c r="H20" s="494"/>
      <c r="I20" s="78"/>
      <c r="J20" s="93"/>
      <c r="K20" s="590"/>
      <c r="M20" s="1" t="str">
        <f>IF(OR(AND(I20&lt;0.4*I21,I20&lt;1),AND(J20&lt;0.4*J21,J20&lt;1)),"Asymmetrical lay-up: skin too thin in comparison, see T3.4.4.","")</f>
        <v/>
      </c>
      <c r="N20" s="124"/>
      <c r="O20" s="124"/>
      <c r="P20" s="124"/>
      <c r="Q20" s="124"/>
      <c r="R20" s="124"/>
      <c r="S20" s="88" t="s">
        <v>508</v>
      </c>
      <c r="T20" s="23">
        <f>J21/2000</f>
        <v>0</v>
      </c>
      <c r="U20" s="88" t="s">
        <v>493</v>
      </c>
      <c r="V20" s="50" t="e">
        <f t="shared" ref="V20:V21" si="4">V18+(T18*($T$22-T20)^2)</f>
        <v>#DIV/0!</v>
      </c>
    </row>
    <row r="21" spans="2:22" ht="12.75" customHeight="1" x14ac:dyDescent="0.3">
      <c r="B21" s="12" t="s">
        <v>502</v>
      </c>
      <c r="E21" s="494"/>
      <c r="G21" s="273"/>
      <c r="H21" s="494"/>
      <c r="I21" s="78"/>
      <c r="J21" s="93"/>
      <c r="K21" s="590"/>
      <c r="M21" s="1" t="str">
        <f>IF(OR(AND(I21&lt;0.4*I20,I21&lt;1),AND(J21&lt;0.4*J20,J21&lt;1)),"Asymmetrical lay-up: skin too thin in comparison, see T3.4.4.","")</f>
        <v/>
      </c>
      <c r="N21" s="124"/>
      <c r="O21" s="124"/>
      <c r="P21" s="124"/>
      <c r="Q21" s="124"/>
      <c r="R21" s="124"/>
      <c r="S21" s="88" t="s">
        <v>509</v>
      </c>
      <c r="T21" s="23">
        <f>(J18-0.5*J20)*0.001</f>
        <v>0</v>
      </c>
      <c r="U21" s="88" t="s">
        <v>495</v>
      </c>
      <c r="V21" s="50" t="e">
        <f t="shared" si="4"/>
        <v>#DIV/0!</v>
      </c>
    </row>
    <row r="22" spans="2:22" ht="12.75" customHeight="1" x14ac:dyDescent="0.3">
      <c r="B22" s="12" t="s">
        <v>571</v>
      </c>
      <c r="E22" s="494"/>
      <c r="G22" s="273"/>
      <c r="H22" s="590"/>
      <c r="I22" s="225">
        <v>275</v>
      </c>
      <c r="J22" s="78"/>
      <c r="K22" s="590"/>
      <c r="L22" s="515" t="e">
        <f ca="1">IF(AND(I22&lt;275,I22/275*'T3.6 Laminate Tests'!AQ53&lt;65),"Panel height less than tested, check energy absorption still sufficient?","")</f>
        <v>#VALUE!</v>
      </c>
      <c r="N22" s="124"/>
      <c r="O22" s="124"/>
      <c r="P22" s="124"/>
      <c r="Q22" s="124"/>
      <c r="R22" s="124"/>
      <c r="S22" s="88" t="s">
        <v>496</v>
      </c>
      <c r="T22" s="90" t="e">
        <f>(T18*T20+T19*T21)/(T18+T19)</f>
        <v>#DIV/0!</v>
      </c>
      <c r="U22" s="88" t="s">
        <v>497</v>
      </c>
      <c r="V22" s="48" t="e">
        <f>SUM(V20:V21)</f>
        <v>#DIV/0!</v>
      </c>
    </row>
    <row r="23" spans="2:22" ht="12.75" customHeight="1" x14ac:dyDescent="0.2">
      <c r="E23" s="602"/>
      <c r="F23" s="226"/>
      <c r="G23" s="577"/>
      <c r="H23" s="590"/>
      <c r="I23" s="498"/>
      <c r="K23" s="590"/>
      <c r="M23" s="124"/>
      <c r="N23" s="124"/>
      <c r="O23" s="124"/>
      <c r="P23" s="128"/>
      <c r="Q23" s="124"/>
      <c r="R23" s="124"/>
    </row>
    <row r="24" spans="2:22" ht="12.75" customHeight="1" x14ac:dyDescent="0.2">
      <c r="B24" s="12" t="s">
        <v>462</v>
      </c>
      <c r="C24" s="34">
        <f t="shared" ref="C24:C25" si="5">C15/1000</f>
        <v>2.5399999999999999E-2</v>
      </c>
      <c r="E24" s="34">
        <f t="shared" ref="E24:G24" si="6">IF($F$2="composite only","No tubes",IF(E14=0,"No tubes",E15/1000))</f>
        <v>2.5399999999999999E-2</v>
      </c>
      <c r="F24" s="34" t="str">
        <f t="shared" si="6"/>
        <v>No tubes</v>
      </c>
      <c r="G24" s="34" t="str">
        <f t="shared" si="6"/>
        <v>No tubes</v>
      </c>
      <c r="H24" s="590"/>
      <c r="I24" s="590"/>
      <c r="K24" s="590"/>
      <c r="P24" s="50"/>
    </row>
    <row r="25" spans="2:22" ht="12.75" customHeight="1" x14ac:dyDescent="0.2">
      <c r="B25" s="12" t="s">
        <v>463</v>
      </c>
      <c r="C25" s="34">
        <f t="shared" si="5"/>
        <v>1.6000000000000001E-3</v>
      </c>
      <c r="E25" s="34">
        <f t="shared" ref="E25:G25" si="7">IF(E24="no tubes","",IF(E14=0,"",E16/1000))</f>
        <v>1.6000000000000001E-3</v>
      </c>
      <c r="F25" s="34" t="str">
        <f t="shared" si="7"/>
        <v/>
      </c>
      <c r="G25" s="34" t="str">
        <f t="shared" si="7"/>
        <v/>
      </c>
      <c r="H25" s="16"/>
      <c r="I25" s="16"/>
      <c r="K25" s="16"/>
      <c r="P25" s="50"/>
      <c r="T25" s="79"/>
    </row>
    <row r="26" spans="2:22" ht="12.75" customHeight="1" x14ac:dyDescent="0.2">
      <c r="B26" s="12" t="s">
        <v>464</v>
      </c>
      <c r="C26" s="46">
        <f>IF(C6="Round",((C24)^4-((C24-2*C25))^4)*3.142/64,((C24)^4-((C24-2*C25))^4)/12)</f>
        <v>8.5099184800000022E-9</v>
      </c>
      <c r="E26" s="46">
        <f t="shared" ref="E26:G26" si="8">IF(E24="no tubes","",IF(E14=0,"",IF(E6="Round",(((E24)^4-((E24-2*E25))^4)*3.142/64),IF(E6="Square",(((E24)^4-((E24-2*E25))^4)/12),""))))</f>
        <v>8.5099184800000022E-9</v>
      </c>
      <c r="F26" s="46" t="str">
        <f t="shared" si="8"/>
        <v/>
      </c>
      <c r="G26" s="46" t="str">
        <f t="shared" si="8"/>
        <v/>
      </c>
      <c r="H26" s="46">
        <f t="shared" ref="H26:H33" si="9">IF(SUM(E26:G26)&gt;0,SUM(E26:G26),"")</f>
        <v>8.5099184800000022E-9</v>
      </c>
      <c r="I26" s="94" t="str">
        <f>IF($F$2="Tubing only","Tubing Only",V12)</f>
        <v>Tubing Only</v>
      </c>
      <c r="J26" s="94" t="str">
        <f>IF($F$2="Tubing only","Tubing Only",V22)</f>
        <v>Tubing Only</v>
      </c>
      <c r="K26" s="46">
        <f t="shared" ref="K26:K28" si="10">IF($F$2="Tubing only",H26,IF($F$2="Composite only",I26+J26,IF($F$2="Tubes + Composite",H26+I26+J26,"No Type Selected")))</f>
        <v>8.5099184800000022E-9</v>
      </c>
      <c r="P26" s="50"/>
      <c r="S26" s="50"/>
      <c r="T26" s="79"/>
    </row>
    <row r="27" spans="2:22" ht="12.75" customHeight="1" x14ac:dyDescent="0.2">
      <c r="B27" s="12" t="s">
        <v>465</v>
      </c>
      <c r="C27" s="46">
        <f>C8*C26*C14</f>
        <v>5105.9510880000016</v>
      </c>
      <c r="D27" s="50"/>
      <c r="E27" s="46">
        <f>IF(E24="no tubes","",IF(E14=0,"",IF(AND(E13="bent/multi",E15&lt;25),0,IF(AND(E13="bent/multi",E16&lt;1.2),0,E8*E26*E14))))</f>
        <v>5105.9510880000016</v>
      </c>
      <c r="F27" s="46" t="str">
        <f t="shared" ref="F27:G27" si="11">IF(F24="no tubes","",IF(F14=0,"",F8*F26*F14))</f>
        <v/>
      </c>
      <c r="G27" s="46" t="str">
        <f t="shared" si="11"/>
        <v/>
      </c>
      <c r="H27" s="46">
        <f t="shared" si="9"/>
        <v>5105.9510880000016</v>
      </c>
      <c r="I27" s="129" t="str">
        <f>IF(I26="Tubing Only","",IF(I22&gt;325,0,I26*I8))</f>
        <v/>
      </c>
      <c r="J27" s="94" t="str">
        <f>IF(J26="Tubing Only","",J26*J8)</f>
        <v/>
      </c>
      <c r="K27" s="46">
        <f t="shared" si="10"/>
        <v>5105.9510880000016</v>
      </c>
      <c r="L27" s="13">
        <f>IF(AND(NOT($F$2="tubes + composite"),OR(AND($G$14&gt;0,G27&lt;(C27/3)),AND($F$14&gt;0,F27&lt;(C27/3)),AND($E$14&gt;0,E27&lt;(C27/3)))),0,100*K27/C27)</f>
        <v>100</v>
      </c>
    </row>
    <row r="28" spans="2:22" ht="12.75" customHeight="1" x14ac:dyDescent="0.2">
      <c r="B28" s="12" t="s">
        <v>466</v>
      </c>
      <c r="C28" s="81">
        <f>IF(C24="no tubes","",IF(C14=0,"",IF(C6="Round",C14*((C15^2-(C15-2*C16)^2)*PI()/4),IF(C6="Square",C14*(C15^2-(C15-2*C16)^2),""))))</f>
        <v>358.89554474609793</v>
      </c>
      <c r="D28" s="603"/>
      <c r="E28" s="81">
        <f t="shared" ref="E28:G28" si="12">IF(E24="no tubes","",IF(E14=0,"",IF(E6="Round",E14*((E15^2-(E15-2*E16)^2)*PI()/4),IF(E6="Square",E14*(E15^2-(E15-2*E16)^2),""))))</f>
        <v>358.89554474609793</v>
      </c>
      <c r="F28" s="81" t="str">
        <f t="shared" si="12"/>
        <v/>
      </c>
      <c r="G28" s="81" t="str">
        <f t="shared" si="12"/>
        <v/>
      </c>
      <c r="H28" s="81">
        <f t="shared" si="9"/>
        <v>358.89554474609793</v>
      </c>
      <c r="I28" s="81" t="str">
        <f t="shared" ref="I28:J28" si="13">IF(I26="Tubing Only","",(I18-I19)*I22)</f>
        <v/>
      </c>
      <c r="J28" s="81" t="str">
        <f t="shared" si="13"/>
        <v/>
      </c>
      <c r="K28" s="46">
        <f t="shared" si="10"/>
        <v>358.89554474609793</v>
      </c>
      <c r="L28" s="117">
        <f>IF(AND($F$2="tubing only",AND(E5="steel",F5="steel",G5="steel")),100*K28/C28,"NA")</f>
        <v>100</v>
      </c>
      <c r="M28" s="23" t="str">
        <f t="shared" ref="M28:M32" si="14">IF(AND(95&lt;L28,L28&lt;100),"For tubes only, provided your actual tube measures &gt;= your nominal OD and wall this is OK","")</f>
        <v/>
      </c>
      <c r="S28" s="50"/>
    </row>
    <row r="29" spans="2:22" ht="12.75" customHeight="1" x14ac:dyDescent="0.2">
      <c r="B29" s="12" t="s">
        <v>467</v>
      </c>
      <c r="C29" s="46">
        <f t="shared" ref="C29:C31" si="15">C$28*C9/1000000</f>
        <v>109463.14114755986</v>
      </c>
      <c r="D29" s="50"/>
      <c r="E29" s="46">
        <f t="shared" ref="E29:G29" si="16">IF(E24="no tubes","",IF(E14=0,"",E$28*E9/1000000))</f>
        <v>109463.14114755986</v>
      </c>
      <c r="F29" s="46" t="str">
        <f t="shared" si="16"/>
        <v/>
      </c>
      <c r="G29" s="46" t="str">
        <f t="shared" si="16"/>
        <v/>
      </c>
      <c r="H29" s="46">
        <f t="shared" si="9"/>
        <v>109463.14114755986</v>
      </c>
      <c r="I29" s="46" t="str">
        <f t="shared" ref="I29:J29" si="17">IF(I26="Tubing Only","","N/A")</f>
        <v/>
      </c>
      <c r="J29" s="46" t="str">
        <f t="shared" si="17"/>
        <v/>
      </c>
      <c r="K29" s="46">
        <f t="shared" ref="K29:K33" si="18">IF($F$2="Tubing only",H29,"N/A")</f>
        <v>109463.14114755986</v>
      </c>
      <c r="L29" s="13">
        <f>IF(AND($F$2="tubing only",OR($E29&lt;0.95*($E$14/$C$14)*$C29,$F29&lt;0.95*($F$14/$C$14)*$C29,$G29&lt;0.95*($G$14/$C$14)*$C29)),0,IF(NOT($F$2="tubing only"),"NA",100*H29/C29))</f>
        <v>100</v>
      </c>
      <c r="M29" s="23" t="str">
        <f t="shared" si="14"/>
        <v/>
      </c>
    </row>
    <row r="30" spans="2:22" ht="12.75" customHeight="1" x14ac:dyDescent="0.2">
      <c r="B30" s="12" t="s">
        <v>468</v>
      </c>
      <c r="C30" s="46">
        <f t="shared" si="15"/>
        <v>130996.87383232574</v>
      </c>
      <c r="D30" s="50"/>
      <c r="E30" s="46">
        <f t="shared" ref="E30:G30" si="19">IF(E24="no tubes","",IF(E14=0,"",E$28*E10/1000000))</f>
        <v>130996.87383232574</v>
      </c>
      <c r="F30" s="46" t="str">
        <f t="shared" si="19"/>
        <v/>
      </c>
      <c r="G30" s="46" t="str">
        <f t="shared" si="19"/>
        <v/>
      </c>
      <c r="H30" s="46">
        <f t="shared" si="9"/>
        <v>130996.87383232574</v>
      </c>
      <c r="I30" s="46" t="str">
        <f t="shared" ref="I30:J30" si="20">IF(I26="Tubing Only","","N/A")</f>
        <v/>
      </c>
      <c r="J30" s="46" t="str">
        <f t="shared" si="20"/>
        <v/>
      </c>
      <c r="K30" s="46">
        <f t="shared" si="18"/>
        <v>130996.87383232574</v>
      </c>
      <c r="L30" s="13">
        <f t="shared" ref="L30:L33" si="21">IF(AND($F$2="tubing only",OR($E30&lt;0.95*($E$14/$C$14)*$C30,$F30&lt;0.95*($F$14/$C$14)*$C30,$G30&lt;0.95*($G$14/$C$14)*$C30)),0,IF(NOT($F$2="tubing only"),"NA",100*H30/C30))</f>
        <v>100</v>
      </c>
      <c r="M30" s="23" t="str">
        <f t="shared" si="14"/>
        <v/>
      </c>
      <c r="S30" s="50"/>
    </row>
    <row r="31" spans="2:22" ht="12.75" customHeight="1" x14ac:dyDescent="0.2">
      <c r="B31" s="12" t="s">
        <v>469</v>
      </c>
      <c r="C31" s="46">
        <f t="shared" si="15"/>
        <v>64601.198054297631</v>
      </c>
      <c r="D31" s="50"/>
      <c r="E31" s="46">
        <f t="shared" ref="E31:G31" si="22">IF(E24="no tubes","",IF(E14=0,"",E$28*E11/1000000))</f>
        <v>64601.198054297631</v>
      </c>
      <c r="F31" s="46" t="str">
        <f t="shared" si="22"/>
        <v/>
      </c>
      <c r="G31" s="46" t="str">
        <f t="shared" si="22"/>
        <v/>
      </c>
      <c r="H31" s="46">
        <f t="shared" si="9"/>
        <v>64601.198054297631</v>
      </c>
      <c r="I31" s="46" t="str">
        <f t="shared" ref="I31:J31" si="23">IF(I26="Tubing Only","","N/A")</f>
        <v/>
      </c>
      <c r="J31" s="46" t="str">
        <f t="shared" si="23"/>
        <v/>
      </c>
      <c r="K31" s="46">
        <f t="shared" si="18"/>
        <v>64601.198054297631</v>
      </c>
      <c r="L31" s="13">
        <f t="shared" si="21"/>
        <v>100</v>
      </c>
      <c r="M31" s="23" t="str">
        <f t="shared" si="14"/>
        <v/>
      </c>
      <c r="S31" s="50"/>
    </row>
    <row r="32" spans="2:22" ht="12.75" customHeight="1" x14ac:dyDescent="0.2">
      <c r="B32" s="12" t="s">
        <v>470</v>
      </c>
      <c r="C32" s="46">
        <f>IF(C14=0,"",C$28*C12/1000000)</f>
        <v>107668.66342382938</v>
      </c>
      <c r="D32" s="50"/>
      <c r="E32" s="46">
        <f t="shared" ref="E32:G32" si="24">IF(E24="no tubes","",IF(E14=0,"",E$28*E12/1000000))</f>
        <v>107668.66342382938</v>
      </c>
      <c r="F32" s="46" t="str">
        <f t="shared" si="24"/>
        <v/>
      </c>
      <c r="G32" s="46" t="str">
        <f t="shared" si="24"/>
        <v/>
      </c>
      <c r="H32" s="46">
        <f t="shared" si="9"/>
        <v>107668.66342382938</v>
      </c>
      <c r="I32" s="46" t="str">
        <f t="shared" ref="I32:J32" si="25">IF(I26="tubing only","","N/A")</f>
        <v/>
      </c>
      <c r="J32" s="46" t="str">
        <f t="shared" si="25"/>
        <v/>
      </c>
      <c r="K32" s="46">
        <f t="shared" si="18"/>
        <v>107668.66342382938</v>
      </c>
      <c r="L32" s="13">
        <f t="shared" si="21"/>
        <v>100</v>
      </c>
      <c r="M32" s="23" t="str">
        <f t="shared" si="14"/>
        <v/>
      </c>
      <c r="S32" s="50"/>
    </row>
    <row r="33" spans="2:16" ht="12.75" customHeight="1" x14ac:dyDescent="0.2">
      <c r="B33" s="12" t="s">
        <v>471</v>
      </c>
      <c r="C33" s="46">
        <f>C14*4*C10*C26/(0.5*C24*1)</f>
        <v>2934.9167671181112</v>
      </c>
      <c r="E33" s="46">
        <f t="shared" ref="E33:G33" si="26">IF(E24="no tubes","",IF(E14=0,"",E14*4*E10*E26/(0.5*E24*1)))</f>
        <v>2934.9167671181112</v>
      </c>
      <c r="F33" s="46" t="str">
        <f t="shared" si="26"/>
        <v/>
      </c>
      <c r="G33" s="46" t="str">
        <f t="shared" si="26"/>
        <v/>
      </c>
      <c r="H33" s="46">
        <f t="shared" si="9"/>
        <v>2934.9167671181112</v>
      </c>
      <c r="I33" s="46" t="str">
        <f t="shared" ref="I33:J33" si="27">IF(I26="tubing only","","N/A")</f>
        <v/>
      </c>
      <c r="J33" s="46" t="str">
        <f t="shared" si="27"/>
        <v/>
      </c>
      <c r="K33" s="46">
        <f t="shared" si="18"/>
        <v>2934.9167671181112</v>
      </c>
      <c r="L33" s="13">
        <f t="shared" si="21"/>
        <v>99.999999999999986</v>
      </c>
    </row>
    <row r="34" spans="2:16" ht="12.75" customHeight="1" x14ac:dyDescent="0.2">
      <c r="B34" s="12" t="s">
        <v>472</v>
      </c>
      <c r="C34" s="46">
        <f>IF(C14=0,"",C33*1^3/(48*C27))</f>
        <v>1.1975065616797901E-2</v>
      </c>
      <c r="E34" s="46">
        <f t="shared" ref="E34:G34" si="28">IF(E24="no tubes","",IF(E14=0,"",($C$33*1^3/(48*E27))))</f>
        <v>1.1975065616797901E-2</v>
      </c>
      <c r="F34" s="46" t="str">
        <f t="shared" si="28"/>
        <v/>
      </c>
      <c r="G34" s="46" t="str">
        <f t="shared" si="28"/>
        <v/>
      </c>
      <c r="H34" s="46">
        <f>IF(F2="composite only","",$C$33*1^3/(48*H27))</f>
        <v>1.1975065616797901E-2</v>
      </c>
      <c r="I34" s="46" t="str">
        <f t="shared" ref="I34:J34" si="29">IF(NOT($F$2="tubing only"),"N/A","")</f>
        <v/>
      </c>
      <c r="J34" s="46" t="str">
        <f t="shared" si="29"/>
        <v/>
      </c>
      <c r="K34" s="46" t="str">
        <f>IF($F$2="Tubing only","","N/A")</f>
        <v/>
      </c>
      <c r="L34" s="13">
        <f>IF(AND($F$2="tubing only",H34&gt;1.05*C34),101,IF(NOT($F$2="tubing only"),"NA",100*H34/C34))</f>
        <v>100.00000000000001</v>
      </c>
    </row>
    <row r="35" spans="2:16" ht="12.75" customHeight="1" x14ac:dyDescent="0.2">
      <c r="B35" s="12" t="s">
        <v>473</v>
      </c>
      <c r="C35" s="46">
        <f>0.5*C33*(C33*1^3/(48*C27))</f>
        <v>17.572910433039873</v>
      </c>
      <c r="E35" s="46">
        <f t="shared" ref="E35:G35" si="30">IF(E24="no tubes","",0.5*E33*(E33*1^3/(48*E27)))</f>
        <v>17.572910433039873</v>
      </c>
      <c r="F35" s="46" t="str">
        <f t="shared" si="30"/>
        <v/>
      </c>
      <c r="G35" s="46" t="str">
        <f t="shared" si="30"/>
        <v/>
      </c>
      <c r="H35" s="46">
        <f>IF(SUM(E35:G35)&gt;0,SUM(E35:G35),"")</f>
        <v>17.572910433039873</v>
      </c>
      <c r="I35" s="46" t="str">
        <f>IF(F2="Tubing Only","",I22/275*'T3.6 Laminate Tests'!AQ53)</f>
        <v/>
      </c>
      <c r="J35" s="46" t="str">
        <f t="shared" ref="J35" si="31">IF(J26="tubing only","","N/A")</f>
        <v/>
      </c>
      <c r="K35" s="46">
        <f>IF($F$2="Tubing only",H35,IF($F$2="Composite only",I35,IF($F$2="Tubes + Composite",H35+I35,"No Type Selected")))</f>
        <v>17.572910433039873</v>
      </c>
      <c r="L35" s="13">
        <f>IF(AND($F$2="tubing only",OR($E35&lt;(0.999*E14/C14)*$C35,$F35&lt;(F14/C14)*$C35,$G35&lt;(G14/C14)*$C35)),0,IF(NOT($F$2="tubing only"),100*K35/65,100*H35/C35))</f>
        <v>100</v>
      </c>
      <c r="N35" s="9" t="s">
        <v>240</v>
      </c>
      <c r="O35" s="9"/>
      <c r="P35" s="9"/>
    </row>
    <row r="36" spans="2:16" ht="12.75" customHeight="1" x14ac:dyDescent="0.2">
      <c r="C36" s="99">
        <f>0.99*C27/C14</f>
        <v>1684.9638590400007</v>
      </c>
      <c r="D36" s="100"/>
      <c r="E36" s="99">
        <f t="shared" ref="E36:G36" si="32">IF(AND($F$2="tubing only",E14&gt;0),E27/E14,9E+99)</f>
        <v>1701.9836960000005</v>
      </c>
      <c r="F36" s="99">
        <f t="shared" si="32"/>
        <v>8.9999999999999999E+99</v>
      </c>
      <c r="G36" s="99">
        <f t="shared" si="32"/>
        <v>8.9999999999999999E+99</v>
      </c>
      <c r="H36" s="8"/>
    </row>
    <row r="37" spans="2:16" ht="12.75" customHeight="1" x14ac:dyDescent="0.2">
      <c r="B37" s="5" t="s">
        <v>504</v>
      </c>
      <c r="E37" s="50"/>
    </row>
    <row r="38" spans="2:16" ht="12.75" customHeight="1" x14ac:dyDescent="0.2">
      <c r="B38" s="593" t="s">
        <v>505</v>
      </c>
      <c r="C38" s="224"/>
      <c r="D38" s="224"/>
      <c r="E38" s="224"/>
      <c r="F38" s="224"/>
      <c r="G38" s="224"/>
      <c r="H38" s="224"/>
      <c r="I38" s="224"/>
      <c r="J38" s="224"/>
      <c r="K38" s="224"/>
      <c r="L38" s="224"/>
      <c r="M38" s="224"/>
      <c r="N38" s="224"/>
      <c r="O38" s="224"/>
      <c r="P38" s="560"/>
    </row>
    <row r="39" spans="2:16" ht="12.75" customHeight="1" x14ac:dyDescent="0.2">
      <c r="B39" s="594" t="s">
        <v>506</v>
      </c>
      <c r="C39" s="221"/>
      <c r="D39" s="221"/>
      <c r="E39" s="221"/>
      <c r="F39" s="221"/>
      <c r="G39" s="221"/>
      <c r="H39" s="221"/>
      <c r="I39" s="221"/>
      <c r="J39" s="221"/>
      <c r="K39" s="221"/>
      <c r="L39" s="221"/>
      <c r="M39" s="221"/>
      <c r="N39" s="221"/>
      <c r="O39" s="221"/>
      <c r="P39" s="243"/>
    </row>
    <row r="40" spans="2:16" ht="12.75" customHeight="1" x14ac:dyDescent="0.2">
      <c r="B40" s="242"/>
      <c r="C40" s="221"/>
      <c r="D40" s="221"/>
      <c r="E40" s="221"/>
      <c r="F40" s="221"/>
      <c r="G40" s="221"/>
      <c r="H40" s="221"/>
      <c r="I40" s="221"/>
      <c r="J40" s="221"/>
      <c r="K40" s="221"/>
      <c r="L40" s="221"/>
      <c r="M40" s="221"/>
      <c r="N40" s="221"/>
      <c r="O40" s="221"/>
      <c r="P40" s="243"/>
    </row>
    <row r="41" spans="2:16" ht="12.75" customHeight="1" x14ac:dyDescent="0.2">
      <c r="B41" s="242"/>
      <c r="C41" s="221"/>
      <c r="D41" s="221"/>
      <c r="E41" s="221"/>
      <c r="F41" s="221"/>
      <c r="G41" s="221"/>
      <c r="H41" s="221"/>
      <c r="I41" s="221"/>
      <c r="J41" s="221"/>
      <c r="K41" s="221"/>
      <c r="L41" s="221"/>
      <c r="M41" s="221"/>
      <c r="N41" s="221"/>
      <c r="O41" s="221"/>
      <c r="P41" s="243"/>
    </row>
    <row r="42" spans="2:16" ht="12.75" customHeight="1" x14ac:dyDescent="0.2">
      <c r="B42" s="242"/>
      <c r="C42" s="221"/>
      <c r="D42" s="221"/>
      <c r="E42" s="221"/>
      <c r="F42" s="221"/>
      <c r="G42" s="221"/>
      <c r="H42" s="221"/>
      <c r="I42" s="221"/>
      <c r="J42" s="221"/>
      <c r="K42" s="221"/>
      <c r="L42" s="221"/>
      <c r="M42" s="221"/>
      <c r="N42" s="221"/>
      <c r="O42" s="221"/>
      <c r="P42" s="243"/>
    </row>
    <row r="43" spans="2:16" ht="12.75" customHeight="1" x14ac:dyDescent="0.2">
      <c r="B43" s="242"/>
      <c r="C43" s="221"/>
      <c r="D43" s="221"/>
      <c r="E43" s="221"/>
      <c r="F43" s="221"/>
      <c r="G43" s="221"/>
      <c r="H43" s="221"/>
      <c r="I43" s="221"/>
      <c r="J43" s="221"/>
      <c r="K43" s="221"/>
      <c r="L43" s="221"/>
      <c r="M43" s="221"/>
      <c r="N43" s="221"/>
      <c r="O43" s="221"/>
      <c r="P43" s="243"/>
    </row>
    <row r="44" spans="2:16" ht="12.75" customHeight="1" x14ac:dyDescent="0.2">
      <c r="B44" s="242"/>
      <c r="C44" s="221"/>
      <c r="D44" s="221"/>
      <c r="E44" s="221"/>
      <c r="F44" s="221"/>
      <c r="G44" s="221"/>
      <c r="H44" s="221"/>
      <c r="I44" s="221"/>
      <c r="J44" s="221"/>
      <c r="K44" s="221"/>
      <c r="L44" s="221"/>
      <c r="M44" s="221"/>
      <c r="N44" s="221"/>
      <c r="O44" s="221"/>
      <c r="P44" s="243"/>
    </row>
    <row r="45" spans="2:16" ht="12.75" customHeight="1" x14ac:dyDescent="0.2">
      <c r="B45" s="242"/>
      <c r="C45" s="221"/>
      <c r="D45" s="221"/>
      <c r="E45" s="221"/>
      <c r="F45" s="221"/>
      <c r="G45" s="221"/>
      <c r="H45" s="221"/>
      <c r="I45" s="221"/>
      <c r="J45" s="221"/>
      <c r="K45" s="221"/>
      <c r="L45" s="221"/>
      <c r="M45" s="221"/>
      <c r="N45" s="221"/>
      <c r="O45" s="221"/>
      <c r="P45" s="243"/>
    </row>
    <row r="46" spans="2:16" ht="12.75" customHeight="1" x14ac:dyDescent="0.2">
      <c r="B46" s="242"/>
      <c r="C46" s="221"/>
      <c r="D46" s="221"/>
      <c r="E46" s="221"/>
      <c r="F46" s="221"/>
      <c r="G46" s="221"/>
      <c r="H46" s="221"/>
      <c r="I46" s="221"/>
      <c r="J46" s="221"/>
      <c r="K46" s="221"/>
      <c r="L46" s="221"/>
      <c r="M46" s="221"/>
      <c r="N46" s="221"/>
      <c r="O46" s="221"/>
      <c r="P46" s="243"/>
    </row>
    <row r="47" spans="2:16" ht="12.75" customHeight="1" x14ac:dyDescent="0.2">
      <c r="B47" s="242"/>
      <c r="C47" s="221"/>
      <c r="D47" s="221"/>
      <c r="E47" s="221"/>
      <c r="F47" s="221"/>
      <c r="G47" s="221"/>
      <c r="H47" s="221"/>
      <c r="I47" s="221"/>
      <c r="J47" s="221"/>
      <c r="K47" s="221"/>
      <c r="L47" s="221"/>
      <c r="M47" s="221"/>
      <c r="N47" s="221"/>
      <c r="O47" s="221"/>
      <c r="P47" s="243"/>
    </row>
    <row r="48" spans="2:16" ht="12.75" customHeight="1" x14ac:dyDescent="0.2">
      <c r="B48" s="242"/>
      <c r="C48" s="221"/>
      <c r="D48" s="221"/>
      <c r="E48" s="221"/>
      <c r="F48" s="221"/>
      <c r="G48" s="221"/>
      <c r="H48" s="221"/>
      <c r="I48" s="221"/>
      <c r="J48" s="221"/>
      <c r="K48" s="221"/>
      <c r="L48" s="221"/>
      <c r="M48" s="221"/>
      <c r="N48" s="221"/>
      <c r="O48" s="221"/>
      <c r="P48" s="243"/>
    </row>
    <row r="49" spans="2:16" ht="12.75" customHeight="1" x14ac:dyDescent="0.2">
      <c r="B49" s="242"/>
      <c r="C49" s="221"/>
      <c r="D49" s="221"/>
      <c r="E49" s="221"/>
      <c r="F49" s="221"/>
      <c r="G49" s="221"/>
      <c r="H49" s="221"/>
      <c r="I49" s="221"/>
      <c r="J49" s="221"/>
      <c r="K49" s="221"/>
      <c r="L49" s="221"/>
      <c r="M49" s="221"/>
      <c r="N49" s="221"/>
      <c r="O49" s="221"/>
      <c r="P49" s="243"/>
    </row>
    <row r="50" spans="2:16" ht="12.75" customHeight="1" x14ac:dyDescent="0.2">
      <c r="B50" s="242"/>
      <c r="C50" s="221"/>
      <c r="D50" s="221"/>
      <c r="E50" s="221"/>
      <c r="F50" s="221"/>
      <c r="G50" s="221"/>
      <c r="H50" s="221"/>
      <c r="I50" s="221"/>
      <c r="J50" s="221"/>
      <c r="K50" s="221"/>
      <c r="L50" s="221"/>
      <c r="M50" s="221"/>
      <c r="N50" s="221"/>
      <c r="O50" s="221"/>
      <c r="P50" s="243"/>
    </row>
    <row r="51" spans="2:16" ht="12.75" customHeight="1" x14ac:dyDescent="0.2">
      <c r="B51" s="242"/>
      <c r="C51" s="221"/>
      <c r="D51" s="221"/>
      <c r="E51" s="221"/>
      <c r="F51" s="221"/>
      <c r="G51" s="221"/>
      <c r="H51" s="221"/>
      <c r="I51" s="221"/>
      <c r="J51" s="221"/>
      <c r="K51" s="221"/>
      <c r="L51" s="221"/>
      <c r="M51" s="221"/>
      <c r="N51" s="221"/>
      <c r="O51" s="221"/>
      <c r="P51" s="243"/>
    </row>
    <row r="52" spans="2:16" ht="12.75" customHeight="1" x14ac:dyDescent="0.2">
      <c r="B52" s="242"/>
      <c r="C52" s="221"/>
      <c r="D52" s="221"/>
      <c r="E52" s="221"/>
      <c r="F52" s="221"/>
      <c r="G52" s="221"/>
      <c r="H52" s="221"/>
      <c r="I52" s="221"/>
      <c r="J52" s="221"/>
      <c r="K52" s="221"/>
      <c r="L52" s="221"/>
      <c r="M52" s="221"/>
      <c r="N52" s="221"/>
      <c r="O52" s="221"/>
      <c r="P52" s="243"/>
    </row>
    <row r="53" spans="2:16" ht="12.75" customHeight="1" x14ac:dyDescent="0.2">
      <c r="B53" s="242"/>
      <c r="C53" s="221"/>
      <c r="D53" s="221"/>
      <c r="E53" s="221"/>
      <c r="F53" s="221"/>
      <c r="G53" s="221"/>
      <c r="H53" s="221"/>
      <c r="I53" s="221"/>
      <c r="J53" s="221"/>
      <c r="K53" s="221"/>
      <c r="L53" s="221"/>
      <c r="M53" s="221"/>
      <c r="N53" s="221"/>
      <c r="O53" s="221"/>
      <c r="P53" s="243"/>
    </row>
    <row r="54" spans="2:16" ht="12.75" customHeight="1" x14ac:dyDescent="0.2">
      <c r="B54" s="242"/>
      <c r="C54" s="221"/>
      <c r="D54" s="221"/>
      <c r="E54" s="221"/>
      <c r="F54" s="221"/>
      <c r="G54" s="221"/>
      <c r="H54" s="221"/>
      <c r="I54" s="221"/>
      <c r="J54" s="221"/>
      <c r="K54" s="221"/>
      <c r="L54" s="221"/>
      <c r="M54" s="221"/>
      <c r="N54" s="221"/>
      <c r="O54" s="221"/>
      <c r="P54" s="243"/>
    </row>
    <row r="55" spans="2:16" ht="12.75" customHeight="1" x14ac:dyDescent="0.2">
      <c r="B55" s="242"/>
      <c r="C55" s="221"/>
      <c r="D55" s="221"/>
      <c r="E55" s="221"/>
      <c r="F55" s="221"/>
      <c r="G55" s="221"/>
      <c r="H55" s="221"/>
      <c r="I55" s="221"/>
      <c r="J55" s="221"/>
      <c r="K55" s="221"/>
      <c r="L55" s="221"/>
      <c r="M55" s="221"/>
      <c r="N55" s="221"/>
      <c r="O55" s="221"/>
      <c r="P55" s="243"/>
    </row>
    <row r="56" spans="2:16" ht="12.75" customHeight="1" x14ac:dyDescent="0.2">
      <c r="B56" s="242"/>
      <c r="C56" s="221"/>
      <c r="D56" s="221"/>
      <c r="E56" s="221"/>
      <c r="F56" s="221"/>
      <c r="G56" s="221"/>
      <c r="H56" s="221"/>
      <c r="I56" s="221"/>
      <c r="J56" s="221"/>
      <c r="K56" s="221"/>
      <c r="L56" s="221"/>
      <c r="M56" s="221"/>
      <c r="N56" s="221"/>
      <c r="O56" s="221"/>
      <c r="P56" s="243"/>
    </row>
    <row r="57" spans="2:16" ht="12.75" customHeight="1" x14ac:dyDescent="0.2">
      <c r="B57" s="242"/>
      <c r="C57" s="221"/>
      <c r="D57" s="221"/>
      <c r="E57" s="221"/>
      <c r="F57" s="221"/>
      <c r="G57" s="221"/>
      <c r="H57" s="221"/>
      <c r="I57" s="221"/>
      <c r="J57" s="221"/>
      <c r="K57" s="221"/>
      <c r="L57" s="221"/>
      <c r="M57" s="221"/>
      <c r="N57" s="221"/>
      <c r="O57" s="221"/>
      <c r="P57" s="243"/>
    </row>
    <row r="58" spans="2:16" ht="12.75" customHeight="1" x14ac:dyDescent="0.2">
      <c r="B58" s="242"/>
      <c r="C58" s="221"/>
      <c r="D58" s="221"/>
      <c r="E58" s="221"/>
      <c r="F58" s="221"/>
      <c r="G58" s="221"/>
      <c r="H58" s="221"/>
      <c r="I58" s="221"/>
      <c r="J58" s="221"/>
      <c r="K58" s="221"/>
      <c r="L58" s="221"/>
      <c r="M58" s="221"/>
      <c r="N58" s="221"/>
      <c r="O58" s="221"/>
      <c r="P58" s="243"/>
    </row>
    <row r="59" spans="2:16" ht="12.75" customHeight="1" x14ac:dyDescent="0.2">
      <c r="B59" s="242"/>
      <c r="C59" s="221"/>
      <c r="D59" s="221"/>
      <c r="E59" s="221"/>
      <c r="F59" s="221"/>
      <c r="G59" s="221"/>
      <c r="H59" s="221"/>
      <c r="I59" s="221"/>
      <c r="J59" s="221"/>
      <c r="K59" s="221"/>
      <c r="L59" s="221"/>
      <c r="M59" s="221"/>
      <c r="N59" s="221"/>
      <c r="O59" s="221"/>
      <c r="P59" s="243"/>
    </row>
    <row r="60" spans="2:16" ht="12.75" customHeight="1" x14ac:dyDescent="0.2">
      <c r="B60" s="242"/>
      <c r="C60" s="221"/>
      <c r="D60" s="221"/>
      <c r="E60" s="221"/>
      <c r="F60" s="221"/>
      <c r="G60" s="221"/>
      <c r="H60" s="221"/>
      <c r="I60" s="221"/>
      <c r="J60" s="221"/>
      <c r="K60" s="221"/>
      <c r="L60" s="221"/>
      <c r="M60" s="221"/>
      <c r="N60" s="221"/>
      <c r="O60" s="221"/>
      <c r="P60" s="243"/>
    </row>
    <row r="61" spans="2:16" ht="12.75" customHeight="1" x14ac:dyDescent="0.2">
      <c r="B61" s="242"/>
      <c r="C61" s="221"/>
      <c r="D61" s="221"/>
      <c r="E61" s="221"/>
      <c r="F61" s="221"/>
      <c r="G61" s="221"/>
      <c r="H61" s="221"/>
      <c r="I61" s="221"/>
      <c r="J61" s="221"/>
      <c r="K61" s="221"/>
      <c r="L61" s="221"/>
      <c r="M61" s="221"/>
      <c r="N61" s="221"/>
      <c r="O61" s="221"/>
      <c r="P61" s="243"/>
    </row>
    <row r="62" spans="2:16" ht="12.75" customHeight="1" x14ac:dyDescent="0.2">
      <c r="B62" s="242"/>
      <c r="C62" s="221"/>
      <c r="D62" s="221"/>
      <c r="E62" s="221"/>
      <c r="F62" s="221"/>
      <c r="G62" s="221"/>
      <c r="H62" s="221"/>
      <c r="I62" s="221"/>
      <c r="J62" s="221"/>
      <c r="K62" s="221"/>
      <c r="L62" s="221"/>
      <c r="M62" s="221"/>
      <c r="N62" s="221"/>
      <c r="O62" s="221"/>
      <c r="P62" s="243"/>
    </row>
    <row r="63" spans="2:16" ht="12.75" customHeight="1" x14ac:dyDescent="0.2">
      <c r="B63" s="242"/>
      <c r="C63" s="221"/>
      <c r="D63" s="221"/>
      <c r="E63" s="221"/>
      <c r="F63" s="221"/>
      <c r="G63" s="221"/>
      <c r="H63" s="221"/>
      <c r="I63" s="221"/>
      <c r="J63" s="221"/>
      <c r="K63" s="221"/>
      <c r="L63" s="221"/>
      <c r="M63" s="221"/>
      <c r="N63" s="221"/>
      <c r="O63" s="221"/>
      <c r="P63" s="243"/>
    </row>
    <row r="64" spans="2:16" ht="12.75" customHeight="1" x14ac:dyDescent="0.2">
      <c r="B64" s="242"/>
      <c r="C64" s="221"/>
      <c r="D64" s="221"/>
      <c r="E64" s="221"/>
      <c r="F64" s="221"/>
      <c r="G64" s="221"/>
      <c r="H64" s="221"/>
      <c r="I64" s="221"/>
      <c r="J64" s="221"/>
      <c r="K64" s="221"/>
      <c r="L64" s="221"/>
      <c r="M64" s="221"/>
      <c r="N64" s="221"/>
      <c r="O64" s="221"/>
      <c r="P64" s="243"/>
    </row>
    <row r="65" spans="2:16" ht="12.75" customHeight="1" x14ac:dyDescent="0.2">
      <c r="B65" s="242"/>
      <c r="C65" s="221"/>
      <c r="D65" s="221"/>
      <c r="E65" s="221"/>
      <c r="F65" s="221"/>
      <c r="G65" s="221"/>
      <c r="H65" s="221"/>
      <c r="I65" s="221"/>
      <c r="J65" s="221"/>
      <c r="K65" s="221"/>
      <c r="L65" s="221"/>
      <c r="M65" s="221"/>
      <c r="N65" s="221"/>
      <c r="O65" s="221"/>
      <c r="P65" s="243"/>
    </row>
    <row r="66" spans="2:16" ht="12.75" customHeight="1" x14ac:dyDescent="0.2">
      <c r="B66" s="242"/>
      <c r="C66" s="221"/>
      <c r="D66" s="221"/>
      <c r="E66" s="221"/>
      <c r="F66" s="221"/>
      <c r="G66" s="221"/>
      <c r="H66" s="221"/>
      <c r="I66" s="221"/>
      <c r="J66" s="221"/>
      <c r="K66" s="221"/>
      <c r="L66" s="221"/>
      <c r="M66" s="221"/>
      <c r="N66" s="221"/>
      <c r="O66" s="221"/>
      <c r="P66" s="243"/>
    </row>
    <row r="67" spans="2:16" ht="12.75" customHeight="1" x14ac:dyDescent="0.2">
      <c r="B67" s="242"/>
      <c r="C67" s="221"/>
      <c r="D67" s="221"/>
      <c r="E67" s="221"/>
      <c r="F67" s="221"/>
      <c r="G67" s="221"/>
      <c r="H67" s="221"/>
      <c r="I67" s="221"/>
      <c r="J67" s="221"/>
      <c r="K67" s="221"/>
      <c r="L67" s="221"/>
      <c r="M67" s="221"/>
      <c r="N67" s="221"/>
      <c r="O67" s="221"/>
      <c r="P67" s="243"/>
    </row>
    <row r="68" spans="2:16" ht="12.75" customHeight="1" x14ac:dyDescent="0.2">
      <c r="B68" s="242"/>
      <c r="C68" s="221"/>
      <c r="D68" s="221"/>
      <c r="E68" s="221"/>
      <c r="F68" s="221"/>
      <c r="G68" s="221"/>
      <c r="H68" s="221"/>
      <c r="I68" s="221"/>
      <c r="J68" s="221"/>
      <c r="K68" s="221"/>
      <c r="L68" s="221"/>
      <c r="M68" s="221"/>
      <c r="N68" s="221"/>
      <c r="O68" s="221"/>
      <c r="P68" s="243"/>
    </row>
    <row r="69" spans="2:16" ht="12.75" customHeight="1" x14ac:dyDescent="0.2">
      <c r="B69" s="242"/>
      <c r="C69" s="221"/>
      <c r="D69" s="221"/>
      <c r="E69" s="221"/>
      <c r="F69" s="221"/>
      <c r="G69" s="221"/>
      <c r="H69" s="221"/>
      <c r="I69" s="221"/>
      <c r="J69" s="221"/>
      <c r="K69" s="221"/>
      <c r="L69" s="221"/>
      <c r="M69" s="221"/>
      <c r="N69" s="221"/>
      <c r="O69" s="221"/>
      <c r="P69" s="243"/>
    </row>
    <row r="70" spans="2:16" ht="12.75" customHeight="1" x14ac:dyDescent="0.2">
      <c r="B70" s="242"/>
      <c r="C70" s="221"/>
      <c r="D70" s="221"/>
      <c r="E70" s="221"/>
      <c r="F70" s="221"/>
      <c r="G70" s="221"/>
      <c r="H70" s="221"/>
      <c r="I70" s="221"/>
      <c r="J70" s="221"/>
      <c r="K70" s="221"/>
      <c r="L70" s="221"/>
      <c r="M70" s="221"/>
      <c r="N70" s="221"/>
      <c r="O70" s="221"/>
      <c r="P70" s="243"/>
    </row>
    <row r="71" spans="2:16" ht="12.75" customHeight="1" x14ac:dyDescent="0.2">
      <c r="B71" s="242"/>
      <c r="C71" s="221"/>
      <c r="D71" s="221"/>
      <c r="E71" s="221"/>
      <c r="F71" s="221"/>
      <c r="G71" s="221"/>
      <c r="H71" s="221"/>
      <c r="I71" s="221"/>
      <c r="J71" s="221"/>
      <c r="K71" s="221"/>
      <c r="L71" s="221"/>
      <c r="M71" s="221"/>
      <c r="N71" s="221"/>
      <c r="O71" s="221"/>
      <c r="P71" s="243"/>
    </row>
    <row r="72" spans="2:16" ht="12.75" customHeight="1" x14ac:dyDescent="0.2">
      <c r="B72" s="242"/>
      <c r="C72" s="221"/>
      <c r="D72" s="221"/>
      <c r="E72" s="221"/>
      <c r="F72" s="221"/>
      <c r="G72" s="221"/>
      <c r="H72" s="221"/>
      <c r="I72" s="221"/>
      <c r="J72" s="221"/>
      <c r="K72" s="221"/>
      <c r="L72" s="221"/>
      <c r="M72" s="221"/>
      <c r="N72" s="221"/>
      <c r="O72" s="221"/>
      <c r="P72" s="243"/>
    </row>
    <row r="73" spans="2:16" ht="12.75" customHeight="1" x14ac:dyDescent="0.2">
      <c r="B73" s="242"/>
      <c r="C73" s="221"/>
      <c r="D73" s="221"/>
      <c r="E73" s="221"/>
      <c r="F73" s="221"/>
      <c r="G73" s="221"/>
      <c r="H73" s="221"/>
      <c r="I73" s="221"/>
      <c r="J73" s="221"/>
      <c r="K73" s="221"/>
      <c r="L73" s="221"/>
      <c r="M73" s="221"/>
      <c r="N73" s="221"/>
      <c r="O73" s="221"/>
      <c r="P73" s="243"/>
    </row>
    <row r="74" spans="2:16" ht="12.75" customHeight="1" x14ac:dyDescent="0.2">
      <c r="B74" s="242"/>
      <c r="C74" s="221"/>
      <c r="D74" s="221"/>
      <c r="E74" s="221"/>
      <c r="F74" s="221"/>
      <c r="G74" s="221"/>
      <c r="H74" s="221"/>
      <c r="I74" s="221"/>
      <c r="J74" s="221"/>
      <c r="K74" s="221"/>
      <c r="L74" s="221"/>
      <c r="M74" s="221"/>
      <c r="N74" s="221"/>
      <c r="O74" s="221"/>
      <c r="P74" s="243"/>
    </row>
    <row r="75" spans="2:16" ht="12.75" customHeight="1" x14ac:dyDescent="0.2">
      <c r="B75" s="242"/>
      <c r="C75" s="221"/>
      <c r="D75" s="221"/>
      <c r="E75" s="221"/>
      <c r="F75" s="221"/>
      <c r="G75" s="221"/>
      <c r="H75" s="221"/>
      <c r="I75" s="221"/>
      <c r="J75" s="221"/>
      <c r="K75" s="221"/>
      <c r="L75" s="221"/>
      <c r="M75" s="221"/>
      <c r="N75" s="221"/>
      <c r="O75" s="221"/>
      <c r="P75" s="243"/>
    </row>
    <row r="76" spans="2:16" ht="12.75" customHeight="1" x14ac:dyDescent="0.2">
      <c r="B76" s="242"/>
      <c r="C76" s="221"/>
      <c r="D76" s="221"/>
      <c r="E76" s="221"/>
      <c r="F76" s="221"/>
      <c r="G76" s="221"/>
      <c r="H76" s="221"/>
      <c r="I76" s="221"/>
      <c r="J76" s="221"/>
      <c r="K76" s="221"/>
      <c r="L76" s="221"/>
      <c r="M76" s="221"/>
      <c r="N76" s="221"/>
      <c r="O76" s="221"/>
      <c r="P76" s="243"/>
    </row>
    <row r="77" spans="2:16" ht="12.75" customHeight="1" x14ac:dyDescent="0.2">
      <c r="B77" s="242"/>
      <c r="C77" s="221"/>
      <c r="D77" s="221"/>
      <c r="E77" s="221"/>
      <c r="F77" s="221"/>
      <c r="G77" s="221"/>
      <c r="H77" s="221"/>
      <c r="I77" s="221"/>
      <c r="J77" s="221"/>
      <c r="K77" s="221"/>
      <c r="L77" s="221"/>
      <c r="M77" s="221"/>
      <c r="N77" s="221"/>
      <c r="O77" s="221"/>
      <c r="P77" s="243"/>
    </row>
    <row r="78" spans="2:16" ht="12.75" customHeight="1" x14ac:dyDescent="0.2">
      <c r="B78" s="242"/>
      <c r="C78" s="221"/>
      <c r="D78" s="221"/>
      <c r="E78" s="221"/>
      <c r="F78" s="221"/>
      <c r="G78" s="221"/>
      <c r="H78" s="221"/>
      <c r="I78" s="221"/>
      <c r="J78" s="221"/>
      <c r="K78" s="221"/>
      <c r="L78" s="221"/>
      <c r="M78" s="221"/>
      <c r="N78" s="221"/>
      <c r="O78" s="221"/>
      <c r="P78" s="243"/>
    </row>
    <row r="79" spans="2:16" ht="12.75" customHeight="1" x14ac:dyDescent="0.2">
      <c r="B79" s="242"/>
      <c r="C79" s="221"/>
      <c r="D79" s="221"/>
      <c r="E79" s="221"/>
      <c r="F79" s="221"/>
      <c r="G79" s="221"/>
      <c r="H79" s="221"/>
      <c r="I79" s="221"/>
      <c r="J79" s="221"/>
      <c r="K79" s="221"/>
      <c r="L79" s="221"/>
      <c r="M79" s="221"/>
      <c r="N79" s="221"/>
      <c r="O79" s="221"/>
      <c r="P79" s="243"/>
    </row>
    <row r="80" spans="2:16" ht="12.75" customHeight="1" x14ac:dyDescent="0.2">
      <c r="B80" s="242"/>
      <c r="C80" s="221"/>
      <c r="D80" s="221"/>
      <c r="E80" s="221"/>
      <c r="F80" s="221"/>
      <c r="G80" s="221"/>
      <c r="H80" s="221"/>
      <c r="I80" s="221"/>
      <c r="J80" s="221"/>
      <c r="K80" s="221"/>
      <c r="L80" s="221"/>
      <c r="M80" s="221"/>
      <c r="N80" s="221"/>
      <c r="O80" s="221"/>
      <c r="P80" s="243"/>
    </row>
    <row r="81" spans="2:16" ht="12.75" customHeight="1" x14ac:dyDescent="0.2">
      <c r="B81" s="242"/>
      <c r="C81" s="221"/>
      <c r="D81" s="221"/>
      <c r="E81" s="221"/>
      <c r="F81" s="221"/>
      <c r="G81" s="221"/>
      <c r="H81" s="221"/>
      <c r="I81" s="221"/>
      <c r="J81" s="221"/>
      <c r="K81" s="221"/>
      <c r="L81" s="221"/>
      <c r="M81" s="221"/>
      <c r="N81" s="221"/>
      <c r="O81" s="221"/>
      <c r="P81" s="243"/>
    </row>
    <row r="82" spans="2:16" ht="12.75" customHeight="1" x14ac:dyDescent="0.2">
      <c r="B82" s="242"/>
      <c r="C82" s="221"/>
      <c r="D82" s="221"/>
      <c r="E82" s="221"/>
      <c r="F82" s="221"/>
      <c r="G82" s="221"/>
      <c r="H82" s="221"/>
      <c r="I82" s="221"/>
      <c r="J82" s="221"/>
      <c r="K82" s="221"/>
      <c r="L82" s="221"/>
      <c r="M82" s="221"/>
      <c r="N82" s="221"/>
      <c r="O82" s="221"/>
      <c r="P82" s="243"/>
    </row>
    <row r="83" spans="2:16" ht="12.75" customHeight="1" x14ac:dyDescent="0.2">
      <c r="B83" s="242"/>
      <c r="C83" s="221"/>
      <c r="D83" s="221"/>
      <c r="E83" s="221"/>
      <c r="F83" s="221"/>
      <c r="G83" s="221"/>
      <c r="H83" s="221"/>
      <c r="I83" s="221"/>
      <c r="J83" s="221"/>
      <c r="K83" s="221"/>
      <c r="L83" s="221"/>
      <c r="M83" s="221"/>
      <c r="N83" s="221"/>
      <c r="O83" s="221"/>
      <c r="P83" s="243"/>
    </row>
    <row r="84" spans="2:16" ht="12.75" customHeight="1" x14ac:dyDescent="0.2">
      <c r="B84" s="242"/>
      <c r="C84" s="221"/>
      <c r="D84" s="221"/>
      <c r="E84" s="221"/>
      <c r="F84" s="221"/>
      <c r="G84" s="221"/>
      <c r="H84" s="221"/>
      <c r="I84" s="221"/>
      <c r="J84" s="221"/>
      <c r="K84" s="221"/>
      <c r="L84" s="221"/>
      <c r="M84" s="221"/>
      <c r="N84" s="221"/>
      <c r="O84" s="221"/>
      <c r="P84" s="243"/>
    </row>
    <row r="85" spans="2:16" ht="12.75" customHeight="1" x14ac:dyDescent="0.2">
      <c r="B85" s="242"/>
      <c r="C85" s="221"/>
      <c r="D85" s="221"/>
      <c r="E85" s="221"/>
      <c r="F85" s="221"/>
      <c r="G85" s="221"/>
      <c r="H85" s="221"/>
      <c r="I85" s="221"/>
      <c r="J85" s="221"/>
      <c r="K85" s="221"/>
      <c r="L85" s="221"/>
      <c r="M85" s="221"/>
      <c r="N85" s="221"/>
      <c r="O85" s="221"/>
      <c r="P85" s="243"/>
    </row>
    <row r="86" spans="2:16" ht="12.75" customHeight="1" x14ac:dyDescent="0.2">
      <c r="B86" s="242"/>
      <c r="C86" s="221"/>
      <c r="D86" s="221"/>
      <c r="E86" s="221"/>
      <c r="F86" s="221"/>
      <c r="G86" s="221"/>
      <c r="H86" s="221"/>
      <c r="I86" s="221"/>
      <c r="J86" s="221"/>
      <c r="K86" s="221"/>
      <c r="L86" s="221"/>
      <c r="M86" s="221"/>
      <c r="N86" s="221"/>
      <c r="O86" s="221"/>
      <c r="P86" s="243"/>
    </row>
    <row r="87" spans="2:16" ht="12.75" customHeight="1" x14ac:dyDescent="0.2">
      <c r="B87" s="242"/>
      <c r="C87" s="221"/>
      <c r="D87" s="221"/>
      <c r="E87" s="221"/>
      <c r="F87" s="221"/>
      <c r="G87" s="221"/>
      <c r="H87" s="221"/>
      <c r="I87" s="221"/>
      <c r="J87" s="221"/>
      <c r="K87" s="221"/>
      <c r="L87" s="221"/>
      <c r="M87" s="221"/>
      <c r="N87" s="221"/>
      <c r="O87" s="221"/>
      <c r="P87" s="243"/>
    </row>
    <row r="88" spans="2:16" ht="12.75" customHeight="1" x14ac:dyDescent="0.2">
      <c r="B88" s="242"/>
      <c r="C88" s="221"/>
      <c r="D88" s="221"/>
      <c r="E88" s="221"/>
      <c r="F88" s="221"/>
      <c r="G88" s="221"/>
      <c r="H88" s="221"/>
      <c r="I88" s="221"/>
      <c r="J88" s="221"/>
      <c r="K88" s="221"/>
      <c r="L88" s="221"/>
      <c r="M88" s="221"/>
      <c r="N88" s="221"/>
      <c r="O88" s="221"/>
      <c r="P88" s="243"/>
    </row>
    <row r="89" spans="2:16" ht="12.75" customHeight="1" x14ac:dyDescent="0.2">
      <c r="B89" s="242"/>
      <c r="C89" s="221"/>
      <c r="D89" s="221"/>
      <c r="E89" s="221"/>
      <c r="F89" s="221"/>
      <c r="G89" s="221"/>
      <c r="H89" s="221"/>
      <c r="I89" s="221"/>
      <c r="J89" s="221"/>
      <c r="K89" s="221"/>
      <c r="L89" s="221"/>
      <c r="M89" s="221"/>
      <c r="N89" s="221"/>
      <c r="O89" s="221"/>
      <c r="P89" s="243"/>
    </row>
    <row r="90" spans="2:16" ht="12.75" customHeight="1" x14ac:dyDescent="0.2">
      <c r="B90" s="242"/>
      <c r="C90" s="221"/>
      <c r="D90" s="221"/>
      <c r="E90" s="221"/>
      <c r="F90" s="221"/>
      <c r="G90" s="221"/>
      <c r="H90" s="221"/>
      <c r="I90" s="221"/>
      <c r="J90" s="221"/>
      <c r="K90" s="221"/>
      <c r="L90" s="221"/>
      <c r="M90" s="221"/>
      <c r="N90" s="221"/>
      <c r="O90" s="221"/>
      <c r="P90" s="243"/>
    </row>
    <row r="91" spans="2:16" ht="12.75" customHeight="1" x14ac:dyDescent="0.2">
      <c r="B91" s="242"/>
      <c r="C91" s="221"/>
      <c r="D91" s="221"/>
      <c r="E91" s="221"/>
      <c r="F91" s="221"/>
      <c r="G91" s="221"/>
      <c r="H91" s="221"/>
      <c r="I91" s="221"/>
      <c r="J91" s="221"/>
      <c r="K91" s="221"/>
      <c r="L91" s="221"/>
      <c r="M91" s="221"/>
      <c r="N91" s="221"/>
      <c r="O91" s="221"/>
      <c r="P91" s="243"/>
    </row>
    <row r="92" spans="2:16" ht="12.75" customHeight="1" x14ac:dyDescent="0.2">
      <c r="B92" s="242"/>
      <c r="C92" s="221"/>
      <c r="D92" s="221"/>
      <c r="E92" s="221"/>
      <c r="F92" s="221"/>
      <c r="G92" s="221"/>
      <c r="H92" s="221"/>
      <c r="I92" s="221"/>
      <c r="J92" s="221"/>
      <c r="K92" s="221"/>
      <c r="L92" s="221"/>
      <c r="M92" s="221"/>
      <c r="N92" s="221"/>
      <c r="O92" s="221"/>
      <c r="P92" s="243"/>
    </row>
    <row r="93" spans="2:16" ht="12.75" customHeight="1" x14ac:dyDescent="0.2">
      <c r="B93" s="242"/>
      <c r="C93" s="221"/>
      <c r="D93" s="221"/>
      <c r="E93" s="221"/>
      <c r="F93" s="221"/>
      <c r="G93" s="221"/>
      <c r="H93" s="221"/>
      <c r="I93" s="221"/>
      <c r="J93" s="221"/>
      <c r="K93" s="221"/>
      <c r="L93" s="221"/>
      <c r="M93" s="221"/>
      <c r="N93" s="221"/>
      <c r="O93" s="221"/>
      <c r="P93" s="243"/>
    </row>
    <row r="94" spans="2:16" ht="12.75" customHeight="1" x14ac:dyDescent="0.2">
      <c r="B94" s="242"/>
      <c r="C94" s="221"/>
      <c r="D94" s="221"/>
      <c r="E94" s="221"/>
      <c r="F94" s="221"/>
      <c r="G94" s="221"/>
      <c r="H94" s="221"/>
      <c r="I94" s="221"/>
      <c r="J94" s="221"/>
      <c r="K94" s="221"/>
      <c r="L94" s="221"/>
      <c r="M94" s="221"/>
      <c r="N94" s="221"/>
      <c r="O94" s="221"/>
      <c r="P94" s="243"/>
    </row>
    <row r="95" spans="2:16" ht="12.75" customHeight="1" x14ac:dyDescent="0.2">
      <c r="B95" s="242"/>
      <c r="C95" s="221"/>
      <c r="D95" s="221"/>
      <c r="E95" s="221"/>
      <c r="F95" s="221"/>
      <c r="G95" s="221"/>
      <c r="H95" s="221"/>
      <c r="I95" s="221"/>
      <c r="J95" s="221"/>
      <c r="K95" s="221"/>
      <c r="L95" s="221"/>
      <c r="M95" s="221"/>
      <c r="N95" s="221"/>
      <c r="O95" s="221"/>
      <c r="P95" s="243"/>
    </row>
    <row r="96" spans="2:16" ht="12.75" customHeight="1" x14ac:dyDescent="0.2">
      <c r="B96" s="242"/>
      <c r="C96" s="221"/>
      <c r="D96" s="221"/>
      <c r="E96" s="221"/>
      <c r="F96" s="221"/>
      <c r="G96" s="221"/>
      <c r="H96" s="221"/>
      <c r="I96" s="221"/>
      <c r="J96" s="221"/>
      <c r="K96" s="221"/>
      <c r="L96" s="221"/>
      <c r="M96" s="221"/>
      <c r="N96" s="221"/>
      <c r="O96" s="221"/>
      <c r="P96" s="243"/>
    </row>
    <row r="97" spans="2:16" ht="12.75" customHeight="1" x14ac:dyDescent="0.2">
      <c r="B97" s="242"/>
      <c r="C97" s="221"/>
      <c r="D97" s="221"/>
      <c r="E97" s="221"/>
      <c r="F97" s="221"/>
      <c r="G97" s="221"/>
      <c r="H97" s="221"/>
      <c r="I97" s="221"/>
      <c r="J97" s="221"/>
      <c r="K97" s="221"/>
      <c r="L97" s="221"/>
      <c r="M97" s="221"/>
      <c r="N97" s="221"/>
      <c r="O97" s="221"/>
      <c r="P97" s="243"/>
    </row>
    <row r="98" spans="2:16" ht="12.75" customHeight="1" x14ac:dyDescent="0.2">
      <c r="B98" s="242"/>
      <c r="C98" s="221"/>
      <c r="D98" s="221"/>
      <c r="E98" s="221"/>
      <c r="F98" s="221"/>
      <c r="G98" s="221"/>
      <c r="H98" s="221"/>
      <c r="I98" s="221"/>
      <c r="J98" s="221"/>
      <c r="K98" s="221"/>
      <c r="L98" s="221"/>
      <c r="M98" s="221"/>
      <c r="N98" s="221"/>
      <c r="O98" s="221"/>
      <c r="P98" s="243"/>
    </row>
    <row r="99" spans="2:16" ht="12.75" customHeight="1" x14ac:dyDescent="0.2">
      <c r="B99" s="242"/>
      <c r="C99" s="221"/>
      <c r="D99" s="221"/>
      <c r="E99" s="221"/>
      <c r="F99" s="221"/>
      <c r="G99" s="221"/>
      <c r="H99" s="221"/>
      <c r="I99" s="221"/>
      <c r="J99" s="221"/>
      <c r="K99" s="221"/>
      <c r="L99" s="221"/>
      <c r="M99" s="221"/>
      <c r="N99" s="221"/>
      <c r="O99" s="221"/>
      <c r="P99" s="243"/>
    </row>
    <row r="100" spans="2:16" ht="12.75" customHeight="1" x14ac:dyDescent="0.2">
      <c r="B100" s="242"/>
      <c r="C100" s="221"/>
      <c r="D100" s="221"/>
      <c r="E100" s="221"/>
      <c r="F100" s="221"/>
      <c r="G100" s="221"/>
      <c r="H100" s="221"/>
      <c r="I100" s="221"/>
      <c r="J100" s="221"/>
      <c r="K100" s="221"/>
      <c r="L100" s="221"/>
      <c r="M100" s="221"/>
      <c r="N100" s="221"/>
      <c r="O100" s="221"/>
      <c r="P100" s="243"/>
    </row>
    <row r="101" spans="2:16" ht="12.75" customHeight="1" x14ac:dyDescent="0.2">
      <c r="B101" s="242"/>
      <c r="C101" s="221"/>
      <c r="D101" s="221"/>
      <c r="E101" s="221"/>
      <c r="F101" s="221"/>
      <c r="G101" s="221"/>
      <c r="H101" s="221"/>
      <c r="I101" s="221"/>
      <c r="J101" s="221"/>
      <c r="K101" s="221"/>
      <c r="L101" s="221"/>
      <c r="M101" s="221"/>
      <c r="N101" s="221"/>
      <c r="O101" s="221"/>
      <c r="P101" s="243"/>
    </row>
    <row r="102" spans="2:16" ht="12.75" customHeight="1" x14ac:dyDescent="0.2">
      <c r="B102" s="242"/>
      <c r="C102" s="221"/>
      <c r="D102" s="221"/>
      <c r="E102" s="221"/>
      <c r="F102" s="221"/>
      <c r="G102" s="221"/>
      <c r="H102" s="221"/>
      <c r="I102" s="221"/>
      <c r="J102" s="221"/>
      <c r="K102" s="221"/>
      <c r="L102" s="221"/>
      <c r="M102" s="221"/>
      <c r="N102" s="221"/>
      <c r="O102" s="221"/>
      <c r="P102" s="243"/>
    </row>
    <row r="103" spans="2:16" ht="12.75" customHeight="1" x14ac:dyDescent="0.2">
      <c r="B103" s="242"/>
      <c r="C103" s="221"/>
      <c r="D103" s="221"/>
      <c r="E103" s="221"/>
      <c r="F103" s="221"/>
      <c r="G103" s="221"/>
      <c r="H103" s="221"/>
      <c r="I103" s="221"/>
      <c r="J103" s="221"/>
      <c r="K103" s="221"/>
      <c r="L103" s="221"/>
      <c r="M103" s="221"/>
      <c r="N103" s="221"/>
      <c r="O103" s="221"/>
      <c r="P103" s="243"/>
    </row>
    <row r="104" spans="2:16" ht="12.75" customHeight="1" x14ac:dyDescent="0.2">
      <c r="B104" s="242"/>
      <c r="C104" s="221"/>
      <c r="D104" s="221"/>
      <c r="E104" s="221"/>
      <c r="F104" s="221"/>
      <c r="G104" s="221"/>
      <c r="H104" s="221"/>
      <c r="I104" s="221"/>
      <c r="J104" s="221"/>
      <c r="K104" s="221"/>
      <c r="L104" s="221"/>
      <c r="M104" s="221"/>
      <c r="N104" s="221"/>
      <c r="O104" s="221"/>
      <c r="P104" s="243"/>
    </row>
    <row r="105" spans="2:16" ht="12.75" customHeight="1" x14ac:dyDescent="0.2">
      <c r="B105" s="242"/>
      <c r="C105" s="221"/>
      <c r="D105" s="221"/>
      <c r="E105" s="221"/>
      <c r="F105" s="221"/>
      <c r="G105" s="221"/>
      <c r="H105" s="221"/>
      <c r="I105" s="221"/>
      <c r="J105" s="221"/>
      <c r="K105" s="221"/>
      <c r="L105" s="221"/>
      <c r="M105" s="221"/>
      <c r="N105" s="221"/>
      <c r="O105" s="221"/>
      <c r="P105" s="243"/>
    </row>
    <row r="106" spans="2:16" ht="12.75" customHeight="1" x14ac:dyDescent="0.2">
      <c r="B106" s="242"/>
      <c r="C106" s="221"/>
      <c r="D106" s="221"/>
      <c r="E106" s="221"/>
      <c r="F106" s="221"/>
      <c r="G106" s="221"/>
      <c r="H106" s="221"/>
      <c r="I106" s="221"/>
      <c r="J106" s="221"/>
      <c r="K106" s="221"/>
      <c r="L106" s="221"/>
      <c r="M106" s="221"/>
      <c r="N106" s="221"/>
      <c r="O106" s="221"/>
      <c r="P106" s="243"/>
    </row>
    <row r="107" spans="2:16" ht="12.75" customHeight="1" x14ac:dyDescent="0.2">
      <c r="B107" s="242"/>
      <c r="C107" s="221"/>
      <c r="D107" s="221"/>
      <c r="E107" s="221"/>
      <c r="F107" s="221"/>
      <c r="G107" s="221"/>
      <c r="H107" s="221"/>
      <c r="I107" s="221"/>
      <c r="J107" s="221"/>
      <c r="K107" s="221"/>
      <c r="L107" s="221"/>
      <c r="M107" s="221"/>
      <c r="N107" s="221"/>
      <c r="O107" s="221"/>
      <c r="P107" s="243"/>
    </row>
    <row r="108" spans="2:16" ht="12.75" customHeight="1" x14ac:dyDescent="0.2">
      <c r="B108" s="242"/>
      <c r="C108" s="221"/>
      <c r="D108" s="221"/>
      <c r="E108" s="221"/>
      <c r="F108" s="221"/>
      <c r="G108" s="221"/>
      <c r="H108" s="221"/>
      <c r="I108" s="221"/>
      <c r="J108" s="221"/>
      <c r="K108" s="221"/>
      <c r="L108" s="221"/>
      <c r="M108" s="221"/>
      <c r="N108" s="221"/>
      <c r="O108" s="221"/>
      <c r="P108" s="243"/>
    </row>
    <row r="109" spans="2:16" ht="12.75" customHeight="1" x14ac:dyDescent="0.2">
      <c r="B109" s="242"/>
      <c r="C109" s="221"/>
      <c r="D109" s="221"/>
      <c r="E109" s="221"/>
      <c r="F109" s="221"/>
      <c r="G109" s="221"/>
      <c r="H109" s="221"/>
      <c r="I109" s="221"/>
      <c r="J109" s="221"/>
      <c r="K109" s="221"/>
      <c r="L109" s="221"/>
      <c r="M109" s="221"/>
      <c r="N109" s="221"/>
      <c r="O109" s="221"/>
      <c r="P109" s="243"/>
    </row>
    <row r="110" spans="2:16" ht="12.75" customHeight="1" x14ac:dyDescent="0.2">
      <c r="B110" s="242"/>
      <c r="C110" s="221"/>
      <c r="D110" s="221"/>
      <c r="E110" s="221"/>
      <c r="F110" s="221"/>
      <c r="G110" s="221"/>
      <c r="H110" s="221"/>
      <c r="I110" s="221"/>
      <c r="J110" s="221"/>
      <c r="K110" s="221"/>
      <c r="L110" s="221"/>
      <c r="M110" s="221"/>
      <c r="N110" s="221"/>
      <c r="O110" s="221"/>
      <c r="P110" s="243"/>
    </row>
    <row r="111" spans="2:16" ht="12.75" customHeight="1" x14ac:dyDescent="0.2">
      <c r="B111" s="242"/>
      <c r="C111" s="221"/>
      <c r="D111" s="221"/>
      <c r="E111" s="221"/>
      <c r="F111" s="221"/>
      <c r="G111" s="221"/>
      <c r="H111" s="221"/>
      <c r="I111" s="221"/>
      <c r="J111" s="221"/>
      <c r="K111" s="221"/>
      <c r="L111" s="221"/>
      <c r="M111" s="221"/>
      <c r="N111" s="221"/>
      <c r="O111" s="221"/>
      <c r="P111" s="243"/>
    </row>
    <row r="112" spans="2:16" ht="12.75" customHeight="1" x14ac:dyDescent="0.2">
      <c r="B112" s="242"/>
      <c r="C112" s="221"/>
      <c r="D112" s="221"/>
      <c r="E112" s="221"/>
      <c r="F112" s="221"/>
      <c r="G112" s="221"/>
      <c r="H112" s="221"/>
      <c r="I112" s="221"/>
      <c r="J112" s="221"/>
      <c r="K112" s="221"/>
      <c r="L112" s="221"/>
      <c r="M112" s="221"/>
      <c r="N112" s="221"/>
      <c r="O112" s="221"/>
      <c r="P112" s="243"/>
    </row>
    <row r="113" spans="2:16" ht="12.75" customHeight="1" x14ac:dyDescent="0.2">
      <c r="B113" s="242"/>
      <c r="C113" s="221"/>
      <c r="D113" s="221"/>
      <c r="E113" s="221"/>
      <c r="F113" s="221"/>
      <c r="G113" s="221"/>
      <c r="H113" s="221"/>
      <c r="I113" s="221"/>
      <c r="J113" s="221"/>
      <c r="K113" s="221"/>
      <c r="L113" s="221"/>
      <c r="M113" s="221"/>
      <c r="N113" s="221"/>
      <c r="O113" s="221"/>
      <c r="P113" s="243"/>
    </row>
    <row r="114" spans="2:16" ht="12.75" customHeight="1" x14ac:dyDescent="0.2">
      <c r="B114" s="242"/>
      <c r="C114" s="221"/>
      <c r="D114" s="221"/>
      <c r="E114" s="221"/>
      <c r="F114" s="221"/>
      <c r="G114" s="221"/>
      <c r="H114" s="221"/>
      <c r="I114" s="221"/>
      <c r="J114" s="221"/>
      <c r="K114" s="221"/>
      <c r="L114" s="221"/>
      <c r="M114" s="221"/>
      <c r="N114" s="221"/>
      <c r="O114" s="221"/>
      <c r="P114" s="243"/>
    </row>
    <row r="115" spans="2:16" ht="12.75" customHeight="1" x14ac:dyDescent="0.2">
      <c r="B115" s="242"/>
      <c r="C115" s="221"/>
      <c r="D115" s="221"/>
      <c r="E115" s="221"/>
      <c r="F115" s="221"/>
      <c r="G115" s="221"/>
      <c r="H115" s="221"/>
      <c r="I115" s="221"/>
      <c r="J115" s="221"/>
      <c r="K115" s="221"/>
      <c r="L115" s="221"/>
      <c r="M115" s="221"/>
      <c r="N115" s="221"/>
      <c r="O115" s="221"/>
      <c r="P115" s="243"/>
    </row>
    <row r="116" spans="2:16" ht="12.75" customHeight="1" x14ac:dyDescent="0.2">
      <c r="B116" s="242"/>
      <c r="C116" s="221"/>
      <c r="D116" s="221"/>
      <c r="E116" s="221"/>
      <c r="F116" s="221"/>
      <c r="G116" s="221"/>
      <c r="H116" s="221"/>
      <c r="I116" s="221"/>
      <c r="J116" s="221"/>
      <c r="K116" s="221"/>
      <c r="L116" s="221"/>
      <c r="M116" s="221"/>
      <c r="N116" s="221"/>
      <c r="O116" s="221"/>
      <c r="P116" s="243"/>
    </row>
    <row r="117" spans="2:16" ht="12.75" customHeight="1" x14ac:dyDescent="0.2">
      <c r="B117" s="242"/>
      <c r="C117" s="221"/>
      <c r="D117" s="221"/>
      <c r="E117" s="221"/>
      <c r="F117" s="221"/>
      <c r="G117" s="221"/>
      <c r="H117" s="221"/>
      <c r="I117" s="221"/>
      <c r="J117" s="221"/>
      <c r="K117" s="221"/>
      <c r="L117" s="221"/>
      <c r="M117" s="221"/>
      <c r="N117" s="221"/>
      <c r="O117" s="221"/>
      <c r="P117" s="243"/>
    </row>
    <row r="118" spans="2:16" ht="12.75" customHeight="1" x14ac:dyDescent="0.2">
      <c r="B118" s="242"/>
      <c r="C118" s="221"/>
      <c r="D118" s="221"/>
      <c r="E118" s="221"/>
      <c r="F118" s="221"/>
      <c r="G118" s="221"/>
      <c r="H118" s="221"/>
      <c r="I118" s="221"/>
      <c r="J118" s="221"/>
      <c r="K118" s="221"/>
      <c r="L118" s="221"/>
      <c r="M118" s="221"/>
      <c r="N118" s="221"/>
      <c r="O118" s="221"/>
      <c r="P118" s="243"/>
    </row>
    <row r="119" spans="2:16" ht="12.75" customHeight="1" x14ac:dyDescent="0.2">
      <c r="B119" s="242"/>
      <c r="C119" s="221"/>
      <c r="D119" s="221"/>
      <c r="E119" s="221"/>
      <c r="F119" s="221"/>
      <c r="G119" s="221"/>
      <c r="H119" s="221"/>
      <c r="I119" s="221"/>
      <c r="J119" s="221"/>
      <c r="K119" s="221"/>
      <c r="L119" s="221"/>
      <c r="M119" s="221"/>
      <c r="N119" s="221"/>
      <c r="O119" s="221"/>
      <c r="P119" s="243"/>
    </row>
    <row r="120" spans="2:16" ht="12.75" customHeight="1" x14ac:dyDescent="0.2">
      <c r="B120" s="242"/>
      <c r="C120" s="221"/>
      <c r="D120" s="221"/>
      <c r="E120" s="221"/>
      <c r="F120" s="221"/>
      <c r="G120" s="221"/>
      <c r="H120" s="221"/>
      <c r="I120" s="221"/>
      <c r="J120" s="221"/>
      <c r="K120" s="221"/>
      <c r="L120" s="221"/>
      <c r="M120" s="221"/>
      <c r="N120" s="221"/>
      <c r="O120" s="221"/>
      <c r="P120" s="243"/>
    </row>
    <row r="121" spans="2:16" ht="12.75" customHeight="1" x14ac:dyDescent="0.2">
      <c r="B121" s="242"/>
      <c r="C121" s="221"/>
      <c r="D121" s="221"/>
      <c r="E121" s="221"/>
      <c r="F121" s="221"/>
      <c r="G121" s="221"/>
      <c r="H121" s="221"/>
      <c r="I121" s="221"/>
      <c r="J121" s="221"/>
      <c r="K121" s="221"/>
      <c r="L121" s="221"/>
      <c r="M121" s="221"/>
      <c r="N121" s="221"/>
      <c r="O121" s="221"/>
      <c r="P121" s="243"/>
    </row>
    <row r="122" spans="2:16" ht="12.75" customHeight="1" x14ac:dyDescent="0.2">
      <c r="B122" s="242"/>
      <c r="C122" s="221"/>
      <c r="D122" s="221"/>
      <c r="E122" s="221"/>
      <c r="F122" s="221"/>
      <c r="G122" s="221"/>
      <c r="H122" s="221"/>
      <c r="I122" s="221"/>
      <c r="J122" s="221"/>
      <c r="K122" s="221"/>
      <c r="L122" s="221"/>
      <c r="M122" s="221"/>
      <c r="N122" s="221"/>
      <c r="O122" s="221"/>
      <c r="P122" s="243"/>
    </row>
    <row r="123" spans="2:16" ht="12.75" customHeight="1" x14ac:dyDescent="0.2">
      <c r="B123" s="242"/>
      <c r="C123" s="221"/>
      <c r="D123" s="221"/>
      <c r="E123" s="221"/>
      <c r="F123" s="221"/>
      <c r="G123" s="221"/>
      <c r="H123" s="221"/>
      <c r="I123" s="221"/>
      <c r="J123" s="221"/>
      <c r="K123" s="221"/>
      <c r="L123" s="221"/>
      <c r="M123" s="221"/>
      <c r="N123" s="221"/>
      <c r="O123" s="221"/>
      <c r="P123" s="243"/>
    </row>
    <row r="124" spans="2:16" ht="12.75" customHeight="1" x14ac:dyDescent="0.2">
      <c r="B124" s="242"/>
      <c r="C124" s="221"/>
      <c r="D124" s="221"/>
      <c r="E124" s="221"/>
      <c r="F124" s="221"/>
      <c r="G124" s="221"/>
      <c r="H124" s="221"/>
      <c r="I124" s="221"/>
      <c r="J124" s="221"/>
      <c r="K124" s="221"/>
      <c r="L124" s="221"/>
      <c r="M124" s="221"/>
      <c r="N124" s="221"/>
      <c r="O124" s="221"/>
      <c r="P124" s="243"/>
    </row>
    <row r="125" spans="2:16" ht="12.75" customHeight="1" x14ac:dyDescent="0.2">
      <c r="B125" s="242"/>
      <c r="C125" s="221"/>
      <c r="D125" s="221"/>
      <c r="E125" s="221"/>
      <c r="F125" s="221"/>
      <c r="G125" s="221"/>
      <c r="H125" s="221"/>
      <c r="I125" s="221"/>
      <c r="J125" s="221"/>
      <c r="K125" s="221"/>
      <c r="L125" s="221"/>
      <c r="M125" s="221"/>
      <c r="N125" s="221"/>
      <c r="O125" s="221"/>
      <c r="P125" s="243"/>
    </row>
    <row r="126" spans="2:16" ht="12.75" customHeight="1" x14ac:dyDescent="0.2">
      <c r="B126" s="242"/>
      <c r="C126" s="221"/>
      <c r="D126" s="221"/>
      <c r="E126" s="221"/>
      <c r="F126" s="221"/>
      <c r="G126" s="221"/>
      <c r="H126" s="221"/>
      <c r="I126" s="221"/>
      <c r="J126" s="221"/>
      <c r="K126" s="221"/>
      <c r="L126" s="221"/>
      <c r="M126" s="221"/>
      <c r="N126" s="221"/>
      <c r="O126" s="221"/>
      <c r="P126" s="243"/>
    </row>
    <row r="127" spans="2:16" ht="12.75" customHeight="1" x14ac:dyDescent="0.2">
      <c r="B127" s="242"/>
      <c r="C127" s="221"/>
      <c r="D127" s="221"/>
      <c r="E127" s="221"/>
      <c r="F127" s="221"/>
      <c r="G127" s="221"/>
      <c r="H127" s="221"/>
      <c r="I127" s="221"/>
      <c r="J127" s="221"/>
      <c r="K127" s="221"/>
      <c r="L127" s="221"/>
      <c r="M127" s="221"/>
      <c r="N127" s="221"/>
      <c r="O127" s="221"/>
      <c r="P127" s="243"/>
    </row>
    <row r="128" spans="2:16" ht="12.75" customHeight="1" x14ac:dyDescent="0.2">
      <c r="B128" s="242"/>
      <c r="C128" s="221"/>
      <c r="D128" s="221"/>
      <c r="E128" s="221"/>
      <c r="F128" s="221"/>
      <c r="G128" s="221"/>
      <c r="H128" s="221"/>
      <c r="I128" s="221"/>
      <c r="J128" s="221"/>
      <c r="K128" s="221"/>
      <c r="L128" s="221"/>
      <c r="M128" s="221"/>
      <c r="N128" s="221"/>
      <c r="O128" s="221"/>
      <c r="P128" s="243"/>
    </row>
    <row r="129" spans="2:16" ht="12.75" customHeight="1" x14ac:dyDescent="0.2">
      <c r="B129" s="242"/>
      <c r="C129" s="221"/>
      <c r="D129" s="221"/>
      <c r="E129" s="221"/>
      <c r="F129" s="221"/>
      <c r="G129" s="221"/>
      <c r="H129" s="221"/>
      <c r="I129" s="221"/>
      <c r="J129" s="221"/>
      <c r="K129" s="221"/>
      <c r="L129" s="221"/>
      <c r="M129" s="221"/>
      <c r="N129" s="221"/>
      <c r="O129" s="221"/>
      <c r="P129" s="243"/>
    </row>
    <row r="130" spans="2:16" ht="12.75" customHeight="1" x14ac:dyDescent="0.2">
      <c r="B130" s="242"/>
      <c r="C130" s="221"/>
      <c r="D130" s="221"/>
      <c r="E130" s="221"/>
      <c r="F130" s="221"/>
      <c r="G130" s="221"/>
      <c r="H130" s="221"/>
      <c r="I130" s="221"/>
      <c r="J130" s="221"/>
      <c r="K130" s="221"/>
      <c r="L130" s="221"/>
      <c r="M130" s="221"/>
      <c r="N130" s="221"/>
      <c r="O130" s="221"/>
      <c r="P130" s="243"/>
    </row>
    <row r="131" spans="2:16" ht="12.75" customHeight="1" x14ac:dyDescent="0.2">
      <c r="B131" s="242"/>
      <c r="C131" s="221"/>
      <c r="D131" s="221"/>
      <c r="E131" s="221"/>
      <c r="F131" s="221"/>
      <c r="G131" s="221"/>
      <c r="H131" s="221"/>
      <c r="I131" s="221"/>
      <c r="J131" s="221"/>
      <c r="K131" s="221"/>
      <c r="L131" s="221"/>
      <c r="M131" s="221"/>
      <c r="N131" s="221"/>
      <c r="O131" s="221"/>
      <c r="P131" s="243"/>
    </row>
    <row r="132" spans="2:16" ht="12.75" customHeight="1" x14ac:dyDescent="0.2">
      <c r="B132" s="242"/>
      <c r="C132" s="221"/>
      <c r="D132" s="221"/>
      <c r="E132" s="221"/>
      <c r="F132" s="221"/>
      <c r="G132" s="221"/>
      <c r="H132" s="221"/>
      <c r="I132" s="221"/>
      <c r="J132" s="221"/>
      <c r="K132" s="221"/>
      <c r="L132" s="221"/>
      <c r="M132" s="221"/>
      <c r="N132" s="221"/>
      <c r="O132" s="221"/>
      <c r="P132" s="243"/>
    </row>
    <row r="133" spans="2:16" ht="12.75" customHeight="1" x14ac:dyDescent="0.2">
      <c r="B133" s="242"/>
      <c r="C133" s="221"/>
      <c r="D133" s="221"/>
      <c r="E133" s="221"/>
      <c r="F133" s="221"/>
      <c r="G133" s="221"/>
      <c r="H133" s="221"/>
      <c r="I133" s="221"/>
      <c r="J133" s="221"/>
      <c r="K133" s="221"/>
      <c r="L133" s="221"/>
      <c r="M133" s="221"/>
      <c r="N133" s="221"/>
      <c r="O133" s="221"/>
      <c r="P133" s="243"/>
    </row>
    <row r="134" spans="2:16" ht="12.75" customHeight="1" x14ac:dyDescent="0.2">
      <c r="B134" s="242"/>
      <c r="C134" s="221"/>
      <c r="D134" s="221"/>
      <c r="E134" s="221"/>
      <c r="F134" s="221"/>
      <c r="G134" s="221"/>
      <c r="H134" s="221"/>
      <c r="I134" s="221"/>
      <c r="J134" s="221"/>
      <c r="K134" s="221"/>
      <c r="L134" s="221"/>
      <c r="M134" s="221"/>
      <c r="N134" s="221"/>
      <c r="O134" s="221"/>
      <c r="P134" s="243"/>
    </row>
    <row r="135" spans="2:16" ht="12.75" customHeight="1" x14ac:dyDescent="0.2">
      <c r="B135" s="242"/>
      <c r="C135" s="221"/>
      <c r="D135" s="221"/>
      <c r="E135" s="221"/>
      <c r="F135" s="221"/>
      <c r="G135" s="221"/>
      <c r="H135" s="221"/>
      <c r="I135" s="221"/>
      <c r="J135" s="221"/>
      <c r="K135" s="221"/>
      <c r="L135" s="221"/>
      <c r="M135" s="221"/>
      <c r="N135" s="221"/>
      <c r="O135" s="221"/>
      <c r="P135" s="243"/>
    </row>
    <row r="136" spans="2:16" ht="12.75" customHeight="1" x14ac:dyDescent="0.2">
      <c r="B136" s="242"/>
      <c r="C136" s="221"/>
      <c r="D136" s="221"/>
      <c r="E136" s="221"/>
      <c r="F136" s="221"/>
      <c r="G136" s="221"/>
      <c r="H136" s="221"/>
      <c r="I136" s="221"/>
      <c r="J136" s="221"/>
      <c r="K136" s="221"/>
      <c r="L136" s="221"/>
      <c r="M136" s="221"/>
      <c r="N136" s="221"/>
      <c r="O136" s="221"/>
      <c r="P136" s="243"/>
    </row>
    <row r="137" spans="2:16" ht="12.75" customHeight="1" x14ac:dyDescent="0.2">
      <c r="B137" s="242"/>
      <c r="C137" s="221"/>
      <c r="D137" s="221"/>
      <c r="E137" s="221"/>
      <c r="F137" s="221"/>
      <c r="G137" s="221"/>
      <c r="H137" s="221"/>
      <c r="I137" s="221"/>
      <c r="J137" s="221"/>
      <c r="K137" s="221"/>
      <c r="L137" s="221"/>
      <c r="M137" s="221"/>
      <c r="N137" s="221"/>
      <c r="O137" s="221"/>
      <c r="P137" s="243"/>
    </row>
    <row r="138" spans="2:16" ht="12.75" customHeight="1" x14ac:dyDescent="0.2">
      <c r="B138" s="242"/>
      <c r="C138" s="221"/>
      <c r="D138" s="221"/>
      <c r="E138" s="221"/>
      <c r="F138" s="221"/>
      <c r="G138" s="221"/>
      <c r="H138" s="221"/>
      <c r="I138" s="221"/>
      <c r="J138" s="221"/>
      <c r="K138" s="221"/>
      <c r="L138" s="221"/>
      <c r="M138" s="221"/>
      <c r="N138" s="221"/>
      <c r="O138" s="221"/>
      <c r="P138" s="243"/>
    </row>
    <row r="139" spans="2:16" ht="12.75" customHeight="1" x14ac:dyDescent="0.2">
      <c r="B139" s="242"/>
      <c r="C139" s="221"/>
      <c r="D139" s="221"/>
      <c r="E139" s="221"/>
      <c r="F139" s="221"/>
      <c r="G139" s="221"/>
      <c r="H139" s="221"/>
      <c r="I139" s="221"/>
      <c r="J139" s="221"/>
      <c r="K139" s="221"/>
      <c r="L139" s="221"/>
      <c r="M139" s="221"/>
      <c r="N139" s="221"/>
      <c r="O139" s="221"/>
      <c r="P139" s="243"/>
    </row>
    <row r="140" spans="2:16" ht="12.75" customHeight="1" x14ac:dyDescent="0.2">
      <c r="B140" s="242"/>
      <c r="C140" s="221"/>
      <c r="D140" s="221"/>
      <c r="E140" s="221"/>
      <c r="F140" s="221"/>
      <c r="G140" s="221"/>
      <c r="H140" s="221"/>
      <c r="I140" s="221"/>
      <c r="J140" s="221"/>
      <c r="K140" s="221"/>
      <c r="L140" s="221"/>
      <c r="M140" s="221"/>
      <c r="N140" s="221"/>
      <c r="O140" s="221"/>
      <c r="P140" s="243"/>
    </row>
    <row r="141" spans="2:16" ht="12.75" customHeight="1" x14ac:dyDescent="0.2">
      <c r="B141" s="242"/>
      <c r="C141" s="221"/>
      <c r="D141" s="221"/>
      <c r="E141" s="221"/>
      <c r="F141" s="221"/>
      <c r="G141" s="221"/>
      <c r="H141" s="221"/>
      <c r="I141" s="221"/>
      <c r="J141" s="221"/>
      <c r="K141" s="221"/>
      <c r="L141" s="221"/>
      <c r="M141" s="221"/>
      <c r="N141" s="221"/>
      <c r="O141" s="221"/>
      <c r="P141" s="243"/>
    </row>
    <row r="142" spans="2:16" ht="12.75" customHeight="1" x14ac:dyDescent="0.2">
      <c r="B142" s="242"/>
      <c r="C142" s="221"/>
      <c r="D142" s="221"/>
      <c r="E142" s="221"/>
      <c r="F142" s="221"/>
      <c r="G142" s="221"/>
      <c r="H142" s="221"/>
      <c r="I142" s="221"/>
      <c r="J142" s="221"/>
      <c r="K142" s="221"/>
      <c r="L142" s="221"/>
      <c r="M142" s="221"/>
      <c r="N142" s="221"/>
      <c r="O142" s="221"/>
      <c r="P142" s="243"/>
    </row>
    <row r="143" spans="2:16" ht="12.75" customHeight="1" x14ac:dyDescent="0.2">
      <c r="B143" s="242"/>
      <c r="C143" s="221"/>
      <c r="D143" s="221"/>
      <c r="E143" s="221"/>
      <c r="F143" s="221"/>
      <c r="G143" s="221"/>
      <c r="H143" s="221"/>
      <c r="I143" s="221"/>
      <c r="J143" s="221"/>
      <c r="K143" s="221"/>
      <c r="L143" s="221"/>
      <c r="M143" s="221"/>
      <c r="N143" s="221"/>
      <c r="O143" s="221"/>
      <c r="P143" s="243"/>
    </row>
    <row r="144" spans="2:16" ht="12.75" customHeight="1" x14ac:dyDescent="0.2">
      <c r="B144" s="242"/>
      <c r="C144" s="221"/>
      <c r="D144" s="221"/>
      <c r="E144" s="221"/>
      <c r="F144" s="221"/>
      <c r="G144" s="221"/>
      <c r="H144" s="221"/>
      <c r="I144" s="221"/>
      <c r="J144" s="221"/>
      <c r="K144" s="221"/>
      <c r="L144" s="221"/>
      <c r="M144" s="221"/>
      <c r="N144" s="221"/>
      <c r="O144" s="221"/>
      <c r="P144" s="243"/>
    </row>
    <row r="145" spans="2:16" ht="12.75" customHeight="1" x14ac:dyDescent="0.2">
      <c r="B145" s="242"/>
      <c r="C145" s="221"/>
      <c r="D145" s="221"/>
      <c r="E145" s="221"/>
      <c r="F145" s="221"/>
      <c r="G145" s="221"/>
      <c r="H145" s="221"/>
      <c r="I145" s="221"/>
      <c r="J145" s="221"/>
      <c r="K145" s="221"/>
      <c r="L145" s="221"/>
      <c r="M145" s="221"/>
      <c r="N145" s="221"/>
      <c r="O145" s="221"/>
      <c r="P145" s="243"/>
    </row>
    <row r="146" spans="2:16" ht="12.75" customHeight="1" x14ac:dyDescent="0.2">
      <c r="B146" s="242"/>
      <c r="C146" s="221"/>
      <c r="D146" s="221"/>
      <c r="E146" s="221"/>
      <c r="F146" s="221"/>
      <c r="G146" s="221"/>
      <c r="H146" s="221"/>
      <c r="I146" s="221"/>
      <c r="J146" s="221"/>
      <c r="K146" s="221"/>
      <c r="L146" s="221"/>
      <c r="M146" s="221"/>
      <c r="N146" s="221"/>
      <c r="O146" s="221"/>
      <c r="P146" s="243"/>
    </row>
    <row r="147" spans="2:16" ht="12.75" customHeight="1" x14ac:dyDescent="0.2">
      <c r="B147" s="242"/>
      <c r="C147" s="221"/>
      <c r="D147" s="221"/>
      <c r="E147" s="221"/>
      <c r="F147" s="221"/>
      <c r="G147" s="221"/>
      <c r="H147" s="221"/>
      <c r="I147" s="221"/>
      <c r="J147" s="221"/>
      <c r="K147" s="221"/>
      <c r="L147" s="221"/>
      <c r="M147" s="221"/>
      <c r="N147" s="221"/>
      <c r="O147" s="221"/>
      <c r="P147" s="243"/>
    </row>
    <row r="148" spans="2:16" ht="12.75" customHeight="1" x14ac:dyDescent="0.2">
      <c r="B148" s="242"/>
      <c r="C148" s="221"/>
      <c r="D148" s="221"/>
      <c r="E148" s="221"/>
      <c r="F148" s="221"/>
      <c r="G148" s="221"/>
      <c r="H148" s="221"/>
      <c r="I148" s="221"/>
      <c r="J148" s="221"/>
      <c r="K148" s="221"/>
      <c r="L148" s="221"/>
      <c r="M148" s="221"/>
      <c r="N148" s="221"/>
      <c r="O148" s="221"/>
      <c r="P148" s="243"/>
    </row>
    <row r="149" spans="2:16" ht="12.75" customHeight="1" x14ac:dyDescent="0.2">
      <c r="B149" s="242"/>
      <c r="C149" s="221"/>
      <c r="D149" s="221"/>
      <c r="E149" s="221"/>
      <c r="F149" s="221"/>
      <c r="G149" s="221"/>
      <c r="H149" s="221"/>
      <c r="I149" s="221"/>
      <c r="J149" s="221"/>
      <c r="K149" s="221"/>
      <c r="L149" s="221"/>
      <c r="M149" s="221"/>
      <c r="N149" s="221"/>
      <c r="O149" s="221"/>
      <c r="P149" s="243"/>
    </row>
    <row r="150" spans="2:16" ht="12.75" customHeight="1" x14ac:dyDescent="0.2">
      <c r="B150" s="242"/>
      <c r="C150" s="221"/>
      <c r="D150" s="221"/>
      <c r="E150" s="221"/>
      <c r="F150" s="221"/>
      <c r="G150" s="221"/>
      <c r="H150" s="221"/>
      <c r="I150" s="221"/>
      <c r="J150" s="221"/>
      <c r="K150" s="221"/>
      <c r="L150" s="221"/>
      <c r="M150" s="221"/>
      <c r="N150" s="221"/>
      <c r="O150" s="221"/>
      <c r="P150" s="243"/>
    </row>
    <row r="151" spans="2:16" ht="12.75" customHeight="1" x14ac:dyDescent="0.2">
      <c r="B151" s="242"/>
      <c r="C151" s="221"/>
      <c r="D151" s="221"/>
      <c r="E151" s="221"/>
      <c r="F151" s="221"/>
      <c r="G151" s="221"/>
      <c r="H151" s="221"/>
      <c r="I151" s="221"/>
      <c r="J151" s="221"/>
      <c r="K151" s="221"/>
      <c r="L151" s="221"/>
      <c r="M151" s="221"/>
      <c r="N151" s="221"/>
      <c r="O151" s="221"/>
      <c r="P151" s="243"/>
    </row>
    <row r="152" spans="2:16" ht="12.75" customHeight="1" x14ac:dyDescent="0.2">
      <c r="B152" s="242"/>
      <c r="C152" s="221"/>
      <c r="D152" s="221"/>
      <c r="E152" s="221"/>
      <c r="F152" s="221"/>
      <c r="G152" s="221"/>
      <c r="H152" s="221"/>
      <c r="I152" s="221"/>
      <c r="J152" s="221"/>
      <c r="K152" s="221"/>
      <c r="L152" s="221"/>
      <c r="M152" s="221"/>
      <c r="N152" s="221"/>
      <c r="O152" s="221"/>
      <c r="P152" s="243"/>
    </row>
    <row r="153" spans="2:16" ht="12.75" customHeight="1" x14ac:dyDescent="0.2">
      <c r="B153" s="242"/>
      <c r="C153" s="221"/>
      <c r="D153" s="221"/>
      <c r="E153" s="221"/>
      <c r="F153" s="221"/>
      <c r="G153" s="221"/>
      <c r="H153" s="221"/>
      <c r="I153" s="221"/>
      <c r="J153" s="221"/>
      <c r="K153" s="221"/>
      <c r="L153" s="221"/>
      <c r="M153" s="221"/>
      <c r="N153" s="221"/>
      <c r="O153" s="221"/>
      <c r="P153" s="243"/>
    </row>
    <row r="154" spans="2:16" ht="12.75" customHeight="1" x14ac:dyDescent="0.2">
      <c r="B154" s="242"/>
      <c r="C154" s="221"/>
      <c r="D154" s="221"/>
      <c r="E154" s="221"/>
      <c r="F154" s="221"/>
      <c r="G154" s="221"/>
      <c r="H154" s="221"/>
      <c r="I154" s="221"/>
      <c r="J154" s="221"/>
      <c r="K154" s="221"/>
      <c r="L154" s="221"/>
      <c r="M154" s="221"/>
      <c r="N154" s="221"/>
      <c r="O154" s="221"/>
      <c r="P154" s="243"/>
    </row>
    <row r="155" spans="2:16" ht="12.75" customHeight="1" x14ac:dyDescent="0.2">
      <c r="B155" s="242"/>
      <c r="C155" s="221"/>
      <c r="D155" s="221"/>
      <c r="E155" s="221"/>
      <c r="F155" s="221"/>
      <c r="G155" s="221"/>
      <c r="H155" s="221"/>
      <c r="I155" s="221"/>
      <c r="J155" s="221"/>
      <c r="K155" s="221"/>
      <c r="L155" s="221"/>
      <c r="M155" s="221"/>
      <c r="N155" s="221"/>
      <c r="O155" s="221"/>
      <c r="P155" s="243"/>
    </row>
    <row r="156" spans="2:16" ht="12.75" customHeight="1" x14ac:dyDescent="0.2">
      <c r="B156" s="242"/>
      <c r="C156" s="221"/>
      <c r="D156" s="221"/>
      <c r="E156" s="221"/>
      <c r="F156" s="221"/>
      <c r="G156" s="221"/>
      <c r="H156" s="221"/>
      <c r="I156" s="221"/>
      <c r="J156" s="221"/>
      <c r="K156" s="221"/>
      <c r="L156" s="221"/>
      <c r="M156" s="221"/>
      <c r="N156" s="221"/>
      <c r="O156" s="221"/>
      <c r="P156" s="243"/>
    </row>
    <row r="157" spans="2:16" ht="12.75" customHeight="1" x14ac:dyDescent="0.2">
      <c r="B157" s="242"/>
      <c r="C157" s="221"/>
      <c r="D157" s="221"/>
      <c r="E157" s="221"/>
      <c r="F157" s="221"/>
      <c r="G157" s="221"/>
      <c r="H157" s="221"/>
      <c r="I157" s="221"/>
      <c r="J157" s="221"/>
      <c r="K157" s="221"/>
      <c r="L157" s="221"/>
      <c r="M157" s="221"/>
      <c r="N157" s="221"/>
      <c r="O157" s="221"/>
      <c r="P157" s="243"/>
    </row>
    <row r="158" spans="2:16" ht="12.75" customHeight="1" x14ac:dyDescent="0.2">
      <c r="B158" s="242"/>
      <c r="C158" s="221"/>
      <c r="D158" s="221"/>
      <c r="E158" s="221"/>
      <c r="F158" s="221"/>
      <c r="G158" s="221"/>
      <c r="H158" s="221"/>
      <c r="I158" s="221"/>
      <c r="J158" s="221"/>
      <c r="K158" s="221"/>
      <c r="L158" s="221"/>
      <c r="M158" s="221"/>
      <c r="N158" s="221"/>
      <c r="O158" s="221"/>
      <c r="P158" s="243"/>
    </row>
    <row r="159" spans="2:16" ht="12.75" customHeight="1" x14ac:dyDescent="0.2">
      <c r="B159" s="242"/>
      <c r="C159" s="221"/>
      <c r="D159" s="221"/>
      <c r="E159" s="221"/>
      <c r="F159" s="221"/>
      <c r="G159" s="221"/>
      <c r="H159" s="221"/>
      <c r="I159" s="221"/>
      <c r="J159" s="221"/>
      <c r="K159" s="221"/>
      <c r="L159" s="221"/>
      <c r="M159" s="221"/>
      <c r="N159" s="221"/>
      <c r="O159" s="221"/>
      <c r="P159" s="243"/>
    </row>
    <row r="160" spans="2:16" ht="12.75" customHeight="1" x14ac:dyDescent="0.2">
      <c r="B160" s="242"/>
      <c r="C160" s="221"/>
      <c r="D160" s="221"/>
      <c r="E160" s="221"/>
      <c r="F160" s="221"/>
      <c r="G160" s="221"/>
      <c r="H160" s="221"/>
      <c r="I160" s="221"/>
      <c r="J160" s="221"/>
      <c r="K160" s="221"/>
      <c r="L160" s="221"/>
      <c r="M160" s="221"/>
      <c r="N160" s="221"/>
      <c r="O160" s="221"/>
      <c r="P160" s="243"/>
    </row>
    <row r="161" spans="2:16" ht="12.75" customHeight="1" x14ac:dyDescent="0.2">
      <c r="B161" s="242"/>
      <c r="C161" s="221"/>
      <c r="D161" s="221"/>
      <c r="E161" s="221"/>
      <c r="F161" s="221"/>
      <c r="G161" s="221"/>
      <c r="H161" s="221"/>
      <c r="I161" s="221"/>
      <c r="J161" s="221"/>
      <c r="K161" s="221"/>
      <c r="L161" s="221"/>
      <c r="M161" s="221"/>
      <c r="N161" s="221"/>
      <c r="O161" s="221"/>
      <c r="P161" s="243"/>
    </row>
    <row r="162" spans="2:16" ht="12.75" customHeight="1" x14ac:dyDescent="0.2">
      <c r="B162" s="242"/>
      <c r="C162" s="221"/>
      <c r="D162" s="221"/>
      <c r="E162" s="221"/>
      <c r="F162" s="221"/>
      <c r="G162" s="221"/>
      <c r="H162" s="221"/>
      <c r="I162" s="221"/>
      <c r="J162" s="221"/>
      <c r="K162" s="221"/>
      <c r="L162" s="221"/>
      <c r="M162" s="221"/>
      <c r="N162" s="221"/>
      <c r="O162" s="221"/>
      <c r="P162" s="243"/>
    </row>
    <row r="163" spans="2:16" ht="12.75" customHeight="1" x14ac:dyDescent="0.2">
      <c r="B163" s="242"/>
      <c r="C163" s="221"/>
      <c r="D163" s="221"/>
      <c r="E163" s="221"/>
      <c r="F163" s="221"/>
      <c r="G163" s="221"/>
      <c r="H163" s="221"/>
      <c r="I163" s="221"/>
      <c r="J163" s="221"/>
      <c r="K163" s="221"/>
      <c r="L163" s="221"/>
      <c r="M163" s="221"/>
      <c r="N163" s="221"/>
      <c r="O163" s="221"/>
      <c r="P163" s="243"/>
    </row>
    <row r="164" spans="2:16" ht="12.75" customHeight="1" x14ac:dyDescent="0.2">
      <c r="B164" s="242"/>
      <c r="C164" s="221"/>
      <c r="D164" s="221"/>
      <c r="E164" s="221"/>
      <c r="F164" s="221"/>
      <c r="G164" s="221"/>
      <c r="H164" s="221"/>
      <c r="I164" s="221"/>
      <c r="J164" s="221"/>
      <c r="K164" s="221"/>
      <c r="L164" s="221"/>
      <c r="M164" s="221"/>
      <c r="N164" s="221"/>
      <c r="O164" s="221"/>
      <c r="P164" s="243"/>
    </row>
    <row r="165" spans="2:16" ht="12.75" customHeight="1" x14ac:dyDescent="0.2">
      <c r="B165" s="242"/>
      <c r="C165" s="221"/>
      <c r="D165" s="221"/>
      <c r="E165" s="221"/>
      <c r="F165" s="221"/>
      <c r="G165" s="221"/>
      <c r="H165" s="221"/>
      <c r="I165" s="221"/>
      <c r="J165" s="221"/>
      <c r="K165" s="221"/>
      <c r="L165" s="221"/>
      <c r="M165" s="221"/>
      <c r="N165" s="221"/>
      <c r="O165" s="221"/>
      <c r="P165" s="243"/>
    </row>
    <row r="166" spans="2:16" ht="12.75" customHeight="1" x14ac:dyDescent="0.2">
      <c r="B166" s="242"/>
      <c r="C166" s="221"/>
      <c r="D166" s="221"/>
      <c r="E166" s="221"/>
      <c r="F166" s="221"/>
      <c r="G166" s="221"/>
      <c r="H166" s="221"/>
      <c r="I166" s="221"/>
      <c r="J166" s="221"/>
      <c r="K166" s="221"/>
      <c r="L166" s="221"/>
      <c r="M166" s="221"/>
      <c r="N166" s="221"/>
      <c r="O166" s="221"/>
      <c r="P166" s="243"/>
    </row>
    <row r="167" spans="2:16" ht="12.75" customHeight="1" x14ac:dyDescent="0.2">
      <c r="B167" s="242"/>
      <c r="C167" s="221"/>
      <c r="D167" s="221"/>
      <c r="E167" s="221"/>
      <c r="F167" s="221"/>
      <c r="G167" s="221"/>
      <c r="H167" s="221"/>
      <c r="I167" s="221"/>
      <c r="J167" s="221"/>
      <c r="K167" s="221"/>
      <c r="L167" s="221"/>
      <c r="M167" s="221"/>
      <c r="N167" s="221"/>
      <c r="O167" s="221"/>
      <c r="P167" s="243"/>
    </row>
    <row r="168" spans="2:16" ht="12.75" customHeight="1" x14ac:dyDescent="0.2">
      <c r="B168" s="242"/>
      <c r="C168" s="221"/>
      <c r="D168" s="221"/>
      <c r="E168" s="221"/>
      <c r="F168" s="221"/>
      <c r="G168" s="221"/>
      <c r="H168" s="221"/>
      <c r="I168" s="221"/>
      <c r="J168" s="221"/>
      <c r="K168" s="221"/>
      <c r="L168" s="221"/>
      <c r="M168" s="221"/>
      <c r="N168" s="221"/>
      <c r="O168" s="221"/>
      <c r="P168" s="243"/>
    </row>
    <row r="169" spans="2:16" ht="12.75" customHeight="1" x14ac:dyDescent="0.2">
      <c r="B169" s="242"/>
      <c r="C169" s="221"/>
      <c r="D169" s="221"/>
      <c r="E169" s="221"/>
      <c r="F169" s="221"/>
      <c r="G169" s="221"/>
      <c r="H169" s="221"/>
      <c r="I169" s="221"/>
      <c r="J169" s="221"/>
      <c r="K169" s="221"/>
      <c r="L169" s="221"/>
      <c r="M169" s="221"/>
      <c r="N169" s="221"/>
      <c r="O169" s="221"/>
      <c r="P169" s="243"/>
    </row>
    <row r="170" spans="2:16" ht="12.75" customHeight="1" x14ac:dyDescent="0.2">
      <c r="B170" s="242"/>
      <c r="C170" s="221"/>
      <c r="D170" s="221"/>
      <c r="E170" s="221"/>
      <c r="F170" s="221"/>
      <c r="G170" s="221"/>
      <c r="H170" s="221"/>
      <c r="I170" s="221"/>
      <c r="J170" s="221"/>
      <c r="K170" s="221"/>
      <c r="L170" s="221"/>
      <c r="M170" s="221"/>
      <c r="N170" s="221"/>
      <c r="O170" s="221"/>
      <c r="P170" s="243"/>
    </row>
    <row r="171" spans="2:16" ht="12.75" customHeight="1" x14ac:dyDescent="0.2">
      <c r="B171" s="242"/>
      <c r="C171" s="221"/>
      <c r="D171" s="221"/>
      <c r="E171" s="221"/>
      <c r="F171" s="221"/>
      <c r="G171" s="221"/>
      <c r="H171" s="221"/>
      <c r="I171" s="221"/>
      <c r="J171" s="221"/>
      <c r="K171" s="221"/>
      <c r="L171" s="221"/>
      <c r="M171" s="221"/>
      <c r="N171" s="221"/>
      <c r="O171" s="221"/>
      <c r="P171" s="243"/>
    </row>
    <row r="172" spans="2:16" ht="12.75" customHeight="1" x14ac:dyDescent="0.2">
      <c r="B172" s="242"/>
      <c r="C172" s="221"/>
      <c r="D172" s="221"/>
      <c r="E172" s="221"/>
      <c r="F172" s="221"/>
      <c r="G172" s="221"/>
      <c r="H172" s="221"/>
      <c r="I172" s="221"/>
      <c r="J172" s="221"/>
      <c r="K172" s="221"/>
      <c r="L172" s="221"/>
      <c r="M172" s="221"/>
      <c r="N172" s="221"/>
      <c r="O172" s="221"/>
      <c r="P172" s="243"/>
    </row>
    <row r="173" spans="2:16" ht="12.75" customHeight="1" x14ac:dyDescent="0.2">
      <c r="B173" s="242"/>
      <c r="C173" s="221"/>
      <c r="D173" s="221"/>
      <c r="E173" s="221"/>
      <c r="F173" s="221"/>
      <c r="G173" s="221"/>
      <c r="H173" s="221"/>
      <c r="I173" s="221"/>
      <c r="J173" s="221"/>
      <c r="K173" s="221"/>
      <c r="L173" s="221"/>
      <c r="M173" s="221"/>
      <c r="N173" s="221"/>
      <c r="O173" s="221"/>
      <c r="P173" s="243"/>
    </row>
    <row r="174" spans="2:16" ht="12.75" customHeight="1" x14ac:dyDescent="0.2">
      <c r="B174" s="242"/>
      <c r="C174" s="221"/>
      <c r="D174" s="221"/>
      <c r="E174" s="221"/>
      <c r="F174" s="221"/>
      <c r="G174" s="221"/>
      <c r="H174" s="221"/>
      <c r="I174" s="221"/>
      <c r="J174" s="221"/>
      <c r="K174" s="221"/>
      <c r="L174" s="221"/>
      <c r="M174" s="221"/>
      <c r="N174" s="221"/>
      <c r="O174" s="221"/>
      <c r="P174" s="243"/>
    </row>
    <row r="175" spans="2:16" ht="12.75" customHeight="1" x14ac:dyDescent="0.2">
      <c r="B175" s="242"/>
      <c r="C175" s="221"/>
      <c r="D175" s="221"/>
      <c r="E175" s="221"/>
      <c r="F175" s="221"/>
      <c r="G175" s="221"/>
      <c r="H175" s="221"/>
      <c r="I175" s="221"/>
      <c r="J175" s="221"/>
      <c r="K175" s="221"/>
      <c r="L175" s="221"/>
      <c r="M175" s="221"/>
      <c r="N175" s="221"/>
      <c r="O175" s="221"/>
      <c r="P175" s="243"/>
    </row>
    <row r="176" spans="2:16" ht="12.75" customHeight="1" x14ac:dyDescent="0.2">
      <c r="B176" s="242"/>
      <c r="C176" s="221"/>
      <c r="D176" s="221"/>
      <c r="E176" s="221"/>
      <c r="F176" s="221"/>
      <c r="G176" s="221"/>
      <c r="H176" s="221"/>
      <c r="I176" s="221"/>
      <c r="J176" s="221"/>
      <c r="K176" s="221"/>
      <c r="L176" s="221"/>
      <c r="M176" s="221"/>
      <c r="N176" s="221"/>
      <c r="O176" s="221"/>
      <c r="P176" s="243"/>
    </row>
    <row r="177" spans="2:16" ht="12.75" customHeight="1" x14ac:dyDescent="0.2">
      <c r="B177" s="242"/>
      <c r="C177" s="221"/>
      <c r="D177" s="221"/>
      <c r="E177" s="221"/>
      <c r="F177" s="221"/>
      <c r="G177" s="221"/>
      <c r="H177" s="221"/>
      <c r="I177" s="221"/>
      <c r="J177" s="221"/>
      <c r="K177" s="221"/>
      <c r="L177" s="221"/>
      <c r="M177" s="221"/>
      <c r="N177" s="221"/>
      <c r="O177" s="221"/>
      <c r="P177" s="243"/>
    </row>
    <row r="178" spans="2:16" ht="12.75" customHeight="1" x14ac:dyDescent="0.2">
      <c r="B178" s="242"/>
      <c r="C178" s="221"/>
      <c r="D178" s="221"/>
      <c r="E178" s="221"/>
      <c r="F178" s="221"/>
      <c r="G178" s="221"/>
      <c r="H178" s="221"/>
      <c r="I178" s="221"/>
      <c r="J178" s="221"/>
      <c r="K178" s="221"/>
      <c r="L178" s="221"/>
      <c r="M178" s="221"/>
      <c r="N178" s="221"/>
      <c r="O178" s="221"/>
      <c r="P178" s="243"/>
    </row>
    <row r="179" spans="2:16" ht="12.75" customHeight="1" x14ac:dyDescent="0.2">
      <c r="B179" s="242"/>
      <c r="C179" s="221"/>
      <c r="D179" s="221"/>
      <c r="E179" s="221"/>
      <c r="F179" s="221"/>
      <c r="G179" s="221"/>
      <c r="H179" s="221"/>
      <c r="I179" s="221"/>
      <c r="J179" s="221"/>
      <c r="K179" s="221"/>
      <c r="L179" s="221"/>
      <c r="M179" s="221"/>
      <c r="N179" s="221"/>
      <c r="O179" s="221"/>
      <c r="P179" s="243"/>
    </row>
    <row r="180" spans="2:16" ht="12.75" customHeight="1" x14ac:dyDescent="0.2">
      <c r="B180" s="242"/>
      <c r="C180" s="221"/>
      <c r="D180" s="221"/>
      <c r="E180" s="221"/>
      <c r="F180" s="221"/>
      <c r="G180" s="221"/>
      <c r="H180" s="221"/>
      <c r="I180" s="221"/>
      <c r="J180" s="221"/>
      <c r="K180" s="221"/>
      <c r="L180" s="221"/>
      <c r="M180" s="221"/>
      <c r="N180" s="221"/>
      <c r="O180" s="221"/>
      <c r="P180" s="243"/>
    </row>
    <row r="181" spans="2:16" ht="12.75" customHeight="1" x14ac:dyDescent="0.2">
      <c r="B181" s="242"/>
      <c r="C181" s="221"/>
      <c r="D181" s="221"/>
      <c r="E181" s="221"/>
      <c r="F181" s="221"/>
      <c r="G181" s="221"/>
      <c r="H181" s="221"/>
      <c r="I181" s="221"/>
      <c r="J181" s="221"/>
      <c r="K181" s="221"/>
      <c r="L181" s="221"/>
      <c r="M181" s="221"/>
      <c r="N181" s="221"/>
      <c r="O181" s="221"/>
      <c r="P181" s="243"/>
    </row>
    <row r="182" spans="2:16" ht="12.75" customHeight="1" x14ac:dyDescent="0.2">
      <c r="B182" s="242"/>
      <c r="C182" s="221"/>
      <c r="D182" s="221"/>
      <c r="E182" s="221"/>
      <c r="F182" s="221"/>
      <c r="G182" s="221"/>
      <c r="H182" s="221"/>
      <c r="I182" s="221"/>
      <c r="J182" s="221"/>
      <c r="K182" s="221"/>
      <c r="L182" s="221"/>
      <c r="M182" s="221"/>
      <c r="N182" s="221"/>
      <c r="O182" s="221"/>
      <c r="P182" s="243"/>
    </row>
    <row r="183" spans="2:16" ht="12.75" customHeight="1" x14ac:dyDescent="0.2">
      <c r="B183" s="242"/>
      <c r="C183" s="221"/>
      <c r="D183" s="221"/>
      <c r="E183" s="221"/>
      <c r="F183" s="221"/>
      <c r="G183" s="221"/>
      <c r="H183" s="221"/>
      <c r="I183" s="221"/>
      <c r="J183" s="221"/>
      <c r="K183" s="221"/>
      <c r="L183" s="221"/>
      <c r="M183" s="221"/>
      <c r="N183" s="221"/>
      <c r="O183" s="221"/>
      <c r="P183" s="243"/>
    </row>
    <row r="184" spans="2:16" ht="12.75" customHeight="1" x14ac:dyDescent="0.2">
      <c r="B184" s="242"/>
      <c r="C184" s="221"/>
      <c r="D184" s="221"/>
      <c r="E184" s="221"/>
      <c r="F184" s="221"/>
      <c r="G184" s="221"/>
      <c r="H184" s="221"/>
      <c r="I184" s="221"/>
      <c r="J184" s="221"/>
      <c r="K184" s="221"/>
      <c r="L184" s="221"/>
      <c r="M184" s="221"/>
      <c r="N184" s="221"/>
      <c r="O184" s="221"/>
      <c r="P184" s="243"/>
    </row>
    <row r="185" spans="2:16" ht="12.75" customHeight="1" x14ac:dyDescent="0.2">
      <c r="B185" s="242"/>
      <c r="C185" s="221"/>
      <c r="D185" s="221"/>
      <c r="E185" s="221"/>
      <c r="F185" s="221"/>
      <c r="G185" s="221"/>
      <c r="H185" s="221"/>
      <c r="I185" s="221"/>
      <c r="J185" s="221"/>
      <c r="K185" s="221"/>
      <c r="L185" s="221"/>
      <c r="M185" s="221"/>
      <c r="N185" s="221"/>
      <c r="O185" s="221"/>
      <c r="P185" s="243"/>
    </row>
    <row r="186" spans="2:16" ht="12.75" customHeight="1" x14ac:dyDescent="0.2">
      <c r="B186" s="242"/>
      <c r="C186" s="221"/>
      <c r="D186" s="221"/>
      <c r="E186" s="221"/>
      <c r="F186" s="221"/>
      <c r="G186" s="221"/>
      <c r="H186" s="221"/>
      <c r="I186" s="221"/>
      <c r="J186" s="221"/>
      <c r="K186" s="221"/>
      <c r="L186" s="221"/>
      <c r="M186" s="221"/>
      <c r="N186" s="221"/>
      <c r="O186" s="221"/>
      <c r="P186" s="243"/>
    </row>
    <row r="187" spans="2:16" ht="12.75" customHeight="1" x14ac:dyDescent="0.2">
      <c r="B187" s="242"/>
      <c r="C187" s="221"/>
      <c r="D187" s="221"/>
      <c r="E187" s="221"/>
      <c r="F187" s="221"/>
      <c r="G187" s="221"/>
      <c r="H187" s="221"/>
      <c r="I187" s="221"/>
      <c r="J187" s="221"/>
      <c r="K187" s="221"/>
      <c r="L187" s="221"/>
      <c r="M187" s="221"/>
      <c r="N187" s="221"/>
      <c r="O187" s="221"/>
      <c r="P187" s="243"/>
    </row>
    <row r="188" spans="2:16" ht="12.75" customHeight="1" x14ac:dyDescent="0.2">
      <c r="B188" s="242"/>
      <c r="C188" s="221"/>
      <c r="D188" s="221"/>
      <c r="E188" s="221"/>
      <c r="F188" s="221"/>
      <c r="G188" s="221"/>
      <c r="H188" s="221"/>
      <c r="I188" s="221"/>
      <c r="J188" s="221"/>
      <c r="K188" s="221"/>
      <c r="L188" s="221"/>
      <c r="M188" s="221"/>
      <c r="N188" s="221"/>
      <c r="O188" s="221"/>
      <c r="P188" s="243"/>
    </row>
    <row r="189" spans="2:16" ht="12.75" customHeight="1" x14ac:dyDescent="0.2">
      <c r="B189" s="242"/>
      <c r="C189" s="221"/>
      <c r="D189" s="221"/>
      <c r="E189" s="221"/>
      <c r="F189" s="221"/>
      <c r="G189" s="221"/>
      <c r="H189" s="221"/>
      <c r="I189" s="221"/>
      <c r="J189" s="221"/>
      <c r="K189" s="221"/>
      <c r="L189" s="221"/>
      <c r="M189" s="221"/>
      <c r="N189" s="221"/>
      <c r="O189" s="221"/>
      <c r="P189" s="243"/>
    </row>
    <row r="190" spans="2:16" ht="12.75" customHeight="1" x14ac:dyDescent="0.2">
      <c r="B190" s="544"/>
      <c r="C190" s="225"/>
      <c r="D190" s="225"/>
      <c r="E190" s="225"/>
      <c r="F190" s="225"/>
      <c r="G190" s="225"/>
      <c r="H190" s="225"/>
      <c r="I190" s="225"/>
      <c r="J190" s="225"/>
      <c r="K190" s="225"/>
      <c r="L190" s="225"/>
      <c r="M190" s="225"/>
      <c r="N190" s="225"/>
      <c r="O190" s="225"/>
      <c r="P190" s="555"/>
    </row>
    <row r="191" spans="2:16" ht="12.75" customHeight="1" x14ac:dyDescent="0.2"/>
    <row r="192" spans="2:16" ht="12.75" customHeight="1" x14ac:dyDescent="0.2"/>
    <row r="193" ht="12.75" customHeight="1" x14ac:dyDescent="0.2"/>
    <row r="194" ht="12.75" customHeight="1" x14ac:dyDescent="0.2"/>
    <row r="195" ht="12.75" customHeight="1" x14ac:dyDescent="0.2"/>
  </sheetData>
  <sheetProtection algorithmName="SHA-512" hashValue="Jnh9hiZMKUwnC+DXmId9xccKxpnL8uv3PQQ1oxMxWFD1SpfJY1xSVMn426VUs4s3g0j8oATi2IbHDYSq1ofG6Q==" saltValue="MiyWR+7HwWvlQLXBIq33ug==" spinCount="100000" sheet="1" scenarios="1" insertHyperlinks="0"/>
  <protectedRanges>
    <protectedRange sqref="F2 E5:G6 I5:J5 E13 E14:G16 I19:J22 B38:P190" name="YellowZone"/>
  </protectedRanges>
  <mergeCells count="2">
    <mergeCell ref="C2:E2"/>
    <mergeCell ref="F2:G2"/>
  </mergeCells>
  <conditionalFormatting sqref="E16:G16">
    <cfRule type="cellIs" dxfId="232" priority="6" stopIfTrue="1" operator="lessThan">
      <formula>1.2</formula>
    </cfRule>
  </conditionalFormatting>
  <conditionalFormatting sqref="E27:G33">
    <cfRule type="cellIs" dxfId="231" priority="7" stopIfTrue="1" operator="lessThan">
      <formula>0.95*$C27*(E$14/$C$14)</formula>
    </cfRule>
  </conditionalFormatting>
  <conditionalFormatting sqref="E35:G35">
    <cfRule type="cellIs" dxfId="230" priority="8" stopIfTrue="1" operator="lessThan">
      <formula>0.95*$C35*(E$14/$C$14)</formula>
    </cfRule>
  </conditionalFormatting>
  <conditionalFormatting sqref="I22">
    <cfRule type="cellIs" dxfId="229" priority="5" stopIfTrue="1" operator="lessThan">
      <formula>275</formula>
    </cfRule>
    <cfRule type="cellIs" dxfId="228" priority="9" stopIfTrue="1" operator="greaterThan">
      <formula>320</formula>
    </cfRule>
  </conditionalFormatting>
  <conditionalFormatting sqref="I27">
    <cfRule type="cellIs" dxfId="227" priority="11" stopIfTrue="1" operator="lessThan">
      <formula>$C$27*(2/3)</formula>
    </cfRule>
  </conditionalFormatting>
  <conditionalFormatting sqref="I20:J20">
    <cfRule type="expression" dxfId="226" priority="12">
      <formula>AND(I20&lt;0.4*I21,I20&lt;1)</formula>
    </cfRule>
  </conditionalFormatting>
  <conditionalFormatting sqref="I21:J21">
    <cfRule type="expression" dxfId="225" priority="13">
      <formula>AND(I21&lt;0.4*I20,I21&lt;1)</formula>
    </cfRule>
  </conditionalFormatting>
  <conditionalFormatting sqref="J27">
    <cfRule type="cellIs" dxfId="224" priority="14" stopIfTrue="1" operator="lessThan">
      <formula>$C$27/3</formula>
    </cfRule>
  </conditionalFormatting>
  <conditionalFormatting sqref="L22">
    <cfRule type="expression" dxfId="223" priority="1">
      <formula>IF($L$35&gt;100,,)</formula>
    </cfRule>
  </conditionalFormatting>
  <conditionalFormatting sqref="L27">
    <cfRule type="cellIs" dxfId="222" priority="19" stopIfTrue="1" operator="lessThan">
      <formula>50</formula>
    </cfRule>
    <cfRule type="cellIs" dxfId="221" priority="20" stopIfTrue="1" operator="between">
      <formula>50</formula>
      <formula>99.99999</formula>
    </cfRule>
  </conditionalFormatting>
  <conditionalFormatting sqref="L27:L33">
    <cfRule type="cellIs" dxfId="220" priority="15" stopIfTrue="1" operator="greaterThanOrEqual">
      <formula>100</formula>
    </cfRule>
  </conditionalFormatting>
  <conditionalFormatting sqref="L28:L33">
    <cfRule type="cellIs" dxfId="219" priority="18" stopIfTrue="1" operator="lessThan">
      <formula>100</formula>
    </cfRule>
  </conditionalFormatting>
  <conditionalFormatting sqref="L34">
    <cfRule type="cellIs" dxfId="218" priority="16" stopIfTrue="1" operator="equal">
      <formula>"NA"</formula>
    </cfRule>
    <cfRule type="cellIs" dxfId="217" priority="17" stopIfTrue="1" operator="lessThanOrEqual">
      <formula>100</formula>
    </cfRule>
    <cfRule type="cellIs" dxfId="216" priority="21" stopIfTrue="1" operator="between">
      <formula>100.1</formula>
      <formula>200</formula>
    </cfRule>
    <cfRule type="cellIs" dxfId="215" priority="22" stopIfTrue="1" operator="greaterThan">
      <formula>200</formula>
    </cfRule>
  </conditionalFormatting>
  <conditionalFormatting sqref="L35">
    <cfRule type="cellIs" dxfId="214" priority="23" stopIfTrue="1" operator="greaterThanOrEqual">
      <formula>100</formula>
    </cfRule>
    <cfRule type="cellIs" dxfId="213" priority="24" stopIfTrue="1" operator="lessThan">
      <formula>100</formula>
    </cfRule>
  </conditionalFormatting>
  <dataValidations count="6">
    <dataValidation type="list" allowBlank="1" showErrorMessage="1" sqref="E13" xr:uid="{00000000-0002-0000-1800-000000000000}">
      <formula1>"Straight,Bent/Multi"</formula1>
    </dataValidation>
    <dataValidation type="list" allowBlank="1" showErrorMessage="1" sqref="F2" xr:uid="{00000000-0002-0000-1800-000001000000}">
      <formula1>ConstructionType</formula1>
    </dataValidation>
    <dataValidation type="list" allowBlank="1" showInputMessage="1" showErrorMessage="1" prompt="Select Material" sqref="C5:D5 D6" xr:uid="{00000000-0002-0000-1800-000002000000}">
      <formula1>Materials</formula1>
    </dataValidation>
    <dataValidation type="list" allowBlank="1" showErrorMessage="1" sqref="I5:J5" xr:uid="{00000000-0002-0000-1800-000003000000}">
      <formula1>Material</formula1>
    </dataValidation>
    <dataValidation type="list" allowBlank="1" showInputMessage="1" showErrorMessage="1" prompt="Select Material" sqref="E6:G6" xr:uid="{00000000-0002-0000-1800-000004000000}">
      <formula1>Tube_Type</formula1>
    </dataValidation>
    <dataValidation type="list" allowBlank="1" showInputMessage="1" showErrorMessage="1" prompt="Select Material" sqref="E5:G5" xr:uid="{00000000-0002-0000-1800-000005000000}">
      <formula1>Metallic_Mats</formula1>
    </dataValidation>
  </dataValidations>
  <hyperlinks>
    <hyperlink ref="B14" location="'T1.1 Guidance Notes'!A1" display="Number of tubes" xr:uid="{00000000-0004-0000-1800-000002000000}"/>
    <hyperlink ref="N35" location="'Cover Sheet'!A1" display="BACK to COVER SHEET" xr:uid="{00000000-0004-0000-1800-000003000000}"/>
    <hyperlink ref="B38" location="'T3.15 T3.6 Guidance Notes'!A1" display="Link to GUIDANCE NOTES for laminated structures" xr:uid="{00000000-0004-0000-1800-000004000000}"/>
    <hyperlink ref="B39" location="'T3.6 Guidance Notes'!A1" display="Link to GUIDANCE NOTES for anisotropic laminates" xr:uid="{00000000-0004-0000-1800-000005000000}"/>
  </hyperlinks>
  <pageMargins left="0.75" right="0.75" top="1" bottom="1" header="0" footer="0"/>
  <pageSetup paperSize="9" orientation="portrait"/>
  <ignoredErrors>
    <ignoredError sqref="L22" evalError="1"/>
  </ignoredErrors>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2">
    <tabColor rgb="FFCCFF99"/>
  </sheetPr>
  <dimension ref="A1:Q203"/>
  <sheetViews>
    <sheetView showGridLines="0" workbookViewId="0"/>
  </sheetViews>
  <sheetFormatPr defaultColWidth="14.42578125" defaultRowHeight="15" customHeight="1" x14ac:dyDescent="0.2"/>
  <cols>
    <col min="1" max="1" width="3.42578125" customWidth="1"/>
    <col min="2" max="2" width="45.5703125" customWidth="1"/>
    <col min="3" max="3" width="11.42578125" customWidth="1"/>
    <col min="4" max="4" width="3.5703125" customWidth="1"/>
    <col min="5" max="5" width="11.7109375" customWidth="1"/>
    <col min="6" max="6" width="15.28515625" customWidth="1"/>
    <col min="7" max="7" width="11.7109375" customWidth="1"/>
    <col min="8" max="8" width="9" customWidth="1"/>
    <col min="9" max="9" width="8.7109375" customWidth="1"/>
    <col min="10" max="12" width="11.42578125" customWidth="1"/>
    <col min="13" max="13" width="3.5703125" customWidth="1"/>
    <col min="14" max="14" width="11.42578125" customWidth="1"/>
    <col min="15" max="15" width="40.85546875" customWidth="1"/>
    <col min="16" max="26" width="11.42578125" customWidth="1"/>
  </cols>
  <sheetData>
    <row r="1" spans="2:12" ht="12.75" customHeight="1" x14ac:dyDescent="0.25">
      <c r="B1" s="77" t="s">
        <v>572</v>
      </c>
    </row>
    <row r="2" spans="2:12" ht="12.75" customHeight="1" x14ac:dyDescent="0.2">
      <c r="C2" s="1078" t="s">
        <v>479</v>
      </c>
      <c r="D2" s="764"/>
      <c r="E2" s="764"/>
      <c r="F2" s="1079" t="s">
        <v>230</v>
      </c>
      <c r="G2" s="765"/>
    </row>
    <row r="3" spans="2:12" ht="12.75" customHeight="1" x14ac:dyDescent="0.2"/>
    <row r="4" spans="2:12" ht="12.75" customHeight="1" x14ac:dyDescent="0.2">
      <c r="B4" s="4" t="s">
        <v>454</v>
      </c>
      <c r="C4" s="4" t="s">
        <v>455</v>
      </c>
      <c r="D4" s="5"/>
      <c r="E4" s="4" t="s">
        <v>456</v>
      </c>
      <c r="F4" s="595" t="s">
        <v>480</v>
      </c>
      <c r="G4" s="4" t="s">
        <v>481</v>
      </c>
      <c r="I4" s="5"/>
      <c r="J4" s="6" t="s">
        <v>482</v>
      </c>
      <c r="K4" s="6" t="s">
        <v>483</v>
      </c>
    </row>
    <row r="5" spans="2:12" ht="12.75" customHeight="1" x14ac:dyDescent="0.2">
      <c r="B5" s="12" t="s">
        <v>457</v>
      </c>
      <c r="C5" s="34" t="s">
        <v>183</v>
      </c>
      <c r="D5" s="23"/>
      <c r="E5" s="78" t="s">
        <v>183</v>
      </c>
      <c r="F5" s="93" t="s">
        <v>187</v>
      </c>
      <c r="G5" s="590"/>
      <c r="I5" s="88" t="s">
        <v>484</v>
      </c>
      <c r="J5" s="23">
        <f>F24/1000</f>
        <v>0</v>
      </c>
      <c r="K5" s="88">
        <f>J5</f>
        <v>0</v>
      </c>
    </row>
    <row r="6" spans="2:12" ht="12.75" customHeight="1" x14ac:dyDescent="0.2">
      <c r="B6" s="12" t="s">
        <v>485</v>
      </c>
      <c r="C6" s="34" t="s">
        <v>237</v>
      </c>
      <c r="D6" s="23"/>
      <c r="E6" s="78" t="s">
        <v>237</v>
      </c>
      <c r="F6" s="125" t="s">
        <v>121</v>
      </c>
      <c r="G6" s="590"/>
      <c r="I6" s="88" t="s">
        <v>487</v>
      </c>
      <c r="J6" s="23">
        <f>F23/1000</f>
        <v>0</v>
      </c>
      <c r="K6" s="88">
        <f>F22/1000</f>
        <v>0</v>
      </c>
    </row>
    <row r="7" spans="2:12" ht="12.75" customHeight="1" x14ac:dyDescent="0.2">
      <c r="B7" s="12" t="s">
        <v>459</v>
      </c>
      <c r="C7" s="46" t="str">
        <f>HLOOKUP(C5,MaterialData!$C$3:$P$4,2,FALSE)</f>
        <v>Steel</v>
      </c>
      <c r="D7" s="50"/>
      <c r="E7" s="46" t="str">
        <f>HLOOKUP(E5,MaterialData!$C$3:$S$4,2,FALSE)</f>
        <v>Steel</v>
      </c>
      <c r="F7" s="46" t="str">
        <f>HLOOKUP(F5,MaterialData!$C$3:$S$4,2,FALSE)</f>
        <v>vertical SIS</v>
      </c>
      <c r="G7" s="591"/>
    </row>
    <row r="8" spans="2:12" ht="12.75" customHeight="1" x14ac:dyDescent="0.3">
      <c r="B8" s="12" t="s">
        <v>217</v>
      </c>
      <c r="C8" s="46">
        <f t="array" ref="C8">INDEX(Innertable,MATCH($B8,MaterialData!$B$6:$B$11,0),MATCH(C$7,MaterialData!$C$4:$P$4,0))</f>
        <v>200000000000</v>
      </c>
      <c r="D8" s="50"/>
      <c r="E8" s="46">
        <f t="array" ref="E8">INDEX(Innertable,MATCH($B8,MaterialData!$B$6:$B$11,0),MATCH(E$7,MaterialData!$C$4:$S$4,0))</f>
        <v>200000000000</v>
      </c>
      <c r="F8" s="46">
        <f t="array" ref="F8">INDEX(Innertable,MATCH($B8,MaterialData!$B$6:$B$11,0),MATCH(F$7,MaterialData!$C$4:$S$4,0))</f>
        <v>0</v>
      </c>
      <c r="G8" s="591"/>
      <c r="I8" s="88" t="s">
        <v>488</v>
      </c>
      <c r="J8" s="50">
        <f>J5*J6</f>
        <v>0</v>
      </c>
      <c r="K8" s="88" t="s">
        <v>489</v>
      </c>
      <c r="L8" s="50">
        <f>(J5*J6^3)/12</f>
        <v>0</v>
      </c>
    </row>
    <row r="9" spans="2:12" ht="12.75" customHeight="1" x14ac:dyDescent="0.3">
      <c r="B9" s="12" t="s">
        <v>218</v>
      </c>
      <c r="C9" s="46">
        <f t="array" ref="C9">INDEX(Innertable,MATCH($B9,MaterialData!$B$6:$B$11,0),MATCH(C$7,MaterialData!$C$4:$P$4,0))</f>
        <v>305000000</v>
      </c>
      <c r="D9" s="50"/>
      <c r="E9" s="46">
        <f t="array" ref="E9">INDEX(Innertable,MATCH($B9,MaterialData!$B$6:$B$11,0),MATCH(E$7,MaterialData!$C$4:$S$4,0))</f>
        <v>305000000</v>
      </c>
      <c r="F9" s="46" t="e">
        <f t="array" ref="F9">INDEX(Innertable,MATCH($B9,MaterialData!$B$6:$B$11,0),MATCH(F$7,MaterialData!$C$4:$S$4,0))</f>
        <v>#DIV/0!</v>
      </c>
      <c r="G9" s="591"/>
      <c r="I9" s="88" t="s">
        <v>490</v>
      </c>
      <c r="J9" s="50">
        <f>K5*K6</f>
        <v>0</v>
      </c>
      <c r="K9" s="88" t="s">
        <v>491</v>
      </c>
      <c r="L9" s="50">
        <f>(K5*K6^3)/12</f>
        <v>0</v>
      </c>
    </row>
    <row r="10" spans="2:12" ht="12.75" customHeight="1" x14ac:dyDescent="0.3">
      <c r="B10" s="12" t="s">
        <v>219</v>
      </c>
      <c r="C10" s="46">
        <f t="array" ref="C10">INDEX(Innertable,MATCH($B10,MaterialData!$B$6:$B$11,0),MATCH(C$7,MaterialData!$C$4:$P$4,0))</f>
        <v>365000000</v>
      </c>
      <c r="D10" s="50"/>
      <c r="E10" s="46">
        <f t="array" ref="E10">INDEX(Innertable,MATCH($B10,MaterialData!$B$6:$B$11,0),MATCH(E$7,MaterialData!$C$4:$S$4,0))</f>
        <v>365000000</v>
      </c>
      <c r="F10" s="46" t="e">
        <f t="array" ref="F10">INDEX(Innertable,MATCH($B10,MaterialData!$B$6:$B$11,0),MATCH(F$7,MaterialData!$C$4:$S$4,0))</f>
        <v>#DIV/0!</v>
      </c>
      <c r="G10" s="591"/>
      <c r="I10" s="88" t="s">
        <v>532</v>
      </c>
      <c r="J10" s="23">
        <f>J6/2</f>
        <v>0</v>
      </c>
      <c r="K10" s="88" t="s">
        <v>493</v>
      </c>
      <c r="L10" s="50" t="e">
        <f t="shared" ref="L10:L11" si="0">L8+(J8*($J$12-J10)^2)</f>
        <v>#DIV/0!</v>
      </c>
    </row>
    <row r="11" spans="2:12" ht="12.75" customHeight="1" x14ac:dyDescent="0.3">
      <c r="B11" s="12" t="s">
        <v>220</v>
      </c>
      <c r="C11" s="46">
        <f t="array" ref="C11">INDEX(Innertable,MATCH($B11,MaterialData!$B$6:$B$11,0),MATCH(C$7,MaterialData!$C$4:$P$4,0))</f>
        <v>180000000</v>
      </c>
      <c r="D11" s="50"/>
      <c r="E11" s="46">
        <f t="array" ref="E11">INDEX(Innertable,MATCH($B11,MaterialData!$B$6:$B$11,0),MATCH(E$7,MaterialData!$C$4:$S$4,0))</f>
        <v>180000000</v>
      </c>
      <c r="F11" s="46" t="str">
        <f t="array" ref="F11">INDEX(Innertable,MATCH($B11,MaterialData!$B$6:$B$11,0),MATCH(F$7,MaterialData!$C$4:$S$4,0))</f>
        <v>N/A</v>
      </c>
      <c r="G11" s="591"/>
      <c r="I11" s="88" t="s">
        <v>534</v>
      </c>
      <c r="J11" s="23">
        <f>(F20-0.5*F22)*0.001</f>
        <v>0</v>
      </c>
      <c r="K11" s="88" t="s">
        <v>495</v>
      </c>
      <c r="L11" s="50" t="e">
        <f t="shared" si="0"/>
        <v>#DIV/0!</v>
      </c>
    </row>
    <row r="12" spans="2:12" ht="12.75" customHeight="1" x14ac:dyDescent="0.3">
      <c r="B12" s="12" t="s">
        <v>221</v>
      </c>
      <c r="C12" s="46">
        <f t="array" ref="C12">INDEX(Innertable,MATCH($B12,MaterialData!$B$6:$B$11,0),MATCH(C$7,MaterialData!$C$4:$P$4,0))</f>
        <v>300000000</v>
      </c>
      <c r="D12" s="50"/>
      <c r="E12" s="46">
        <f t="array" ref="E12">INDEX(Innertable,MATCH($B12,MaterialData!$B$6:$B$11,0),MATCH(E$7,MaterialData!$C$4:$S$4,0))</f>
        <v>300000000</v>
      </c>
      <c r="F12" s="46" t="str">
        <f t="array" ref="F12">INDEX(Innertable,MATCH($B12,MaterialData!$B$6:$B$11,0),MATCH(F$7,MaterialData!$C$4:$S$4,0))</f>
        <v>N/A</v>
      </c>
      <c r="G12" s="591"/>
      <c r="I12" s="88" t="s">
        <v>496</v>
      </c>
      <c r="J12" s="90" t="e">
        <f>(J8*J10+J9*J11)/(J8+J9)</f>
        <v>#DIV/0!</v>
      </c>
      <c r="K12" s="88" t="s">
        <v>497</v>
      </c>
      <c r="L12" s="48" t="e">
        <f>SUM(L10:L11)</f>
        <v>#DIV/0!</v>
      </c>
    </row>
    <row r="13" spans="2:12" ht="12.75" customHeight="1" x14ac:dyDescent="0.2">
      <c r="E13" s="590"/>
      <c r="G13" s="590"/>
      <c r="L13" s="50"/>
    </row>
    <row r="14" spans="2:12" ht="12.75" customHeight="1" x14ac:dyDescent="0.2">
      <c r="B14" s="592" t="s">
        <v>498</v>
      </c>
      <c r="C14" s="34">
        <v>1</v>
      </c>
      <c r="E14" s="78">
        <v>1</v>
      </c>
      <c r="G14" s="590"/>
      <c r="L14" s="50"/>
    </row>
    <row r="15" spans="2:12" ht="12.75" customHeight="1" x14ac:dyDescent="0.2">
      <c r="B15" s="12" t="s">
        <v>460</v>
      </c>
      <c r="C15" s="34">
        <f>IF(AND(E15&gt;=25,E15&lt;25.4,E16&gt;=2.5),25,25.4)</f>
        <v>25.4</v>
      </c>
      <c r="E15" s="78">
        <v>25.4</v>
      </c>
      <c r="G15" s="590"/>
      <c r="L15" s="50"/>
    </row>
    <row r="16" spans="2:12" ht="12.75" customHeight="1" x14ac:dyDescent="0.2">
      <c r="B16" s="498" t="s">
        <v>461</v>
      </c>
      <c r="C16" s="130">
        <f>IF(AND(E15&gt;=25,E15&lt;25.4,E16&gt;=2.5),2.5,2.4)</f>
        <v>2.4</v>
      </c>
      <c r="E16" s="78">
        <v>2.4</v>
      </c>
      <c r="G16" s="590"/>
      <c r="L16" s="50"/>
    </row>
    <row r="17" spans="2:16" ht="12.75" customHeight="1" x14ac:dyDescent="0.2">
      <c r="B17" s="12" t="s">
        <v>573</v>
      </c>
      <c r="C17" s="34"/>
      <c r="E17" s="78">
        <v>160</v>
      </c>
      <c r="G17" s="590"/>
      <c r="L17" s="50"/>
    </row>
    <row r="18" spans="2:16" ht="12.75" customHeight="1" x14ac:dyDescent="0.2">
      <c r="B18" s="12" t="s">
        <v>574</v>
      </c>
      <c r="C18" s="34"/>
      <c r="E18" s="78">
        <v>75</v>
      </c>
      <c r="G18" s="590"/>
      <c r="J18" s="8"/>
      <c r="L18" s="50"/>
    </row>
    <row r="19" spans="2:16" ht="12.75" customHeight="1" x14ac:dyDescent="0.2">
      <c r="E19" s="590"/>
      <c r="G19" s="590"/>
      <c r="L19" s="50"/>
    </row>
    <row r="20" spans="2:16" ht="12.75" customHeight="1" x14ac:dyDescent="0.2">
      <c r="B20" s="12" t="s">
        <v>499</v>
      </c>
      <c r="E20" s="590"/>
      <c r="F20" s="92">
        <f>F21+F22+F23</f>
        <v>0</v>
      </c>
      <c r="G20" s="590"/>
      <c r="L20" s="50"/>
    </row>
    <row r="21" spans="2:16" ht="12.75" customHeight="1" x14ac:dyDescent="0.2">
      <c r="B21" s="12" t="s">
        <v>500</v>
      </c>
      <c r="E21" s="590"/>
      <c r="F21" s="93"/>
      <c r="G21" s="590"/>
      <c r="L21" s="50"/>
    </row>
    <row r="22" spans="2:16" ht="12.75" customHeight="1" x14ac:dyDescent="0.2">
      <c r="B22" s="12" t="s">
        <v>501</v>
      </c>
      <c r="E22" s="590"/>
      <c r="F22" s="93"/>
      <c r="G22" s="590"/>
      <c r="I22" s="1" t="str">
        <f>IF(AND(F22&lt;0.4*F23,F22&lt;1),"Asymmetrical lay-up: skin too thin in comparison, see T3.4.4.","")</f>
        <v/>
      </c>
      <c r="L22" s="50"/>
    </row>
    <row r="23" spans="2:16" ht="12.75" customHeight="1" x14ac:dyDescent="0.2">
      <c r="B23" s="12" t="s">
        <v>502</v>
      </c>
      <c r="E23" s="590"/>
      <c r="F23" s="93"/>
      <c r="G23" s="590"/>
      <c r="I23" s="1" t="str">
        <f>IF(AND(F23&lt;0.4*F22,F23&lt;1),"Asymmetrical lay-up: skin too thin in comparison, see T3.4.4.","")</f>
        <v/>
      </c>
      <c r="L23" s="50"/>
    </row>
    <row r="24" spans="2:16" ht="12.75" customHeight="1" x14ac:dyDescent="0.2">
      <c r="B24" s="12" t="s">
        <v>503</v>
      </c>
      <c r="E24" s="590"/>
      <c r="F24" s="93"/>
      <c r="G24" s="590"/>
      <c r="L24" s="50"/>
    </row>
    <row r="25" spans="2:16" ht="12.75" customHeight="1" x14ac:dyDescent="0.2">
      <c r="E25" s="16"/>
      <c r="G25" s="590"/>
      <c r="L25" s="50"/>
    </row>
    <row r="26" spans="2:16" ht="12.75" customHeight="1" x14ac:dyDescent="0.2">
      <c r="B26" s="12" t="s">
        <v>462</v>
      </c>
      <c r="C26" s="34">
        <f t="shared" ref="C26:C27" si="1">C15/1000</f>
        <v>2.5399999999999999E-2</v>
      </c>
      <c r="E26" s="34">
        <f>IF(F2="Composite only","No tubes",E15/1000)</f>
        <v>2.5399999999999999E-2</v>
      </c>
      <c r="G26" s="590"/>
      <c r="L26" s="50"/>
    </row>
    <row r="27" spans="2:16" ht="12.75" customHeight="1" x14ac:dyDescent="0.2">
      <c r="B27" s="12" t="s">
        <v>463</v>
      </c>
      <c r="C27" s="34">
        <f t="shared" si="1"/>
        <v>2.3999999999999998E-3</v>
      </c>
      <c r="E27" s="34">
        <f>IF(F2="Composite only","",E16/1000)</f>
        <v>2.3999999999999998E-3</v>
      </c>
      <c r="G27" s="16"/>
      <c r="L27" s="50"/>
      <c r="P27" s="79"/>
    </row>
    <row r="28" spans="2:16" ht="12.75" customHeight="1" x14ac:dyDescent="0.2">
      <c r="B28" s="12" t="s">
        <v>464</v>
      </c>
      <c r="C28" s="46">
        <f>IF(C6="Round",((C26)^4-((C26-2*C27))^4)*3.142/64,((C26)^4-((C26-2*C27))^4)/12)</f>
        <v>1.1593489847999996E-8</v>
      </c>
      <c r="E28" s="46">
        <f>IF(F2="Composite only","",IF(E6="Round",((E26)^4-((E26-2*E27))^4)*3.142/64,IF(E6="Square",((E26)^4-((E26-2*E27))^4)/12,"")))</f>
        <v>1.1593489847999996E-8</v>
      </c>
      <c r="F28" s="84" t="str">
        <f>IF($F$2="Tubing only","Tubing Only",L12)</f>
        <v>Tubing Only</v>
      </c>
      <c r="G28" s="46">
        <f t="shared" ref="G28:G35" si="2">IF($F$2="Tubing only",E28,IF($F$2="Composite only",F28,IF($F$2="Tubes + Composite",E28+F28,"No Type Selected")))</f>
        <v>1.1593489847999996E-8</v>
      </c>
      <c r="L28" s="50"/>
      <c r="O28" s="50"/>
      <c r="P28" s="79"/>
    </row>
    <row r="29" spans="2:16" ht="12.75" customHeight="1" x14ac:dyDescent="0.2">
      <c r="B29" s="12" t="s">
        <v>465</v>
      </c>
      <c r="C29" s="46">
        <f>C8*C28*C14</f>
        <v>2318.6979695999994</v>
      </c>
      <c r="D29" s="50"/>
      <c r="E29" s="46">
        <f>IF(F2="Composite only","",E8*E28*E14)</f>
        <v>2318.6979695999994</v>
      </c>
      <c r="F29" s="94" t="str">
        <f>IF(F28="Tubing Only","",F28*F8)</f>
        <v/>
      </c>
      <c r="G29" s="46">
        <f t="shared" si="2"/>
        <v>2318.6979695999994</v>
      </c>
      <c r="H29" s="13">
        <f t="shared" ref="H29:H37" si="3">100*G29/C29</f>
        <v>100</v>
      </c>
      <c r="I29" s="23" t="str">
        <f>IF((100&gt;H29)*AND(H29&gt;=60),"For Composites Only, Additional Proof Required","")</f>
        <v/>
      </c>
    </row>
    <row r="30" spans="2:16" ht="12.75" customHeight="1" x14ac:dyDescent="0.2">
      <c r="B30" s="12" t="s">
        <v>466</v>
      </c>
      <c r="C30" s="81">
        <f>IF(C26="no tubes","",IF(C14=0,"",IF(C6="Round",C14*((C15^2-(C15-2*C16)^2)*PI()/4),IF(C6="Square",C14*(C15^2-(C15-2*C16)^2),""))))</f>
        <v>173.41591447815662</v>
      </c>
      <c r="D30" s="95"/>
      <c r="E30" s="81">
        <f>IF(E26="no tubes","",IF(E14=0,"",IF(E6="Round",E14*((E15^2-(E15-2*E16)^2)*PI()/4),IF(E6="Square",E14*(E15^2-(E15-2*E16)^2),""))))</f>
        <v>173.41591447815662</v>
      </c>
      <c r="F30" s="81" t="str">
        <f>IF(F28="Tubing Only","",(F20-F21)*F24)</f>
        <v/>
      </c>
      <c r="G30" s="81">
        <f t="shared" si="2"/>
        <v>173.41591447815662</v>
      </c>
      <c r="H30" s="13">
        <f t="shared" si="3"/>
        <v>100</v>
      </c>
      <c r="I30" s="23" t="str">
        <f t="shared" ref="I30:I34" si="4">IF(AND(95&lt;H30,H30&lt;100),"Provided your actual tube measures &gt;= your nominal OD and wall this is OK","")</f>
        <v/>
      </c>
      <c r="O30" s="50"/>
    </row>
    <row r="31" spans="2:16" ht="12.75" customHeight="1" x14ac:dyDescent="0.2">
      <c r="B31" s="12" t="s">
        <v>467</v>
      </c>
      <c r="C31" s="46">
        <f t="shared" ref="C31:C33" si="5">C$30*C9/1000000</f>
        <v>52891.853915837768</v>
      </c>
      <c r="D31" s="50"/>
      <c r="E31" s="46">
        <f>IF(F2="Composite only","",E$30*E9/1000000)</f>
        <v>52891.853915837768</v>
      </c>
      <c r="F31" s="46" t="str">
        <f>IF(F28="Tubing Only","",F30*F9/1000000)</f>
        <v/>
      </c>
      <c r="G31" s="46">
        <f t="shared" si="2"/>
        <v>52891.853915837768</v>
      </c>
      <c r="H31" s="13">
        <f t="shared" si="3"/>
        <v>100</v>
      </c>
      <c r="I31" s="23" t="str">
        <f t="shared" si="4"/>
        <v/>
      </c>
    </row>
    <row r="32" spans="2:16" ht="12.75" customHeight="1" x14ac:dyDescent="0.2">
      <c r="B32" s="12" t="s">
        <v>468</v>
      </c>
      <c r="C32" s="46">
        <f t="shared" si="5"/>
        <v>63296.808784527166</v>
      </c>
      <c r="D32" s="50"/>
      <c r="E32" s="46">
        <f>IF(F2="Composite only","",E$30*E10/1000000)</f>
        <v>63296.808784527166</v>
      </c>
      <c r="F32" s="46" t="str">
        <f>IF(F28="Tubing Only","",F30*F10/1000000)</f>
        <v/>
      </c>
      <c r="G32" s="46">
        <f t="shared" si="2"/>
        <v>63296.808784527166</v>
      </c>
      <c r="H32" s="13">
        <f t="shared" si="3"/>
        <v>100</v>
      </c>
      <c r="I32" s="23" t="str">
        <f t="shared" si="4"/>
        <v/>
      </c>
      <c r="O32" s="50"/>
    </row>
    <row r="33" spans="1:17" ht="12.75" customHeight="1" x14ac:dyDescent="0.2">
      <c r="B33" s="12" t="s">
        <v>469</v>
      </c>
      <c r="C33" s="46">
        <f t="shared" si="5"/>
        <v>31214.864606068193</v>
      </c>
      <c r="D33" s="50"/>
      <c r="E33" s="46">
        <f>IF(F2="Composite only","",E$30*E11/1000000)</f>
        <v>31214.864606068193</v>
      </c>
      <c r="F33" s="46" t="str">
        <f>IF(F28="Tubing Only","",F30*F9/1000000)</f>
        <v/>
      </c>
      <c r="G33" s="46">
        <f t="shared" si="2"/>
        <v>31214.864606068193</v>
      </c>
      <c r="H33" s="13">
        <f t="shared" si="3"/>
        <v>100</v>
      </c>
      <c r="I33" s="23" t="str">
        <f t="shared" si="4"/>
        <v/>
      </c>
      <c r="O33" s="50"/>
    </row>
    <row r="34" spans="1:17" ht="12.75" customHeight="1" x14ac:dyDescent="0.2">
      <c r="B34" s="12" t="s">
        <v>470</v>
      </c>
      <c r="C34" s="46">
        <f>IF(C14=0,"",C$30*C12/1000000)</f>
        <v>52024.774343446981</v>
      </c>
      <c r="D34" s="50"/>
      <c r="E34" s="46">
        <f>IF(F2="Composite only","",E$30*E12/1000000)</f>
        <v>52024.774343446981</v>
      </c>
      <c r="F34" s="46" t="str">
        <f>IF(F28="tubing only","",F30*F10/1000000)</f>
        <v/>
      </c>
      <c r="G34" s="46">
        <f t="shared" si="2"/>
        <v>52024.774343446981</v>
      </c>
      <c r="H34" s="13">
        <f t="shared" si="3"/>
        <v>99.999999999999986</v>
      </c>
      <c r="I34" s="23" t="str">
        <f t="shared" si="4"/>
        <v/>
      </c>
      <c r="O34" s="50"/>
    </row>
    <row r="35" spans="1:17" ht="12.75" customHeight="1" x14ac:dyDescent="0.2">
      <c r="B35" s="12" t="s">
        <v>471</v>
      </c>
      <c r="C35" s="46">
        <f>C14*4*C10*C28/(0.5*C26*1)</f>
        <v>1332.7948959118107</v>
      </c>
      <c r="E35" s="46">
        <f>IF(F2="Composite only","",E14*4*E10*E28/(0.5*E26*1))</f>
        <v>1332.7948959118107</v>
      </c>
      <c r="F35" s="46" t="str">
        <f>IF(F28="tubing only","",4*F10*(F28*2/(F20/1000))/1)</f>
        <v/>
      </c>
      <c r="G35" s="46">
        <f t="shared" si="2"/>
        <v>1332.7948959118107</v>
      </c>
      <c r="H35" s="13">
        <f t="shared" si="3"/>
        <v>100</v>
      </c>
      <c r="I35" s="23" t="str">
        <f>IF((99.9&gt;H35)*AND(H35&gt;60),"For Composites Only, Additional Proof Required","")</f>
        <v/>
      </c>
    </row>
    <row r="36" spans="1:17" ht="12.75" customHeight="1" x14ac:dyDescent="0.2">
      <c r="B36" s="12" t="s">
        <v>472</v>
      </c>
      <c r="C36" s="46">
        <f>IF(C14=0,"",C35*1^3/(48*C29))</f>
        <v>1.1975065616797901E-2</v>
      </c>
      <c r="E36" s="46">
        <f>IF($F$2="tubing only",$C$35*1^3/(48*E29),"")</f>
        <v>1.1975065616797901E-2</v>
      </c>
      <c r="F36" s="46" t="str">
        <f>IF(NOT($F$2="tubing only"),$C$35*1^3/(48*F29),"")</f>
        <v/>
      </c>
      <c r="G36" s="46">
        <f>$C$35*1^3/(48*G29)</f>
        <v>1.1975065616797901E-2</v>
      </c>
      <c r="H36" s="13">
        <f t="shared" si="3"/>
        <v>100.00000000000001</v>
      </c>
      <c r="I36" s="23" t="str">
        <f>IF((100&lt;H36)*AND(H36&lt;=166.667),"For Composites Only, Additional Proof Required","")</f>
        <v/>
      </c>
    </row>
    <row r="37" spans="1:17" ht="12.75" customHeight="1" x14ac:dyDescent="0.2">
      <c r="B37" s="12" t="s">
        <v>473</v>
      </c>
      <c r="C37" s="46">
        <f>0.5*C35*(C35*1^3/(48*C29))</f>
        <v>7.9801531661386313</v>
      </c>
      <c r="D37" s="591"/>
      <c r="E37" s="91">
        <f>IF(E26="no tubes","",0.5*E35*(E35*1^3/(48*E29)))</f>
        <v>7.9801531661386313</v>
      </c>
      <c r="F37" s="46" t="str">
        <f>IF(F28="tubing only","",0.5*F35*(F35*1^3/(48*F29)))</f>
        <v/>
      </c>
      <c r="G37" s="46">
        <f>IF($F$2="Tubing only",E37,IF($F$2="Composite only",F37,IF($F$2="Tubes + Composite",E37+F37,"No Type Selected")))</f>
        <v>7.9801531661386313</v>
      </c>
      <c r="H37" s="13">
        <f t="shared" si="3"/>
        <v>100</v>
      </c>
      <c r="I37" s="23" t="str">
        <f>IF((99.9&gt;H37)*AND(H37&gt;60),"For Composites Only, Additional Proof Required","")</f>
        <v/>
      </c>
      <c r="J37" s="9" t="s">
        <v>240</v>
      </c>
      <c r="K37" s="9"/>
      <c r="L37" s="9"/>
    </row>
    <row r="38" spans="1:17" ht="12.75" customHeight="1" x14ac:dyDescent="0.2"/>
    <row r="39" spans="1:17" ht="12.75" customHeight="1" x14ac:dyDescent="0.2">
      <c r="B39" s="131" t="s">
        <v>575</v>
      </c>
      <c r="C39" s="132"/>
      <c r="D39" s="132"/>
      <c r="E39" s="133">
        <f>IF(F2="Tubing Only",IF(E18&lt;50,"",2*13000*MAX(E18,E17-E18)^3*MIN(E18,E17-E18)^2/(3*E8*E28*(3*MAX(E18,E17-E18)+MIN(E18,E17-E18))^2*1000000)),"N/A")</f>
        <v>0.11856577262663921</v>
      </c>
      <c r="F39" s="132"/>
      <c r="G39" s="132"/>
      <c r="H39" s="134" t="str">
        <f>IF(F2="Tubing Only",IF(OR(E43&lt;=E10*(10^(-6)),E18&lt;50),"PASS","FAIL"),"N/A")</f>
        <v>PASS</v>
      </c>
      <c r="I39" s="8"/>
    </row>
    <row r="40" spans="1:17" ht="12.75" customHeight="1" x14ac:dyDescent="0.2">
      <c r="B40" s="135" t="s">
        <v>576</v>
      </c>
      <c r="E40" s="136">
        <f>ABS(-13000*E18^2*(E17-E18)/E17^2)</f>
        <v>242797.8515625</v>
      </c>
      <c r="H40" s="137"/>
      <c r="I40" s="8"/>
    </row>
    <row r="41" spans="1:17" ht="12.75" customHeight="1" x14ac:dyDescent="0.2">
      <c r="B41" s="135" t="s">
        <v>577</v>
      </c>
      <c r="E41" s="136">
        <f>ABS(-13000*E18*(E17-E18)^2/E17^2)</f>
        <v>275170.8984375</v>
      </c>
      <c r="H41" s="137"/>
    </row>
    <row r="42" spans="1:17" ht="12.75" customHeight="1" x14ac:dyDescent="0.2">
      <c r="B42" s="135" t="s">
        <v>578</v>
      </c>
      <c r="E42" s="136">
        <f>2*13000*(E18^2*(E17-E18)^2)/E17^3</f>
        <v>257972.71728515625</v>
      </c>
      <c r="F42" s="8"/>
      <c r="H42" s="137"/>
      <c r="I42" s="2"/>
    </row>
    <row r="43" spans="1:17" ht="12.75" customHeight="1" x14ac:dyDescent="0.2">
      <c r="B43" s="138" t="s">
        <v>579</v>
      </c>
      <c r="C43" s="139"/>
      <c r="D43" s="139"/>
      <c r="E43" s="140">
        <f>IF(F2="Tubing Only",2*13000*(E17-E18)^3*E18^2/(3*E8*E28*(3*(E17-E18)+E18)^3),"N/A")</f>
        <v>359.29022008072491</v>
      </c>
      <c r="F43" s="139"/>
      <c r="G43" s="139"/>
      <c r="H43" s="141" t="str">
        <f>IF(F2="Tubing Only",IF(OR(E43&lt;=E10*(10^(-6)),E18&lt;50),"PASS","FAIL"),"N/A")</f>
        <v>PASS</v>
      </c>
      <c r="I43" s="8"/>
    </row>
    <row r="44" spans="1:17" ht="12.75" customHeight="1" x14ac:dyDescent="0.2"/>
    <row r="45" spans="1:17" ht="12.75" customHeight="1" x14ac:dyDescent="0.2"/>
    <row r="46" spans="1:17" ht="12.75" customHeight="1" x14ac:dyDescent="0.2">
      <c r="A46" s="8"/>
      <c r="B46" s="5" t="s">
        <v>504</v>
      </c>
      <c r="E46" s="50"/>
      <c r="I46" s="8"/>
      <c r="J46" s="8"/>
      <c r="K46" s="8"/>
      <c r="L46" s="8"/>
      <c r="M46" s="8"/>
      <c r="N46" s="8"/>
      <c r="O46" s="8"/>
      <c r="P46" s="8"/>
      <c r="Q46" s="8"/>
    </row>
    <row r="47" spans="1:17" ht="12.75" customHeight="1" x14ac:dyDescent="0.2">
      <c r="A47" s="8"/>
      <c r="B47" s="559"/>
      <c r="C47" s="224"/>
      <c r="D47" s="224"/>
      <c r="E47" s="224"/>
      <c r="F47" s="224"/>
      <c r="G47" s="224"/>
      <c r="H47" s="224"/>
      <c r="I47" s="224"/>
      <c r="J47" s="224"/>
      <c r="K47" s="224"/>
      <c r="L47" s="560"/>
      <c r="M47" s="8"/>
      <c r="N47" s="8"/>
      <c r="O47" s="8"/>
      <c r="P47" s="8"/>
      <c r="Q47" s="8"/>
    </row>
    <row r="48" spans="1:17" ht="12.75" customHeight="1" x14ac:dyDescent="0.2">
      <c r="A48" s="8"/>
      <c r="B48" s="632" t="s">
        <v>443</v>
      </c>
      <c r="C48" s="221"/>
      <c r="D48" s="221"/>
      <c r="E48" s="221"/>
      <c r="F48" s="221"/>
      <c r="G48" s="221"/>
      <c r="H48" s="221"/>
      <c r="I48" s="221"/>
      <c r="J48" s="221"/>
      <c r="K48" s="221"/>
      <c r="L48" s="243"/>
      <c r="M48" s="8"/>
      <c r="N48" s="8"/>
      <c r="O48" s="8"/>
      <c r="P48" s="8"/>
      <c r="Q48" s="8"/>
    </row>
    <row r="49" spans="1:17" ht="12.75" customHeight="1" x14ac:dyDescent="0.2">
      <c r="A49" s="8"/>
      <c r="B49" s="242"/>
      <c r="C49" s="221"/>
      <c r="D49" s="221"/>
      <c r="E49" s="221"/>
      <c r="F49" s="633"/>
      <c r="G49" s="221"/>
      <c r="H49" s="221"/>
      <c r="I49" s="221"/>
      <c r="J49" s="221"/>
      <c r="K49" s="221"/>
      <c r="L49" s="243"/>
      <c r="M49" s="8"/>
      <c r="N49" s="8"/>
      <c r="O49" s="8"/>
      <c r="P49" s="8"/>
      <c r="Q49" s="8"/>
    </row>
    <row r="50" spans="1:17" ht="12.75" customHeight="1" x14ac:dyDescent="0.2">
      <c r="A50" s="8"/>
      <c r="B50" s="242"/>
      <c r="C50" s="221"/>
      <c r="D50" s="221"/>
      <c r="E50" s="221"/>
      <c r="F50" s="221"/>
      <c r="G50" s="221"/>
      <c r="H50" s="221"/>
      <c r="I50" s="221"/>
      <c r="J50" s="221"/>
      <c r="K50" s="221"/>
      <c r="L50" s="243"/>
      <c r="M50" s="8"/>
      <c r="N50" s="8"/>
      <c r="O50" s="8"/>
      <c r="P50" s="8"/>
      <c r="Q50" s="8"/>
    </row>
    <row r="51" spans="1:17" ht="12.75" customHeight="1" x14ac:dyDescent="0.2">
      <c r="A51" s="8"/>
      <c r="B51" s="242"/>
      <c r="C51" s="221"/>
      <c r="D51" s="221"/>
      <c r="E51" s="221"/>
      <c r="F51" s="221"/>
      <c r="G51" s="221"/>
      <c r="H51" s="221"/>
      <c r="I51" s="221"/>
      <c r="J51" s="221"/>
      <c r="K51" s="221"/>
      <c r="L51" s="243"/>
      <c r="M51" s="8"/>
      <c r="N51" s="8"/>
      <c r="O51" s="8"/>
      <c r="P51" s="8"/>
      <c r="Q51" s="8"/>
    </row>
    <row r="52" spans="1:17" ht="12.75" customHeight="1" x14ac:dyDescent="0.2">
      <c r="A52" s="8"/>
      <c r="B52" s="242"/>
      <c r="C52" s="221"/>
      <c r="D52" s="221"/>
      <c r="E52" s="221"/>
      <c r="F52" s="221"/>
      <c r="G52" s="221"/>
      <c r="H52" s="221"/>
      <c r="I52" s="221"/>
      <c r="J52" s="221"/>
      <c r="K52" s="221"/>
      <c r="L52" s="243"/>
      <c r="M52" s="8"/>
      <c r="N52" s="8"/>
      <c r="O52" s="8"/>
      <c r="P52" s="8"/>
      <c r="Q52" s="8"/>
    </row>
    <row r="53" spans="1:17" ht="12.75" customHeight="1" x14ac:dyDescent="0.2">
      <c r="A53" s="8"/>
      <c r="B53" s="242"/>
      <c r="C53" s="221"/>
      <c r="D53" s="221"/>
      <c r="E53" s="221"/>
      <c r="F53" s="221"/>
      <c r="G53" s="221"/>
      <c r="H53" s="221"/>
      <c r="I53" s="221"/>
      <c r="J53" s="221"/>
      <c r="K53" s="221"/>
      <c r="L53" s="243"/>
      <c r="M53" s="8"/>
      <c r="N53" s="8"/>
      <c r="O53" s="8"/>
      <c r="P53" s="8"/>
      <c r="Q53" s="8"/>
    </row>
    <row r="54" spans="1:17" ht="12.75" customHeight="1" x14ac:dyDescent="0.2">
      <c r="A54" s="8"/>
      <c r="B54" s="242"/>
      <c r="C54" s="221"/>
      <c r="D54" s="221"/>
      <c r="E54" s="221"/>
      <c r="F54" s="221"/>
      <c r="G54" s="221"/>
      <c r="H54" s="221"/>
      <c r="I54" s="221"/>
      <c r="J54" s="221"/>
      <c r="K54" s="221"/>
      <c r="L54" s="243"/>
      <c r="M54" s="8"/>
      <c r="N54" s="8"/>
      <c r="O54" s="8"/>
      <c r="P54" s="8"/>
      <c r="Q54" s="8"/>
    </row>
    <row r="55" spans="1:17" ht="12.75" customHeight="1" x14ac:dyDescent="0.2">
      <c r="A55" s="8"/>
      <c r="B55" s="242"/>
      <c r="C55" s="221"/>
      <c r="D55" s="221"/>
      <c r="E55" s="221"/>
      <c r="F55" s="221"/>
      <c r="G55" s="221"/>
      <c r="H55" s="221"/>
      <c r="I55" s="221"/>
      <c r="J55" s="221"/>
      <c r="K55" s="221"/>
      <c r="L55" s="243"/>
      <c r="M55" s="8"/>
      <c r="N55" s="8"/>
      <c r="O55" s="8"/>
      <c r="P55" s="8"/>
      <c r="Q55" s="8"/>
    </row>
    <row r="56" spans="1:17" ht="12.75" customHeight="1" x14ac:dyDescent="0.2">
      <c r="A56" s="8"/>
      <c r="B56" s="242"/>
      <c r="C56" s="221"/>
      <c r="D56" s="221"/>
      <c r="E56" s="221"/>
      <c r="F56" s="221"/>
      <c r="G56" s="221"/>
      <c r="H56" s="221"/>
      <c r="I56" s="221"/>
      <c r="J56" s="221"/>
      <c r="K56" s="221"/>
      <c r="L56" s="243"/>
      <c r="M56" s="8"/>
      <c r="N56" s="8"/>
      <c r="O56" s="8"/>
      <c r="P56" s="8"/>
      <c r="Q56" s="8"/>
    </row>
    <row r="57" spans="1:17" ht="12.75" customHeight="1" x14ac:dyDescent="0.2">
      <c r="A57" s="8"/>
      <c r="B57" s="242"/>
      <c r="C57" s="221"/>
      <c r="D57" s="221"/>
      <c r="E57" s="221"/>
      <c r="F57" s="221"/>
      <c r="G57" s="221"/>
      <c r="H57" s="221"/>
      <c r="I57" s="221"/>
      <c r="J57" s="221"/>
      <c r="K57" s="221"/>
      <c r="L57" s="243"/>
      <c r="M57" s="8"/>
      <c r="N57" s="8"/>
      <c r="O57" s="8"/>
      <c r="P57" s="8"/>
      <c r="Q57" s="8"/>
    </row>
    <row r="58" spans="1:17" ht="12.75" customHeight="1" x14ac:dyDescent="0.2">
      <c r="A58" s="8"/>
      <c r="B58" s="242"/>
      <c r="C58" s="221"/>
      <c r="D58" s="221"/>
      <c r="E58" s="221"/>
      <c r="F58" s="221"/>
      <c r="G58" s="221"/>
      <c r="H58" s="221"/>
      <c r="I58" s="221"/>
      <c r="J58" s="221"/>
      <c r="K58" s="221"/>
      <c r="L58" s="243"/>
      <c r="M58" s="8"/>
      <c r="N58" s="8"/>
      <c r="O58" s="8"/>
      <c r="P58" s="8"/>
      <c r="Q58" s="8"/>
    </row>
    <row r="59" spans="1:17" ht="12.75" customHeight="1" x14ac:dyDescent="0.2">
      <c r="A59" s="8"/>
      <c r="B59" s="242"/>
      <c r="C59" s="221"/>
      <c r="D59" s="221"/>
      <c r="E59" s="221"/>
      <c r="F59" s="221"/>
      <c r="G59" s="221"/>
      <c r="H59" s="221"/>
      <c r="I59" s="221"/>
      <c r="J59" s="221"/>
      <c r="K59" s="221"/>
      <c r="L59" s="243"/>
      <c r="M59" s="8"/>
      <c r="N59" s="8"/>
      <c r="O59" s="8"/>
      <c r="P59" s="8"/>
      <c r="Q59" s="8"/>
    </row>
    <row r="60" spans="1:17" ht="12.75" customHeight="1" x14ac:dyDescent="0.2">
      <c r="A60" s="8"/>
      <c r="B60" s="242"/>
      <c r="C60" s="221"/>
      <c r="D60" s="221"/>
      <c r="E60" s="221"/>
      <c r="F60" s="221"/>
      <c r="G60" s="221"/>
      <c r="H60" s="221"/>
      <c r="I60" s="221"/>
      <c r="J60" s="221"/>
      <c r="K60" s="221"/>
      <c r="L60" s="243"/>
      <c r="M60" s="8"/>
      <c r="N60" s="8"/>
      <c r="O60" s="8"/>
      <c r="P60" s="8"/>
      <c r="Q60" s="8"/>
    </row>
    <row r="61" spans="1:17" ht="12.75" customHeight="1" x14ac:dyDescent="0.2">
      <c r="A61" s="8"/>
      <c r="B61" s="242"/>
      <c r="C61" s="221"/>
      <c r="D61" s="221"/>
      <c r="E61" s="221"/>
      <c r="F61" s="221"/>
      <c r="G61" s="221"/>
      <c r="H61" s="221"/>
      <c r="I61" s="221"/>
      <c r="J61" s="221"/>
      <c r="K61" s="221"/>
      <c r="L61" s="243"/>
      <c r="M61" s="8"/>
      <c r="N61" s="8"/>
      <c r="O61" s="8"/>
      <c r="P61" s="8"/>
      <c r="Q61" s="8"/>
    </row>
    <row r="62" spans="1:17" ht="12.75" customHeight="1" x14ac:dyDescent="0.2">
      <c r="A62" s="8"/>
      <c r="B62" s="242"/>
      <c r="C62" s="221"/>
      <c r="D62" s="221"/>
      <c r="E62" s="221"/>
      <c r="F62" s="221"/>
      <c r="G62" s="221"/>
      <c r="H62" s="221"/>
      <c r="I62" s="221"/>
      <c r="J62" s="221"/>
      <c r="K62" s="221"/>
      <c r="L62" s="243"/>
      <c r="M62" s="8"/>
      <c r="N62" s="8"/>
      <c r="O62" s="8"/>
      <c r="P62" s="8"/>
      <c r="Q62" s="8"/>
    </row>
    <row r="63" spans="1:17" ht="12.75" customHeight="1" x14ac:dyDescent="0.2">
      <c r="A63" s="8"/>
      <c r="B63" s="242"/>
      <c r="C63" s="221"/>
      <c r="D63" s="221"/>
      <c r="E63" s="221"/>
      <c r="F63" s="221"/>
      <c r="G63" s="221"/>
      <c r="H63" s="221"/>
      <c r="I63" s="221"/>
      <c r="J63" s="221"/>
      <c r="K63" s="221"/>
      <c r="L63" s="243"/>
      <c r="M63" s="8"/>
      <c r="N63" s="8"/>
      <c r="O63" s="8"/>
      <c r="P63" s="8"/>
      <c r="Q63" s="8"/>
    </row>
    <row r="64" spans="1:17" ht="12.75" customHeight="1" x14ac:dyDescent="0.2">
      <c r="A64" s="8"/>
      <c r="B64" s="242"/>
      <c r="C64" s="221"/>
      <c r="D64" s="221"/>
      <c r="E64" s="221"/>
      <c r="F64" s="221"/>
      <c r="G64" s="221"/>
      <c r="H64" s="221"/>
      <c r="I64" s="221"/>
      <c r="J64" s="221"/>
      <c r="K64" s="221"/>
      <c r="L64" s="243"/>
      <c r="M64" s="8"/>
      <c r="N64" s="8"/>
      <c r="O64" s="8"/>
      <c r="P64" s="8"/>
      <c r="Q64" s="8"/>
    </row>
    <row r="65" spans="1:17" ht="12.75" customHeight="1" x14ac:dyDescent="0.2">
      <c r="A65" s="8"/>
      <c r="B65" s="242"/>
      <c r="C65" s="221"/>
      <c r="D65" s="221"/>
      <c r="E65" s="221"/>
      <c r="F65" s="221"/>
      <c r="G65" s="221"/>
      <c r="H65" s="221"/>
      <c r="I65" s="221"/>
      <c r="J65" s="221"/>
      <c r="K65" s="221"/>
      <c r="L65" s="243"/>
      <c r="M65" s="8"/>
      <c r="N65" s="8"/>
      <c r="O65" s="8"/>
      <c r="P65" s="8"/>
      <c r="Q65" s="8"/>
    </row>
    <row r="66" spans="1:17" ht="12.75" customHeight="1" x14ac:dyDescent="0.2">
      <c r="A66" s="8"/>
      <c r="B66" s="242"/>
      <c r="C66" s="221"/>
      <c r="D66" s="221"/>
      <c r="E66" s="221"/>
      <c r="F66" s="221"/>
      <c r="G66" s="221"/>
      <c r="H66" s="221"/>
      <c r="I66" s="221"/>
      <c r="J66" s="221"/>
      <c r="K66" s="221"/>
      <c r="L66" s="243"/>
      <c r="M66" s="8"/>
      <c r="N66" s="8"/>
      <c r="O66" s="8"/>
      <c r="P66" s="8"/>
      <c r="Q66" s="8"/>
    </row>
    <row r="67" spans="1:17" ht="12.75" customHeight="1" x14ac:dyDescent="0.2">
      <c r="A67" s="8"/>
      <c r="B67" s="242"/>
      <c r="C67" s="221"/>
      <c r="D67" s="221"/>
      <c r="E67" s="221"/>
      <c r="F67" s="221"/>
      <c r="G67" s="221"/>
      <c r="H67" s="221"/>
      <c r="I67" s="221"/>
      <c r="J67" s="221"/>
      <c r="K67" s="221"/>
      <c r="L67" s="243"/>
      <c r="M67" s="8"/>
      <c r="N67" s="8"/>
      <c r="O67" s="8"/>
      <c r="P67" s="8"/>
      <c r="Q67" s="8"/>
    </row>
    <row r="68" spans="1:17" ht="12.75" customHeight="1" x14ac:dyDescent="0.2">
      <c r="A68" s="8"/>
      <c r="B68" s="242"/>
      <c r="C68" s="221"/>
      <c r="D68" s="221"/>
      <c r="E68" s="221"/>
      <c r="F68" s="221"/>
      <c r="G68" s="221"/>
      <c r="H68" s="221"/>
      <c r="I68" s="221"/>
      <c r="J68" s="221"/>
      <c r="K68" s="221"/>
      <c r="L68" s="243"/>
      <c r="M68" s="8"/>
      <c r="N68" s="8"/>
      <c r="O68" s="8"/>
      <c r="P68" s="8"/>
      <c r="Q68" s="8"/>
    </row>
    <row r="69" spans="1:17" ht="12.75" customHeight="1" x14ac:dyDescent="0.2">
      <c r="A69" s="8"/>
      <c r="B69" s="242"/>
      <c r="C69" s="221"/>
      <c r="D69" s="221"/>
      <c r="E69" s="221"/>
      <c r="F69" s="221"/>
      <c r="G69" s="221"/>
      <c r="H69" s="221"/>
      <c r="I69" s="221"/>
      <c r="J69" s="221"/>
      <c r="K69" s="221"/>
      <c r="L69" s="243"/>
      <c r="M69" s="8"/>
      <c r="N69" s="8"/>
      <c r="O69" s="8"/>
      <c r="P69" s="8"/>
      <c r="Q69" s="8"/>
    </row>
    <row r="70" spans="1:17" ht="12.75" customHeight="1" x14ac:dyDescent="0.2">
      <c r="A70" s="8"/>
      <c r="B70" s="242"/>
      <c r="C70" s="221"/>
      <c r="D70" s="221"/>
      <c r="E70" s="221"/>
      <c r="F70" s="221"/>
      <c r="G70" s="221"/>
      <c r="H70" s="221"/>
      <c r="I70" s="221"/>
      <c r="J70" s="221"/>
      <c r="K70" s="221"/>
      <c r="L70" s="243"/>
      <c r="M70" s="8"/>
      <c r="N70" s="8"/>
      <c r="O70" s="8"/>
      <c r="P70" s="8"/>
      <c r="Q70" s="8"/>
    </row>
    <row r="71" spans="1:17" ht="12.75" customHeight="1" x14ac:dyDescent="0.2">
      <c r="A71" s="8"/>
      <c r="B71" s="242"/>
      <c r="C71" s="221"/>
      <c r="D71" s="221"/>
      <c r="E71" s="221"/>
      <c r="F71" s="221"/>
      <c r="G71" s="221"/>
      <c r="H71" s="221"/>
      <c r="I71" s="221"/>
      <c r="J71" s="221"/>
      <c r="K71" s="221"/>
      <c r="L71" s="243"/>
      <c r="M71" s="8"/>
      <c r="N71" s="8"/>
      <c r="O71" s="8"/>
      <c r="P71" s="8"/>
      <c r="Q71" s="8"/>
    </row>
    <row r="72" spans="1:17" ht="12.75" customHeight="1" x14ac:dyDescent="0.2">
      <c r="A72" s="8"/>
      <c r="B72" s="242"/>
      <c r="C72" s="221"/>
      <c r="D72" s="221"/>
      <c r="E72" s="221"/>
      <c r="F72" s="221"/>
      <c r="G72" s="221"/>
      <c r="H72" s="221"/>
      <c r="I72" s="221"/>
      <c r="J72" s="221"/>
      <c r="K72" s="221"/>
      <c r="L72" s="243"/>
      <c r="M72" s="8"/>
      <c r="N72" s="8"/>
      <c r="O72" s="8"/>
      <c r="P72" s="8"/>
      <c r="Q72" s="8"/>
    </row>
    <row r="73" spans="1:17" ht="12.75" customHeight="1" x14ac:dyDescent="0.2">
      <c r="A73" s="8"/>
      <c r="B73" s="242"/>
      <c r="C73" s="221"/>
      <c r="D73" s="221"/>
      <c r="E73" s="221"/>
      <c r="F73" s="221"/>
      <c r="G73" s="221"/>
      <c r="H73" s="221"/>
      <c r="I73" s="221"/>
      <c r="J73" s="221"/>
      <c r="K73" s="221"/>
      <c r="L73" s="243"/>
      <c r="M73" s="8"/>
      <c r="N73" s="8"/>
      <c r="O73" s="8"/>
      <c r="P73" s="8"/>
      <c r="Q73" s="8"/>
    </row>
    <row r="74" spans="1:17" ht="12.75" customHeight="1" x14ac:dyDescent="0.2">
      <c r="A74" s="8"/>
      <c r="B74" s="242"/>
      <c r="C74" s="221"/>
      <c r="D74" s="221"/>
      <c r="E74" s="221"/>
      <c r="F74" s="221"/>
      <c r="G74" s="221"/>
      <c r="H74" s="221"/>
      <c r="I74" s="221"/>
      <c r="J74" s="221"/>
      <c r="K74" s="221"/>
      <c r="L74" s="243"/>
      <c r="M74" s="8"/>
      <c r="N74" s="8"/>
      <c r="O74" s="8"/>
      <c r="P74" s="8"/>
      <c r="Q74" s="8"/>
    </row>
    <row r="75" spans="1:17" ht="12.75" customHeight="1" x14ac:dyDescent="0.2">
      <c r="A75" s="8"/>
      <c r="B75" s="242"/>
      <c r="C75" s="221"/>
      <c r="D75" s="221"/>
      <c r="E75" s="221"/>
      <c r="F75" s="221"/>
      <c r="G75" s="221"/>
      <c r="H75" s="221"/>
      <c r="I75" s="221"/>
      <c r="J75" s="221"/>
      <c r="K75" s="221"/>
      <c r="L75" s="243"/>
      <c r="M75" s="8"/>
      <c r="N75" s="8"/>
      <c r="O75" s="8"/>
      <c r="P75" s="8"/>
      <c r="Q75" s="8"/>
    </row>
    <row r="76" spans="1:17" ht="12.75" customHeight="1" x14ac:dyDescent="0.2">
      <c r="A76" s="8"/>
      <c r="B76" s="242"/>
      <c r="C76" s="221"/>
      <c r="D76" s="221"/>
      <c r="E76" s="221"/>
      <c r="F76" s="221"/>
      <c r="G76" s="221"/>
      <c r="H76" s="221"/>
      <c r="I76" s="221"/>
      <c r="J76" s="221"/>
      <c r="K76" s="221"/>
      <c r="L76" s="243"/>
      <c r="M76" s="8"/>
      <c r="N76" s="8"/>
      <c r="O76" s="8"/>
      <c r="P76" s="8"/>
      <c r="Q76" s="8"/>
    </row>
    <row r="77" spans="1:17" ht="12.75" customHeight="1" x14ac:dyDescent="0.2">
      <c r="A77" s="8"/>
      <c r="B77" s="242"/>
      <c r="C77" s="221"/>
      <c r="D77" s="221"/>
      <c r="E77" s="221"/>
      <c r="F77" s="221"/>
      <c r="G77" s="221"/>
      <c r="H77" s="221"/>
      <c r="I77" s="221"/>
      <c r="J77" s="221"/>
      <c r="K77" s="221"/>
      <c r="L77" s="243"/>
      <c r="M77" s="8"/>
      <c r="N77" s="8"/>
      <c r="O77" s="8"/>
      <c r="P77" s="8"/>
      <c r="Q77" s="8"/>
    </row>
    <row r="78" spans="1:17" ht="12.75" customHeight="1" x14ac:dyDescent="0.2">
      <c r="A78" s="8"/>
      <c r="B78" s="242"/>
      <c r="C78" s="221"/>
      <c r="D78" s="221"/>
      <c r="E78" s="221"/>
      <c r="F78" s="221"/>
      <c r="G78" s="221"/>
      <c r="H78" s="221"/>
      <c r="I78" s="221"/>
      <c r="J78" s="221"/>
      <c r="K78" s="221"/>
      <c r="L78" s="243"/>
      <c r="M78" s="8"/>
      <c r="N78" s="8"/>
      <c r="O78" s="8"/>
      <c r="P78" s="8"/>
      <c r="Q78" s="8"/>
    </row>
    <row r="79" spans="1:17" ht="12.75" customHeight="1" x14ac:dyDescent="0.2">
      <c r="A79" s="8"/>
      <c r="B79" s="242"/>
      <c r="C79" s="221"/>
      <c r="D79" s="221"/>
      <c r="E79" s="221"/>
      <c r="F79" s="221"/>
      <c r="G79" s="221"/>
      <c r="H79" s="221"/>
      <c r="I79" s="221"/>
      <c r="J79" s="221"/>
      <c r="K79" s="221"/>
      <c r="L79" s="243"/>
      <c r="M79" s="8"/>
      <c r="N79" s="8"/>
      <c r="O79" s="8"/>
      <c r="P79" s="8"/>
      <c r="Q79" s="8"/>
    </row>
    <row r="80" spans="1:17" ht="12.75" customHeight="1" x14ac:dyDescent="0.2">
      <c r="A80" s="8"/>
      <c r="B80" s="242"/>
      <c r="C80" s="221"/>
      <c r="D80" s="221"/>
      <c r="E80" s="221"/>
      <c r="F80" s="221"/>
      <c r="G80" s="221"/>
      <c r="H80" s="221"/>
      <c r="I80" s="221"/>
      <c r="J80" s="221"/>
      <c r="K80" s="221"/>
      <c r="L80" s="243"/>
      <c r="M80" s="8"/>
      <c r="N80" s="8"/>
      <c r="O80" s="8"/>
      <c r="P80" s="8"/>
      <c r="Q80" s="8"/>
    </row>
    <row r="81" spans="1:17" ht="12.75" customHeight="1" x14ac:dyDescent="0.2">
      <c r="A81" s="8"/>
      <c r="B81" s="242"/>
      <c r="C81" s="221"/>
      <c r="D81" s="221"/>
      <c r="E81" s="221"/>
      <c r="F81" s="221"/>
      <c r="G81" s="221"/>
      <c r="H81" s="221"/>
      <c r="I81" s="221"/>
      <c r="J81" s="221"/>
      <c r="K81" s="221"/>
      <c r="L81" s="243"/>
      <c r="M81" s="8"/>
      <c r="N81" s="8"/>
      <c r="O81" s="8"/>
      <c r="P81" s="8"/>
      <c r="Q81" s="8"/>
    </row>
    <row r="82" spans="1:17" ht="12.75" customHeight="1" x14ac:dyDescent="0.2">
      <c r="A82" s="8"/>
      <c r="B82" s="242"/>
      <c r="C82" s="221"/>
      <c r="D82" s="221"/>
      <c r="E82" s="221"/>
      <c r="F82" s="221"/>
      <c r="G82" s="221"/>
      <c r="H82" s="221"/>
      <c r="I82" s="221"/>
      <c r="J82" s="221"/>
      <c r="K82" s="221"/>
      <c r="L82" s="243"/>
      <c r="M82" s="8"/>
      <c r="N82" s="8"/>
      <c r="O82" s="8"/>
      <c r="P82" s="8"/>
      <c r="Q82" s="8"/>
    </row>
    <row r="83" spans="1:17" ht="12.75" customHeight="1" x14ac:dyDescent="0.2">
      <c r="A83" s="8"/>
      <c r="B83" s="242"/>
      <c r="C83" s="221"/>
      <c r="D83" s="221"/>
      <c r="E83" s="221"/>
      <c r="F83" s="221"/>
      <c r="G83" s="221"/>
      <c r="H83" s="221"/>
      <c r="I83" s="221"/>
      <c r="J83" s="221"/>
      <c r="K83" s="221"/>
      <c r="L83" s="243"/>
      <c r="M83" s="8"/>
      <c r="N83" s="8"/>
      <c r="O83" s="8"/>
      <c r="P83" s="8"/>
      <c r="Q83" s="8"/>
    </row>
    <row r="84" spans="1:17" ht="12.75" customHeight="1" x14ac:dyDescent="0.2">
      <c r="A84" s="8"/>
      <c r="B84" s="242"/>
      <c r="C84" s="221"/>
      <c r="D84" s="221"/>
      <c r="E84" s="221"/>
      <c r="F84" s="221"/>
      <c r="G84" s="221"/>
      <c r="H84" s="221"/>
      <c r="I84" s="221"/>
      <c r="J84" s="221"/>
      <c r="K84" s="221"/>
      <c r="L84" s="243"/>
      <c r="M84" s="8"/>
      <c r="N84" s="8"/>
      <c r="O84" s="8"/>
      <c r="P84" s="8"/>
      <c r="Q84" s="8"/>
    </row>
    <row r="85" spans="1:17" ht="12.75" customHeight="1" x14ac:dyDescent="0.2">
      <c r="A85" s="8"/>
      <c r="B85" s="242"/>
      <c r="C85" s="221"/>
      <c r="D85" s="221"/>
      <c r="E85" s="221"/>
      <c r="F85" s="221"/>
      <c r="G85" s="221"/>
      <c r="H85" s="221"/>
      <c r="I85" s="221"/>
      <c r="J85" s="221"/>
      <c r="K85" s="221"/>
      <c r="L85" s="243"/>
      <c r="M85" s="8"/>
      <c r="N85" s="8"/>
      <c r="O85" s="8"/>
      <c r="P85" s="8"/>
      <c r="Q85" s="8"/>
    </row>
    <row r="86" spans="1:17" ht="12.75" customHeight="1" x14ac:dyDescent="0.2">
      <c r="A86" s="8"/>
      <c r="B86" s="242"/>
      <c r="C86" s="221"/>
      <c r="D86" s="221"/>
      <c r="E86" s="221"/>
      <c r="F86" s="221"/>
      <c r="G86" s="221"/>
      <c r="H86" s="221"/>
      <c r="I86" s="221"/>
      <c r="J86" s="221"/>
      <c r="K86" s="221"/>
      <c r="L86" s="243"/>
      <c r="M86" s="8"/>
      <c r="N86" s="8"/>
      <c r="O86" s="8"/>
      <c r="P86" s="8"/>
      <c r="Q86" s="8"/>
    </row>
    <row r="87" spans="1:17" ht="12.75" customHeight="1" x14ac:dyDescent="0.2">
      <c r="A87" s="8"/>
      <c r="B87" s="242"/>
      <c r="C87" s="221"/>
      <c r="D87" s="221"/>
      <c r="E87" s="221"/>
      <c r="F87" s="221"/>
      <c r="G87" s="221"/>
      <c r="H87" s="221"/>
      <c r="I87" s="221"/>
      <c r="J87" s="221"/>
      <c r="K87" s="221"/>
      <c r="L87" s="243"/>
      <c r="M87" s="8"/>
      <c r="N87" s="8"/>
      <c r="O87" s="8"/>
      <c r="P87" s="8"/>
      <c r="Q87" s="8"/>
    </row>
    <row r="88" spans="1:17" ht="12.75" customHeight="1" x14ac:dyDescent="0.2">
      <c r="A88" s="8"/>
      <c r="B88" s="242"/>
      <c r="C88" s="221"/>
      <c r="D88" s="221"/>
      <c r="E88" s="221"/>
      <c r="F88" s="221"/>
      <c r="G88" s="221"/>
      <c r="H88" s="221"/>
      <c r="I88" s="221"/>
      <c r="J88" s="221"/>
      <c r="K88" s="221"/>
      <c r="L88" s="243"/>
      <c r="M88" s="8"/>
      <c r="N88" s="8"/>
      <c r="O88" s="8"/>
      <c r="P88" s="8"/>
      <c r="Q88" s="8"/>
    </row>
    <row r="89" spans="1:17" ht="12.75" customHeight="1" x14ac:dyDescent="0.2">
      <c r="A89" s="8"/>
      <c r="B89" s="242"/>
      <c r="C89" s="221"/>
      <c r="D89" s="221"/>
      <c r="E89" s="221"/>
      <c r="F89" s="221"/>
      <c r="G89" s="221"/>
      <c r="H89" s="221"/>
      <c r="I89" s="221"/>
      <c r="J89" s="221"/>
      <c r="K89" s="221"/>
      <c r="L89" s="243"/>
      <c r="M89" s="8"/>
      <c r="N89" s="8"/>
      <c r="O89" s="8"/>
      <c r="P89" s="8"/>
      <c r="Q89" s="8"/>
    </row>
    <row r="90" spans="1:17" ht="12.75" customHeight="1" x14ac:dyDescent="0.2">
      <c r="A90" s="8"/>
      <c r="B90" s="242"/>
      <c r="C90" s="221"/>
      <c r="D90" s="221"/>
      <c r="E90" s="221"/>
      <c r="F90" s="221"/>
      <c r="G90" s="221"/>
      <c r="H90" s="221"/>
      <c r="I90" s="221"/>
      <c r="J90" s="221"/>
      <c r="K90" s="221"/>
      <c r="L90" s="243"/>
      <c r="M90" s="8"/>
      <c r="N90" s="8"/>
      <c r="O90" s="8"/>
      <c r="P90" s="8"/>
      <c r="Q90" s="8"/>
    </row>
    <row r="91" spans="1:17" ht="12.75" customHeight="1" x14ac:dyDescent="0.2">
      <c r="A91" s="8"/>
      <c r="B91" s="242"/>
      <c r="C91" s="221"/>
      <c r="D91" s="221"/>
      <c r="E91" s="221"/>
      <c r="F91" s="221"/>
      <c r="G91" s="221"/>
      <c r="H91" s="221"/>
      <c r="I91" s="221"/>
      <c r="J91" s="221"/>
      <c r="K91" s="221"/>
      <c r="L91" s="243"/>
      <c r="M91" s="8"/>
      <c r="N91" s="8"/>
      <c r="O91" s="8"/>
      <c r="P91" s="8"/>
      <c r="Q91" s="8"/>
    </row>
    <row r="92" spans="1:17" ht="12.75" customHeight="1" x14ac:dyDescent="0.2">
      <c r="A92" s="8"/>
      <c r="B92" s="242"/>
      <c r="C92" s="221"/>
      <c r="D92" s="221"/>
      <c r="E92" s="221"/>
      <c r="F92" s="221"/>
      <c r="G92" s="221"/>
      <c r="H92" s="221"/>
      <c r="I92" s="221"/>
      <c r="J92" s="221"/>
      <c r="K92" s="221"/>
      <c r="L92" s="243"/>
      <c r="M92" s="8"/>
      <c r="N92" s="8"/>
      <c r="O92" s="8"/>
      <c r="P92" s="8"/>
      <c r="Q92" s="8"/>
    </row>
    <row r="93" spans="1:17" ht="12.75" customHeight="1" x14ac:dyDescent="0.2">
      <c r="A93" s="8"/>
      <c r="B93" s="242"/>
      <c r="C93" s="221"/>
      <c r="D93" s="221"/>
      <c r="E93" s="221"/>
      <c r="F93" s="221"/>
      <c r="G93" s="221"/>
      <c r="H93" s="221"/>
      <c r="I93" s="221"/>
      <c r="J93" s="221"/>
      <c r="K93" s="221"/>
      <c r="L93" s="243"/>
      <c r="M93" s="8"/>
      <c r="N93" s="8"/>
      <c r="O93" s="8"/>
      <c r="P93" s="8"/>
      <c r="Q93" s="8"/>
    </row>
    <row r="94" spans="1:17" ht="12.75" customHeight="1" x14ac:dyDescent="0.2">
      <c r="A94" s="8"/>
      <c r="B94" s="242"/>
      <c r="C94" s="221"/>
      <c r="D94" s="221"/>
      <c r="E94" s="221"/>
      <c r="F94" s="221"/>
      <c r="G94" s="221"/>
      <c r="H94" s="221"/>
      <c r="I94" s="221"/>
      <c r="J94" s="221"/>
      <c r="K94" s="221"/>
      <c r="L94" s="243"/>
      <c r="M94" s="8"/>
      <c r="N94" s="8"/>
      <c r="O94" s="8"/>
      <c r="P94" s="8"/>
      <c r="Q94" s="8"/>
    </row>
    <row r="95" spans="1:17" ht="12.75" customHeight="1" x14ac:dyDescent="0.2">
      <c r="A95" s="8"/>
      <c r="B95" s="242"/>
      <c r="C95" s="221"/>
      <c r="D95" s="221"/>
      <c r="E95" s="221"/>
      <c r="F95" s="221"/>
      <c r="G95" s="221"/>
      <c r="H95" s="221"/>
      <c r="I95" s="221"/>
      <c r="J95" s="221"/>
      <c r="K95" s="221"/>
      <c r="L95" s="243"/>
      <c r="M95" s="8"/>
      <c r="N95" s="8"/>
      <c r="O95" s="8"/>
      <c r="P95" s="8"/>
      <c r="Q95" s="8"/>
    </row>
    <row r="96" spans="1:17" ht="12.75" customHeight="1" x14ac:dyDescent="0.2">
      <c r="A96" s="8"/>
      <c r="B96" s="242"/>
      <c r="C96" s="221"/>
      <c r="D96" s="221"/>
      <c r="E96" s="221"/>
      <c r="F96" s="221"/>
      <c r="G96" s="221"/>
      <c r="H96" s="221"/>
      <c r="I96" s="221"/>
      <c r="J96" s="221"/>
      <c r="K96" s="221"/>
      <c r="L96" s="243"/>
      <c r="M96" s="8"/>
      <c r="N96" s="8"/>
      <c r="O96" s="8"/>
      <c r="P96" s="8"/>
      <c r="Q96" s="8"/>
    </row>
    <row r="97" spans="1:17" ht="12.75" customHeight="1" x14ac:dyDescent="0.2">
      <c r="A97" s="8"/>
      <c r="B97" s="242"/>
      <c r="C97" s="221"/>
      <c r="D97" s="221"/>
      <c r="E97" s="221"/>
      <c r="F97" s="221"/>
      <c r="G97" s="221"/>
      <c r="H97" s="221"/>
      <c r="I97" s="221"/>
      <c r="J97" s="221"/>
      <c r="K97" s="221"/>
      <c r="L97" s="243"/>
      <c r="M97" s="8"/>
      <c r="N97" s="8"/>
      <c r="O97" s="8"/>
      <c r="P97" s="8"/>
      <c r="Q97" s="8"/>
    </row>
    <row r="98" spans="1:17" ht="12.75" customHeight="1" x14ac:dyDescent="0.2">
      <c r="A98" s="8"/>
      <c r="B98" s="242"/>
      <c r="C98" s="221"/>
      <c r="D98" s="221"/>
      <c r="E98" s="221"/>
      <c r="F98" s="221"/>
      <c r="G98" s="221"/>
      <c r="H98" s="221"/>
      <c r="I98" s="221"/>
      <c r="J98" s="221"/>
      <c r="K98" s="221"/>
      <c r="L98" s="243"/>
      <c r="M98" s="8"/>
      <c r="N98" s="8"/>
      <c r="O98" s="8"/>
      <c r="P98" s="8"/>
      <c r="Q98" s="8"/>
    </row>
    <row r="99" spans="1:17" ht="12.75" customHeight="1" x14ac:dyDescent="0.2">
      <c r="A99" s="8"/>
      <c r="B99" s="242"/>
      <c r="C99" s="221"/>
      <c r="D99" s="221"/>
      <c r="E99" s="221"/>
      <c r="F99" s="221"/>
      <c r="G99" s="221"/>
      <c r="H99" s="221"/>
      <c r="I99" s="221"/>
      <c r="J99" s="221"/>
      <c r="K99" s="221"/>
      <c r="L99" s="243"/>
      <c r="M99" s="8"/>
      <c r="N99" s="8"/>
      <c r="O99" s="8"/>
      <c r="P99" s="8"/>
      <c r="Q99" s="8"/>
    </row>
    <row r="100" spans="1:17" ht="12.75" customHeight="1" x14ac:dyDescent="0.2">
      <c r="A100" s="8"/>
      <c r="B100" s="242"/>
      <c r="C100" s="221"/>
      <c r="D100" s="221"/>
      <c r="E100" s="221"/>
      <c r="F100" s="221"/>
      <c r="G100" s="221"/>
      <c r="H100" s="221"/>
      <c r="I100" s="221"/>
      <c r="J100" s="221"/>
      <c r="K100" s="221"/>
      <c r="L100" s="243"/>
      <c r="M100" s="8"/>
      <c r="N100" s="8"/>
      <c r="O100" s="8"/>
      <c r="P100" s="8"/>
      <c r="Q100" s="8"/>
    </row>
    <row r="101" spans="1:17" ht="12.75" customHeight="1" x14ac:dyDescent="0.2">
      <c r="A101" s="8"/>
      <c r="B101" s="242"/>
      <c r="C101" s="221"/>
      <c r="D101" s="221"/>
      <c r="E101" s="221"/>
      <c r="F101" s="221"/>
      <c r="G101" s="221"/>
      <c r="H101" s="221"/>
      <c r="I101" s="221"/>
      <c r="J101" s="221"/>
      <c r="K101" s="221"/>
      <c r="L101" s="243"/>
      <c r="M101" s="8"/>
      <c r="N101" s="8"/>
      <c r="O101" s="8"/>
      <c r="P101" s="8"/>
      <c r="Q101" s="8"/>
    </row>
    <row r="102" spans="1:17" ht="12.75" customHeight="1" x14ac:dyDescent="0.2">
      <c r="A102" s="8"/>
      <c r="B102" s="242"/>
      <c r="C102" s="221"/>
      <c r="D102" s="221"/>
      <c r="E102" s="221"/>
      <c r="F102" s="221"/>
      <c r="G102" s="221"/>
      <c r="H102" s="221"/>
      <c r="I102" s="221"/>
      <c r="J102" s="221"/>
      <c r="K102" s="221"/>
      <c r="L102" s="243"/>
      <c r="M102" s="8"/>
      <c r="N102" s="8"/>
      <c r="O102" s="8"/>
      <c r="P102" s="8"/>
      <c r="Q102" s="8"/>
    </row>
    <row r="103" spans="1:17" ht="12.75" customHeight="1" x14ac:dyDescent="0.2">
      <c r="A103" s="8"/>
      <c r="B103" s="242"/>
      <c r="C103" s="221"/>
      <c r="D103" s="221"/>
      <c r="E103" s="221"/>
      <c r="F103" s="221"/>
      <c r="G103" s="221"/>
      <c r="H103" s="221"/>
      <c r="I103" s="221"/>
      <c r="J103" s="221"/>
      <c r="K103" s="221"/>
      <c r="L103" s="243"/>
      <c r="M103" s="8"/>
      <c r="N103" s="8"/>
      <c r="O103" s="8"/>
      <c r="P103" s="8"/>
      <c r="Q103" s="8"/>
    </row>
    <row r="104" spans="1:17" ht="12.75" customHeight="1" x14ac:dyDescent="0.2">
      <c r="A104" s="8"/>
      <c r="B104" s="242"/>
      <c r="C104" s="221"/>
      <c r="D104" s="221"/>
      <c r="E104" s="221"/>
      <c r="F104" s="221"/>
      <c r="G104" s="221"/>
      <c r="H104" s="221"/>
      <c r="I104" s="221"/>
      <c r="J104" s="221"/>
      <c r="K104" s="221"/>
      <c r="L104" s="243"/>
      <c r="M104" s="8"/>
      <c r="N104" s="8"/>
      <c r="O104" s="8"/>
      <c r="P104" s="8"/>
      <c r="Q104" s="8"/>
    </row>
    <row r="105" spans="1:17" ht="12.75" customHeight="1" x14ac:dyDescent="0.2">
      <c r="A105" s="8"/>
      <c r="B105" s="242"/>
      <c r="C105" s="221"/>
      <c r="D105" s="221"/>
      <c r="E105" s="221"/>
      <c r="F105" s="221"/>
      <c r="G105" s="221"/>
      <c r="H105" s="221"/>
      <c r="I105" s="221"/>
      <c r="J105" s="221"/>
      <c r="K105" s="221"/>
      <c r="L105" s="243"/>
      <c r="M105" s="8"/>
      <c r="N105" s="8"/>
      <c r="O105" s="8"/>
      <c r="P105" s="8"/>
      <c r="Q105" s="8"/>
    </row>
    <row r="106" spans="1:17" ht="12.75" customHeight="1" x14ac:dyDescent="0.2">
      <c r="A106" s="8"/>
      <c r="B106" s="242"/>
      <c r="C106" s="221"/>
      <c r="D106" s="221"/>
      <c r="E106" s="221"/>
      <c r="F106" s="221"/>
      <c r="G106" s="221"/>
      <c r="H106" s="221"/>
      <c r="I106" s="221"/>
      <c r="J106" s="221"/>
      <c r="K106" s="221"/>
      <c r="L106" s="243"/>
      <c r="M106" s="8"/>
      <c r="N106" s="8"/>
      <c r="O106" s="8"/>
      <c r="P106" s="8"/>
      <c r="Q106" s="8"/>
    </row>
    <row r="107" spans="1:17" ht="12.75" customHeight="1" x14ac:dyDescent="0.2">
      <c r="A107" s="8"/>
      <c r="B107" s="242"/>
      <c r="C107" s="221"/>
      <c r="D107" s="221"/>
      <c r="E107" s="221"/>
      <c r="F107" s="221"/>
      <c r="G107" s="221"/>
      <c r="H107" s="221"/>
      <c r="I107" s="221"/>
      <c r="J107" s="221"/>
      <c r="K107" s="221"/>
      <c r="L107" s="243"/>
      <c r="M107" s="8"/>
      <c r="N107" s="8"/>
      <c r="O107" s="8"/>
      <c r="P107" s="8"/>
      <c r="Q107" s="8"/>
    </row>
    <row r="108" spans="1:17" ht="12.75" customHeight="1" x14ac:dyDescent="0.2">
      <c r="A108" s="8"/>
      <c r="B108" s="242"/>
      <c r="C108" s="221"/>
      <c r="D108" s="221"/>
      <c r="E108" s="221"/>
      <c r="F108" s="221"/>
      <c r="G108" s="221"/>
      <c r="H108" s="221"/>
      <c r="I108" s="221"/>
      <c r="J108" s="221"/>
      <c r="K108" s="221"/>
      <c r="L108" s="243"/>
      <c r="M108" s="8"/>
      <c r="N108" s="8"/>
      <c r="O108" s="8"/>
      <c r="P108" s="8"/>
      <c r="Q108" s="8"/>
    </row>
    <row r="109" spans="1:17" ht="12.75" customHeight="1" x14ac:dyDescent="0.2">
      <c r="A109" s="8"/>
      <c r="B109" s="242"/>
      <c r="C109" s="221"/>
      <c r="D109" s="221"/>
      <c r="E109" s="221"/>
      <c r="F109" s="221"/>
      <c r="G109" s="221"/>
      <c r="H109" s="221"/>
      <c r="I109" s="221"/>
      <c r="J109" s="221"/>
      <c r="K109" s="221"/>
      <c r="L109" s="243"/>
      <c r="M109" s="8"/>
      <c r="N109" s="8"/>
      <c r="O109" s="8"/>
      <c r="P109" s="8"/>
      <c r="Q109" s="8"/>
    </row>
    <row r="110" spans="1:17" ht="12.75" customHeight="1" x14ac:dyDescent="0.2">
      <c r="A110" s="8"/>
      <c r="B110" s="242"/>
      <c r="C110" s="221"/>
      <c r="D110" s="221"/>
      <c r="E110" s="221"/>
      <c r="F110" s="221"/>
      <c r="G110" s="221"/>
      <c r="H110" s="221"/>
      <c r="I110" s="221"/>
      <c r="J110" s="221"/>
      <c r="K110" s="221"/>
      <c r="L110" s="243"/>
      <c r="M110" s="8"/>
      <c r="N110" s="8"/>
      <c r="O110" s="8"/>
      <c r="P110" s="8"/>
      <c r="Q110" s="8"/>
    </row>
    <row r="111" spans="1:17" ht="12.75" customHeight="1" x14ac:dyDescent="0.2">
      <c r="A111" s="8"/>
      <c r="B111" s="242"/>
      <c r="C111" s="221"/>
      <c r="D111" s="221"/>
      <c r="E111" s="221"/>
      <c r="F111" s="221"/>
      <c r="G111" s="221"/>
      <c r="H111" s="221"/>
      <c r="I111" s="221"/>
      <c r="J111" s="221"/>
      <c r="K111" s="221"/>
      <c r="L111" s="243"/>
      <c r="M111" s="8"/>
      <c r="N111" s="8"/>
      <c r="O111" s="8"/>
      <c r="P111" s="8"/>
      <c r="Q111" s="8"/>
    </row>
    <row r="112" spans="1:17" ht="12.75" customHeight="1" x14ac:dyDescent="0.2">
      <c r="A112" s="8"/>
      <c r="B112" s="242"/>
      <c r="C112" s="221"/>
      <c r="D112" s="221"/>
      <c r="E112" s="221"/>
      <c r="F112" s="221"/>
      <c r="G112" s="221"/>
      <c r="H112" s="221"/>
      <c r="I112" s="221"/>
      <c r="J112" s="221"/>
      <c r="K112" s="221"/>
      <c r="L112" s="243"/>
      <c r="M112" s="8"/>
      <c r="N112" s="8"/>
      <c r="O112" s="8"/>
      <c r="P112" s="8"/>
      <c r="Q112" s="8"/>
    </row>
    <row r="113" spans="1:17" ht="12.75" customHeight="1" x14ac:dyDescent="0.2">
      <c r="A113" s="8"/>
      <c r="B113" s="242"/>
      <c r="C113" s="221"/>
      <c r="D113" s="221"/>
      <c r="E113" s="221"/>
      <c r="F113" s="221"/>
      <c r="G113" s="221"/>
      <c r="H113" s="221"/>
      <c r="I113" s="221"/>
      <c r="J113" s="221"/>
      <c r="K113" s="221"/>
      <c r="L113" s="243"/>
      <c r="M113" s="8"/>
      <c r="N113" s="8"/>
      <c r="O113" s="8"/>
      <c r="P113" s="8"/>
      <c r="Q113" s="8"/>
    </row>
    <row r="114" spans="1:17" ht="12.75" customHeight="1" x14ac:dyDescent="0.2">
      <c r="A114" s="8"/>
      <c r="B114" s="242"/>
      <c r="C114" s="221"/>
      <c r="D114" s="221"/>
      <c r="E114" s="221"/>
      <c r="F114" s="221"/>
      <c r="G114" s="221"/>
      <c r="H114" s="221"/>
      <c r="I114" s="221"/>
      <c r="J114" s="221"/>
      <c r="K114" s="221"/>
      <c r="L114" s="243"/>
      <c r="M114" s="8"/>
      <c r="N114" s="8"/>
      <c r="O114" s="8"/>
      <c r="P114" s="8"/>
      <c r="Q114" s="8"/>
    </row>
    <row r="115" spans="1:17" ht="12.75" customHeight="1" x14ac:dyDescent="0.2">
      <c r="A115" s="8"/>
      <c r="B115" s="242"/>
      <c r="C115" s="221"/>
      <c r="D115" s="221"/>
      <c r="E115" s="221"/>
      <c r="F115" s="221"/>
      <c r="G115" s="221"/>
      <c r="H115" s="221"/>
      <c r="I115" s="221"/>
      <c r="J115" s="221"/>
      <c r="K115" s="221"/>
      <c r="L115" s="243"/>
      <c r="M115" s="8"/>
      <c r="N115" s="8"/>
      <c r="O115" s="8"/>
      <c r="P115" s="8"/>
      <c r="Q115" s="8"/>
    </row>
    <row r="116" spans="1:17" ht="12.75" customHeight="1" x14ac:dyDescent="0.2">
      <c r="A116" s="8"/>
      <c r="B116" s="242"/>
      <c r="C116" s="221"/>
      <c r="D116" s="221"/>
      <c r="E116" s="221"/>
      <c r="F116" s="221"/>
      <c r="G116" s="221"/>
      <c r="H116" s="221"/>
      <c r="I116" s="221"/>
      <c r="J116" s="221"/>
      <c r="K116" s="221"/>
      <c r="L116" s="243"/>
      <c r="M116" s="8"/>
      <c r="N116" s="8"/>
      <c r="O116" s="8"/>
      <c r="P116" s="8"/>
      <c r="Q116" s="8"/>
    </row>
    <row r="117" spans="1:17" ht="12.75" customHeight="1" x14ac:dyDescent="0.2">
      <c r="A117" s="8"/>
      <c r="B117" s="242"/>
      <c r="C117" s="221"/>
      <c r="D117" s="221"/>
      <c r="E117" s="221"/>
      <c r="F117" s="221"/>
      <c r="G117" s="221"/>
      <c r="H117" s="221"/>
      <c r="I117" s="221"/>
      <c r="J117" s="221"/>
      <c r="K117" s="221"/>
      <c r="L117" s="243"/>
      <c r="M117" s="8"/>
      <c r="N117" s="8"/>
      <c r="O117" s="8"/>
      <c r="P117" s="8"/>
      <c r="Q117" s="8"/>
    </row>
    <row r="118" spans="1:17" ht="12.75" customHeight="1" x14ac:dyDescent="0.2">
      <c r="A118" s="8"/>
      <c r="B118" s="242"/>
      <c r="C118" s="221"/>
      <c r="D118" s="221"/>
      <c r="E118" s="221"/>
      <c r="F118" s="221"/>
      <c r="G118" s="221"/>
      <c r="H118" s="221"/>
      <c r="I118" s="221"/>
      <c r="J118" s="221"/>
      <c r="K118" s="221"/>
      <c r="L118" s="243"/>
      <c r="M118" s="8"/>
      <c r="N118" s="8"/>
      <c r="O118" s="8"/>
      <c r="P118" s="8"/>
      <c r="Q118" s="8"/>
    </row>
    <row r="119" spans="1:17" ht="12.75" customHeight="1" x14ac:dyDescent="0.2">
      <c r="A119" s="8"/>
      <c r="B119" s="242"/>
      <c r="C119" s="221"/>
      <c r="D119" s="221"/>
      <c r="E119" s="221"/>
      <c r="F119" s="221"/>
      <c r="G119" s="221"/>
      <c r="H119" s="221"/>
      <c r="I119" s="221"/>
      <c r="J119" s="221"/>
      <c r="K119" s="221"/>
      <c r="L119" s="243"/>
      <c r="M119" s="8"/>
      <c r="N119" s="8"/>
      <c r="O119" s="8"/>
      <c r="P119" s="8"/>
      <c r="Q119" s="8"/>
    </row>
    <row r="120" spans="1:17" ht="12.75" customHeight="1" x14ac:dyDescent="0.2">
      <c r="A120" s="8"/>
      <c r="B120" s="242"/>
      <c r="C120" s="221"/>
      <c r="D120" s="221"/>
      <c r="E120" s="221"/>
      <c r="F120" s="221"/>
      <c r="G120" s="221"/>
      <c r="H120" s="221"/>
      <c r="I120" s="221"/>
      <c r="J120" s="221"/>
      <c r="K120" s="221"/>
      <c r="L120" s="243"/>
      <c r="M120" s="8"/>
      <c r="N120" s="8"/>
      <c r="O120" s="8"/>
      <c r="P120" s="8"/>
      <c r="Q120" s="8"/>
    </row>
    <row r="121" spans="1:17" ht="12.75" customHeight="1" x14ac:dyDescent="0.2">
      <c r="A121" s="8"/>
      <c r="B121" s="242"/>
      <c r="C121" s="221"/>
      <c r="D121" s="221"/>
      <c r="E121" s="221"/>
      <c r="F121" s="221"/>
      <c r="G121" s="221"/>
      <c r="H121" s="221"/>
      <c r="I121" s="221"/>
      <c r="J121" s="221"/>
      <c r="K121" s="221"/>
      <c r="L121" s="243"/>
      <c r="M121" s="8"/>
      <c r="N121" s="8"/>
      <c r="O121" s="8"/>
      <c r="P121" s="8"/>
      <c r="Q121" s="8"/>
    </row>
    <row r="122" spans="1:17" ht="12.75" customHeight="1" x14ac:dyDescent="0.2">
      <c r="A122" s="8"/>
      <c r="B122" s="242"/>
      <c r="C122" s="221"/>
      <c r="D122" s="221"/>
      <c r="E122" s="221"/>
      <c r="F122" s="221"/>
      <c r="G122" s="221"/>
      <c r="H122" s="221"/>
      <c r="I122" s="221"/>
      <c r="J122" s="221"/>
      <c r="K122" s="221"/>
      <c r="L122" s="243"/>
      <c r="M122" s="8"/>
      <c r="N122" s="8"/>
      <c r="O122" s="8"/>
      <c r="P122" s="8"/>
      <c r="Q122" s="8"/>
    </row>
    <row r="123" spans="1:17" ht="12.75" customHeight="1" x14ac:dyDescent="0.2">
      <c r="A123" s="8"/>
      <c r="B123" s="242"/>
      <c r="C123" s="221"/>
      <c r="D123" s="221"/>
      <c r="E123" s="221"/>
      <c r="F123" s="221"/>
      <c r="G123" s="221"/>
      <c r="H123" s="221"/>
      <c r="I123" s="221"/>
      <c r="J123" s="221"/>
      <c r="K123" s="221"/>
      <c r="L123" s="243"/>
      <c r="M123" s="8"/>
      <c r="N123" s="8"/>
      <c r="O123" s="8"/>
      <c r="P123" s="8"/>
      <c r="Q123" s="8"/>
    </row>
    <row r="124" spans="1:17" ht="12.75" customHeight="1" x14ac:dyDescent="0.2">
      <c r="A124" s="8"/>
      <c r="B124" s="242"/>
      <c r="C124" s="221"/>
      <c r="D124" s="221"/>
      <c r="E124" s="221"/>
      <c r="F124" s="221"/>
      <c r="G124" s="221"/>
      <c r="H124" s="221"/>
      <c r="I124" s="221"/>
      <c r="J124" s="221"/>
      <c r="K124" s="221"/>
      <c r="L124" s="243"/>
      <c r="M124" s="8"/>
      <c r="N124" s="8"/>
      <c r="O124" s="8"/>
      <c r="P124" s="8"/>
      <c r="Q124" s="8"/>
    </row>
    <row r="125" spans="1:17" ht="12.75" customHeight="1" x14ac:dyDescent="0.2">
      <c r="A125" s="8"/>
      <c r="B125" s="242"/>
      <c r="C125" s="221"/>
      <c r="D125" s="221"/>
      <c r="E125" s="221"/>
      <c r="F125" s="221"/>
      <c r="G125" s="221"/>
      <c r="H125" s="221"/>
      <c r="I125" s="221"/>
      <c r="J125" s="221"/>
      <c r="K125" s="221"/>
      <c r="L125" s="243"/>
      <c r="M125" s="8"/>
      <c r="N125" s="8"/>
      <c r="O125" s="8"/>
      <c r="P125" s="8"/>
      <c r="Q125" s="8"/>
    </row>
    <row r="126" spans="1:17" ht="12.75" customHeight="1" x14ac:dyDescent="0.2">
      <c r="A126" s="8"/>
      <c r="B126" s="242"/>
      <c r="C126" s="221"/>
      <c r="D126" s="221"/>
      <c r="E126" s="221"/>
      <c r="F126" s="221"/>
      <c r="G126" s="221"/>
      <c r="H126" s="221"/>
      <c r="I126" s="221"/>
      <c r="J126" s="221"/>
      <c r="K126" s="221"/>
      <c r="L126" s="243"/>
      <c r="M126" s="8"/>
      <c r="N126" s="8"/>
      <c r="O126" s="8"/>
      <c r="P126" s="8"/>
      <c r="Q126" s="8"/>
    </row>
    <row r="127" spans="1:17" ht="12.75" customHeight="1" x14ac:dyDescent="0.2">
      <c r="A127" s="8"/>
      <c r="B127" s="242"/>
      <c r="C127" s="221"/>
      <c r="D127" s="221"/>
      <c r="E127" s="221"/>
      <c r="F127" s="221"/>
      <c r="G127" s="221"/>
      <c r="H127" s="221"/>
      <c r="I127" s="221"/>
      <c r="J127" s="221"/>
      <c r="K127" s="221"/>
      <c r="L127" s="243"/>
      <c r="M127" s="8"/>
      <c r="N127" s="8"/>
      <c r="O127" s="8"/>
      <c r="P127" s="8"/>
      <c r="Q127" s="8"/>
    </row>
    <row r="128" spans="1:17" ht="12.75" customHeight="1" x14ac:dyDescent="0.2">
      <c r="A128" s="8"/>
      <c r="B128" s="242"/>
      <c r="C128" s="221"/>
      <c r="D128" s="221"/>
      <c r="E128" s="221"/>
      <c r="F128" s="221"/>
      <c r="G128" s="221"/>
      <c r="H128" s="221"/>
      <c r="I128" s="221"/>
      <c r="J128" s="221"/>
      <c r="K128" s="221"/>
      <c r="L128" s="243"/>
      <c r="M128" s="8"/>
      <c r="N128" s="8"/>
      <c r="O128" s="8"/>
      <c r="P128" s="8"/>
      <c r="Q128" s="8"/>
    </row>
    <row r="129" spans="1:17" ht="12.75" customHeight="1" x14ac:dyDescent="0.2">
      <c r="A129" s="8"/>
      <c r="B129" s="242"/>
      <c r="C129" s="221"/>
      <c r="D129" s="221"/>
      <c r="E129" s="221"/>
      <c r="F129" s="221"/>
      <c r="G129" s="221"/>
      <c r="H129" s="221"/>
      <c r="I129" s="221"/>
      <c r="J129" s="221"/>
      <c r="K129" s="221"/>
      <c r="L129" s="243"/>
      <c r="M129" s="8"/>
      <c r="N129" s="8"/>
      <c r="O129" s="8"/>
      <c r="P129" s="8"/>
      <c r="Q129" s="8"/>
    </row>
    <row r="130" spans="1:17" ht="12.75" customHeight="1" x14ac:dyDescent="0.2">
      <c r="A130" s="8"/>
      <c r="B130" s="242"/>
      <c r="C130" s="221"/>
      <c r="D130" s="221"/>
      <c r="E130" s="221"/>
      <c r="F130" s="221"/>
      <c r="G130" s="221"/>
      <c r="H130" s="221"/>
      <c r="I130" s="221"/>
      <c r="J130" s="221"/>
      <c r="K130" s="221"/>
      <c r="L130" s="243"/>
      <c r="M130" s="8"/>
      <c r="N130" s="8"/>
      <c r="O130" s="8"/>
      <c r="P130" s="8"/>
      <c r="Q130" s="8"/>
    </row>
    <row r="131" spans="1:17" ht="12.75" customHeight="1" x14ac:dyDescent="0.2">
      <c r="A131" s="8"/>
      <c r="B131" s="242"/>
      <c r="C131" s="221"/>
      <c r="D131" s="221"/>
      <c r="E131" s="221"/>
      <c r="F131" s="221"/>
      <c r="G131" s="221"/>
      <c r="H131" s="221"/>
      <c r="I131" s="221"/>
      <c r="J131" s="221"/>
      <c r="K131" s="221"/>
      <c r="L131" s="243"/>
      <c r="M131" s="8"/>
      <c r="N131" s="8"/>
      <c r="O131" s="8"/>
      <c r="P131" s="8"/>
      <c r="Q131" s="8"/>
    </row>
    <row r="132" spans="1:17" ht="12.75" customHeight="1" x14ac:dyDescent="0.2">
      <c r="A132" s="8"/>
      <c r="B132" s="242"/>
      <c r="C132" s="221"/>
      <c r="D132" s="221"/>
      <c r="E132" s="221"/>
      <c r="F132" s="221"/>
      <c r="G132" s="221"/>
      <c r="H132" s="221"/>
      <c r="I132" s="221"/>
      <c r="J132" s="221"/>
      <c r="K132" s="221"/>
      <c r="L132" s="243"/>
      <c r="M132" s="8"/>
      <c r="N132" s="8"/>
      <c r="O132" s="8"/>
      <c r="P132" s="8"/>
      <c r="Q132" s="8"/>
    </row>
    <row r="133" spans="1:17" ht="12.75" customHeight="1" x14ac:dyDescent="0.2">
      <c r="A133" s="8"/>
      <c r="B133" s="242"/>
      <c r="C133" s="221"/>
      <c r="D133" s="221"/>
      <c r="E133" s="221"/>
      <c r="F133" s="221"/>
      <c r="G133" s="221"/>
      <c r="H133" s="221"/>
      <c r="I133" s="221"/>
      <c r="J133" s="221"/>
      <c r="K133" s="221"/>
      <c r="L133" s="243"/>
      <c r="M133" s="8"/>
      <c r="N133" s="8"/>
      <c r="O133" s="8"/>
      <c r="P133" s="8"/>
      <c r="Q133" s="8"/>
    </row>
    <row r="134" spans="1:17" ht="12.75" customHeight="1" x14ac:dyDescent="0.2">
      <c r="A134" s="8"/>
      <c r="B134" s="242"/>
      <c r="C134" s="221"/>
      <c r="D134" s="221"/>
      <c r="E134" s="221"/>
      <c r="F134" s="221"/>
      <c r="G134" s="221"/>
      <c r="H134" s="221"/>
      <c r="I134" s="221"/>
      <c r="J134" s="221"/>
      <c r="K134" s="221"/>
      <c r="L134" s="243"/>
      <c r="M134" s="8"/>
      <c r="N134" s="8"/>
      <c r="O134" s="8"/>
      <c r="P134" s="8"/>
      <c r="Q134" s="8"/>
    </row>
    <row r="135" spans="1:17" ht="12.75" customHeight="1" x14ac:dyDescent="0.2">
      <c r="A135" s="8"/>
      <c r="B135" s="242"/>
      <c r="C135" s="221"/>
      <c r="D135" s="221"/>
      <c r="E135" s="221"/>
      <c r="F135" s="221"/>
      <c r="G135" s="221"/>
      <c r="H135" s="221"/>
      <c r="I135" s="221"/>
      <c r="J135" s="221"/>
      <c r="K135" s="221"/>
      <c r="L135" s="243"/>
      <c r="M135" s="8"/>
      <c r="N135" s="8"/>
      <c r="O135" s="8"/>
      <c r="P135" s="8"/>
      <c r="Q135" s="8"/>
    </row>
    <row r="136" spans="1:17" ht="12.75" customHeight="1" x14ac:dyDescent="0.2">
      <c r="A136" s="8"/>
      <c r="B136" s="242"/>
      <c r="C136" s="221"/>
      <c r="D136" s="221"/>
      <c r="E136" s="221"/>
      <c r="F136" s="221"/>
      <c r="G136" s="221"/>
      <c r="H136" s="221"/>
      <c r="I136" s="221"/>
      <c r="J136" s="221"/>
      <c r="K136" s="221"/>
      <c r="L136" s="243"/>
      <c r="M136" s="8"/>
      <c r="N136" s="8"/>
      <c r="O136" s="8"/>
      <c r="P136" s="8"/>
      <c r="Q136" s="8"/>
    </row>
    <row r="137" spans="1:17" ht="12.75" customHeight="1" x14ac:dyDescent="0.2">
      <c r="A137" s="8"/>
      <c r="B137" s="242"/>
      <c r="C137" s="221"/>
      <c r="D137" s="221"/>
      <c r="E137" s="221"/>
      <c r="F137" s="221"/>
      <c r="G137" s="221"/>
      <c r="H137" s="221"/>
      <c r="I137" s="221"/>
      <c r="J137" s="221"/>
      <c r="K137" s="221"/>
      <c r="L137" s="243"/>
      <c r="M137" s="8"/>
      <c r="N137" s="8"/>
      <c r="O137" s="8"/>
      <c r="P137" s="8"/>
      <c r="Q137" s="8"/>
    </row>
    <row r="138" spans="1:17" ht="12.75" customHeight="1" x14ac:dyDescent="0.2">
      <c r="A138" s="8"/>
      <c r="B138" s="242"/>
      <c r="C138" s="221"/>
      <c r="D138" s="221"/>
      <c r="E138" s="221"/>
      <c r="F138" s="221"/>
      <c r="G138" s="221"/>
      <c r="H138" s="221"/>
      <c r="I138" s="221"/>
      <c r="J138" s="221"/>
      <c r="K138" s="221"/>
      <c r="L138" s="243"/>
      <c r="M138" s="8"/>
      <c r="N138" s="8"/>
      <c r="O138" s="8"/>
      <c r="P138" s="8"/>
      <c r="Q138" s="8"/>
    </row>
    <row r="139" spans="1:17" ht="12.75" customHeight="1" x14ac:dyDescent="0.2">
      <c r="A139" s="8"/>
      <c r="B139" s="242"/>
      <c r="C139" s="221"/>
      <c r="D139" s="221"/>
      <c r="E139" s="221"/>
      <c r="F139" s="221"/>
      <c r="G139" s="221"/>
      <c r="H139" s="221"/>
      <c r="I139" s="221"/>
      <c r="J139" s="221"/>
      <c r="K139" s="221"/>
      <c r="L139" s="243"/>
      <c r="M139" s="8"/>
      <c r="N139" s="8"/>
      <c r="O139" s="8"/>
      <c r="P139" s="8"/>
      <c r="Q139" s="8"/>
    </row>
    <row r="140" spans="1:17" ht="12.75" customHeight="1" x14ac:dyDescent="0.2">
      <c r="A140" s="8"/>
      <c r="B140" s="242"/>
      <c r="C140" s="221"/>
      <c r="D140" s="221"/>
      <c r="E140" s="221"/>
      <c r="F140" s="221"/>
      <c r="G140" s="221"/>
      <c r="H140" s="221"/>
      <c r="I140" s="221"/>
      <c r="J140" s="221"/>
      <c r="K140" s="221"/>
      <c r="L140" s="243"/>
      <c r="M140" s="8"/>
      <c r="N140" s="8"/>
      <c r="O140" s="8"/>
      <c r="P140" s="8"/>
      <c r="Q140" s="8"/>
    </row>
    <row r="141" spans="1:17" ht="12.75" customHeight="1" x14ac:dyDescent="0.2">
      <c r="A141" s="8"/>
      <c r="B141" s="242"/>
      <c r="C141" s="221"/>
      <c r="D141" s="221"/>
      <c r="E141" s="221"/>
      <c r="F141" s="221"/>
      <c r="G141" s="221"/>
      <c r="H141" s="221"/>
      <c r="I141" s="221"/>
      <c r="J141" s="221"/>
      <c r="K141" s="221"/>
      <c r="L141" s="243"/>
      <c r="M141" s="8"/>
      <c r="N141" s="8"/>
      <c r="O141" s="8"/>
      <c r="P141" s="8"/>
      <c r="Q141" s="8"/>
    </row>
    <row r="142" spans="1:17" ht="12.75" customHeight="1" x14ac:dyDescent="0.2">
      <c r="A142" s="8"/>
      <c r="B142" s="242"/>
      <c r="C142" s="221"/>
      <c r="D142" s="221"/>
      <c r="E142" s="221"/>
      <c r="F142" s="221"/>
      <c r="G142" s="221"/>
      <c r="H142" s="221"/>
      <c r="I142" s="221"/>
      <c r="J142" s="221"/>
      <c r="K142" s="221"/>
      <c r="L142" s="243"/>
      <c r="M142" s="8"/>
      <c r="N142" s="8"/>
      <c r="O142" s="8"/>
      <c r="P142" s="8"/>
      <c r="Q142" s="8"/>
    </row>
    <row r="143" spans="1:17" ht="12.75" customHeight="1" x14ac:dyDescent="0.2">
      <c r="A143" s="8"/>
      <c r="B143" s="242"/>
      <c r="C143" s="221"/>
      <c r="D143" s="221"/>
      <c r="E143" s="221"/>
      <c r="F143" s="221"/>
      <c r="G143" s="221"/>
      <c r="H143" s="221"/>
      <c r="I143" s="221"/>
      <c r="J143" s="221"/>
      <c r="K143" s="221"/>
      <c r="L143" s="243"/>
      <c r="M143" s="8"/>
      <c r="N143" s="8"/>
      <c r="O143" s="8"/>
      <c r="P143" s="8"/>
      <c r="Q143" s="8"/>
    </row>
    <row r="144" spans="1:17" ht="12.75" customHeight="1" x14ac:dyDescent="0.2">
      <c r="A144" s="8"/>
      <c r="B144" s="242"/>
      <c r="C144" s="221"/>
      <c r="D144" s="221"/>
      <c r="E144" s="221"/>
      <c r="F144" s="221"/>
      <c r="G144" s="221"/>
      <c r="H144" s="221"/>
      <c r="I144" s="221"/>
      <c r="J144" s="221"/>
      <c r="K144" s="221"/>
      <c r="L144" s="243"/>
      <c r="M144" s="8"/>
      <c r="N144" s="8"/>
      <c r="O144" s="8"/>
      <c r="P144" s="8"/>
      <c r="Q144" s="8"/>
    </row>
    <row r="145" spans="1:17" ht="12.75" customHeight="1" x14ac:dyDescent="0.2">
      <c r="A145" s="8"/>
      <c r="B145" s="242"/>
      <c r="C145" s="221"/>
      <c r="D145" s="221"/>
      <c r="E145" s="221"/>
      <c r="F145" s="221"/>
      <c r="G145" s="221"/>
      <c r="H145" s="221"/>
      <c r="I145" s="221"/>
      <c r="J145" s="221"/>
      <c r="K145" s="221"/>
      <c r="L145" s="243"/>
      <c r="M145" s="8"/>
      <c r="N145" s="8"/>
      <c r="O145" s="8"/>
      <c r="P145" s="8"/>
      <c r="Q145" s="8"/>
    </row>
    <row r="146" spans="1:17" ht="12.75" customHeight="1" x14ac:dyDescent="0.2">
      <c r="A146" s="8"/>
      <c r="B146" s="242"/>
      <c r="C146" s="221"/>
      <c r="D146" s="221"/>
      <c r="E146" s="221"/>
      <c r="F146" s="221"/>
      <c r="G146" s="221"/>
      <c r="H146" s="221"/>
      <c r="I146" s="221"/>
      <c r="J146" s="221"/>
      <c r="K146" s="221"/>
      <c r="L146" s="243"/>
      <c r="M146" s="8"/>
      <c r="N146" s="8"/>
      <c r="O146" s="8"/>
      <c r="P146" s="8"/>
      <c r="Q146" s="8"/>
    </row>
    <row r="147" spans="1:17" ht="12.75" customHeight="1" x14ac:dyDescent="0.2">
      <c r="A147" s="8"/>
      <c r="B147" s="242"/>
      <c r="C147" s="221"/>
      <c r="D147" s="221"/>
      <c r="E147" s="221"/>
      <c r="F147" s="221"/>
      <c r="G147" s="221"/>
      <c r="H147" s="221"/>
      <c r="I147" s="221"/>
      <c r="J147" s="221"/>
      <c r="K147" s="221"/>
      <c r="L147" s="243"/>
      <c r="M147" s="8"/>
      <c r="N147" s="8"/>
      <c r="O147" s="8"/>
      <c r="P147" s="8"/>
      <c r="Q147" s="8"/>
    </row>
    <row r="148" spans="1:17" ht="12.75" customHeight="1" x14ac:dyDescent="0.2">
      <c r="A148" s="8"/>
      <c r="B148" s="242"/>
      <c r="C148" s="221"/>
      <c r="D148" s="221"/>
      <c r="E148" s="221"/>
      <c r="F148" s="221"/>
      <c r="G148" s="221"/>
      <c r="H148" s="221"/>
      <c r="I148" s="221"/>
      <c r="J148" s="221"/>
      <c r="K148" s="221"/>
      <c r="L148" s="243"/>
      <c r="M148" s="8"/>
      <c r="N148" s="8"/>
      <c r="O148" s="8"/>
      <c r="P148" s="8"/>
      <c r="Q148" s="8"/>
    </row>
    <row r="149" spans="1:17" ht="12.75" customHeight="1" x14ac:dyDescent="0.2">
      <c r="A149" s="8"/>
      <c r="B149" s="242"/>
      <c r="C149" s="221"/>
      <c r="D149" s="221"/>
      <c r="E149" s="221"/>
      <c r="F149" s="221"/>
      <c r="G149" s="221"/>
      <c r="H149" s="221"/>
      <c r="I149" s="221"/>
      <c r="J149" s="221"/>
      <c r="K149" s="221"/>
      <c r="L149" s="243"/>
      <c r="M149" s="8"/>
      <c r="N149" s="8"/>
      <c r="O149" s="8"/>
      <c r="P149" s="8"/>
      <c r="Q149" s="8"/>
    </row>
    <row r="150" spans="1:17" ht="12.75" customHeight="1" x14ac:dyDescent="0.2">
      <c r="A150" s="8"/>
      <c r="B150" s="242"/>
      <c r="C150" s="221"/>
      <c r="D150" s="221"/>
      <c r="E150" s="221"/>
      <c r="F150" s="221"/>
      <c r="G150" s="221"/>
      <c r="H150" s="221"/>
      <c r="I150" s="221"/>
      <c r="J150" s="221"/>
      <c r="K150" s="221"/>
      <c r="L150" s="243"/>
      <c r="M150" s="8"/>
      <c r="N150" s="8"/>
      <c r="O150" s="8"/>
      <c r="P150" s="8"/>
      <c r="Q150" s="8"/>
    </row>
    <row r="151" spans="1:17" ht="12.75" customHeight="1" x14ac:dyDescent="0.2">
      <c r="A151" s="8"/>
      <c r="B151" s="242"/>
      <c r="C151" s="221"/>
      <c r="D151" s="221"/>
      <c r="E151" s="221"/>
      <c r="F151" s="221"/>
      <c r="G151" s="221"/>
      <c r="H151" s="221"/>
      <c r="I151" s="221"/>
      <c r="J151" s="221"/>
      <c r="K151" s="221"/>
      <c r="L151" s="243"/>
      <c r="M151" s="8"/>
      <c r="N151" s="8"/>
      <c r="O151" s="8"/>
      <c r="P151" s="8"/>
      <c r="Q151" s="8"/>
    </row>
    <row r="152" spans="1:17" ht="12.75" customHeight="1" x14ac:dyDescent="0.2">
      <c r="A152" s="8"/>
      <c r="B152" s="242"/>
      <c r="C152" s="221"/>
      <c r="D152" s="221"/>
      <c r="E152" s="221"/>
      <c r="F152" s="221"/>
      <c r="G152" s="221"/>
      <c r="H152" s="221"/>
      <c r="I152" s="221"/>
      <c r="J152" s="221"/>
      <c r="K152" s="221"/>
      <c r="L152" s="243"/>
      <c r="M152" s="8"/>
      <c r="N152" s="8"/>
      <c r="O152" s="8"/>
      <c r="P152" s="8"/>
      <c r="Q152" s="8"/>
    </row>
    <row r="153" spans="1:17" ht="12.75" customHeight="1" x14ac:dyDescent="0.2">
      <c r="A153" s="8"/>
      <c r="B153" s="242"/>
      <c r="C153" s="221"/>
      <c r="D153" s="221"/>
      <c r="E153" s="221"/>
      <c r="F153" s="221"/>
      <c r="G153" s="221"/>
      <c r="H153" s="221"/>
      <c r="I153" s="221"/>
      <c r="J153" s="221"/>
      <c r="K153" s="221"/>
      <c r="L153" s="243"/>
      <c r="M153" s="8"/>
      <c r="N153" s="8"/>
      <c r="O153" s="8"/>
      <c r="P153" s="8"/>
      <c r="Q153" s="8"/>
    </row>
    <row r="154" spans="1:17" ht="12.75" customHeight="1" x14ac:dyDescent="0.2">
      <c r="A154" s="8"/>
      <c r="B154" s="242"/>
      <c r="C154" s="221"/>
      <c r="D154" s="221"/>
      <c r="E154" s="221"/>
      <c r="F154" s="221"/>
      <c r="G154" s="221"/>
      <c r="H154" s="221"/>
      <c r="I154" s="221"/>
      <c r="J154" s="221"/>
      <c r="K154" s="221"/>
      <c r="L154" s="243"/>
      <c r="M154" s="8"/>
      <c r="N154" s="8"/>
      <c r="O154" s="8"/>
      <c r="P154" s="8"/>
      <c r="Q154" s="8"/>
    </row>
    <row r="155" spans="1:17" ht="12.75" customHeight="1" x14ac:dyDescent="0.2">
      <c r="A155" s="8"/>
      <c r="B155" s="242"/>
      <c r="C155" s="221"/>
      <c r="D155" s="221"/>
      <c r="E155" s="221"/>
      <c r="F155" s="221"/>
      <c r="G155" s="221"/>
      <c r="H155" s="221"/>
      <c r="I155" s="221"/>
      <c r="J155" s="221"/>
      <c r="K155" s="221"/>
      <c r="L155" s="243"/>
      <c r="M155" s="8"/>
      <c r="N155" s="8"/>
      <c r="O155" s="8"/>
      <c r="P155" s="8"/>
      <c r="Q155" s="8"/>
    </row>
    <row r="156" spans="1:17" ht="12.75" customHeight="1" x14ac:dyDescent="0.2">
      <c r="A156" s="8"/>
      <c r="B156" s="242"/>
      <c r="C156" s="221"/>
      <c r="D156" s="221"/>
      <c r="E156" s="221"/>
      <c r="F156" s="221"/>
      <c r="G156" s="221"/>
      <c r="H156" s="221"/>
      <c r="I156" s="221"/>
      <c r="J156" s="221"/>
      <c r="K156" s="221"/>
      <c r="L156" s="243"/>
      <c r="M156" s="8"/>
      <c r="N156" s="8"/>
      <c r="O156" s="8"/>
      <c r="P156" s="8"/>
      <c r="Q156" s="8"/>
    </row>
    <row r="157" spans="1:17" ht="12.75" customHeight="1" x14ac:dyDescent="0.2">
      <c r="A157" s="8"/>
      <c r="B157" s="242"/>
      <c r="C157" s="221"/>
      <c r="D157" s="221"/>
      <c r="E157" s="221"/>
      <c r="F157" s="221"/>
      <c r="G157" s="221"/>
      <c r="H157" s="221"/>
      <c r="I157" s="221"/>
      <c r="J157" s="221"/>
      <c r="K157" s="221"/>
      <c r="L157" s="243"/>
      <c r="M157" s="8"/>
      <c r="N157" s="8"/>
      <c r="O157" s="8"/>
      <c r="P157" s="8"/>
      <c r="Q157" s="8"/>
    </row>
    <row r="158" spans="1:17" ht="12.75" customHeight="1" x14ac:dyDescent="0.2">
      <c r="A158" s="8"/>
      <c r="B158" s="242"/>
      <c r="C158" s="221"/>
      <c r="D158" s="221"/>
      <c r="E158" s="221"/>
      <c r="F158" s="221"/>
      <c r="G158" s="221"/>
      <c r="H158" s="221"/>
      <c r="I158" s="221"/>
      <c r="J158" s="221"/>
      <c r="K158" s="221"/>
      <c r="L158" s="243"/>
      <c r="M158" s="8"/>
      <c r="N158" s="8"/>
      <c r="O158" s="8"/>
      <c r="P158" s="8"/>
      <c r="Q158" s="8"/>
    </row>
    <row r="159" spans="1:17" ht="12.75" customHeight="1" x14ac:dyDescent="0.2">
      <c r="A159" s="8"/>
      <c r="B159" s="242"/>
      <c r="C159" s="221"/>
      <c r="D159" s="221"/>
      <c r="E159" s="221"/>
      <c r="F159" s="221"/>
      <c r="G159" s="221"/>
      <c r="H159" s="221"/>
      <c r="I159" s="221"/>
      <c r="J159" s="221"/>
      <c r="K159" s="221"/>
      <c r="L159" s="243"/>
      <c r="M159" s="8"/>
      <c r="N159" s="8"/>
      <c r="O159" s="8"/>
      <c r="P159" s="8"/>
      <c r="Q159" s="8"/>
    </row>
    <row r="160" spans="1:17" ht="12.75" customHeight="1" x14ac:dyDescent="0.2">
      <c r="A160" s="8"/>
      <c r="B160" s="242"/>
      <c r="C160" s="221"/>
      <c r="D160" s="221"/>
      <c r="E160" s="221"/>
      <c r="F160" s="221"/>
      <c r="G160" s="221"/>
      <c r="H160" s="221"/>
      <c r="I160" s="221"/>
      <c r="J160" s="221"/>
      <c r="K160" s="221"/>
      <c r="L160" s="243"/>
      <c r="M160" s="8"/>
      <c r="N160" s="8"/>
      <c r="O160" s="8"/>
      <c r="P160" s="8"/>
      <c r="Q160" s="8"/>
    </row>
    <row r="161" spans="1:17" ht="12.75" customHeight="1" x14ac:dyDescent="0.2">
      <c r="A161" s="8"/>
      <c r="B161" s="242"/>
      <c r="C161" s="221"/>
      <c r="D161" s="221"/>
      <c r="E161" s="221"/>
      <c r="F161" s="221"/>
      <c r="G161" s="221"/>
      <c r="H161" s="221"/>
      <c r="I161" s="221"/>
      <c r="J161" s="221"/>
      <c r="K161" s="221"/>
      <c r="L161" s="243"/>
      <c r="M161" s="8"/>
      <c r="N161" s="8"/>
      <c r="O161" s="8"/>
      <c r="P161" s="8"/>
      <c r="Q161" s="8"/>
    </row>
    <row r="162" spans="1:17" ht="12.75" customHeight="1" x14ac:dyDescent="0.2">
      <c r="A162" s="8"/>
      <c r="B162" s="242"/>
      <c r="C162" s="221"/>
      <c r="D162" s="221"/>
      <c r="E162" s="221"/>
      <c r="F162" s="221"/>
      <c r="G162" s="221"/>
      <c r="H162" s="221"/>
      <c r="I162" s="221"/>
      <c r="J162" s="221"/>
      <c r="K162" s="221"/>
      <c r="L162" s="243"/>
      <c r="M162" s="8"/>
      <c r="N162" s="8"/>
      <c r="O162" s="8"/>
      <c r="P162" s="8"/>
      <c r="Q162" s="8"/>
    </row>
    <row r="163" spans="1:17" ht="12.75" customHeight="1" x14ac:dyDescent="0.2">
      <c r="A163" s="8"/>
      <c r="B163" s="242"/>
      <c r="C163" s="221"/>
      <c r="D163" s="221"/>
      <c r="E163" s="221"/>
      <c r="F163" s="221"/>
      <c r="G163" s="221"/>
      <c r="H163" s="221"/>
      <c r="I163" s="221"/>
      <c r="J163" s="221"/>
      <c r="K163" s="221"/>
      <c r="L163" s="243"/>
      <c r="M163" s="8"/>
      <c r="N163" s="8"/>
      <c r="O163" s="8"/>
      <c r="P163" s="8"/>
      <c r="Q163" s="8"/>
    </row>
    <row r="164" spans="1:17" ht="12.75" customHeight="1" x14ac:dyDescent="0.2">
      <c r="A164" s="8"/>
      <c r="B164" s="242"/>
      <c r="C164" s="221"/>
      <c r="D164" s="221"/>
      <c r="E164" s="221"/>
      <c r="F164" s="221"/>
      <c r="G164" s="221"/>
      <c r="H164" s="221"/>
      <c r="I164" s="221"/>
      <c r="J164" s="221"/>
      <c r="K164" s="221"/>
      <c r="L164" s="243"/>
      <c r="M164" s="8"/>
      <c r="N164" s="8"/>
      <c r="O164" s="8"/>
      <c r="P164" s="8"/>
      <c r="Q164" s="8"/>
    </row>
    <row r="165" spans="1:17" ht="12.75" customHeight="1" x14ac:dyDescent="0.2">
      <c r="A165" s="8"/>
      <c r="B165" s="242"/>
      <c r="C165" s="221"/>
      <c r="D165" s="221"/>
      <c r="E165" s="221"/>
      <c r="F165" s="221"/>
      <c r="G165" s="221"/>
      <c r="H165" s="221"/>
      <c r="I165" s="221"/>
      <c r="J165" s="221"/>
      <c r="K165" s="221"/>
      <c r="L165" s="243"/>
      <c r="M165" s="8"/>
      <c r="N165" s="8"/>
      <c r="O165" s="8"/>
      <c r="P165" s="8"/>
      <c r="Q165" s="8"/>
    </row>
    <row r="166" spans="1:17" ht="12.75" customHeight="1" x14ac:dyDescent="0.2">
      <c r="A166" s="8"/>
      <c r="B166" s="242"/>
      <c r="C166" s="221"/>
      <c r="D166" s="221"/>
      <c r="E166" s="221"/>
      <c r="F166" s="221"/>
      <c r="G166" s="221"/>
      <c r="H166" s="221"/>
      <c r="I166" s="221"/>
      <c r="J166" s="221"/>
      <c r="K166" s="221"/>
      <c r="L166" s="243"/>
      <c r="M166" s="8"/>
      <c r="N166" s="8"/>
      <c r="O166" s="8"/>
      <c r="P166" s="8"/>
      <c r="Q166" s="8"/>
    </row>
    <row r="167" spans="1:17" ht="12.75" customHeight="1" x14ac:dyDescent="0.2">
      <c r="A167" s="8"/>
      <c r="B167" s="242"/>
      <c r="C167" s="221"/>
      <c r="D167" s="221"/>
      <c r="E167" s="221"/>
      <c r="F167" s="221"/>
      <c r="G167" s="221"/>
      <c r="H167" s="221"/>
      <c r="I167" s="221"/>
      <c r="J167" s="221"/>
      <c r="K167" s="221"/>
      <c r="L167" s="243"/>
      <c r="M167" s="8"/>
      <c r="N167" s="8"/>
      <c r="O167" s="8"/>
      <c r="P167" s="8"/>
      <c r="Q167" s="8"/>
    </row>
    <row r="168" spans="1:17" ht="12.75" customHeight="1" x14ac:dyDescent="0.2">
      <c r="A168" s="8"/>
      <c r="B168" s="242"/>
      <c r="C168" s="221"/>
      <c r="D168" s="221"/>
      <c r="E168" s="221"/>
      <c r="F168" s="221"/>
      <c r="G168" s="221"/>
      <c r="H168" s="221"/>
      <c r="I168" s="221"/>
      <c r="J168" s="221"/>
      <c r="K168" s="221"/>
      <c r="L168" s="243"/>
      <c r="M168" s="8"/>
      <c r="N168" s="8"/>
      <c r="O168" s="8"/>
      <c r="P168" s="8"/>
      <c r="Q168" s="8"/>
    </row>
    <row r="169" spans="1:17" ht="12.75" customHeight="1" x14ac:dyDescent="0.2">
      <c r="A169" s="8"/>
      <c r="B169" s="242"/>
      <c r="C169" s="221"/>
      <c r="D169" s="221"/>
      <c r="E169" s="221"/>
      <c r="F169" s="221"/>
      <c r="G169" s="221"/>
      <c r="H169" s="221"/>
      <c r="I169" s="221"/>
      <c r="J169" s="221"/>
      <c r="K169" s="221"/>
      <c r="L169" s="243"/>
      <c r="M169" s="8"/>
      <c r="N169" s="8"/>
      <c r="O169" s="8"/>
      <c r="P169" s="8"/>
      <c r="Q169" s="8"/>
    </row>
    <row r="170" spans="1:17" ht="12.75" customHeight="1" x14ac:dyDescent="0.2">
      <c r="A170" s="8"/>
      <c r="B170" s="242"/>
      <c r="C170" s="221"/>
      <c r="D170" s="221"/>
      <c r="E170" s="221"/>
      <c r="F170" s="221"/>
      <c r="G170" s="221"/>
      <c r="H170" s="221"/>
      <c r="I170" s="221"/>
      <c r="J170" s="221"/>
      <c r="K170" s="221"/>
      <c r="L170" s="243"/>
      <c r="M170" s="8"/>
      <c r="N170" s="8"/>
      <c r="O170" s="8"/>
      <c r="P170" s="8"/>
      <c r="Q170" s="8"/>
    </row>
    <row r="171" spans="1:17" ht="12.75" customHeight="1" x14ac:dyDescent="0.2">
      <c r="A171" s="8"/>
      <c r="B171" s="242"/>
      <c r="C171" s="221"/>
      <c r="D171" s="221"/>
      <c r="E171" s="221"/>
      <c r="F171" s="221"/>
      <c r="G171" s="221"/>
      <c r="H171" s="221"/>
      <c r="I171" s="221"/>
      <c r="J171" s="221"/>
      <c r="K171" s="221"/>
      <c r="L171" s="243"/>
      <c r="M171" s="8"/>
      <c r="N171" s="8"/>
      <c r="O171" s="8"/>
      <c r="P171" s="8"/>
      <c r="Q171" s="8"/>
    </row>
    <row r="172" spans="1:17" ht="12.75" customHeight="1" x14ac:dyDescent="0.2">
      <c r="A172" s="8"/>
      <c r="B172" s="242"/>
      <c r="C172" s="221"/>
      <c r="D172" s="221"/>
      <c r="E172" s="221"/>
      <c r="F172" s="221"/>
      <c r="G172" s="221"/>
      <c r="H172" s="221"/>
      <c r="I172" s="221"/>
      <c r="J172" s="221"/>
      <c r="K172" s="221"/>
      <c r="L172" s="243"/>
      <c r="M172" s="8"/>
      <c r="N172" s="8"/>
      <c r="O172" s="8"/>
      <c r="P172" s="8"/>
      <c r="Q172" s="8"/>
    </row>
    <row r="173" spans="1:17" ht="12.75" customHeight="1" x14ac:dyDescent="0.2">
      <c r="A173" s="8"/>
      <c r="B173" s="242"/>
      <c r="C173" s="221"/>
      <c r="D173" s="221"/>
      <c r="E173" s="221"/>
      <c r="F173" s="221"/>
      <c r="G173" s="221"/>
      <c r="H173" s="221"/>
      <c r="I173" s="221"/>
      <c r="J173" s="221"/>
      <c r="K173" s="221"/>
      <c r="L173" s="243"/>
      <c r="M173" s="8"/>
      <c r="N173" s="8"/>
      <c r="O173" s="8"/>
      <c r="P173" s="8"/>
      <c r="Q173" s="8"/>
    </row>
    <row r="174" spans="1:17" ht="12.75" customHeight="1" x14ac:dyDescent="0.2">
      <c r="A174" s="8"/>
      <c r="B174" s="242"/>
      <c r="C174" s="221"/>
      <c r="D174" s="221"/>
      <c r="E174" s="221"/>
      <c r="F174" s="221"/>
      <c r="G174" s="221"/>
      <c r="H174" s="221"/>
      <c r="I174" s="221"/>
      <c r="J174" s="221"/>
      <c r="K174" s="221"/>
      <c r="L174" s="243"/>
      <c r="M174" s="8"/>
      <c r="N174" s="8"/>
      <c r="O174" s="8"/>
      <c r="P174" s="8"/>
      <c r="Q174" s="8"/>
    </row>
    <row r="175" spans="1:17" ht="12.75" customHeight="1" x14ac:dyDescent="0.2">
      <c r="A175" s="8"/>
      <c r="B175" s="242"/>
      <c r="C175" s="221"/>
      <c r="D175" s="221"/>
      <c r="E175" s="221"/>
      <c r="F175" s="221"/>
      <c r="G175" s="221"/>
      <c r="H175" s="221"/>
      <c r="I175" s="221"/>
      <c r="J175" s="221"/>
      <c r="K175" s="221"/>
      <c r="L175" s="243"/>
      <c r="M175" s="8"/>
      <c r="N175" s="8"/>
      <c r="O175" s="8"/>
      <c r="P175" s="8"/>
      <c r="Q175" s="8"/>
    </row>
    <row r="176" spans="1:17" ht="12.75" customHeight="1" x14ac:dyDescent="0.2">
      <c r="A176" s="8"/>
      <c r="B176" s="242"/>
      <c r="C176" s="221"/>
      <c r="D176" s="221"/>
      <c r="E176" s="221"/>
      <c r="F176" s="221"/>
      <c r="G176" s="221"/>
      <c r="H176" s="221"/>
      <c r="I176" s="221"/>
      <c r="J176" s="221"/>
      <c r="K176" s="221"/>
      <c r="L176" s="243"/>
      <c r="M176" s="8"/>
      <c r="N176" s="8"/>
      <c r="O176" s="8"/>
      <c r="P176" s="8"/>
      <c r="Q176" s="8"/>
    </row>
    <row r="177" spans="1:17" ht="12.75" customHeight="1" x14ac:dyDescent="0.2">
      <c r="A177" s="8"/>
      <c r="B177" s="242"/>
      <c r="C177" s="221"/>
      <c r="D177" s="221"/>
      <c r="E177" s="221"/>
      <c r="F177" s="221"/>
      <c r="G177" s="221"/>
      <c r="H177" s="221"/>
      <c r="I177" s="221"/>
      <c r="J177" s="221"/>
      <c r="K177" s="221"/>
      <c r="L177" s="243"/>
      <c r="M177" s="8"/>
      <c r="N177" s="8"/>
      <c r="O177" s="8"/>
      <c r="P177" s="8"/>
      <c r="Q177" s="8"/>
    </row>
    <row r="178" spans="1:17" ht="12.75" customHeight="1" x14ac:dyDescent="0.2">
      <c r="A178" s="8"/>
      <c r="B178" s="242"/>
      <c r="C178" s="221"/>
      <c r="D178" s="221"/>
      <c r="E178" s="221"/>
      <c r="F178" s="221"/>
      <c r="G178" s="221"/>
      <c r="H178" s="221"/>
      <c r="I178" s="221"/>
      <c r="J178" s="221"/>
      <c r="K178" s="221"/>
      <c r="L178" s="243"/>
      <c r="M178" s="8"/>
      <c r="N178" s="8"/>
      <c r="O178" s="8"/>
      <c r="P178" s="8"/>
      <c r="Q178" s="8"/>
    </row>
    <row r="179" spans="1:17" ht="12.75" customHeight="1" x14ac:dyDescent="0.2">
      <c r="A179" s="8"/>
      <c r="B179" s="242"/>
      <c r="C179" s="221"/>
      <c r="D179" s="221"/>
      <c r="E179" s="221"/>
      <c r="F179" s="221"/>
      <c r="G179" s="221"/>
      <c r="H179" s="221"/>
      <c r="I179" s="221"/>
      <c r="J179" s="221"/>
      <c r="K179" s="221"/>
      <c r="L179" s="243"/>
      <c r="M179" s="8"/>
      <c r="N179" s="8"/>
      <c r="O179" s="8"/>
      <c r="P179" s="8"/>
      <c r="Q179" s="8"/>
    </row>
    <row r="180" spans="1:17" ht="12.75" customHeight="1" x14ac:dyDescent="0.2">
      <c r="A180" s="8"/>
      <c r="B180" s="242"/>
      <c r="C180" s="221"/>
      <c r="D180" s="221"/>
      <c r="E180" s="221"/>
      <c r="F180" s="221"/>
      <c r="G180" s="221"/>
      <c r="H180" s="221"/>
      <c r="I180" s="221"/>
      <c r="J180" s="221"/>
      <c r="K180" s="221"/>
      <c r="L180" s="243"/>
      <c r="M180" s="8"/>
      <c r="N180" s="8"/>
      <c r="O180" s="8"/>
      <c r="P180" s="8"/>
      <c r="Q180" s="8"/>
    </row>
    <row r="181" spans="1:17" ht="12.75" customHeight="1" x14ac:dyDescent="0.2">
      <c r="A181" s="8"/>
      <c r="B181" s="242"/>
      <c r="C181" s="221"/>
      <c r="D181" s="221"/>
      <c r="E181" s="221"/>
      <c r="F181" s="221"/>
      <c r="G181" s="221"/>
      <c r="H181" s="221"/>
      <c r="I181" s="221"/>
      <c r="J181" s="221"/>
      <c r="K181" s="221"/>
      <c r="L181" s="243"/>
      <c r="M181" s="8"/>
      <c r="N181" s="8"/>
      <c r="O181" s="8"/>
      <c r="P181" s="8"/>
      <c r="Q181" s="8"/>
    </row>
    <row r="182" spans="1:17" ht="12.75" customHeight="1" x14ac:dyDescent="0.2">
      <c r="A182" s="8"/>
      <c r="B182" s="242"/>
      <c r="C182" s="221"/>
      <c r="D182" s="221"/>
      <c r="E182" s="221"/>
      <c r="F182" s="221"/>
      <c r="G182" s="221"/>
      <c r="H182" s="221"/>
      <c r="I182" s="221"/>
      <c r="J182" s="221"/>
      <c r="K182" s="221"/>
      <c r="L182" s="243"/>
      <c r="M182" s="8"/>
      <c r="N182" s="8"/>
      <c r="O182" s="8"/>
      <c r="P182" s="8"/>
      <c r="Q182" s="8"/>
    </row>
    <row r="183" spans="1:17" ht="12.75" customHeight="1" x14ac:dyDescent="0.2">
      <c r="A183" s="8"/>
      <c r="B183" s="242"/>
      <c r="C183" s="221"/>
      <c r="D183" s="221"/>
      <c r="E183" s="221"/>
      <c r="F183" s="221"/>
      <c r="G183" s="221"/>
      <c r="H183" s="221"/>
      <c r="I183" s="221"/>
      <c r="J183" s="221"/>
      <c r="K183" s="221"/>
      <c r="L183" s="243"/>
      <c r="M183" s="8"/>
      <c r="N183" s="8"/>
      <c r="O183" s="8"/>
      <c r="P183" s="8"/>
      <c r="Q183" s="8"/>
    </row>
    <row r="184" spans="1:17" ht="12.75" customHeight="1" x14ac:dyDescent="0.2">
      <c r="A184" s="8"/>
      <c r="B184" s="242"/>
      <c r="C184" s="221"/>
      <c r="D184" s="221"/>
      <c r="E184" s="221"/>
      <c r="F184" s="221"/>
      <c r="G184" s="221"/>
      <c r="H184" s="221"/>
      <c r="I184" s="221"/>
      <c r="J184" s="221"/>
      <c r="K184" s="221"/>
      <c r="L184" s="243"/>
      <c r="M184" s="8"/>
      <c r="N184" s="8"/>
      <c r="O184" s="8"/>
      <c r="P184" s="8"/>
      <c r="Q184" s="8"/>
    </row>
    <row r="185" spans="1:17" ht="12.75" customHeight="1" x14ac:dyDescent="0.2">
      <c r="A185" s="8"/>
      <c r="B185" s="242"/>
      <c r="C185" s="221"/>
      <c r="D185" s="221"/>
      <c r="E185" s="221"/>
      <c r="F185" s="221"/>
      <c r="G185" s="221"/>
      <c r="H185" s="221"/>
      <c r="I185" s="221"/>
      <c r="J185" s="221"/>
      <c r="K185" s="221"/>
      <c r="L185" s="243"/>
      <c r="M185" s="8"/>
      <c r="N185" s="8"/>
      <c r="O185" s="8"/>
      <c r="P185" s="8"/>
      <c r="Q185" s="8"/>
    </row>
    <row r="186" spans="1:17" ht="12.75" customHeight="1" x14ac:dyDescent="0.2">
      <c r="A186" s="8"/>
      <c r="B186" s="242"/>
      <c r="C186" s="221"/>
      <c r="D186" s="221"/>
      <c r="E186" s="221"/>
      <c r="F186" s="221"/>
      <c r="G186" s="221"/>
      <c r="H186" s="221"/>
      <c r="I186" s="221"/>
      <c r="J186" s="221"/>
      <c r="K186" s="221"/>
      <c r="L186" s="243"/>
      <c r="M186" s="8"/>
      <c r="N186" s="8"/>
      <c r="O186" s="8"/>
      <c r="P186" s="8"/>
      <c r="Q186" s="8"/>
    </row>
    <row r="187" spans="1:17" ht="12.75" customHeight="1" x14ac:dyDescent="0.2">
      <c r="A187" s="8"/>
      <c r="B187" s="242"/>
      <c r="C187" s="221"/>
      <c r="D187" s="221"/>
      <c r="E187" s="221"/>
      <c r="F187" s="221"/>
      <c r="G187" s="221"/>
      <c r="H187" s="221"/>
      <c r="I187" s="221"/>
      <c r="J187" s="221"/>
      <c r="K187" s="221"/>
      <c r="L187" s="243"/>
      <c r="M187" s="8"/>
      <c r="N187" s="8"/>
      <c r="O187" s="8"/>
      <c r="P187" s="8"/>
      <c r="Q187" s="8"/>
    </row>
    <row r="188" spans="1:17" ht="12.75" customHeight="1" x14ac:dyDescent="0.2">
      <c r="A188" s="8"/>
      <c r="B188" s="242"/>
      <c r="C188" s="221"/>
      <c r="D188" s="221"/>
      <c r="E188" s="221"/>
      <c r="F188" s="221"/>
      <c r="G188" s="221"/>
      <c r="H188" s="221"/>
      <c r="I188" s="221"/>
      <c r="J188" s="221"/>
      <c r="K188" s="221"/>
      <c r="L188" s="243"/>
      <c r="M188" s="8"/>
      <c r="N188" s="8"/>
      <c r="O188" s="8"/>
      <c r="P188" s="8"/>
      <c r="Q188" s="8"/>
    </row>
    <row r="189" spans="1:17" ht="12.75" customHeight="1" x14ac:dyDescent="0.2">
      <c r="A189" s="8"/>
      <c r="B189" s="242"/>
      <c r="C189" s="221"/>
      <c r="D189" s="221"/>
      <c r="E189" s="221"/>
      <c r="F189" s="221"/>
      <c r="G189" s="221"/>
      <c r="H189" s="221"/>
      <c r="I189" s="221"/>
      <c r="J189" s="221"/>
      <c r="K189" s="221"/>
      <c r="L189" s="243"/>
      <c r="M189" s="8"/>
      <c r="N189" s="8"/>
      <c r="O189" s="8"/>
      <c r="P189" s="8"/>
      <c r="Q189" s="8"/>
    </row>
    <row r="190" spans="1:17" ht="12.75" customHeight="1" x14ac:dyDescent="0.2">
      <c r="A190" s="8"/>
      <c r="B190" s="242"/>
      <c r="C190" s="221"/>
      <c r="D190" s="221"/>
      <c r="E190" s="221"/>
      <c r="F190" s="221"/>
      <c r="G190" s="221"/>
      <c r="H190" s="221"/>
      <c r="I190" s="221"/>
      <c r="J190" s="221"/>
      <c r="K190" s="221"/>
      <c r="L190" s="243"/>
      <c r="M190" s="8"/>
      <c r="N190" s="8"/>
      <c r="O190" s="8"/>
      <c r="P190" s="8"/>
      <c r="Q190" s="8"/>
    </row>
    <row r="191" spans="1:17" ht="12.75" customHeight="1" x14ac:dyDescent="0.2">
      <c r="A191" s="8"/>
      <c r="B191" s="242"/>
      <c r="C191" s="221"/>
      <c r="D191" s="221"/>
      <c r="E191" s="221"/>
      <c r="F191" s="221"/>
      <c r="G191" s="221"/>
      <c r="H191" s="221"/>
      <c r="I191" s="221"/>
      <c r="J191" s="221"/>
      <c r="K191" s="221"/>
      <c r="L191" s="243"/>
      <c r="M191" s="8"/>
      <c r="N191" s="8"/>
      <c r="O191" s="8"/>
      <c r="P191" s="8"/>
      <c r="Q191" s="8"/>
    </row>
    <row r="192" spans="1:17" ht="12.75" customHeight="1" x14ac:dyDescent="0.2">
      <c r="A192" s="8"/>
      <c r="B192" s="242"/>
      <c r="C192" s="221"/>
      <c r="D192" s="221"/>
      <c r="E192" s="221"/>
      <c r="F192" s="221"/>
      <c r="G192" s="221"/>
      <c r="H192" s="221"/>
      <c r="I192" s="221"/>
      <c r="J192" s="221"/>
      <c r="K192" s="221"/>
      <c r="L192" s="243"/>
      <c r="M192" s="8"/>
      <c r="N192" s="8"/>
      <c r="O192" s="8"/>
      <c r="P192" s="8"/>
      <c r="Q192" s="8"/>
    </row>
    <row r="193" spans="1:17" ht="12.75" customHeight="1" x14ac:dyDescent="0.2">
      <c r="A193" s="8"/>
      <c r="B193" s="242"/>
      <c r="C193" s="221"/>
      <c r="D193" s="221"/>
      <c r="E193" s="221"/>
      <c r="F193" s="221"/>
      <c r="G193" s="221"/>
      <c r="H193" s="221"/>
      <c r="I193" s="221"/>
      <c r="J193" s="221"/>
      <c r="K193" s="221"/>
      <c r="L193" s="243"/>
      <c r="M193" s="8"/>
      <c r="N193" s="8"/>
      <c r="O193" s="8"/>
      <c r="P193" s="8"/>
      <c r="Q193" s="8"/>
    </row>
    <row r="194" spans="1:17" ht="12.75" customHeight="1" x14ac:dyDescent="0.2">
      <c r="A194" s="8"/>
      <c r="B194" s="242"/>
      <c r="C194" s="221"/>
      <c r="D194" s="221"/>
      <c r="E194" s="221"/>
      <c r="F194" s="221"/>
      <c r="G194" s="221"/>
      <c r="H194" s="221"/>
      <c r="I194" s="221"/>
      <c r="J194" s="221"/>
      <c r="K194" s="221"/>
      <c r="L194" s="243"/>
      <c r="M194" s="8"/>
      <c r="N194" s="8"/>
      <c r="O194" s="8"/>
      <c r="P194" s="8"/>
      <c r="Q194" s="8"/>
    </row>
    <row r="195" spans="1:17" ht="12.75" customHeight="1" x14ac:dyDescent="0.2">
      <c r="A195" s="8"/>
      <c r="B195" s="242"/>
      <c r="C195" s="221"/>
      <c r="D195" s="221"/>
      <c r="E195" s="221"/>
      <c r="F195" s="221"/>
      <c r="G195" s="221"/>
      <c r="H195" s="221"/>
      <c r="I195" s="221"/>
      <c r="J195" s="221"/>
      <c r="K195" s="221"/>
      <c r="L195" s="243"/>
      <c r="M195" s="8"/>
      <c r="N195" s="8"/>
      <c r="O195" s="8"/>
      <c r="P195" s="8"/>
      <c r="Q195" s="8"/>
    </row>
    <row r="196" spans="1:17" ht="12.75" customHeight="1" x14ac:dyDescent="0.2">
      <c r="A196" s="8"/>
      <c r="B196" s="242"/>
      <c r="C196" s="221"/>
      <c r="D196" s="221"/>
      <c r="E196" s="221"/>
      <c r="F196" s="221"/>
      <c r="G196" s="221"/>
      <c r="H196" s="221"/>
      <c r="I196" s="221"/>
      <c r="J196" s="221"/>
      <c r="K196" s="221"/>
      <c r="L196" s="243"/>
      <c r="M196" s="8"/>
      <c r="N196" s="8"/>
      <c r="O196" s="8"/>
      <c r="P196" s="8"/>
      <c r="Q196" s="8"/>
    </row>
    <row r="197" spans="1:17" ht="12.75" customHeight="1" x14ac:dyDescent="0.2">
      <c r="A197" s="8"/>
      <c r="B197" s="242"/>
      <c r="C197" s="221"/>
      <c r="D197" s="221"/>
      <c r="E197" s="221"/>
      <c r="F197" s="221"/>
      <c r="G197" s="221"/>
      <c r="H197" s="221"/>
      <c r="I197" s="221"/>
      <c r="J197" s="221"/>
      <c r="K197" s="221"/>
      <c r="L197" s="243"/>
      <c r="M197" s="8"/>
      <c r="N197" s="8"/>
      <c r="O197" s="8"/>
      <c r="P197" s="8"/>
      <c r="Q197" s="8"/>
    </row>
    <row r="198" spans="1:17" ht="12.75" customHeight="1" x14ac:dyDescent="0.2">
      <c r="A198" s="8"/>
      <c r="B198" s="544"/>
      <c r="C198" s="225"/>
      <c r="D198" s="225"/>
      <c r="E198" s="225"/>
      <c r="F198" s="225"/>
      <c r="G198" s="225"/>
      <c r="H198" s="225"/>
      <c r="I198" s="225"/>
      <c r="J198" s="225"/>
      <c r="K198" s="225"/>
      <c r="L198" s="555"/>
      <c r="M198" s="8"/>
      <c r="N198" s="8"/>
      <c r="O198" s="8"/>
      <c r="P198" s="8"/>
      <c r="Q198" s="8"/>
    </row>
    <row r="199" spans="1:17" ht="12.75" customHeight="1" x14ac:dyDescent="0.2">
      <c r="A199" s="8"/>
      <c r="B199" s="8"/>
      <c r="C199" s="8"/>
      <c r="D199" s="8"/>
      <c r="E199" s="8"/>
      <c r="F199" s="8"/>
      <c r="G199" s="8"/>
      <c r="H199" s="8"/>
      <c r="I199" s="8"/>
      <c r="J199" s="8"/>
      <c r="K199" s="8"/>
      <c r="L199" s="8"/>
      <c r="M199" s="8"/>
      <c r="N199" s="8"/>
      <c r="O199" s="8"/>
      <c r="P199" s="8"/>
      <c r="Q199" s="8"/>
    </row>
    <row r="200" spans="1:17" ht="12.75" customHeight="1" x14ac:dyDescent="0.2"/>
    <row r="201" spans="1:17" ht="12.75" customHeight="1" x14ac:dyDescent="0.2"/>
    <row r="202" spans="1:17" ht="12.75" customHeight="1" x14ac:dyDescent="0.2"/>
    <row r="203" spans="1:17" ht="12.75" customHeight="1" x14ac:dyDescent="0.2"/>
  </sheetData>
  <sheetProtection algorithmName="SHA-512" hashValue="5s0oQv8zHLdjHdfYsL31S2fQGhRgCcmcMSH/bTNkmm7fRCWjnS5HpkwcH1lCyo5gI2ZNyNmQ+clfnuXGpt9orw==" saltValue="mKKWO22QSKpERxwbOfnN7g==" spinCount="100000" sheet="1" scenarios="1" insertHyperlinks="0"/>
  <protectedRanges>
    <protectedRange sqref="F2 E5:E6 F5 E14:E18 F21:F24 B47:L198" name="YellowZone"/>
  </protectedRanges>
  <mergeCells count="2">
    <mergeCell ref="C2:E2"/>
    <mergeCell ref="F2:G2"/>
  </mergeCells>
  <conditionalFormatting sqref="F22">
    <cfRule type="expression" dxfId="212" priority="15">
      <formula>AND(F22&lt;0.4*F23,F22&lt;1)</formula>
    </cfRule>
  </conditionalFormatting>
  <conditionalFormatting sqref="F23">
    <cfRule type="expression" dxfId="211" priority="16">
      <formula>AND(F23&lt;0.4*F22,F23&lt;1)</formula>
    </cfRule>
  </conditionalFormatting>
  <conditionalFormatting sqref="H29">
    <cfRule type="expression" dxfId="210" priority="2">
      <formula>AND(ISNUMBER($E29),$H$29&gt;=100)</formula>
    </cfRule>
    <cfRule type="expression" dxfId="209" priority="5">
      <formula>AND($H$27 &gt;= 60, $H$27 &lt; 100)</formula>
    </cfRule>
    <cfRule type="cellIs" dxfId="208" priority="10" stopIfTrue="1" operator="notBetween">
      <formula>60</formula>
      <formula>99.999</formula>
    </cfRule>
  </conditionalFormatting>
  <conditionalFormatting sqref="H29:H30">
    <cfRule type="cellIs" dxfId="207" priority="3" stopIfTrue="1" operator="greaterThanOrEqual">
      <formula>100</formula>
    </cfRule>
  </conditionalFormatting>
  <conditionalFormatting sqref="H30">
    <cfRule type="cellIs" dxfId="206" priority="6" stopIfTrue="1" operator="lessThan">
      <formula>100</formula>
    </cfRule>
  </conditionalFormatting>
  <conditionalFormatting sqref="H31:H35 H37">
    <cfRule type="cellIs" dxfId="205" priority="7" stopIfTrue="1" operator="greaterThan">
      <formula>99.9</formula>
    </cfRule>
    <cfRule type="cellIs" dxfId="204" priority="8" stopIfTrue="1" operator="lessThan">
      <formula>99.9</formula>
    </cfRule>
  </conditionalFormatting>
  <conditionalFormatting sqref="H36">
    <cfRule type="expression" dxfId="203" priority="1">
      <formula>AND(ISNUMBER($E36),$H$36&lt;=100)</formula>
    </cfRule>
    <cfRule type="cellIs" dxfId="202" priority="4" stopIfTrue="1" operator="lessThanOrEqual">
      <formula>100</formula>
    </cfRule>
    <cfRule type="expression" dxfId="201" priority="9">
      <formula>AND($H$34 &gt; 100, $H$34 &lt;= 166.667)</formula>
    </cfRule>
    <cfRule type="cellIs" dxfId="200" priority="11" stopIfTrue="1" operator="greaterThanOrEqual">
      <formula>166.667</formula>
    </cfRule>
  </conditionalFormatting>
  <conditionalFormatting sqref="H39:H43">
    <cfRule type="cellIs" dxfId="199" priority="26" operator="equal">
      <formula>"FAIL"</formula>
    </cfRule>
    <cfRule type="cellIs" dxfId="198" priority="27" operator="equal">
      <formula>"PASS"</formula>
    </cfRule>
  </conditionalFormatting>
  <dataValidations count="5">
    <dataValidation type="list" allowBlank="1" showErrorMessage="1" sqref="E6" xr:uid="{00000000-0002-0000-1900-000000000000}">
      <formula1>Tube_Type</formula1>
    </dataValidation>
    <dataValidation type="list" allowBlank="1" showErrorMessage="1" sqref="F2" xr:uid="{00000000-0002-0000-1900-000001000000}">
      <formula1>ConstructionType</formula1>
    </dataValidation>
    <dataValidation type="list" allowBlank="1" showInputMessage="1" showErrorMessage="1" prompt="Select Material" sqref="C5:D5 D6" xr:uid="{00000000-0002-0000-1900-000002000000}">
      <formula1>Materials</formula1>
    </dataValidation>
    <dataValidation type="list" allowBlank="1" showErrorMessage="1" sqref="F5" xr:uid="{00000000-0002-0000-1900-000003000000}">
      <formula1>Material</formula1>
    </dataValidation>
    <dataValidation type="list" allowBlank="1" showInputMessage="1" showErrorMessage="1" prompt="Select Material" sqref="E5" xr:uid="{00000000-0002-0000-1900-000004000000}">
      <formula1>Metallic_Mats</formula1>
    </dataValidation>
  </dataValidations>
  <hyperlinks>
    <hyperlink ref="B14" location="'T1.1 Guidance Notes'!A1" display="Number of tubes" xr:uid="{00000000-0004-0000-1900-000000000000}"/>
    <hyperlink ref="J37" location="'Cover Sheet'!A1" display="BACK to COVER SHEET" xr:uid="{00000000-0004-0000-1900-000001000000}"/>
    <hyperlink ref="B48" location="'T4.5 Guidance Notes'!T1" display="Link to GUIDANCE NOTES" xr:uid="{00000000-0004-0000-1900-000002000000}"/>
  </hyperlinks>
  <pageMargins left="0.75" right="0.75" top="1" bottom="1" header="0" footer="0"/>
  <pageSetup paperSize="9" orientation="portrait"/>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3">
    <tabColor rgb="FFCCFF99"/>
  </sheetPr>
  <dimension ref="B1:V195"/>
  <sheetViews>
    <sheetView showGridLines="0" workbookViewId="0"/>
  </sheetViews>
  <sheetFormatPr defaultColWidth="14.42578125" defaultRowHeight="15" customHeight="1" x14ac:dyDescent="0.2"/>
  <cols>
    <col min="1" max="1" width="3.42578125" customWidth="1"/>
    <col min="2" max="2" width="45.85546875" customWidth="1"/>
    <col min="3" max="3" width="11.42578125" customWidth="1"/>
    <col min="4" max="4" width="3.5703125" customWidth="1"/>
    <col min="5" max="8" width="11.7109375" customWidth="1"/>
    <col min="9" max="9" width="15.7109375" customWidth="1"/>
    <col min="10" max="10" width="16" customWidth="1"/>
    <col min="11" max="11" width="11.7109375" customWidth="1"/>
    <col min="12" max="12" width="6.7109375" customWidth="1"/>
    <col min="13" max="13" width="11.140625" customWidth="1"/>
    <col min="14" max="16" width="11.42578125" customWidth="1"/>
    <col min="17" max="17" width="4" customWidth="1"/>
    <col min="18" max="26" width="11.42578125" customWidth="1"/>
  </cols>
  <sheetData>
    <row r="1" spans="2:22" ht="12.75" customHeight="1" x14ac:dyDescent="0.25">
      <c r="B1" s="77" t="s">
        <v>580</v>
      </c>
    </row>
    <row r="2" spans="2:22" ht="12.75" customHeight="1" x14ac:dyDescent="0.2">
      <c r="C2" s="1078" t="s">
        <v>479</v>
      </c>
      <c r="D2" s="764"/>
      <c r="E2" s="765"/>
      <c r="F2" s="1079" t="s">
        <v>230</v>
      </c>
      <c r="G2" s="765"/>
    </row>
    <row r="3" spans="2:22" ht="12.75" customHeight="1" x14ac:dyDescent="0.2"/>
    <row r="4" spans="2:22" ht="25.5" customHeight="1" x14ac:dyDescent="0.2">
      <c r="B4" s="4" t="s">
        <v>454</v>
      </c>
      <c r="C4" s="96" t="s">
        <v>455</v>
      </c>
      <c r="D4" s="5"/>
      <c r="E4" s="96" t="s">
        <v>564</v>
      </c>
      <c r="F4" s="96" t="s">
        <v>513</v>
      </c>
      <c r="G4" s="96" t="s">
        <v>514</v>
      </c>
      <c r="H4" s="96" t="s">
        <v>515</v>
      </c>
      <c r="I4" s="96" t="s">
        <v>565</v>
      </c>
      <c r="J4" s="628" t="s">
        <v>566</v>
      </c>
      <c r="K4" s="96" t="s">
        <v>481</v>
      </c>
      <c r="S4" s="5" t="s">
        <v>567</v>
      </c>
      <c r="T4" s="6" t="s">
        <v>482</v>
      </c>
      <c r="U4" s="6" t="s">
        <v>483</v>
      </c>
    </row>
    <row r="5" spans="2:22" ht="12.75" customHeight="1" x14ac:dyDescent="0.2">
      <c r="B5" s="12" t="s">
        <v>457</v>
      </c>
      <c r="C5" s="34" t="s">
        <v>183</v>
      </c>
      <c r="D5" s="23"/>
      <c r="E5" s="78" t="s">
        <v>183</v>
      </c>
      <c r="F5" s="78" t="s">
        <v>183</v>
      </c>
      <c r="G5" s="78" t="s">
        <v>183</v>
      </c>
      <c r="H5" s="498"/>
      <c r="I5" s="78" t="s">
        <v>187</v>
      </c>
      <c r="J5" s="93" t="s">
        <v>187</v>
      </c>
      <c r="K5" s="590"/>
      <c r="S5" s="88" t="s">
        <v>484</v>
      </c>
      <c r="T5" s="23">
        <f>I22/1000</f>
        <v>0</v>
      </c>
      <c r="U5" s="88">
        <f>T5</f>
        <v>0</v>
      </c>
    </row>
    <row r="6" spans="2:22" ht="12.75" customHeight="1" x14ac:dyDescent="0.2">
      <c r="B6" s="12" t="s">
        <v>485</v>
      </c>
      <c r="C6" s="34" t="s">
        <v>237</v>
      </c>
      <c r="D6" s="23"/>
      <c r="E6" s="78" t="s">
        <v>237</v>
      </c>
      <c r="F6" s="78" t="s">
        <v>239</v>
      </c>
      <c r="G6" s="78" t="s">
        <v>237</v>
      </c>
      <c r="H6" s="590"/>
      <c r="I6" s="125" t="s">
        <v>486</v>
      </c>
      <c r="J6" s="34" t="s">
        <v>486</v>
      </c>
      <c r="K6" s="590"/>
      <c r="S6" s="88" t="s">
        <v>487</v>
      </c>
      <c r="T6" s="23">
        <f>I21/1000</f>
        <v>0</v>
      </c>
      <c r="U6" s="88">
        <f>I20/1000</f>
        <v>0</v>
      </c>
    </row>
    <row r="7" spans="2:22" ht="12.75" customHeight="1" x14ac:dyDescent="0.2">
      <c r="B7" s="12" t="s">
        <v>459</v>
      </c>
      <c r="C7" s="46" t="str">
        <f>HLOOKUP(C5,MaterialData!$C$3:$P$4,2,FALSE)</f>
        <v>Steel</v>
      </c>
      <c r="D7" s="50"/>
      <c r="E7" s="46" t="str">
        <f>HLOOKUP(E5,MaterialData!$C$3:$S$4,2,FALSE)</f>
        <v>Steel</v>
      </c>
      <c r="F7" s="46" t="str">
        <f>HLOOKUP(F5,MaterialData!$C$3:$S$4,2,FALSE)</f>
        <v>Steel</v>
      </c>
      <c r="G7" s="46" t="str">
        <f>HLOOKUP(G5,MaterialData!$C$3:$S$4,2,FALSE)</f>
        <v>Steel</v>
      </c>
      <c r="H7" s="591"/>
      <c r="I7" s="464" t="str">
        <f>HLOOKUP(I5,MaterialData!$C$3:$S$4,2,FALSE)</f>
        <v>vertical SIS</v>
      </c>
      <c r="J7" s="464" t="str">
        <f>HLOOKUP(J5,MaterialData!$C$3:$S$4,2,FALSE)</f>
        <v>vertical SIS</v>
      </c>
      <c r="K7" s="591"/>
    </row>
    <row r="8" spans="2:22" ht="12.75" customHeight="1" x14ac:dyDescent="0.3">
      <c r="B8" s="12" t="s">
        <v>217</v>
      </c>
      <c r="C8" s="46">
        <f t="array" ref="C8">INDEX(Innertable,MATCH($B8,MaterialData!$B$6:$B$11,0),MATCH(C$7,MaterialData!$C$4:$P$4,0))</f>
        <v>200000000000</v>
      </c>
      <c r="D8" s="50"/>
      <c r="E8" s="46">
        <f t="array" ref="E8">INDEX(Innertable,MATCH($B8,MaterialData!$B$6:$B$11,0),MATCH(E$7,MaterialData!$C$4:$S$4,0))</f>
        <v>200000000000</v>
      </c>
      <c r="F8" s="46">
        <f t="array" ref="F8">INDEX(Innertable,MATCH($B8,MaterialData!$B$6:$B$11,0),MATCH(F$7,MaterialData!$C$4:$S$4,0))</f>
        <v>200000000000</v>
      </c>
      <c r="G8" s="46">
        <f t="array" ref="G8">INDEX(Innertable,MATCH($B8,MaterialData!$B$6:$B$11,0),MATCH(G$7,MaterialData!$C$4:$S$4,0))</f>
        <v>200000000000</v>
      </c>
      <c r="H8" s="591"/>
      <c r="I8" s="126">
        <f t="array" ref="I8">INDEX(Innertable,MATCH($B8,MaterialData!$B$6:$B$11,0),MATCH(I$7,MaterialData!$C$4:$S$4,0))</f>
        <v>0</v>
      </c>
      <c r="J8" s="126">
        <f t="array" ref="J8">INDEX(Innertable,MATCH($B8,MaterialData!$B$6:$B$11,0),MATCH(J$7,MaterialData!$C$4:$S$4,0))</f>
        <v>0</v>
      </c>
      <c r="K8" s="590"/>
      <c r="S8" s="88" t="s">
        <v>488</v>
      </c>
      <c r="T8" s="50">
        <f>T5*T6</f>
        <v>0</v>
      </c>
      <c r="U8" s="88" t="s">
        <v>489</v>
      </c>
      <c r="V8" s="50">
        <f>(T5*T6^3)/12</f>
        <v>0</v>
      </c>
    </row>
    <row r="9" spans="2:22" ht="12.75" customHeight="1" x14ac:dyDescent="0.3">
      <c r="B9" s="12" t="s">
        <v>218</v>
      </c>
      <c r="C9" s="46">
        <f t="array" ref="C9">INDEX(Innertable,MATCH($B9,MaterialData!$B$6:$B$11,0),MATCH(C$7,MaterialData!$C$4:$P$4,0))</f>
        <v>305000000</v>
      </c>
      <c r="D9" s="50"/>
      <c r="E9" s="46">
        <f t="array" ref="E9">INDEX(Innertable,MATCH($B9,MaterialData!$B$6:$B$11,0),MATCH(E$7,MaterialData!$C$4:$S$4,0))</f>
        <v>305000000</v>
      </c>
      <c r="F9" s="46">
        <f t="array" ref="F9">INDEX(Innertable,MATCH($B9,MaterialData!$B$6:$B$11,0),MATCH(F$7,MaterialData!$C$4:$S$4,0))</f>
        <v>305000000</v>
      </c>
      <c r="G9" s="46">
        <f t="array" ref="G9">INDEX(Innertable,MATCH($B9,MaterialData!$B$6:$B$11,0),MATCH(G$7,MaterialData!$C$4:$S$4,0))</f>
        <v>305000000</v>
      </c>
      <c r="H9" s="591"/>
      <c r="I9" s="126" t="e">
        <f t="array" ref="I9">INDEX(Innertable,MATCH($B9,MaterialData!$B$6:$B$11,0),MATCH(I$7,MaterialData!$C$4:$S$4,0))</f>
        <v>#DIV/0!</v>
      </c>
      <c r="J9" s="126" t="e">
        <f t="array" ref="J9">INDEX(Innertable,MATCH($B9,MaterialData!$B$6:$B$11,0),MATCH(J$7,MaterialData!$C$4:$S$4,0))</f>
        <v>#DIV/0!</v>
      </c>
      <c r="K9" s="591"/>
      <c r="S9" s="88" t="s">
        <v>490</v>
      </c>
      <c r="T9" s="50">
        <f>U5*U6</f>
        <v>0</v>
      </c>
      <c r="U9" s="88" t="s">
        <v>491</v>
      </c>
      <c r="V9" s="50">
        <f>(U5*U6^3)/12</f>
        <v>0</v>
      </c>
    </row>
    <row r="10" spans="2:22" ht="12.75" customHeight="1" x14ac:dyDescent="0.3">
      <c r="B10" s="12" t="s">
        <v>219</v>
      </c>
      <c r="C10" s="46">
        <f t="array" ref="C10">INDEX(Innertable,MATCH($B10,MaterialData!$B$6:$B$11,0),MATCH(C$7,MaterialData!$C$4:$P$4,0))</f>
        <v>365000000</v>
      </c>
      <c r="D10" s="50"/>
      <c r="E10" s="46">
        <f t="array" ref="E10">INDEX(Innertable,MATCH($B10,MaterialData!$B$6:$B$11,0),MATCH(E$7,MaterialData!$C$4:$S$4,0))</f>
        <v>365000000</v>
      </c>
      <c r="F10" s="46">
        <f t="array" ref="F10">INDEX(Innertable,MATCH($B10,MaterialData!$B$6:$B$11,0),MATCH(F$7,MaterialData!$C$4:$S$4,0))</f>
        <v>365000000</v>
      </c>
      <c r="G10" s="46">
        <f t="array" ref="G10">INDEX(Innertable,MATCH($B10,MaterialData!$B$6:$B$11,0),MATCH(G$7,MaterialData!$C$4:$S$4,0))</f>
        <v>365000000</v>
      </c>
      <c r="H10" s="591"/>
      <c r="I10" s="126" t="e">
        <f t="array" ref="I10">INDEX(Innertable,MATCH($B10,MaterialData!$B$6:$B$11,0),MATCH(I$7,MaterialData!$C$4:$S$4,0))</f>
        <v>#DIV/0!</v>
      </c>
      <c r="J10" s="126" t="e">
        <f t="array" ref="J10">INDEX(Innertable,MATCH($B10,MaterialData!$B$6:$B$11,0),MATCH(J$7,MaterialData!$C$4:$S$4,0))</f>
        <v>#DIV/0!</v>
      </c>
      <c r="K10" s="591"/>
      <c r="S10" s="88" t="s">
        <v>492</v>
      </c>
      <c r="T10" s="23">
        <f>T6/2</f>
        <v>0</v>
      </c>
      <c r="U10" s="88" t="s">
        <v>493</v>
      </c>
      <c r="V10" s="50" t="e">
        <f t="shared" ref="V10:V11" si="0">V8+(T8*($T$12-T10)^2)</f>
        <v>#DIV/0!</v>
      </c>
    </row>
    <row r="11" spans="2:22" ht="12.75" customHeight="1" x14ac:dyDescent="0.3">
      <c r="B11" s="12" t="s">
        <v>220</v>
      </c>
      <c r="C11" s="46">
        <f t="array" ref="C11">INDEX(Innertable,MATCH($B11,MaterialData!$B$6:$B$11,0),MATCH(C$7,MaterialData!$C$4:$P$4,0))</f>
        <v>180000000</v>
      </c>
      <c r="D11" s="50"/>
      <c r="E11" s="46">
        <f t="array" ref="E11">INDEX(Innertable,MATCH($B11,MaterialData!$B$6:$B$11,0),MATCH(E$7,MaterialData!$C$4:$S$4,0))</f>
        <v>180000000</v>
      </c>
      <c r="F11" s="46">
        <f t="array" ref="F11">INDEX(Innertable,MATCH($B11,MaterialData!$B$6:$B$11,0),MATCH(F$7,MaterialData!$C$4:$S$4,0))</f>
        <v>180000000</v>
      </c>
      <c r="G11" s="46">
        <f t="array" ref="G11">INDEX(Innertable,MATCH($B11,MaterialData!$B$6:$B$11,0),MATCH(G$7,MaterialData!$C$4:$S$4,0))</f>
        <v>180000000</v>
      </c>
      <c r="H11" s="591"/>
      <c r="I11" s="126" t="str">
        <f t="array" ref="I11">INDEX(Innertable,MATCH($B11,MaterialData!$B$6:$B$11,0),MATCH(I$7,MaterialData!$C$4:$S$4,0))</f>
        <v>N/A</v>
      </c>
      <c r="J11" s="126" t="str">
        <f t="array" ref="J11">INDEX(Innertable,MATCH($B11,MaterialData!$B$6:$B$11,0),MATCH(J$7,MaterialData!$C$4:$S$4,0))</f>
        <v>N/A</v>
      </c>
      <c r="K11" s="591"/>
      <c r="S11" s="88" t="s">
        <v>494</v>
      </c>
      <c r="T11" s="23">
        <f>(I18-0.5*I20)*0.001</f>
        <v>0</v>
      </c>
      <c r="U11" s="88" t="s">
        <v>495</v>
      </c>
      <c r="V11" s="50" t="e">
        <f t="shared" si="0"/>
        <v>#DIV/0!</v>
      </c>
    </row>
    <row r="12" spans="2:22" ht="12.75" customHeight="1" x14ac:dyDescent="0.3">
      <c r="B12" s="12" t="s">
        <v>221</v>
      </c>
      <c r="C12" s="46">
        <f t="array" ref="C12">INDEX(Innertable,MATCH($B12,MaterialData!$B$6:$B$11,0),MATCH(C$7,MaterialData!$C$4:$P$4,0))</f>
        <v>300000000</v>
      </c>
      <c r="D12" s="50"/>
      <c r="E12" s="46">
        <f t="array" ref="E12">INDEX(Innertable,MATCH($B12,MaterialData!$B$6:$B$11,0),MATCH(E$7,MaterialData!$C$4:$S$4,0))</f>
        <v>300000000</v>
      </c>
      <c r="F12" s="46">
        <f t="array" ref="F12">INDEX(Innertable,MATCH($B12,MaterialData!$B$6:$B$11,0),MATCH(F$7,MaterialData!$C$4:$S$4,0))</f>
        <v>300000000</v>
      </c>
      <c r="G12" s="46">
        <f t="array" ref="G12">INDEX(Innertable,MATCH($B12,MaterialData!$B$6:$B$11,0),MATCH(G$7,MaterialData!$C$4:$S$4,0))</f>
        <v>300000000</v>
      </c>
      <c r="H12" s="591"/>
      <c r="I12" s="126" t="str">
        <f t="array" ref="I12">INDEX(Innertable,MATCH($B12,MaterialData!$B$6:$B$11,0),MATCH(I$7,MaterialData!$C$4:$S$4,0))</f>
        <v>N/A</v>
      </c>
      <c r="J12" s="126" t="str">
        <f t="array" ref="J12">INDEX(Innertable,MATCH($B12,MaterialData!$B$6:$B$11,0),MATCH(J$7,MaterialData!$C$4:$S$4,0))</f>
        <v>N/A</v>
      </c>
      <c r="K12" s="591"/>
      <c r="S12" s="88" t="s">
        <v>496</v>
      </c>
      <c r="T12" s="90" t="e">
        <f>(T8*T10+T9*T11)/(T8+T9)</f>
        <v>#DIV/0!</v>
      </c>
      <c r="U12" s="88" t="s">
        <v>497</v>
      </c>
      <c r="V12" s="48" t="e">
        <f>SUM(V10:V11)</f>
        <v>#DIV/0!</v>
      </c>
    </row>
    <row r="13" spans="2:22" ht="12.75" customHeight="1" x14ac:dyDescent="0.2">
      <c r="B13" s="12" t="s">
        <v>568</v>
      </c>
      <c r="C13" s="127" t="s">
        <v>121</v>
      </c>
      <c r="E13" s="78" t="s">
        <v>569</v>
      </c>
      <c r="F13" s="127" t="s">
        <v>121</v>
      </c>
      <c r="G13" s="127" t="s">
        <v>121</v>
      </c>
      <c r="H13" s="590"/>
      <c r="I13" s="498"/>
      <c r="K13" s="590"/>
      <c r="V13" s="50"/>
    </row>
    <row r="14" spans="2:22" ht="12.75" customHeight="1" x14ac:dyDescent="0.2">
      <c r="B14" s="592" t="s">
        <v>498</v>
      </c>
      <c r="C14" s="34">
        <v>3</v>
      </c>
      <c r="E14" s="78">
        <v>3</v>
      </c>
      <c r="F14" s="78">
        <v>0</v>
      </c>
      <c r="G14" s="78">
        <v>0</v>
      </c>
      <c r="H14" s="590"/>
      <c r="I14" s="590"/>
      <c r="K14" s="590"/>
      <c r="S14" s="5" t="s">
        <v>570</v>
      </c>
      <c r="T14" s="6" t="s">
        <v>482</v>
      </c>
      <c r="U14" s="6" t="s">
        <v>483</v>
      </c>
    </row>
    <row r="15" spans="2:22" ht="12.75" customHeight="1" x14ac:dyDescent="0.2">
      <c r="B15" s="12" t="s">
        <v>460</v>
      </c>
      <c r="C15" s="34">
        <v>25.4</v>
      </c>
      <c r="E15" s="78">
        <v>25.4</v>
      </c>
      <c r="F15" s="78">
        <v>25.4</v>
      </c>
      <c r="G15" s="78">
        <v>25.4</v>
      </c>
      <c r="H15" s="590"/>
      <c r="I15" s="590"/>
      <c r="K15" s="590"/>
      <c r="S15" s="88" t="s">
        <v>484</v>
      </c>
      <c r="T15" s="23">
        <f t="shared" ref="T15:T16" si="1">J21/1000</f>
        <v>0</v>
      </c>
      <c r="U15" s="88">
        <f>J20/1000</f>
        <v>0</v>
      </c>
    </row>
    <row r="16" spans="2:22" ht="12.75" customHeight="1" x14ac:dyDescent="0.2">
      <c r="B16" s="12" t="s">
        <v>461</v>
      </c>
      <c r="C16" s="34">
        <v>1.6</v>
      </c>
      <c r="E16" s="78">
        <v>1.6</v>
      </c>
      <c r="F16" s="78">
        <v>1.6</v>
      </c>
      <c r="G16" s="78">
        <v>1.6</v>
      </c>
      <c r="H16" s="590"/>
      <c r="I16" s="590"/>
      <c r="K16" s="590"/>
      <c r="S16" s="88" t="s">
        <v>487</v>
      </c>
      <c r="T16" s="23">
        <f t="shared" si="1"/>
        <v>0</v>
      </c>
      <c r="U16" s="88">
        <f>J22/1000</f>
        <v>0</v>
      </c>
    </row>
    <row r="17" spans="2:22" ht="12.75" customHeight="1" x14ac:dyDescent="0.2">
      <c r="E17" s="496"/>
      <c r="F17" s="629" t="s">
        <v>516</v>
      </c>
      <c r="G17" s="51" t="str">
        <f>IF(AND(L27&gt;=100,F2="tubing only",NOT(OR(E18="NO",F18="NO",G18="NO"))),"YES","NO")</f>
        <v>YES</v>
      </c>
      <c r="H17" s="590"/>
      <c r="I17" s="16"/>
      <c r="K17" s="590"/>
    </row>
    <row r="18" spans="2:22" ht="12.75" customHeight="1" x14ac:dyDescent="0.3">
      <c r="B18" s="12" t="s">
        <v>499</v>
      </c>
      <c r="E18" s="630" t="str">
        <f t="shared" ref="E18:G18" si="2">IF(E14=0,"N/A",IF(AND(E5=$C$5,OR(OR(E15&gt;=$C$15,AND(E15&gt;=25,E15&lt;25.4,E16&gt;=1.75)),AND(E6="square",E15&gt;=25,E16&gt;=1.25)),OR(AND(E6="round",E16&gt;=1.6),OR(AND(E6="square",E16&gt;=1.25,E15&gt;=25),AND(E6="square",E16&gt;=1.2,E15&gt;=26)))),"YES","NO"))</f>
        <v>YES</v>
      </c>
      <c r="F18" s="631" t="str">
        <f t="shared" si="2"/>
        <v>N/A</v>
      </c>
      <c r="G18" s="631" t="str">
        <f t="shared" si="2"/>
        <v>N/A</v>
      </c>
      <c r="H18" s="590"/>
      <c r="I18" s="121">
        <f t="shared" ref="I18:J18" si="3">I19+I20+I21</f>
        <v>0</v>
      </c>
      <c r="J18" s="92">
        <f t="shared" si="3"/>
        <v>0</v>
      </c>
      <c r="K18" s="590"/>
      <c r="S18" s="88" t="s">
        <v>488</v>
      </c>
      <c r="T18" s="50">
        <f>T15*T16</f>
        <v>0</v>
      </c>
      <c r="U18" s="88" t="s">
        <v>489</v>
      </c>
      <c r="V18" s="50">
        <f>(T15^3*T16)/12</f>
        <v>0</v>
      </c>
    </row>
    <row r="19" spans="2:22" ht="12.75" customHeight="1" x14ac:dyDescent="0.3">
      <c r="B19" s="12" t="s">
        <v>500</v>
      </c>
      <c r="E19" s="494"/>
      <c r="G19" s="273"/>
      <c r="H19" s="590"/>
      <c r="I19" s="93"/>
      <c r="J19" s="78"/>
      <c r="K19" s="590"/>
      <c r="S19" s="88" t="s">
        <v>490</v>
      </c>
      <c r="T19" s="50">
        <f>U15*U16</f>
        <v>0</v>
      </c>
      <c r="U19" s="88" t="s">
        <v>491</v>
      </c>
      <c r="V19" s="50">
        <f>(U15^3*U16)/12</f>
        <v>0</v>
      </c>
    </row>
    <row r="20" spans="2:22" ht="12.75" customHeight="1" x14ac:dyDescent="0.3">
      <c r="B20" s="12" t="s">
        <v>501</v>
      </c>
      <c r="E20" s="494"/>
      <c r="G20" s="273"/>
      <c r="H20" s="590"/>
      <c r="I20" s="78"/>
      <c r="J20" s="93"/>
      <c r="K20" s="590"/>
      <c r="M20" s="1" t="str">
        <f>IF(OR(AND(I20&lt;0.4*I21,I20&lt;1),AND(J20&lt;0.4*J21,J20&lt;1)),"Asymmetrical lay-up: skin too thin in comparison, see T3.4.4.","")</f>
        <v/>
      </c>
      <c r="N20" s="124"/>
      <c r="S20" s="88" t="s">
        <v>508</v>
      </c>
      <c r="T20" s="23">
        <f>J21/2000</f>
        <v>0</v>
      </c>
      <c r="U20" s="88" t="s">
        <v>493</v>
      </c>
      <c r="V20" s="50" t="e">
        <f t="shared" ref="V20:V21" si="4">V18+(T18*($T$22-T20)^2)</f>
        <v>#DIV/0!</v>
      </c>
    </row>
    <row r="21" spans="2:22" ht="12.75" customHeight="1" x14ac:dyDescent="0.3">
      <c r="B21" s="12" t="s">
        <v>502</v>
      </c>
      <c r="E21" s="494"/>
      <c r="G21" s="273"/>
      <c r="H21" s="590"/>
      <c r="I21" s="78"/>
      <c r="J21" s="93"/>
      <c r="K21" s="590"/>
      <c r="M21" s="1" t="str">
        <f>IF(OR(AND(I21&lt;0.4*I20,I21&lt;1),AND(J21&lt;0.4*J20,J21&lt;1)),"Asymmetrical lay-up: skin too thin in comparison, see T3.4.4.","")</f>
        <v/>
      </c>
      <c r="N21" s="124"/>
      <c r="S21" s="88" t="s">
        <v>509</v>
      </c>
      <c r="T21" s="23">
        <f>(J18-0.5*J20)*0.001</f>
        <v>0</v>
      </c>
      <c r="U21" s="88" t="s">
        <v>495</v>
      </c>
      <c r="V21" s="50" t="e">
        <f t="shared" si="4"/>
        <v>#DIV/0!</v>
      </c>
    </row>
    <row r="22" spans="2:22" ht="12.75" customHeight="1" x14ac:dyDescent="0.3">
      <c r="B22" s="12" t="s">
        <v>571</v>
      </c>
      <c r="E22" s="494"/>
      <c r="G22" s="273"/>
      <c r="H22" s="590"/>
      <c r="I22" s="93"/>
      <c r="J22" s="78"/>
      <c r="K22" s="590"/>
      <c r="S22" s="88" t="s">
        <v>496</v>
      </c>
      <c r="T22" s="90" t="e">
        <f>(T18*T20+T19*T21)/(T18+T19)</f>
        <v>#DIV/0!</v>
      </c>
      <c r="U22" s="88" t="s">
        <v>497</v>
      </c>
      <c r="V22" s="48" t="e">
        <f>SUM(V20:V21)</f>
        <v>#DIV/0!</v>
      </c>
    </row>
    <row r="23" spans="2:22" ht="12.75" customHeight="1" x14ac:dyDescent="0.2">
      <c r="E23" s="602"/>
      <c r="F23" s="226"/>
      <c r="G23" s="577"/>
      <c r="H23" s="590"/>
      <c r="I23" s="498"/>
      <c r="K23" s="590"/>
      <c r="V23" s="50"/>
    </row>
    <row r="24" spans="2:22" ht="12.75" customHeight="1" x14ac:dyDescent="0.2">
      <c r="B24" s="12" t="s">
        <v>462</v>
      </c>
      <c r="C24" s="34">
        <f t="shared" ref="C24:C25" si="5">C15/1000</f>
        <v>2.5399999999999999E-2</v>
      </c>
      <c r="E24" s="34">
        <f t="shared" ref="E24:G24" si="6">IF($F$2="composite only","No tubes",IF(E14=0,"No tubes",E15/1000))</f>
        <v>2.5399999999999999E-2</v>
      </c>
      <c r="F24" s="34" t="str">
        <f t="shared" si="6"/>
        <v>No tubes</v>
      </c>
      <c r="G24" s="34" t="str">
        <f t="shared" si="6"/>
        <v>No tubes</v>
      </c>
      <c r="H24" s="590"/>
      <c r="I24" s="590"/>
      <c r="K24" s="590"/>
      <c r="P24" s="50"/>
    </row>
    <row r="25" spans="2:22" ht="12.75" customHeight="1" x14ac:dyDescent="0.2">
      <c r="B25" s="12" t="s">
        <v>463</v>
      </c>
      <c r="C25" s="34">
        <f t="shared" si="5"/>
        <v>1.6000000000000001E-3</v>
      </c>
      <c r="E25" s="34">
        <f t="shared" ref="E25:G25" si="7">IF(E24="no tubes","",IF(E14=0,"",E16/1000))</f>
        <v>1.6000000000000001E-3</v>
      </c>
      <c r="F25" s="34" t="str">
        <f t="shared" si="7"/>
        <v/>
      </c>
      <c r="G25" s="34" t="str">
        <f t="shared" si="7"/>
        <v/>
      </c>
      <c r="H25" s="16"/>
      <c r="I25" s="16"/>
      <c r="K25" s="16"/>
      <c r="P25" s="50"/>
      <c r="T25" s="79"/>
    </row>
    <row r="26" spans="2:22" ht="12.75" customHeight="1" x14ac:dyDescent="0.2">
      <c r="B26" s="12" t="s">
        <v>464</v>
      </c>
      <c r="C26" s="46">
        <f>IF(C6="Round",((C24)^4-((C24-2*C25))^4)*3.142/64,((C24)^4-((C24-2*C25))^4)/12)</f>
        <v>8.5099184800000022E-9</v>
      </c>
      <c r="E26" s="46">
        <f t="shared" ref="E26:G26" si="8">IF(E24="no tubes","",IF(E14=0,"",IF(E6="Round",(((E24)^4-((E24-2*E25))^4)*3.142/64),IF(E6="Square",(((E24)^4-((E24-2*E25))^4)/12),""))))</f>
        <v>8.5099184800000022E-9</v>
      </c>
      <c r="F26" s="46" t="str">
        <f t="shared" si="8"/>
        <v/>
      </c>
      <c r="G26" s="46" t="str">
        <f t="shared" si="8"/>
        <v/>
      </c>
      <c r="H26" s="46">
        <f t="shared" ref="H26:H33" si="9">IF(SUM(E26:G26)&gt;0,SUM(E26:G26),"")</f>
        <v>8.5099184800000022E-9</v>
      </c>
      <c r="I26" s="94" t="str">
        <f>IF($F$2="Tubing only","Tubing Only",V12)</f>
        <v>Tubing Only</v>
      </c>
      <c r="J26" s="94" t="str">
        <f>IF($F$2="Tubing only","Tubing Only",V22)</f>
        <v>Tubing Only</v>
      </c>
      <c r="K26" s="46">
        <f t="shared" ref="K26:K28" si="10">IF($F$2="Tubing only",H26,IF($F$2="Composite only",I26+J26,IF($F$2="Tubes + Composite",H26+I26+J26,"No Type Selected")))</f>
        <v>8.5099184800000022E-9</v>
      </c>
      <c r="P26" s="50"/>
      <c r="S26" s="50"/>
      <c r="T26" s="79"/>
    </row>
    <row r="27" spans="2:22" ht="12.75" customHeight="1" x14ac:dyDescent="0.2">
      <c r="B27" s="12" t="s">
        <v>465</v>
      </c>
      <c r="C27" s="46">
        <f>C8*C26*C14</f>
        <v>5105.9510880000016</v>
      </c>
      <c r="D27" s="50"/>
      <c r="E27" s="46">
        <f>IF(E24="no tubes","",IF(E14=0,"",IF(AND(E13="bent/multi",E15&lt;25),0,IF(AND(E13="bent/multi",E16&lt;1.2),0,E8*E26*E14))))</f>
        <v>5105.9510880000016</v>
      </c>
      <c r="F27" s="46" t="str">
        <f t="shared" ref="F27:G27" si="11">IF(F24="no tubes","",IF(F14=0,"",F8*F26*F14))</f>
        <v/>
      </c>
      <c r="G27" s="46" t="str">
        <f t="shared" si="11"/>
        <v/>
      </c>
      <c r="H27" s="46">
        <f t="shared" si="9"/>
        <v>5105.9510880000016</v>
      </c>
      <c r="I27" s="129" t="str">
        <f>IF(I26="Tubing Only","",IF(I22&gt;325,0,I26*I8))</f>
        <v/>
      </c>
      <c r="J27" s="94" t="str">
        <f>IF(J26="Tubing Only","",J26*J8)</f>
        <v/>
      </c>
      <c r="K27" s="46">
        <f t="shared" si="10"/>
        <v>5105.9510880000016</v>
      </c>
      <c r="L27" s="13">
        <f>IF(AND(NOT($F$2="tubes + composite"),OR(AND($G$14&gt;0,G27&lt;(C27/3)),AND($F$14&gt;0,F27&lt;(C27/3)),AND($E$14&gt;0,E27&lt;(C27/3)))),0,100*K27/C27)</f>
        <v>100</v>
      </c>
      <c r="M27" s="23" t="str">
        <f>IF((100&gt;L27)*AND(L27&gt;=60),"For Composites Only, Additional Proof Required","")</f>
        <v/>
      </c>
    </row>
    <row r="28" spans="2:22" ht="12.75" customHeight="1" x14ac:dyDescent="0.2">
      <c r="B28" s="12" t="s">
        <v>466</v>
      </c>
      <c r="C28" s="81">
        <f>IF(C24="no tubes","",IF(C14=0,"",IF(C6="Round",C14*((C15^2-(C15-2*C16)^2)*PI()/4),IF(C6="Square",C14*(C15^2-(C15-2*C16)^2),""))))</f>
        <v>358.89554474609793</v>
      </c>
      <c r="D28" s="603"/>
      <c r="E28" s="81">
        <f t="shared" ref="E28:G28" si="12">IF(E24="no tubes","",IF(E14=0,"",IF(E6="Round",E14*((E15^2-(E15-2*E16)^2)*PI()/4),IF(E6="Square",E14*(E15^2-(E15-2*E16)^2),""))))</f>
        <v>358.89554474609793</v>
      </c>
      <c r="F28" s="81" t="str">
        <f t="shared" si="12"/>
        <v/>
      </c>
      <c r="G28" s="81" t="str">
        <f t="shared" si="12"/>
        <v/>
      </c>
      <c r="H28" s="81">
        <f t="shared" si="9"/>
        <v>358.89554474609793</v>
      </c>
      <c r="I28" s="81" t="str">
        <f t="shared" ref="I28:J28" si="13">IF(I26="Tubing Only","",(I18-I19)*I22)</f>
        <v/>
      </c>
      <c r="J28" s="81" t="str">
        <f t="shared" si="13"/>
        <v/>
      </c>
      <c r="K28" s="46">
        <f t="shared" si="10"/>
        <v>358.89554474609793</v>
      </c>
      <c r="L28" s="117">
        <f>IF(AND($F$2="tubing only",AND(E5="steel",F5="steel",G5="steel")),100*K28/C28,"NA")</f>
        <v>100</v>
      </c>
      <c r="M28" s="23" t="str">
        <f t="shared" ref="M28:M32" si="14">IF(AND(95&lt;L28,L28&lt;100),"For tubes only, provided your actual tube measures &gt;= your nominal OD and wall this is OK","")</f>
        <v/>
      </c>
      <c r="S28" s="50"/>
    </row>
    <row r="29" spans="2:22" ht="12.75" customHeight="1" x14ac:dyDescent="0.2">
      <c r="B29" s="12" t="s">
        <v>467</v>
      </c>
      <c r="C29" s="46">
        <f t="shared" ref="C29:C31" si="15">C$28*C9/1000000</f>
        <v>109463.14114755986</v>
      </c>
      <c r="D29" s="50"/>
      <c r="E29" s="46">
        <f t="shared" ref="E29:G29" si="16">IF(E24="no tubes","",IF(E14=0,"",E$28*E9/1000000))</f>
        <v>109463.14114755986</v>
      </c>
      <c r="F29" s="46" t="str">
        <f t="shared" si="16"/>
        <v/>
      </c>
      <c r="G29" s="46" t="str">
        <f t="shared" si="16"/>
        <v/>
      </c>
      <c r="H29" s="46">
        <f t="shared" si="9"/>
        <v>109463.14114755986</v>
      </c>
      <c r="I29" s="46" t="str">
        <f t="shared" ref="I29:J29" si="17">IF(I26="Tubing Only","","N/A")</f>
        <v/>
      </c>
      <c r="J29" s="46" t="str">
        <f t="shared" si="17"/>
        <v/>
      </c>
      <c r="K29" s="46">
        <f t="shared" ref="K29:K33" si="18">IF($F$2="Tubing only",H29,"N/A")</f>
        <v>109463.14114755986</v>
      </c>
      <c r="L29" s="13">
        <f t="shared" ref="L29:L33" si="19">IF(AND($F$2="tubing only",OR($E29&lt;0.95*($E$14/$C$14)*$C29,$F29&lt;0.95*($F$14/$C$14)*$C29,$G29&lt;0.95*($G$14/$C$14)*$C29)),0,IF(NOT($F$2="tubing only"),"NA",100*H29/C29))</f>
        <v>100</v>
      </c>
      <c r="M29" s="23" t="str">
        <f t="shared" si="14"/>
        <v/>
      </c>
    </row>
    <row r="30" spans="2:22" ht="12.75" customHeight="1" x14ac:dyDescent="0.2">
      <c r="B30" s="12" t="s">
        <v>468</v>
      </c>
      <c r="C30" s="46">
        <f t="shared" si="15"/>
        <v>130996.87383232574</v>
      </c>
      <c r="D30" s="50"/>
      <c r="E30" s="46">
        <f t="shared" ref="E30:G30" si="20">IF(E24="no tubes","",IF(E14=0,"",E$28*E10/1000000))</f>
        <v>130996.87383232574</v>
      </c>
      <c r="F30" s="46" t="str">
        <f t="shared" si="20"/>
        <v/>
      </c>
      <c r="G30" s="46" t="str">
        <f t="shared" si="20"/>
        <v/>
      </c>
      <c r="H30" s="46">
        <f t="shared" si="9"/>
        <v>130996.87383232574</v>
      </c>
      <c r="I30" s="46" t="str">
        <f t="shared" ref="I30:J30" si="21">IF(I26="Tubing Only","","N/A")</f>
        <v/>
      </c>
      <c r="J30" s="46" t="str">
        <f t="shared" si="21"/>
        <v/>
      </c>
      <c r="K30" s="46">
        <f t="shared" si="18"/>
        <v>130996.87383232574</v>
      </c>
      <c r="L30" s="13">
        <f t="shared" si="19"/>
        <v>100</v>
      </c>
      <c r="M30" s="23" t="str">
        <f t="shared" si="14"/>
        <v/>
      </c>
      <c r="S30" s="50"/>
    </row>
    <row r="31" spans="2:22" ht="12.75" customHeight="1" x14ac:dyDescent="0.2">
      <c r="B31" s="12" t="s">
        <v>469</v>
      </c>
      <c r="C31" s="46">
        <f t="shared" si="15"/>
        <v>64601.198054297631</v>
      </c>
      <c r="D31" s="50"/>
      <c r="E31" s="46">
        <f t="shared" ref="E31:G31" si="22">IF(E24="no tubes","",IF(E14=0,"",E$28*E11/1000000))</f>
        <v>64601.198054297631</v>
      </c>
      <c r="F31" s="46" t="str">
        <f t="shared" si="22"/>
        <v/>
      </c>
      <c r="G31" s="46" t="str">
        <f t="shared" si="22"/>
        <v/>
      </c>
      <c r="H31" s="46">
        <f t="shared" si="9"/>
        <v>64601.198054297631</v>
      </c>
      <c r="I31" s="46" t="str">
        <f t="shared" ref="I31:J31" si="23">IF(I26="Tubing Only","","N/A")</f>
        <v/>
      </c>
      <c r="J31" s="46" t="str">
        <f t="shared" si="23"/>
        <v/>
      </c>
      <c r="K31" s="46">
        <f t="shared" si="18"/>
        <v>64601.198054297631</v>
      </c>
      <c r="L31" s="13">
        <f t="shared" si="19"/>
        <v>100</v>
      </c>
      <c r="M31" s="23" t="str">
        <f t="shared" si="14"/>
        <v/>
      </c>
      <c r="S31" s="50"/>
    </row>
    <row r="32" spans="2:22" ht="12.75" customHeight="1" x14ac:dyDescent="0.2">
      <c r="B32" s="12" t="s">
        <v>470</v>
      </c>
      <c r="C32" s="46">
        <f>IF(C14=0,"",C$28*C12/1000000)</f>
        <v>107668.66342382938</v>
      </c>
      <c r="D32" s="50"/>
      <c r="E32" s="46">
        <f t="shared" ref="E32:G32" si="24">IF(E24="no tubes","",IF(E14=0,"",E$28*E12/1000000))</f>
        <v>107668.66342382938</v>
      </c>
      <c r="F32" s="46" t="str">
        <f t="shared" si="24"/>
        <v/>
      </c>
      <c r="G32" s="46" t="str">
        <f t="shared" si="24"/>
        <v/>
      </c>
      <c r="H32" s="46">
        <f t="shared" si="9"/>
        <v>107668.66342382938</v>
      </c>
      <c r="I32" s="46" t="str">
        <f t="shared" ref="I32:J32" si="25">IF(I26="tubing only","","N/A")</f>
        <v/>
      </c>
      <c r="J32" s="46" t="str">
        <f t="shared" si="25"/>
        <v/>
      </c>
      <c r="K32" s="46">
        <f t="shared" si="18"/>
        <v>107668.66342382938</v>
      </c>
      <c r="L32" s="13">
        <f t="shared" si="19"/>
        <v>100</v>
      </c>
      <c r="M32" s="23" t="str">
        <f t="shared" si="14"/>
        <v/>
      </c>
      <c r="S32" s="50"/>
    </row>
    <row r="33" spans="2:16" ht="12.75" customHeight="1" x14ac:dyDescent="0.2">
      <c r="B33" s="12" t="s">
        <v>471</v>
      </c>
      <c r="C33" s="46">
        <f>C14*4*C10*C26/(0.5*C24*1)</f>
        <v>2934.9167671181112</v>
      </c>
      <c r="E33" s="46">
        <f t="shared" ref="E33:G33" si="26">IF(E24="no tubes","",IF(E14=0,"",E14*4*E10*E26/(0.5*E24*1)))</f>
        <v>2934.9167671181112</v>
      </c>
      <c r="F33" s="46" t="str">
        <f t="shared" si="26"/>
        <v/>
      </c>
      <c r="G33" s="46" t="str">
        <f t="shared" si="26"/>
        <v/>
      </c>
      <c r="H33" s="46">
        <f t="shared" si="9"/>
        <v>2934.9167671181112</v>
      </c>
      <c r="I33" s="46" t="str">
        <f t="shared" ref="I33:J33" si="27">IF(I26="tubing only","","N/A")</f>
        <v/>
      </c>
      <c r="J33" s="46" t="str">
        <f t="shared" si="27"/>
        <v/>
      </c>
      <c r="K33" s="46">
        <f t="shared" si="18"/>
        <v>2934.9167671181112</v>
      </c>
      <c r="L33" s="13">
        <f t="shared" si="19"/>
        <v>99.999999999999986</v>
      </c>
      <c r="M33" s="23" t="str">
        <f>IF((99.9&gt;L33)*AND(L33&gt;60),"For Composites Only, Additional Proof Required","")</f>
        <v/>
      </c>
    </row>
    <row r="34" spans="2:16" ht="12.75" customHeight="1" x14ac:dyDescent="0.2">
      <c r="B34" s="12" t="s">
        <v>472</v>
      </c>
      <c r="C34" s="46">
        <f>IF(C14=0,"",C33*1^3/(48*C27))</f>
        <v>1.1975065616797901E-2</v>
      </c>
      <c r="E34" s="46">
        <f t="shared" ref="E34:G34" si="28">IF(E24="no tubes","",IF(E14=0,"",($C$33*1^3/(48*E27))))</f>
        <v>1.1975065616797901E-2</v>
      </c>
      <c r="F34" s="46" t="str">
        <f t="shared" si="28"/>
        <v/>
      </c>
      <c r="G34" s="46" t="str">
        <f t="shared" si="28"/>
        <v/>
      </c>
      <c r="H34" s="46">
        <f>IF(F2="composite only","",$C$33*1^3/(48*H27))</f>
        <v>1.1975065616797901E-2</v>
      </c>
      <c r="I34" s="46" t="str">
        <f t="shared" ref="I34:J34" si="29">IF(NOT($F$2="tubing only"),"N/A","")</f>
        <v/>
      </c>
      <c r="J34" s="46" t="str">
        <f t="shared" si="29"/>
        <v/>
      </c>
      <c r="K34" s="46" t="str">
        <f>IF($F$2="Tubing only","","N/A")</f>
        <v/>
      </c>
      <c r="L34" s="13">
        <f>IF(AND($F$2="tubing only",H34&gt;1.05*C34),101,IF(NOT($F$2="tubing only"),"NA",100*H34/C34))</f>
        <v>100.00000000000001</v>
      </c>
      <c r="M34" s="23" t="str">
        <f>IF((100&lt;L34)*AND(L34&lt;=166.667),"For Composites Only, Additional Proof Required","")</f>
        <v/>
      </c>
    </row>
    <row r="35" spans="2:16" ht="12.75" customHeight="1" x14ac:dyDescent="0.2">
      <c r="B35" s="12" t="s">
        <v>473</v>
      </c>
      <c r="C35" s="46">
        <f>0.5*C33*(C33*1^3/(48*C27))</f>
        <v>17.572910433039873</v>
      </c>
      <c r="E35" s="46">
        <f t="shared" ref="E35:G35" si="30">IF(E24="no tubes","",0.5*E33*(E33*1^3/(48*E27)))</f>
        <v>17.572910433039873</v>
      </c>
      <c r="F35" s="46" t="str">
        <f t="shared" si="30"/>
        <v/>
      </c>
      <c r="G35" s="46" t="str">
        <f t="shared" si="30"/>
        <v/>
      </c>
      <c r="H35" s="46">
        <f>IF(SUM(E35:G35)&gt;0,SUM(E35:G35),"")</f>
        <v>17.572910433039873</v>
      </c>
      <c r="I35" s="46" t="str">
        <f t="shared" ref="I35:J35" si="31">IF(I26="tubing only","","N/A")</f>
        <v/>
      </c>
      <c r="J35" s="46" t="str">
        <f t="shared" si="31"/>
        <v/>
      </c>
      <c r="K35" s="46">
        <f>IF($F$2="Tubing only",H35,IF($F$2="Composite only",I35,IF($F$2="Tubes + Composite",H35+I35,"No Type Selected")))</f>
        <v>17.572910433039873</v>
      </c>
      <c r="L35" s="13">
        <f>IF(AND($F$2="tubing only",OR($E35&lt;(0.999*E14/C14)*$C35,$F35&lt;(F14/C14)*$C35,$G35&lt;(G14/C14)*$C35)),0,IF(NOT($F$2="tubing only"),"NA",100*H35/C35))</f>
        <v>100</v>
      </c>
      <c r="M35" s="23" t="str">
        <f>IF((99.9&gt;L35)*AND(L35&gt;60),"For Composites Only, Additional Proof Required","")</f>
        <v/>
      </c>
      <c r="N35" s="9" t="s">
        <v>240</v>
      </c>
      <c r="O35" s="9"/>
      <c r="P35" s="9"/>
    </row>
    <row r="36" spans="2:16" ht="12.75" customHeight="1" x14ac:dyDescent="0.2">
      <c r="C36" s="99">
        <f>0.99*C27/C14</f>
        <v>1684.9638590400007</v>
      </c>
      <c r="D36" s="100"/>
      <c r="E36" s="99">
        <f t="shared" ref="E36:G36" si="32">IF(AND($F$2="tubing only",E14&gt;0),E27/E14,9E+99)</f>
        <v>1701.9836960000005</v>
      </c>
      <c r="F36" s="99">
        <f t="shared" si="32"/>
        <v>8.9999999999999999E+99</v>
      </c>
      <c r="G36" s="99">
        <f t="shared" si="32"/>
        <v>8.9999999999999999E+99</v>
      </c>
      <c r="H36" s="8"/>
    </row>
    <row r="37" spans="2:16" ht="12.75" customHeight="1" x14ac:dyDescent="0.2">
      <c r="B37" s="5" t="s">
        <v>504</v>
      </c>
      <c r="E37" s="50"/>
    </row>
    <row r="38" spans="2:16" ht="12.75" customHeight="1" x14ac:dyDescent="0.2">
      <c r="B38" s="634" t="s">
        <v>505</v>
      </c>
      <c r="C38" s="224"/>
      <c r="D38" s="224"/>
      <c r="E38" s="224"/>
      <c r="F38" s="224"/>
      <c r="G38" s="224"/>
      <c r="H38" s="224"/>
      <c r="I38" s="224"/>
      <c r="J38" s="224"/>
      <c r="K38" s="224"/>
      <c r="L38" s="224"/>
      <c r="M38" s="224"/>
      <c r="N38" s="224"/>
      <c r="O38" s="224"/>
      <c r="P38" s="560"/>
    </row>
    <row r="39" spans="2:16" ht="12.75" customHeight="1" x14ac:dyDescent="0.2">
      <c r="B39" s="632" t="s">
        <v>506</v>
      </c>
      <c r="C39" s="221"/>
      <c r="D39" s="221"/>
      <c r="E39" s="221"/>
      <c r="F39" s="221"/>
      <c r="G39" s="221"/>
      <c r="H39" s="221"/>
      <c r="I39" s="221"/>
      <c r="J39" s="221"/>
      <c r="K39" s="221"/>
      <c r="L39" s="221"/>
      <c r="M39" s="221"/>
      <c r="N39" s="221"/>
      <c r="O39" s="221"/>
      <c r="P39" s="243"/>
    </row>
    <row r="40" spans="2:16" ht="12.75" customHeight="1" x14ac:dyDescent="0.2">
      <c r="B40" s="632"/>
      <c r="C40" s="221"/>
      <c r="D40" s="221"/>
      <c r="E40" s="221"/>
      <c r="F40" s="221"/>
      <c r="G40" s="221"/>
      <c r="H40" s="221"/>
      <c r="I40" s="221"/>
      <c r="J40" s="221"/>
      <c r="K40" s="221"/>
      <c r="L40" s="221"/>
      <c r="M40" s="221"/>
      <c r="N40" s="221"/>
      <c r="O40" s="221"/>
      <c r="P40" s="243"/>
    </row>
    <row r="41" spans="2:16" ht="12.75" customHeight="1" x14ac:dyDescent="0.2">
      <c r="B41" s="242"/>
      <c r="C41" s="221"/>
      <c r="D41" s="221"/>
      <c r="E41" s="221"/>
      <c r="F41" s="221"/>
      <c r="G41" s="221"/>
      <c r="H41" s="221"/>
      <c r="I41" s="221"/>
      <c r="J41" s="221"/>
      <c r="K41" s="221"/>
      <c r="L41" s="221"/>
      <c r="M41" s="221"/>
      <c r="N41" s="221"/>
      <c r="O41" s="221"/>
      <c r="P41" s="243"/>
    </row>
    <row r="42" spans="2:16" ht="12.75" customHeight="1" x14ac:dyDescent="0.2">
      <c r="B42" s="242"/>
      <c r="C42" s="221"/>
      <c r="D42" s="221"/>
      <c r="E42" s="221"/>
      <c r="F42" s="221"/>
      <c r="G42" s="221"/>
      <c r="H42" s="221"/>
      <c r="I42" s="221"/>
      <c r="J42" s="221"/>
      <c r="K42" s="221"/>
      <c r="L42" s="221"/>
      <c r="M42" s="221"/>
      <c r="N42" s="221"/>
      <c r="O42" s="221"/>
      <c r="P42" s="243"/>
    </row>
    <row r="43" spans="2:16" ht="12.75" customHeight="1" x14ac:dyDescent="0.2">
      <c r="B43" s="242"/>
      <c r="C43" s="221"/>
      <c r="D43" s="221"/>
      <c r="E43" s="221"/>
      <c r="F43" s="221"/>
      <c r="G43" s="221"/>
      <c r="H43" s="221"/>
      <c r="I43" s="221"/>
      <c r="J43" s="221"/>
      <c r="K43" s="221"/>
      <c r="L43" s="221"/>
      <c r="M43" s="221"/>
      <c r="N43" s="221"/>
      <c r="O43" s="221"/>
      <c r="P43" s="243"/>
    </row>
    <row r="44" spans="2:16" ht="12.75" customHeight="1" x14ac:dyDescent="0.2">
      <c r="B44" s="242"/>
      <c r="C44" s="221"/>
      <c r="D44" s="221"/>
      <c r="E44" s="221"/>
      <c r="F44" s="221"/>
      <c r="G44" s="221"/>
      <c r="H44" s="221"/>
      <c r="I44" s="221"/>
      <c r="J44" s="221"/>
      <c r="K44" s="221"/>
      <c r="L44" s="221"/>
      <c r="M44" s="221"/>
      <c r="N44" s="221"/>
      <c r="O44" s="221"/>
      <c r="P44" s="243"/>
    </row>
    <row r="45" spans="2:16" ht="12.75" customHeight="1" x14ac:dyDescent="0.2">
      <c r="B45" s="242"/>
      <c r="C45" s="221"/>
      <c r="D45" s="221"/>
      <c r="E45" s="221"/>
      <c r="F45" s="221"/>
      <c r="G45" s="221"/>
      <c r="H45" s="221"/>
      <c r="I45" s="221"/>
      <c r="J45" s="221"/>
      <c r="K45" s="221"/>
      <c r="L45" s="221"/>
      <c r="M45" s="221"/>
      <c r="N45" s="221"/>
      <c r="O45" s="221"/>
      <c r="P45" s="243"/>
    </row>
    <row r="46" spans="2:16" ht="12.75" customHeight="1" x14ac:dyDescent="0.2">
      <c r="B46" s="242"/>
      <c r="C46" s="221"/>
      <c r="D46" s="221"/>
      <c r="E46" s="221"/>
      <c r="F46" s="221"/>
      <c r="G46" s="221"/>
      <c r="H46" s="221"/>
      <c r="I46" s="221"/>
      <c r="J46" s="221"/>
      <c r="K46" s="221"/>
      <c r="L46" s="221"/>
      <c r="M46" s="221"/>
      <c r="N46" s="221"/>
      <c r="O46" s="221"/>
      <c r="P46" s="243"/>
    </row>
    <row r="47" spans="2:16" ht="12.75" customHeight="1" x14ac:dyDescent="0.2">
      <c r="B47" s="242"/>
      <c r="C47" s="221"/>
      <c r="D47" s="221"/>
      <c r="E47" s="221"/>
      <c r="F47" s="221"/>
      <c r="G47" s="221"/>
      <c r="H47" s="221"/>
      <c r="I47" s="221"/>
      <c r="J47" s="221"/>
      <c r="K47" s="221"/>
      <c r="L47" s="221"/>
      <c r="M47" s="221"/>
      <c r="N47" s="221"/>
      <c r="O47" s="221"/>
      <c r="P47" s="243"/>
    </row>
    <row r="48" spans="2:16" ht="12.75" customHeight="1" x14ac:dyDescent="0.2">
      <c r="B48" s="242"/>
      <c r="C48" s="221"/>
      <c r="D48" s="221"/>
      <c r="E48" s="221"/>
      <c r="F48" s="221"/>
      <c r="G48" s="221"/>
      <c r="H48" s="221"/>
      <c r="I48" s="221"/>
      <c r="J48" s="221"/>
      <c r="K48" s="221"/>
      <c r="L48" s="221"/>
      <c r="M48" s="221"/>
      <c r="N48" s="221"/>
      <c r="O48" s="221"/>
      <c r="P48" s="243"/>
    </row>
    <row r="49" spans="2:16" ht="12.75" customHeight="1" x14ac:dyDescent="0.2">
      <c r="B49" s="242"/>
      <c r="C49" s="221"/>
      <c r="D49" s="221"/>
      <c r="E49" s="221"/>
      <c r="F49" s="221"/>
      <c r="G49" s="221"/>
      <c r="H49" s="221"/>
      <c r="I49" s="221"/>
      <c r="J49" s="221"/>
      <c r="K49" s="221"/>
      <c r="L49" s="221"/>
      <c r="M49" s="221"/>
      <c r="N49" s="221"/>
      <c r="O49" s="221"/>
      <c r="P49" s="243"/>
    </row>
    <row r="50" spans="2:16" ht="12.75" customHeight="1" x14ac:dyDescent="0.2">
      <c r="B50" s="242"/>
      <c r="C50" s="221"/>
      <c r="D50" s="221"/>
      <c r="E50" s="221"/>
      <c r="F50" s="221"/>
      <c r="G50" s="221"/>
      <c r="H50" s="221"/>
      <c r="I50" s="221"/>
      <c r="J50" s="221"/>
      <c r="K50" s="221"/>
      <c r="L50" s="221"/>
      <c r="M50" s="221"/>
      <c r="N50" s="221"/>
      <c r="O50" s="221"/>
      <c r="P50" s="243"/>
    </row>
    <row r="51" spans="2:16" ht="12.75" customHeight="1" x14ac:dyDescent="0.2">
      <c r="B51" s="242"/>
      <c r="C51" s="221"/>
      <c r="D51" s="221"/>
      <c r="E51" s="221"/>
      <c r="F51" s="221"/>
      <c r="G51" s="221"/>
      <c r="H51" s="221"/>
      <c r="I51" s="221"/>
      <c r="J51" s="221"/>
      <c r="K51" s="221"/>
      <c r="L51" s="221"/>
      <c r="M51" s="221"/>
      <c r="N51" s="221"/>
      <c r="O51" s="221"/>
      <c r="P51" s="243"/>
    </row>
    <row r="52" spans="2:16" ht="12.75" customHeight="1" x14ac:dyDescent="0.2">
      <c r="B52" s="242"/>
      <c r="C52" s="221"/>
      <c r="D52" s="221"/>
      <c r="E52" s="221"/>
      <c r="F52" s="221"/>
      <c r="G52" s="221"/>
      <c r="H52" s="221"/>
      <c r="I52" s="221"/>
      <c r="J52" s="221"/>
      <c r="K52" s="221"/>
      <c r="L52" s="221"/>
      <c r="M52" s="221"/>
      <c r="N52" s="221"/>
      <c r="O52" s="221"/>
      <c r="P52" s="243"/>
    </row>
    <row r="53" spans="2:16" ht="12.75" customHeight="1" x14ac:dyDescent="0.2">
      <c r="B53" s="242"/>
      <c r="C53" s="221"/>
      <c r="D53" s="221"/>
      <c r="E53" s="221"/>
      <c r="F53" s="221"/>
      <c r="G53" s="221"/>
      <c r="H53" s="221"/>
      <c r="I53" s="221"/>
      <c r="J53" s="221"/>
      <c r="K53" s="221"/>
      <c r="L53" s="221"/>
      <c r="M53" s="221"/>
      <c r="N53" s="221"/>
      <c r="O53" s="221"/>
      <c r="P53" s="243"/>
    </row>
    <row r="54" spans="2:16" ht="12.75" customHeight="1" x14ac:dyDescent="0.2">
      <c r="B54" s="242"/>
      <c r="C54" s="221"/>
      <c r="D54" s="221"/>
      <c r="E54" s="221"/>
      <c r="F54" s="221"/>
      <c r="G54" s="221"/>
      <c r="H54" s="221"/>
      <c r="I54" s="221"/>
      <c r="J54" s="221"/>
      <c r="K54" s="221"/>
      <c r="L54" s="221"/>
      <c r="M54" s="221"/>
      <c r="N54" s="221"/>
      <c r="O54" s="221"/>
      <c r="P54" s="243"/>
    </row>
    <row r="55" spans="2:16" ht="12.75" customHeight="1" x14ac:dyDescent="0.2">
      <c r="B55" s="242"/>
      <c r="C55" s="221"/>
      <c r="D55" s="221"/>
      <c r="E55" s="221"/>
      <c r="F55" s="221"/>
      <c r="G55" s="221"/>
      <c r="H55" s="221"/>
      <c r="I55" s="221"/>
      <c r="J55" s="221"/>
      <c r="K55" s="221"/>
      <c r="L55" s="221"/>
      <c r="M55" s="221"/>
      <c r="N55" s="221"/>
      <c r="O55" s="221"/>
      <c r="P55" s="243"/>
    </row>
    <row r="56" spans="2:16" ht="12.75" customHeight="1" x14ac:dyDescent="0.2">
      <c r="B56" s="242"/>
      <c r="C56" s="221"/>
      <c r="D56" s="221"/>
      <c r="E56" s="221"/>
      <c r="F56" s="221"/>
      <c r="G56" s="221"/>
      <c r="H56" s="221"/>
      <c r="I56" s="221"/>
      <c r="J56" s="221"/>
      <c r="K56" s="221"/>
      <c r="L56" s="221"/>
      <c r="M56" s="221"/>
      <c r="N56" s="221"/>
      <c r="O56" s="221"/>
      <c r="P56" s="243"/>
    </row>
    <row r="57" spans="2:16" ht="12.75" customHeight="1" x14ac:dyDescent="0.2">
      <c r="B57" s="242"/>
      <c r="C57" s="221"/>
      <c r="D57" s="221"/>
      <c r="E57" s="221"/>
      <c r="F57" s="221"/>
      <c r="G57" s="221"/>
      <c r="H57" s="221"/>
      <c r="I57" s="221"/>
      <c r="J57" s="221"/>
      <c r="K57" s="221"/>
      <c r="L57" s="221"/>
      <c r="M57" s="221"/>
      <c r="N57" s="221"/>
      <c r="O57" s="221"/>
      <c r="P57" s="243"/>
    </row>
    <row r="58" spans="2:16" ht="12.75" customHeight="1" x14ac:dyDescent="0.2">
      <c r="B58" s="242"/>
      <c r="C58" s="221"/>
      <c r="D58" s="221"/>
      <c r="E58" s="221"/>
      <c r="F58" s="221"/>
      <c r="G58" s="221"/>
      <c r="H58" s="221"/>
      <c r="I58" s="221"/>
      <c r="J58" s="221"/>
      <c r="K58" s="221"/>
      <c r="L58" s="221"/>
      <c r="M58" s="221"/>
      <c r="N58" s="221"/>
      <c r="O58" s="221"/>
      <c r="P58" s="243"/>
    </row>
    <row r="59" spans="2:16" ht="12.75" customHeight="1" x14ac:dyDescent="0.2">
      <c r="B59" s="242"/>
      <c r="C59" s="221"/>
      <c r="D59" s="221"/>
      <c r="E59" s="221"/>
      <c r="F59" s="221"/>
      <c r="G59" s="221"/>
      <c r="H59" s="221"/>
      <c r="I59" s="221"/>
      <c r="J59" s="221"/>
      <c r="K59" s="221"/>
      <c r="L59" s="221"/>
      <c r="M59" s="221"/>
      <c r="N59" s="221"/>
      <c r="O59" s="221"/>
      <c r="P59" s="243"/>
    </row>
    <row r="60" spans="2:16" ht="12.75" customHeight="1" x14ac:dyDescent="0.2">
      <c r="B60" s="242"/>
      <c r="C60" s="221"/>
      <c r="D60" s="221"/>
      <c r="E60" s="221"/>
      <c r="F60" s="221"/>
      <c r="G60" s="221"/>
      <c r="H60" s="221"/>
      <c r="I60" s="221"/>
      <c r="J60" s="221"/>
      <c r="K60" s="221"/>
      <c r="L60" s="221"/>
      <c r="M60" s="221"/>
      <c r="N60" s="221"/>
      <c r="O60" s="221"/>
      <c r="P60" s="243"/>
    </row>
    <row r="61" spans="2:16" ht="12.75" customHeight="1" x14ac:dyDescent="0.2">
      <c r="B61" s="242"/>
      <c r="C61" s="221"/>
      <c r="D61" s="221"/>
      <c r="E61" s="221"/>
      <c r="F61" s="221"/>
      <c r="G61" s="221"/>
      <c r="H61" s="221"/>
      <c r="I61" s="221"/>
      <c r="J61" s="221"/>
      <c r="K61" s="221"/>
      <c r="L61" s="221"/>
      <c r="M61" s="221"/>
      <c r="N61" s="221"/>
      <c r="O61" s="221"/>
      <c r="P61" s="243"/>
    </row>
    <row r="62" spans="2:16" ht="12.75" customHeight="1" x14ac:dyDescent="0.2">
      <c r="B62" s="242"/>
      <c r="C62" s="221"/>
      <c r="D62" s="221"/>
      <c r="E62" s="221"/>
      <c r="F62" s="221"/>
      <c r="G62" s="221"/>
      <c r="H62" s="221"/>
      <c r="I62" s="221"/>
      <c r="J62" s="221"/>
      <c r="K62" s="221"/>
      <c r="L62" s="221"/>
      <c r="M62" s="221"/>
      <c r="N62" s="221"/>
      <c r="O62" s="221"/>
      <c r="P62" s="243"/>
    </row>
    <row r="63" spans="2:16" ht="12.75" customHeight="1" x14ac:dyDescent="0.2">
      <c r="B63" s="242"/>
      <c r="C63" s="221"/>
      <c r="D63" s="221"/>
      <c r="E63" s="221"/>
      <c r="F63" s="221"/>
      <c r="G63" s="221"/>
      <c r="H63" s="221"/>
      <c r="I63" s="221"/>
      <c r="J63" s="221"/>
      <c r="K63" s="221"/>
      <c r="L63" s="221"/>
      <c r="M63" s="221"/>
      <c r="N63" s="221"/>
      <c r="O63" s="221"/>
      <c r="P63" s="243"/>
    </row>
    <row r="64" spans="2:16" ht="12.75" customHeight="1" x14ac:dyDescent="0.2">
      <c r="B64" s="242"/>
      <c r="C64" s="221"/>
      <c r="D64" s="221"/>
      <c r="E64" s="221"/>
      <c r="F64" s="221"/>
      <c r="G64" s="221"/>
      <c r="H64" s="221"/>
      <c r="I64" s="221"/>
      <c r="J64" s="221"/>
      <c r="K64" s="221"/>
      <c r="L64" s="221"/>
      <c r="M64" s="221"/>
      <c r="N64" s="221"/>
      <c r="O64" s="221"/>
      <c r="P64" s="243"/>
    </row>
    <row r="65" spans="2:16" ht="12.75" customHeight="1" x14ac:dyDescent="0.2">
      <c r="B65" s="242"/>
      <c r="C65" s="221"/>
      <c r="D65" s="221"/>
      <c r="E65" s="221"/>
      <c r="F65" s="221"/>
      <c r="G65" s="221"/>
      <c r="H65" s="221"/>
      <c r="I65" s="221"/>
      <c r="J65" s="221"/>
      <c r="K65" s="221"/>
      <c r="L65" s="221"/>
      <c r="M65" s="221"/>
      <c r="N65" s="221"/>
      <c r="O65" s="221"/>
      <c r="P65" s="243"/>
    </row>
    <row r="66" spans="2:16" ht="12.75" customHeight="1" x14ac:dyDescent="0.2">
      <c r="B66" s="242"/>
      <c r="C66" s="221"/>
      <c r="D66" s="221"/>
      <c r="E66" s="221"/>
      <c r="F66" s="221"/>
      <c r="G66" s="221"/>
      <c r="H66" s="221"/>
      <c r="I66" s="221"/>
      <c r="J66" s="221"/>
      <c r="K66" s="221"/>
      <c r="L66" s="221"/>
      <c r="M66" s="221"/>
      <c r="N66" s="221"/>
      <c r="O66" s="221"/>
      <c r="P66" s="243"/>
    </row>
    <row r="67" spans="2:16" ht="12.75" customHeight="1" x14ac:dyDescent="0.2">
      <c r="B67" s="242"/>
      <c r="C67" s="221"/>
      <c r="D67" s="221"/>
      <c r="E67" s="221"/>
      <c r="F67" s="221"/>
      <c r="G67" s="221"/>
      <c r="H67" s="221"/>
      <c r="I67" s="221"/>
      <c r="J67" s="221"/>
      <c r="K67" s="221"/>
      <c r="L67" s="221"/>
      <c r="M67" s="221"/>
      <c r="N67" s="221"/>
      <c r="O67" s="221"/>
      <c r="P67" s="243"/>
    </row>
    <row r="68" spans="2:16" ht="12.75" customHeight="1" x14ac:dyDescent="0.2">
      <c r="B68" s="242"/>
      <c r="C68" s="221"/>
      <c r="D68" s="221"/>
      <c r="E68" s="221"/>
      <c r="F68" s="221"/>
      <c r="G68" s="221"/>
      <c r="H68" s="221"/>
      <c r="I68" s="221"/>
      <c r="J68" s="221"/>
      <c r="K68" s="221"/>
      <c r="L68" s="221"/>
      <c r="M68" s="221"/>
      <c r="N68" s="221"/>
      <c r="O68" s="221"/>
      <c r="P68" s="243"/>
    </row>
    <row r="69" spans="2:16" ht="12.75" customHeight="1" x14ac:dyDescent="0.2">
      <c r="B69" s="242"/>
      <c r="C69" s="221"/>
      <c r="D69" s="221"/>
      <c r="E69" s="221"/>
      <c r="F69" s="221"/>
      <c r="G69" s="221"/>
      <c r="H69" s="221"/>
      <c r="I69" s="221"/>
      <c r="J69" s="221"/>
      <c r="K69" s="221"/>
      <c r="L69" s="221"/>
      <c r="M69" s="221"/>
      <c r="N69" s="221"/>
      <c r="O69" s="221"/>
      <c r="P69" s="243"/>
    </row>
    <row r="70" spans="2:16" ht="12.75" customHeight="1" x14ac:dyDescent="0.2">
      <c r="B70" s="242"/>
      <c r="C70" s="221"/>
      <c r="D70" s="221"/>
      <c r="E70" s="221"/>
      <c r="F70" s="221"/>
      <c r="G70" s="221"/>
      <c r="H70" s="221"/>
      <c r="I70" s="221"/>
      <c r="J70" s="221"/>
      <c r="K70" s="221"/>
      <c r="L70" s="221"/>
      <c r="M70" s="221"/>
      <c r="N70" s="221"/>
      <c r="O70" s="221"/>
      <c r="P70" s="243"/>
    </row>
    <row r="71" spans="2:16" ht="12.75" customHeight="1" x14ac:dyDescent="0.2">
      <c r="B71" s="242"/>
      <c r="C71" s="221"/>
      <c r="D71" s="221"/>
      <c r="E71" s="221"/>
      <c r="F71" s="221"/>
      <c r="G71" s="221"/>
      <c r="H71" s="221"/>
      <c r="I71" s="221"/>
      <c r="J71" s="221"/>
      <c r="K71" s="221"/>
      <c r="L71" s="221"/>
      <c r="M71" s="221"/>
      <c r="N71" s="221"/>
      <c r="O71" s="221"/>
      <c r="P71" s="243"/>
    </row>
    <row r="72" spans="2:16" ht="12.75" customHeight="1" x14ac:dyDescent="0.2">
      <c r="B72" s="242"/>
      <c r="C72" s="221"/>
      <c r="D72" s="221"/>
      <c r="E72" s="221"/>
      <c r="F72" s="221"/>
      <c r="G72" s="221"/>
      <c r="H72" s="221"/>
      <c r="I72" s="221"/>
      <c r="J72" s="221"/>
      <c r="K72" s="221"/>
      <c r="L72" s="221"/>
      <c r="M72" s="221"/>
      <c r="N72" s="221"/>
      <c r="O72" s="221"/>
      <c r="P72" s="243"/>
    </row>
    <row r="73" spans="2:16" ht="12.75" customHeight="1" x14ac:dyDescent="0.2">
      <c r="B73" s="242"/>
      <c r="C73" s="221"/>
      <c r="D73" s="221"/>
      <c r="E73" s="221"/>
      <c r="F73" s="221"/>
      <c r="G73" s="221"/>
      <c r="H73" s="221"/>
      <c r="I73" s="221"/>
      <c r="J73" s="221"/>
      <c r="K73" s="221"/>
      <c r="L73" s="221"/>
      <c r="M73" s="221"/>
      <c r="N73" s="221"/>
      <c r="O73" s="221"/>
      <c r="P73" s="243"/>
    </row>
    <row r="74" spans="2:16" ht="12.75" customHeight="1" x14ac:dyDescent="0.2">
      <c r="B74" s="242"/>
      <c r="C74" s="221"/>
      <c r="D74" s="221"/>
      <c r="E74" s="221"/>
      <c r="F74" s="221"/>
      <c r="G74" s="221"/>
      <c r="H74" s="221"/>
      <c r="I74" s="221"/>
      <c r="J74" s="221"/>
      <c r="K74" s="221"/>
      <c r="L74" s="221"/>
      <c r="M74" s="221"/>
      <c r="N74" s="221"/>
      <c r="O74" s="221"/>
      <c r="P74" s="243"/>
    </row>
    <row r="75" spans="2:16" ht="12.75" customHeight="1" x14ac:dyDescent="0.2">
      <c r="B75" s="242"/>
      <c r="C75" s="221"/>
      <c r="D75" s="221"/>
      <c r="E75" s="221"/>
      <c r="F75" s="221"/>
      <c r="G75" s="221"/>
      <c r="H75" s="221"/>
      <c r="I75" s="221"/>
      <c r="J75" s="221"/>
      <c r="K75" s="221"/>
      <c r="L75" s="221"/>
      <c r="M75" s="221"/>
      <c r="N75" s="221"/>
      <c r="O75" s="221"/>
      <c r="P75" s="243"/>
    </row>
    <row r="76" spans="2:16" ht="12.75" customHeight="1" x14ac:dyDescent="0.2">
      <c r="B76" s="242"/>
      <c r="C76" s="221"/>
      <c r="D76" s="221"/>
      <c r="E76" s="221"/>
      <c r="F76" s="221"/>
      <c r="G76" s="221"/>
      <c r="H76" s="221"/>
      <c r="I76" s="221"/>
      <c r="J76" s="221"/>
      <c r="K76" s="221"/>
      <c r="L76" s="221"/>
      <c r="M76" s="221"/>
      <c r="N76" s="221"/>
      <c r="O76" s="221"/>
      <c r="P76" s="243"/>
    </row>
    <row r="77" spans="2:16" ht="12.75" customHeight="1" x14ac:dyDescent="0.2">
      <c r="B77" s="242"/>
      <c r="C77" s="221"/>
      <c r="D77" s="221"/>
      <c r="E77" s="221"/>
      <c r="F77" s="221"/>
      <c r="G77" s="221"/>
      <c r="H77" s="221"/>
      <c r="I77" s="221"/>
      <c r="J77" s="221"/>
      <c r="K77" s="221"/>
      <c r="L77" s="221"/>
      <c r="M77" s="221"/>
      <c r="N77" s="221"/>
      <c r="O77" s="221"/>
      <c r="P77" s="243"/>
    </row>
    <row r="78" spans="2:16" ht="12.75" customHeight="1" x14ac:dyDescent="0.2">
      <c r="B78" s="242"/>
      <c r="C78" s="221"/>
      <c r="D78" s="221"/>
      <c r="E78" s="221"/>
      <c r="F78" s="221"/>
      <c r="G78" s="221"/>
      <c r="H78" s="221"/>
      <c r="I78" s="221"/>
      <c r="J78" s="221"/>
      <c r="K78" s="221"/>
      <c r="L78" s="221"/>
      <c r="M78" s="221"/>
      <c r="N78" s="221"/>
      <c r="O78" s="221"/>
      <c r="P78" s="243"/>
    </row>
    <row r="79" spans="2:16" ht="12.75" customHeight="1" x14ac:dyDescent="0.2">
      <c r="B79" s="242"/>
      <c r="C79" s="221"/>
      <c r="D79" s="221"/>
      <c r="E79" s="221"/>
      <c r="F79" s="221"/>
      <c r="G79" s="221"/>
      <c r="H79" s="221"/>
      <c r="I79" s="221"/>
      <c r="J79" s="221"/>
      <c r="K79" s="221"/>
      <c r="L79" s="221"/>
      <c r="M79" s="221"/>
      <c r="N79" s="221"/>
      <c r="O79" s="221"/>
      <c r="P79" s="243"/>
    </row>
    <row r="80" spans="2:16" ht="12.75" customHeight="1" x14ac:dyDescent="0.2">
      <c r="B80" s="242"/>
      <c r="C80" s="221"/>
      <c r="D80" s="221"/>
      <c r="E80" s="221"/>
      <c r="F80" s="221"/>
      <c r="G80" s="221"/>
      <c r="H80" s="221"/>
      <c r="I80" s="221"/>
      <c r="J80" s="221"/>
      <c r="K80" s="221"/>
      <c r="L80" s="221"/>
      <c r="M80" s="221"/>
      <c r="N80" s="221"/>
      <c r="O80" s="221"/>
      <c r="P80" s="243"/>
    </row>
    <row r="81" spans="2:16" ht="12.75" customHeight="1" x14ac:dyDescent="0.2">
      <c r="B81" s="242"/>
      <c r="C81" s="221"/>
      <c r="D81" s="221"/>
      <c r="E81" s="221"/>
      <c r="F81" s="221"/>
      <c r="G81" s="221"/>
      <c r="H81" s="221"/>
      <c r="I81" s="221"/>
      <c r="J81" s="221"/>
      <c r="K81" s="221"/>
      <c r="L81" s="221"/>
      <c r="M81" s="221"/>
      <c r="N81" s="221"/>
      <c r="O81" s="221"/>
      <c r="P81" s="243"/>
    </row>
    <row r="82" spans="2:16" ht="12.75" customHeight="1" x14ac:dyDescent="0.2">
      <c r="B82" s="242"/>
      <c r="C82" s="221"/>
      <c r="D82" s="221"/>
      <c r="E82" s="221"/>
      <c r="F82" s="221"/>
      <c r="G82" s="221"/>
      <c r="H82" s="221"/>
      <c r="I82" s="221"/>
      <c r="J82" s="221"/>
      <c r="K82" s="221"/>
      <c r="L82" s="221"/>
      <c r="M82" s="221"/>
      <c r="N82" s="221"/>
      <c r="O82" s="221"/>
      <c r="P82" s="243"/>
    </row>
    <row r="83" spans="2:16" ht="12.75" customHeight="1" x14ac:dyDescent="0.2">
      <c r="B83" s="242"/>
      <c r="C83" s="221"/>
      <c r="D83" s="221"/>
      <c r="E83" s="221"/>
      <c r="F83" s="221"/>
      <c r="G83" s="221"/>
      <c r="H83" s="221"/>
      <c r="I83" s="221"/>
      <c r="J83" s="221"/>
      <c r="K83" s="221"/>
      <c r="L83" s="221"/>
      <c r="M83" s="221"/>
      <c r="N83" s="221"/>
      <c r="O83" s="221"/>
      <c r="P83" s="243"/>
    </row>
    <row r="84" spans="2:16" ht="12.75" customHeight="1" x14ac:dyDescent="0.2">
      <c r="B84" s="242"/>
      <c r="C84" s="221"/>
      <c r="D84" s="221"/>
      <c r="E84" s="221"/>
      <c r="F84" s="221"/>
      <c r="G84" s="221"/>
      <c r="H84" s="221"/>
      <c r="I84" s="221"/>
      <c r="J84" s="221"/>
      <c r="K84" s="221"/>
      <c r="L84" s="221"/>
      <c r="M84" s="221"/>
      <c r="N84" s="221"/>
      <c r="O84" s="221"/>
      <c r="P84" s="243"/>
    </row>
    <row r="85" spans="2:16" ht="12.75" customHeight="1" x14ac:dyDescent="0.2">
      <c r="B85" s="242"/>
      <c r="C85" s="221"/>
      <c r="D85" s="221"/>
      <c r="E85" s="221"/>
      <c r="F85" s="221"/>
      <c r="G85" s="221"/>
      <c r="H85" s="221"/>
      <c r="I85" s="221"/>
      <c r="J85" s="221"/>
      <c r="K85" s="221"/>
      <c r="L85" s="221"/>
      <c r="M85" s="221"/>
      <c r="N85" s="221"/>
      <c r="O85" s="221"/>
      <c r="P85" s="243"/>
    </row>
    <row r="86" spans="2:16" ht="12.75" customHeight="1" x14ac:dyDescent="0.2">
      <c r="B86" s="242"/>
      <c r="C86" s="221"/>
      <c r="D86" s="221"/>
      <c r="E86" s="221"/>
      <c r="F86" s="221"/>
      <c r="G86" s="221"/>
      <c r="H86" s="221"/>
      <c r="I86" s="221"/>
      <c r="J86" s="221"/>
      <c r="K86" s="221"/>
      <c r="L86" s="221"/>
      <c r="M86" s="221"/>
      <c r="N86" s="221"/>
      <c r="O86" s="221"/>
      <c r="P86" s="243"/>
    </row>
    <row r="87" spans="2:16" ht="12.75" customHeight="1" x14ac:dyDescent="0.2">
      <c r="B87" s="242"/>
      <c r="C87" s="221"/>
      <c r="D87" s="221"/>
      <c r="E87" s="221"/>
      <c r="F87" s="221"/>
      <c r="G87" s="221"/>
      <c r="H87" s="221"/>
      <c r="I87" s="221"/>
      <c r="J87" s="221"/>
      <c r="K87" s="221"/>
      <c r="L87" s="221"/>
      <c r="M87" s="221"/>
      <c r="N87" s="221"/>
      <c r="O87" s="221"/>
      <c r="P87" s="243"/>
    </row>
    <row r="88" spans="2:16" ht="12.75" customHeight="1" x14ac:dyDescent="0.2">
      <c r="B88" s="242"/>
      <c r="C88" s="221"/>
      <c r="D88" s="221"/>
      <c r="E88" s="221"/>
      <c r="F88" s="221"/>
      <c r="G88" s="221"/>
      <c r="H88" s="221"/>
      <c r="I88" s="221"/>
      <c r="J88" s="221"/>
      <c r="K88" s="221"/>
      <c r="L88" s="221"/>
      <c r="M88" s="221"/>
      <c r="N88" s="221"/>
      <c r="O88" s="221"/>
      <c r="P88" s="243"/>
    </row>
    <row r="89" spans="2:16" ht="12.75" customHeight="1" x14ac:dyDescent="0.2">
      <c r="B89" s="242"/>
      <c r="C89" s="221"/>
      <c r="D89" s="221"/>
      <c r="E89" s="221"/>
      <c r="F89" s="221"/>
      <c r="G89" s="221"/>
      <c r="H89" s="221"/>
      <c r="I89" s="221"/>
      <c r="J89" s="221"/>
      <c r="K89" s="221"/>
      <c r="L89" s="221"/>
      <c r="M89" s="221"/>
      <c r="N89" s="221"/>
      <c r="O89" s="221"/>
      <c r="P89" s="243"/>
    </row>
    <row r="90" spans="2:16" ht="12.75" customHeight="1" x14ac:dyDescent="0.2">
      <c r="B90" s="242"/>
      <c r="C90" s="221"/>
      <c r="D90" s="221"/>
      <c r="E90" s="221"/>
      <c r="F90" s="221"/>
      <c r="G90" s="221"/>
      <c r="H90" s="221"/>
      <c r="I90" s="221"/>
      <c r="J90" s="221"/>
      <c r="K90" s="221"/>
      <c r="L90" s="221"/>
      <c r="M90" s="221"/>
      <c r="N90" s="221"/>
      <c r="O90" s="221"/>
      <c r="P90" s="243"/>
    </row>
    <row r="91" spans="2:16" ht="12.75" customHeight="1" x14ac:dyDescent="0.2">
      <c r="B91" s="242"/>
      <c r="C91" s="221"/>
      <c r="D91" s="221"/>
      <c r="E91" s="221"/>
      <c r="F91" s="221"/>
      <c r="G91" s="221"/>
      <c r="H91" s="221"/>
      <c r="I91" s="221"/>
      <c r="J91" s="221"/>
      <c r="K91" s="221"/>
      <c r="L91" s="221"/>
      <c r="M91" s="221"/>
      <c r="N91" s="221"/>
      <c r="O91" s="221"/>
      <c r="P91" s="243"/>
    </row>
    <row r="92" spans="2:16" ht="12.75" customHeight="1" x14ac:dyDescent="0.2">
      <c r="B92" s="242"/>
      <c r="C92" s="221"/>
      <c r="D92" s="221"/>
      <c r="E92" s="221"/>
      <c r="F92" s="221"/>
      <c r="G92" s="221"/>
      <c r="H92" s="221"/>
      <c r="I92" s="221"/>
      <c r="J92" s="221"/>
      <c r="K92" s="221"/>
      <c r="L92" s="221"/>
      <c r="M92" s="221"/>
      <c r="N92" s="221"/>
      <c r="O92" s="221"/>
      <c r="P92" s="243"/>
    </row>
    <row r="93" spans="2:16" ht="12.75" customHeight="1" x14ac:dyDescent="0.2">
      <c r="B93" s="242"/>
      <c r="C93" s="221"/>
      <c r="D93" s="221"/>
      <c r="E93" s="221"/>
      <c r="F93" s="221"/>
      <c r="G93" s="221"/>
      <c r="H93" s="221"/>
      <c r="I93" s="221"/>
      <c r="J93" s="221"/>
      <c r="K93" s="221"/>
      <c r="L93" s="221"/>
      <c r="M93" s="221"/>
      <c r="N93" s="221"/>
      <c r="O93" s="221"/>
      <c r="P93" s="243"/>
    </row>
    <row r="94" spans="2:16" ht="12.75" customHeight="1" x14ac:dyDescent="0.2">
      <c r="B94" s="242"/>
      <c r="C94" s="221"/>
      <c r="D94" s="221"/>
      <c r="E94" s="221"/>
      <c r="F94" s="221"/>
      <c r="G94" s="221"/>
      <c r="H94" s="221"/>
      <c r="I94" s="221"/>
      <c r="J94" s="221"/>
      <c r="K94" s="221"/>
      <c r="L94" s="221"/>
      <c r="M94" s="221"/>
      <c r="N94" s="221"/>
      <c r="O94" s="221"/>
      <c r="P94" s="243"/>
    </row>
    <row r="95" spans="2:16" ht="12.75" customHeight="1" x14ac:dyDescent="0.2">
      <c r="B95" s="242"/>
      <c r="C95" s="221"/>
      <c r="D95" s="221"/>
      <c r="E95" s="221"/>
      <c r="F95" s="221"/>
      <c r="G95" s="221"/>
      <c r="H95" s="221"/>
      <c r="I95" s="221"/>
      <c r="J95" s="221"/>
      <c r="K95" s="221"/>
      <c r="L95" s="221"/>
      <c r="M95" s="221"/>
      <c r="N95" s="221"/>
      <c r="O95" s="221"/>
      <c r="P95" s="243"/>
    </row>
    <row r="96" spans="2:16" ht="12.75" customHeight="1" x14ac:dyDescent="0.2">
      <c r="B96" s="242"/>
      <c r="C96" s="221"/>
      <c r="D96" s="221"/>
      <c r="E96" s="221"/>
      <c r="F96" s="221"/>
      <c r="G96" s="221"/>
      <c r="H96" s="221"/>
      <c r="I96" s="221"/>
      <c r="J96" s="221"/>
      <c r="K96" s="221"/>
      <c r="L96" s="221"/>
      <c r="M96" s="221"/>
      <c r="N96" s="221"/>
      <c r="O96" s="221"/>
      <c r="P96" s="243"/>
    </row>
    <row r="97" spans="2:16" ht="12.75" customHeight="1" x14ac:dyDescent="0.2">
      <c r="B97" s="242"/>
      <c r="C97" s="221"/>
      <c r="D97" s="221"/>
      <c r="E97" s="221"/>
      <c r="F97" s="221"/>
      <c r="G97" s="221"/>
      <c r="H97" s="221"/>
      <c r="I97" s="221"/>
      <c r="J97" s="221"/>
      <c r="K97" s="221"/>
      <c r="L97" s="221"/>
      <c r="M97" s="221"/>
      <c r="N97" s="221"/>
      <c r="O97" s="221"/>
      <c r="P97" s="243"/>
    </row>
    <row r="98" spans="2:16" ht="12.75" customHeight="1" x14ac:dyDescent="0.2">
      <c r="B98" s="242"/>
      <c r="C98" s="221"/>
      <c r="D98" s="221"/>
      <c r="E98" s="221"/>
      <c r="F98" s="221"/>
      <c r="G98" s="221"/>
      <c r="H98" s="221"/>
      <c r="I98" s="221"/>
      <c r="J98" s="221"/>
      <c r="K98" s="221"/>
      <c r="L98" s="221"/>
      <c r="M98" s="221"/>
      <c r="N98" s="221"/>
      <c r="O98" s="221"/>
      <c r="P98" s="243"/>
    </row>
    <row r="99" spans="2:16" ht="12.75" customHeight="1" x14ac:dyDescent="0.2">
      <c r="B99" s="242"/>
      <c r="C99" s="221"/>
      <c r="D99" s="221"/>
      <c r="E99" s="221"/>
      <c r="F99" s="221"/>
      <c r="G99" s="221"/>
      <c r="H99" s="221"/>
      <c r="I99" s="221"/>
      <c r="J99" s="221"/>
      <c r="K99" s="221"/>
      <c r="L99" s="221"/>
      <c r="M99" s="221"/>
      <c r="N99" s="221"/>
      <c r="O99" s="221"/>
      <c r="P99" s="243"/>
    </row>
    <row r="100" spans="2:16" ht="12.75" customHeight="1" x14ac:dyDescent="0.2">
      <c r="B100" s="242"/>
      <c r="C100" s="221"/>
      <c r="D100" s="221"/>
      <c r="E100" s="221"/>
      <c r="F100" s="221"/>
      <c r="G100" s="221"/>
      <c r="H100" s="221"/>
      <c r="I100" s="221"/>
      <c r="J100" s="221"/>
      <c r="K100" s="221"/>
      <c r="L100" s="221"/>
      <c r="M100" s="221"/>
      <c r="N100" s="221"/>
      <c r="O100" s="221"/>
      <c r="P100" s="243"/>
    </row>
    <row r="101" spans="2:16" ht="12.75" customHeight="1" x14ac:dyDescent="0.2">
      <c r="B101" s="242"/>
      <c r="C101" s="221"/>
      <c r="D101" s="221"/>
      <c r="E101" s="221"/>
      <c r="F101" s="221"/>
      <c r="G101" s="221"/>
      <c r="H101" s="221"/>
      <c r="I101" s="221"/>
      <c r="J101" s="221"/>
      <c r="K101" s="221"/>
      <c r="L101" s="221"/>
      <c r="M101" s="221"/>
      <c r="N101" s="221"/>
      <c r="O101" s="221"/>
      <c r="P101" s="243"/>
    </row>
    <row r="102" spans="2:16" ht="12.75" customHeight="1" x14ac:dyDescent="0.2">
      <c r="B102" s="242"/>
      <c r="C102" s="221"/>
      <c r="D102" s="221"/>
      <c r="E102" s="221"/>
      <c r="F102" s="221"/>
      <c r="G102" s="221"/>
      <c r="H102" s="221"/>
      <c r="I102" s="221"/>
      <c r="J102" s="221"/>
      <c r="K102" s="221"/>
      <c r="L102" s="221"/>
      <c r="M102" s="221"/>
      <c r="N102" s="221"/>
      <c r="O102" s="221"/>
      <c r="P102" s="243"/>
    </row>
    <row r="103" spans="2:16" ht="12.75" customHeight="1" x14ac:dyDescent="0.2">
      <c r="B103" s="242"/>
      <c r="C103" s="221"/>
      <c r="D103" s="221"/>
      <c r="E103" s="221"/>
      <c r="F103" s="221"/>
      <c r="G103" s="221"/>
      <c r="H103" s="221"/>
      <c r="I103" s="221"/>
      <c r="J103" s="221"/>
      <c r="K103" s="221"/>
      <c r="L103" s="221"/>
      <c r="M103" s="221"/>
      <c r="N103" s="221"/>
      <c r="O103" s="221"/>
      <c r="P103" s="243"/>
    </row>
    <row r="104" spans="2:16" ht="12.75" customHeight="1" x14ac:dyDescent="0.2">
      <c r="B104" s="242"/>
      <c r="C104" s="221"/>
      <c r="D104" s="221"/>
      <c r="E104" s="221"/>
      <c r="F104" s="221"/>
      <c r="G104" s="221"/>
      <c r="H104" s="221"/>
      <c r="I104" s="221"/>
      <c r="J104" s="221"/>
      <c r="K104" s="221"/>
      <c r="L104" s="221"/>
      <c r="M104" s="221"/>
      <c r="N104" s="221"/>
      <c r="O104" s="221"/>
      <c r="P104" s="243"/>
    </row>
    <row r="105" spans="2:16" ht="12.75" customHeight="1" x14ac:dyDescent="0.2">
      <c r="B105" s="242"/>
      <c r="C105" s="221"/>
      <c r="D105" s="221"/>
      <c r="E105" s="221"/>
      <c r="F105" s="221"/>
      <c r="G105" s="221"/>
      <c r="H105" s="221"/>
      <c r="I105" s="221"/>
      <c r="J105" s="221"/>
      <c r="K105" s="221"/>
      <c r="L105" s="221"/>
      <c r="M105" s="221"/>
      <c r="N105" s="221"/>
      <c r="O105" s="221"/>
      <c r="P105" s="243"/>
    </row>
    <row r="106" spans="2:16" ht="12.75" customHeight="1" x14ac:dyDescent="0.2">
      <c r="B106" s="242"/>
      <c r="C106" s="221"/>
      <c r="D106" s="221"/>
      <c r="E106" s="221"/>
      <c r="F106" s="221"/>
      <c r="G106" s="221"/>
      <c r="H106" s="221"/>
      <c r="I106" s="221"/>
      <c r="J106" s="221"/>
      <c r="K106" s="221"/>
      <c r="L106" s="221"/>
      <c r="M106" s="221"/>
      <c r="N106" s="221"/>
      <c r="O106" s="221"/>
      <c r="P106" s="243"/>
    </row>
    <row r="107" spans="2:16" ht="12.75" customHeight="1" x14ac:dyDescent="0.2">
      <c r="B107" s="242"/>
      <c r="C107" s="221"/>
      <c r="D107" s="221"/>
      <c r="E107" s="221"/>
      <c r="F107" s="221"/>
      <c r="G107" s="221"/>
      <c r="H107" s="221"/>
      <c r="I107" s="221"/>
      <c r="J107" s="221"/>
      <c r="K107" s="221"/>
      <c r="L107" s="221"/>
      <c r="M107" s="221"/>
      <c r="N107" s="221"/>
      <c r="O107" s="221"/>
      <c r="P107" s="243"/>
    </row>
    <row r="108" spans="2:16" ht="12.75" customHeight="1" x14ac:dyDescent="0.2">
      <c r="B108" s="242"/>
      <c r="C108" s="221"/>
      <c r="D108" s="221"/>
      <c r="E108" s="221"/>
      <c r="F108" s="221"/>
      <c r="G108" s="221"/>
      <c r="H108" s="221"/>
      <c r="I108" s="221"/>
      <c r="J108" s="221"/>
      <c r="K108" s="221"/>
      <c r="L108" s="221"/>
      <c r="M108" s="221"/>
      <c r="N108" s="221"/>
      <c r="O108" s="221"/>
      <c r="P108" s="243"/>
    </row>
    <row r="109" spans="2:16" ht="12.75" customHeight="1" x14ac:dyDescent="0.2">
      <c r="B109" s="242"/>
      <c r="C109" s="221"/>
      <c r="D109" s="221"/>
      <c r="E109" s="221"/>
      <c r="F109" s="221"/>
      <c r="G109" s="221"/>
      <c r="H109" s="221"/>
      <c r="I109" s="221"/>
      <c r="J109" s="221"/>
      <c r="K109" s="221"/>
      <c r="L109" s="221"/>
      <c r="M109" s="221"/>
      <c r="N109" s="221"/>
      <c r="O109" s="221"/>
      <c r="P109" s="243"/>
    </row>
    <row r="110" spans="2:16" ht="12.75" customHeight="1" x14ac:dyDescent="0.2">
      <c r="B110" s="242"/>
      <c r="C110" s="221"/>
      <c r="D110" s="221"/>
      <c r="E110" s="221"/>
      <c r="F110" s="221"/>
      <c r="G110" s="221"/>
      <c r="H110" s="221"/>
      <c r="I110" s="221"/>
      <c r="J110" s="221"/>
      <c r="K110" s="221"/>
      <c r="L110" s="221"/>
      <c r="M110" s="221"/>
      <c r="N110" s="221"/>
      <c r="O110" s="221"/>
      <c r="P110" s="243"/>
    </row>
    <row r="111" spans="2:16" ht="12.75" customHeight="1" x14ac:dyDescent="0.2">
      <c r="B111" s="242"/>
      <c r="C111" s="221"/>
      <c r="D111" s="221"/>
      <c r="E111" s="221"/>
      <c r="F111" s="221"/>
      <c r="G111" s="221"/>
      <c r="H111" s="221"/>
      <c r="I111" s="221"/>
      <c r="J111" s="221"/>
      <c r="K111" s="221"/>
      <c r="L111" s="221"/>
      <c r="M111" s="221"/>
      <c r="N111" s="221"/>
      <c r="O111" s="221"/>
      <c r="P111" s="243"/>
    </row>
    <row r="112" spans="2:16" ht="12.75" customHeight="1" x14ac:dyDescent="0.2">
      <c r="B112" s="242"/>
      <c r="C112" s="221"/>
      <c r="D112" s="221"/>
      <c r="E112" s="221"/>
      <c r="F112" s="221"/>
      <c r="G112" s="221"/>
      <c r="H112" s="221"/>
      <c r="I112" s="221"/>
      <c r="J112" s="221"/>
      <c r="K112" s="221"/>
      <c r="L112" s="221"/>
      <c r="M112" s="221"/>
      <c r="N112" s="221"/>
      <c r="O112" s="221"/>
      <c r="P112" s="243"/>
    </row>
    <row r="113" spans="2:16" ht="12.75" customHeight="1" x14ac:dyDescent="0.2">
      <c r="B113" s="242"/>
      <c r="C113" s="221"/>
      <c r="D113" s="221"/>
      <c r="E113" s="221"/>
      <c r="F113" s="221"/>
      <c r="G113" s="221"/>
      <c r="H113" s="221"/>
      <c r="I113" s="221"/>
      <c r="J113" s="221"/>
      <c r="K113" s="221"/>
      <c r="L113" s="221"/>
      <c r="M113" s="221"/>
      <c r="N113" s="221"/>
      <c r="O113" s="221"/>
      <c r="P113" s="243"/>
    </row>
    <row r="114" spans="2:16" ht="12.75" customHeight="1" x14ac:dyDescent="0.2">
      <c r="B114" s="242"/>
      <c r="C114" s="221"/>
      <c r="D114" s="221"/>
      <c r="E114" s="221"/>
      <c r="F114" s="221"/>
      <c r="G114" s="221"/>
      <c r="H114" s="221"/>
      <c r="I114" s="221"/>
      <c r="J114" s="221"/>
      <c r="K114" s="221"/>
      <c r="L114" s="221"/>
      <c r="M114" s="221"/>
      <c r="N114" s="221"/>
      <c r="O114" s="221"/>
      <c r="P114" s="243"/>
    </row>
    <row r="115" spans="2:16" ht="12.75" customHeight="1" x14ac:dyDescent="0.2">
      <c r="B115" s="242"/>
      <c r="C115" s="221"/>
      <c r="D115" s="221"/>
      <c r="E115" s="221"/>
      <c r="F115" s="221"/>
      <c r="G115" s="221"/>
      <c r="H115" s="221"/>
      <c r="I115" s="221"/>
      <c r="J115" s="221"/>
      <c r="K115" s="221"/>
      <c r="L115" s="221"/>
      <c r="M115" s="221"/>
      <c r="N115" s="221"/>
      <c r="O115" s="221"/>
      <c r="P115" s="243"/>
    </row>
    <row r="116" spans="2:16" ht="12.75" customHeight="1" x14ac:dyDescent="0.2">
      <c r="B116" s="242"/>
      <c r="C116" s="221"/>
      <c r="D116" s="221"/>
      <c r="E116" s="221"/>
      <c r="F116" s="221"/>
      <c r="G116" s="221"/>
      <c r="H116" s="221"/>
      <c r="I116" s="221"/>
      <c r="J116" s="221"/>
      <c r="K116" s="221"/>
      <c r="L116" s="221"/>
      <c r="M116" s="221"/>
      <c r="N116" s="221"/>
      <c r="O116" s="221"/>
      <c r="P116" s="243"/>
    </row>
    <row r="117" spans="2:16" ht="12.75" customHeight="1" x14ac:dyDescent="0.2">
      <c r="B117" s="242"/>
      <c r="C117" s="221"/>
      <c r="D117" s="221"/>
      <c r="E117" s="221"/>
      <c r="F117" s="221"/>
      <c r="G117" s="221"/>
      <c r="H117" s="221"/>
      <c r="I117" s="221"/>
      <c r="J117" s="221"/>
      <c r="K117" s="221"/>
      <c r="L117" s="221"/>
      <c r="M117" s="221"/>
      <c r="N117" s="221"/>
      <c r="O117" s="221"/>
      <c r="P117" s="243"/>
    </row>
    <row r="118" spans="2:16" ht="12.75" customHeight="1" x14ac:dyDescent="0.2">
      <c r="B118" s="242"/>
      <c r="C118" s="221"/>
      <c r="D118" s="221"/>
      <c r="E118" s="221"/>
      <c r="F118" s="221"/>
      <c r="G118" s="221"/>
      <c r="H118" s="221"/>
      <c r="I118" s="221"/>
      <c r="J118" s="221"/>
      <c r="K118" s="221"/>
      <c r="L118" s="221"/>
      <c r="M118" s="221"/>
      <c r="N118" s="221"/>
      <c r="O118" s="221"/>
      <c r="P118" s="243"/>
    </row>
    <row r="119" spans="2:16" ht="12.75" customHeight="1" x14ac:dyDescent="0.2">
      <c r="B119" s="242"/>
      <c r="C119" s="221"/>
      <c r="D119" s="221"/>
      <c r="E119" s="221"/>
      <c r="F119" s="221"/>
      <c r="G119" s="221"/>
      <c r="H119" s="221"/>
      <c r="I119" s="221"/>
      <c r="J119" s="221"/>
      <c r="K119" s="221"/>
      <c r="L119" s="221"/>
      <c r="M119" s="221"/>
      <c r="N119" s="221"/>
      <c r="O119" s="221"/>
      <c r="P119" s="243"/>
    </row>
    <row r="120" spans="2:16" ht="12.75" customHeight="1" x14ac:dyDescent="0.2">
      <c r="B120" s="242"/>
      <c r="C120" s="221"/>
      <c r="D120" s="221"/>
      <c r="E120" s="221"/>
      <c r="F120" s="221"/>
      <c r="G120" s="221"/>
      <c r="H120" s="221"/>
      <c r="I120" s="221"/>
      <c r="J120" s="221"/>
      <c r="K120" s="221"/>
      <c r="L120" s="221"/>
      <c r="M120" s="221"/>
      <c r="N120" s="221"/>
      <c r="O120" s="221"/>
      <c r="P120" s="243"/>
    </row>
    <row r="121" spans="2:16" ht="12.75" customHeight="1" x14ac:dyDescent="0.2">
      <c r="B121" s="242"/>
      <c r="C121" s="221"/>
      <c r="D121" s="221"/>
      <c r="E121" s="221"/>
      <c r="F121" s="221"/>
      <c r="G121" s="221"/>
      <c r="H121" s="221"/>
      <c r="I121" s="221"/>
      <c r="J121" s="221"/>
      <c r="K121" s="221"/>
      <c r="L121" s="221"/>
      <c r="M121" s="221"/>
      <c r="N121" s="221"/>
      <c r="O121" s="221"/>
      <c r="P121" s="243"/>
    </row>
    <row r="122" spans="2:16" ht="12.75" customHeight="1" x14ac:dyDescent="0.2">
      <c r="B122" s="242"/>
      <c r="C122" s="221"/>
      <c r="D122" s="221"/>
      <c r="E122" s="221"/>
      <c r="F122" s="221"/>
      <c r="G122" s="221"/>
      <c r="H122" s="221"/>
      <c r="I122" s="221"/>
      <c r="J122" s="221"/>
      <c r="K122" s="221"/>
      <c r="L122" s="221"/>
      <c r="M122" s="221"/>
      <c r="N122" s="221"/>
      <c r="O122" s="221"/>
      <c r="P122" s="243"/>
    </row>
    <row r="123" spans="2:16" ht="12.75" customHeight="1" x14ac:dyDescent="0.2">
      <c r="B123" s="242"/>
      <c r="C123" s="221"/>
      <c r="D123" s="221"/>
      <c r="E123" s="221"/>
      <c r="F123" s="221"/>
      <c r="G123" s="221"/>
      <c r="H123" s="221"/>
      <c r="I123" s="221"/>
      <c r="J123" s="221"/>
      <c r="K123" s="221"/>
      <c r="L123" s="221"/>
      <c r="M123" s="221"/>
      <c r="N123" s="221"/>
      <c r="O123" s="221"/>
      <c r="P123" s="243"/>
    </row>
    <row r="124" spans="2:16" ht="12.75" customHeight="1" x14ac:dyDescent="0.2">
      <c r="B124" s="242"/>
      <c r="C124" s="221"/>
      <c r="D124" s="221"/>
      <c r="E124" s="221"/>
      <c r="F124" s="221"/>
      <c r="G124" s="221"/>
      <c r="H124" s="221"/>
      <c r="I124" s="221"/>
      <c r="J124" s="221"/>
      <c r="K124" s="221"/>
      <c r="L124" s="221"/>
      <c r="M124" s="221"/>
      <c r="N124" s="221"/>
      <c r="O124" s="221"/>
      <c r="P124" s="243"/>
    </row>
    <row r="125" spans="2:16" ht="12.75" customHeight="1" x14ac:dyDescent="0.2">
      <c r="B125" s="242"/>
      <c r="C125" s="221"/>
      <c r="D125" s="221"/>
      <c r="E125" s="221"/>
      <c r="F125" s="221"/>
      <c r="G125" s="221"/>
      <c r="H125" s="221"/>
      <c r="I125" s="221"/>
      <c r="J125" s="221"/>
      <c r="K125" s="221"/>
      <c r="L125" s="221"/>
      <c r="M125" s="221"/>
      <c r="N125" s="221"/>
      <c r="O125" s="221"/>
      <c r="P125" s="243"/>
    </row>
    <row r="126" spans="2:16" ht="12.75" customHeight="1" x14ac:dyDescent="0.2">
      <c r="B126" s="242"/>
      <c r="C126" s="221"/>
      <c r="D126" s="221"/>
      <c r="E126" s="221"/>
      <c r="F126" s="221"/>
      <c r="G126" s="221"/>
      <c r="H126" s="221"/>
      <c r="I126" s="221"/>
      <c r="J126" s="221"/>
      <c r="K126" s="221"/>
      <c r="L126" s="221"/>
      <c r="M126" s="221"/>
      <c r="N126" s="221"/>
      <c r="O126" s="221"/>
      <c r="P126" s="243"/>
    </row>
    <row r="127" spans="2:16" ht="12.75" customHeight="1" x14ac:dyDescent="0.2">
      <c r="B127" s="242"/>
      <c r="C127" s="221"/>
      <c r="D127" s="221"/>
      <c r="E127" s="221"/>
      <c r="F127" s="221"/>
      <c r="G127" s="221"/>
      <c r="H127" s="221"/>
      <c r="I127" s="221"/>
      <c r="J127" s="221"/>
      <c r="K127" s="221"/>
      <c r="L127" s="221"/>
      <c r="M127" s="221"/>
      <c r="N127" s="221"/>
      <c r="O127" s="221"/>
      <c r="P127" s="243"/>
    </row>
    <row r="128" spans="2:16" ht="12.75" customHeight="1" x14ac:dyDescent="0.2">
      <c r="B128" s="242"/>
      <c r="C128" s="221"/>
      <c r="D128" s="221"/>
      <c r="E128" s="221"/>
      <c r="F128" s="221"/>
      <c r="G128" s="221"/>
      <c r="H128" s="221"/>
      <c r="I128" s="221"/>
      <c r="J128" s="221"/>
      <c r="K128" s="221"/>
      <c r="L128" s="221"/>
      <c r="M128" s="221"/>
      <c r="N128" s="221"/>
      <c r="O128" s="221"/>
      <c r="P128" s="243"/>
    </row>
    <row r="129" spans="2:16" ht="12.75" customHeight="1" x14ac:dyDescent="0.2">
      <c r="B129" s="242"/>
      <c r="C129" s="221"/>
      <c r="D129" s="221"/>
      <c r="E129" s="221"/>
      <c r="F129" s="221"/>
      <c r="G129" s="221"/>
      <c r="H129" s="221"/>
      <c r="I129" s="221"/>
      <c r="J129" s="221"/>
      <c r="K129" s="221"/>
      <c r="L129" s="221"/>
      <c r="M129" s="221"/>
      <c r="N129" s="221"/>
      <c r="O129" s="221"/>
      <c r="P129" s="243"/>
    </row>
    <row r="130" spans="2:16" ht="12.75" customHeight="1" x14ac:dyDescent="0.2">
      <c r="B130" s="242"/>
      <c r="C130" s="221"/>
      <c r="D130" s="221"/>
      <c r="E130" s="221"/>
      <c r="F130" s="221"/>
      <c r="G130" s="221"/>
      <c r="H130" s="221"/>
      <c r="I130" s="221"/>
      <c r="J130" s="221"/>
      <c r="K130" s="221"/>
      <c r="L130" s="221"/>
      <c r="M130" s="221"/>
      <c r="N130" s="221"/>
      <c r="O130" s="221"/>
      <c r="P130" s="243"/>
    </row>
    <row r="131" spans="2:16" ht="12.75" customHeight="1" x14ac:dyDescent="0.2">
      <c r="B131" s="242"/>
      <c r="C131" s="221"/>
      <c r="D131" s="221"/>
      <c r="E131" s="221"/>
      <c r="F131" s="221"/>
      <c r="G131" s="221"/>
      <c r="H131" s="221"/>
      <c r="I131" s="221"/>
      <c r="J131" s="221"/>
      <c r="K131" s="221"/>
      <c r="L131" s="221"/>
      <c r="M131" s="221"/>
      <c r="N131" s="221"/>
      <c r="O131" s="221"/>
      <c r="P131" s="243"/>
    </row>
    <row r="132" spans="2:16" ht="12.75" customHeight="1" x14ac:dyDescent="0.2">
      <c r="B132" s="242"/>
      <c r="C132" s="221"/>
      <c r="D132" s="221"/>
      <c r="E132" s="221"/>
      <c r="F132" s="221"/>
      <c r="G132" s="221"/>
      <c r="H132" s="221"/>
      <c r="I132" s="221"/>
      <c r="J132" s="221"/>
      <c r="K132" s="221"/>
      <c r="L132" s="221"/>
      <c r="M132" s="221"/>
      <c r="N132" s="221"/>
      <c r="O132" s="221"/>
      <c r="P132" s="243"/>
    </row>
    <row r="133" spans="2:16" ht="12.75" customHeight="1" x14ac:dyDescent="0.2">
      <c r="B133" s="242"/>
      <c r="C133" s="221"/>
      <c r="D133" s="221"/>
      <c r="E133" s="221"/>
      <c r="F133" s="221"/>
      <c r="G133" s="221"/>
      <c r="H133" s="221"/>
      <c r="I133" s="221"/>
      <c r="J133" s="221"/>
      <c r="K133" s="221"/>
      <c r="L133" s="221"/>
      <c r="M133" s="221"/>
      <c r="N133" s="221"/>
      <c r="O133" s="221"/>
      <c r="P133" s="243"/>
    </row>
    <row r="134" spans="2:16" ht="12.75" customHeight="1" x14ac:dyDescent="0.2">
      <c r="B134" s="242"/>
      <c r="C134" s="221"/>
      <c r="D134" s="221"/>
      <c r="E134" s="221"/>
      <c r="F134" s="221"/>
      <c r="G134" s="221"/>
      <c r="H134" s="221"/>
      <c r="I134" s="221"/>
      <c r="J134" s="221"/>
      <c r="K134" s="221"/>
      <c r="L134" s="221"/>
      <c r="M134" s="221"/>
      <c r="N134" s="221"/>
      <c r="O134" s="221"/>
      <c r="P134" s="243"/>
    </row>
    <row r="135" spans="2:16" ht="12.75" customHeight="1" x14ac:dyDescent="0.2">
      <c r="B135" s="242"/>
      <c r="C135" s="221"/>
      <c r="D135" s="221"/>
      <c r="E135" s="221"/>
      <c r="F135" s="221"/>
      <c r="G135" s="221"/>
      <c r="H135" s="221"/>
      <c r="I135" s="221"/>
      <c r="J135" s="221"/>
      <c r="K135" s="221"/>
      <c r="L135" s="221"/>
      <c r="M135" s="221"/>
      <c r="N135" s="221"/>
      <c r="O135" s="221"/>
      <c r="P135" s="243"/>
    </row>
    <row r="136" spans="2:16" ht="12.75" customHeight="1" x14ac:dyDescent="0.2">
      <c r="B136" s="242"/>
      <c r="C136" s="221"/>
      <c r="D136" s="221"/>
      <c r="E136" s="221"/>
      <c r="F136" s="221"/>
      <c r="G136" s="221"/>
      <c r="H136" s="221"/>
      <c r="I136" s="221"/>
      <c r="J136" s="221"/>
      <c r="K136" s="221"/>
      <c r="L136" s="221"/>
      <c r="M136" s="221"/>
      <c r="N136" s="221"/>
      <c r="O136" s="221"/>
      <c r="P136" s="243"/>
    </row>
    <row r="137" spans="2:16" ht="12.75" customHeight="1" x14ac:dyDescent="0.2">
      <c r="B137" s="242"/>
      <c r="C137" s="221"/>
      <c r="D137" s="221"/>
      <c r="E137" s="221"/>
      <c r="F137" s="221"/>
      <c r="G137" s="221"/>
      <c r="H137" s="221"/>
      <c r="I137" s="221"/>
      <c r="J137" s="221"/>
      <c r="K137" s="221"/>
      <c r="L137" s="221"/>
      <c r="M137" s="221"/>
      <c r="N137" s="221"/>
      <c r="O137" s="221"/>
      <c r="P137" s="243"/>
    </row>
    <row r="138" spans="2:16" ht="12.75" customHeight="1" x14ac:dyDescent="0.2">
      <c r="B138" s="242"/>
      <c r="C138" s="221"/>
      <c r="D138" s="221"/>
      <c r="E138" s="221"/>
      <c r="F138" s="221"/>
      <c r="G138" s="221"/>
      <c r="H138" s="221"/>
      <c r="I138" s="221"/>
      <c r="J138" s="221"/>
      <c r="K138" s="221"/>
      <c r="L138" s="221"/>
      <c r="M138" s="221"/>
      <c r="N138" s="221"/>
      <c r="O138" s="221"/>
      <c r="P138" s="243"/>
    </row>
    <row r="139" spans="2:16" ht="12.75" customHeight="1" x14ac:dyDescent="0.2">
      <c r="B139" s="242"/>
      <c r="C139" s="221"/>
      <c r="D139" s="221"/>
      <c r="E139" s="221"/>
      <c r="F139" s="221"/>
      <c r="G139" s="221"/>
      <c r="H139" s="221"/>
      <c r="I139" s="221"/>
      <c r="J139" s="221"/>
      <c r="K139" s="221"/>
      <c r="L139" s="221"/>
      <c r="M139" s="221"/>
      <c r="N139" s="221"/>
      <c r="O139" s="221"/>
      <c r="P139" s="243"/>
    </row>
    <row r="140" spans="2:16" ht="12.75" customHeight="1" x14ac:dyDescent="0.2">
      <c r="B140" s="242"/>
      <c r="C140" s="221"/>
      <c r="D140" s="221"/>
      <c r="E140" s="221"/>
      <c r="F140" s="221"/>
      <c r="G140" s="221"/>
      <c r="H140" s="221"/>
      <c r="I140" s="221"/>
      <c r="J140" s="221"/>
      <c r="K140" s="221"/>
      <c r="L140" s="221"/>
      <c r="M140" s="221"/>
      <c r="N140" s="221"/>
      <c r="O140" s="221"/>
      <c r="P140" s="243"/>
    </row>
    <row r="141" spans="2:16" ht="12.75" customHeight="1" x14ac:dyDescent="0.2">
      <c r="B141" s="242"/>
      <c r="C141" s="221"/>
      <c r="D141" s="221"/>
      <c r="E141" s="221"/>
      <c r="F141" s="221"/>
      <c r="G141" s="221"/>
      <c r="H141" s="221"/>
      <c r="I141" s="221"/>
      <c r="J141" s="221"/>
      <c r="K141" s="221"/>
      <c r="L141" s="221"/>
      <c r="M141" s="221"/>
      <c r="N141" s="221"/>
      <c r="O141" s="221"/>
      <c r="P141" s="243"/>
    </row>
    <row r="142" spans="2:16" ht="12.75" customHeight="1" x14ac:dyDescent="0.2">
      <c r="B142" s="242"/>
      <c r="C142" s="221"/>
      <c r="D142" s="221"/>
      <c r="E142" s="221"/>
      <c r="F142" s="221"/>
      <c r="G142" s="221"/>
      <c r="H142" s="221"/>
      <c r="I142" s="221"/>
      <c r="J142" s="221"/>
      <c r="K142" s="221"/>
      <c r="L142" s="221"/>
      <c r="M142" s="221"/>
      <c r="N142" s="221"/>
      <c r="O142" s="221"/>
      <c r="P142" s="243"/>
    </row>
    <row r="143" spans="2:16" ht="12.75" customHeight="1" x14ac:dyDescent="0.2">
      <c r="B143" s="242"/>
      <c r="C143" s="221"/>
      <c r="D143" s="221"/>
      <c r="E143" s="221"/>
      <c r="F143" s="221"/>
      <c r="G143" s="221"/>
      <c r="H143" s="221"/>
      <c r="I143" s="221"/>
      <c r="J143" s="221"/>
      <c r="K143" s="221"/>
      <c r="L143" s="221"/>
      <c r="M143" s="221"/>
      <c r="N143" s="221"/>
      <c r="O143" s="221"/>
      <c r="P143" s="243"/>
    </row>
    <row r="144" spans="2:16" ht="12.75" customHeight="1" x14ac:dyDescent="0.2">
      <c r="B144" s="242"/>
      <c r="C144" s="221"/>
      <c r="D144" s="221"/>
      <c r="E144" s="221"/>
      <c r="F144" s="221"/>
      <c r="G144" s="221"/>
      <c r="H144" s="221"/>
      <c r="I144" s="221"/>
      <c r="J144" s="221"/>
      <c r="K144" s="221"/>
      <c r="L144" s="221"/>
      <c r="M144" s="221"/>
      <c r="N144" s="221"/>
      <c r="O144" s="221"/>
      <c r="P144" s="243"/>
    </row>
    <row r="145" spans="2:16" ht="12.75" customHeight="1" x14ac:dyDescent="0.2">
      <c r="B145" s="242"/>
      <c r="C145" s="221"/>
      <c r="D145" s="221"/>
      <c r="E145" s="221"/>
      <c r="F145" s="221"/>
      <c r="G145" s="221"/>
      <c r="H145" s="221"/>
      <c r="I145" s="221"/>
      <c r="J145" s="221"/>
      <c r="K145" s="221"/>
      <c r="L145" s="221"/>
      <c r="M145" s="221"/>
      <c r="N145" s="221"/>
      <c r="O145" s="221"/>
      <c r="P145" s="243"/>
    </row>
    <row r="146" spans="2:16" ht="12.75" customHeight="1" x14ac:dyDescent="0.2">
      <c r="B146" s="242"/>
      <c r="C146" s="221"/>
      <c r="D146" s="221"/>
      <c r="E146" s="221"/>
      <c r="F146" s="221"/>
      <c r="G146" s="221"/>
      <c r="H146" s="221"/>
      <c r="I146" s="221"/>
      <c r="J146" s="221"/>
      <c r="K146" s="221"/>
      <c r="L146" s="221"/>
      <c r="M146" s="221"/>
      <c r="N146" s="221"/>
      <c r="O146" s="221"/>
      <c r="P146" s="243"/>
    </row>
    <row r="147" spans="2:16" ht="12.75" customHeight="1" x14ac:dyDescent="0.2">
      <c r="B147" s="242"/>
      <c r="C147" s="221"/>
      <c r="D147" s="221"/>
      <c r="E147" s="221"/>
      <c r="F147" s="221"/>
      <c r="G147" s="221"/>
      <c r="H147" s="221"/>
      <c r="I147" s="221"/>
      <c r="J147" s="221"/>
      <c r="K147" s="221"/>
      <c r="L147" s="221"/>
      <c r="M147" s="221"/>
      <c r="N147" s="221"/>
      <c r="O147" s="221"/>
      <c r="P147" s="243"/>
    </row>
    <row r="148" spans="2:16" ht="12.75" customHeight="1" x14ac:dyDescent="0.2">
      <c r="B148" s="242"/>
      <c r="C148" s="221"/>
      <c r="D148" s="221"/>
      <c r="E148" s="221"/>
      <c r="F148" s="221"/>
      <c r="G148" s="221"/>
      <c r="H148" s="221"/>
      <c r="I148" s="221"/>
      <c r="J148" s="221"/>
      <c r="K148" s="221"/>
      <c r="L148" s="221"/>
      <c r="M148" s="221"/>
      <c r="N148" s="221"/>
      <c r="O148" s="221"/>
      <c r="P148" s="243"/>
    </row>
    <row r="149" spans="2:16" ht="12.75" customHeight="1" x14ac:dyDescent="0.2">
      <c r="B149" s="242"/>
      <c r="C149" s="221"/>
      <c r="D149" s="221"/>
      <c r="E149" s="221"/>
      <c r="F149" s="221"/>
      <c r="G149" s="221"/>
      <c r="H149" s="221"/>
      <c r="I149" s="221"/>
      <c r="J149" s="221"/>
      <c r="K149" s="221"/>
      <c r="L149" s="221"/>
      <c r="M149" s="221"/>
      <c r="N149" s="221"/>
      <c r="O149" s="221"/>
      <c r="P149" s="243"/>
    </row>
    <row r="150" spans="2:16" ht="12.75" customHeight="1" x14ac:dyDescent="0.2">
      <c r="B150" s="242"/>
      <c r="C150" s="221"/>
      <c r="D150" s="221"/>
      <c r="E150" s="221"/>
      <c r="F150" s="221"/>
      <c r="G150" s="221"/>
      <c r="H150" s="221"/>
      <c r="I150" s="221"/>
      <c r="J150" s="221"/>
      <c r="K150" s="221"/>
      <c r="L150" s="221"/>
      <c r="M150" s="221"/>
      <c r="N150" s="221"/>
      <c r="O150" s="221"/>
      <c r="P150" s="243"/>
    </row>
    <row r="151" spans="2:16" ht="12.75" customHeight="1" x14ac:dyDescent="0.2">
      <c r="B151" s="242"/>
      <c r="C151" s="221"/>
      <c r="D151" s="221"/>
      <c r="E151" s="221"/>
      <c r="F151" s="221"/>
      <c r="G151" s="221"/>
      <c r="H151" s="221"/>
      <c r="I151" s="221"/>
      <c r="J151" s="221"/>
      <c r="K151" s="221"/>
      <c r="L151" s="221"/>
      <c r="M151" s="221"/>
      <c r="N151" s="221"/>
      <c r="O151" s="221"/>
      <c r="P151" s="243"/>
    </row>
    <row r="152" spans="2:16" ht="12.75" customHeight="1" x14ac:dyDescent="0.2">
      <c r="B152" s="242"/>
      <c r="C152" s="221"/>
      <c r="D152" s="221"/>
      <c r="E152" s="221"/>
      <c r="F152" s="221"/>
      <c r="G152" s="221"/>
      <c r="H152" s="221"/>
      <c r="I152" s="221"/>
      <c r="J152" s="221"/>
      <c r="K152" s="221"/>
      <c r="L152" s="221"/>
      <c r="M152" s="221"/>
      <c r="N152" s="221"/>
      <c r="O152" s="221"/>
      <c r="P152" s="243"/>
    </row>
    <row r="153" spans="2:16" ht="12.75" customHeight="1" x14ac:dyDescent="0.2">
      <c r="B153" s="242"/>
      <c r="C153" s="221"/>
      <c r="D153" s="221"/>
      <c r="E153" s="221"/>
      <c r="F153" s="221"/>
      <c r="G153" s="221"/>
      <c r="H153" s="221"/>
      <c r="I153" s="221"/>
      <c r="J153" s="221"/>
      <c r="K153" s="221"/>
      <c r="L153" s="221"/>
      <c r="M153" s="221"/>
      <c r="N153" s="221"/>
      <c r="O153" s="221"/>
      <c r="P153" s="243"/>
    </row>
    <row r="154" spans="2:16" ht="12.75" customHeight="1" x14ac:dyDescent="0.2">
      <c r="B154" s="242"/>
      <c r="C154" s="221"/>
      <c r="D154" s="221"/>
      <c r="E154" s="221"/>
      <c r="F154" s="221"/>
      <c r="G154" s="221"/>
      <c r="H154" s="221"/>
      <c r="I154" s="221"/>
      <c r="J154" s="221"/>
      <c r="K154" s="221"/>
      <c r="L154" s="221"/>
      <c r="M154" s="221"/>
      <c r="N154" s="221"/>
      <c r="O154" s="221"/>
      <c r="P154" s="243"/>
    </row>
    <row r="155" spans="2:16" ht="12.75" customHeight="1" x14ac:dyDescent="0.2">
      <c r="B155" s="242"/>
      <c r="C155" s="221"/>
      <c r="D155" s="221"/>
      <c r="E155" s="221"/>
      <c r="F155" s="221"/>
      <c r="G155" s="221"/>
      <c r="H155" s="221"/>
      <c r="I155" s="221"/>
      <c r="J155" s="221"/>
      <c r="K155" s="221"/>
      <c r="L155" s="221"/>
      <c r="M155" s="221"/>
      <c r="N155" s="221"/>
      <c r="O155" s="221"/>
      <c r="P155" s="243"/>
    </row>
    <row r="156" spans="2:16" ht="12.75" customHeight="1" x14ac:dyDescent="0.2">
      <c r="B156" s="242"/>
      <c r="C156" s="221"/>
      <c r="D156" s="221"/>
      <c r="E156" s="221"/>
      <c r="F156" s="221"/>
      <c r="G156" s="221"/>
      <c r="H156" s="221"/>
      <c r="I156" s="221"/>
      <c r="J156" s="221"/>
      <c r="K156" s="221"/>
      <c r="L156" s="221"/>
      <c r="M156" s="221"/>
      <c r="N156" s="221"/>
      <c r="O156" s="221"/>
      <c r="P156" s="243"/>
    </row>
    <row r="157" spans="2:16" ht="12.75" customHeight="1" x14ac:dyDescent="0.2">
      <c r="B157" s="242"/>
      <c r="C157" s="221"/>
      <c r="D157" s="221"/>
      <c r="E157" s="221"/>
      <c r="F157" s="221"/>
      <c r="G157" s="221"/>
      <c r="H157" s="221"/>
      <c r="I157" s="221"/>
      <c r="J157" s="221"/>
      <c r="K157" s="221"/>
      <c r="L157" s="221"/>
      <c r="M157" s="221"/>
      <c r="N157" s="221"/>
      <c r="O157" s="221"/>
      <c r="P157" s="243"/>
    </row>
    <row r="158" spans="2:16" ht="12.75" customHeight="1" x14ac:dyDescent="0.2">
      <c r="B158" s="242"/>
      <c r="C158" s="221"/>
      <c r="D158" s="221"/>
      <c r="E158" s="221"/>
      <c r="F158" s="221"/>
      <c r="G158" s="221"/>
      <c r="H158" s="221"/>
      <c r="I158" s="221"/>
      <c r="J158" s="221"/>
      <c r="K158" s="221"/>
      <c r="L158" s="221"/>
      <c r="M158" s="221"/>
      <c r="N158" s="221"/>
      <c r="O158" s="221"/>
      <c r="P158" s="243"/>
    </row>
    <row r="159" spans="2:16" ht="12.75" customHeight="1" x14ac:dyDescent="0.2">
      <c r="B159" s="242"/>
      <c r="C159" s="221"/>
      <c r="D159" s="221"/>
      <c r="E159" s="221"/>
      <c r="F159" s="221"/>
      <c r="G159" s="221"/>
      <c r="H159" s="221"/>
      <c r="I159" s="221"/>
      <c r="J159" s="221"/>
      <c r="K159" s="221"/>
      <c r="L159" s="221"/>
      <c r="M159" s="221"/>
      <c r="N159" s="221"/>
      <c r="O159" s="221"/>
      <c r="P159" s="243"/>
    </row>
    <row r="160" spans="2:16" ht="12.75" customHeight="1" x14ac:dyDescent="0.2">
      <c r="B160" s="242"/>
      <c r="C160" s="221"/>
      <c r="D160" s="221"/>
      <c r="E160" s="221"/>
      <c r="F160" s="221"/>
      <c r="G160" s="221"/>
      <c r="H160" s="221"/>
      <c r="I160" s="221"/>
      <c r="J160" s="221"/>
      <c r="K160" s="221"/>
      <c r="L160" s="221"/>
      <c r="M160" s="221"/>
      <c r="N160" s="221"/>
      <c r="O160" s="221"/>
      <c r="P160" s="243"/>
    </row>
    <row r="161" spans="2:16" ht="12.75" customHeight="1" x14ac:dyDescent="0.2">
      <c r="B161" s="242"/>
      <c r="C161" s="221"/>
      <c r="D161" s="221"/>
      <c r="E161" s="221"/>
      <c r="F161" s="221"/>
      <c r="G161" s="221"/>
      <c r="H161" s="221"/>
      <c r="I161" s="221"/>
      <c r="J161" s="221"/>
      <c r="K161" s="221"/>
      <c r="L161" s="221"/>
      <c r="M161" s="221"/>
      <c r="N161" s="221"/>
      <c r="O161" s="221"/>
      <c r="P161" s="243"/>
    </row>
    <row r="162" spans="2:16" ht="12.75" customHeight="1" x14ac:dyDescent="0.2">
      <c r="B162" s="242"/>
      <c r="C162" s="221"/>
      <c r="D162" s="221"/>
      <c r="E162" s="221"/>
      <c r="F162" s="221"/>
      <c r="G162" s="221"/>
      <c r="H162" s="221"/>
      <c r="I162" s="221"/>
      <c r="J162" s="221"/>
      <c r="K162" s="221"/>
      <c r="L162" s="221"/>
      <c r="M162" s="221"/>
      <c r="N162" s="221"/>
      <c r="O162" s="221"/>
      <c r="P162" s="243"/>
    </row>
    <row r="163" spans="2:16" ht="12.75" customHeight="1" x14ac:dyDescent="0.2">
      <c r="B163" s="242"/>
      <c r="C163" s="221"/>
      <c r="D163" s="221"/>
      <c r="E163" s="221"/>
      <c r="F163" s="221"/>
      <c r="G163" s="221"/>
      <c r="H163" s="221"/>
      <c r="I163" s="221"/>
      <c r="J163" s="221"/>
      <c r="K163" s="221"/>
      <c r="L163" s="221"/>
      <c r="M163" s="221"/>
      <c r="N163" s="221"/>
      <c r="O163" s="221"/>
      <c r="P163" s="243"/>
    </row>
    <row r="164" spans="2:16" ht="12.75" customHeight="1" x14ac:dyDescent="0.2">
      <c r="B164" s="242"/>
      <c r="C164" s="221"/>
      <c r="D164" s="221"/>
      <c r="E164" s="221"/>
      <c r="F164" s="221"/>
      <c r="G164" s="221"/>
      <c r="H164" s="221"/>
      <c r="I164" s="221"/>
      <c r="J164" s="221"/>
      <c r="K164" s="221"/>
      <c r="L164" s="221"/>
      <c r="M164" s="221"/>
      <c r="N164" s="221"/>
      <c r="O164" s="221"/>
      <c r="P164" s="243"/>
    </row>
    <row r="165" spans="2:16" ht="12.75" customHeight="1" x14ac:dyDescent="0.2">
      <c r="B165" s="242"/>
      <c r="C165" s="221"/>
      <c r="D165" s="221"/>
      <c r="E165" s="221"/>
      <c r="F165" s="221"/>
      <c r="G165" s="221"/>
      <c r="H165" s="221"/>
      <c r="I165" s="221"/>
      <c r="J165" s="221"/>
      <c r="K165" s="221"/>
      <c r="L165" s="221"/>
      <c r="M165" s="221"/>
      <c r="N165" s="221"/>
      <c r="O165" s="221"/>
      <c r="P165" s="243"/>
    </row>
    <row r="166" spans="2:16" ht="12.75" customHeight="1" x14ac:dyDescent="0.2">
      <c r="B166" s="242"/>
      <c r="C166" s="221"/>
      <c r="D166" s="221"/>
      <c r="E166" s="221"/>
      <c r="F166" s="221"/>
      <c r="G166" s="221"/>
      <c r="H166" s="221"/>
      <c r="I166" s="221"/>
      <c r="J166" s="221"/>
      <c r="K166" s="221"/>
      <c r="L166" s="221"/>
      <c r="M166" s="221"/>
      <c r="N166" s="221"/>
      <c r="O166" s="221"/>
      <c r="P166" s="243"/>
    </row>
    <row r="167" spans="2:16" ht="12.75" customHeight="1" x14ac:dyDescent="0.2">
      <c r="B167" s="242"/>
      <c r="C167" s="221"/>
      <c r="D167" s="221"/>
      <c r="E167" s="221"/>
      <c r="F167" s="221"/>
      <c r="G167" s="221"/>
      <c r="H167" s="221"/>
      <c r="I167" s="221"/>
      <c r="J167" s="221"/>
      <c r="K167" s="221"/>
      <c r="L167" s="221"/>
      <c r="M167" s="221"/>
      <c r="N167" s="221"/>
      <c r="O167" s="221"/>
      <c r="P167" s="243"/>
    </row>
    <row r="168" spans="2:16" ht="12.75" customHeight="1" x14ac:dyDescent="0.2">
      <c r="B168" s="242"/>
      <c r="C168" s="221"/>
      <c r="D168" s="221"/>
      <c r="E168" s="221"/>
      <c r="F168" s="221"/>
      <c r="G168" s="221"/>
      <c r="H168" s="221"/>
      <c r="I168" s="221"/>
      <c r="J168" s="221"/>
      <c r="K168" s="221"/>
      <c r="L168" s="221"/>
      <c r="M168" s="221"/>
      <c r="N168" s="221"/>
      <c r="O168" s="221"/>
      <c r="P168" s="243"/>
    </row>
    <row r="169" spans="2:16" ht="12.75" customHeight="1" x14ac:dyDescent="0.2">
      <c r="B169" s="242"/>
      <c r="C169" s="221"/>
      <c r="D169" s="221"/>
      <c r="E169" s="221"/>
      <c r="F169" s="221"/>
      <c r="G169" s="221"/>
      <c r="H169" s="221"/>
      <c r="I169" s="221"/>
      <c r="J169" s="221"/>
      <c r="K169" s="221"/>
      <c r="L169" s="221"/>
      <c r="M169" s="221"/>
      <c r="N169" s="221"/>
      <c r="O169" s="221"/>
      <c r="P169" s="243"/>
    </row>
    <row r="170" spans="2:16" ht="12.75" customHeight="1" x14ac:dyDescent="0.2">
      <c r="B170" s="242"/>
      <c r="C170" s="221"/>
      <c r="D170" s="221"/>
      <c r="E170" s="221"/>
      <c r="F170" s="221"/>
      <c r="G170" s="221"/>
      <c r="H170" s="221"/>
      <c r="I170" s="221"/>
      <c r="J170" s="221"/>
      <c r="K170" s="221"/>
      <c r="L170" s="221"/>
      <c r="M170" s="221"/>
      <c r="N170" s="221"/>
      <c r="O170" s="221"/>
      <c r="P170" s="243"/>
    </row>
    <row r="171" spans="2:16" ht="12.75" customHeight="1" x14ac:dyDescent="0.2">
      <c r="B171" s="242"/>
      <c r="C171" s="221"/>
      <c r="D171" s="221"/>
      <c r="E171" s="221"/>
      <c r="F171" s="221"/>
      <c r="G171" s="221"/>
      <c r="H171" s="221"/>
      <c r="I171" s="221"/>
      <c r="J171" s="221"/>
      <c r="K171" s="221"/>
      <c r="L171" s="221"/>
      <c r="M171" s="221"/>
      <c r="N171" s="221"/>
      <c r="O171" s="221"/>
      <c r="P171" s="243"/>
    </row>
    <row r="172" spans="2:16" ht="12.75" customHeight="1" x14ac:dyDescent="0.2">
      <c r="B172" s="242"/>
      <c r="C172" s="221"/>
      <c r="D172" s="221"/>
      <c r="E172" s="221"/>
      <c r="F172" s="221"/>
      <c r="G172" s="221"/>
      <c r="H172" s="221"/>
      <c r="I172" s="221"/>
      <c r="J172" s="221"/>
      <c r="K172" s="221"/>
      <c r="L172" s="221"/>
      <c r="M172" s="221"/>
      <c r="N172" s="221"/>
      <c r="O172" s="221"/>
      <c r="P172" s="243"/>
    </row>
    <row r="173" spans="2:16" ht="12.75" customHeight="1" x14ac:dyDescent="0.2">
      <c r="B173" s="242"/>
      <c r="C173" s="221"/>
      <c r="D173" s="221"/>
      <c r="E173" s="221"/>
      <c r="F173" s="221"/>
      <c r="G173" s="221"/>
      <c r="H173" s="221"/>
      <c r="I173" s="221"/>
      <c r="J173" s="221"/>
      <c r="K173" s="221"/>
      <c r="L173" s="221"/>
      <c r="M173" s="221"/>
      <c r="N173" s="221"/>
      <c r="O173" s="221"/>
      <c r="P173" s="243"/>
    </row>
    <row r="174" spans="2:16" ht="12.75" customHeight="1" x14ac:dyDescent="0.2">
      <c r="B174" s="242"/>
      <c r="C174" s="221"/>
      <c r="D174" s="221"/>
      <c r="E174" s="221"/>
      <c r="F174" s="221"/>
      <c r="G174" s="221"/>
      <c r="H174" s="221"/>
      <c r="I174" s="221"/>
      <c r="J174" s="221"/>
      <c r="K174" s="221"/>
      <c r="L174" s="221"/>
      <c r="M174" s="221"/>
      <c r="N174" s="221"/>
      <c r="O174" s="221"/>
      <c r="P174" s="243"/>
    </row>
    <row r="175" spans="2:16" ht="12.75" customHeight="1" x14ac:dyDescent="0.2">
      <c r="B175" s="242"/>
      <c r="C175" s="221"/>
      <c r="D175" s="221"/>
      <c r="E175" s="221"/>
      <c r="F175" s="221"/>
      <c r="G175" s="221"/>
      <c r="H175" s="221"/>
      <c r="I175" s="221"/>
      <c r="J175" s="221"/>
      <c r="K175" s="221"/>
      <c r="L175" s="221"/>
      <c r="M175" s="221"/>
      <c r="N175" s="221"/>
      <c r="O175" s="221"/>
      <c r="P175" s="243"/>
    </row>
    <row r="176" spans="2:16" ht="12.75" customHeight="1" x14ac:dyDescent="0.2">
      <c r="B176" s="242"/>
      <c r="C176" s="221"/>
      <c r="D176" s="221"/>
      <c r="E176" s="221"/>
      <c r="F176" s="221"/>
      <c r="G176" s="221"/>
      <c r="H176" s="221"/>
      <c r="I176" s="221"/>
      <c r="J176" s="221"/>
      <c r="K176" s="221"/>
      <c r="L176" s="221"/>
      <c r="M176" s="221"/>
      <c r="N176" s="221"/>
      <c r="O176" s="221"/>
      <c r="P176" s="243"/>
    </row>
    <row r="177" spans="2:16" ht="12.75" customHeight="1" x14ac:dyDescent="0.2">
      <c r="B177" s="242"/>
      <c r="C177" s="221"/>
      <c r="D177" s="221"/>
      <c r="E177" s="221"/>
      <c r="F177" s="221"/>
      <c r="G177" s="221"/>
      <c r="H177" s="221"/>
      <c r="I177" s="221"/>
      <c r="J177" s="221"/>
      <c r="K177" s="221"/>
      <c r="L177" s="221"/>
      <c r="M177" s="221"/>
      <c r="N177" s="221"/>
      <c r="O177" s="221"/>
      <c r="P177" s="243"/>
    </row>
    <row r="178" spans="2:16" ht="12.75" customHeight="1" x14ac:dyDescent="0.2">
      <c r="B178" s="242"/>
      <c r="C178" s="221"/>
      <c r="D178" s="221"/>
      <c r="E178" s="221"/>
      <c r="F178" s="221"/>
      <c r="G178" s="221"/>
      <c r="H178" s="221"/>
      <c r="I178" s="221"/>
      <c r="J178" s="221"/>
      <c r="K178" s="221"/>
      <c r="L178" s="221"/>
      <c r="M178" s="221"/>
      <c r="N178" s="221"/>
      <c r="O178" s="221"/>
      <c r="P178" s="243"/>
    </row>
    <row r="179" spans="2:16" ht="12.75" customHeight="1" x14ac:dyDescent="0.2">
      <c r="B179" s="242"/>
      <c r="C179" s="221"/>
      <c r="D179" s="221"/>
      <c r="E179" s="221"/>
      <c r="F179" s="221"/>
      <c r="G179" s="221"/>
      <c r="H179" s="221"/>
      <c r="I179" s="221"/>
      <c r="J179" s="221"/>
      <c r="K179" s="221"/>
      <c r="L179" s="221"/>
      <c r="M179" s="221"/>
      <c r="N179" s="221"/>
      <c r="O179" s="221"/>
      <c r="P179" s="243"/>
    </row>
    <row r="180" spans="2:16" ht="12.75" customHeight="1" x14ac:dyDescent="0.2">
      <c r="B180" s="242"/>
      <c r="C180" s="221"/>
      <c r="D180" s="221"/>
      <c r="E180" s="221"/>
      <c r="F180" s="221"/>
      <c r="G180" s="221"/>
      <c r="H180" s="221"/>
      <c r="I180" s="221"/>
      <c r="J180" s="221"/>
      <c r="K180" s="221"/>
      <c r="L180" s="221"/>
      <c r="M180" s="221"/>
      <c r="N180" s="221"/>
      <c r="O180" s="221"/>
      <c r="P180" s="243"/>
    </row>
    <row r="181" spans="2:16" ht="12.75" customHeight="1" x14ac:dyDescent="0.2">
      <c r="B181" s="242"/>
      <c r="C181" s="221"/>
      <c r="D181" s="221"/>
      <c r="E181" s="221"/>
      <c r="F181" s="221"/>
      <c r="G181" s="221"/>
      <c r="H181" s="221"/>
      <c r="I181" s="221"/>
      <c r="J181" s="221"/>
      <c r="K181" s="221"/>
      <c r="L181" s="221"/>
      <c r="M181" s="221"/>
      <c r="N181" s="221"/>
      <c r="O181" s="221"/>
      <c r="P181" s="243"/>
    </row>
    <row r="182" spans="2:16" ht="12.75" customHeight="1" x14ac:dyDescent="0.2">
      <c r="B182" s="242"/>
      <c r="C182" s="221"/>
      <c r="D182" s="221"/>
      <c r="E182" s="221"/>
      <c r="F182" s="221"/>
      <c r="G182" s="221"/>
      <c r="H182" s="221"/>
      <c r="I182" s="221"/>
      <c r="J182" s="221"/>
      <c r="K182" s="221"/>
      <c r="L182" s="221"/>
      <c r="M182" s="221"/>
      <c r="N182" s="221"/>
      <c r="O182" s="221"/>
      <c r="P182" s="243"/>
    </row>
    <row r="183" spans="2:16" ht="12.75" customHeight="1" x14ac:dyDescent="0.2">
      <c r="B183" s="242"/>
      <c r="C183" s="221"/>
      <c r="D183" s="221"/>
      <c r="E183" s="221"/>
      <c r="F183" s="221"/>
      <c r="G183" s="221"/>
      <c r="H183" s="221"/>
      <c r="I183" s="221"/>
      <c r="J183" s="221"/>
      <c r="K183" s="221"/>
      <c r="L183" s="221"/>
      <c r="M183" s="221"/>
      <c r="N183" s="221"/>
      <c r="O183" s="221"/>
      <c r="P183" s="243"/>
    </row>
    <row r="184" spans="2:16" ht="12.75" customHeight="1" x14ac:dyDescent="0.2">
      <c r="B184" s="242"/>
      <c r="C184" s="221"/>
      <c r="D184" s="221"/>
      <c r="E184" s="221"/>
      <c r="F184" s="221"/>
      <c r="G184" s="221"/>
      <c r="H184" s="221"/>
      <c r="I184" s="221"/>
      <c r="J184" s="221"/>
      <c r="K184" s="221"/>
      <c r="L184" s="221"/>
      <c r="M184" s="221"/>
      <c r="N184" s="221"/>
      <c r="O184" s="221"/>
      <c r="P184" s="243"/>
    </row>
    <row r="185" spans="2:16" ht="12.75" customHeight="1" x14ac:dyDescent="0.2">
      <c r="B185" s="242"/>
      <c r="C185" s="221"/>
      <c r="D185" s="221"/>
      <c r="E185" s="221"/>
      <c r="F185" s="221"/>
      <c r="G185" s="221"/>
      <c r="H185" s="221"/>
      <c r="I185" s="221"/>
      <c r="J185" s="221"/>
      <c r="K185" s="221"/>
      <c r="L185" s="221"/>
      <c r="M185" s="221"/>
      <c r="N185" s="221"/>
      <c r="O185" s="221"/>
      <c r="P185" s="243"/>
    </row>
    <row r="186" spans="2:16" ht="12.75" customHeight="1" x14ac:dyDescent="0.2">
      <c r="B186" s="242"/>
      <c r="C186" s="221"/>
      <c r="D186" s="221"/>
      <c r="E186" s="221"/>
      <c r="F186" s="221"/>
      <c r="G186" s="221"/>
      <c r="H186" s="221"/>
      <c r="I186" s="221"/>
      <c r="J186" s="221"/>
      <c r="K186" s="221"/>
      <c r="L186" s="221"/>
      <c r="M186" s="221"/>
      <c r="N186" s="221"/>
      <c r="O186" s="221"/>
      <c r="P186" s="243"/>
    </row>
    <row r="187" spans="2:16" ht="12.75" customHeight="1" x14ac:dyDescent="0.2">
      <c r="B187" s="242"/>
      <c r="C187" s="221"/>
      <c r="D187" s="221"/>
      <c r="E187" s="221"/>
      <c r="F187" s="221"/>
      <c r="G187" s="221"/>
      <c r="H187" s="221"/>
      <c r="I187" s="221"/>
      <c r="J187" s="221"/>
      <c r="K187" s="221"/>
      <c r="L187" s="221"/>
      <c r="M187" s="221"/>
      <c r="N187" s="221"/>
      <c r="O187" s="221"/>
      <c r="P187" s="243"/>
    </row>
    <row r="188" spans="2:16" ht="12.75" customHeight="1" x14ac:dyDescent="0.2">
      <c r="B188" s="242"/>
      <c r="C188" s="221"/>
      <c r="D188" s="221"/>
      <c r="E188" s="221"/>
      <c r="F188" s="221"/>
      <c r="G188" s="221"/>
      <c r="H188" s="221"/>
      <c r="I188" s="221"/>
      <c r="J188" s="221"/>
      <c r="K188" s="221"/>
      <c r="L188" s="221"/>
      <c r="M188" s="221"/>
      <c r="N188" s="221"/>
      <c r="O188" s="221"/>
      <c r="P188" s="243"/>
    </row>
    <row r="189" spans="2:16" ht="12.75" customHeight="1" x14ac:dyDescent="0.2">
      <c r="B189" s="242"/>
      <c r="C189" s="221"/>
      <c r="D189" s="221"/>
      <c r="E189" s="221"/>
      <c r="F189" s="221"/>
      <c r="G189" s="221"/>
      <c r="H189" s="221"/>
      <c r="I189" s="221"/>
      <c r="J189" s="221"/>
      <c r="K189" s="221"/>
      <c r="L189" s="221"/>
      <c r="M189" s="221"/>
      <c r="N189" s="221"/>
      <c r="O189" s="221"/>
      <c r="P189" s="243"/>
    </row>
    <row r="190" spans="2:16" ht="12.75" customHeight="1" x14ac:dyDescent="0.2">
      <c r="B190" s="544"/>
      <c r="C190" s="225"/>
      <c r="D190" s="225"/>
      <c r="E190" s="225"/>
      <c r="F190" s="225"/>
      <c r="G190" s="225"/>
      <c r="H190" s="225"/>
      <c r="I190" s="225"/>
      <c r="J190" s="225"/>
      <c r="K190" s="225"/>
      <c r="L190" s="225"/>
      <c r="M190" s="225"/>
      <c r="N190" s="225"/>
      <c r="O190" s="225"/>
      <c r="P190" s="555"/>
    </row>
    <row r="191" spans="2:16" ht="12.75" customHeight="1" x14ac:dyDescent="0.2"/>
    <row r="192" spans="2:16" ht="12.75" customHeight="1" x14ac:dyDescent="0.2"/>
    <row r="193" ht="12.75" customHeight="1" x14ac:dyDescent="0.2"/>
    <row r="194" ht="12.75" customHeight="1" x14ac:dyDescent="0.2"/>
    <row r="195" ht="12.75" customHeight="1" x14ac:dyDescent="0.2"/>
  </sheetData>
  <sheetProtection algorithmName="SHA-512" hashValue="xVqqpAyTu0dzeHnYAeC8cYrCUPWA7plw8hkva7xRnyExsksrmN80RlkUfWlyUw5eBj6XXfRA3NVtA4EjFU6x4w==" saltValue="nRoSaABL+IePgle1tRszgw==" spinCount="100000" sheet="1" scenarios="1" insertHyperlinks="0"/>
  <protectedRanges>
    <protectedRange sqref="F2 E5:G6 I5:J5 E13 E14:G16 I19:J22 B38:P190" name="YellowZone"/>
  </protectedRanges>
  <mergeCells count="2">
    <mergeCell ref="C2:E2"/>
    <mergeCell ref="F2:G2"/>
  </mergeCells>
  <conditionalFormatting sqref="E16:G16">
    <cfRule type="cellIs" dxfId="197" priority="2" stopIfTrue="1" operator="lessThan">
      <formula>1.2</formula>
    </cfRule>
  </conditionalFormatting>
  <conditionalFormatting sqref="E27:G33">
    <cfRule type="cellIs" dxfId="196" priority="3" stopIfTrue="1" operator="lessThan">
      <formula>0.95*$C27*(E$14/$C$14)</formula>
    </cfRule>
  </conditionalFormatting>
  <conditionalFormatting sqref="E35:G35">
    <cfRule type="cellIs" dxfId="195" priority="4" stopIfTrue="1" operator="lessThan">
      <formula>0.95*$C35*(E$14/$C$14)</formula>
    </cfRule>
  </conditionalFormatting>
  <conditionalFormatting sqref="I22">
    <cfRule type="cellIs" dxfId="194" priority="5" stopIfTrue="1" operator="greaterThan">
      <formula>320</formula>
    </cfRule>
    <cfRule type="cellIs" dxfId="193" priority="6" stopIfTrue="1" operator="greaterThan">
      <formula>320</formula>
    </cfRule>
  </conditionalFormatting>
  <conditionalFormatting sqref="I27">
    <cfRule type="cellIs" dxfId="192" priority="7" stopIfTrue="1" operator="lessThan">
      <formula>$C$27*(2/3)</formula>
    </cfRule>
  </conditionalFormatting>
  <conditionalFormatting sqref="I20:J20">
    <cfRule type="expression" dxfId="191" priority="8">
      <formula>AND(I20&lt;0.4*I21,I20&lt;1)</formula>
    </cfRule>
  </conditionalFormatting>
  <conditionalFormatting sqref="I21:J21">
    <cfRule type="expression" dxfId="190" priority="9">
      <formula>AND(I21&lt;0.4*I20,I21&lt;1)</formula>
    </cfRule>
  </conditionalFormatting>
  <conditionalFormatting sqref="J27">
    <cfRule type="cellIs" dxfId="189" priority="10" stopIfTrue="1" operator="lessThan">
      <formula>$C$27/3</formula>
    </cfRule>
  </conditionalFormatting>
  <conditionalFormatting sqref="L27">
    <cfRule type="expression" dxfId="188" priority="1">
      <formula>AND(ISNUMBER($H27),$L$27&gt;=100)</formula>
    </cfRule>
    <cfRule type="expression" dxfId="187" priority="13">
      <formula>AND($H$27 &gt;= 60, $H$27 &lt; 100)</formula>
    </cfRule>
    <cfRule type="cellIs" dxfId="186" priority="16" stopIfTrue="1" operator="notBetween">
      <formula>60</formula>
      <formula>100</formula>
    </cfRule>
  </conditionalFormatting>
  <conditionalFormatting sqref="L27:L33">
    <cfRule type="cellIs" dxfId="185" priority="11" stopIfTrue="1" operator="greaterThanOrEqual">
      <formula>100</formula>
    </cfRule>
  </conditionalFormatting>
  <conditionalFormatting sqref="L28:L33">
    <cfRule type="cellIs" dxfId="184" priority="14" stopIfTrue="1" operator="lessThan">
      <formula>100</formula>
    </cfRule>
  </conditionalFormatting>
  <conditionalFormatting sqref="L34">
    <cfRule type="cellIs" dxfId="183" priority="12" stopIfTrue="1" operator="lessThanOrEqual">
      <formula>100</formula>
    </cfRule>
    <cfRule type="expression" dxfId="182" priority="15">
      <formula>AND($H$34 &gt; 100, $H$34 &lt;= 166.667)</formula>
    </cfRule>
    <cfRule type="cellIs" dxfId="181" priority="17" stopIfTrue="1" operator="greaterThanOrEqual">
      <formula>166.667</formula>
    </cfRule>
  </conditionalFormatting>
  <conditionalFormatting sqref="L35">
    <cfRule type="cellIs" dxfId="180" priority="18" stopIfTrue="1" operator="greaterThanOrEqual">
      <formula>100</formula>
    </cfRule>
    <cfRule type="cellIs" dxfId="179" priority="19" stopIfTrue="1" operator="lessThan">
      <formula>100</formula>
    </cfRule>
  </conditionalFormatting>
  <dataValidations count="6">
    <dataValidation type="list" allowBlank="1" showErrorMessage="1" sqref="E13" xr:uid="{00000000-0002-0000-1A00-000000000000}">
      <formula1>"Straight,Bent/Multi"</formula1>
    </dataValidation>
    <dataValidation type="list" allowBlank="1" showErrorMessage="1" sqref="F2" xr:uid="{00000000-0002-0000-1A00-000001000000}">
      <formula1>ConstructionType</formula1>
    </dataValidation>
    <dataValidation type="list" allowBlank="1" showInputMessage="1" showErrorMessage="1" prompt="Select Material" sqref="C5:D5 D6" xr:uid="{00000000-0002-0000-1A00-000002000000}">
      <formula1>Materials</formula1>
    </dataValidation>
    <dataValidation type="list" allowBlank="1" showErrorMessage="1" sqref="I5:J5" xr:uid="{00000000-0002-0000-1A00-000003000000}">
      <formula1>Material</formula1>
    </dataValidation>
    <dataValidation type="list" allowBlank="1" showInputMessage="1" showErrorMessage="1" prompt="Select Material" sqref="E6:G6" xr:uid="{00000000-0002-0000-1A00-000004000000}">
      <formula1>Tube_Type</formula1>
    </dataValidation>
    <dataValidation type="list" allowBlank="1" showInputMessage="1" showErrorMessage="1" prompt="Select Material" sqref="E5:G5" xr:uid="{00000000-0002-0000-1A00-000005000000}">
      <formula1>Metallic_Mats</formula1>
    </dataValidation>
  </dataValidations>
  <hyperlinks>
    <hyperlink ref="B14" location="'T1.1 Guidance Notes'!A1" display="Number of tubes" xr:uid="{00000000-0004-0000-1A00-000002000000}"/>
    <hyperlink ref="N35" location="'Cover Sheet'!A1" display="BACK to COVER SHEET" xr:uid="{00000000-0004-0000-1A00-000003000000}"/>
    <hyperlink ref="B38" location="'EV4.4 Guidance Notes'!A1" display="Link to GUIDANCE NOTES for laminated structures" xr:uid="{00000000-0004-0000-1A00-000004000000}"/>
    <hyperlink ref="B39" location="'T3.5 Guidance Notes'!A1" display="Link to GUIDANCE NOTES for anisotropic laminates" xr:uid="{00000000-0004-0000-1A00-000005000000}"/>
  </hyperlinks>
  <pageMargins left="0.75" right="0.75" top="1" bottom="1" header="0" footer="0"/>
  <pageSetup paperSize="9"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4">
    <tabColor rgb="FFCCFF99"/>
  </sheetPr>
  <dimension ref="B1:V195"/>
  <sheetViews>
    <sheetView showGridLines="0" workbookViewId="0"/>
  </sheetViews>
  <sheetFormatPr defaultColWidth="14.42578125" defaultRowHeight="15" customHeight="1" x14ac:dyDescent="0.2"/>
  <cols>
    <col min="1" max="1" width="3.42578125" customWidth="1"/>
    <col min="2" max="2" width="45.85546875" customWidth="1"/>
    <col min="3" max="3" width="11.42578125" customWidth="1"/>
    <col min="4" max="4" width="3.5703125" customWidth="1"/>
    <col min="5" max="8" width="11.7109375" customWidth="1"/>
    <col min="9" max="9" width="15.7109375" customWidth="1"/>
    <col min="10" max="10" width="16" customWidth="1"/>
    <col min="11" max="11" width="11.7109375" customWidth="1"/>
    <col min="12" max="12" width="6.7109375" customWidth="1"/>
    <col min="13" max="13" width="11.140625" customWidth="1"/>
    <col min="14" max="16" width="11.42578125" customWidth="1"/>
    <col min="17" max="17" width="4" customWidth="1"/>
    <col min="18" max="26" width="11.42578125" customWidth="1"/>
  </cols>
  <sheetData>
    <row r="1" spans="2:22" ht="12.75" customHeight="1" x14ac:dyDescent="0.25">
      <c r="B1" s="77" t="s">
        <v>581</v>
      </c>
    </row>
    <row r="2" spans="2:22" ht="12.75" customHeight="1" x14ac:dyDescent="0.2">
      <c r="C2" s="1078" t="s">
        <v>479</v>
      </c>
      <c r="D2" s="764"/>
      <c r="E2" s="765"/>
      <c r="F2" s="1079" t="s">
        <v>230</v>
      </c>
      <c r="G2" s="765"/>
    </row>
    <row r="3" spans="2:22" ht="12.75" customHeight="1" x14ac:dyDescent="0.2"/>
    <row r="4" spans="2:22" ht="25.5" customHeight="1" x14ac:dyDescent="0.2">
      <c r="B4" s="4" t="s">
        <v>454</v>
      </c>
      <c r="C4" s="96" t="s">
        <v>455</v>
      </c>
      <c r="D4" s="5"/>
      <c r="E4" s="96" t="s">
        <v>564</v>
      </c>
      <c r="F4" s="96" t="s">
        <v>513</v>
      </c>
      <c r="G4" s="96" t="s">
        <v>514</v>
      </c>
      <c r="H4" s="96" t="s">
        <v>515</v>
      </c>
      <c r="I4" s="96" t="s">
        <v>565</v>
      </c>
      <c r="J4" s="628" t="s">
        <v>566</v>
      </c>
      <c r="K4" s="96" t="s">
        <v>481</v>
      </c>
      <c r="S4" s="5" t="s">
        <v>567</v>
      </c>
      <c r="T4" s="6" t="s">
        <v>482</v>
      </c>
      <c r="U4" s="6" t="s">
        <v>483</v>
      </c>
    </row>
    <row r="5" spans="2:22" ht="12.75" customHeight="1" x14ac:dyDescent="0.2">
      <c r="B5" s="12" t="s">
        <v>457</v>
      </c>
      <c r="C5" s="34" t="s">
        <v>183</v>
      </c>
      <c r="D5" s="23"/>
      <c r="E5" s="78" t="s">
        <v>183</v>
      </c>
      <c r="F5" s="78" t="s">
        <v>183</v>
      </c>
      <c r="G5" s="78" t="s">
        <v>183</v>
      </c>
      <c r="H5" s="498"/>
      <c r="I5" s="78" t="s">
        <v>187</v>
      </c>
      <c r="J5" s="93" t="s">
        <v>187</v>
      </c>
      <c r="K5" s="590"/>
      <c r="S5" s="88" t="s">
        <v>484</v>
      </c>
      <c r="T5" s="23">
        <f>I22/1000</f>
        <v>0</v>
      </c>
      <c r="U5" s="88">
        <f>T5</f>
        <v>0</v>
      </c>
    </row>
    <row r="6" spans="2:22" ht="12.75" customHeight="1" x14ac:dyDescent="0.2">
      <c r="B6" s="12" t="s">
        <v>485</v>
      </c>
      <c r="C6" s="34" t="s">
        <v>237</v>
      </c>
      <c r="D6" s="23"/>
      <c r="E6" s="78" t="s">
        <v>237</v>
      </c>
      <c r="F6" s="78" t="s">
        <v>239</v>
      </c>
      <c r="G6" s="78" t="s">
        <v>237</v>
      </c>
      <c r="H6" s="590"/>
      <c r="I6" s="125" t="s">
        <v>486</v>
      </c>
      <c r="J6" s="34" t="s">
        <v>486</v>
      </c>
      <c r="K6" s="590"/>
      <c r="S6" s="88" t="s">
        <v>487</v>
      </c>
      <c r="T6" s="23">
        <f>I21/1000</f>
        <v>0</v>
      </c>
      <c r="U6" s="88">
        <f>I20/1000</f>
        <v>0</v>
      </c>
    </row>
    <row r="7" spans="2:22" ht="12.75" customHeight="1" x14ac:dyDescent="0.2">
      <c r="B7" s="12" t="s">
        <v>459</v>
      </c>
      <c r="C7" s="46" t="str">
        <f>HLOOKUP(C5,MaterialData!$C$3:$P$4,2,FALSE)</f>
        <v>Steel</v>
      </c>
      <c r="D7" s="50"/>
      <c r="E7" s="46" t="str">
        <f>HLOOKUP(E5,MaterialData!$C$3:$S$4,2,FALSE)</f>
        <v>Steel</v>
      </c>
      <c r="F7" s="46" t="str">
        <f>HLOOKUP(F5,MaterialData!$C$3:$S$4,2,FALSE)</f>
        <v>Steel</v>
      </c>
      <c r="G7" s="46" t="str">
        <f>HLOOKUP(G5,MaterialData!$C$3:$S$4,2,FALSE)</f>
        <v>Steel</v>
      </c>
      <c r="H7" s="591"/>
      <c r="I7" s="464" t="str">
        <f>HLOOKUP(I5,MaterialData!$C$3:$S$4,2,FALSE)</f>
        <v>vertical SIS</v>
      </c>
      <c r="J7" s="464" t="str">
        <f>HLOOKUP(J5,MaterialData!$C$3:$S$4,2,FALSE)</f>
        <v>vertical SIS</v>
      </c>
      <c r="K7" s="591"/>
    </row>
    <row r="8" spans="2:22" ht="12.75" customHeight="1" x14ac:dyDescent="0.3">
      <c r="B8" s="12" t="s">
        <v>217</v>
      </c>
      <c r="C8" s="46">
        <f t="array" ref="C8">INDEX(Innertable,MATCH($B8,MaterialData!$B$6:$B$11,0),MATCH(C$7,MaterialData!$C$4:$P$4,0))</f>
        <v>200000000000</v>
      </c>
      <c r="D8" s="50"/>
      <c r="E8" s="46">
        <f t="array" ref="E8">INDEX(Innertable,MATCH($B8,MaterialData!$B$6:$B$11,0),MATCH(E$7,MaterialData!$C$4:$S$4,0))</f>
        <v>200000000000</v>
      </c>
      <c r="F8" s="46">
        <f t="array" ref="F8">INDEX(Innertable,MATCH($B8,MaterialData!$B$6:$B$11,0),MATCH(F$7,MaterialData!$C$4:$S$4,0))</f>
        <v>200000000000</v>
      </c>
      <c r="G8" s="46">
        <f t="array" ref="G8">INDEX(Innertable,MATCH($B8,MaterialData!$B$6:$B$11,0),MATCH(G$7,MaterialData!$C$4:$S$4,0))</f>
        <v>200000000000</v>
      </c>
      <c r="H8" s="591"/>
      <c r="I8" s="126">
        <f t="array" ref="I8">INDEX(Innertable,MATCH($B8,MaterialData!$B$6:$B$11,0),MATCH(I$7,MaterialData!$C$4:$S$4,0))</f>
        <v>0</v>
      </c>
      <c r="J8" s="126">
        <f>INDEX(Innertable,MATCH($B8,MaterialData!$B$6:$B$11,0),MATCH(J$7,MaterialData!$C$4:$S$4,0))</f>
        <v>0</v>
      </c>
      <c r="K8" s="590"/>
      <c r="S8" s="88" t="s">
        <v>488</v>
      </c>
      <c r="T8" s="50">
        <f>T5*T6</f>
        <v>0</v>
      </c>
      <c r="U8" s="88" t="s">
        <v>489</v>
      </c>
      <c r="V8" s="50">
        <f>(T5*T6^3)/12</f>
        <v>0</v>
      </c>
    </row>
    <row r="9" spans="2:22" ht="12.75" customHeight="1" x14ac:dyDescent="0.3">
      <c r="B9" s="12" t="s">
        <v>218</v>
      </c>
      <c r="C9" s="46">
        <f t="array" ref="C9">INDEX(Innertable,MATCH($B9,MaterialData!$B$6:$B$11,0),MATCH(C$7,MaterialData!$C$4:$P$4,0))</f>
        <v>305000000</v>
      </c>
      <c r="D9" s="50"/>
      <c r="E9" s="46">
        <f t="array" ref="E9">INDEX(Innertable,MATCH($B9,MaterialData!$B$6:$B$11,0),MATCH(E$7,MaterialData!$C$4:$S$4,0))</f>
        <v>305000000</v>
      </c>
      <c r="F9" s="46">
        <f t="array" ref="F9">INDEX(Innertable,MATCH($B9,MaterialData!$B$6:$B$11,0),MATCH(F$7,MaterialData!$C$4:$S$4,0))</f>
        <v>305000000</v>
      </c>
      <c r="G9" s="46">
        <f t="array" ref="G9">INDEX(Innertable,MATCH($B9,MaterialData!$B$6:$B$11,0),MATCH(G$7,MaterialData!$C$4:$S$4,0))</f>
        <v>305000000</v>
      </c>
      <c r="H9" s="591"/>
      <c r="I9" s="126" t="e">
        <f t="array" ref="I9">INDEX(Innertable,MATCH($B9,MaterialData!$B$6:$B$11,0),MATCH(I$7,MaterialData!$C$4:$S$4,0))</f>
        <v>#DIV/0!</v>
      </c>
      <c r="J9" s="126" t="e">
        <f t="array" ref="J9">INDEX(Innertable,MATCH($B9,MaterialData!$B$6:$B$11,0),MATCH(J$7,MaterialData!$C$4:$S$4,0))</f>
        <v>#DIV/0!</v>
      </c>
      <c r="K9" s="591"/>
      <c r="S9" s="88" t="s">
        <v>490</v>
      </c>
      <c r="T9" s="50">
        <f>U5*U6</f>
        <v>0</v>
      </c>
      <c r="U9" s="88" t="s">
        <v>491</v>
      </c>
      <c r="V9" s="50">
        <f>(U5*U6^3)/12</f>
        <v>0</v>
      </c>
    </row>
    <row r="10" spans="2:22" ht="12.75" customHeight="1" x14ac:dyDescent="0.3">
      <c r="B10" s="12" t="s">
        <v>219</v>
      </c>
      <c r="C10" s="46">
        <f t="array" ref="C10">INDEX(Innertable,MATCH($B10,MaterialData!$B$6:$B$11,0),MATCH(C$7,MaterialData!$C$4:$P$4,0))</f>
        <v>365000000</v>
      </c>
      <c r="D10" s="50"/>
      <c r="E10" s="46">
        <f t="array" ref="E10">INDEX(Innertable,MATCH($B10,MaterialData!$B$6:$B$11,0),MATCH(E$7,MaterialData!$C$4:$S$4,0))</f>
        <v>365000000</v>
      </c>
      <c r="F10" s="46">
        <f t="array" ref="F10">INDEX(Innertable,MATCH($B10,MaterialData!$B$6:$B$11,0),MATCH(F$7,MaterialData!$C$4:$S$4,0))</f>
        <v>365000000</v>
      </c>
      <c r="G10" s="46">
        <f t="array" ref="G10">INDEX(Innertable,MATCH($B10,MaterialData!$B$6:$B$11,0),MATCH(G$7,MaterialData!$C$4:$S$4,0))</f>
        <v>365000000</v>
      </c>
      <c r="H10" s="591"/>
      <c r="I10" s="126" t="e">
        <f t="array" ref="I10">INDEX(Innertable,MATCH($B10,MaterialData!$B$6:$B$11,0),MATCH(I$7,MaterialData!$C$4:$S$4,0))</f>
        <v>#DIV/0!</v>
      </c>
      <c r="J10" s="126" t="e">
        <f t="array" ref="J10">INDEX(Innertable,MATCH($B10,MaterialData!$B$6:$B$11,0),MATCH(J$7,MaterialData!$C$4:$S$4,0))</f>
        <v>#DIV/0!</v>
      </c>
      <c r="K10" s="591"/>
      <c r="S10" s="88" t="s">
        <v>492</v>
      </c>
      <c r="T10" s="23">
        <f>T6/2</f>
        <v>0</v>
      </c>
      <c r="U10" s="88" t="s">
        <v>493</v>
      </c>
      <c r="V10" s="50" t="e">
        <f t="shared" ref="V10:V11" si="0">V8+(T8*($T$12-T10)^2)</f>
        <v>#DIV/0!</v>
      </c>
    </row>
    <row r="11" spans="2:22" ht="12.75" customHeight="1" x14ac:dyDescent="0.3">
      <c r="B11" s="12" t="s">
        <v>220</v>
      </c>
      <c r="C11" s="46">
        <f t="array" ref="C11">INDEX(Innertable,MATCH($B11,MaterialData!$B$6:$B$11,0),MATCH(C$7,MaterialData!$C$4:$P$4,0))</f>
        <v>180000000</v>
      </c>
      <c r="D11" s="50"/>
      <c r="E11" s="46">
        <f t="array" ref="E11">INDEX(Innertable,MATCH($B11,MaterialData!$B$6:$B$11,0),MATCH(E$7,MaterialData!$C$4:$S$4,0))</f>
        <v>180000000</v>
      </c>
      <c r="F11" s="46">
        <f t="array" ref="F11">INDEX(Innertable,MATCH($B11,MaterialData!$B$6:$B$11,0),MATCH(F$7,MaterialData!$C$4:$S$4,0))</f>
        <v>180000000</v>
      </c>
      <c r="G11" s="46">
        <f t="array" ref="G11">INDEX(Innertable,MATCH($B11,MaterialData!$B$6:$B$11,0),MATCH(G$7,MaterialData!$C$4:$S$4,0))</f>
        <v>180000000</v>
      </c>
      <c r="H11" s="591"/>
      <c r="I11" s="126" t="str">
        <f t="array" ref="I11">INDEX(Innertable,MATCH($B11,MaterialData!$B$6:$B$11,0),MATCH(I$7,MaterialData!$C$4:$S$4,0))</f>
        <v>N/A</v>
      </c>
      <c r="J11" s="126" t="str">
        <f t="array" ref="J11">INDEX(Innertable,MATCH($B11,MaterialData!$B$6:$B$11,0),MATCH(J$7,MaterialData!$C$4:$S$4,0))</f>
        <v>N/A</v>
      </c>
      <c r="K11" s="591"/>
      <c r="S11" s="88" t="s">
        <v>494</v>
      </c>
      <c r="T11" s="23">
        <f>(I18-0.5*I20)*0.001</f>
        <v>0</v>
      </c>
      <c r="U11" s="88" t="s">
        <v>495</v>
      </c>
      <c r="V11" s="50" t="e">
        <f t="shared" si="0"/>
        <v>#DIV/0!</v>
      </c>
    </row>
    <row r="12" spans="2:22" ht="12.75" customHeight="1" x14ac:dyDescent="0.3">
      <c r="B12" s="12" t="s">
        <v>221</v>
      </c>
      <c r="C12" s="46">
        <f t="array" ref="C12">INDEX(Innertable,MATCH($B12,MaterialData!$B$6:$B$11,0),MATCH(C$7,MaterialData!$C$4:$P$4,0))</f>
        <v>300000000</v>
      </c>
      <c r="D12" s="50"/>
      <c r="E12" s="46">
        <f t="array" ref="E12">INDEX(Innertable,MATCH($B12,MaterialData!$B$6:$B$11,0),MATCH(E$7,MaterialData!$C$4:$S$4,0))</f>
        <v>300000000</v>
      </c>
      <c r="F12" s="46">
        <f t="array" ref="F12">INDEX(Innertable,MATCH($B12,MaterialData!$B$6:$B$11,0),MATCH(F$7,MaterialData!$C$4:$S$4,0))</f>
        <v>300000000</v>
      </c>
      <c r="G12" s="46">
        <f t="array" ref="G12">INDEX(Innertable,MATCH($B12,MaterialData!$B$6:$B$11,0),MATCH(G$7,MaterialData!$C$4:$S$4,0))</f>
        <v>300000000</v>
      </c>
      <c r="H12" s="591"/>
      <c r="I12" s="126" t="str">
        <f t="array" ref="I12">INDEX(Innertable,MATCH($B12,MaterialData!$B$6:$B$11,0),MATCH(I$7,MaterialData!$C$4:$S$4,0))</f>
        <v>N/A</v>
      </c>
      <c r="J12" s="126" t="str">
        <f t="array" ref="J12">INDEX(Innertable,MATCH($B12,MaterialData!$B$6:$B$11,0),MATCH(J$7,MaterialData!$C$4:$S$4,0))</f>
        <v>N/A</v>
      </c>
      <c r="K12" s="591"/>
      <c r="S12" s="88" t="s">
        <v>496</v>
      </c>
      <c r="T12" s="90" t="e">
        <f>(T8*T10+T9*T11)/(T8+T9)</f>
        <v>#DIV/0!</v>
      </c>
      <c r="U12" s="88" t="s">
        <v>497</v>
      </c>
      <c r="V12" s="48" t="e">
        <f>SUM(V10:V11)</f>
        <v>#DIV/0!</v>
      </c>
    </row>
    <row r="13" spans="2:22" ht="12.75" customHeight="1" x14ac:dyDescent="0.2">
      <c r="B13" s="12" t="s">
        <v>568</v>
      </c>
      <c r="C13" s="127" t="s">
        <v>121</v>
      </c>
      <c r="E13" s="78" t="s">
        <v>569</v>
      </c>
      <c r="F13" s="127" t="s">
        <v>121</v>
      </c>
      <c r="G13" s="127" t="s">
        <v>121</v>
      </c>
      <c r="H13" s="590"/>
      <c r="I13" s="498"/>
      <c r="K13" s="590"/>
      <c r="V13" s="50"/>
    </row>
    <row r="14" spans="2:22" ht="12.75" customHeight="1" x14ac:dyDescent="0.2">
      <c r="B14" s="592" t="s">
        <v>498</v>
      </c>
      <c r="C14" s="34">
        <v>3</v>
      </c>
      <c r="E14" s="78">
        <v>3</v>
      </c>
      <c r="F14" s="78">
        <v>0</v>
      </c>
      <c r="G14" s="78">
        <v>0</v>
      </c>
      <c r="H14" s="590"/>
      <c r="I14" s="590"/>
      <c r="K14" s="590"/>
      <c r="S14" s="5" t="s">
        <v>570</v>
      </c>
      <c r="T14" s="6" t="s">
        <v>482</v>
      </c>
      <c r="U14" s="6" t="s">
        <v>483</v>
      </c>
    </row>
    <row r="15" spans="2:22" ht="12.75" customHeight="1" x14ac:dyDescent="0.2">
      <c r="B15" s="12" t="s">
        <v>460</v>
      </c>
      <c r="C15" s="34">
        <v>25.4</v>
      </c>
      <c r="E15" s="78">
        <v>25.4</v>
      </c>
      <c r="F15" s="78">
        <v>25.4</v>
      </c>
      <c r="G15" s="78">
        <v>25.4</v>
      </c>
      <c r="H15" s="590"/>
      <c r="I15" s="590"/>
      <c r="K15" s="590"/>
      <c r="S15" s="88" t="s">
        <v>484</v>
      </c>
      <c r="T15" s="23">
        <f t="shared" ref="T15:T16" si="1">J21/1000</f>
        <v>0</v>
      </c>
      <c r="U15" s="88">
        <f>J20/1000</f>
        <v>0</v>
      </c>
    </row>
    <row r="16" spans="2:22" ht="12.75" customHeight="1" x14ac:dyDescent="0.2">
      <c r="B16" s="12" t="s">
        <v>461</v>
      </c>
      <c r="C16" s="34">
        <v>1.6</v>
      </c>
      <c r="E16" s="78">
        <v>1.6</v>
      </c>
      <c r="F16" s="78">
        <v>1.6</v>
      </c>
      <c r="G16" s="78">
        <v>1.6</v>
      </c>
      <c r="H16" s="590"/>
      <c r="I16" s="590"/>
      <c r="K16" s="590"/>
      <c r="S16" s="88" t="s">
        <v>487</v>
      </c>
      <c r="T16" s="23">
        <f t="shared" si="1"/>
        <v>0</v>
      </c>
      <c r="U16" s="88">
        <f>J22/1000</f>
        <v>0</v>
      </c>
    </row>
    <row r="17" spans="2:22" ht="12.75" customHeight="1" x14ac:dyDescent="0.2">
      <c r="E17" s="496"/>
      <c r="F17" s="629" t="s">
        <v>516</v>
      </c>
      <c r="G17" s="51" t="str">
        <f>IF(AND(L27&gt;=100,F2="tubing only",NOT(OR(E18="NO",F18="NO",G18="NO"))),"YES","NO")</f>
        <v>YES</v>
      </c>
      <c r="H17" s="590"/>
      <c r="I17" s="16"/>
      <c r="K17" s="590"/>
    </row>
    <row r="18" spans="2:22" ht="12.75" customHeight="1" x14ac:dyDescent="0.3">
      <c r="B18" s="12" t="s">
        <v>499</v>
      </c>
      <c r="E18" s="630" t="str">
        <f t="shared" ref="E18:G18" si="2">IF(E14=0,"N/A",IF(AND(E5=$C$5,OR(OR(E15&gt;=$C$15,AND(E15&gt;=25,E15&lt;25.4,E16&gt;=1.75)),AND(E6="square",E15&gt;=25,E16&gt;=1.25)),OR(AND(E6="round",E16&gt;=1.6),OR(AND(E6="square",E16&gt;=1.25,E15&gt;=25),AND(E6="square",E16&gt;=1.2,E15&gt;=26)))),"YES","NO"))</f>
        <v>YES</v>
      </c>
      <c r="F18" s="631" t="str">
        <f t="shared" si="2"/>
        <v>N/A</v>
      </c>
      <c r="G18" s="631" t="str">
        <f t="shared" si="2"/>
        <v>N/A</v>
      </c>
      <c r="H18" s="590"/>
      <c r="I18" s="121">
        <f t="shared" ref="I18:J18" si="3">I19+I20+I21</f>
        <v>0</v>
      </c>
      <c r="J18" s="92">
        <f t="shared" si="3"/>
        <v>0</v>
      </c>
      <c r="K18" s="590"/>
      <c r="S18" s="88" t="s">
        <v>488</v>
      </c>
      <c r="T18" s="50">
        <f>T15*T16</f>
        <v>0</v>
      </c>
      <c r="U18" s="88" t="s">
        <v>489</v>
      </c>
      <c r="V18" s="50">
        <f>(T15^3*T16)/12</f>
        <v>0</v>
      </c>
    </row>
    <row r="19" spans="2:22" ht="12.75" customHeight="1" x14ac:dyDescent="0.3">
      <c r="B19" s="12" t="s">
        <v>500</v>
      </c>
      <c r="E19" s="494"/>
      <c r="G19" s="273"/>
      <c r="H19" s="590"/>
      <c r="I19" s="93"/>
      <c r="J19" s="78"/>
      <c r="K19" s="590"/>
      <c r="S19" s="88" t="s">
        <v>490</v>
      </c>
      <c r="T19" s="50">
        <f>U15*U16</f>
        <v>0</v>
      </c>
      <c r="U19" s="88" t="s">
        <v>491</v>
      </c>
      <c r="V19" s="50">
        <f>(U15^3*U16)/12</f>
        <v>0</v>
      </c>
    </row>
    <row r="20" spans="2:22" ht="12.75" customHeight="1" x14ac:dyDescent="0.3">
      <c r="B20" s="12" t="s">
        <v>501</v>
      </c>
      <c r="E20" s="494"/>
      <c r="G20" s="273"/>
      <c r="H20" s="590"/>
      <c r="I20" s="78"/>
      <c r="J20" s="93"/>
      <c r="K20" s="590"/>
      <c r="M20" s="1" t="str">
        <f>IF(OR(AND(I20&lt;0.4*I21,I20&lt;1),AND(J20&lt;0.4*J21,J20&lt;1)),"Asymmetrical lay-up: skin too thin in comparison, see T3.4.4.","")</f>
        <v/>
      </c>
      <c r="N20" s="124"/>
      <c r="S20" s="88" t="s">
        <v>508</v>
      </c>
      <c r="T20" s="23">
        <f>J21/2000</f>
        <v>0</v>
      </c>
      <c r="U20" s="88" t="s">
        <v>493</v>
      </c>
      <c r="V20" s="50" t="e">
        <f t="shared" ref="V20:V21" si="4">V18+(T18*($T$22-T20)^2)</f>
        <v>#DIV/0!</v>
      </c>
    </row>
    <row r="21" spans="2:22" ht="12.75" customHeight="1" x14ac:dyDescent="0.3">
      <c r="B21" s="12" t="s">
        <v>502</v>
      </c>
      <c r="E21" s="494"/>
      <c r="G21" s="273"/>
      <c r="H21" s="590"/>
      <c r="I21" s="78"/>
      <c r="J21" s="93"/>
      <c r="K21" s="590"/>
      <c r="M21" s="1" t="str">
        <f>IF(OR(AND(I21&lt;0.4*I20,I21&lt;1),AND(J21&lt;0.4*J20,J21&lt;1)),"Asymmetrical lay-up: skin too thin in comparison, see T3.4.4.","")</f>
        <v/>
      </c>
      <c r="N21" s="124"/>
      <c r="S21" s="88" t="s">
        <v>509</v>
      </c>
      <c r="T21" s="23">
        <f>(J18-0.5*J20)*0.001</f>
        <v>0</v>
      </c>
      <c r="U21" s="88" t="s">
        <v>495</v>
      </c>
      <c r="V21" s="50" t="e">
        <f t="shared" si="4"/>
        <v>#DIV/0!</v>
      </c>
    </row>
    <row r="22" spans="2:22" ht="12.75" customHeight="1" x14ac:dyDescent="0.3">
      <c r="B22" s="12" t="s">
        <v>571</v>
      </c>
      <c r="E22" s="494"/>
      <c r="G22" s="273"/>
      <c r="H22" s="590"/>
      <c r="I22" s="93"/>
      <c r="J22" s="78"/>
      <c r="K22" s="590"/>
      <c r="S22" s="88" t="s">
        <v>496</v>
      </c>
      <c r="T22" s="90" t="e">
        <f>(T18*T20+T19*T21)/(T18+T19)</f>
        <v>#DIV/0!</v>
      </c>
      <c r="U22" s="88" t="s">
        <v>497</v>
      </c>
      <c r="V22" s="48" t="e">
        <f>SUM(V20:V21)</f>
        <v>#DIV/0!</v>
      </c>
    </row>
    <row r="23" spans="2:22" ht="12.75" customHeight="1" x14ac:dyDescent="0.2">
      <c r="E23" s="602"/>
      <c r="F23" s="226"/>
      <c r="G23" s="577"/>
      <c r="H23" s="590"/>
      <c r="I23" s="498"/>
      <c r="K23" s="590"/>
      <c r="P23" s="50"/>
    </row>
    <row r="24" spans="2:22" ht="12.75" customHeight="1" x14ac:dyDescent="0.2">
      <c r="B24" s="12" t="s">
        <v>462</v>
      </c>
      <c r="C24" s="34">
        <f t="shared" ref="C24:C25" si="5">C15/1000</f>
        <v>2.5399999999999999E-2</v>
      </c>
      <c r="E24" s="34">
        <f t="shared" ref="E24:G24" si="6">IF($F$2="composite only","No tubes",IF(E14=0,"No tubes",E15/1000))</f>
        <v>2.5399999999999999E-2</v>
      </c>
      <c r="F24" s="34" t="str">
        <f t="shared" si="6"/>
        <v>No tubes</v>
      </c>
      <c r="G24" s="34" t="str">
        <f t="shared" si="6"/>
        <v>No tubes</v>
      </c>
      <c r="H24" s="590"/>
      <c r="I24" s="590"/>
      <c r="K24" s="590"/>
      <c r="P24" s="50"/>
    </row>
    <row r="25" spans="2:22" ht="12.75" customHeight="1" x14ac:dyDescent="0.2">
      <c r="B25" s="12" t="s">
        <v>463</v>
      </c>
      <c r="C25" s="34">
        <f t="shared" si="5"/>
        <v>1.6000000000000001E-3</v>
      </c>
      <c r="E25" s="34">
        <f t="shared" ref="E25:G25" si="7">IF(E24="no tubes","",IF(E14=0,"",E16/1000))</f>
        <v>1.6000000000000001E-3</v>
      </c>
      <c r="F25" s="34" t="str">
        <f t="shared" si="7"/>
        <v/>
      </c>
      <c r="G25" s="34" t="str">
        <f t="shared" si="7"/>
        <v/>
      </c>
      <c r="H25" s="16"/>
      <c r="I25" s="16"/>
      <c r="K25" s="16"/>
      <c r="P25" s="50"/>
      <c r="T25" s="79"/>
    </row>
    <row r="26" spans="2:22" ht="12.75" customHeight="1" x14ac:dyDescent="0.2">
      <c r="B26" s="12" t="s">
        <v>464</v>
      </c>
      <c r="C26" s="46">
        <f>IF(C6="Round",((C24)^4-((C24-2*C25))^4)*3.142/64,((C24)^4-((C24-2*C25))^4)/12)</f>
        <v>8.5099184800000022E-9</v>
      </c>
      <c r="E26" s="46">
        <f t="shared" ref="E26:G26" si="8">IF(E24="no tubes","",IF(E14=0,"",IF(E6="Round",(((E24)^4-((E24-2*E25))^4)*3.142/64),IF(E6="Square",(((E24)^4-((E24-2*E25))^4)/12),""))))</f>
        <v>8.5099184800000022E-9</v>
      </c>
      <c r="F26" s="46" t="str">
        <f t="shared" si="8"/>
        <v/>
      </c>
      <c r="G26" s="46" t="str">
        <f t="shared" si="8"/>
        <v/>
      </c>
      <c r="H26" s="46">
        <f t="shared" ref="H26:H33" si="9">IF(SUM(E26:G26)&gt;0,SUM(E26:G26),"")</f>
        <v>8.5099184800000022E-9</v>
      </c>
      <c r="I26" s="94" t="str">
        <f>IF($F$2="Tubing only","Tubing Only",V12)</f>
        <v>Tubing Only</v>
      </c>
      <c r="J26" s="94" t="str">
        <f>IF($F$2="Tubing only","Tubing Only",V22)</f>
        <v>Tubing Only</v>
      </c>
      <c r="K26" s="46">
        <f t="shared" ref="K26:K28" si="10">IF($F$2="Tubing only",H26,IF($F$2="Composite only",I26+J26,IF($F$2="Tubes + Composite",H26+I26+J26,"No Type Selected")))</f>
        <v>8.5099184800000022E-9</v>
      </c>
      <c r="P26" s="50"/>
      <c r="S26" s="50"/>
      <c r="T26" s="79"/>
    </row>
    <row r="27" spans="2:22" ht="12.75" customHeight="1" x14ac:dyDescent="0.2">
      <c r="B27" s="12" t="s">
        <v>465</v>
      </c>
      <c r="C27" s="46">
        <f>C8*C26*C14</f>
        <v>5105.9510880000016</v>
      </c>
      <c r="D27" s="50"/>
      <c r="E27" s="46">
        <f>IF(E24="no tubes","",IF(E14=0,"",IF(AND(E13="bent/multi",E15&lt;25),0,IF(AND(E13="bent/multi",E16&lt;1.2),0,E8*E26*E14))))</f>
        <v>5105.9510880000016</v>
      </c>
      <c r="F27" s="46" t="str">
        <f t="shared" ref="F27:G27" si="11">IF(F24="no tubes","",IF(F14=0,"",F8*F26*F14))</f>
        <v/>
      </c>
      <c r="G27" s="46" t="str">
        <f t="shared" si="11"/>
        <v/>
      </c>
      <c r="H27" s="46">
        <f t="shared" si="9"/>
        <v>5105.9510880000016</v>
      </c>
      <c r="I27" s="129" t="str">
        <f>IF(I26="Tubing Only","",IF(I22&gt;325,0,I26*I8))</f>
        <v/>
      </c>
      <c r="J27" s="94" t="str">
        <f>IF(J26="Tubing Only","",J26*J8)</f>
        <v/>
      </c>
      <c r="K27" s="46">
        <f t="shared" si="10"/>
        <v>5105.9510880000016</v>
      </c>
      <c r="L27" s="13">
        <f>IF(AND(NOT($F$2="tubes + composite"),OR(AND($G$14&gt;0,G27&lt;(C27/3)),AND($F$14&gt;0,F27&lt;(C27/3)),AND($E$14&gt;0,E27&lt;(C27/3)))),0,100*K27/C27)</f>
        <v>100</v>
      </c>
      <c r="M27" s="23" t="str">
        <f>IF((100&gt;L27)*AND(L27&gt;=60),"For Composites Only, Additional Proof Required","")</f>
        <v/>
      </c>
    </row>
    <row r="28" spans="2:22" ht="12.75" customHeight="1" x14ac:dyDescent="0.2">
      <c r="B28" s="12" t="s">
        <v>466</v>
      </c>
      <c r="C28" s="81">
        <f>IF(C24="no tubes","",IF(C14=0,"",IF(C6="Round",C14*((C15^2-(C15-2*C16)^2)*PI()/4),IF(C6="Square",C14*(C15^2-(C15-2*C16)^2),""))))</f>
        <v>358.89554474609793</v>
      </c>
      <c r="D28" s="603"/>
      <c r="E28" s="81">
        <f t="shared" ref="E28:G28" si="12">IF(E24="no tubes","",IF(E14=0,"",IF(E6="Round",E14*((E15^2-(E15-2*E16)^2)*PI()/4),IF(E6="Square",E14*(E15^2-(E15-2*E16)^2),""))))</f>
        <v>358.89554474609793</v>
      </c>
      <c r="F28" s="81" t="str">
        <f t="shared" si="12"/>
        <v/>
      </c>
      <c r="G28" s="81" t="str">
        <f t="shared" si="12"/>
        <v/>
      </c>
      <c r="H28" s="81">
        <f t="shared" si="9"/>
        <v>358.89554474609793</v>
      </c>
      <c r="I28" s="81" t="str">
        <f t="shared" ref="I28:J28" si="13">IF(I26="Tubing Only","",(I18-I19)*I22)</f>
        <v/>
      </c>
      <c r="J28" s="81" t="str">
        <f t="shared" si="13"/>
        <v/>
      </c>
      <c r="K28" s="46">
        <f t="shared" si="10"/>
        <v>358.89554474609793</v>
      </c>
      <c r="L28" s="117">
        <f>IF(AND($F$2="tubing only",AND(E5="steel",F5="steel",G5="steel")),100*K28/C28,"NA")</f>
        <v>100</v>
      </c>
      <c r="M28" s="23" t="str">
        <f t="shared" ref="M28:M32" si="14">IF(AND(95&lt;L28,L28&lt;100),"For tubes only, provided your actual tube measures &gt;= your nominal OD and wall this is OK","")</f>
        <v/>
      </c>
      <c r="S28" s="50"/>
    </row>
    <row r="29" spans="2:22" ht="12.75" customHeight="1" x14ac:dyDescent="0.2">
      <c r="B29" s="12" t="s">
        <v>467</v>
      </c>
      <c r="C29" s="46">
        <f t="shared" ref="C29:C31" si="15">C$28*C9/1000000</f>
        <v>109463.14114755986</v>
      </c>
      <c r="D29" s="50"/>
      <c r="E29" s="46">
        <f t="shared" ref="E29:G29" si="16">IF(E24="no tubes","",IF(E14=0,"",E$28*E9/1000000))</f>
        <v>109463.14114755986</v>
      </c>
      <c r="F29" s="46" t="str">
        <f t="shared" si="16"/>
        <v/>
      </c>
      <c r="G29" s="46" t="str">
        <f t="shared" si="16"/>
        <v/>
      </c>
      <c r="H29" s="46">
        <f t="shared" si="9"/>
        <v>109463.14114755986</v>
      </c>
      <c r="I29" s="46" t="str">
        <f t="shared" ref="I29:J29" si="17">IF(I26="Tubing Only","","N/A")</f>
        <v/>
      </c>
      <c r="J29" s="46" t="str">
        <f t="shared" si="17"/>
        <v/>
      </c>
      <c r="K29" s="46">
        <f t="shared" ref="K29:K33" si="18">IF($F$2="Tubing only",H29,"N/A")</f>
        <v>109463.14114755986</v>
      </c>
      <c r="L29" s="13">
        <f t="shared" ref="L29:L33" si="19">IF(AND($F$2="tubing only",OR($E29&lt;0.95*($E$14/$C$14)*$C29,$F29&lt;0.95*($F$14/$C$14)*$C29,$G29&lt;0.95*($G$14/$C$14)*$C29)),0,IF(NOT($F$2="tubing only"),"NA",100*H29/C29))</f>
        <v>100</v>
      </c>
      <c r="M29" s="23" t="str">
        <f t="shared" si="14"/>
        <v/>
      </c>
    </row>
    <row r="30" spans="2:22" ht="12.75" customHeight="1" x14ac:dyDescent="0.2">
      <c r="B30" s="12" t="s">
        <v>468</v>
      </c>
      <c r="C30" s="46">
        <f t="shared" si="15"/>
        <v>130996.87383232574</v>
      </c>
      <c r="D30" s="50"/>
      <c r="E30" s="46">
        <f t="shared" ref="E30:G30" si="20">IF(E24="no tubes","",IF(E14=0,"",E$28*E10/1000000))</f>
        <v>130996.87383232574</v>
      </c>
      <c r="F30" s="46" t="str">
        <f t="shared" si="20"/>
        <v/>
      </c>
      <c r="G30" s="46" t="str">
        <f t="shared" si="20"/>
        <v/>
      </c>
      <c r="H30" s="46">
        <f t="shared" si="9"/>
        <v>130996.87383232574</v>
      </c>
      <c r="I30" s="46" t="str">
        <f t="shared" ref="I30:J30" si="21">IF(I26="Tubing Only","","N/A")</f>
        <v/>
      </c>
      <c r="J30" s="46" t="str">
        <f t="shared" si="21"/>
        <v/>
      </c>
      <c r="K30" s="46">
        <f t="shared" si="18"/>
        <v>130996.87383232574</v>
      </c>
      <c r="L30" s="13">
        <f t="shared" si="19"/>
        <v>100</v>
      </c>
      <c r="M30" s="23" t="str">
        <f t="shared" si="14"/>
        <v/>
      </c>
      <c r="S30" s="50"/>
    </row>
    <row r="31" spans="2:22" ht="12.75" customHeight="1" x14ac:dyDescent="0.2">
      <c r="B31" s="12" t="s">
        <v>469</v>
      </c>
      <c r="C31" s="46">
        <f t="shared" si="15"/>
        <v>64601.198054297631</v>
      </c>
      <c r="D31" s="50"/>
      <c r="E31" s="46">
        <f t="shared" ref="E31:G31" si="22">IF(E24="no tubes","",IF(E14=0,"",E$28*E11/1000000))</f>
        <v>64601.198054297631</v>
      </c>
      <c r="F31" s="46" t="str">
        <f t="shared" si="22"/>
        <v/>
      </c>
      <c r="G31" s="46" t="str">
        <f t="shared" si="22"/>
        <v/>
      </c>
      <c r="H31" s="46">
        <f t="shared" si="9"/>
        <v>64601.198054297631</v>
      </c>
      <c r="I31" s="46" t="str">
        <f t="shared" ref="I31:J31" si="23">IF(I26="Tubing Only","","N/A")</f>
        <v/>
      </c>
      <c r="J31" s="46" t="str">
        <f t="shared" si="23"/>
        <v/>
      </c>
      <c r="K31" s="46">
        <f t="shared" si="18"/>
        <v>64601.198054297631</v>
      </c>
      <c r="L31" s="13">
        <f t="shared" si="19"/>
        <v>100</v>
      </c>
      <c r="M31" s="23" t="str">
        <f t="shared" si="14"/>
        <v/>
      </c>
      <c r="S31" s="50"/>
    </row>
    <row r="32" spans="2:22" ht="12.75" customHeight="1" x14ac:dyDescent="0.2">
      <c r="B32" s="12" t="s">
        <v>470</v>
      </c>
      <c r="C32" s="46">
        <f>IF(C14=0,"",C$28*C12/1000000)</f>
        <v>107668.66342382938</v>
      </c>
      <c r="D32" s="50"/>
      <c r="E32" s="46">
        <f t="shared" ref="E32:G32" si="24">IF(E24="no tubes","",IF(E14=0,"",E$28*E12/1000000))</f>
        <v>107668.66342382938</v>
      </c>
      <c r="F32" s="46" t="str">
        <f t="shared" si="24"/>
        <v/>
      </c>
      <c r="G32" s="46" t="str">
        <f t="shared" si="24"/>
        <v/>
      </c>
      <c r="H32" s="46">
        <f t="shared" si="9"/>
        <v>107668.66342382938</v>
      </c>
      <c r="I32" s="46" t="str">
        <f t="shared" ref="I32:J32" si="25">IF(I26="tubing only","","N/A")</f>
        <v/>
      </c>
      <c r="J32" s="46" t="str">
        <f t="shared" si="25"/>
        <v/>
      </c>
      <c r="K32" s="46">
        <f t="shared" si="18"/>
        <v>107668.66342382938</v>
      </c>
      <c r="L32" s="13">
        <f t="shared" si="19"/>
        <v>100</v>
      </c>
      <c r="M32" s="23" t="str">
        <f t="shared" si="14"/>
        <v/>
      </c>
      <c r="S32" s="50"/>
    </row>
    <row r="33" spans="2:16" ht="12.75" customHeight="1" x14ac:dyDescent="0.2">
      <c r="B33" s="12" t="s">
        <v>471</v>
      </c>
      <c r="C33" s="46">
        <f>C14*4*C10*C26/(0.5*C24*1)</f>
        <v>2934.9167671181112</v>
      </c>
      <c r="E33" s="46">
        <f t="shared" ref="E33:G33" si="26">IF(E24="no tubes","",IF(E14=0,"",E14*4*E10*E26/(0.5*E24*1)))</f>
        <v>2934.9167671181112</v>
      </c>
      <c r="F33" s="46" t="str">
        <f t="shared" si="26"/>
        <v/>
      </c>
      <c r="G33" s="46" t="str">
        <f t="shared" si="26"/>
        <v/>
      </c>
      <c r="H33" s="46">
        <f t="shared" si="9"/>
        <v>2934.9167671181112</v>
      </c>
      <c r="I33" s="46" t="str">
        <f t="shared" ref="I33:J33" si="27">IF(I26="tubing only","","N/A")</f>
        <v/>
      </c>
      <c r="J33" s="46" t="str">
        <f t="shared" si="27"/>
        <v/>
      </c>
      <c r="K33" s="46">
        <f t="shared" si="18"/>
        <v>2934.9167671181112</v>
      </c>
      <c r="L33" s="13">
        <f t="shared" si="19"/>
        <v>99.999999999999986</v>
      </c>
      <c r="M33" s="23" t="str">
        <f>IF((99.9&gt;L33)*AND(L33&gt;60),"For Composites Only, Additional Proof Required","")</f>
        <v/>
      </c>
    </row>
    <row r="34" spans="2:16" ht="12.75" customHeight="1" x14ac:dyDescent="0.2">
      <c r="B34" s="12" t="s">
        <v>472</v>
      </c>
      <c r="C34" s="46">
        <f>IF(C14=0,"",C33*1^3/(48*C27))</f>
        <v>1.1975065616797901E-2</v>
      </c>
      <c r="E34" s="46">
        <f t="shared" ref="E34:G34" si="28">IF(E24="no tubes","",IF(E14=0,"",($C$33*1^3/(48*E27))))</f>
        <v>1.1975065616797901E-2</v>
      </c>
      <c r="F34" s="46" t="str">
        <f t="shared" si="28"/>
        <v/>
      </c>
      <c r="G34" s="46" t="str">
        <f t="shared" si="28"/>
        <v/>
      </c>
      <c r="H34" s="46">
        <f>IF(F2="composite only","",$C$33*1^3/(48*H27))</f>
        <v>1.1975065616797901E-2</v>
      </c>
      <c r="I34" s="46" t="str">
        <f t="shared" ref="I34:J34" si="29">IF(NOT($F$2="tubing only"),"N/A","")</f>
        <v/>
      </c>
      <c r="J34" s="46" t="str">
        <f t="shared" si="29"/>
        <v/>
      </c>
      <c r="K34" s="46" t="str">
        <f>IF($F$2="Tubing only","","N/A")</f>
        <v/>
      </c>
      <c r="L34" s="13">
        <f>IF(AND($F$2="tubing only",H34&gt;1.05*C34),101,IF(NOT($F$2="tubing only"),"NA",100*H34/C34))</f>
        <v>100.00000000000001</v>
      </c>
      <c r="M34" s="23" t="str">
        <f>IF((100&lt;L34)*AND(L34&lt;=166.667),"For Composites Only, Additional Proof Required","")</f>
        <v/>
      </c>
    </row>
    <row r="35" spans="2:16" ht="12.75" customHeight="1" x14ac:dyDescent="0.2">
      <c r="B35" s="12" t="s">
        <v>473</v>
      </c>
      <c r="C35" s="46">
        <f>0.5*C33*(C33*1^3/(48*C27))</f>
        <v>17.572910433039873</v>
      </c>
      <c r="E35" s="46">
        <f t="shared" ref="E35:G35" si="30">IF(E24="no tubes","",0.5*E33*(E33*1^3/(48*E27)))</f>
        <v>17.572910433039873</v>
      </c>
      <c r="F35" s="46" t="str">
        <f t="shared" si="30"/>
        <v/>
      </c>
      <c r="G35" s="46" t="str">
        <f t="shared" si="30"/>
        <v/>
      </c>
      <c r="H35" s="46">
        <f>IF(SUM(E35:G35)&gt;0,SUM(E35:G35),"")</f>
        <v>17.572910433039873</v>
      </c>
      <c r="I35" s="46" t="str">
        <f t="shared" ref="I35:J35" si="31">IF(I26="tubing only","","N/A")</f>
        <v/>
      </c>
      <c r="J35" s="46" t="str">
        <f t="shared" si="31"/>
        <v/>
      </c>
      <c r="K35" s="46">
        <f>IF($F$2="Tubing only",H35,IF($F$2="Composite only",I35,IF($F$2="Tubes + Composite",H35+I35,"No Type Selected")))</f>
        <v>17.572910433039873</v>
      </c>
      <c r="L35" s="13">
        <f>IF(AND($F$2="tubing only",OR($E35&lt;(0.999*E14/C14)*$C35,$F35&lt;(F14/C14)*$C35,$G35&lt;(G14/C14)*$C35)),0,IF(NOT($F$2="tubing only"),"NA",100*H35/C35))</f>
        <v>100</v>
      </c>
      <c r="M35" s="23" t="str">
        <f>IF((99.9&gt;L35)*AND(L35&gt;60),"For Composites Only, Additional Proof Required","")</f>
        <v/>
      </c>
      <c r="N35" s="9" t="s">
        <v>240</v>
      </c>
      <c r="O35" s="9"/>
      <c r="P35" s="9"/>
    </row>
    <row r="36" spans="2:16" ht="12.75" customHeight="1" x14ac:dyDescent="0.2">
      <c r="C36" s="99">
        <f>0.99*C27/C14</f>
        <v>1684.9638590400007</v>
      </c>
      <c r="D36" s="100"/>
      <c r="E36" s="99">
        <f t="shared" ref="E36:G36" si="32">IF(AND($F$2="tubing only",E14&gt;0),E27/E14,9E+99)</f>
        <v>1701.9836960000005</v>
      </c>
      <c r="F36" s="99">
        <f t="shared" si="32"/>
        <v>8.9999999999999999E+99</v>
      </c>
      <c r="G36" s="99">
        <f t="shared" si="32"/>
        <v>8.9999999999999999E+99</v>
      </c>
      <c r="H36" s="8"/>
    </row>
    <row r="37" spans="2:16" ht="12.75" customHeight="1" x14ac:dyDescent="0.2">
      <c r="B37" s="5" t="s">
        <v>504</v>
      </c>
      <c r="E37" s="50"/>
    </row>
    <row r="38" spans="2:16" ht="12.75" customHeight="1" x14ac:dyDescent="0.2">
      <c r="B38" s="634" t="s">
        <v>505</v>
      </c>
      <c r="C38" s="434"/>
      <c r="D38" s="224"/>
      <c r="E38" s="224"/>
      <c r="F38" s="224"/>
      <c r="G38" s="224"/>
      <c r="H38" s="224"/>
      <c r="I38" s="224"/>
      <c r="J38" s="224"/>
      <c r="K38" s="224"/>
      <c r="L38" s="224"/>
      <c r="M38" s="224"/>
      <c r="N38" s="224"/>
      <c r="O38" s="224"/>
      <c r="P38" s="560"/>
    </row>
    <row r="39" spans="2:16" ht="12.75" customHeight="1" x14ac:dyDescent="0.2">
      <c r="B39" s="632" t="s">
        <v>506</v>
      </c>
      <c r="C39" s="433"/>
      <c r="D39" s="221"/>
      <c r="E39" s="221"/>
      <c r="F39" s="221"/>
      <c r="G39" s="221"/>
      <c r="H39" s="221"/>
      <c r="I39" s="221"/>
      <c r="J39" s="221"/>
      <c r="K39" s="221"/>
      <c r="L39" s="221"/>
      <c r="M39" s="221"/>
      <c r="N39" s="221"/>
      <c r="O39" s="221"/>
      <c r="P39" s="243"/>
    </row>
    <row r="40" spans="2:16" ht="12.75" customHeight="1" x14ac:dyDescent="0.2">
      <c r="B40" s="242"/>
      <c r="C40" s="435"/>
      <c r="D40" s="221"/>
      <c r="E40" s="221"/>
      <c r="F40" s="221"/>
      <c r="G40" s="221"/>
      <c r="H40" s="221"/>
      <c r="I40" s="221"/>
      <c r="J40" s="221"/>
      <c r="K40" s="221"/>
      <c r="L40" s="221"/>
      <c r="M40" s="221"/>
      <c r="N40" s="221"/>
      <c r="O40" s="221"/>
      <c r="P40" s="243"/>
    </row>
    <row r="41" spans="2:16" ht="12.75" customHeight="1" x14ac:dyDescent="0.2">
      <c r="B41" s="242"/>
      <c r="C41" s="221"/>
      <c r="D41" s="221"/>
      <c r="E41" s="221"/>
      <c r="F41" s="221"/>
      <c r="G41" s="221"/>
      <c r="H41" s="221"/>
      <c r="I41" s="221"/>
      <c r="J41" s="221"/>
      <c r="K41" s="221"/>
      <c r="L41" s="221"/>
      <c r="M41" s="221"/>
      <c r="N41" s="221"/>
      <c r="O41" s="221"/>
      <c r="P41" s="243"/>
    </row>
    <row r="42" spans="2:16" ht="12.75" customHeight="1" x14ac:dyDescent="0.2">
      <c r="B42" s="242"/>
      <c r="C42" s="221"/>
      <c r="D42" s="221"/>
      <c r="E42" s="221"/>
      <c r="F42" s="221"/>
      <c r="G42" s="221"/>
      <c r="H42" s="221"/>
      <c r="I42" s="221"/>
      <c r="J42" s="221"/>
      <c r="K42" s="221"/>
      <c r="L42" s="221"/>
      <c r="M42" s="221"/>
      <c r="N42" s="221"/>
      <c r="O42" s="221"/>
      <c r="P42" s="243"/>
    </row>
    <row r="43" spans="2:16" ht="12.75" customHeight="1" x14ac:dyDescent="0.2">
      <c r="B43" s="242"/>
      <c r="C43" s="221"/>
      <c r="D43" s="221"/>
      <c r="E43" s="221"/>
      <c r="F43" s="221"/>
      <c r="G43" s="221"/>
      <c r="H43" s="221"/>
      <c r="I43" s="221"/>
      <c r="J43" s="221"/>
      <c r="K43" s="221"/>
      <c r="L43" s="221"/>
      <c r="M43" s="221"/>
      <c r="N43" s="221"/>
      <c r="O43" s="221"/>
      <c r="P43" s="243"/>
    </row>
    <row r="44" spans="2:16" ht="12.75" customHeight="1" x14ac:dyDescent="0.2">
      <c r="B44" s="242"/>
      <c r="C44" s="221"/>
      <c r="D44" s="221"/>
      <c r="E44" s="221"/>
      <c r="F44" s="221"/>
      <c r="G44" s="221"/>
      <c r="H44" s="221"/>
      <c r="I44" s="221"/>
      <c r="J44" s="221"/>
      <c r="K44" s="221"/>
      <c r="L44" s="221"/>
      <c r="M44" s="221"/>
      <c r="N44" s="221"/>
      <c r="O44" s="221"/>
      <c r="P44" s="243"/>
    </row>
    <row r="45" spans="2:16" ht="12.75" customHeight="1" x14ac:dyDescent="0.2">
      <c r="B45" s="242"/>
      <c r="C45" s="221"/>
      <c r="D45" s="221"/>
      <c r="E45" s="221"/>
      <c r="F45" s="221"/>
      <c r="G45" s="221"/>
      <c r="H45" s="221"/>
      <c r="I45" s="221"/>
      <c r="J45" s="221"/>
      <c r="K45" s="221"/>
      <c r="L45" s="221"/>
      <c r="M45" s="221"/>
      <c r="N45" s="221"/>
      <c r="O45" s="221"/>
      <c r="P45" s="243"/>
    </row>
    <row r="46" spans="2:16" ht="12.75" customHeight="1" x14ac:dyDescent="0.2">
      <c r="B46" s="242"/>
      <c r="C46" s="221"/>
      <c r="D46" s="221"/>
      <c r="E46" s="221"/>
      <c r="F46" s="221"/>
      <c r="G46" s="221"/>
      <c r="H46" s="221"/>
      <c r="I46" s="221"/>
      <c r="J46" s="221"/>
      <c r="K46" s="221"/>
      <c r="L46" s="221"/>
      <c r="M46" s="221"/>
      <c r="N46" s="221"/>
      <c r="O46" s="221"/>
      <c r="P46" s="243"/>
    </row>
    <row r="47" spans="2:16" ht="12.75" customHeight="1" x14ac:dyDescent="0.2">
      <c r="B47" s="242"/>
      <c r="C47" s="221"/>
      <c r="D47" s="221"/>
      <c r="E47" s="221"/>
      <c r="F47" s="221"/>
      <c r="G47" s="221"/>
      <c r="H47" s="221"/>
      <c r="I47" s="221"/>
      <c r="J47" s="221"/>
      <c r="K47" s="221"/>
      <c r="L47" s="221"/>
      <c r="M47" s="221"/>
      <c r="N47" s="221"/>
      <c r="O47" s="221"/>
      <c r="P47" s="243"/>
    </row>
    <row r="48" spans="2:16" ht="12.75" customHeight="1" x14ac:dyDescent="0.2">
      <c r="B48" s="242"/>
      <c r="C48" s="221"/>
      <c r="D48" s="221"/>
      <c r="E48" s="221"/>
      <c r="F48" s="221"/>
      <c r="G48" s="221"/>
      <c r="H48" s="221"/>
      <c r="I48" s="221"/>
      <c r="J48" s="221"/>
      <c r="K48" s="221"/>
      <c r="L48" s="221"/>
      <c r="M48" s="221"/>
      <c r="N48" s="221"/>
      <c r="O48" s="221"/>
      <c r="P48" s="243"/>
    </row>
    <row r="49" spans="2:16" ht="12.75" customHeight="1" x14ac:dyDescent="0.2">
      <c r="B49" s="242"/>
      <c r="C49" s="221"/>
      <c r="D49" s="221"/>
      <c r="E49" s="221"/>
      <c r="F49" s="221"/>
      <c r="G49" s="221"/>
      <c r="H49" s="221"/>
      <c r="I49" s="221"/>
      <c r="J49" s="221"/>
      <c r="K49" s="221"/>
      <c r="L49" s="221"/>
      <c r="M49" s="221"/>
      <c r="N49" s="221"/>
      <c r="O49" s="221"/>
      <c r="P49" s="243"/>
    </row>
    <row r="50" spans="2:16" ht="12.75" customHeight="1" x14ac:dyDescent="0.2">
      <c r="B50" s="242"/>
      <c r="C50" s="221"/>
      <c r="D50" s="221"/>
      <c r="E50" s="221"/>
      <c r="F50" s="221"/>
      <c r="G50" s="221"/>
      <c r="H50" s="221"/>
      <c r="I50" s="221"/>
      <c r="J50" s="221"/>
      <c r="K50" s="221"/>
      <c r="L50" s="221"/>
      <c r="M50" s="221"/>
      <c r="N50" s="221"/>
      <c r="O50" s="221"/>
      <c r="P50" s="243"/>
    </row>
    <row r="51" spans="2:16" ht="12.75" customHeight="1" x14ac:dyDescent="0.2">
      <c r="B51" s="242"/>
      <c r="C51" s="221"/>
      <c r="D51" s="221"/>
      <c r="E51" s="221"/>
      <c r="F51" s="221"/>
      <c r="G51" s="221"/>
      <c r="H51" s="221"/>
      <c r="I51" s="221"/>
      <c r="J51" s="221"/>
      <c r="K51" s="221"/>
      <c r="L51" s="221"/>
      <c r="M51" s="221"/>
      <c r="N51" s="221"/>
      <c r="O51" s="221"/>
      <c r="P51" s="243"/>
    </row>
    <row r="52" spans="2:16" ht="12.75" customHeight="1" x14ac:dyDescent="0.2">
      <c r="B52" s="242"/>
      <c r="C52" s="221"/>
      <c r="D52" s="221"/>
      <c r="E52" s="221"/>
      <c r="F52" s="221"/>
      <c r="G52" s="221"/>
      <c r="H52" s="221"/>
      <c r="I52" s="221"/>
      <c r="J52" s="221"/>
      <c r="K52" s="221"/>
      <c r="L52" s="221"/>
      <c r="M52" s="221"/>
      <c r="N52" s="221"/>
      <c r="O52" s="221"/>
      <c r="P52" s="243"/>
    </row>
    <row r="53" spans="2:16" ht="12.75" customHeight="1" x14ac:dyDescent="0.2">
      <c r="B53" s="242"/>
      <c r="C53" s="221"/>
      <c r="D53" s="221"/>
      <c r="E53" s="221"/>
      <c r="F53" s="221"/>
      <c r="G53" s="221"/>
      <c r="H53" s="221"/>
      <c r="I53" s="221"/>
      <c r="J53" s="221"/>
      <c r="K53" s="221"/>
      <c r="L53" s="221"/>
      <c r="M53" s="221"/>
      <c r="N53" s="221"/>
      <c r="O53" s="221"/>
      <c r="P53" s="243"/>
    </row>
    <row r="54" spans="2:16" ht="12.75" customHeight="1" x14ac:dyDescent="0.2">
      <c r="B54" s="242"/>
      <c r="C54" s="221"/>
      <c r="D54" s="221"/>
      <c r="E54" s="221"/>
      <c r="F54" s="221"/>
      <c r="G54" s="221"/>
      <c r="H54" s="221"/>
      <c r="I54" s="221"/>
      <c r="J54" s="221"/>
      <c r="K54" s="221"/>
      <c r="L54" s="221"/>
      <c r="M54" s="221"/>
      <c r="N54" s="221"/>
      <c r="O54" s="221"/>
      <c r="P54" s="243"/>
    </row>
    <row r="55" spans="2:16" ht="12.75" customHeight="1" x14ac:dyDescent="0.2">
      <c r="B55" s="242"/>
      <c r="C55" s="221"/>
      <c r="D55" s="221"/>
      <c r="E55" s="221"/>
      <c r="F55" s="221"/>
      <c r="G55" s="221"/>
      <c r="H55" s="221"/>
      <c r="I55" s="221"/>
      <c r="J55" s="221"/>
      <c r="K55" s="221"/>
      <c r="L55" s="221"/>
      <c r="M55" s="221"/>
      <c r="N55" s="221"/>
      <c r="O55" s="221"/>
      <c r="P55" s="243"/>
    </row>
    <row r="56" spans="2:16" ht="12.75" customHeight="1" x14ac:dyDescent="0.2">
      <c r="B56" s="242"/>
      <c r="C56" s="221"/>
      <c r="D56" s="221"/>
      <c r="E56" s="221"/>
      <c r="F56" s="221"/>
      <c r="G56" s="221"/>
      <c r="H56" s="221"/>
      <c r="I56" s="221"/>
      <c r="J56" s="221"/>
      <c r="K56" s="221"/>
      <c r="L56" s="221"/>
      <c r="M56" s="221"/>
      <c r="N56" s="221"/>
      <c r="O56" s="221"/>
      <c r="P56" s="243"/>
    </row>
    <row r="57" spans="2:16" ht="12.75" customHeight="1" x14ac:dyDescent="0.2">
      <c r="B57" s="242"/>
      <c r="C57" s="221"/>
      <c r="D57" s="221"/>
      <c r="E57" s="221"/>
      <c r="F57" s="221"/>
      <c r="G57" s="221"/>
      <c r="H57" s="221"/>
      <c r="I57" s="221"/>
      <c r="J57" s="221"/>
      <c r="K57" s="221"/>
      <c r="L57" s="221"/>
      <c r="M57" s="221"/>
      <c r="N57" s="221"/>
      <c r="O57" s="221"/>
      <c r="P57" s="243"/>
    </row>
    <row r="58" spans="2:16" ht="12.75" customHeight="1" x14ac:dyDescent="0.2">
      <c r="B58" s="242"/>
      <c r="C58" s="221"/>
      <c r="D58" s="221"/>
      <c r="E58" s="221"/>
      <c r="F58" s="221"/>
      <c r="G58" s="221"/>
      <c r="H58" s="221"/>
      <c r="I58" s="221"/>
      <c r="J58" s="221"/>
      <c r="K58" s="221"/>
      <c r="L58" s="221"/>
      <c r="M58" s="221"/>
      <c r="N58" s="221"/>
      <c r="O58" s="221"/>
      <c r="P58" s="243"/>
    </row>
    <row r="59" spans="2:16" ht="12.75" customHeight="1" x14ac:dyDescent="0.2">
      <c r="B59" s="242"/>
      <c r="C59" s="221"/>
      <c r="D59" s="221"/>
      <c r="E59" s="221"/>
      <c r="F59" s="221"/>
      <c r="G59" s="221"/>
      <c r="H59" s="221"/>
      <c r="I59" s="221"/>
      <c r="J59" s="221"/>
      <c r="K59" s="221"/>
      <c r="L59" s="221"/>
      <c r="M59" s="221"/>
      <c r="N59" s="221"/>
      <c r="O59" s="221"/>
      <c r="P59" s="243"/>
    </row>
    <row r="60" spans="2:16" ht="12.75" customHeight="1" x14ac:dyDescent="0.2">
      <c r="B60" s="242"/>
      <c r="C60" s="221"/>
      <c r="D60" s="221"/>
      <c r="E60" s="221"/>
      <c r="F60" s="221"/>
      <c r="G60" s="221"/>
      <c r="H60" s="221"/>
      <c r="I60" s="221"/>
      <c r="J60" s="221"/>
      <c r="K60" s="221"/>
      <c r="L60" s="221"/>
      <c r="M60" s="221"/>
      <c r="N60" s="221"/>
      <c r="O60" s="221"/>
      <c r="P60" s="243"/>
    </row>
    <row r="61" spans="2:16" ht="12.75" customHeight="1" x14ac:dyDescent="0.2">
      <c r="B61" s="242"/>
      <c r="C61" s="221"/>
      <c r="D61" s="221"/>
      <c r="E61" s="221"/>
      <c r="F61" s="221"/>
      <c r="G61" s="221"/>
      <c r="H61" s="221"/>
      <c r="I61" s="221"/>
      <c r="J61" s="221"/>
      <c r="K61" s="221"/>
      <c r="L61" s="221"/>
      <c r="M61" s="221"/>
      <c r="N61" s="221"/>
      <c r="O61" s="221"/>
      <c r="P61" s="243"/>
    </row>
    <row r="62" spans="2:16" ht="12.75" customHeight="1" x14ac:dyDescent="0.2">
      <c r="B62" s="242"/>
      <c r="C62" s="221"/>
      <c r="D62" s="221"/>
      <c r="E62" s="221"/>
      <c r="F62" s="221"/>
      <c r="G62" s="221"/>
      <c r="H62" s="221"/>
      <c r="I62" s="221"/>
      <c r="J62" s="221"/>
      <c r="K62" s="221"/>
      <c r="L62" s="221"/>
      <c r="M62" s="221"/>
      <c r="N62" s="221"/>
      <c r="O62" s="221"/>
      <c r="P62" s="243"/>
    </row>
    <row r="63" spans="2:16" ht="12.75" customHeight="1" x14ac:dyDescent="0.2">
      <c r="B63" s="242"/>
      <c r="C63" s="221"/>
      <c r="D63" s="221"/>
      <c r="E63" s="221"/>
      <c r="F63" s="221"/>
      <c r="G63" s="221"/>
      <c r="H63" s="221"/>
      <c r="I63" s="221"/>
      <c r="J63" s="221"/>
      <c r="K63" s="221"/>
      <c r="L63" s="221"/>
      <c r="M63" s="221"/>
      <c r="N63" s="221"/>
      <c r="O63" s="221"/>
      <c r="P63" s="243"/>
    </row>
    <row r="64" spans="2:16" ht="12.75" customHeight="1" x14ac:dyDescent="0.2">
      <c r="B64" s="242"/>
      <c r="C64" s="221"/>
      <c r="D64" s="221"/>
      <c r="E64" s="221"/>
      <c r="F64" s="221"/>
      <c r="G64" s="221"/>
      <c r="H64" s="221"/>
      <c r="I64" s="221"/>
      <c r="J64" s="221"/>
      <c r="K64" s="221"/>
      <c r="L64" s="221"/>
      <c r="M64" s="221"/>
      <c r="N64" s="221"/>
      <c r="O64" s="221"/>
      <c r="P64" s="243"/>
    </row>
    <row r="65" spans="2:16" ht="12.75" customHeight="1" x14ac:dyDescent="0.2">
      <c r="B65" s="242"/>
      <c r="C65" s="221"/>
      <c r="D65" s="221"/>
      <c r="E65" s="221"/>
      <c r="F65" s="221"/>
      <c r="G65" s="221"/>
      <c r="H65" s="221"/>
      <c r="I65" s="221"/>
      <c r="J65" s="221"/>
      <c r="K65" s="221"/>
      <c r="L65" s="221"/>
      <c r="M65" s="221"/>
      <c r="N65" s="221"/>
      <c r="O65" s="221"/>
      <c r="P65" s="243"/>
    </row>
    <row r="66" spans="2:16" ht="12.75" customHeight="1" x14ac:dyDescent="0.2">
      <c r="B66" s="242"/>
      <c r="C66" s="221"/>
      <c r="D66" s="221"/>
      <c r="E66" s="221"/>
      <c r="F66" s="221"/>
      <c r="G66" s="221"/>
      <c r="H66" s="221"/>
      <c r="I66" s="221"/>
      <c r="J66" s="221"/>
      <c r="K66" s="221"/>
      <c r="L66" s="221"/>
      <c r="M66" s="221"/>
      <c r="N66" s="221"/>
      <c r="O66" s="221"/>
      <c r="P66" s="243"/>
    </row>
    <row r="67" spans="2:16" ht="12.75" customHeight="1" x14ac:dyDescent="0.2">
      <c r="B67" s="242"/>
      <c r="C67" s="221"/>
      <c r="D67" s="221"/>
      <c r="E67" s="221"/>
      <c r="F67" s="221"/>
      <c r="G67" s="221"/>
      <c r="H67" s="221"/>
      <c r="I67" s="221"/>
      <c r="J67" s="221"/>
      <c r="K67" s="221"/>
      <c r="L67" s="221"/>
      <c r="M67" s="221"/>
      <c r="N67" s="221"/>
      <c r="O67" s="221"/>
      <c r="P67" s="243"/>
    </row>
    <row r="68" spans="2:16" ht="12.75" customHeight="1" x14ac:dyDescent="0.2">
      <c r="B68" s="242"/>
      <c r="C68" s="221"/>
      <c r="D68" s="221"/>
      <c r="E68" s="221"/>
      <c r="F68" s="221"/>
      <c r="G68" s="221"/>
      <c r="H68" s="221"/>
      <c r="I68" s="221"/>
      <c r="J68" s="221"/>
      <c r="K68" s="221"/>
      <c r="L68" s="221"/>
      <c r="M68" s="221"/>
      <c r="N68" s="221"/>
      <c r="O68" s="221"/>
      <c r="P68" s="243"/>
    </row>
    <row r="69" spans="2:16" ht="12.75" customHeight="1" x14ac:dyDescent="0.2">
      <c r="B69" s="242"/>
      <c r="C69" s="221"/>
      <c r="D69" s="221"/>
      <c r="E69" s="221"/>
      <c r="F69" s="221"/>
      <c r="G69" s="221"/>
      <c r="H69" s="221"/>
      <c r="I69" s="221"/>
      <c r="J69" s="221"/>
      <c r="K69" s="221"/>
      <c r="L69" s="221"/>
      <c r="M69" s="221"/>
      <c r="N69" s="221"/>
      <c r="O69" s="221"/>
      <c r="P69" s="243"/>
    </row>
    <row r="70" spans="2:16" ht="12.75" customHeight="1" x14ac:dyDescent="0.2">
      <c r="B70" s="242"/>
      <c r="C70" s="221"/>
      <c r="D70" s="221"/>
      <c r="E70" s="221"/>
      <c r="F70" s="221"/>
      <c r="G70" s="221"/>
      <c r="H70" s="221"/>
      <c r="I70" s="221"/>
      <c r="J70" s="221"/>
      <c r="K70" s="221"/>
      <c r="L70" s="221"/>
      <c r="M70" s="221"/>
      <c r="N70" s="221"/>
      <c r="O70" s="221"/>
      <c r="P70" s="243"/>
    </row>
    <row r="71" spans="2:16" ht="12.75" customHeight="1" x14ac:dyDescent="0.2">
      <c r="B71" s="242"/>
      <c r="C71" s="221"/>
      <c r="D71" s="221"/>
      <c r="E71" s="221"/>
      <c r="F71" s="221"/>
      <c r="G71" s="221"/>
      <c r="H71" s="221"/>
      <c r="I71" s="221"/>
      <c r="J71" s="221"/>
      <c r="K71" s="221"/>
      <c r="L71" s="221"/>
      <c r="M71" s="221"/>
      <c r="N71" s="221"/>
      <c r="O71" s="221"/>
      <c r="P71" s="243"/>
    </row>
    <row r="72" spans="2:16" ht="12.75" customHeight="1" x14ac:dyDescent="0.2">
      <c r="B72" s="242"/>
      <c r="C72" s="221"/>
      <c r="D72" s="221"/>
      <c r="E72" s="221"/>
      <c r="F72" s="221"/>
      <c r="G72" s="221"/>
      <c r="H72" s="221"/>
      <c r="I72" s="221"/>
      <c r="J72" s="221"/>
      <c r="K72" s="221"/>
      <c r="L72" s="221"/>
      <c r="M72" s="221"/>
      <c r="N72" s="221"/>
      <c r="O72" s="221"/>
      <c r="P72" s="243"/>
    </row>
    <row r="73" spans="2:16" ht="12.75" customHeight="1" x14ac:dyDescent="0.2">
      <c r="B73" s="242"/>
      <c r="C73" s="221"/>
      <c r="D73" s="221"/>
      <c r="E73" s="221"/>
      <c r="F73" s="221"/>
      <c r="G73" s="221"/>
      <c r="H73" s="221"/>
      <c r="I73" s="221"/>
      <c r="J73" s="221"/>
      <c r="K73" s="221"/>
      <c r="L73" s="221"/>
      <c r="M73" s="221"/>
      <c r="N73" s="221"/>
      <c r="O73" s="221"/>
      <c r="P73" s="243"/>
    </row>
    <row r="74" spans="2:16" ht="12.75" customHeight="1" x14ac:dyDescent="0.2">
      <c r="B74" s="242"/>
      <c r="C74" s="221"/>
      <c r="D74" s="221"/>
      <c r="E74" s="221"/>
      <c r="F74" s="221"/>
      <c r="G74" s="221"/>
      <c r="H74" s="221"/>
      <c r="I74" s="221"/>
      <c r="J74" s="221"/>
      <c r="K74" s="221"/>
      <c r="L74" s="221"/>
      <c r="M74" s="221"/>
      <c r="N74" s="221"/>
      <c r="O74" s="221"/>
      <c r="P74" s="243"/>
    </row>
    <row r="75" spans="2:16" ht="12.75" customHeight="1" x14ac:dyDescent="0.2">
      <c r="B75" s="242"/>
      <c r="C75" s="221"/>
      <c r="D75" s="221"/>
      <c r="E75" s="221"/>
      <c r="F75" s="221"/>
      <c r="G75" s="221"/>
      <c r="H75" s="221"/>
      <c r="I75" s="221"/>
      <c r="J75" s="221"/>
      <c r="K75" s="221"/>
      <c r="L75" s="221"/>
      <c r="M75" s="221"/>
      <c r="N75" s="221"/>
      <c r="O75" s="221"/>
      <c r="P75" s="243"/>
    </row>
    <row r="76" spans="2:16" ht="12.75" customHeight="1" x14ac:dyDescent="0.2">
      <c r="B76" s="242"/>
      <c r="C76" s="221"/>
      <c r="D76" s="221"/>
      <c r="E76" s="221"/>
      <c r="F76" s="221"/>
      <c r="G76" s="221"/>
      <c r="H76" s="221"/>
      <c r="I76" s="221"/>
      <c r="J76" s="221"/>
      <c r="K76" s="221"/>
      <c r="L76" s="221"/>
      <c r="M76" s="221"/>
      <c r="N76" s="221"/>
      <c r="O76" s="221"/>
      <c r="P76" s="243"/>
    </row>
    <row r="77" spans="2:16" ht="12.75" customHeight="1" x14ac:dyDescent="0.2">
      <c r="B77" s="242"/>
      <c r="C77" s="221"/>
      <c r="D77" s="221"/>
      <c r="E77" s="221"/>
      <c r="F77" s="221"/>
      <c r="G77" s="221"/>
      <c r="H77" s="221"/>
      <c r="I77" s="221"/>
      <c r="J77" s="221"/>
      <c r="K77" s="221"/>
      <c r="L77" s="221"/>
      <c r="M77" s="221"/>
      <c r="N77" s="221"/>
      <c r="O77" s="221"/>
      <c r="P77" s="243"/>
    </row>
    <row r="78" spans="2:16" ht="12.75" customHeight="1" x14ac:dyDescent="0.2">
      <c r="B78" s="242"/>
      <c r="C78" s="221"/>
      <c r="D78" s="221"/>
      <c r="E78" s="221"/>
      <c r="F78" s="221"/>
      <c r="G78" s="221"/>
      <c r="H78" s="221"/>
      <c r="I78" s="221"/>
      <c r="J78" s="221"/>
      <c r="K78" s="221"/>
      <c r="L78" s="221"/>
      <c r="M78" s="221"/>
      <c r="N78" s="221"/>
      <c r="O78" s="221"/>
      <c r="P78" s="243"/>
    </row>
    <row r="79" spans="2:16" ht="12.75" customHeight="1" x14ac:dyDescent="0.2">
      <c r="B79" s="242"/>
      <c r="C79" s="221"/>
      <c r="D79" s="221"/>
      <c r="E79" s="221"/>
      <c r="F79" s="221"/>
      <c r="G79" s="221"/>
      <c r="H79" s="221"/>
      <c r="I79" s="221"/>
      <c r="J79" s="221"/>
      <c r="K79" s="221"/>
      <c r="L79" s="221"/>
      <c r="M79" s="221"/>
      <c r="N79" s="221"/>
      <c r="O79" s="221"/>
      <c r="P79" s="243"/>
    </row>
    <row r="80" spans="2:16" ht="12.75" customHeight="1" x14ac:dyDescent="0.2">
      <c r="B80" s="242"/>
      <c r="C80" s="221"/>
      <c r="D80" s="221"/>
      <c r="E80" s="221"/>
      <c r="F80" s="221"/>
      <c r="G80" s="221"/>
      <c r="H80" s="221"/>
      <c r="I80" s="221"/>
      <c r="J80" s="221"/>
      <c r="K80" s="221"/>
      <c r="L80" s="221"/>
      <c r="M80" s="221"/>
      <c r="N80" s="221"/>
      <c r="O80" s="221"/>
      <c r="P80" s="243"/>
    </row>
    <row r="81" spans="2:16" ht="12.75" customHeight="1" x14ac:dyDescent="0.2">
      <c r="B81" s="242"/>
      <c r="C81" s="221"/>
      <c r="D81" s="221"/>
      <c r="E81" s="221"/>
      <c r="F81" s="221"/>
      <c r="G81" s="221"/>
      <c r="H81" s="221"/>
      <c r="I81" s="221"/>
      <c r="J81" s="221"/>
      <c r="K81" s="221"/>
      <c r="L81" s="221"/>
      <c r="M81" s="221"/>
      <c r="N81" s="221"/>
      <c r="O81" s="221"/>
      <c r="P81" s="243"/>
    </row>
    <row r="82" spans="2:16" ht="12.75" customHeight="1" x14ac:dyDescent="0.2">
      <c r="B82" s="242"/>
      <c r="C82" s="221"/>
      <c r="D82" s="221"/>
      <c r="E82" s="221"/>
      <c r="F82" s="221"/>
      <c r="G82" s="221"/>
      <c r="H82" s="221"/>
      <c r="I82" s="221"/>
      <c r="J82" s="221"/>
      <c r="K82" s="221"/>
      <c r="L82" s="221"/>
      <c r="M82" s="221"/>
      <c r="N82" s="221"/>
      <c r="O82" s="221"/>
      <c r="P82" s="243"/>
    </row>
    <row r="83" spans="2:16" ht="12.75" customHeight="1" x14ac:dyDescent="0.2">
      <c r="B83" s="242"/>
      <c r="C83" s="221"/>
      <c r="D83" s="221"/>
      <c r="E83" s="221"/>
      <c r="F83" s="221"/>
      <c r="G83" s="221"/>
      <c r="H83" s="221"/>
      <c r="I83" s="221"/>
      <c r="J83" s="221"/>
      <c r="K83" s="221"/>
      <c r="L83" s="221"/>
      <c r="M83" s="221"/>
      <c r="N83" s="221"/>
      <c r="O83" s="221"/>
      <c r="P83" s="243"/>
    </row>
    <row r="84" spans="2:16" ht="12.75" customHeight="1" x14ac:dyDescent="0.2">
      <c r="B84" s="242"/>
      <c r="C84" s="221"/>
      <c r="D84" s="221"/>
      <c r="E84" s="221"/>
      <c r="F84" s="221"/>
      <c r="G84" s="221"/>
      <c r="H84" s="221"/>
      <c r="I84" s="221"/>
      <c r="J84" s="221"/>
      <c r="K84" s="221"/>
      <c r="L84" s="221"/>
      <c r="M84" s="221"/>
      <c r="N84" s="221"/>
      <c r="O84" s="221"/>
      <c r="P84" s="243"/>
    </row>
    <row r="85" spans="2:16" ht="12.75" customHeight="1" x14ac:dyDescent="0.2">
      <c r="B85" s="242"/>
      <c r="C85" s="221"/>
      <c r="D85" s="221"/>
      <c r="E85" s="221"/>
      <c r="F85" s="221"/>
      <c r="G85" s="221"/>
      <c r="H85" s="221"/>
      <c r="I85" s="221"/>
      <c r="J85" s="221"/>
      <c r="K85" s="221"/>
      <c r="L85" s="221"/>
      <c r="M85" s="221"/>
      <c r="N85" s="221"/>
      <c r="O85" s="221"/>
      <c r="P85" s="243"/>
    </row>
    <row r="86" spans="2:16" ht="12.75" customHeight="1" x14ac:dyDescent="0.2">
      <c r="B86" s="242"/>
      <c r="C86" s="221"/>
      <c r="D86" s="221"/>
      <c r="E86" s="221"/>
      <c r="F86" s="221"/>
      <c r="G86" s="221"/>
      <c r="H86" s="221"/>
      <c r="I86" s="221"/>
      <c r="J86" s="221"/>
      <c r="K86" s="221"/>
      <c r="L86" s="221"/>
      <c r="M86" s="221"/>
      <c r="N86" s="221"/>
      <c r="O86" s="221"/>
      <c r="P86" s="243"/>
    </row>
    <row r="87" spans="2:16" ht="12.75" customHeight="1" x14ac:dyDescent="0.2">
      <c r="B87" s="242"/>
      <c r="C87" s="221"/>
      <c r="D87" s="221"/>
      <c r="E87" s="221"/>
      <c r="F87" s="221"/>
      <c r="G87" s="221"/>
      <c r="H87" s="221"/>
      <c r="I87" s="221"/>
      <c r="J87" s="221"/>
      <c r="K87" s="221"/>
      <c r="L87" s="221"/>
      <c r="M87" s="221"/>
      <c r="N87" s="221"/>
      <c r="O87" s="221"/>
      <c r="P87" s="243"/>
    </row>
    <row r="88" spans="2:16" ht="12.75" customHeight="1" x14ac:dyDescent="0.2">
      <c r="B88" s="242"/>
      <c r="C88" s="221"/>
      <c r="D88" s="221"/>
      <c r="E88" s="221"/>
      <c r="F88" s="221"/>
      <c r="G88" s="221"/>
      <c r="H88" s="221"/>
      <c r="I88" s="221"/>
      <c r="J88" s="221"/>
      <c r="K88" s="221"/>
      <c r="L88" s="221"/>
      <c r="M88" s="221"/>
      <c r="N88" s="221"/>
      <c r="O88" s="221"/>
      <c r="P88" s="243"/>
    </row>
    <row r="89" spans="2:16" ht="12.75" customHeight="1" x14ac:dyDescent="0.2">
      <c r="B89" s="242"/>
      <c r="C89" s="221"/>
      <c r="D89" s="221"/>
      <c r="E89" s="221"/>
      <c r="F89" s="221"/>
      <c r="G89" s="221"/>
      <c r="H89" s="221"/>
      <c r="I89" s="221"/>
      <c r="J89" s="221"/>
      <c r="K89" s="221"/>
      <c r="L89" s="221"/>
      <c r="M89" s="221"/>
      <c r="N89" s="221"/>
      <c r="O89" s="221"/>
      <c r="P89" s="243"/>
    </row>
    <row r="90" spans="2:16" ht="12.75" customHeight="1" x14ac:dyDescent="0.2">
      <c r="B90" s="242"/>
      <c r="C90" s="221"/>
      <c r="D90" s="221"/>
      <c r="E90" s="221"/>
      <c r="F90" s="221"/>
      <c r="G90" s="221"/>
      <c r="H90" s="221"/>
      <c r="I90" s="221"/>
      <c r="J90" s="221"/>
      <c r="K90" s="221"/>
      <c r="L90" s="221"/>
      <c r="M90" s="221"/>
      <c r="N90" s="221"/>
      <c r="O90" s="221"/>
      <c r="P90" s="243"/>
    </row>
    <row r="91" spans="2:16" ht="12.75" customHeight="1" x14ac:dyDescent="0.2">
      <c r="B91" s="242"/>
      <c r="C91" s="221"/>
      <c r="D91" s="221"/>
      <c r="E91" s="221"/>
      <c r="F91" s="221"/>
      <c r="G91" s="221"/>
      <c r="H91" s="221"/>
      <c r="I91" s="221"/>
      <c r="J91" s="221"/>
      <c r="K91" s="221"/>
      <c r="L91" s="221"/>
      <c r="M91" s="221"/>
      <c r="N91" s="221"/>
      <c r="O91" s="221"/>
      <c r="P91" s="243"/>
    </row>
    <row r="92" spans="2:16" ht="12.75" customHeight="1" x14ac:dyDescent="0.2">
      <c r="B92" s="242"/>
      <c r="C92" s="221"/>
      <c r="D92" s="221"/>
      <c r="E92" s="221"/>
      <c r="F92" s="221"/>
      <c r="G92" s="221"/>
      <c r="H92" s="221"/>
      <c r="I92" s="221"/>
      <c r="J92" s="221"/>
      <c r="K92" s="221"/>
      <c r="L92" s="221"/>
      <c r="M92" s="221"/>
      <c r="N92" s="221"/>
      <c r="O92" s="221"/>
      <c r="P92" s="243"/>
    </row>
    <row r="93" spans="2:16" ht="12.75" customHeight="1" x14ac:dyDescent="0.2">
      <c r="B93" s="242"/>
      <c r="C93" s="221"/>
      <c r="D93" s="221"/>
      <c r="E93" s="221"/>
      <c r="F93" s="221"/>
      <c r="G93" s="221"/>
      <c r="H93" s="221"/>
      <c r="I93" s="221"/>
      <c r="J93" s="221"/>
      <c r="K93" s="221"/>
      <c r="L93" s="221"/>
      <c r="M93" s="221"/>
      <c r="N93" s="221"/>
      <c r="O93" s="221"/>
      <c r="P93" s="243"/>
    </row>
    <row r="94" spans="2:16" ht="12.75" customHeight="1" x14ac:dyDescent="0.2">
      <c r="B94" s="242"/>
      <c r="C94" s="221"/>
      <c r="D94" s="221"/>
      <c r="E94" s="221"/>
      <c r="F94" s="221"/>
      <c r="G94" s="221"/>
      <c r="H94" s="221"/>
      <c r="I94" s="221"/>
      <c r="J94" s="221"/>
      <c r="K94" s="221"/>
      <c r="L94" s="221"/>
      <c r="M94" s="221"/>
      <c r="N94" s="221"/>
      <c r="O94" s="221"/>
      <c r="P94" s="243"/>
    </row>
    <row r="95" spans="2:16" ht="12.75" customHeight="1" x14ac:dyDescent="0.2">
      <c r="B95" s="242"/>
      <c r="C95" s="221"/>
      <c r="D95" s="221"/>
      <c r="E95" s="221"/>
      <c r="F95" s="221"/>
      <c r="G95" s="221"/>
      <c r="H95" s="221"/>
      <c r="I95" s="221"/>
      <c r="J95" s="221"/>
      <c r="K95" s="221"/>
      <c r="L95" s="221"/>
      <c r="M95" s="221"/>
      <c r="N95" s="221"/>
      <c r="O95" s="221"/>
      <c r="P95" s="243"/>
    </row>
    <row r="96" spans="2:16" ht="12.75" customHeight="1" x14ac:dyDescent="0.2">
      <c r="B96" s="242"/>
      <c r="C96" s="221"/>
      <c r="D96" s="221"/>
      <c r="E96" s="221"/>
      <c r="F96" s="221"/>
      <c r="G96" s="221"/>
      <c r="H96" s="221"/>
      <c r="I96" s="221"/>
      <c r="J96" s="221"/>
      <c r="K96" s="221"/>
      <c r="L96" s="221"/>
      <c r="M96" s="221"/>
      <c r="N96" s="221"/>
      <c r="O96" s="221"/>
      <c r="P96" s="243"/>
    </row>
    <row r="97" spans="2:16" ht="12.75" customHeight="1" x14ac:dyDescent="0.2">
      <c r="B97" s="242"/>
      <c r="C97" s="221"/>
      <c r="D97" s="221"/>
      <c r="E97" s="221"/>
      <c r="F97" s="221"/>
      <c r="G97" s="221"/>
      <c r="H97" s="221"/>
      <c r="I97" s="221"/>
      <c r="J97" s="221"/>
      <c r="K97" s="221"/>
      <c r="L97" s="221"/>
      <c r="M97" s="221"/>
      <c r="N97" s="221"/>
      <c r="O97" s="221"/>
      <c r="P97" s="243"/>
    </row>
    <row r="98" spans="2:16" ht="12.75" customHeight="1" x14ac:dyDescent="0.2">
      <c r="B98" s="242"/>
      <c r="C98" s="221"/>
      <c r="D98" s="221"/>
      <c r="E98" s="221"/>
      <c r="F98" s="221"/>
      <c r="G98" s="221"/>
      <c r="H98" s="221"/>
      <c r="I98" s="221"/>
      <c r="J98" s="221"/>
      <c r="K98" s="221"/>
      <c r="L98" s="221"/>
      <c r="M98" s="221"/>
      <c r="N98" s="221"/>
      <c r="O98" s="221"/>
      <c r="P98" s="243"/>
    </row>
    <row r="99" spans="2:16" ht="12.75" customHeight="1" x14ac:dyDescent="0.2">
      <c r="B99" s="242"/>
      <c r="C99" s="221"/>
      <c r="D99" s="221"/>
      <c r="E99" s="221"/>
      <c r="F99" s="221"/>
      <c r="G99" s="221"/>
      <c r="H99" s="221"/>
      <c r="I99" s="221"/>
      <c r="J99" s="221"/>
      <c r="K99" s="221"/>
      <c r="L99" s="221"/>
      <c r="M99" s="221"/>
      <c r="N99" s="221"/>
      <c r="O99" s="221"/>
      <c r="P99" s="243"/>
    </row>
    <row r="100" spans="2:16" ht="12.75" customHeight="1" x14ac:dyDescent="0.2">
      <c r="B100" s="242"/>
      <c r="C100" s="221"/>
      <c r="D100" s="221"/>
      <c r="E100" s="221"/>
      <c r="F100" s="221"/>
      <c r="G100" s="221"/>
      <c r="H100" s="221"/>
      <c r="I100" s="221"/>
      <c r="J100" s="221"/>
      <c r="K100" s="221"/>
      <c r="L100" s="221"/>
      <c r="M100" s="221"/>
      <c r="N100" s="221"/>
      <c r="O100" s="221"/>
      <c r="P100" s="243"/>
    </row>
    <row r="101" spans="2:16" ht="12.75" customHeight="1" x14ac:dyDescent="0.2">
      <c r="B101" s="242"/>
      <c r="C101" s="221"/>
      <c r="D101" s="221"/>
      <c r="E101" s="221"/>
      <c r="F101" s="221"/>
      <c r="G101" s="221"/>
      <c r="H101" s="221"/>
      <c r="I101" s="221"/>
      <c r="J101" s="221"/>
      <c r="K101" s="221"/>
      <c r="L101" s="221"/>
      <c r="M101" s="221"/>
      <c r="N101" s="221"/>
      <c r="O101" s="221"/>
      <c r="P101" s="243"/>
    </row>
    <row r="102" spans="2:16" ht="12.75" customHeight="1" x14ac:dyDescent="0.2">
      <c r="B102" s="242"/>
      <c r="C102" s="221"/>
      <c r="D102" s="221"/>
      <c r="E102" s="221"/>
      <c r="F102" s="221"/>
      <c r="G102" s="221"/>
      <c r="H102" s="221"/>
      <c r="I102" s="221"/>
      <c r="J102" s="221"/>
      <c r="K102" s="221"/>
      <c r="L102" s="221"/>
      <c r="M102" s="221"/>
      <c r="N102" s="221"/>
      <c r="O102" s="221"/>
      <c r="P102" s="243"/>
    </row>
    <row r="103" spans="2:16" ht="12.75" customHeight="1" x14ac:dyDescent="0.2">
      <c r="B103" s="242"/>
      <c r="C103" s="221"/>
      <c r="D103" s="221"/>
      <c r="E103" s="221"/>
      <c r="F103" s="221"/>
      <c r="G103" s="221"/>
      <c r="H103" s="221"/>
      <c r="I103" s="221"/>
      <c r="J103" s="221"/>
      <c r="K103" s="221"/>
      <c r="L103" s="221"/>
      <c r="M103" s="221"/>
      <c r="N103" s="221"/>
      <c r="O103" s="221"/>
      <c r="P103" s="243"/>
    </row>
    <row r="104" spans="2:16" ht="12.75" customHeight="1" x14ac:dyDescent="0.2">
      <c r="B104" s="242"/>
      <c r="C104" s="221"/>
      <c r="D104" s="221"/>
      <c r="E104" s="221"/>
      <c r="F104" s="221"/>
      <c r="G104" s="221"/>
      <c r="H104" s="221"/>
      <c r="I104" s="221"/>
      <c r="J104" s="221"/>
      <c r="K104" s="221"/>
      <c r="L104" s="221"/>
      <c r="M104" s="221"/>
      <c r="N104" s="221"/>
      <c r="O104" s="221"/>
      <c r="P104" s="243"/>
    </row>
    <row r="105" spans="2:16" ht="12.75" customHeight="1" x14ac:dyDescent="0.2">
      <c r="B105" s="242"/>
      <c r="C105" s="221"/>
      <c r="D105" s="221"/>
      <c r="E105" s="221"/>
      <c r="F105" s="221"/>
      <c r="G105" s="221"/>
      <c r="H105" s="221"/>
      <c r="I105" s="221"/>
      <c r="J105" s="221"/>
      <c r="K105" s="221"/>
      <c r="L105" s="221"/>
      <c r="M105" s="221"/>
      <c r="N105" s="221"/>
      <c r="O105" s="221"/>
      <c r="P105" s="243"/>
    </row>
    <row r="106" spans="2:16" ht="12.75" customHeight="1" x14ac:dyDescent="0.2">
      <c r="B106" s="242"/>
      <c r="C106" s="221"/>
      <c r="D106" s="221"/>
      <c r="E106" s="221"/>
      <c r="F106" s="221"/>
      <c r="G106" s="221"/>
      <c r="H106" s="221"/>
      <c r="I106" s="221"/>
      <c r="J106" s="221"/>
      <c r="K106" s="221"/>
      <c r="L106" s="221"/>
      <c r="M106" s="221"/>
      <c r="N106" s="221"/>
      <c r="O106" s="221"/>
      <c r="P106" s="243"/>
    </row>
    <row r="107" spans="2:16" ht="12.75" customHeight="1" x14ac:dyDescent="0.2">
      <c r="B107" s="242"/>
      <c r="C107" s="221"/>
      <c r="D107" s="221"/>
      <c r="E107" s="221"/>
      <c r="F107" s="221"/>
      <c r="G107" s="221"/>
      <c r="H107" s="221"/>
      <c r="I107" s="221"/>
      <c r="J107" s="221"/>
      <c r="K107" s="221"/>
      <c r="L107" s="221"/>
      <c r="M107" s="221"/>
      <c r="N107" s="221"/>
      <c r="O107" s="221"/>
      <c r="P107" s="243"/>
    </row>
    <row r="108" spans="2:16" ht="12.75" customHeight="1" x14ac:dyDescent="0.2">
      <c r="B108" s="242"/>
      <c r="C108" s="221"/>
      <c r="D108" s="221"/>
      <c r="E108" s="221"/>
      <c r="F108" s="221"/>
      <c r="G108" s="221"/>
      <c r="H108" s="221"/>
      <c r="I108" s="221"/>
      <c r="J108" s="221"/>
      <c r="K108" s="221"/>
      <c r="L108" s="221"/>
      <c r="M108" s="221"/>
      <c r="N108" s="221"/>
      <c r="O108" s="221"/>
      <c r="P108" s="243"/>
    </row>
    <row r="109" spans="2:16" ht="12.75" customHeight="1" x14ac:dyDescent="0.2">
      <c r="B109" s="242"/>
      <c r="C109" s="221"/>
      <c r="D109" s="221"/>
      <c r="E109" s="221"/>
      <c r="F109" s="221"/>
      <c r="G109" s="221"/>
      <c r="H109" s="221"/>
      <c r="I109" s="221"/>
      <c r="J109" s="221"/>
      <c r="K109" s="221"/>
      <c r="L109" s="221"/>
      <c r="M109" s="221"/>
      <c r="N109" s="221"/>
      <c r="O109" s="221"/>
      <c r="P109" s="243"/>
    </row>
    <row r="110" spans="2:16" ht="12.75" customHeight="1" x14ac:dyDescent="0.2">
      <c r="B110" s="242"/>
      <c r="C110" s="221"/>
      <c r="D110" s="221"/>
      <c r="E110" s="221"/>
      <c r="F110" s="221"/>
      <c r="G110" s="221"/>
      <c r="H110" s="221"/>
      <c r="I110" s="221"/>
      <c r="J110" s="221"/>
      <c r="K110" s="221"/>
      <c r="L110" s="221"/>
      <c r="M110" s="221"/>
      <c r="N110" s="221"/>
      <c r="O110" s="221"/>
      <c r="P110" s="243"/>
    </row>
    <row r="111" spans="2:16" ht="12.75" customHeight="1" x14ac:dyDescent="0.2">
      <c r="B111" s="242"/>
      <c r="C111" s="221"/>
      <c r="D111" s="221"/>
      <c r="E111" s="221"/>
      <c r="F111" s="221"/>
      <c r="G111" s="221"/>
      <c r="H111" s="221"/>
      <c r="I111" s="221"/>
      <c r="J111" s="221"/>
      <c r="K111" s="221"/>
      <c r="L111" s="221"/>
      <c r="M111" s="221"/>
      <c r="N111" s="221"/>
      <c r="O111" s="221"/>
      <c r="P111" s="243"/>
    </row>
    <row r="112" spans="2:16" ht="12.75" customHeight="1" x14ac:dyDescent="0.2">
      <c r="B112" s="242"/>
      <c r="C112" s="221"/>
      <c r="D112" s="221"/>
      <c r="E112" s="221"/>
      <c r="F112" s="221"/>
      <c r="G112" s="221"/>
      <c r="H112" s="221"/>
      <c r="I112" s="221"/>
      <c r="J112" s="221"/>
      <c r="K112" s="221"/>
      <c r="L112" s="221"/>
      <c r="M112" s="221"/>
      <c r="N112" s="221"/>
      <c r="O112" s="221"/>
      <c r="P112" s="243"/>
    </row>
    <row r="113" spans="2:16" ht="12.75" customHeight="1" x14ac:dyDescent="0.2">
      <c r="B113" s="242"/>
      <c r="C113" s="221"/>
      <c r="D113" s="221"/>
      <c r="E113" s="221"/>
      <c r="F113" s="221"/>
      <c r="G113" s="221"/>
      <c r="H113" s="221"/>
      <c r="I113" s="221"/>
      <c r="J113" s="221"/>
      <c r="K113" s="221"/>
      <c r="L113" s="221"/>
      <c r="M113" s="221"/>
      <c r="N113" s="221"/>
      <c r="O113" s="221"/>
      <c r="P113" s="243"/>
    </row>
    <row r="114" spans="2:16" ht="12.75" customHeight="1" x14ac:dyDescent="0.2">
      <c r="B114" s="242"/>
      <c r="C114" s="221"/>
      <c r="D114" s="221"/>
      <c r="E114" s="221"/>
      <c r="F114" s="221"/>
      <c r="G114" s="221"/>
      <c r="H114" s="221"/>
      <c r="I114" s="221"/>
      <c r="J114" s="221"/>
      <c r="K114" s="221"/>
      <c r="L114" s="221"/>
      <c r="M114" s="221"/>
      <c r="N114" s="221"/>
      <c r="O114" s="221"/>
      <c r="P114" s="243"/>
    </row>
    <row r="115" spans="2:16" ht="12.75" customHeight="1" x14ac:dyDescent="0.2">
      <c r="B115" s="242"/>
      <c r="C115" s="221"/>
      <c r="D115" s="221"/>
      <c r="E115" s="221"/>
      <c r="F115" s="221"/>
      <c r="G115" s="221"/>
      <c r="H115" s="221"/>
      <c r="I115" s="221"/>
      <c r="J115" s="221"/>
      <c r="K115" s="221"/>
      <c r="L115" s="221"/>
      <c r="M115" s="221"/>
      <c r="N115" s="221"/>
      <c r="O115" s="221"/>
      <c r="P115" s="243"/>
    </row>
    <row r="116" spans="2:16" ht="12.75" customHeight="1" x14ac:dyDescent="0.2">
      <c r="B116" s="242"/>
      <c r="C116" s="221"/>
      <c r="D116" s="221"/>
      <c r="E116" s="221"/>
      <c r="F116" s="221"/>
      <c r="G116" s="221"/>
      <c r="H116" s="221"/>
      <c r="I116" s="221"/>
      <c r="J116" s="221"/>
      <c r="K116" s="221"/>
      <c r="L116" s="221"/>
      <c r="M116" s="221"/>
      <c r="N116" s="221"/>
      <c r="O116" s="221"/>
      <c r="P116" s="243"/>
    </row>
    <row r="117" spans="2:16" ht="12.75" customHeight="1" x14ac:dyDescent="0.2">
      <c r="B117" s="242"/>
      <c r="C117" s="221"/>
      <c r="D117" s="221"/>
      <c r="E117" s="221"/>
      <c r="F117" s="221"/>
      <c r="G117" s="221"/>
      <c r="H117" s="221"/>
      <c r="I117" s="221"/>
      <c r="J117" s="221"/>
      <c r="K117" s="221"/>
      <c r="L117" s="221"/>
      <c r="M117" s="221"/>
      <c r="N117" s="221"/>
      <c r="O117" s="221"/>
      <c r="P117" s="243"/>
    </row>
    <row r="118" spans="2:16" ht="12.75" customHeight="1" x14ac:dyDescent="0.2">
      <c r="B118" s="242"/>
      <c r="C118" s="221"/>
      <c r="D118" s="221"/>
      <c r="E118" s="221"/>
      <c r="F118" s="221"/>
      <c r="G118" s="221"/>
      <c r="H118" s="221"/>
      <c r="I118" s="221"/>
      <c r="J118" s="221"/>
      <c r="K118" s="221"/>
      <c r="L118" s="221"/>
      <c r="M118" s="221"/>
      <c r="N118" s="221"/>
      <c r="O118" s="221"/>
      <c r="P118" s="243"/>
    </row>
    <row r="119" spans="2:16" ht="12.75" customHeight="1" x14ac:dyDescent="0.2">
      <c r="B119" s="242"/>
      <c r="C119" s="221"/>
      <c r="D119" s="221"/>
      <c r="E119" s="221"/>
      <c r="F119" s="221"/>
      <c r="G119" s="221"/>
      <c r="H119" s="221"/>
      <c r="I119" s="221"/>
      <c r="J119" s="221"/>
      <c r="K119" s="221"/>
      <c r="L119" s="221"/>
      <c r="M119" s="221"/>
      <c r="N119" s="221"/>
      <c r="O119" s="221"/>
      <c r="P119" s="243"/>
    </row>
    <row r="120" spans="2:16" ht="12.75" customHeight="1" x14ac:dyDescent="0.2">
      <c r="B120" s="242"/>
      <c r="C120" s="221"/>
      <c r="D120" s="221"/>
      <c r="E120" s="221"/>
      <c r="F120" s="221"/>
      <c r="G120" s="221"/>
      <c r="H120" s="221"/>
      <c r="I120" s="221"/>
      <c r="J120" s="221"/>
      <c r="K120" s="221"/>
      <c r="L120" s="221"/>
      <c r="M120" s="221"/>
      <c r="N120" s="221"/>
      <c r="O120" s="221"/>
      <c r="P120" s="243"/>
    </row>
    <row r="121" spans="2:16" ht="12.75" customHeight="1" x14ac:dyDescent="0.2">
      <c r="B121" s="242"/>
      <c r="C121" s="221"/>
      <c r="D121" s="221"/>
      <c r="E121" s="221"/>
      <c r="F121" s="221"/>
      <c r="G121" s="221"/>
      <c r="H121" s="221"/>
      <c r="I121" s="221"/>
      <c r="J121" s="221"/>
      <c r="K121" s="221"/>
      <c r="L121" s="221"/>
      <c r="M121" s="221"/>
      <c r="N121" s="221"/>
      <c r="O121" s="221"/>
      <c r="P121" s="243"/>
    </row>
    <row r="122" spans="2:16" ht="12.75" customHeight="1" x14ac:dyDescent="0.2">
      <c r="B122" s="242"/>
      <c r="C122" s="221"/>
      <c r="D122" s="221"/>
      <c r="E122" s="221"/>
      <c r="F122" s="221"/>
      <c r="G122" s="221"/>
      <c r="H122" s="221"/>
      <c r="I122" s="221"/>
      <c r="J122" s="221"/>
      <c r="K122" s="221"/>
      <c r="L122" s="221"/>
      <c r="M122" s="221"/>
      <c r="N122" s="221"/>
      <c r="O122" s="221"/>
      <c r="P122" s="243"/>
    </row>
    <row r="123" spans="2:16" ht="12.75" customHeight="1" x14ac:dyDescent="0.2">
      <c r="B123" s="242"/>
      <c r="C123" s="221"/>
      <c r="D123" s="221"/>
      <c r="E123" s="221"/>
      <c r="F123" s="221"/>
      <c r="G123" s="221"/>
      <c r="H123" s="221"/>
      <c r="I123" s="221"/>
      <c r="J123" s="221"/>
      <c r="K123" s="221"/>
      <c r="L123" s="221"/>
      <c r="M123" s="221"/>
      <c r="N123" s="221"/>
      <c r="O123" s="221"/>
      <c r="P123" s="243"/>
    </row>
    <row r="124" spans="2:16" ht="12.75" customHeight="1" x14ac:dyDescent="0.2">
      <c r="B124" s="242"/>
      <c r="C124" s="221"/>
      <c r="D124" s="221"/>
      <c r="E124" s="221"/>
      <c r="F124" s="221"/>
      <c r="G124" s="221"/>
      <c r="H124" s="221"/>
      <c r="I124" s="221"/>
      <c r="J124" s="221"/>
      <c r="K124" s="221"/>
      <c r="L124" s="221"/>
      <c r="M124" s="221"/>
      <c r="N124" s="221"/>
      <c r="O124" s="221"/>
      <c r="P124" s="243"/>
    </row>
    <row r="125" spans="2:16" ht="12.75" customHeight="1" x14ac:dyDescent="0.2">
      <c r="B125" s="242"/>
      <c r="C125" s="221"/>
      <c r="D125" s="221"/>
      <c r="E125" s="221"/>
      <c r="F125" s="221"/>
      <c r="G125" s="221"/>
      <c r="H125" s="221"/>
      <c r="I125" s="221"/>
      <c r="J125" s="221"/>
      <c r="K125" s="221"/>
      <c r="L125" s="221"/>
      <c r="M125" s="221"/>
      <c r="N125" s="221"/>
      <c r="O125" s="221"/>
      <c r="P125" s="243"/>
    </row>
    <row r="126" spans="2:16" ht="12.75" customHeight="1" x14ac:dyDescent="0.2">
      <c r="B126" s="242"/>
      <c r="C126" s="221"/>
      <c r="D126" s="221"/>
      <c r="E126" s="221"/>
      <c r="F126" s="221"/>
      <c r="G126" s="221"/>
      <c r="H126" s="221"/>
      <c r="I126" s="221"/>
      <c r="J126" s="221"/>
      <c r="K126" s="221"/>
      <c r="L126" s="221"/>
      <c r="M126" s="221"/>
      <c r="N126" s="221"/>
      <c r="O126" s="221"/>
      <c r="P126" s="243"/>
    </row>
    <row r="127" spans="2:16" ht="12.75" customHeight="1" x14ac:dyDescent="0.2">
      <c r="B127" s="242"/>
      <c r="C127" s="221"/>
      <c r="D127" s="221"/>
      <c r="E127" s="221"/>
      <c r="F127" s="221"/>
      <c r="G127" s="221"/>
      <c r="H127" s="221"/>
      <c r="I127" s="221"/>
      <c r="J127" s="221"/>
      <c r="K127" s="221"/>
      <c r="L127" s="221"/>
      <c r="M127" s="221"/>
      <c r="N127" s="221"/>
      <c r="O127" s="221"/>
      <c r="P127" s="243"/>
    </row>
    <row r="128" spans="2:16" ht="12.75" customHeight="1" x14ac:dyDescent="0.2">
      <c r="B128" s="242"/>
      <c r="C128" s="221"/>
      <c r="D128" s="221"/>
      <c r="E128" s="221"/>
      <c r="F128" s="221"/>
      <c r="G128" s="221"/>
      <c r="H128" s="221"/>
      <c r="I128" s="221"/>
      <c r="J128" s="221"/>
      <c r="K128" s="221"/>
      <c r="L128" s="221"/>
      <c r="M128" s="221"/>
      <c r="N128" s="221"/>
      <c r="O128" s="221"/>
      <c r="P128" s="243"/>
    </row>
    <row r="129" spans="2:16" ht="12.75" customHeight="1" x14ac:dyDescent="0.2">
      <c r="B129" s="242"/>
      <c r="C129" s="221"/>
      <c r="D129" s="221"/>
      <c r="E129" s="221"/>
      <c r="F129" s="221"/>
      <c r="G129" s="221"/>
      <c r="H129" s="221"/>
      <c r="I129" s="221"/>
      <c r="J129" s="221"/>
      <c r="K129" s="221"/>
      <c r="L129" s="221"/>
      <c r="M129" s="221"/>
      <c r="N129" s="221"/>
      <c r="O129" s="221"/>
      <c r="P129" s="243"/>
    </row>
    <row r="130" spans="2:16" ht="12.75" customHeight="1" x14ac:dyDescent="0.2">
      <c r="B130" s="242"/>
      <c r="C130" s="221"/>
      <c r="D130" s="221"/>
      <c r="E130" s="221"/>
      <c r="F130" s="221"/>
      <c r="G130" s="221"/>
      <c r="H130" s="221"/>
      <c r="I130" s="221"/>
      <c r="J130" s="221"/>
      <c r="K130" s="221"/>
      <c r="L130" s="221"/>
      <c r="M130" s="221"/>
      <c r="N130" s="221"/>
      <c r="O130" s="221"/>
      <c r="P130" s="243"/>
    </row>
    <row r="131" spans="2:16" ht="12.75" customHeight="1" x14ac:dyDescent="0.2">
      <c r="B131" s="242"/>
      <c r="C131" s="221"/>
      <c r="D131" s="221"/>
      <c r="E131" s="221"/>
      <c r="F131" s="221"/>
      <c r="G131" s="221"/>
      <c r="H131" s="221"/>
      <c r="I131" s="221"/>
      <c r="J131" s="221"/>
      <c r="K131" s="221"/>
      <c r="L131" s="221"/>
      <c r="M131" s="221"/>
      <c r="N131" s="221"/>
      <c r="O131" s="221"/>
      <c r="P131" s="243"/>
    </row>
    <row r="132" spans="2:16" ht="12.75" customHeight="1" x14ac:dyDescent="0.2">
      <c r="B132" s="242"/>
      <c r="C132" s="221"/>
      <c r="D132" s="221"/>
      <c r="E132" s="221"/>
      <c r="F132" s="221"/>
      <c r="G132" s="221"/>
      <c r="H132" s="221"/>
      <c r="I132" s="221"/>
      <c r="J132" s="221"/>
      <c r="K132" s="221"/>
      <c r="L132" s="221"/>
      <c r="M132" s="221"/>
      <c r="N132" s="221"/>
      <c r="O132" s="221"/>
      <c r="P132" s="243"/>
    </row>
    <row r="133" spans="2:16" ht="12.75" customHeight="1" x14ac:dyDescent="0.2">
      <c r="B133" s="242"/>
      <c r="C133" s="221"/>
      <c r="D133" s="221"/>
      <c r="E133" s="221"/>
      <c r="F133" s="221"/>
      <c r="G133" s="221"/>
      <c r="H133" s="221"/>
      <c r="I133" s="221"/>
      <c r="J133" s="221"/>
      <c r="K133" s="221"/>
      <c r="L133" s="221"/>
      <c r="M133" s="221"/>
      <c r="N133" s="221"/>
      <c r="O133" s="221"/>
      <c r="P133" s="243"/>
    </row>
    <row r="134" spans="2:16" ht="12.75" customHeight="1" x14ac:dyDescent="0.2">
      <c r="B134" s="242"/>
      <c r="C134" s="221"/>
      <c r="D134" s="221"/>
      <c r="E134" s="221"/>
      <c r="F134" s="221"/>
      <c r="G134" s="221"/>
      <c r="H134" s="221"/>
      <c r="I134" s="221"/>
      <c r="J134" s="221"/>
      <c r="K134" s="221"/>
      <c r="L134" s="221"/>
      <c r="M134" s="221"/>
      <c r="N134" s="221"/>
      <c r="O134" s="221"/>
      <c r="P134" s="243"/>
    </row>
    <row r="135" spans="2:16" ht="12.75" customHeight="1" x14ac:dyDescent="0.2">
      <c r="B135" s="242"/>
      <c r="C135" s="221"/>
      <c r="D135" s="221"/>
      <c r="E135" s="221"/>
      <c r="F135" s="221"/>
      <c r="G135" s="221"/>
      <c r="H135" s="221"/>
      <c r="I135" s="221"/>
      <c r="J135" s="221"/>
      <c r="K135" s="221"/>
      <c r="L135" s="221"/>
      <c r="M135" s="221"/>
      <c r="N135" s="221"/>
      <c r="O135" s="221"/>
      <c r="P135" s="243"/>
    </row>
    <row r="136" spans="2:16" ht="12.75" customHeight="1" x14ac:dyDescent="0.2">
      <c r="B136" s="242"/>
      <c r="C136" s="221"/>
      <c r="D136" s="221"/>
      <c r="E136" s="221"/>
      <c r="F136" s="221"/>
      <c r="G136" s="221"/>
      <c r="H136" s="221"/>
      <c r="I136" s="221"/>
      <c r="J136" s="221"/>
      <c r="K136" s="221"/>
      <c r="L136" s="221"/>
      <c r="M136" s="221"/>
      <c r="N136" s="221"/>
      <c r="O136" s="221"/>
      <c r="P136" s="243"/>
    </row>
    <row r="137" spans="2:16" ht="12.75" customHeight="1" x14ac:dyDescent="0.2">
      <c r="B137" s="242"/>
      <c r="C137" s="221"/>
      <c r="D137" s="221"/>
      <c r="E137" s="221"/>
      <c r="F137" s="221"/>
      <c r="G137" s="221"/>
      <c r="H137" s="221"/>
      <c r="I137" s="221"/>
      <c r="J137" s="221"/>
      <c r="K137" s="221"/>
      <c r="L137" s="221"/>
      <c r="M137" s="221"/>
      <c r="N137" s="221"/>
      <c r="O137" s="221"/>
      <c r="P137" s="243"/>
    </row>
    <row r="138" spans="2:16" ht="12.75" customHeight="1" x14ac:dyDescent="0.2">
      <c r="B138" s="242"/>
      <c r="C138" s="221"/>
      <c r="D138" s="221"/>
      <c r="E138" s="221"/>
      <c r="F138" s="221"/>
      <c r="G138" s="221"/>
      <c r="H138" s="221"/>
      <c r="I138" s="221"/>
      <c r="J138" s="221"/>
      <c r="K138" s="221"/>
      <c r="L138" s="221"/>
      <c r="M138" s="221"/>
      <c r="N138" s="221"/>
      <c r="O138" s="221"/>
      <c r="P138" s="243"/>
    </row>
    <row r="139" spans="2:16" ht="12.75" customHeight="1" x14ac:dyDescent="0.2">
      <c r="B139" s="242"/>
      <c r="C139" s="221"/>
      <c r="D139" s="221"/>
      <c r="E139" s="221"/>
      <c r="F139" s="221"/>
      <c r="G139" s="221"/>
      <c r="H139" s="221"/>
      <c r="I139" s="221"/>
      <c r="J139" s="221"/>
      <c r="K139" s="221"/>
      <c r="L139" s="221"/>
      <c r="M139" s="221"/>
      <c r="N139" s="221"/>
      <c r="O139" s="221"/>
      <c r="P139" s="243"/>
    </row>
    <row r="140" spans="2:16" ht="12.75" customHeight="1" x14ac:dyDescent="0.2">
      <c r="B140" s="242"/>
      <c r="C140" s="221"/>
      <c r="D140" s="221"/>
      <c r="E140" s="221"/>
      <c r="F140" s="221"/>
      <c r="G140" s="221"/>
      <c r="H140" s="221"/>
      <c r="I140" s="221"/>
      <c r="J140" s="221"/>
      <c r="K140" s="221"/>
      <c r="L140" s="221"/>
      <c r="M140" s="221"/>
      <c r="N140" s="221"/>
      <c r="O140" s="221"/>
      <c r="P140" s="243"/>
    </row>
    <row r="141" spans="2:16" ht="12.75" customHeight="1" x14ac:dyDescent="0.2">
      <c r="B141" s="242"/>
      <c r="C141" s="221"/>
      <c r="D141" s="221"/>
      <c r="E141" s="221"/>
      <c r="F141" s="221"/>
      <c r="G141" s="221"/>
      <c r="H141" s="221"/>
      <c r="I141" s="221"/>
      <c r="J141" s="221"/>
      <c r="K141" s="221"/>
      <c r="L141" s="221"/>
      <c r="M141" s="221"/>
      <c r="N141" s="221"/>
      <c r="O141" s="221"/>
      <c r="P141" s="243"/>
    </row>
    <row r="142" spans="2:16" ht="12.75" customHeight="1" x14ac:dyDescent="0.2">
      <c r="B142" s="242"/>
      <c r="C142" s="221"/>
      <c r="D142" s="221"/>
      <c r="E142" s="221"/>
      <c r="F142" s="221"/>
      <c r="G142" s="221"/>
      <c r="H142" s="221"/>
      <c r="I142" s="221"/>
      <c r="J142" s="221"/>
      <c r="K142" s="221"/>
      <c r="L142" s="221"/>
      <c r="M142" s="221"/>
      <c r="N142" s="221"/>
      <c r="O142" s="221"/>
      <c r="P142" s="243"/>
    </row>
    <row r="143" spans="2:16" ht="12.75" customHeight="1" x14ac:dyDescent="0.2">
      <c r="B143" s="242"/>
      <c r="C143" s="221"/>
      <c r="D143" s="221"/>
      <c r="E143" s="221"/>
      <c r="F143" s="221"/>
      <c r="G143" s="221"/>
      <c r="H143" s="221"/>
      <c r="I143" s="221"/>
      <c r="J143" s="221"/>
      <c r="K143" s="221"/>
      <c r="L143" s="221"/>
      <c r="M143" s="221"/>
      <c r="N143" s="221"/>
      <c r="O143" s="221"/>
      <c r="P143" s="243"/>
    </row>
    <row r="144" spans="2:16" ht="12.75" customHeight="1" x14ac:dyDescent="0.2">
      <c r="B144" s="242"/>
      <c r="C144" s="221"/>
      <c r="D144" s="221"/>
      <c r="E144" s="221"/>
      <c r="F144" s="221"/>
      <c r="G144" s="221"/>
      <c r="H144" s="221"/>
      <c r="I144" s="221"/>
      <c r="J144" s="221"/>
      <c r="K144" s="221"/>
      <c r="L144" s="221"/>
      <c r="M144" s="221"/>
      <c r="N144" s="221"/>
      <c r="O144" s="221"/>
      <c r="P144" s="243"/>
    </row>
    <row r="145" spans="2:16" ht="12.75" customHeight="1" x14ac:dyDescent="0.2">
      <c r="B145" s="242"/>
      <c r="C145" s="221"/>
      <c r="D145" s="221"/>
      <c r="E145" s="221"/>
      <c r="F145" s="221"/>
      <c r="G145" s="221"/>
      <c r="H145" s="221"/>
      <c r="I145" s="221"/>
      <c r="J145" s="221"/>
      <c r="K145" s="221"/>
      <c r="L145" s="221"/>
      <c r="M145" s="221"/>
      <c r="N145" s="221"/>
      <c r="O145" s="221"/>
      <c r="P145" s="243"/>
    </row>
    <row r="146" spans="2:16" ht="12.75" customHeight="1" x14ac:dyDescent="0.2">
      <c r="B146" s="242"/>
      <c r="C146" s="221"/>
      <c r="D146" s="221"/>
      <c r="E146" s="221"/>
      <c r="F146" s="221"/>
      <c r="G146" s="221"/>
      <c r="H146" s="221"/>
      <c r="I146" s="221"/>
      <c r="J146" s="221"/>
      <c r="K146" s="221"/>
      <c r="L146" s="221"/>
      <c r="M146" s="221"/>
      <c r="N146" s="221"/>
      <c r="O146" s="221"/>
      <c r="P146" s="243"/>
    </row>
    <row r="147" spans="2:16" ht="12.75" customHeight="1" x14ac:dyDescent="0.2">
      <c r="B147" s="242"/>
      <c r="C147" s="221"/>
      <c r="D147" s="221"/>
      <c r="E147" s="221"/>
      <c r="F147" s="221"/>
      <c r="G147" s="221"/>
      <c r="H147" s="221"/>
      <c r="I147" s="221"/>
      <c r="J147" s="221"/>
      <c r="K147" s="221"/>
      <c r="L147" s="221"/>
      <c r="M147" s="221"/>
      <c r="N147" s="221"/>
      <c r="O147" s="221"/>
      <c r="P147" s="243"/>
    </row>
    <row r="148" spans="2:16" ht="12.75" customHeight="1" x14ac:dyDescent="0.2">
      <c r="B148" s="242"/>
      <c r="C148" s="221"/>
      <c r="D148" s="221"/>
      <c r="E148" s="221"/>
      <c r="F148" s="221"/>
      <c r="G148" s="221"/>
      <c r="H148" s="221"/>
      <c r="I148" s="221"/>
      <c r="J148" s="221"/>
      <c r="K148" s="221"/>
      <c r="L148" s="221"/>
      <c r="M148" s="221"/>
      <c r="N148" s="221"/>
      <c r="O148" s="221"/>
      <c r="P148" s="243"/>
    </row>
    <row r="149" spans="2:16" ht="12.75" customHeight="1" x14ac:dyDescent="0.2">
      <c r="B149" s="242"/>
      <c r="C149" s="221"/>
      <c r="D149" s="221"/>
      <c r="E149" s="221"/>
      <c r="F149" s="221"/>
      <c r="G149" s="221"/>
      <c r="H149" s="221"/>
      <c r="I149" s="221"/>
      <c r="J149" s="221"/>
      <c r="K149" s="221"/>
      <c r="L149" s="221"/>
      <c r="M149" s="221"/>
      <c r="N149" s="221"/>
      <c r="O149" s="221"/>
      <c r="P149" s="243"/>
    </row>
    <row r="150" spans="2:16" ht="12.75" customHeight="1" x14ac:dyDescent="0.2">
      <c r="B150" s="242"/>
      <c r="C150" s="221"/>
      <c r="D150" s="221"/>
      <c r="E150" s="221"/>
      <c r="F150" s="221"/>
      <c r="G150" s="221"/>
      <c r="H150" s="221"/>
      <c r="I150" s="221"/>
      <c r="J150" s="221"/>
      <c r="K150" s="221"/>
      <c r="L150" s="221"/>
      <c r="M150" s="221"/>
      <c r="N150" s="221"/>
      <c r="O150" s="221"/>
      <c r="P150" s="243"/>
    </row>
    <row r="151" spans="2:16" ht="12.75" customHeight="1" x14ac:dyDescent="0.2">
      <c r="B151" s="242"/>
      <c r="C151" s="221"/>
      <c r="D151" s="221"/>
      <c r="E151" s="221"/>
      <c r="F151" s="221"/>
      <c r="G151" s="221"/>
      <c r="H151" s="221"/>
      <c r="I151" s="221"/>
      <c r="J151" s="221"/>
      <c r="K151" s="221"/>
      <c r="L151" s="221"/>
      <c r="M151" s="221"/>
      <c r="N151" s="221"/>
      <c r="O151" s="221"/>
      <c r="P151" s="243"/>
    </row>
    <row r="152" spans="2:16" ht="12.75" customHeight="1" x14ac:dyDescent="0.2">
      <c r="B152" s="242"/>
      <c r="C152" s="221"/>
      <c r="D152" s="221"/>
      <c r="E152" s="221"/>
      <c r="F152" s="221"/>
      <c r="G152" s="221"/>
      <c r="H152" s="221"/>
      <c r="I152" s="221"/>
      <c r="J152" s="221"/>
      <c r="K152" s="221"/>
      <c r="L152" s="221"/>
      <c r="M152" s="221"/>
      <c r="N152" s="221"/>
      <c r="O152" s="221"/>
      <c r="P152" s="243"/>
    </row>
    <row r="153" spans="2:16" ht="12.75" customHeight="1" x14ac:dyDescent="0.2">
      <c r="B153" s="242"/>
      <c r="C153" s="221"/>
      <c r="D153" s="221"/>
      <c r="E153" s="221"/>
      <c r="F153" s="221"/>
      <c r="G153" s="221"/>
      <c r="H153" s="221"/>
      <c r="I153" s="221"/>
      <c r="J153" s="221"/>
      <c r="K153" s="221"/>
      <c r="L153" s="221"/>
      <c r="M153" s="221"/>
      <c r="N153" s="221"/>
      <c r="O153" s="221"/>
      <c r="P153" s="243"/>
    </row>
    <row r="154" spans="2:16" ht="12.75" customHeight="1" x14ac:dyDescent="0.2">
      <c r="B154" s="242"/>
      <c r="C154" s="221"/>
      <c r="D154" s="221"/>
      <c r="E154" s="221"/>
      <c r="F154" s="221"/>
      <c r="G154" s="221"/>
      <c r="H154" s="221"/>
      <c r="I154" s="221"/>
      <c r="J154" s="221"/>
      <c r="K154" s="221"/>
      <c r="L154" s="221"/>
      <c r="M154" s="221"/>
      <c r="N154" s="221"/>
      <c r="O154" s="221"/>
      <c r="P154" s="243"/>
    </row>
    <row r="155" spans="2:16" ht="12.75" customHeight="1" x14ac:dyDescent="0.2">
      <c r="B155" s="242"/>
      <c r="C155" s="221"/>
      <c r="D155" s="221"/>
      <c r="E155" s="221"/>
      <c r="F155" s="221"/>
      <c r="G155" s="221"/>
      <c r="H155" s="221"/>
      <c r="I155" s="221"/>
      <c r="J155" s="221"/>
      <c r="K155" s="221"/>
      <c r="L155" s="221"/>
      <c r="M155" s="221"/>
      <c r="N155" s="221"/>
      <c r="O155" s="221"/>
      <c r="P155" s="243"/>
    </row>
    <row r="156" spans="2:16" ht="12.75" customHeight="1" x14ac:dyDescent="0.2">
      <c r="B156" s="242"/>
      <c r="C156" s="221"/>
      <c r="D156" s="221"/>
      <c r="E156" s="221"/>
      <c r="F156" s="221"/>
      <c r="G156" s="221"/>
      <c r="H156" s="221"/>
      <c r="I156" s="221"/>
      <c r="J156" s="221"/>
      <c r="K156" s="221"/>
      <c r="L156" s="221"/>
      <c r="M156" s="221"/>
      <c r="N156" s="221"/>
      <c r="O156" s="221"/>
      <c r="P156" s="243"/>
    </row>
    <row r="157" spans="2:16" ht="12.75" customHeight="1" x14ac:dyDescent="0.2">
      <c r="B157" s="242"/>
      <c r="C157" s="221"/>
      <c r="D157" s="221"/>
      <c r="E157" s="221"/>
      <c r="F157" s="221"/>
      <c r="G157" s="221"/>
      <c r="H157" s="221"/>
      <c r="I157" s="221"/>
      <c r="J157" s="221"/>
      <c r="K157" s="221"/>
      <c r="L157" s="221"/>
      <c r="M157" s="221"/>
      <c r="N157" s="221"/>
      <c r="O157" s="221"/>
      <c r="P157" s="243"/>
    </row>
    <row r="158" spans="2:16" ht="12.75" customHeight="1" x14ac:dyDescent="0.2">
      <c r="B158" s="242"/>
      <c r="C158" s="221"/>
      <c r="D158" s="221"/>
      <c r="E158" s="221"/>
      <c r="F158" s="221"/>
      <c r="G158" s="221"/>
      <c r="H158" s="221"/>
      <c r="I158" s="221"/>
      <c r="J158" s="221"/>
      <c r="K158" s="221"/>
      <c r="L158" s="221"/>
      <c r="M158" s="221"/>
      <c r="N158" s="221"/>
      <c r="O158" s="221"/>
      <c r="P158" s="243"/>
    </row>
    <row r="159" spans="2:16" ht="12.75" customHeight="1" x14ac:dyDescent="0.2">
      <c r="B159" s="242"/>
      <c r="C159" s="221"/>
      <c r="D159" s="221"/>
      <c r="E159" s="221"/>
      <c r="F159" s="221"/>
      <c r="G159" s="221"/>
      <c r="H159" s="221"/>
      <c r="I159" s="221"/>
      <c r="J159" s="221"/>
      <c r="K159" s="221"/>
      <c r="L159" s="221"/>
      <c r="M159" s="221"/>
      <c r="N159" s="221"/>
      <c r="O159" s="221"/>
      <c r="P159" s="243"/>
    </row>
    <row r="160" spans="2:16" ht="12.75" customHeight="1" x14ac:dyDescent="0.2">
      <c r="B160" s="242"/>
      <c r="C160" s="221"/>
      <c r="D160" s="221"/>
      <c r="E160" s="221"/>
      <c r="F160" s="221"/>
      <c r="G160" s="221"/>
      <c r="H160" s="221"/>
      <c r="I160" s="221"/>
      <c r="J160" s="221"/>
      <c r="K160" s="221"/>
      <c r="L160" s="221"/>
      <c r="M160" s="221"/>
      <c r="N160" s="221"/>
      <c r="O160" s="221"/>
      <c r="P160" s="243"/>
    </row>
    <row r="161" spans="2:16" ht="12.75" customHeight="1" x14ac:dyDescent="0.2">
      <c r="B161" s="242"/>
      <c r="C161" s="221"/>
      <c r="D161" s="221"/>
      <c r="E161" s="221"/>
      <c r="F161" s="221"/>
      <c r="G161" s="221"/>
      <c r="H161" s="221"/>
      <c r="I161" s="221"/>
      <c r="J161" s="221"/>
      <c r="K161" s="221"/>
      <c r="L161" s="221"/>
      <c r="M161" s="221"/>
      <c r="N161" s="221"/>
      <c r="O161" s="221"/>
      <c r="P161" s="243"/>
    </row>
    <row r="162" spans="2:16" ht="12.75" customHeight="1" x14ac:dyDescent="0.2">
      <c r="B162" s="242"/>
      <c r="C162" s="221"/>
      <c r="D162" s="221"/>
      <c r="E162" s="221"/>
      <c r="F162" s="221"/>
      <c r="G162" s="221"/>
      <c r="H162" s="221"/>
      <c r="I162" s="221"/>
      <c r="J162" s="221"/>
      <c r="K162" s="221"/>
      <c r="L162" s="221"/>
      <c r="M162" s="221"/>
      <c r="N162" s="221"/>
      <c r="O162" s="221"/>
      <c r="P162" s="243"/>
    </row>
    <row r="163" spans="2:16" ht="12.75" customHeight="1" x14ac:dyDescent="0.2">
      <c r="B163" s="242"/>
      <c r="C163" s="221"/>
      <c r="D163" s="221"/>
      <c r="E163" s="221"/>
      <c r="F163" s="221"/>
      <c r="G163" s="221"/>
      <c r="H163" s="221"/>
      <c r="I163" s="221"/>
      <c r="J163" s="221"/>
      <c r="K163" s="221"/>
      <c r="L163" s="221"/>
      <c r="M163" s="221"/>
      <c r="N163" s="221"/>
      <c r="O163" s="221"/>
      <c r="P163" s="243"/>
    </row>
    <row r="164" spans="2:16" ht="12.75" customHeight="1" x14ac:dyDescent="0.2">
      <c r="B164" s="242"/>
      <c r="C164" s="221"/>
      <c r="D164" s="221"/>
      <c r="E164" s="221"/>
      <c r="F164" s="221"/>
      <c r="G164" s="221"/>
      <c r="H164" s="221"/>
      <c r="I164" s="221"/>
      <c r="J164" s="221"/>
      <c r="K164" s="221"/>
      <c r="L164" s="221"/>
      <c r="M164" s="221"/>
      <c r="N164" s="221"/>
      <c r="O164" s="221"/>
      <c r="P164" s="243"/>
    </row>
    <row r="165" spans="2:16" ht="12.75" customHeight="1" x14ac:dyDescent="0.2">
      <c r="B165" s="242"/>
      <c r="C165" s="221"/>
      <c r="D165" s="221"/>
      <c r="E165" s="221"/>
      <c r="F165" s="221"/>
      <c r="G165" s="221"/>
      <c r="H165" s="221"/>
      <c r="I165" s="221"/>
      <c r="J165" s="221"/>
      <c r="K165" s="221"/>
      <c r="L165" s="221"/>
      <c r="M165" s="221"/>
      <c r="N165" s="221"/>
      <c r="O165" s="221"/>
      <c r="P165" s="243"/>
    </row>
    <row r="166" spans="2:16" ht="12.75" customHeight="1" x14ac:dyDescent="0.2">
      <c r="B166" s="242"/>
      <c r="C166" s="221"/>
      <c r="D166" s="221"/>
      <c r="E166" s="221"/>
      <c r="F166" s="221"/>
      <c r="G166" s="221"/>
      <c r="H166" s="221"/>
      <c r="I166" s="221"/>
      <c r="J166" s="221"/>
      <c r="K166" s="221"/>
      <c r="L166" s="221"/>
      <c r="M166" s="221"/>
      <c r="N166" s="221"/>
      <c r="O166" s="221"/>
      <c r="P166" s="243"/>
    </row>
    <row r="167" spans="2:16" ht="12.75" customHeight="1" x14ac:dyDescent="0.2">
      <c r="B167" s="242"/>
      <c r="C167" s="221"/>
      <c r="D167" s="221"/>
      <c r="E167" s="221"/>
      <c r="F167" s="221"/>
      <c r="G167" s="221"/>
      <c r="H167" s="221"/>
      <c r="I167" s="221"/>
      <c r="J167" s="221"/>
      <c r="K167" s="221"/>
      <c r="L167" s="221"/>
      <c r="M167" s="221"/>
      <c r="N167" s="221"/>
      <c r="O167" s="221"/>
      <c r="P167" s="243"/>
    </row>
    <row r="168" spans="2:16" ht="12.75" customHeight="1" x14ac:dyDescent="0.2">
      <c r="B168" s="242"/>
      <c r="C168" s="221"/>
      <c r="D168" s="221"/>
      <c r="E168" s="221"/>
      <c r="F168" s="221"/>
      <c r="G168" s="221"/>
      <c r="H168" s="221"/>
      <c r="I168" s="221"/>
      <c r="J168" s="221"/>
      <c r="K168" s="221"/>
      <c r="L168" s="221"/>
      <c r="M168" s="221"/>
      <c r="N168" s="221"/>
      <c r="O168" s="221"/>
      <c r="P168" s="243"/>
    </row>
    <row r="169" spans="2:16" ht="12.75" customHeight="1" x14ac:dyDescent="0.2">
      <c r="B169" s="242"/>
      <c r="C169" s="221"/>
      <c r="D169" s="221"/>
      <c r="E169" s="221"/>
      <c r="F169" s="221"/>
      <c r="G169" s="221"/>
      <c r="H169" s="221"/>
      <c r="I169" s="221"/>
      <c r="J169" s="221"/>
      <c r="K169" s="221"/>
      <c r="L169" s="221"/>
      <c r="M169" s="221"/>
      <c r="N169" s="221"/>
      <c r="O169" s="221"/>
      <c r="P169" s="243"/>
    </row>
    <row r="170" spans="2:16" ht="12.75" customHeight="1" x14ac:dyDescent="0.2">
      <c r="B170" s="242"/>
      <c r="C170" s="221"/>
      <c r="D170" s="221"/>
      <c r="E170" s="221"/>
      <c r="F170" s="221"/>
      <c r="G170" s="221"/>
      <c r="H170" s="221"/>
      <c r="I170" s="221"/>
      <c r="J170" s="221"/>
      <c r="K170" s="221"/>
      <c r="L170" s="221"/>
      <c r="M170" s="221"/>
      <c r="N170" s="221"/>
      <c r="O170" s="221"/>
      <c r="P170" s="243"/>
    </row>
    <row r="171" spans="2:16" ht="12.75" customHeight="1" x14ac:dyDescent="0.2">
      <c r="B171" s="242"/>
      <c r="C171" s="221"/>
      <c r="D171" s="221"/>
      <c r="E171" s="221"/>
      <c r="F171" s="221"/>
      <c r="G171" s="221"/>
      <c r="H171" s="221"/>
      <c r="I171" s="221"/>
      <c r="J171" s="221"/>
      <c r="K171" s="221"/>
      <c r="L171" s="221"/>
      <c r="M171" s="221"/>
      <c r="N171" s="221"/>
      <c r="O171" s="221"/>
      <c r="P171" s="243"/>
    </row>
    <row r="172" spans="2:16" ht="12.75" customHeight="1" x14ac:dyDescent="0.2">
      <c r="B172" s="242"/>
      <c r="C172" s="221"/>
      <c r="D172" s="221"/>
      <c r="E172" s="221"/>
      <c r="F172" s="221"/>
      <c r="G172" s="221"/>
      <c r="H172" s="221"/>
      <c r="I172" s="221"/>
      <c r="J172" s="221"/>
      <c r="K172" s="221"/>
      <c r="L172" s="221"/>
      <c r="M172" s="221"/>
      <c r="N172" s="221"/>
      <c r="O172" s="221"/>
      <c r="P172" s="243"/>
    </row>
    <row r="173" spans="2:16" ht="12.75" customHeight="1" x14ac:dyDescent="0.2">
      <c r="B173" s="242"/>
      <c r="C173" s="221"/>
      <c r="D173" s="221"/>
      <c r="E173" s="221"/>
      <c r="F173" s="221"/>
      <c r="G173" s="221"/>
      <c r="H173" s="221"/>
      <c r="I173" s="221"/>
      <c r="J173" s="221"/>
      <c r="K173" s="221"/>
      <c r="L173" s="221"/>
      <c r="M173" s="221"/>
      <c r="N173" s="221"/>
      <c r="O173" s="221"/>
      <c r="P173" s="243"/>
    </row>
    <row r="174" spans="2:16" ht="12.75" customHeight="1" x14ac:dyDescent="0.2">
      <c r="B174" s="242"/>
      <c r="C174" s="221"/>
      <c r="D174" s="221"/>
      <c r="E174" s="221"/>
      <c r="F174" s="221"/>
      <c r="G174" s="221"/>
      <c r="H174" s="221"/>
      <c r="I174" s="221"/>
      <c r="J174" s="221"/>
      <c r="K174" s="221"/>
      <c r="L174" s="221"/>
      <c r="M174" s="221"/>
      <c r="N174" s="221"/>
      <c r="O174" s="221"/>
      <c r="P174" s="243"/>
    </row>
    <row r="175" spans="2:16" ht="12.75" customHeight="1" x14ac:dyDescent="0.2">
      <c r="B175" s="242"/>
      <c r="C175" s="221"/>
      <c r="D175" s="221"/>
      <c r="E175" s="221"/>
      <c r="F175" s="221"/>
      <c r="G175" s="221"/>
      <c r="H175" s="221"/>
      <c r="I175" s="221"/>
      <c r="J175" s="221"/>
      <c r="K175" s="221"/>
      <c r="L175" s="221"/>
      <c r="M175" s="221"/>
      <c r="N175" s="221"/>
      <c r="O175" s="221"/>
      <c r="P175" s="243"/>
    </row>
    <row r="176" spans="2:16" ht="12.75" customHeight="1" x14ac:dyDescent="0.2">
      <c r="B176" s="242"/>
      <c r="C176" s="221"/>
      <c r="D176" s="221"/>
      <c r="E176" s="221"/>
      <c r="F176" s="221"/>
      <c r="G176" s="221"/>
      <c r="H176" s="221"/>
      <c r="I176" s="221"/>
      <c r="J176" s="221"/>
      <c r="K176" s="221"/>
      <c r="L176" s="221"/>
      <c r="M176" s="221"/>
      <c r="N176" s="221"/>
      <c r="O176" s="221"/>
      <c r="P176" s="243"/>
    </row>
    <row r="177" spans="2:16" ht="12.75" customHeight="1" x14ac:dyDescent="0.2">
      <c r="B177" s="242"/>
      <c r="C177" s="221"/>
      <c r="D177" s="221"/>
      <c r="E177" s="221"/>
      <c r="F177" s="221"/>
      <c r="G177" s="221"/>
      <c r="H177" s="221"/>
      <c r="I177" s="221"/>
      <c r="J177" s="221"/>
      <c r="K177" s="221"/>
      <c r="L177" s="221"/>
      <c r="M177" s="221"/>
      <c r="N177" s="221"/>
      <c r="O177" s="221"/>
      <c r="P177" s="243"/>
    </row>
    <row r="178" spans="2:16" ht="12.75" customHeight="1" x14ac:dyDescent="0.2">
      <c r="B178" s="242"/>
      <c r="C178" s="221"/>
      <c r="D178" s="221"/>
      <c r="E178" s="221"/>
      <c r="F178" s="221"/>
      <c r="G178" s="221"/>
      <c r="H178" s="221"/>
      <c r="I178" s="221"/>
      <c r="J178" s="221"/>
      <c r="K178" s="221"/>
      <c r="L178" s="221"/>
      <c r="M178" s="221"/>
      <c r="N178" s="221"/>
      <c r="O178" s="221"/>
      <c r="P178" s="243"/>
    </row>
    <row r="179" spans="2:16" ht="12.75" customHeight="1" x14ac:dyDescent="0.2">
      <c r="B179" s="242"/>
      <c r="C179" s="221"/>
      <c r="D179" s="221"/>
      <c r="E179" s="221"/>
      <c r="F179" s="221"/>
      <c r="G179" s="221"/>
      <c r="H179" s="221"/>
      <c r="I179" s="221"/>
      <c r="J179" s="221"/>
      <c r="K179" s="221"/>
      <c r="L179" s="221"/>
      <c r="M179" s="221"/>
      <c r="N179" s="221"/>
      <c r="O179" s="221"/>
      <c r="P179" s="243"/>
    </row>
    <row r="180" spans="2:16" ht="12.75" customHeight="1" x14ac:dyDescent="0.2">
      <c r="B180" s="242"/>
      <c r="C180" s="221"/>
      <c r="D180" s="221"/>
      <c r="E180" s="221"/>
      <c r="F180" s="221"/>
      <c r="G180" s="221"/>
      <c r="H180" s="221"/>
      <c r="I180" s="221"/>
      <c r="J180" s="221"/>
      <c r="K180" s="221"/>
      <c r="L180" s="221"/>
      <c r="M180" s="221"/>
      <c r="N180" s="221"/>
      <c r="O180" s="221"/>
      <c r="P180" s="243"/>
    </row>
    <row r="181" spans="2:16" ht="12.75" customHeight="1" x14ac:dyDescent="0.2">
      <c r="B181" s="242"/>
      <c r="C181" s="221"/>
      <c r="D181" s="221"/>
      <c r="E181" s="221"/>
      <c r="F181" s="221"/>
      <c r="G181" s="221"/>
      <c r="H181" s="221"/>
      <c r="I181" s="221"/>
      <c r="J181" s="221"/>
      <c r="K181" s="221"/>
      <c r="L181" s="221"/>
      <c r="M181" s="221"/>
      <c r="N181" s="221"/>
      <c r="O181" s="221"/>
      <c r="P181" s="243"/>
    </row>
    <row r="182" spans="2:16" ht="12.75" customHeight="1" x14ac:dyDescent="0.2">
      <c r="B182" s="242"/>
      <c r="C182" s="221"/>
      <c r="D182" s="221"/>
      <c r="E182" s="221"/>
      <c r="F182" s="221"/>
      <c r="G182" s="221"/>
      <c r="H182" s="221"/>
      <c r="I182" s="221"/>
      <c r="J182" s="221"/>
      <c r="K182" s="221"/>
      <c r="L182" s="221"/>
      <c r="M182" s="221"/>
      <c r="N182" s="221"/>
      <c r="O182" s="221"/>
      <c r="P182" s="243"/>
    </row>
    <row r="183" spans="2:16" ht="12.75" customHeight="1" x14ac:dyDescent="0.2">
      <c r="B183" s="242"/>
      <c r="C183" s="221"/>
      <c r="D183" s="221"/>
      <c r="E183" s="221"/>
      <c r="F183" s="221"/>
      <c r="G183" s="221"/>
      <c r="H183" s="221"/>
      <c r="I183" s="221"/>
      <c r="J183" s="221"/>
      <c r="K183" s="221"/>
      <c r="L183" s="221"/>
      <c r="M183" s="221"/>
      <c r="N183" s="221"/>
      <c r="O183" s="221"/>
      <c r="P183" s="243"/>
    </row>
    <row r="184" spans="2:16" ht="12.75" customHeight="1" x14ac:dyDescent="0.2">
      <c r="B184" s="242"/>
      <c r="C184" s="221"/>
      <c r="D184" s="221"/>
      <c r="E184" s="221"/>
      <c r="F184" s="221"/>
      <c r="G184" s="221"/>
      <c r="H184" s="221"/>
      <c r="I184" s="221"/>
      <c r="J184" s="221"/>
      <c r="K184" s="221"/>
      <c r="L184" s="221"/>
      <c r="M184" s="221"/>
      <c r="N184" s="221"/>
      <c r="O184" s="221"/>
      <c r="P184" s="243"/>
    </row>
    <row r="185" spans="2:16" ht="12.75" customHeight="1" x14ac:dyDescent="0.2">
      <c r="B185" s="242"/>
      <c r="C185" s="221"/>
      <c r="D185" s="221"/>
      <c r="E185" s="221"/>
      <c r="F185" s="221"/>
      <c r="G185" s="221"/>
      <c r="H185" s="221"/>
      <c r="I185" s="221"/>
      <c r="J185" s="221"/>
      <c r="K185" s="221"/>
      <c r="L185" s="221"/>
      <c r="M185" s="221"/>
      <c r="N185" s="221"/>
      <c r="O185" s="221"/>
      <c r="P185" s="243"/>
    </row>
    <row r="186" spans="2:16" ht="12.75" customHeight="1" x14ac:dyDescent="0.2">
      <c r="B186" s="242"/>
      <c r="C186" s="221"/>
      <c r="D186" s="221"/>
      <c r="E186" s="221"/>
      <c r="F186" s="221"/>
      <c r="G186" s="221"/>
      <c r="H186" s="221"/>
      <c r="I186" s="221"/>
      <c r="J186" s="221"/>
      <c r="K186" s="221"/>
      <c r="L186" s="221"/>
      <c r="M186" s="221"/>
      <c r="N186" s="221"/>
      <c r="O186" s="221"/>
      <c r="P186" s="243"/>
    </row>
    <row r="187" spans="2:16" ht="12.75" customHeight="1" x14ac:dyDescent="0.2">
      <c r="B187" s="242"/>
      <c r="C187" s="221"/>
      <c r="D187" s="221"/>
      <c r="E187" s="221"/>
      <c r="F187" s="221"/>
      <c r="G187" s="221"/>
      <c r="H187" s="221"/>
      <c r="I187" s="221"/>
      <c r="J187" s="221"/>
      <c r="K187" s="221"/>
      <c r="L187" s="221"/>
      <c r="M187" s="221"/>
      <c r="N187" s="221"/>
      <c r="O187" s="221"/>
      <c r="P187" s="243"/>
    </row>
    <row r="188" spans="2:16" ht="12.75" customHeight="1" x14ac:dyDescent="0.2">
      <c r="B188" s="242"/>
      <c r="C188" s="221"/>
      <c r="D188" s="221"/>
      <c r="E188" s="221"/>
      <c r="F188" s="221"/>
      <c r="G188" s="221"/>
      <c r="H188" s="221"/>
      <c r="I188" s="221"/>
      <c r="J188" s="221"/>
      <c r="K188" s="221"/>
      <c r="L188" s="221"/>
      <c r="M188" s="221"/>
      <c r="N188" s="221"/>
      <c r="O188" s="221"/>
      <c r="P188" s="243"/>
    </row>
    <row r="189" spans="2:16" ht="12.75" customHeight="1" x14ac:dyDescent="0.2">
      <c r="B189" s="242"/>
      <c r="C189" s="221"/>
      <c r="D189" s="221"/>
      <c r="E189" s="221"/>
      <c r="F189" s="221"/>
      <c r="G189" s="221"/>
      <c r="H189" s="221"/>
      <c r="I189" s="221"/>
      <c r="J189" s="221"/>
      <c r="K189" s="221"/>
      <c r="L189" s="221"/>
      <c r="M189" s="221"/>
      <c r="N189" s="221"/>
      <c r="O189" s="221"/>
      <c r="P189" s="243"/>
    </row>
    <row r="190" spans="2:16" ht="12.75" customHeight="1" x14ac:dyDescent="0.2">
      <c r="B190" s="544"/>
      <c r="C190" s="225"/>
      <c r="D190" s="225"/>
      <c r="E190" s="225"/>
      <c r="F190" s="225"/>
      <c r="G190" s="225"/>
      <c r="H190" s="225"/>
      <c r="I190" s="225"/>
      <c r="J190" s="225"/>
      <c r="K190" s="225"/>
      <c r="L190" s="225"/>
      <c r="M190" s="225"/>
      <c r="N190" s="225"/>
      <c r="O190" s="225"/>
      <c r="P190" s="555"/>
    </row>
    <row r="191" spans="2:16" ht="12.75" customHeight="1" x14ac:dyDescent="0.2"/>
    <row r="192" spans="2:16" ht="12.75" customHeight="1" x14ac:dyDescent="0.2"/>
    <row r="193" ht="12.75" customHeight="1" x14ac:dyDescent="0.2"/>
    <row r="194" ht="12.75" customHeight="1" x14ac:dyDescent="0.2"/>
    <row r="195" ht="12.75" customHeight="1" x14ac:dyDescent="0.2"/>
  </sheetData>
  <sheetProtection algorithmName="SHA-512" hashValue="vYJsY6rOJPJMXj/H69GazamUA4eebrQiandHfPkSjvpmywi9Z+2rNMz40Pj08t1LLnSqF4M0xEdal8MmPSh01g==" saltValue="H5GPHoG2qjsQZPci4EXg/Q==" spinCount="100000" sheet="1" scenarios="1" insertHyperlinks="0"/>
  <protectedRanges>
    <protectedRange sqref="C38:C39" name="YellowZone_1"/>
    <protectedRange sqref="F2 E5:G6 I5:J5 E13 E14:G16 I19:J22 B41:P190 B38:B40 D38:P40" name="YellowZone"/>
  </protectedRanges>
  <mergeCells count="2">
    <mergeCell ref="C2:E2"/>
    <mergeCell ref="F2:G2"/>
  </mergeCells>
  <conditionalFormatting sqref="E16:G16">
    <cfRule type="cellIs" dxfId="178" priority="2" stopIfTrue="1" operator="lessThan">
      <formula>1.2</formula>
    </cfRule>
  </conditionalFormatting>
  <conditionalFormatting sqref="E27:G33">
    <cfRule type="cellIs" dxfId="177" priority="3" stopIfTrue="1" operator="lessThan">
      <formula>0.95*$C27*(E$14/$C$14)</formula>
    </cfRule>
  </conditionalFormatting>
  <conditionalFormatting sqref="E35:G35">
    <cfRule type="cellIs" dxfId="176" priority="4" stopIfTrue="1" operator="lessThan">
      <formula>0.95*$C35*(E$14/$C$14)</formula>
    </cfRule>
  </conditionalFormatting>
  <conditionalFormatting sqref="I22">
    <cfRule type="cellIs" dxfId="175" priority="5" stopIfTrue="1" operator="greaterThan">
      <formula>320</formula>
    </cfRule>
    <cfRule type="cellIs" dxfId="174" priority="6" stopIfTrue="1" operator="greaterThan">
      <formula>320</formula>
    </cfRule>
  </conditionalFormatting>
  <conditionalFormatting sqref="I27">
    <cfRule type="cellIs" dxfId="173" priority="7" stopIfTrue="1" operator="lessThan">
      <formula>$C$27*(2/3)</formula>
    </cfRule>
  </conditionalFormatting>
  <conditionalFormatting sqref="I20:J20">
    <cfRule type="expression" dxfId="172" priority="8">
      <formula>AND(I20&lt;0.4*I21,I20&lt;1)</formula>
    </cfRule>
  </conditionalFormatting>
  <conditionalFormatting sqref="I21:J21">
    <cfRule type="expression" dxfId="171" priority="9">
      <formula>AND(I21&lt;0.4*I20,I21&lt;1)</formula>
    </cfRule>
  </conditionalFormatting>
  <conditionalFormatting sqref="J27">
    <cfRule type="cellIs" dxfId="170" priority="10" stopIfTrue="1" operator="lessThan">
      <formula>$C$27/3</formula>
    </cfRule>
  </conditionalFormatting>
  <conditionalFormatting sqref="L27">
    <cfRule type="expression" dxfId="169" priority="1">
      <formula>AND(ISNUMBER($H27),$L$27&gt;=100)</formula>
    </cfRule>
    <cfRule type="expression" dxfId="168" priority="13">
      <formula>AND($H$27 &gt;= 60, $H$27 &lt; 100)</formula>
    </cfRule>
    <cfRule type="cellIs" dxfId="167" priority="16" stopIfTrue="1" operator="notBetween">
      <formula>60</formula>
      <formula>100</formula>
    </cfRule>
  </conditionalFormatting>
  <conditionalFormatting sqref="L27:L33">
    <cfRule type="cellIs" dxfId="166" priority="11" stopIfTrue="1" operator="greaterThanOrEqual">
      <formula>100</formula>
    </cfRule>
  </conditionalFormatting>
  <conditionalFormatting sqref="L28:L33">
    <cfRule type="cellIs" dxfId="165" priority="14" stopIfTrue="1" operator="lessThan">
      <formula>100</formula>
    </cfRule>
  </conditionalFormatting>
  <conditionalFormatting sqref="L34">
    <cfRule type="cellIs" dxfId="164" priority="12" stopIfTrue="1" operator="lessThanOrEqual">
      <formula>100</formula>
    </cfRule>
    <cfRule type="expression" dxfId="163" priority="15">
      <formula>AND($H$34 &gt; 100, $H$34 &lt;= 166.667)</formula>
    </cfRule>
    <cfRule type="cellIs" dxfId="162" priority="17" stopIfTrue="1" operator="greaterThanOrEqual">
      <formula>166.667</formula>
    </cfRule>
  </conditionalFormatting>
  <conditionalFormatting sqref="L35">
    <cfRule type="cellIs" dxfId="161" priority="18" stopIfTrue="1" operator="greaterThanOrEqual">
      <formula>100</formula>
    </cfRule>
    <cfRule type="cellIs" dxfId="160" priority="19" stopIfTrue="1" operator="lessThan">
      <formula>100</formula>
    </cfRule>
  </conditionalFormatting>
  <dataValidations disablePrompts="1" count="6">
    <dataValidation type="list" allowBlank="1" showErrorMessage="1" sqref="E13" xr:uid="{00000000-0002-0000-1B00-000000000000}">
      <formula1>"Straight,Bent/Multi"</formula1>
    </dataValidation>
    <dataValidation type="list" allowBlank="1" showErrorMessage="1" sqref="F2" xr:uid="{00000000-0002-0000-1B00-000001000000}">
      <formula1>ConstructionType</formula1>
    </dataValidation>
    <dataValidation type="list" allowBlank="1" showInputMessage="1" showErrorMessage="1" prompt="Select Material" sqref="C5:D5 D6" xr:uid="{00000000-0002-0000-1B00-000002000000}">
      <formula1>Materials</formula1>
    </dataValidation>
    <dataValidation type="list" allowBlank="1" showErrorMessage="1" sqref="I5:J5" xr:uid="{00000000-0002-0000-1B00-000003000000}">
      <formula1>Material</formula1>
    </dataValidation>
    <dataValidation type="list" allowBlank="1" showInputMessage="1" showErrorMessage="1" prompt="Select Material" sqref="E6:G6" xr:uid="{00000000-0002-0000-1B00-000004000000}">
      <formula1>Tube_Type</formula1>
    </dataValidation>
    <dataValidation type="list" allowBlank="1" showInputMessage="1" showErrorMessage="1" prompt="Select Material" sqref="E5:G5" xr:uid="{00000000-0002-0000-1B00-000005000000}">
      <formula1>Metallic_Mats</formula1>
    </dataValidation>
  </dataValidations>
  <hyperlinks>
    <hyperlink ref="B14" location="'T1.1 Guidance Notes'!A1" display="Number of tubes" xr:uid="{00000000-0004-0000-1B00-000002000000}"/>
    <hyperlink ref="N35" location="'Cover Sheet'!A1" display="BACK to COVER SHEET" xr:uid="{00000000-0004-0000-1B00-000003000000}"/>
    <hyperlink ref="B38" location="'EV4.4 Guidance Notes'!A1" display="Link to GUIDANCE NOTES for laminated structures" xr:uid="{00000000-0004-0000-1B00-000004000000}"/>
    <hyperlink ref="B39" location="'T3.5 Guidance Notes'!A1" display="Link to GUIDANCE NOTES for anisotropic laminates" xr:uid="{00000000-0004-0000-1B00-000005000000}"/>
  </hyperlinks>
  <pageMargins left="0.75" right="0.75" top="1" bottom="1" header="0" footer="0"/>
  <pageSetup paperSize="9" orientation="portrait"/>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6">
    <tabColor rgb="FFCCFF99"/>
  </sheetPr>
  <dimension ref="B1:T61"/>
  <sheetViews>
    <sheetView showGridLines="0" workbookViewId="0"/>
  </sheetViews>
  <sheetFormatPr defaultColWidth="14.42578125" defaultRowHeight="15" customHeight="1" x14ac:dyDescent="0.2"/>
  <cols>
    <col min="1" max="1" width="3.42578125" customWidth="1"/>
    <col min="2" max="2" width="45.85546875" customWidth="1"/>
    <col min="3" max="3" width="11.42578125" customWidth="1"/>
    <col min="4" max="4" width="3.5703125" customWidth="1"/>
    <col min="5" max="8" width="11.7109375" customWidth="1"/>
    <col min="9" max="9" width="14.28515625" customWidth="1"/>
    <col min="10" max="10" width="11.7109375" customWidth="1"/>
    <col min="11" max="11" width="6.140625" customWidth="1"/>
    <col min="12" max="12" width="8.7109375" customWidth="1"/>
    <col min="13" max="26" width="11.42578125" customWidth="1"/>
  </cols>
  <sheetData>
    <row r="1" spans="2:15" ht="12.75" customHeight="1" x14ac:dyDescent="0.25">
      <c r="B1" s="77" t="s">
        <v>582</v>
      </c>
    </row>
    <row r="2" spans="2:15" ht="12.75" customHeight="1" x14ac:dyDescent="0.2">
      <c r="C2" s="1078" t="s">
        <v>479</v>
      </c>
      <c r="D2" s="764"/>
      <c r="E2" s="765"/>
      <c r="F2" s="1079" t="s">
        <v>230</v>
      </c>
      <c r="G2" s="765"/>
      <c r="L2" s="9" t="s">
        <v>240</v>
      </c>
      <c r="M2" s="9"/>
    </row>
    <row r="3" spans="2:15" ht="12.75" customHeight="1" x14ac:dyDescent="0.2"/>
    <row r="4" spans="2:15" ht="25.5" customHeight="1" x14ac:dyDescent="0.2">
      <c r="B4" s="4" t="s">
        <v>454</v>
      </c>
      <c r="C4" s="4" t="s">
        <v>455</v>
      </c>
      <c r="D4" s="5"/>
      <c r="E4" s="96" t="s">
        <v>512</v>
      </c>
      <c r="F4" s="96" t="s">
        <v>513</v>
      </c>
      <c r="G4" s="96" t="s">
        <v>514</v>
      </c>
      <c r="H4" s="96" t="s">
        <v>515</v>
      </c>
      <c r="I4" s="596" t="s">
        <v>480</v>
      </c>
      <c r="J4" s="96" t="s">
        <v>481</v>
      </c>
      <c r="L4" s="5"/>
      <c r="M4" s="6" t="s">
        <v>482</v>
      </c>
      <c r="N4" s="6" t="s">
        <v>483</v>
      </c>
    </row>
    <row r="5" spans="2:15" ht="12.75" customHeight="1" x14ac:dyDescent="0.2">
      <c r="B5" s="12" t="s">
        <v>457</v>
      </c>
      <c r="C5" s="34" t="s">
        <v>183</v>
      </c>
      <c r="D5" s="23"/>
      <c r="E5" s="78" t="s">
        <v>183</v>
      </c>
      <c r="F5" s="78" t="s">
        <v>183</v>
      </c>
      <c r="G5" s="78" t="s">
        <v>183</v>
      </c>
      <c r="H5" s="498"/>
      <c r="I5" s="93" t="s">
        <v>187</v>
      </c>
      <c r="J5" s="498"/>
      <c r="L5" s="88" t="s">
        <v>484</v>
      </c>
      <c r="M5" s="23">
        <f>I22/1000</f>
        <v>0.32</v>
      </c>
      <c r="N5" s="88">
        <f>M5</f>
        <v>0.32</v>
      </c>
    </row>
    <row r="6" spans="2:15" ht="12.75" customHeight="1" x14ac:dyDescent="0.2">
      <c r="B6" s="12" t="s">
        <v>485</v>
      </c>
      <c r="C6" s="34" t="s">
        <v>237</v>
      </c>
      <c r="D6" s="23"/>
      <c r="E6" s="78" t="s">
        <v>237</v>
      </c>
      <c r="F6" s="78" t="s">
        <v>237</v>
      </c>
      <c r="G6" s="78" t="s">
        <v>237</v>
      </c>
      <c r="H6" s="590"/>
      <c r="I6" s="89" t="s">
        <v>486</v>
      </c>
      <c r="J6" s="591"/>
      <c r="L6" s="88" t="s">
        <v>487</v>
      </c>
      <c r="M6" s="23">
        <f>I21/1000</f>
        <v>1E-3</v>
      </c>
      <c r="N6" s="88">
        <f>I20/1000</f>
        <v>1E-3</v>
      </c>
    </row>
    <row r="7" spans="2:15" ht="12.75" customHeight="1" x14ac:dyDescent="0.2">
      <c r="B7" s="12" t="s">
        <v>459</v>
      </c>
      <c r="C7" s="46" t="str">
        <f>HLOOKUP(C5,MaterialData!$C$3:$P$4,2,FALSE)</f>
        <v>Steel</v>
      </c>
      <c r="D7" s="50"/>
      <c r="E7" s="46" t="str">
        <f>HLOOKUP(E5,MaterialData!$C$3:$S$4,2,FALSE)</f>
        <v>Steel</v>
      </c>
      <c r="F7" s="46" t="str">
        <f>HLOOKUP(F5,MaterialData!$C$3:$S$4,2,FALSE)</f>
        <v>Steel</v>
      </c>
      <c r="G7" s="46" t="str">
        <f>HLOOKUP(G5,MaterialData!$C$3:$S$4,2,FALSE)</f>
        <v>Steel</v>
      </c>
      <c r="H7" s="591"/>
      <c r="I7" s="635" t="s">
        <v>583</v>
      </c>
      <c r="J7" s="590"/>
    </row>
    <row r="8" spans="2:15" ht="12.75" customHeight="1" x14ac:dyDescent="0.3">
      <c r="B8" s="12" t="s">
        <v>217</v>
      </c>
      <c r="C8" s="46">
        <f t="array" ref="C8">INDEX(Innertable,MATCH($B8,MaterialData!$B$6:$B$11,0),MATCH(C$7,MaterialData!$C$4:$P$4,0))</f>
        <v>200000000000</v>
      </c>
      <c r="D8" s="50"/>
      <c r="E8" s="46">
        <f t="array" ref="E8">INDEX(Innertable,MATCH($B8,MaterialData!$B$6:$B$11,0),MATCH(E$7,MaterialData!$C$4:$S$4,0))</f>
        <v>200000000000</v>
      </c>
      <c r="F8" s="46">
        <f t="array" ref="F8">INDEX(Innertable,MATCH($B8,MaterialData!$B$6:$B$11,0),MATCH(F$7,MaterialData!$C$4:$S$4,0))</f>
        <v>200000000000</v>
      </c>
      <c r="G8" s="46">
        <f t="array" ref="G8">INDEX(Innertable,MATCH($B8,MaterialData!$B$6:$B$11,0),MATCH(G$7,MaterialData!$C$4:$S$4,0))</f>
        <v>200000000000</v>
      </c>
      <c r="H8" s="591"/>
      <c r="I8" s="126" t="e">
        <f t="array" ref="I8">INDEX(Innertable,MATCH($B8,MaterialData!$B$6:$B$11,0),MATCH(I$7,MaterialData!$C$4:$S$4,0))</f>
        <v>#N/A</v>
      </c>
      <c r="J8" s="591"/>
      <c r="L8" s="88" t="s">
        <v>488</v>
      </c>
      <c r="M8" s="50">
        <f>M5*M6</f>
        <v>3.2000000000000003E-4</v>
      </c>
      <c r="N8" s="88" t="s">
        <v>489</v>
      </c>
      <c r="O8" s="50">
        <f>(M5*M6^3)/12</f>
        <v>2.6666666666666668E-11</v>
      </c>
    </row>
    <row r="9" spans="2:15" ht="12.75" customHeight="1" x14ac:dyDescent="0.3">
      <c r="B9" s="12" t="s">
        <v>218</v>
      </c>
      <c r="C9" s="46">
        <f t="array" ref="C9">INDEX(Innertable,MATCH($B9,MaterialData!$B$6:$B$11,0),MATCH(C$7,MaterialData!$C$4:$P$4,0))</f>
        <v>305000000</v>
      </c>
      <c r="D9" s="50"/>
      <c r="E9" s="46">
        <f t="array" ref="E9">INDEX(Innertable,MATCH($B9,MaterialData!$B$6:$B$11,0),MATCH(E$7,MaterialData!$C$4:$S$4,0))</f>
        <v>305000000</v>
      </c>
      <c r="F9" s="46">
        <f t="array" ref="F9">INDEX(Innertable,MATCH($B9,MaterialData!$B$6:$B$11,0),MATCH(F$7,MaterialData!$C$4:$S$4,0))</f>
        <v>305000000</v>
      </c>
      <c r="G9" s="46">
        <f t="array" ref="G9">INDEX(Innertable,MATCH($B9,MaterialData!$B$6:$B$11,0),MATCH(G$7,MaterialData!$C$4:$S$4,0))</f>
        <v>305000000</v>
      </c>
      <c r="H9" s="591"/>
      <c r="I9" s="126" t="e">
        <f t="array" ref="I9">INDEX(Innertable,MATCH($B9,MaterialData!$B$6:$B$11,0),MATCH(I$7,MaterialData!$C$4:$S$4,0))</f>
        <v>#N/A</v>
      </c>
      <c r="J9" s="591"/>
      <c r="L9" s="88" t="s">
        <v>490</v>
      </c>
      <c r="M9" s="50">
        <f>N5*N6</f>
        <v>3.2000000000000003E-4</v>
      </c>
      <c r="N9" s="88" t="s">
        <v>491</v>
      </c>
      <c r="O9" s="50">
        <f>(N5*N6^3)/12</f>
        <v>2.6666666666666668E-11</v>
      </c>
    </row>
    <row r="10" spans="2:15" ht="12.75" customHeight="1" x14ac:dyDescent="0.3">
      <c r="B10" s="12" t="s">
        <v>219</v>
      </c>
      <c r="C10" s="46">
        <f t="array" ref="C10">INDEX(Innertable,MATCH($B10,MaterialData!$B$6:$B$11,0),MATCH(C$7,MaterialData!$C$4:$P$4,0))</f>
        <v>365000000</v>
      </c>
      <c r="D10" s="50"/>
      <c r="E10" s="46">
        <f t="array" ref="E10">INDEX(Innertable,MATCH($B10,MaterialData!$B$6:$B$11,0),MATCH(E$7,MaterialData!$C$4:$S$4,0))</f>
        <v>365000000</v>
      </c>
      <c r="F10" s="46">
        <f t="array" ref="F10">INDEX(Innertable,MATCH($B10,MaterialData!$B$6:$B$11,0),MATCH(F$7,MaterialData!$C$4:$S$4,0))</f>
        <v>365000000</v>
      </c>
      <c r="G10" s="46">
        <f t="array" ref="G10">INDEX(Innertable,MATCH($B10,MaterialData!$B$6:$B$11,0),MATCH(G$7,MaterialData!$C$4:$S$4,0))</f>
        <v>365000000</v>
      </c>
      <c r="H10" s="591"/>
      <c r="I10" s="126" t="e">
        <f t="array" ref="I10">INDEX(Innertable,MATCH($B10,MaterialData!$B$6:$B$11,0),MATCH(I$7,MaterialData!$C$4:$S$4,0))</f>
        <v>#N/A</v>
      </c>
      <c r="J10" s="591"/>
      <c r="L10" s="88" t="s">
        <v>492</v>
      </c>
      <c r="M10" s="23">
        <f>M6/2</f>
        <v>5.0000000000000001E-4</v>
      </c>
      <c r="N10" s="88" t="s">
        <v>493</v>
      </c>
      <c r="O10" s="50">
        <f t="shared" ref="O10:O11" si="0">O8+(M8*($M$12-M10)^2)</f>
        <v>2.8906666666666669E-8</v>
      </c>
    </row>
    <row r="11" spans="2:15" ht="12.75" customHeight="1" x14ac:dyDescent="0.3">
      <c r="B11" s="12" t="s">
        <v>220</v>
      </c>
      <c r="C11" s="46">
        <f t="array" ref="C11">INDEX(Innertable,MATCH($B11,MaterialData!$B$6:$B$11,0),MATCH(C$7,MaterialData!$C$4:$P$4,0))</f>
        <v>180000000</v>
      </c>
      <c r="D11" s="50"/>
      <c r="E11" s="46">
        <f t="array" ref="E11">INDEX(Innertable,MATCH($B11,MaterialData!$B$6:$B$11,0),MATCH(E$7,MaterialData!$C$4:$S$4,0))</f>
        <v>180000000</v>
      </c>
      <c r="F11" s="46">
        <f t="array" ref="F11">INDEX(Innertable,MATCH($B11,MaterialData!$B$6:$B$11,0),MATCH(F$7,MaterialData!$C$4:$S$4,0))</f>
        <v>180000000</v>
      </c>
      <c r="G11" s="46">
        <f t="array" ref="G11">INDEX(Innertable,MATCH($B11,MaterialData!$B$6:$B$11,0),MATCH(G$7,MaterialData!$C$4:$S$4,0))</f>
        <v>180000000</v>
      </c>
      <c r="H11" s="591"/>
      <c r="I11" s="126" t="e">
        <f t="array" ref="I11">INDEX(Innertable,MATCH($B11,MaterialData!$B$6:$B$11,0),MATCH(I$7,MaterialData!$C$4:$S$4,0))</f>
        <v>#N/A</v>
      </c>
      <c r="J11" s="591"/>
      <c r="L11" s="88" t="s">
        <v>494</v>
      </c>
      <c r="M11" s="23">
        <f>(I18-0.5*I20)*0.001</f>
        <v>1.95E-2</v>
      </c>
      <c r="N11" s="88" t="s">
        <v>495</v>
      </c>
      <c r="O11" s="50">
        <f t="shared" si="0"/>
        <v>2.8906666666666669E-8</v>
      </c>
    </row>
    <row r="12" spans="2:15" ht="12.75" customHeight="1" x14ac:dyDescent="0.3">
      <c r="B12" s="12" t="s">
        <v>221</v>
      </c>
      <c r="C12" s="46">
        <f t="array" ref="C12">INDEX(Innertable,MATCH($B12,MaterialData!$B$6:$B$11,0),MATCH(C$7,MaterialData!$C$4:$P$4,0))</f>
        <v>300000000</v>
      </c>
      <c r="D12" s="50"/>
      <c r="E12" s="46">
        <f t="array" ref="E12">INDEX(Innertable,MATCH($B12,MaterialData!$B$6:$B$11,0),MATCH(E$7,MaterialData!$C$4:$S$4,0))</f>
        <v>300000000</v>
      </c>
      <c r="F12" s="46">
        <f t="array" ref="F12">INDEX(Innertable,MATCH($B12,MaterialData!$B$6:$B$11,0),MATCH(F$7,MaterialData!$C$4:$S$4,0))</f>
        <v>300000000</v>
      </c>
      <c r="G12" s="46">
        <f t="array" ref="G12">INDEX(Innertable,MATCH($B12,MaterialData!$B$6:$B$11,0),MATCH(G$7,MaterialData!$C$4:$S$4,0))</f>
        <v>300000000</v>
      </c>
      <c r="H12" s="591"/>
      <c r="I12" s="126" t="e">
        <f t="array" ref="I12">INDEX(Innertable,MATCH($B12,MaterialData!$B$6:$B$11,0),MATCH(I$7,MaterialData!$C$4:$S$4,0))</f>
        <v>#N/A</v>
      </c>
      <c r="J12" s="591"/>
      <c r="L12" s="88" t="s">
        <v>496</v>
      </c>
      <c r="M12" s="90">
        <f>(M8*M10+M9*M11)/(M8+M9)</f>
        <v>0.01</v>
      </c>
      <c r="N12" s="88" t="s">
        <v>497</v>
      </c>
      <c r="O12" s="48">
        <f>SUM(O10:O11)</f>
        <v>5.7813333333333339E-8</v>
      </c>
    </row>
    <row r="13" spans="2:15" ht="12.75" customHeight="1" x14ac:dyDescent="0.2">
      <c r="E13" s="494"/>
      <c r="G13" s="273"/>
      <c r="H13" s="590"/>
      <c r="J13" s="590"/>
      <c r="O13" s="50"/>
    </row>
    <row r="14" spans="2:15" ht="12.75" customHeight="1" x14ac:dyDescent="0.2">
      <c r="B14" s="12" t="s">
        <v>498</v>
      </c>
      <c r="C14" s="34">
        <v>3</v>
      </c>
      <c r="E14" s="78">
        <v>3</v>
      </c>
      <c r="F14" s="78">
        <v>0</v>
      </c>
      <c r="G14" s="78">
        <v>0</v>
      </c>
      <c r="H14" s="590"/>
      <c r="J14" s="590"/>
      <c r="O14" s="50"/>
    </row>
    <row r="15" spans="2:15" ht="12.75" customHeight="1" x14ac:dyDescent="0.2">
      <c r="B15" s="12" t="s">
        <v>460</v>
      </c>
      <c r="C15" s="34">
        <v>25.4</v>
      </c>
      <c r="E15" s="78">
        <v>25.4</v>
      </c>
      <c r="F15" s="78">
        <v>25.4</v>
      </c>
      <c r="G15" s="78">
        <v>25.4</v>
      </c>
      <c r="H15" s="590"/>
      <c r="J15" s="590"/>
      <c r="O15" s="50"/>
    </row>
    <row r="16" spans="2:15" ht="12.75" customHeight="1" x14ac:dyDescent="0.2">
      <c r="B16" s="12" t="s">
        <v>461</v>
      </c>
      <c r="C16" s="34">
        <v>1.6</v>
      </c>
      <c r="E16" s="78">
        <v>1.6</v>
      </c>
      <c r="F16" s="78">
        <v>1.6</v>
      </c>
      <c r="G16" s="78">
        <v>1.6</v>
      </c>
      <c r="H16" s="590"/>
      <c r="J16" s="590"/>
      <c r="L16" s="8"/>
      <c r="O16" s="50"/>
    </row>
    <row r="17" spans="2:20" ht="12.75" customHeight="1" x14ac:dyDescent="0.2">
      <c r="E17" s="496"/>
      <c r="F17" s="597" t="s">
        <v>516</v>
      </c>
      <c r="G17" s="51" t="str">
        <f>IF(AND(K27&gt;=100,F2="tubing only",NOT(OR(E18="NO",F18="NO",G18="NO"))),"YES","NO")</f>
        <v>YES</v>
      </c>
      <c r="H17" s="590"/>
      <c r="J17" s="590"/>
      <c r="O17" s="50"/>
    </row>
    <row r="18" spans="2:20" ht="12.75" customHeight="1" x14ac:dyDescent="0.2">
      <c r="B18" s="12" t="s">
        <v>499</v>
      </c>
      <c r="E18" s="598" t="str">
        <f t="shared" ref="E18:G18" si="1">IF(E14=0,"N/A",IF(AND(E5=$C$5,E15&gt;=25.4,E16&gt;=1.6),"YES","NO"))</f>
        <v>YES</v>
      </c>
      <c r="F18" s="97" t="str">
        <f t="shared" si="1"/>
        <v>N/A</v>
      </c>
      <c r="G18" s="599" t="str">
        <f t="shared" si="1"/>
        <v>N/A</v>
      </c>
      <c r="H18" s="590"/>
      <c r="I18" s="92">
        <f>I19+I20+I21</f>
        <v>20</v>
      </c>
      <c r="J18" s="590"/>
      <c r="O18" s="50"/>
    </row>
    <row r="19" spans="2:20" ht="12.75" customHeight="1" x14ac:dyDescent="0.2">
      <c r="B19" s="12" t="s">
        <v>500</v>
      </c>
      <c r="E19" s="1088"/>
      <c r="F19" s="775"/>
      <c r="G19" s="761"/>
      <c r="H19" s="590"/>
      <c r="I19" s="93">
        <v>18</v>
      </c>
      <c r="J19" s="590"/>
      <c r="O19" s="50"/>
    </row>
    <row r="20" spans="2:20" ht="12.75" customHeight="1" x14ac:dyDescent="0.2">
      <c r="B20" s="12" t="s">
        <v>501</v>
      </c>
      <c r="E20" s="774"/>
      <c r="F20" s="775"/>
      <c r="G20" s="761"/>
      <c r="H20" s="590"/>
      <c r="I20" s="93">
        <v>1</v>
      </c>
      <c r="J20" s="590"/>
      <c r="O20" s="50"/>
    </row>
    <row r="21" spans="2:20" ht="12.75" customHeight="1" x14ac:dyDescent="0.2">
      <c r="B21" s="12" t="s">
        <v>502</v>
      </c>
      <c r="E21" s="774"/>
      <c r="F21" s="775"/>
      <c r="G21" s="761"/>
      <c r="H21" s="590"/>
      <c r="I21" s="93">
        <v>1</v>
      </c>
      <c r="J21" s="590"/>
      <c r="O21" s="50"/>
    </row>
    <row r="22" spans="2:20" ht="12.75" customHeight="1" x14ac:dyDescent="0.2">
      <c r="B22" s="12" t="s">
        <v>503</v>
      </c>
      <c r="E22" s="774"/>
      <c r="F22" s="775"/>
      <c r="G22" s="761"/>
      <c r="H22" s="590"/>
      <c r="I22" s="93">
        <v>320</v>
      </c>
      <c r="J22" s="590"/>
      <c r="K22" s="8"/>
      <c r="O22" s="50"/>
    </row>
    <row r="23" spans="2:20" ht="12.75" customHeight="1" x14ac:dyDescent="0.2">
      <c r="E23" s="602"/>
      <c r="F23" s="226"/>
      <c r="G23" s="577"/>
      <c r="H23" s="590"/>
      <c r="J23" s="590"/>
      <c r="O23" s="50"/>
    </row>
    <row r="24" spans="2:20" ht="12.75" customHeight="1" x14ac:dyDescent="0.2">
      <c r="B24" s="12" t="s">
        <v>462</v>
      </c>
      <c r="C24" s="34">
        <f t="shared" ref="C24:C25" si="2">C15/1000</f>
        <v>2.5399999999999999E-2</v>
      </c>
      <c r="E24" s="34">
        <f t="shared" ref="E24:G24" si="3">IF($F$2="composite only","No tubes",IF(E14=0,"No tubes",E15/1000))</f>
        <v>2.5399999999999999E-2</v>
      </c>
      <c r="F24" s="34" t="str">
        <f t="shared" si="3"/>
        <v>No tubes</v>
      </c>
      <c r="G24" s="34" t="str">
        <f t="shared" si="3"/>
        <v>No tubes</v>
      </c>
      <c r="H24" s="590"/>
      <c r="J24" s="590"/>
      <c r="O24" s="50"/>
    </row>
    <row r="25" spans="2:20" ht="12.75" customHeight="1" x14ac:dyDescent="0.2">
      <c r="B25" s="12" t="s">
        <v>463</v>
      </c>
      <c r="C25" s="34">
        <f t="shared" si="2"/>
        <v>1.6000000000000001E-3</v>
      </c>
      <c r="E25" s="34">
        <f t="shared" ref="E25:G25" si="4">IF(E24="no tubes","",IF(E14=0,"",E16/1000))</f>
        <v>1.6000000000000001E-3</v>
      </c>
      <c r="F25" s="34" t="str">
        <f t="shared" si="4"/>
        <v/>
      </c>
      <c r="G25" s="34" t="str">
        <f t="shared" si="4"/>
        <v/>
      </c>
      <c r="H25" s="16"/>
      <c r="J25" s="16"/>
      <c r="O25" s="50"/>
      <c r="T25" s="79"/>
    </row>
    <row r="26" spans="2:20" ht="12.75" customHeight="1" x14ac:dyDescent="0.2">
      <c r="B26" s="12" t="s">
        <v>464</v>
      </c>
      <c r="C26" s="46">
        <f>IF(C6="Round",((C24)^4-((C24-2*C25))^4)*3.142/64,((C24)^4-((C24-2*C25))^4)/12)</f>
        <v>8.5099184800000022E-9</v>
      </c>
      <c r="E26" s="46">
        <f t="shared" ref="E26:G26" si="5">IF(E24="no tubes","",IF(E14=0,"",IF(E6="Round",(((E24)^4-((E24-2*E25))^4)*3.142/64),IF(E6="Square",(((E24)^4-((E24-2*E25))^4)/12),""))))</f>
        <v>8.5099184800000022E-9</v>
      </c>
      <c r="F26" s="46" t="str">
        <f t="shared" si="5"/>
        <v/>
      </c>
      <c r="G26" s="46" t="str">
        <f t="shared" si="5"/>
        <v/>
      </c>
      <c r="H26" s="46">
        <f t="shared" ref="H26:H33" si="6">IF(SUM(E26:G26)&gt;0,SUM(E26:G26),"")</f>
        <v>8.5099184800000022E-9</v>
      </c>
      <c r="I26" s="94" t="str">
        <f>IF($F$2="Tubing only","Tubing Only",O12)</f>
        <v>Tubing Only</v>
      </c>
      <c r="J26" s="46">
        <f t="shared" ref="J26:J33" si="7">IF($F$2="Tubing only",H26,IF($F$2="Composite only",I26,IF($F$2="Tubes + Composite",H26+I26,"No Type Selected")))</f>
        <v>8.5099184800000022E-9</v>
      </c>
      <c r="O26" s="50"/>
      <c r="S26" s="50"/>
      <c r="T26" s="79"/>
    </row>
    <row r="27" spans="2:20" ht="12.75" customHeight="1" x14ac:dyDescent="0.2">
      <c r="B27" s="12" t="s">
        <v>465</v>
      </c>
      <c r="C27" s="46">
        <f>C8*C26*C14</f>
        <v>5105.9510880000016</v>
      </c>
      <c r="D27" s="50"/>
      <c r="E27" s="46">
        <f t="shared" ref="E27:G27" si="8">IF(E24="no tubes","",IF(E14=0,"",E8*E26*E14))</f>
        <v>5105.9510880000016</v>
      </c>
      <c r="F27" s="46" t="str">
        <f t="shared" si="8"/>
        <v/>
      </c>
      <c r="G27" s="46" t="str">
        <f t="shared" si="8"/>
        <v/>
      </c>
      <c r="H27" s="46">
        <f t="shared" si="6"/>
        <v>5105.9510880000016</v>
      </c>
      <c r="I27" s="94" t="str">
        <f>IF(I26="Tubing Only","",I26*I8)</f>
        <v/>
      </c>
      <c r="J27" s="46">
        <f t="shared" si="7"/>
        <v>5105.9510880000016</v>
      </c>
      <c r="K27" s="13">
        <f>IF(AND(NOT($F$2="tubes + composite"),OR(AND($G$14&gt;0,G27&lt;(C27/3)),AND($F$14&gt;0,F27&lt;(C27/3)),AND($E$14&gt;0,E27&lt;(C27/3)))),0,100*J27/C27)</f>
        <v>100</v>
      </c>
      <c r="L27" s="23" t="str">
        <f>IF((99.9&gt;K27)*AND(K27&gt;33.3),"For Composites Only, Additional Proof Required","")</f>
        <v/>
      </c>
    </row>
    <row r="28" spans="2:20" ht="12.75" customHeight="1" x14ac:dyDescent="0.2">
      <c r="B28" s="12" t="s">
        <v>466</v>
      </c>
      <c r="C28" s="81">
        <f>IF(C24="no tubes","",IF(C14=0,"",IF(C6="Round",C14*((C15^2-(C15-2*C16)^2)*PI()/4),IF(C6="Square",C14*(C15^2-(C15-2*C16)^2),""))))</f>
        <v>358.89554474609793</v>
      </c>
      <c r="D28" s="603"/>
      <c r="E28" s="81">
        <f t="shared" ref="E28:G28" si="9">IF(E24="no tubes","",IF(E14=0,"",IF(E6="Round",E14*((E15^2-(E15-2*E16)^2)*PI()/4),IF(E6="Square",E14*(E15^2-(E15-2*E16)^2),""))))</f>
        <v>358.89554474609793</v>
      </c>
      <c r="F28" s="81" t="str">
        <f t="shared" si="9"/>
        <v/>
      </c>
      <c r="G28" s="81" t="str">
        <f t="shared" si="9"/>
        <v/>
      </c>
      <c r="H28" s="81">
        <f t="shared" si="6"/>
        <v>358.89554474609793</v>
      </c>
      <c r="I28" s="81" t="str">
        <f>IF(I26="Tubing Only","",(I18-I19)*I22)</f>
        <v/>
      </c>
      <c r="J28" s="81">
        <f t="shared" si="7"/>
        <v>358.89554474609793</v>
      </c>
      <c r="K28" s="13">
        <f>IF(AND($F$2="tubing only",AND(E5="steel",F5="steel",G5="steel")),100*J28/C28,"NA")</f>
        <v>100</v>
      </c>
      <c r="L28" s="23" t="str">
        <f t="shared" ref="L28:L32" si="10">IF(AND(95&lt;K28,K28&lt;100),"For tubes only, provided your actual tube measures &gt;= your nominal OD and wall this is OK","")</f>
        <v/>
      </c>
      <c r="S28" s="50"/>
    </row>
    <row r="29" spans="2:20" ht="12.75" customHeight="1" x14ac:dyDescent="0.2">
      <c r="B29" s="12" t="s">
        <v>467</v>
      </c>
      <c r="C29" s="46">
        <f t="shared" ref="C29:C31" si="11">C$28*C9/1000000</f>
        <v>109463.14114755986</v>
      </c>
      <c r="D29" s="50"/>
      <c r="E29" s="46">
        <f t="shared" ref="E29:G29" si="12">IF(E24="no tubes","",IF(E14=0,"",E$28*E9/1000000))</f>
        <v>109463.14114755986</v>
      </c>
      <c r="F29" s="46" t="str">
        <f t="shared" si="12"/>
        <v/>
      </c>
      <c r="G29" s="46" t="str">
        <f t="shared" si="12"/>
        <v/>
      </c>
      <c r="H29" s="46">
        <f t="shared" si="6"/>
        <v>109463.14114755986</v>
      </c>
      <c r="I29" s="46" t="str">
        <f>IF(I26="Tubing Only","",I28*I9/1000000)</f>
        <v/>
      </c>
      <c r="J29" s="46">
        <f t="shared" si="7"/>
        <v>109463.14114755986</v>
      </c>
      <c r="K29" s="13">
        <f t="shared" ref="K29:K33" si="13">IF(AND($F$2="tubing only",OR($E29&lt;0.95*($E$14/$C$14)*$C29,$F29&lt;0.95*($F$14/$C$14)*$C29,$G29&lt;0.95*($G$14/$C$14)*$C29)),0,100*J29/C29)</f>
        <v>100</v>
      </c>
      <c r="L29" s="23" t="str">
        <f t="shared" si="10"/>
        <v/>
      </c>
    </row>
    <row r="30" spans="2:20" ht="12.75" customHeight="1" x14ac:dyDescent="0.2">
      <c r="B30" s="12" t="s">
        <v>468</v>
      </c>
      <c r="C30" s="46">
        <f t="shared" si="11"/>
        <v>130996.87383232574</v>
      </c>
      <c r="D30" s="50"/>
      <c r="E30" s="46">
        <f t="shared" ref="E30:G30" si="14">IF(E24="no tubes","",IF(E14=0,"",E$28*E10/1000000))</f>
        <v>130996.87383232574</v>
      </c>
      <c r="F30" s="46" t="str">
        <f t="shared" si="14"/>
        <v/>
      </c>
      <c r="G30" s="46" t="str">
        <f t="shared" si="14"/>
        <v/>
      </c>
      <c r="H30" s="46">
        <f t="shared" si="6"/>
        <v>130996.87383232574</v>
      </c>
      <c r="I30" s="46" t="str">
        <f>IF(I26="Tubing Only","",I28*I10/1000000)</f>
        <v/>
      </c>
      <c r="J30" s="46">
        <f t="shared" si="7"/>
        <v>130996.87383232574</v>
      </c>
      <c r="K30" s="13">
        <f t="shared" si="13"/>
        <v>100</v>
      </c>
      <c r="L30" s="23" t="str">
        <f t="shared" si="10"/>
        <v/>
      </c>
      <c r="S30" s="50"/>
    </row>
    <row r="31" spans="2:20" ht="12.75" customHeight="1" x14ac:dyDescent="0.2">
      <c r="B31" s="12" t="s">
        <v>469</v>
      </c>
      <c r="C31" s="46">
        <f t="shared" si="11"/>
        <v>64601.198054297631</v>
      </c>
      <c r="D31" s="50"/>
      <c r="E31" s="46">
        <f t="shared" ref="E31:G31" si="15">IF(E24="no tubes","",IF(E14=0,"",E$28*E11/1000000))</f>
        <v>64601.198054297631</v>
      </c>
      <c r="F31" s="46" t="str">
        <f t="shared" si="15"/>
        <v/>
      </c>
      <c r="G31" s="46" t="str">
        <f t="shared" si="15"/>
        <v/>
      </c>
      <c r="H31" s="46">
        <f t="shared" si="6"/>
        <v>64601.198054297631</v>
      </c>
      <c r="I31" s="46" t="str">
        <f>IF(I26="Tubing Only","",I28*I9/1000000)</f>
        <v/>
      </c>
      <c r="J31" s="46">
        <f t="shared" si="7"/>
        <v>64601.198054297631</v>
      </c>
      <c r="K31" s="13">
        <f t="shared" si="13"/>
        <v>100</v>
      </c>
      <c r="L31" s="23" t="str">
        <f t="shared" si="10"/>
        <v/>
      </c>
      <c r="S31" s="50"/>
    </row>
    <row r="32" spans="2:20" ht="12.75" customHeight="1" x14ac:dyDescent="0.2">
      <c r="B32" s="12" t="s">
        <v>470</v>
      </c>
      <c r="C32" s="46">
        <f>IF(C14=0,"",C$28*C12/1000000)</f>
        <v>107668.66342382938</v>
      </c>
      <c r="D32" s="50"/>
      <c r="E32" s="46">
        <f t="shared" ref="E32:G32" si="16">IF(E24="no tubes","",IF(E14=0,"",E$28*E12/1000000))</f>
        <v>107668.66342382938</v>
      </c>
      <c r="F32" s="46" t="str">
        <f t="shared" si="16"/>
        <v/>
      </c>
      <c r="G32" s="46" t="str">
        <f t="shared" si="16"/>
        <v/>
      </c>
      <c r="H32" s="46">
        <f t="shared" si="6"/>
        <v>107668.66342382938</v>
      </c>
      <c r="I32" s="46" t="str">
        <f>IF(I26="tubing only","",I28*I10/1000000)</f>
        <v/>
      </c>
      <c r="J32" s="46">
        <f t="shared" si="7"/>
        <v>107668.66342382938</v>
      </c>
      <c r="K32" s="13">
        <f t="shared" si="13"/>
        <v>100</v>
      </c>
      <c r="L32" s="23" t="str">
        <f t="shared" si="10"/>
        <v/>
      </c>
      <c r="S32" s="50"/>
    </row>
    <row r="33" spans="2:13" ht="12.75" customHeight="1" x14ac:dyDescent="0.2">
      <c r="B33" s="12" t="s">
        <v>471</v>
      </c>
      <c r="C33" s="46">
        <f>C14*4*C10*C26/(0.5*C24*1)</f>
        <v>2934.9167671181112</v>
      </c>
      <c r="E33" s="46">
        <f t="shared" ref="E33:G33" si="17">IF(E24="no tubes","",IF(E14=0,"",E14*4*E10*E26/(0.5*E24*1)))</f>
        <v>2934.9167671181112</v>
      </c>
      <c r="F33" s="46" t="str">
        <f t="shared" si="17"/>
        <v/>
      </c>
      <c r="G33" s="46" t="str">
        <f t="shared" si="17"/>
        <v/>
      </c>
      <c r="H33" s="46">
        <f t="shared" si="6"/>
        <v>2934.9167671181112</v>
      </c>
      <c r="I33" s="46" t="str">
        <f>IF(I26="tubing only","",4*I10*(I26*2/(I18/1000))/1)</f>
        <v/>
      </c>
      <c r="J33" s="46">
        <f t="shared" si="7"/>
        <v>2934.9167671181112</v>
      </c>
      <c r="K33" s="13">
        <f t="shared" si="13"/>
        <v>99.999999999999986</v>
      </c>
      <c r="L33" s="23" t="str">
        <f>IF((99.9&gt;K33)*AND(K33&gt;33.3),"For Composites Only, Additional Proof Required","")</f>
        <v/>
      </c>
    </row>
    <row r="34" spans="2:13" ht="12.75" customHeight="1" x14ac:dyDescent="0.2">
      <c r="B34" s="12" t="s">
        <v>472</v>
      </c>
      <c r="C34" s="46">
        <f>IF(C14=0,"",C33*1^3/(48*C27))</f>
        <v>1.1975065616797901E-2</v>
      </c>
      <c r="E34" s="46">
        <f t="shared" ref="E34:G34" si="18">IF(E24="no tubes","",IF(E14=0,"",($C$33*1^3/(48*E27))))</f>
        <v>1.1975065616797901E-2</v>
      </c>
      <c r="F34" s="46" t="str">
        <f t="shared" si="18"/>
        <v/>
      </c>
      <c r="G34" s="46" t="str">
        <f t="shared" si="18"/>
        <v/>
      </c>
      <c r="H34" s="46">
        <f>IF(F2="composite only","",$C$33*1^3/(48*H27))</f>
        <v>1.1975065616797901E-2</v>
      </c>
      <c r="I34" s="46" t="str">
        <f>IF(NOT($F$2="tubing only"),$C$33*1^3/(48*I27),"")</f>
        <v/>
      </c>
      <c r="J34" s="46">
        <f>IF($F$2="Tubing only",H34,IF($F$2="Composite only",I34,IF($F$2="Tubes + Composite",$C$33*1^3/(48*J27),"No Type Selected")))</f>
        <v>1.1975065616797901E-2</v>
      </c>
      <c r="K34" s="13">
        <f>IF(AND($F$2="tubing only",J34&gt;1.05*C34),101,100*J34/C34)</f>
        <v>100.00000000000001</v>
      </c>
      <c r="L34" s="23" t="str">
        <f>IF((100.1&lt;K34)*AND(K34&lt;300.1),"For Composites Only, Additional Proof Required","")</f>
        <v/>
      </c>
      <c r="M34" s="50"/>
    </row>
    <row r="35" spans="2:13" ht="12.75" customHeight="1" x14ac:dyDescent="0.2">
      <c r="B35" s="12" t="s">
        <v>473</v>
      </c>
      <c r="C35" s="46">
        <f>0.5*C33*(C33*1^3/(48*C27))</f>
        <v>17.572910433039873</v>
      </c>
      <c r="E35" s="46">
        <f t="shared" ref="E35:G35" si="19">IF(E24="no tubes","",0.5*E33*(E33*1^3/(48*E27)))</f>
        <v>17.572910433039873</v>
      </c>
      <c r="F35" s="46" t="str">
        <f t="shared" si="19"/>
        <v/>
      </c>
      <c r="G35" s="46" t="str">
        <f t="shared" si="19"/>
        <v/>
      </c>
      <c r="H35" s="46">
        <f>IF(SUM(E35:G35)&gt;0,SUM(E35:G35),"")</f>
        <v>17.572910433039873</v>
      </c>
      <c r="I35" s="46" t="str">
        <f>IF(I26="tubing only","",0.5*I33*(I33*1^3/(48*I27)))</f>
        <v/>
      </c>
      <c r="J35" s="46">
        <f>IF($F$2="Tubing only",H35,IF($F$2="Composite only",I35,IF($F$2="Tubes + Composite",H35+I35,"No Type Selected")))</f>
        <v>17.572910433039873</v>
      </c>
      <c r="K35" s="13">
        <f>IF(AND($F$2="tubing only",OR($E$36&lt;$C$36,$F$36&lt;$C$36,$G$36&lt;$C$36)),0,100*J35/C35)</f>
        <v>100</v>
      </c>
      <c r="L35" s="23" t="str">
        <f>IF((99.9&gt;K35)*AND(K35&gt;33.3),"For Composites Only, Additional Proof Required","")</f>
        <v/>
      </c>
    </row>
    <row r="36" spans="2:13" ht="12.75" customHeight="1" x14ac:dyDescent="0.2">
      <c r="C36" s="99">
        <f>0.99*C27/C14</f>
        <v>1684.9638590400007</v>
      </c>
      <c r="D36" s="100"/>
      <c r="E36" s="99">
        <f t="shared" ref="E36:G36" si="20">IF(AND($F$2="tubing only",E14&gt;0),E27/E14,9E+99)</f>
        <v>1701.9836960000005</v>
      </c>
      <c r="F36" s="99">
        <f t="shared" si="20"/>
        <v>8.9999999999999999E+99</v>
      </c>
      <c r="G36" s="99">
        <f t="shared" si="20"/>
        <v>8.9999999999999999E+99</v>
      </c>
      <c r="H36" s="8"/>
    </row>
    <row r="37" spans="2:13" ht="12.75" customHeight="1" x14ac:dyDescent="0.2">
      <c r="B37" s="5" t="s">
        <v>504</v>
      </c>
      <c r="E37" s="50"/>
    </row>
    <row r="38" spans="2:13" ht="12.75" customHeight="1" x14ac:dyDescent="0.2">
      <c r="B38" s="559"/>
      <c r="C38" s="224"/>
      <c r="D38" s="224"/>
      <c r="E38" s="224"/>
      <c r="F38" s="224"/>
      <c r="G38" s="224"/>
      <c r="H38" s="224"/>
      <c r="I38" s="224"/>
      <c r="J38" s="224"/>
      <c r="K38" s="560"/>
    </row>
    <row r="39" spans="2:13" ht="12.75" customHeight="1" x14ac:dyDescent="0.2">
      <c r="B39" s="636" t="s">
        <v>584</v>
      </c>
      <c r="C39" s="221"/>
      <c r="D39" s="221"/>
      <c r="E39" s="221"/>
      <c r="F39" s="221"/>
      <c r="G39" s="221"/>
      <c r="H39" s="221"/>
      <c r="I39" s="221"/>
      <c r="J39" s="221"/>
      <c r="K39" s="243"/>
    </row>
    <row r="40" spans="2:13" ht="12.75" customHeight="1" x14ac:dyDescent="0.2">
      <c r="B40" s="636" t="s">
        <v>585</v>
      </c>
      <c r="C40" s="221"/>
      <c r="D40" s="221"/>
      <c r="E40" s="221"/>
      <c r="F40" s="221"/>
      <c r="G40" s="221"/>
      <c r="H40" s="221"/>
      <c r="I40" s="221"/>
      <c r="J40" s="221"/>
      <c r="K40" s="243"/>
    </row>
    <row r="41" spans="2:13" ht="12.75" customHeight="1" x14ac:dyDescent="0.2">
      <c r="B41" s="242"/>
      <c r="C41" s="221"/>
      <c r="D41" s="221"/>
      <c r="E41" s="221"/>
      <c r="F41" s="221"/>
      <c r="G41" s="221"/>
      <c r="H41" s="221"/>
      <c r="I41" s="221"/>
      <c r="J41" s="221"/>
      <c r="K41" s="243"/>
    </row>
    <row r="42" spans="2:13" ht="12.75" customHeight="1" x14ac:dyDescent="0.2">
      <c r="B42" s="242"/>
      <c r="C42" s="221"/>
      <c r="D42" s="221"/>
      <c r="E42" s="221"/>
      <c r="F42" s="221"/>
      <c r="G42" s="221"/>
      <c r="H42" s="221"/>
      <c r="I42" s="221"/>
      <c r="J42" s="221"/>
      <c r="K42" s="243"/>
    </row>
    <row r="43" spans="2:13" ht="12.75" customHeight="1" x14ac:dyDescent="0.2">
      <c r="B43" s="242"/>
      <c r="C43" s="221"/>
      <c r="D43" s="221"/>
      <c r="E43" s="221"/>
      <c r="F43" s="221"/>
      <c r="G43" s="221"/>
      <c r="H43" s="221"/>
      <c r="I43" s="221"/>
      <c r="J43" s="221"/>
      <c r="K43" s="243"/>
    </row>
    <row r="44" spans="2:13" ht="12.75" customHeight="1" x14ac:dyDescent="0.2">
      <c r="B44" s="242"/>
      <c r="C44" s="221"/>
      <c r="D44" s="221"/>
      <c r="E44" s="221"/>
      <c r="F44" s="221"/>
      <c r="G44" s="221"/>
      <c r="H44" s="221"/>
      <c r="I44" s="221"/>
      <c r="J44" s="221"/>
      <c r="K44" s="243"/>
    </row>
    <row r="45" spans="2:13" ht="12.75" customHeight="1" x14ac:dyDescent="0.2">
      <c r="B45" s="242"/>
      <c r="C45" s="221"/>
      <c r="D45" s="221"/>
      <c r="E45" s="221"/>
      <c r="F45" s="221"/>
      <c r="G45" s="221"/>
      <c r="H45" s="221"/>
      <c r="I45" s="221"/>
      <c r="J45" s="221"/>
      <c r="K45" s="243"/>
    </row>
    <row r="46" spans="2:13" ht="12.75" customHeight="1" x14ac:dyDescent="0.2">
      <c r="B46" s="242"/>
      <c r="C46" s="221"/>
      <c r="D46" s="221"/>
      <c r="E46" s="221"/>
      <c r="F46" s="221"/>
      <c r="G46" s="221"/>
      <c r="H46" s="221"/>
      <c r="I46" s="221"/>
      <c r="J46" s="221"/>
      <c r="K46" s="243"/>
    </row>
    <row r="47" spans="2:13" ht="12.75" customHeight="1" x14ac:dyDescent="0.2">
      <c r="B47" s="242"/>
      <c r="C47" s="221"/>
      <c r="D47" s="221"/>
      <c r="E47" s="221"/>
      <c r="F47" s="221"/>
      <c r="G47" s="221"/>
      <c r="H47" s="221"/>
      <c r="I47" s="221"/>
      <c r="J47" s="221"/>
      <c r="K47" s="243"/>
    </row>
    <row r="48" spans="2:13" ht="12.75" customHeight="1" x14ac:dyDescent="0.2">
      <c r="B48" s="242"/>
      <c r="C48" s="221"/>
      <c r="D48" s="221"/>
      <c r="E48" s="221"/>
      <c r="F48" s="221"/>
      <c r="G48" s="221"/>
      <c r="H48" s="221"/>
      <c r="I48" s="221"/>
      <c r="J48" s="221"/>
      <c r="K48" s="243"/>
    </row>
    <row r="49" spans="2:11" ht="12.75" customHeight="1" x14ac:dyDescent="0.2">
      <c r="B49" s="242"/>
      <c r="C49" s="221"/>
      <c r="D49" s="221"/>
      <c r="E49" s="221"/>
      <c r="F49" s="221"/>
      <c r="G49" s="221"/>
      <c r="H49" s="221"/>
      <c r="I49" s="221"/>
      <c r="J49" s="221"/>
      <c r="K49" s="243"/>
    </row>
    <row r="50" spans="2:11" ht="12.75" customHeight="1" x14ac:dyDescent="0.2">
      <c r="B50" s="242"/>
      <c r="C50" s="221"/>
      <c r="D50" s="221"/>
      <c r="E50" s="221"/>
      <c r="F50" s="221"/>
      <c r="G50" s="221"/>
      <c r="H50" s="221"/>
      <c r="I50" s="221"/>
      <c r="J50" s="221"/>
      <c r="K50" s="243"/>
    </row>
    <row r="51" spans="2:11" ht="12.75" customHeight="1" x14ac:dyDescent="0.2">
      <c r="B51" s="242"/>
      <c r="C51" s="221"/>
      <c r="D51" s="221"/>
      <c r="E51" s="221"/>
      <c r="F51" s="221"/>
      <c r="G51" s="221"/>
      <c r="H51" s="221"/>
      <c r="I51" s="221"/>
      <c r="J51" s="221"/>
      <c r="K51" s="243"/>
    </row>
    <row r="52" spans="2:11" ht="12.75" customHeight="1" x14ac:dyDescent="0.2">
      <c r="B52" s="242"/>
      <c r="C52" s="221"/>
      <c r="D52" s="221"/>
      <c r="E52" s="221"/>
      <c r="F52" s="221"/>
      <c r="G52" s="221"/>
      <c r="H52" s="221"/>
      <c r="I52" s="221"/>
      <c r="J52" s="221"/>
      <c r="K52" s="243"/>
    </row>
    <row r="53" spans="2:11" ht="12.75" customHeight="1" x14ac:dyDescent="0.2">
      <c r="B53" s="242"/>
      <c r="C53" s="221"/>
      <c r="D53" s="221"/>
      <c r="E53" s="221"/>
      <c r="F53" s="221"/>
      <c r="G53" s="221"/>
      <c r="H53" s="221"/>
      <c r="I53" s="221"/>
      <c r="J53" s="221"/>
      <c r="K53" s="243"/>
    </row>
    <row r="54" spans="2:11" ht="12.75" customHeight="1" x14ac:dyDescent="0.2">
      <c r="B54" s="242"/>
      <c r="C54" s="221"/>
      <c r="D54" s="221"/>
      <c r="E54" s="221"/>
      <c r="F54" s="221"/>
      <c r="G54" s="221"/>
      <c r="H54" s="221"/>
      <c r="I54" s="221"/>
      <c r="J54" s="221"/>
      <c r="K54" s="243"/>
    </row>
    <row r="55" spans="2:11" ht="12.75" customHeight="1" x14ac:dyDescent="0.2">
      <c r="B55" s="242"/>
      <c r="C55" s="221"/>
      <c r="D55" s="221"/>
      <c r="E55" s="221"/>
      <c r="F55" s="221"/>
      <c r="G55" s="221"/>
      <c r="H55" s="221"/>
      <c r="I55" s="221"/>
      <c r="J55" s="221"/>
      <c r="K55" s="243"/>
    </row>
    <row r="56" spans="2:11" ht="12.75" customHeight="1" x14ac:dyDescent="0.2">
      <c r="B56" s="544"/>
      <c r="C56" s="225"/>
      <c r="D56" s="225"/>
      <c r="E56" s="225"/>
      <c r="F56" s="225"/>
      <c r="G56" s="225"/>
      <c r="H56" s="225"/>
      <c r="I56" s="225"/>
      <c r="J56" s="225"/>
      <c r="K56" s="555"/>
    </row>
    <row r="57" spans="2:11" ht="12.75" customHeight="1" x14ac:dyDescent="0.2"/>
    <row r="58" spans="2:11" ht="12.75" customHeight="1" x14ac:dyDescent="0.2"/>
    <row r="59" spans="2:11" ht="12.75" customHeight="1" x14ac:dyDescent="0.2"/>
    <row r="60" spans="2:11" ht="12.75" customHeight="1" x14ac:dyDescent="0.2"/>
    <row r="61" spans="2:11" ht="12.75" customHeight="1" x14ac:dyDescent="0.2"/>
  </sheetData>
  <sheetProtection algorithmName="SHA-512" hashValue="9lBa83dUGfqhNoDRvlSn4xcEIUco4M6mW3NZ6OVk5DJ4PYxQ9oRQ2nTOWplzVn7wiPJmqxkC1pCj1F22s2g7xA==" saltValue="7uOHo/O/vKnX8zxTNftpbw==" spinCount="100000" sheet="1" scenarios="1" insertHyperlinks="0"/>
  <mergeCells count="3">
    <mergeCell ref="C2:E2"/>
    <mergeCell ref="F2:G2"/>
    <mergeCell ref="E19:G22"/>
  </mergeCells>
  <conditionalFormatting sqref="E27:G33">
    <cfRule type="cellIs" dxfId="159" priority="1" stopIfTrue="1" operator="lessThan">
      <formula>0.95*$C27*(E$14/$C$14)</formula>
    </cfRule>
  </conditionalFormatting>
  <conditionalFormatting sqref="E35:G35">
    <cfRule type="cellIs" dxfId="158" priority="2" stopIfTrue="1" operator="lessThan">
      <formula>0.95*$C35*(E$14/$C$14)</formula>
    </cfRule>
  </conditionalFormatting>
  <conditionalFormatting sqref="K27">
    <cfRule type="cellIs" dxfId="157" priority="3" stopIfTrue="1" operator="lessThan">
      <formula>33.3</formula>
    </cfRule>
    <cfRule type="cellIs" dxfId="156" priority="4" stopIfTrue="1" operator="between">
      <formula>33.3</formula>
      <formula>100</formula>
    </cfRule>
  </conditionalFormatting>
  <conditionalFormatting sqref="K27:K33">
    <cfRule type="cellIs" dxfId="155" priority="5" stopIfTrue="1" operator="greaterThanOrEqual">
      <formula>100</formula>
    </cfRule>
  </conditionalFormatting>
  <conditionalFormatting sqref="K28:K33">
    <cfRule type="cellIs" dxfId="154" priority="6" stopIfTrue="1" operator="lessThan">
      <formula>100</formula>
    </cfRule>
  </conditionalFormatting>
  <conditionalFormatting sqref="K34">
    <cfRule type="cellIs" dxfId="153" priority="7" stopIfTrue="1" operator="between">
      <formula>100.1</formula>
      <formula>300</formula>
    </cfRule>
    <cfRule type="cellIs" dxfId="152" priority="8" stopIfTrue="1" operator="greaterThan">
      <formula>300</formula>
    </cfRule>
    <cfRule type="cellIs" dxfId="151" priority="9" stopIfTrue="1" operator="lessThanOrEqual">
      <formula>100</formula>
    </cfRule>
  </conditionalFormatting>
  <conditionalFormatting sqref="K35">
    <cfRule type="cellIs" dxfId="150" priority="10" stopIfTrue="1" operator="greaterThanOrEqual">
      <formula>100</formula>
    </cfRule>
    <cfRule type="cellIs" dxfId="149" priority="11" stopIfTrue="1" operator="lessThan">
      <formula>33.3</formula>
    </cfRule>
    <cfRule type="cellIs" dxfId="148" priority="12" stopIfTrue="1" operator="between">
      <formula>33.3</formula>
      <formula>100</formula>
    </cfRule>
  </conditionalFormatting>
  <dataValidations count="5">
    <dataValidation type="list" allowBlank="1" showErrorMessage="1" sqref="F2" xr:uid="{00000000-0002-0000-1D00-000000000000}">
      <formula1>ConstructionType</formula1>
    </dataValidation>
    <dataValidation type="list" allowBlank="1" showInputMessage="1" showErrorMessage="1" prompt="Select Material" sqref="C5:D5 D6 H5:H6" xr:uid="{00000000-0002-0000-1D00-000001000000}">
      <formula1>Materials</formula1>
    </dataValidation>
    <dataValidation type="list" allowBlank="1" showErrorMessage="1" sqref="I5" xr:uid="{00000000-0002-0000-1D00-000002000000}">
      <formula1>Material</formula1>
    </dataValidation>
    <dataValidation type="list" allowBlank="1" showInputMessage="1" showErrorMessage="1" prompt="Select Material" sqref="E6:G6" xr:uid="{00000000-0002-0000-1D00-000003000000}">
      <formula1>Tube_Type</formula1>
    </dataValidation>
    <dataValidation type="list" allowBlank="1" showInputMessage="1" showErrorMessage="1" prompt="Select Material" sqref="E5:G5" xr:uid="{00000000-0002-0000-1D00-000004000000}">
      <formula1>Metallic_Mats</formula1>
    </dataValidation>
  </dataValidations>
  <hyperlinks>
    <hyperlink ref="I7" location="'T3.5 Laminate Test'!A1" display="T3.5_Laminate" xr:uid="{00000000-0004-0000-1D00-000000000000}"/>
  </hyperlinks>
  <pageMargins left="0.75" right="0.75" top="1" bottom="1" header="0" footer="0"/>
  <pageSetup paperSize="9" orientation="portrait"/>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7">
    <tabColor rgb="FFC6D9F0"/>
  </sheetPr>
  <dimension ref="A1:AO362"/>
  <sheetViews>
    <sheetView showGridLines="0" workbookViewId="0">
      <selection sqref="A1:S1"/>
    </sheetView>
  </sheetViews>
  <sheetFormatPr defaultColWidth="14.42578125" defaultRowHeight="15" customHeight="1" x14ac:dyDescent="0.2"/>
  <cols>
    <col min="1" max="24" width="5" customWidth="1"/>
    <col min="25" max="25" width="20.7109375" customWidth="1"/>
    <col min="26" max="26" width="16.42578125" customWidth="1"/>
    <col min="27" max="28" width="5" customWidth="1"/>
    <col min="29" max="29" width="14.7109375" customWidth="1"/>
    <col min="30" max="30" width="16.42578125" customWidth="1"/>
    <col min="31" max="32" width="5" customWidth="1"/>
    <col min="33" max="38" width="17.5703125" customWidth="1"/>
    <col min="39" max="41" width="11.42578125" customWidth="1"/>
  </cols>
  <sheetData>
    <row r="1" spans="1:41" ht="12.75" customHeight="1" x14ac:dyDescent="0.2">
      <c r="A1" s="1090" t="s">
        <v>586</v>
      </c>
      <c r="B1" s="772"/>
      <c r="C1" s="772"/>
      <c r="D1" s="772"/>
      <c r="E1" s="772"/>
      <c r="F1" s="772"/>
      <c r="G1" s="772"/>
      <c r="H1" s="772"/>
      <c r="I1" s="772"/>
      <c r="J1" s="772"/>
      <c r="K1" s="772"/>
      <c r="L1" s="772"/>
      <c r="M1" s="772"/>
      <c r="N1" s="772"/>
      <c r="O1" s="772"/>
      <c r="P1" s="772"/>
      <c r="Q1" s="772"/>
      <c r="R1" s="772"/>
      <c r="S1" s="772"/>
      <c r="T1" s="637"/>
      <c r="U1" s="524"/>
      <c r="V1" s="524"/>
      <c r="W1" s="524"/>
      <c r="X1" s="524"/>
      <c r="Y1" s="524"/>
      <c r="Z1" s="524"/>
      <c r="AA1" s="524"/>
      <c r="AB1" s="524"/>
      <c r="AC1" s="524"/>
      <c r="AD1" s="524"/>
      <c r="AE1" s="524"/>
      <c r="AF1" s="524"/>
      <c r="AG1" s="525"/>
      <c r="AH1" s="224"/>
      <c r="AI1" s="224"/>
      <c r="AJ1" s="224"/>
      <c r="AK1" s="224"/>
      <c r="AL1" s="560"/>
    </row>
    <row r="2" spans="1:41" ht="12.75" customHeight="1" x14ac:dyDescent="0.2">
      <c r="A2" s="494"/>
      <c r="T2" s="467"/>
      <c r="U2" s="292"/>
      <c r="V2" s="292"/>
      <c r="W2" s="292"/>
      <c r="X2" s="292"/>
      <c r="Y2" s="292"/>
      <c r="Z2" s="533"/>
      <c r="AA2" s="292"/>
      <c r="AB2" s="292"/>
      <c r="AC2" s="292"/>
      <c r="AD2" s="533"/>
      <c r="AE2" s="292"/>
      <c r="AF2" s="292"/>
      <c r="AG2" s="293"/>
      <c r="AH2" s="221"/>
      <c r="AI2" s="221"/>
      <c r="AJ2" s="221"/>
      <c r="AK2" s="221"/>
      <c r="AL2" s="243"/>
      <c r="AN2" s="9"/>
      <c r="AO2" s="9"/>
    </row>
    <row r="3" spans="1:41" ht="12.75" customHeight="1" x14ac:dyDescent="0.2">
      <c r="A3" s="23" t="s">
        <v>47</v>
      </c>
      <c r="D3" s="817" t="str">
        <f>IF('Cover Sheet'!$D$14&gt;0,'Cover Sheet'!$D$14,"")</f>
        <v/>
      </c>
      <c r="E3" s="777"/>
      <c r="F3" s="777"/>
      <c r="G3" s="777"/>
      <c r="H3" s="777"/>
      <c r="I3" s="777"/>
      <c r="J3" s="777"/>
      <c r="K3" s="23" t="s">
        <v>48</v>
      </c>
      <c r="O3" s="817" t="str">
        <f>IF('Cover Sheet'!$O$14&gt;0,'Cover Sheet'!$O$14,"")</f>
        <v/>
      </c>
      <c r="P3" s="777"/>
      <c r="Q3" s="777"/>
      <c r="R3" s="777"/>
      <c r="S3" s="777"/>
      <c r="T3" s="467"/>
      <c r="U3" s="638" t="s">
        <v>587</v>
      </c>
      <c r="V3" s="639"/>
      <c r="W3" s="639"/>
      <c r="X3" s="639"/>
      <c r="Y3" s="640"/>
      <c r="Z3" s="641" t="s">
        <v>588</v>
      </c>
      <c r="AA3" s="467" t="s">
        <v>589</v>
      </c>
      <c r="AB3" s="292"/>
      <c r="AC3" s="293"/>
      <c r="AD3" s="642" t="s">
        <v>590</v>
      </c>
      <c r="AE3" s="467"/>
      <c r="AF3" s="292"/>
      <c r="AG3" s="293"/>
      <c r="AH3" s="221"/>
      <c r="AI3" s="221"/>
      <c r="AJ3" s="221"/>
      <c r="AK3" s="221"/>
      <c r="AL3" s="243"/>
    </row>
    <row r="4" spans="1:41" ht="12.75" customHeight="1" x14ac:dyDescent="0.2">
      <c r="A4" s="494"/>
      <c r="T4" s="494"/>
      <c r="U4" s="496" t="s">
        <v>457</v>
      </c>
      <c r="V4" s="403"/>
      <c r="W4" s="403"/>
      <c r="X4" s="403"/>
      <c r="Y4" s="403"/>
      <c r="Z4" s="78" t="s">
        <v>183</v>
      </c>
      <c r="AD4" s="78" t="s">
        <v>183</v>
      </c>
      <c r="AG4" s="273"/>
      <c r="AH4" s="221"/>
      <c r="AI4" s="221"/>
      <c r="AJ4" s="221"/>
      <c r="AK4" s="221"/>
      <c r="AL4" s="243"/>
    </row>
    <row r="5" spans="1:41" ht="12.75" customHeight="1" x14ac:dyDescent="0.2">
      <c r="A5" s="1091"/>
      <c r="B5" s="772"/>
      <c r="C5" s="772"/>
      <c r="D5" s="772"/>
      <c r="E5" s="772"/>
      <c r="F5" s="772"/>
      <c r="G5" s="772"/>
      <c r="H5" s="772"/>
      <c r="I5" s="772"/>
      <c r="J5" s="772"/>
      <c r="K5" s="772"/>
      <c r="L5" s="772"/>
      <c r="M5" s="772"/>
      <c r="N5" s="772"/>
      <c r="O5" s="772"/>
      <c r="P5" s="772"/>
      <c r="Q5" s="772"/>
      <c r="R5" s="772"/>
      <c r="S5" s="772"/>
      <c r="T5" s="467"/>
      <c r="U5" s="1092" t="s">
        <v>459</v>
      </c>
      <c r="V5" s="764"/>
      <c r="W5" s="764"/>
      <c r="X5" s="764"/>
      <c r="Y5" s="765"/>
      <c r="Z5" s="142" t="str">
        <f>HLOOKUP(Z4,MaterialData!$C$3:$S$4,2,FALSE)</f>
        <v>Steel</v>
      </c>
      <c r="AD5" s="142" t="str">
        <f>HLOOKUP(AD4,MaterialData!$C$3:$S$4,2,FALSE)</f>
        <v>Steel</v>
      </c>
      <c r="AG5" s="293"/>
      <c r="AH5" s="221"/>
      <c r="AI5" s="221"/>
      <c r="AJ5" s="221"/>
      <c r="AK5" s="221"/>
      <c r="AL5" s="243"/>
    </row>
    <row r="6" spans="1:41" ht="12.75" customHeight="1" x14ac:dyDescent="0.2">
      <c r="A6" s="242"/>
      <c r="B6" s="221"/>
      <c r="C6" s="221"/>
      <c r="D6" s="221"/>
      <c r="E6" s="221"/>
      <c r="F6" s="221"/>
      <c r="G6" s="221"/>
      <c r="H6" s="221"/>
      <c r="I6" s="221"/>
      <c r="J6" s="221"/>
      <c r="K6" s="221"/>
      <c r="L6" s="221"/>
      <c r="M6" s="221"/>
      <c r="N6" s="221"/>
      <c r="O6" s="221"/>
      <c r="P6" s="221"/>
      <c r="Q6" s="221"/>
      <c r="R6" s="221"/>
      <c r="S6" s="221"/>
      <c r="T6" s="467"/>
      <c r="U6" s="643" t="s">
        <v>485</v>
      </c>
      <c r="V6" s="644"/>
      <c r="W6" s="644"/>
      <c r="X6" s="644"/>
      <c r="Y6" s="645"/>
      <c r="Z6" s="221" t="s">
        <v>239</v>
      </c>
      <c r="AA6" s="467"/>
      <c r="AB6" s="292"/>
      <c r="AC6" s="293"/>
      <c r="AD6" s="221" t="s">
        <v>237</v>
      </c>
      <c r="AE6" s="467"/>
      <c r="AF6" s="292"/>
      <c r="AG6" s="293"/>
      <c r="AH6" s="221"/>
      <c r="AI6" s="221"/>
      <c r="AJ6" s="221"/>
      <c r="AK6" s="221"/>
      <c r="AL6" s="243"/>
    </row>
    <row r="7" spans="1:41" ht="12.75" customHeight="1" x14ac:dyDescent="0.2">
      <c r="A7" s="242"/>
      <c r="B7" s="221"/>
      <c r="C7" s="221"/>
      <c r="D7" s="221"/>
      <c r="E7" s="221"/>
      <c r="F7" s="221"/>
      <c r="G7" s="221"/>
      <c r="H7" s="221"/>
      <c r="I7" s="221"/>
      <c r="J7" s="221"/>
      <c r="K7" s="221"/>
      <c r="L7" s="221"/>
      <c r="M7" s="221"/>
      <c r="N7" s="221"/>
      <c r="O7" s="221"/>
      <c r="P7" s="221"/>
      <c r="Q7" s="221"/>
      <c r="R7" s="221"/>
      <c r="S7" s="221"/>
      <c r="T7" s="467"/>
      <c r="U7" s="12" t="s">
        <v>217</v>
      </c>
      <c r="V7" s="472"/>
      <c r="W7" s="472"/>
      <c r="X7" s="472"/>
      <c r="Y7" s="646"/>
      <c r="Z7" s="143">
        <f t="array" ref="Z7">INDEX(Innertable,MATCH($U7,MaterialData!$B$6:$B$11,0),MATCH(Z$5,MaterialData!$C$4:$S$4,0))</f>
        <v>200000000000</v>
      </c>
      <c r="AA7" s="467"/>
      <c r="AB7" s="292"/>
      <c r="AC7" s="293"/>
      <c r="AD7" s="143">
        <f t="array" ref="AD7">INDEX(Innertable,MATCH($U7,MaterialData!$B$6:$B$11,0),MATCH(AD$5,MaterialData!$C$4:$S$4,0))</f>
        <v>200000000000</v>
      </c>
      <c r="AE7" s="467"/>
      <c r="AF7" s="292"/>
      <c r="AG7" s="293"/>
      <c r="AH7" s="221"/>
      <c r="AI7" s="221"/>
      <c r="AJ7" s="221"/>
      <c r="AK7" s="221"/>
      <c r="AL7" s="243"/>
    </row>
    <row r="8" spans="1:41" ht="12.75" customHeight="1" x14ac:dyDescent="0.2">
      <c r="A8" s="242"/>
      <c r="B8" s="221"/>
      <c r="C8" s="221"/>
      <c r="D8" s="221"/>
      <c r="E8" s="221"/>
      <c r="F8" s="221"/>
      <c r="G8" s="221"/>
      <c r="H8" s="221"/>
      <c r="I8" s="221"/>
      <c r="J8" s="221"/>
      <c r="K8" s="221"/>
      <c r="L8" s="221"/>
      <c r="M8" s="221"/>
      <c r="N8" s="221"/>
      <c r="O8" s="221"/>
      <c r="P8" s="221"/>
      <c r="Q8" s="221"/>
      <c r="R8" s="221"/>
      <c r="S8" s="221"/>
      <c r="T8" s="467"/>
      <c r="U8" s="647" t="s">
        <v>219</v>
      </c>
      <c r="V8" s="648"/>
      <c r="W8" s="648"/>
      <c r="X8" s="648"/>
      <c r="Y8" s="649"/>
      <c r="Z8" s="143">
        <f t="array" ref="Z8">INDEX(Innertable,MATCH($U8,MaterialData!$B$6:$B$11,0),MATCH(Z$5,MaterialData!$C$4:$S$4,0))</f>
        <v>365000000</v>
      </c>
      <c r="AA8" s="467"/>
      <c r="AB8" s="292"/>
      <c r="AC8" s="293"/>
      <c r="AD8" s="143">
        <f t="array" ref="AD8">INDEX(Innertable,MATCH($U8,MaterialData!$B$6:$B$11,0),MATCH(AD$5,MaterialData!$C$4:$S$4,0))</f>
        <v>365000000</v>
      </c>
      <c r="AE8" s="467"/>
      <c r="AF8" s="292"/>
      <c r="AG8" s="293"/>
      <c r="AH8" s="221"/>
      <c r="AI8" s="221"/>
      <c r="AJ8" s="221"/>
      <c r="AK8" s="221"/>
      <c r="AL8" s="243"/>
    </row>
    <row r="9" spans="1:41" ht="12.75" customHeight="1" x14ac:dyDescent="0.2">
      <c r="A9" s="242"/>
      <c r="B9" s="221"/>
      <c r="C9" s="221"/>
      <c r="D9" s="221"/>
      <c r="E9" s="221"/>
      <c r="F9" s="221"/>
      <c r="G9" s="221"/>
      <c r="H9" s="221"/>
      <c r="I9" s="221"/>
      <c r="J9" s="221"/>
      <c r="K9" s="221"/>
      <c r="L9" s="221"/>
      <c r="M9" s="221"/>
      <c r="N9" s="221"/>
      <c r="O9" s="221"/>
      <c r="P9" s="221"/>
      <c r="Q9" s="221"/>
      <c r="R9" s="221"/>
      <c r="S9" s="221"/>
      <c r="T9" s="467"/>
      <c r="U9" s="647" t="s">
        <v>460</v>
      </c>
      <c r="V9" s="648"/>
      <c r="W9" s="648"/>
      <c r="X9" s="648"/>
      <c r="Y9" s="649"/>
      <c r="Z9" s="225">
        <v>22</v>
      </c>
      <c r="AA9" s="467"/>
      <c r="AB9" s="292"/>
      <c r="AC9" s="293"/>
      <c r="AD9" s="225">
        <v>20</v>
      </c>
      <c r="AE9" s="467"/>
      <c r="AF9" s="292"/>
      <c r="AG9" s="293"/>
      <c r="AH9" s="221"/>
      <c r="AI9" s="221"/>
      <c r="AJ9" s="221"/>
      <c r="AK9" s="221"/>
      <c r="AL9" s="243"/>
    </row>
    <row r="10" spans="1:41" ht="12.75" customHeight="1" x14ac:dyDescent="0.2">
      <c r="A10" s="242"/>
      <c r="B10" s="221"/>
      <c r="C10" s="221"/>
      <c r="D10" s="221"/>
      <c r="E10" s="221"/>
      <c r="F10" s="221"/>
      <c r="G10" s="221"/>
      <c r="H10" s="221"/>
      <c r="I10" s="221"/>
      <c r="J10" s="221"/>
      <c r="K10" s="221"/>
      <c r="L10" s="221"/>
      <c r="M10" s="221"/>
      <c r="N10" s="221"/>
      <c r="O10" s="221"/>
      <c r="P10" s="221"/>
      <c r="Q10" s="221"/>
      <c r="R10" s="221"/>
      <c r="S10" s="221"/>
      <c r="T10" s="467"/>
      <c r="U10" s="647" t="s">
        <v>461</v>
      </c>
      <c r="V10" s="648"/>
      <c r="W10" s="648"/>
      <c r="X10" s="648"/>
      <c r="Y10" s="649"/>
      <c r="Z10" s="93">
        <v>2.5</v>
      </c>
      <c r="AA10" s="467"/>
      <c r="AB10" s="292"/>
      <c r="AC10" s="293"/>
      <c r="AD10" s="93">
        <v>2.5</v>
      </c>
      <c r="AE10" s="467"/>
      <c r="AF10" s="292"/>
      <c r="AG10" s="293"/>
      <c r="AH10" s="221"/>
      <c r="AI10" s="221"/>
      <c r="AJ10" s="221"/>
      <c r="AK10" s="221"/>
      <c r="AL10" s="243"/>
    </row>
    <row r="11" spans="1:41" ht="12.75" customHeight="1" x14ac:dyDescent="0.2">
      <c r="A11" s="242"/>
      <c r="B11" s="221"/>
      <c r="C11" s="221"/>
      <c r="D11" s="221"/>
      <c r="E11" s="221"/>
      <c r="F11" s="221"/>
      <c r="G11" s="256"/>
      <c r="H11" s="221"/>
      <c r="I11" s="221"/>
      <c r="J11" s="221"/>
      <c r="K11" s="221"/>
      <c r="L11" s="221"/>
      <c r="M11" s="221"/>
      <c r="N11" s="221"/>
      <c r="O11" s="221"/>
      <c r="P11" s="221"/>
      <c r="Q11" s="221"/>
      <c r="R11" s="221"/>
      <c r="S11" s="221"/>
      <c r="T11" s="467"/>
      <c r="U11" s="647" t="s">
        <v>573</v>
      </c>
      <c r="V11" s="648"/>
      <c r="W11" s="648"/>
      <c r="X11" s="648"/>
      <c r="Y11" s="649"/>
      <c r="Z11" s="224">
        <v>200</v>
      </c>
      <c r="AA11" s="467"/>
      <c r="AB11" s="292"/>
      <c r="AC11" s="293"/>
      <c r="AD11" s="224">
        <v>200</v>
      </c>
      <c r="AE11" s="467"/>
      <c r="AF11" s="292"/>
      <c r="AG11" s="293"/>
      <c r="AH11" s="221"/>
      <c r="AI11" s="221"/>
      <c r="AJ11" s="221"/>
      <c r="AK11" s="221"/>
      <c r="AL11" s="243"/>
    </row>
    <row r="12" spans="1:41" ht="12.75" customHeight="1" x14ac:dyDescent="0.2">
      <c r="A12" s="242"/>
      <c r="B12" s="221"/>
      <c r="C12" s="221"/>
      <c r="D12" s="221"/>
      <c r="E12" s="221"/>
      <c r="F12" s="221"/>
      <c r="G12" s="221"/>
      <c r="H12" s="221"/>
      <c r="I12" s="221"/>
      <c r="J12" s="221"/>
      <c r="K12" s="221"/>
      <c r="L12" s="221"/>
      <c r="M12" s="221"/>
      <c r="N12" s="221"/>
      <c r="O12" s="221"/>
      <c r="P12" s="221"/>
      <c r="Q12" s="221"/>
      <c r="R12" s="221"/>
      <c r="S12" s="221"/>
      <c r="T12" s="467"/>
      <c r="U12" s="144" t="s">
        <v>574</v>
      </c>
      <c r="V12" s="145"/>
      <c r="W12" s="145"/>
      <c r="X12" s="145"/>
      <c r="Y12" s="146"/>
      <c r="Z12" s="147">
        <v>75</v>
      </c>
      <c r="AA12" s="467"/>
      <c r="AB12" s="292"/>
      <c r="AC12" s="293"/>
      <c r="AD12" s="147">
        <v>75</v>
      </c>
      <c r="AE12" s="467"/>
      <c r="AF12" s="292"/>
      <c r="AG12" s="293"/>
      <c r="AH12" s="221"/>
      <c r="AI12" s="221"/>
      <c r="AJ12" s="221"/>
      <c r="AK12" s="221"/>
      <c r="AL12" s="243"/>
    </row>
    <row r="13" spans="1:41" ht="12.75" customHeight="1" x14ac:dyDescent="0.2">
      <c r="A13" s="242"/>
      <c r="B13" s="221"/>
      <c r="C13" s="256" t="s">
        <v>360</v>
      </c>
      <c r="D13" s="221"/>
      <c r="E13" s="221"/>
      <c r="F13" s="221"/>
      <c r="G13" s="256"/>
      <c r="H13" s="221"/>
      <c r="I13" s="221"/>
      <c r="J13" s="221"/>
      <c r="K13" s="221"/>
      <c r="L13" s="221"/>
      <c r="M13" s="221"/>
      <c r="N13" s="221"/>
      <c r="O13" s="221"/>
      <c r="P13" s="221"/>
      <c r="Q13" s="221"/>
      <c r="R13" s="221"/>
      <c r="S13" s="221"/>
      <c r="T13" s="467"/>
      <c r="U13" s="526" t="s">
        <v>591</v>
      </c>
      <c r="V13" s="472"/>
      <c r="W13" s="472"/>
      <c r="X13" s="472"/>
      <c r="Y13" s="646"/>
      <c r="Z13" s="650">
        <f>IF(Z6="Round",((Z9/1000)^4-((Z9/1000-2*Z10/1000))^4)*3.142/64,IF(Z6="Square",((Z9/1000)^4-((Z9/1000-2*Z10/1000))^4)/12,""))</f>
        <v>1.2561250000000001E-8</v>
      </c>
      <c r="AA13" s="467"/>
      <c r="AB13" s="292"/>
      <c r="AC13" s="293"/>
      <c r="AD13" s="650">
        <f>IF(Z3="Combined belts","",IF(AD6="Round",((AD9/1000)^4-((AD9/1000-2*AD10/1000))^4)*3.142/64,IF(AD6="Square",((AD9/1000)^4-((AD9/1000-2*AD10/1000))^4)/12,"")))</f>
        <v>5.3696289062500008E-9</v>
      </c>
      <c r="AE13" s="467"/>
      <c r="AF13" s="292"/>
      <c r="AG13" s="293"/>
      <c r="AH13" s="221"/>
      <c r="AI13" s="221"/>
      <c r="AJ13" s="221"/>
      <c r="AK13" s="221"/>
      <c r="AL13" s="243"/>
    </row>
    <row r="14" spans="1:41" ht="12.75" customHeight="1" x14ac:dyDescent="0.2">
      <c r="A14" s="242"/>
      <c r="B14" s="221"/>
      <c r="C14" s="221"/>
      <c r="D14" s="221"/>
      <c r="E14" s="221"/>
      <c r="F14" s="221"/>
      <c r="G14" s="221"/>
      <c r="H14" s="221"/>
      <c r="I14" s="221"/>
      <c r="J14" s="221"/>
      <c r="K14" s="221"/>
      <c r="L14" s="221"/>
      <c r="M14" s="221"/>
      <c r="N14" s="221"/>
      <c r="O14" s="221"/>
      <c r="P14" s="221"/>
      <c r="Q14" s="221"/>
      <c r="R14" s="221"/>
      <c r="S14" s="221"/>
      <c r="T14" s="467"/>
      <c r="U14" s="647" t="s">
        <v>592</v>
      </c>
      <c r="V14" s="648"/>
      <c r="W14" s="648"/>
      <c r="X14" s="648"/>
      <c r="Y14" s="649"/>
      <c r="Z14" s="651">
        <f>IF(Z12&lt;50,"",2*IF(Z3="combined belts",19500,13000)*MAX(Z12,Z11-Z12)^3*MIN(Z12,Z11-Z12)^2/(3*Z7*Z13*(3*MAX(Z12,Z11-Z12)+MIN(Z12,Z11-Z12))^2*1000000))</f>
        <v>0.18716161180585497</v>
      </c>
      <c r="AA14" s="1074" t="str">
        <f>IF(OR(Z14&lt;=25,Z12&lt;50),"PASS","FAIL")</f>
        <v>PASS</v>
      </c>
      <c r="AB14" s="765"/>
      <c r="AC14" s="293"/>
      <c r="AD14" s="651">
        <f>IF(Z3="Combined belts","",IF(AD12&lt;50,"",2*6500*MAX(AD12,AD11-AD12)^3*MIN(AD12,AD11-AD12)^2/(3*AD7*AD13*(3*MAX(AD12,AD11-AD12)+MIN(AD12,AD11-AD12))^2*1000000)))</f>
        <v>0.21891492292510747</v>
      </c>
      <c r="AE14" s="1074" t="str">
        <f>IF(Z3="Combined belts","",IF(OR(AD14&lt;=25,AD12&lt;50),"PASS","FAIL"))</f>
        <v>PASS</v>
      </c>
      <c r="AF14" s="765"/>
      <c r="AG14" s="293"/>
      <c r="AH14" s="221"/>
      <c r="AI14" s="221"/>
      <c r="AJ14" s="221"/>
      <c r="AK14" s="221"/>
      <c r="AL14" s="243"/>
    </row>
    <row r="15" spans="1:41" ht="12.75" customHeight="1" x14ac:dyDescent="0.2">
      <c r="A15" s="242"/>
      <c r="B15" s="221"/>
      <c r="C15" s="579" t="s">
        <v>593</v>
      </c>
      <c r="D15" s="221"/>
      <c r="E15" s="221"/>
      <c r="F15" s="221"/>
      <c r="G15" s="221"/>
      <c r="H15" s="221"/>
      <c r="I15" s="221"/>
      <c r="J15" s="221"/>
      <c r="K15" s="221"/>
      <c r="L15" s="221"/>
      <c r="M15" s="221"/>
      <c r="N15" s="221"/>
      <c r="O15" s="221"/>
      <c r="P15" s="221"/>
      <c r="Q15" s="221"/>
      <c r="R15" s="221"/>
      <c r="S15" s="221"/>
      <c r="T15" s="467"/>
      <c r="U15" s="652" t="s">
        <v>576</v>
      </c>
      <c r="V15" s="653"/>
      <c r="W15" s="653"/>
      <c r="X15" s="653"/>
      <c r="Y15" s="654"/>
      <c r="Z15" s="148">
        <f>IF(Z12&lt;50,"",ABS(-IF(Z3="combined belts",19500,13000)*Z12*(Z11-Z12)^2/Z11^2))</f>
        <v>380859.375</v>
      </c>
      <c r="AC15" s="292"/>
      <c r="AD15" s="46">
        <f>IF(Z3="Combined belts","",IF(AD12&lt;50,"",6500*AD12*(AD11-AD12)^2/AD11^2))</f>
        <v>190429.6875</v>
      </c>
      <c r="AG15" s="293"/>
      <c r="AH15" s="221"/>
      <c r="AI15" s="221"/>
      <c r="AJ15" s="221"/>
      <c r="AK15" s="221"/>
      <c r="AL15" s="243"/>
    </row>
    <row r="16" spans="1:41" ht="12.75" customHeight="1" x14ac:dyDescent="0.2">
      <c r="A16" s="242"/>
      <c r="B16" s="221"/>
      <c r="C16" s="256" t="s">
        <v>594</v>
      </c>
      <c r="D16" s="221"/>
      <c r="E16" s="221"/>
      <c r="F16" s="221"/>
      <c r="G16" s="221"/>
      <c r="H16" s="221"/>
      <c r="I16" s="221"/>
      <c r="J16" s="221"/>
      <c r="K16" s="221"/>
      <c r="L16" s="221"/>
      <c r="M16" s="221"/>
      <c r="N16" s="221"/>
      <c r="O16" s="221"/>
      <c r="P16" s="221"/>
      <c r="Q16" s="221"/>
      <c r="R16" s="221"/>
      <c r="S16" s="221"/>
      <c r="T16" s="467"/>
      <c r="U16" s="652" t="s">
        <v>577</v>
      </c>
      <c r="V16" s="653"/>
      <c r="W16" s="653"/>
      <c r="X16" s="653"/>
      <c r="Y16" s="654"/>
      <c r="Z16" s="148">
        <f>IF(Z12&lt;50,"",ABS(-IF(Z3="combined belts",19500,13000)*Z12^2*(Z11-Z12)/Z11^2))</f>
        <v>228515.625</v>
      </c>
      <c r="AA16" s="292"/>
      <c r="AB16" s="292"/>
      <c r="AC16" s="292"/>
      <c r="AD16" s="46">
        <f>IF(Z3="Combined belts","",IF(AD12&lt;50,"",6500*AD12^2*(AD11-AD12)/AD11^2))</f>
        <v>114257.8125</v>
      </c>
      <c r="AE16" s="292"/>
      <c r="AF16" s="292"/>
      <c r="AG16" s="293"/>
      <c r="AH16" s="221"/>
      <c r="AI16" s="221"/>
      <c r="AJ16" s="221"/>
      <c r="AK16" s="221"/>
      <c r="AL16" s="243"/>
    </row>
    <row r="17" spans="1:38" ht="12.75" customHeight="1" x14ac:dyDescent="0.2">
      <c r="A17" s="242"/>
      <c r="B17" s="221"/>
      <c r="C17" s="221"/>
      <c r="D17" s="221"/>
      <c r="E17" s="221"/>
      <c r="F17" s="221"/>
      <c r="G17" s="221"/>
      <c r="H17" s="221"/>
      <c r="I17" s="221"/>
      <c r="J17" s="221"/>
      <c r="K17" s="221"/>
      <c r="L17" s="221"/>
      <c r="M17" s="221"/>
      <c r="N17" s="221"/>
      <c r="O17" s="221"/>
      <c r="P17" s="221"/>
      <c r="Q17" s="221"/>
      <c r="R17" s="221"/>
      <c r="S17" s="221"/>
      <c r="T17" s="467"/>
      <c r="U17" s="149" t="s">
        <v>578</v>
      </c>
      <c r="V17" s="150"/>
      <c r="W17" s="150"/>
      <c r="X17" s="150"/>
      <c r="Y17" s="151"/>
      <c r="Z17" s="148">
        <f>IF(Z12&lt;50,"",2*IF(Z3="combined belts",19500,13000)*Z12^2*(Z11-Z12)^2/Z11^3)</f>
        <v>285644.53125</v>
      </c>
      <c r="AA17" s="292"/>
      <c r="AB17" s="292"/>
      <c r="AC17" s="292"/>
      <c r="AD17" s="46">
        <f>IF(Z3="Combined belts","",IF(AD12&lt;50,"",6500*AD12^2*(AD11-AD12)^2/AD11^3))</f>
        <v>71411.1328125</v>
      </c>
      <c r="AE17" s="292"/>
      <c r="AF17" s="292"/>
      <c r="AG17" s="293"/>
      <c r="AH17" s="221"/>
      <c r="AI17" s="221"/>
      <c r="AJ17" s="221"/>
      <c r="AK17" s="221"/>
      <c r="AL17" s="243"/>
    </row>
    <row r="18" spans="1:38" ht="12.75" customHeight="1" x14ac:dyDescent="0.2">
      <c r="A18" s="242"/>
      <c r="B18" s="221"/>
      <c r="C18" s="256" t="s">
        <v>351</v>
      </c>
      <c r="D18" s="221"/>
      <c r="E18" s="221"/>
      <c r="F18" s="221"/>
      <c r="G18" s="221"/>
      <c r="H18" s="221"/>
      <c r="I18" s="221"/>
      <c r="J18" s="221"/>
      <c r="K18" s="221"/>
      <c r="L18" s="221"/>
      <c r="M18" s="221"/>
      <c r="N18" s="221"/>
      <c r="O18" s="221"/>
      <c r="P18" s="221"/>
      <c r="Q18" s="221"/>
      <c r="R18" s="221"/>
      <c r="S18" s="221"/>
      <c r="T18" s="532"/>
      <c r="U18" s="152" t="s">
        <v>595</v>
      </c>
      <c r="V18" s="152"/>
      <c r="W18" s="152"/>
      <c r="X18" s="152"/>
      <c r="Y18" s="152"/>
      <c r="Z18" s="153">
        <f>IF(Z12&lt;50,"",MAX(Z15:Z17)*Z9/2/Z13/1000000000000)</f>
        <v>333.52199223803365</v>
      </c>
      <c r="AA18" s="1074" t="str">
        <f>IF(OR(Z18&lt;=(Z8/1000000),Z12&lt;50),"PASS","FAIL")</f>
        <v>PASS</v>
      </c>
      <c r="AB18" s="765"/>
      <c r="AC18" s="533"/>
      <c r="AD18" s="154">
        <f>IF(Z3="Combined belts","",IF(AD12&lt;50,"",MAX(AD15:AD17)*AD9/2/AD13/1000000000000))</f>
        <v>354.64217513867413</v>
      </c>
      <c r="AE18" s="1074" t="str">
        <f>IF(Z3="Combined belts","",IF(OR(AD18&lt;=AD8/1000000,AD12&lt;50),"PASS","FAIL"))</f>
        <v>PASS</v>
      </c>
      <c r="AF18" s="765"/>
      <c r="AG18" s="534"/>
      <c r="AH18" s="221"/>
      <c r="AI18" s="221"/>
      <c r="AJ18" s="221"/>
      <c r="AK18" s="221"/>
      <c r="AL18" s="243"/>
    </row>
    <row r="19" spans="1:38" ht="12.75" customHeight="1" x14ac:dyDescent="0.2">
      <c r="A19" s="242"/>
      <c r="B19" s="221"/>
      <c r="C19" s="230"/>
      <c r="D19" s="221"/>
      <c r="E19" s="221"/>
      <c r="F19" s="221"/>
      <c r="G19" s="256"/>
      <c r="H19" s="221"/>
      <c r="I19" s="221"/>
      <c r="J19" s="221"/>
      <c r="K19" s="221"/>
      <c r="L19" s="221"/>
      <c r="M19" s="221"/>
      <c r="N19" s="221"/>
      <c r="O19" s="221"/>
      <c r="P19" s="221"/>
      <c r="Q19" s="221"/>
      <c r="R19" s="221"/>
      <c r="S19" s="243"/>
      <c r="T19" s="221"/>
      <c r="U19" s="221"/>
      <c r="V19" s="221"/>
      <c r="W19" s="221"/>
      <c r="X19" s="221"/>
      <c r="Y19" s="221"/>
      <c r="Z19" s="221"/>
      <c r="AA19" s="221"/>
      <c r="AB19" s="221"/>
      <c r="AC19" s="221"/>
      <c r="AD19" s="221"/>
      <c r="AE19" s="221"/>
      <c r="AF19" s="221"/>
      <c r="AG19" s="221"/>
      <c r="AH19" s="221"/>
      <c r="AI19" s="221"/>
      <c r="AJ19" s="221"/>
      <c r="AK19" s="221"/>
      <c r="AL19" s="243"/>
    </row>
    <row r="20" spans="1:38" ht="12.75" customHeight="1" x14ac:dyDescent="0.2">
      <c r="A20" s="242"/>
      <c r="B20" s="221"/>
      <c r="C20" s="256" t="s">
        <v>352</v>
      </c>
      <c r="D20" s="221"/>
      <c r="E20" s="221"/>
      <c r="F20" s="221"/>
      <c r="G20" s="221"/>
      <c r="H20" s="221"/>
      <c r="I20" s="221"/>
      <c r="J20" s="221"/>
      <c r="K20" s="221"/>
      <c r="L20" s="221"/>
      <c r="M20" s="221"/>
      <c r="N20" s="221"/>
      <c r="O20" s="221"/>
      <c r="P20" s="221"/>
      <c r="Q20" s="221"/>
      <c r="R20" s="221"/>
      <c r="S20" s="243"/>
      <c r="T20" s="242"/>
      <c r="U20" s="221"/>
      <c r="V20" s="655" t="s">
        <v>443</v>
      </c>
      <c r="W20" s="230"/>
      <c r="X20" s="230"/>
      <c r="Y20" s="230"/>
      <c r="Z20" s="230"/>
      <c r="AA20" s="230"/>
      <c r="AB20" s="221"/>
      <c r="AC20" s="221"/>
      <c r="AD20" s="221"/>
      <c r="AE20" s="221"/>
      <c r="AF20" s="221"/>
      <c r="AG20" s="221"/>
      <c r="AH20" s="221"/>
      <c r="AI20" s="221"/>
      <c r="AJ20" s="221"/>
      <c r="AK20" s="221"/>
      <c r="AL20" s="243"/>
    </row>
    <row r="21" spans="1:38" ht="12.75" customHeight="1" x14ac:dyDescent="0.2">
      <c r="A21" s="242"/>
      <c r="B21" s="221"/>
      <c r="C21" s="230"/>
      <c r="D21" s="221"/>
      <c r="E21" s="221"/>
      <c r="F21" s="221"/>
      <c r="G21" s="256"/>
      <c r="H21" s="221"/>
      <c r="I21" s="221"/>
      <c r="J21" s="221"/>
      <c r="K21" s="221"/>
      <c r="L21" s="221"/>
      <c r="M21" s="221"/>
      <c r="N21" s="221"/>
      <c r="O21" s="221"/>
      <c r="P21" s="221"/>
      <c r="Q21" s="221"/>
      <c r="R21" s="221"/>
      <c r="S21" s="243"/>
      <c r="T21" s="242"/>
      <c r="U21" s="221"/>
      <c r="V21" s="256"/>
      <c r="W21" s="230"/>
      <c r="X21" s="256"/>
      <c r="Y21" s="230"/>
      <c r="Z21" s="230"/>
      <c r="AA21" s="256"/>
      <c r="AB21" s="221"/>
      <c r="AC21" s="221"/>
      <c r="AD21" s="221"/>
      <c r="AE21" s="221"/>
      <c r="AF21" s="221"/>
      <c r="AG21" s="221"/>
      <c r="AH21" s="221"/>
      <c r="AI21" s="221"/>
      <c r="AJ21" s="221"/>
      <c r="AK21" s="221"/>
      <c r="AL21" s="243"/>
    </row>
    <row r="22" spans="1:38" ht="12.75" customHeight="1" x14ac:dyDescent="0.2">
      <c r="A22" s="242"/>
      <c r="B22" s="221"/>
      <c r="C22" s="256" t="s">
        <v>353</v>
      </c>
      <c r="D22" s="256"/>
      <c r="E22" s="221"/>
      <c r="F22" s="221"/>
      <c r="G22" s="221"/>
      <c r="H22" s="221"/>
      <c r="I22" s="221"/>
      <c r="J22" s="221"/>
      <c r="K22" s="221"/>
      <c r="L22" s="221"/>
      <c r="M22" s="221"/>
      <c r="N22" s="221"/>
      <c r="O22" s="221"/>
      <c r="P22" s="221"/>
      <c r="Q22" s="221"/>
      <c r="R22" s="221"/>
      <c r="S22" s="243"/>
      <c r="T22" s="242"/>
      <c r="U22" s="221"/>
      <c r="V22" s="221"/>
      <c r="W22" s="221"/>
      <c r="X22" s="221"/>
      <c r="Y22" s="221"/>
      <c r="Z22" s="221"/>
      <c r="AA22" s="221"/>
      <c r="AB22" s="221"/>
      <c r="AC22" s="221"/>
      <c r="AD22" s="221"/>
      <c r="AE22" s="221"/>
      <c r="AF22" s="221"/>
      <c r="AG22" s="221"/>
      <c r="AH22" s="221"/>
      <c r="AI22" s="221"/>
      <c r="AJ22" s="221"/>
      <c r="AK22" s="221"/>
      <c r="AL22" s="243"/>
    </row>
    <row r="23" spans="1:38" ht="12.75" customHeight="1" x14ac:dyDescent="0.2">
      <c r="A23" s="242"/>
      <c r="B23" s="221"/>
      <c r="C23" s="221"/>
      <c r="D23" s="221"/>
      <c r="E23" s="221"/>
      <c r="F23" s="221"/>
      <c r="G23" s="221"/>
      <c r="H23" s="221"/>
      <c r="I23" s="221"/>
      <c r="J23" s="221"/>
      <c r="K23" s="221"/>
      <c r="L23" s="221"/>
      <c r="M23" s="221"/>
      <c r="N23" s="221"/>
      <c r="O23" s="221"/>
      <c r="P23" s="221"/>
      <c r="Q23" s="221"/>
      <c r="R23" s="221"/>
      <c r="S23" s="243"/>
      <c r="T23" s="242"/>
      <c r="U23" s="221"/>
      <c r="V23" s="256" t="s">
        <v>596</v>
      </c>
      <c r="W23" s="221"/>
      <c r="X23" s="221"/>
      <c r="Y23" s="221"/>
      <c r="Z23" s="221"/>
      <c r="AA23" s="221"/>
      <c r="AB23" s="221"/>
      <c r="AC23" s="221"/>
      <c r="AD23" s="221"/>
      <c r="AE23" s="221"/>
      <c r="AF23" s="221"/>
      <c r="AG23" s="221"/>
      <c r="AH23" s="221"/>
      <c r="AI23" s="221"/>
      <c r="AJ23" s="221"/>
      <c r="AK23" s="221"/>
      <c r="AL23" s="243"/>
    </row>
    <row r="24" spans="1:38" ht="12.75" customHeight="1" x14ac:dyDescent="0.2">
      <c r="A24" s="242"/>
      <c r="B24" s="221"/>
      <c r="C24" s="221"/>
      <c r="D24" s="221"/>
      <c r="E24" s="221"/>
      <c r="F24" s="221"/>
      <c r="G24" s="221"/>
      <c r="H24" s="221"/>
      <c r="I24" s="221"/>
      <c r="J24" s="221"/>
      <c r="K24" s="221"/>
      <c r="L24" s="221"/>
      <c r="M24" s="221"/>
      <c r="N24" s="221"/>
      <c r="O24" s="221"/>
      <c r="P24" s="221"/>
      <c r="Q24" s="221"/>
      <c r="R24" s="221"/>
      <c r="S24" s="243"/>
      <c r="T24" s="242"/>
      <c r="U24" s="221"/>
      <c r="V24" s="256" t="s">
        <v>597</v>
      </c>
      <c r="W24" s="221"/>
      <c r="X24" s="221"/>
      <c r="Y24" s="221"/>
      <c r="Z24" s="221"/>
      <c r="AA24" s="221"/>
      <c r="AB24" s="221"/>
      <c r="AC24" s="221"/>
      <c r="AD24" s="221"/>
      <c r="AE24" s="221"/>
      <c r="AF24" s="221"/>
      <c r="AG24" s="221"/>
      <c r="AH24" s="221"/>
      <c r="AI24" s="221"/>
      <c r="AJ24" s="221"/>
      <c r="AK24" s="221"/>
      <c r="AL24" s="243"/>
    </row>
    <row r="25" spans="1:38" ht="12.75" customHeight="1" x14ac:dyDescent="0.2">
      <c r="A25" s="242"/>
      <c r="B25" s="221"/>
      <c r="C25" s="221"/>
      <c r="D25" s="221"/>
      <c r="E25" s="221"/>
      <c r="F25" s="221"/>
      <c r="G25" s="221"/>
      <c r="H25" s="221"/>
      <c r="I25" s="221"/>
      <c r="J25" s="221"/>
      <c r="K25" s="221"/>
      <c r="L25" s="221"/>
      <c r="M25" s="221"/>
      <c r="N25" s="221"/>
      <c r="O25" s="221"/>
      <c r="P25" s="221"/>
      <c r="Q25" s="221"/>
      <c r="R25" s="221"/>
      <c r="S25" s="243"/>
      <c r="T25" s="242"/>
      <c r="U25" s="221"/>
      <c r="V25" s="256" t="s">
        <v>598</v>
      </c>
      <c r="W25" s="221"/>
      <c r="X25" s="221"/>
      <c r="Y25" s="221"/>
      <c r="Z25" s="221"/>
      <c r="AA25" s="221"/>
      <c r="AB25" s="221"/>
      <c r="AC25" s="221"/>
      <c r="AD25" s="221"/>
      <c r="AE25" s="221"/>
      <c r="AF25" s="221"/>
      <c r="AG25" s="221"/>
      <c r="AH25" s="221"/>
      <c r="AI25" s="221"/>
      <c r="AJ25" s="221"/>
      <c r="AK25" s="221"/>
      <c r="AL25" s="243"/>
    </row>
    <row r="26" spans="1:38" ht="12.75" customHeight="1" x14ac:dyDescent="0.2">
      <c r="A26" s="242"/>
      <c r="B26" s="221"/>
      <c r="C26" s="221"/>
      <c r="D26" s="221"/>
      <c r="E26" s="221"/>
      <c r="F26" s="221"/>
      <c r="G26" s="221"/>
      <c r="H26" s="221"/>
      <c r="I26" s="221"/>
      <c r="J26" s="221"/>
      <c r="K26" s="221"/>
      <c r="L26" s="221"/>
      <c r="M26" s="221"/>
      <c r="N26" s="221"/>
      <c r="O26" s="221"/>
      <c r="P26" s="221"/>
      <c r="Q26" s="221"/>
      <c r="R26" s="221"/>
      <c r="S26" s="243"/>
      <c r="T26" s="242"/>
      <c r="U26" s="221"/>
      <c r="V26" s="256"/>
      <c r="W26" s="221"/>
      <c r="X26" s="221"/>
      <c r="Y26" s="221"/>
      <c r="Z26" s="221"/>
      <c r="AA26" s="221"/>
      <c r="AB26" s="221"/>
      <c r="AC26" s="221"/>
      <c r="AD26" s="221"/>
      <c r="AE26" s="221"/>
      <c r="AF26" s="221"/>
      <c r="AG26" s="221"/>
      <c r="AH26" s="221"/>
      <c r="AI26" s="221"/>
      <c r="AJ26" s="221"/>
      <c r="AK26" s="221"/>
      <c r="AL26" s="243"/>
    </row>
    <row r="27" spans="1:38" ht="12.75" customHeight="1" x14ac:dyDescent="0.2">
      <c r="A27" s="242"/>
      <c r="B27" s="221"/>
      <c r="C27" s="221"/>
      <c r="D27" s="221"/>
      <c r="E27" s="221"/>
      <c r="F27" s="221"/>
      <c r="G27" s="221"/>
      <c r="H27" s="221"/>
      <c r="I27" s="221"/>
      <c r="J27" s="221"/>
      <c r="K27" s="221"/>
      <c r="L27" s="221"/>
      <c r="M27" s="221"/>
      <c r="N27" s="221"/>
      <c r="O27" s="221"/>
      <c r="P27" s="221"/>
      <c r="Q27" s="221"/>
      <c r="R27" s="221"/>
      <c r="S27" s="243"/>
      <c r="T27" s="242"/>
      <c r="U27" s="221"/>
      <c r="V27" s="656" t="s">
        <v>599</v>
      </c>
      <c r="W27" s="221"/>
      <c r="X27" s="221"/>
      <c r="Y27" s="221"/>
      <c r="Z27" s="221"/>
      <c r="AA27" s="221"/>
      <c r="AB27" s="221"/>
      <c r="AC27" s="221"/>
      <c r="AD27" s="221"/>
      <c r="AE27" s="221"/>
      <c r="AF27" s="221"/>
      <c r="AG27" s="221"/>
      <c r="AH27" s="221"/>
      <c r="AI27" s="221"/>
      <c r="AJ27" s="221"/>
      <c r="AK27" s="221"/>
      <c r="AL27" s="243"/>
    </row>
    <row r="28" spans="1:38" ht="12.75" customHeight="1" x14ac:dyDescent="0.2">
      <c r="A28" s="242"/>
      <c r="B28" s="221"/>
      <c r="C28" s="221"/>
      <c r="D28" s="221"/>
      <c r="E28" s="221"/>
      <c r="F28" s="221"/>
      <c r="G28" s="221"/>
      <c r="H28" s="221"/>
      <c r="I28" s="221"/>
      <c r="J28" s="221"/>
      <c r="K28" s="221"/>
      <c r="L28" s="221"/>
      <c r="M28" s="221"/>
      <c r="N28" s="221"/>
      <c r="O28" s="221"/>
      <c r="P28" s="221"/>
      <c r="Q28" s="221"/>
      <c r="R28" s="221"/>
      <c r="S28" s="243"/>
      <c r="T28" s="242"/>
      <c r="U28" s="221"/>
      <c r="V28" s="656" t="s">
        <v>600</v>
      </c>
      <c r="W28" s="221"/>
      <c r="X28" s="221"/>
      <c r="Y28" s="221"/>
      <c r="Z28" s="221"/>
      <c r="AA28" s="221"/>
      <c r="AB28" s="221"/>
      <c r="AC28" s="221"/>
      <c r="AD28" s="221"/>
      <c r="AE28" s="221"/>
      <c r="AF28" s="221"/>
      <c r="AG28" s="221"/>
      <c r="AH28" s="221"/>
      <c r="AI28" s="221"/>
      <c r="AJ28" s="221"/>
      <c r="AK28" s="221"/>
      <c r="AL28" s="243"/>
    </row>
    <row r="29" spans="1:38" ht="12.75" customHeight="1" x14ac:dyDescent="0.2">
      <c r="A29" s="242"/>
      <c r="B29" s="221"/>
      <c r="C29" s="221"/>
      <c r="D29" s="221"/>
      <c r="E29" s="221"/>
      <c r="F29" s="221"/>
      <c r="G29" s="221"/>
      <c r="H29" s="221"/>
      <c r="I29" s="221"/>
      <c r="J29" s="221"/>
      <c r="K29" s="221"/>
      <c r="L29" s="221"/>
      <c r="M29" s="221"/>
      <c r="N29" s="221"/>
      <c r="O29" s="221"/>
      <c r="P29" s="221"/>
      <c r="Q29" s="221"/>
      <c r="R29" s="221"/>
      <c r="S29" s="243"/>
      <c r="T29" s="242"/>
      <c r="U29" s="221"/>
      <c r="V29" s="256"/>
      <c r="W29" s="221"/>
      <c r="X29" s="221"/>
      <c r="Y29" s="221"/>
      <c r="Z29" s="221"/>
      <c r="AA29" s="221"/>
      <c r="AB29" s="221"/>
      <c r="AC29" s="221"/>
      <c r="AD29" s="221"/>
      <c r="AE29" s="221"/>
      <c r="AF29" s="221"/>
      <c r="AG29" s="221"/>
      <c r="AH29" s="221"/>
      <c r="AI29" s="221"/>
      <c r="AJ29" s="221"/>
      <c r="AK29" s="221"/>
      <c r="AL29" s="243"/>
    </row>
    <row r="30" spans="1:38" ht="12.75" customHeight="1" x14ac:dyDescent="0.2">
      <c r="A30" s="242"/>
      <c r="B30" s="221"/>
      <c r="C30" s="221"/>
      <c r="D30" s="221"/>
      <c r="E30" s="221"/>
      <c r="F30" s="221"/>
      <c r="G30" s="221"/>
      <c r="H30" s="221"/>
      <c r="I30" s="221"/>
      <c r="J30" s="221"/>
      <c r="K30" s="221"/>
      <c r="L30" s="221"/>
      <c r="M30" s="221"/>
      <c r="N30" s="221"/>
      <c r="O30" s="221"/>
      <c r="P30" s="221"/>
      <c r="Q30" s="221"/>
      <c r="R30" s="221"/>
      <c r="S30" s="243"/>
      <c r="T30" s="242"/>
      <c r="U30" s="221"/>
      <c r="V30" s="221"/>
      <c r="W30" s="221"/>
      <c r="X30" s="221"/>
      <c r="Y30" s="221"/>
      <c r="Z30" s="221"/>
      <c r="AA30" s="221"/>
      <c r="AB30" s="221"/>
      <c r="AC30" s="221"/>
      <c r="AD30" s="221"/>
      <c r="AE30" s="221"/>
      <c r="AF30" s="221"/>
      <c r="AG30" s="221"/>
      <c r="AH30" s="221"/>
      <c r="AI30" s="221"/>
      <c r="AJ30" s="221"/>
      <c r="AK30" s="221"/>
      <c r="AL30" s="243"/>
    </row>
    <row r="31" spans="1:38" ht="12.75" customHeight="1" x14ac:dyDescent="0.2">
      <c r="A31" s="242"/>
      <c r="B31" s="221"/>
      <c r="C31" s="221"/>
      <c r="D31" s="221"/>
      <c r="E31" s="221"/>
      <c r="F31" s="221"/>
      <c r="G31" s="221"/>
      <c r="H31" s="221"/>
      <c r="I31" s="221"/>
      <c r="J31" s="221"/>
      <c r="K31" s="221"/>
      <c r="L31" s="221"/>
      <c r="M31" s="221"/>
      <c r="N31" s="221"/>
      <c r="O31" s="221"/>
      <c r="P31" s="221"/>
      <c r="Q31" s="221"/>
      <c r="R31" s="221"/>
      <c r="S31" s="243"/>
      <c r="T31" s="242"/>
      <c r="U31" s="221"/>
      <c r="V31" s="256" t="s">
        <v>601</v>
      </c>
      <c r="W31" s="221"/>
      <c r="X31" s="221"/>
      <c r="Y31" s="221"/>
      <c r="Z31" s="221"/>
      <c r="AA31" s="221"/>
      <c r="AB31" s="221"/>
      <c r="AC31" s="221"/>
      <c r="AD31" s="221"/>
      <c r="AE31" s="221"/>
      <c r="AF31" s="221"/>
      <c r="AG31" s="221"/>
      <c r="AH31" s="221"/>
      <c r="AI31" s="221"/>
      <c r="AJ31" s="221"/>
      <c r="AK31" s="221"/>
      <c r="AL31" s="243"/>
    </row>
    <row r="32" spans="1:38" ht="12.75" customHeight="1" x14ac:dyDescent="0.2">
      <c r="A32" s="242"/>
      <c r="B32" s="221"/>
      <c r="C32" s="221"/>
      <c r="D32" s="221"/>
      <c r="E32" s="221"/>
      <c r="F32" s="221"/>
      <c r="G32" s="221"/>
      <c r="H32" s="221"/>
      <c r="I32" s="221"/>
      <c r="J32" s="221"/>
      <c r="K32" s="221"/>
      <c r="L32" s="221"/>
      <c r="M32" s="221"/>
      <c r="N32" s="221"/>
      <c r="O32" s="221"/>
      <c r="P32" s="221"/>
      <c r="Q32" s="221"/>
      <c r="R32" s="221"/>
      <c r="S32" s="243"/>
      <c r="T32" s="242"/>
      <c r="U32" s="221"/>
      <c r="V32" s="656" t="s">
        <v>602</v>
      </c>
      <c r="W32" s="221"/>
      <c r="X32" s="221"/>
      <c r="Y32" s="221"/>
      <c r="Z32" s="221"/>
      <c r="AA32" s="221"/>
      <c r="AB32" s="221"/>
      <c r="AC32" s="221"/>
      <c r="AD32" s="221"/>
      <c r="AE32" s="221"/>
      <c r="AF32" s="221"/>
      <c r="AG32" s="221"/>
      <c r="AH32" s="221"/>
      <c r="AI32" s="221"/>
      <c r="AJ32" s="221"/>
      <c r="AK32" s="221"/>
      <c r="AL32" s="243"/>
    </row>
    <row r="33" spans="1:38" ht="12.75" customHeight="1" x14ac:dyDescent="0.2">
      <c r="A33" s="544"/>
      <c r="B33" s="225"/>
      <c r="C33" s="225"/>
      <c r="D33" s="225"/>
      <c r="E33" s="225"/>
      <c r="F33" s="225"/>
      <c r="G33" s="225"/>
      <c r="H33" s="225"/>
      <c r="I33" s="225"/>
      <c r="J33" s="225"/>
      <c r="K33" s="225"/>
      <c r="L33" s="225"/>
      <c r="M33" s="225"/>
      <c r="N33" s="225"/>
      <c r="O33" s="225"/>
      <c r="P33" s="225"/>
      <c r="Q33" s="225"/>
      <c r="R33" s="225"/>
      <c r="S33" s="555"/>
      <c r="T33" s="242"/>
      <c r="U33" s="221"/>
      <c r="V33" s="221"/>
      <c r="W33" s="221"/>
      <c r="X33" s="221"/>
      <c r="Y33" s="221"/>
      <c r="Z33" s="221"/>
      <c r="AA33" s="221"/>
      <c r="AB33" s="221"/>
      <c r="AC33" s="221"/>
      <c r="AD33" s="221"/>
      <c r="AE33" s="221"/>
      <c r="AF33" s="221"/>
      <c r="AG33" s="221"/>
      <c r="AH33" s="221"/>
      <c r="AI33" s="221"/>
      <c r="AJ33" s="221"/>
      <c r="AK33" s="221"/>
      <c r="AL33" s="243"/>
    </row>
    <row r="34" spans="1:38" ht="12.75" customHeight="1" x14ac:dyDescent="0.2">
      <c r="A34" s="556" t="s">
        <v>603</v>
      </c>
      <c r="B34" s="26"/>
      <c r="C34" s="26"/>
      <c r="D34" s="26"/>
      <c r="E34" s="26"/>
      <c r="F34" s="26"/>
      <c r="G34" s="26"/>
      <c r="H34" s="26"/>
      <c r="I34" s="26"/>
      <c r="J34" s="26"/>
      <c r="K34" s="26"/>
      <c r="L34" s="26"/>
      <c r="M34" s="26"/>
      <c r="N34" s="26"/>
      <c r="O34" s="409"/>
      <c r="P34" s="520" t="s">
        <v>604</v>
      </c>
      <c r="Q34" s="1027" t="s">
        <v>84</v>
      </c>
      <c r="R34" s="773"/>
      <c r="S34" s="557"/>
      <c r="T34" s="242"/>
      <c r="U34" s="221"/>
      <c r="V34" s="221"/>
      <c r="W34" s="221"/>
      <c r="X34" s="221"/>
      <c r="Y34" s="221"/>
      <c r="Z34" s="221"/>
      <c r="AA34" s="221"/>
      <c r="AB34" s="221"/>
      <c r="AC34" s="221"/>
      <c r="AD34" s="221"/>
      <c r="AE34" s="221"/>
      <c r="AF34" s="221"/>
      <c r="AG34" s="221"/>
      <c r="AH34" s="221"/>
      <c r="AI34" s="221"/>
      <c r="AJ34" s="221"/>
      <c r="AK34" s="221"/>
      <c r="AL34" s="243"/>
    </row>
    <row r="35" spans="1:38" ht="12.75" customHeight="1" x14ac:dyDescent="0.2">
      <c r="A35" s="657" t="str">
        <f>IF(OR(F40="FAIL",F44="FAIL",F48="FAIL",F52="FAIL"),"FAIL","PASS")</f>
        <v>PASS</v>
      </c>
      <c r="B35" s="26"/>
      <c r="C35" s="26"/>
      <c r="D35" s="26"/>
      <c r="E35" s="26"/>
      <c r="F35" s="26"/>
      <c r="G35" s="26"/>
      <c r="H35" s="26"/>
      <c r="I35" s="26"/>
      <c r="J35" s="26"/>
      <c r="K35" s="26"/>
      <c r="L35" s="26"/>
      <c r="M35" s="26"/>
      <c r="N35" s="26"/>
      <c r="P35" s="520" t="s">
        <v>605</v>
      </c>
      <c r="Q35" s="1027" t="s">
        <v>84</v>
      </c>
      <c r="R35" s="773"/>
      <c r="S35" s="557"/>
      <c r="T35" s="242"/>
      <c r="U35" s="221"/>
      <c r="V35" s="221"/>
      <c r="W35" s="221"/>
      <c r="X35" s="221"/>
      <c r="Y35" s="221"/>
      <c r="Z35" s="221"/>
      <c r="AA35" s="221"/>
      <c r="AB35" s="221"/>
      <c r="AC35" s="221"/>
      <c r="AD35" s="221"/>
      <c r="AE35" s="221"/>
      <c r="AF35" s="221"/>
      <c r="AG35" s="221"/>
      <c r="AH35" s="221"/>
      <c r="AI35" s="221"/>
      <c r="AJ35" s="221"/>
      <c r="AK35" s="221"/>
      <c r="AL35" s="243"/>
    </row>
    <row r="36" spans="1:38" ht="12.75" customHeight="1" x14ac:dyDescent="0.2">
      <c r="A36" s="494"/>
      <c r="B36" s="26"/>
      <c r="C36" s="26"/>
      <c r="D36" s="26"/>
      <c r="E36" s="26"/>
      <c r="F36" s="26"/>
      <c r="G36" s="26"/>
      <c r="H36" s="26"/>
      <c r="I36" s="26"/>
      <c r="J36" s="26"/>
      <c r="K36" s="26"/>
      <c r="L36" s="26"/>
      <c r="M36" s="26"/>
      <c r="N36" s="26"/>
      <c r="O36" s="26"/>
      <c r="P36" s="520" t="s">
        <v>606</v>
      </c>
      <c r="Q36" s="1027" t="s">
        <v>84</v>
      </c>
      <c r="R36" s="773"/>
      <c r="S36" s="557"/>
      <c r="T36" s="242"/>
      <c r="U36" s="221"/>
      <c r="V36" s="221"/>
      <c r="W36" s="221"/>
      <c r="X36" s="221"/>
      <c r="Y36" s="221"/>
      <c r="Z36" s="221"/>
      <c r="AA36" s="221"/>
      <c r="AB36" s="221"/>
      <c r="AC36" s="221"/>
      <c r="AD36" s="221"/>
      <c r="AE36" s="221"/>
      <c r="AF36" s="221"/>
      <c r="AG36" s="221"/>
      <c r="AH36" s="221"/>
      <c r="AI36" s="221"/>
      <c r="AJ36" s="221"/>
      <c r="AK36" s="221"/>
      <c r="AL36" s="243"/>
    </row>
    <row r="37" spans="1:38" ht="12.75" customHeight="1" x14ac:dyDescent="0.2">
      <c r="A37" s="581"/>
      <c r="B37" s="26"/>
      <c r="C37" s="26"/>
      <c r="D37" s="26"/>
      <c r="E37" s="26"/>
      <c r="F37" s="26"/>
      <c r="G37" s="26"/>
      <c r="H37" s="26"/>
      <c r="I37" s="26"/>
      <c r="J37" s="26"/>
      <c r="K37" s="26"/>
      <c r="L37" s="26"/>
      <c r="M37" s="26"/>
      <c r="N37" s="26"/>
      <c r="O37" s="26"/>
      <c r="P37" s="520" t="s">
        <v>607</v>
      </c>
      <c r="Q37" s="1097" t="s">
        <v>84</v>
      </c>
      <c r="R37" s="765"/>
      <c r="S37" s="557"/>
      <c r="T37" s="242"/>
      <c r="U37" s="221"/>
      <c r="V37" s="221"/>
      <c r="W37" s="221"/>
      <c r="X37" s="221"/>
      <c r="Y37" s="221"/>
      <c r="Z37" s="221"/>
      <c r="AA37" s="221"/>
      <c r="AB37" s="221"/>
      <c r="AC37" s="221"/>
      <c r="AD37" s="221"/>
      <c r="AE37" s="221"/>
      <c r="AF37" s="221"/>
      <c r="AG37" s="221"/>
      <c r="AH37" s="221"/>
      <c r="AI37" s="221"/>
      <c r="AJ37" s="221"/>
      <c r="AK37" s="221"/>
      <c r="AL37" s="243"/>
    </row>
    <row r="38" spans="1:38" ht="12.75" customHeight="1" x14ac:dyDescent="0.2">
      <c r="A38" s="658" t="s">
        <v>608</v>
      </c>
      <c r="B38" s="26"/>
      <c r="C38" s="26"/>
      <c r="D38" s="26"/>
      <c r="E38" s="26"/>
      <c r="F38" s="26"/>
      <c r="G38" s="26"/>
      <c r="H38" s="26"/>
      <c r="I38" s="26"/>
      <c r="J38" s="26"/>
      <c r="K38" s="26"/>
      <c r="L38" s="26"/>
      <c r="M38" s="26"/>
      <c r="N38" s="26"/>
      <c r="O38" s="26"/>
      <c r="R38" s="26"/>
      <c r="S38" s="557"/>
      <c r="T38" s="242"/>
      <c r="U38" s="221"/>
      <c r="V38" s="221"/>
      <c r="W38" s="221"/>
      <c r="X38" s="221"/>
      <c r="Y38" s="221"/>
      <c r="Z38" s="221"/>
      <c r="AA38" s="221"/>
      <c r="AB38" s="221"/>
      <c r="AC38" s="221"/>
      <c r="AD38" s="221"/>
      <c r="AE38" s="221"/>
      <c r="AF38" s="221"/>
      <c r="AG38" s="221"/>
      <c r="AH38" s="221"/>
      <c r="AI38" s="221"/>
      <c r="AJ38" s="221"/>
      <c r="AK38" s="221"/>
      <c r="AL38" s="243"/>
    </row>
    <row r="39" spans="1:38" ht="12.75" customHeight="1" x14ac:dyDescent="0.2">
      <c r="A39" s="556" t="s">
        <v>609</v>
      </c>
      <c r="B39" s="58"/>
      <c r="C39" s="58"/>
      <c r="D39" s="58"/>
      <c r="E39" s="58" t="str">
        <f t="array" ref="E39">IF(E18&lt;50,"",13000*E18^3*(E17-E18)^3/(3*'T4.5 Harness Attachments'!AC20E8*E28*E17^3*1000000))</f>
        <v/>
      </c>
      <c r="F39" s="58"/>
      <c r="G39" s="58"/>
      <c r="H39" s="58"/>
      <c r="I39" s="58"/>
      <c r="J39" s="58"/>
      <c r="K39" s="58"/>
      <c r="L39" s="57" t="s">
        <v>610</v>
      </c>
      <c r="M39" s="58"/>
      <c r="N39" s="58"/>
      <c r="O39" s="58"/>
      <c r="P39" s="58"/>
      <c r="Q39" s="58"/>
      <c r="R39" s="58"/>
      <c r="S39" s="233"/>
      <c r="T39" s="242"/>
      <c r="U39" s="221"/>
      <c r="V39" s="221"/>
      <c r="W39" s="221"/>
      <c r="X39" s="221"/>
      <c r="Y39" s="221"/>
      <c r="Z39" s="221"/>
      <c r="AA39" s="221"/>
      <c r="AB39" s="221"/>
      <c r="AC39" s="221"/>
      <c r="AD39" s="221"/>
      <c r="AE39" s="221"/>
      <c r="AF39" s="221"/>
      <c r="AG39" s="221"/>
      <c r="AH39" s="221"/>
      <c r="AI39" s="221"/>
      <c r="AJ39" s="221"/>
      <c r="AK39" s="221"/>
      <c r="AL39" s="243"/>
    </row>
    <row r="40" spans="1:38" ht="12.75" customHeight="1" x14ac:dyDescent="0.2">
      <c r="A40" s="1022" t="s">
        <v>383</v>
      </c>
      <c r="B40" s="775"/>
      <c r="C40" s="761"/>
      <c r="D40" s="1093">
        <v>0</v>
      </c>
      <c r="E40" s="765"/>
      <c r="F40" s="1094" t="str">
        <f>IF(AND(Q34="YES",D40&gt;=13000),"PASS",IF(AND(Q34="YES",D40&lt;13000),"FAIL","N/A"))</f>
        <v>N/A</v>
      </c>
      <c r="G40" s="765"/>
      <c r="H40" s="58"/>
      <c r="I40" s="58"/>
      <c r="J40" s="58"/>
      <c r="K40" s="58"/>
      <c r="L40" s="58"/>
      <c r="M40" s="58"/>
      <c r="N40" s="58"/>
      <c r="O40" s="58"/>
      <c r="P40" s="58"/>
      <c r="Q40" s="58"/>
      <c r="R40" s="58"/>
      <c r="S40" s="233"/>
      <c r="T40" s="242"/>
      <c r="U40" s="221"/>
      <c r="V40" s="256" t="s">
        <v>352</v>
      </c>
      <c r="W40" s="221"/>
      <c r="X40" s="221"/>
      <c r="Y40" s="221"/>
      <c r="Z40" s="221"/>
      <c r="AA40" s="221"/>
      <c r="AB40" s="221"/>
      <c r="AC40" s="221"/>
      <c r="AD40" s="221"/>
      <c r="AE40" s="221"/>
      <c r="AF40" s="221"/>
      <c r="AG40" s="221"/>
      <c r="AH40" s="221"/>
      <c r="AI40" s="221"/>
      <c r="AJ40" s="221"/>
      <c r="AK40" s="221"/>
      <c r="AL40" s="243"/>
    </row>
    <row r="41" spans="1:38" ht="12.75" customHeight="1" x14ac:dyDescent="0.2">
      <c r="A41" s="564"/>
      <c r="B41" s="58"/>
      <c r="C41" s="58"/>
      <c r="D41" s="58"/>
      <c r="E41" s="58"/>
      <c r="F41" s="58"/>
      <c r="G41" s="58"/>
      <c r="H41" s="58"/>
      <c r="I41" s="58"/>
      <c r="J41" s="58"/>
      <c r="K41" s="58"/>
      <c r="L41" s="58"/>
      <c r="M41" s="58"/>
      <c r="N41" s="58"/>
      <c r="O41" s="58"/>
      <c r="P41" s="58"/>
      <c r="Q41" s="58"/>
      <c r="R41" s="58"/>
      <c r="S41" s="233"/>
      <c r="T41" s="242"/>
      <c r="U41" s="221"/>
      <c r="V41" s="579" t="s">
        <v>611</v>
      </c>
      <c r="W41" s="221"/>
      <c r="X41" s="221"/>
      <c r="Y41" s="221"/>
      <c r="Z41" s="221"/>
      <c r="AA41" s="221"/>
      <c r="AB41" s="221"/>
      <c r="AC41" s="221"/>
      <c r="AD41" s="221"/>
      <c r="AE41" s="221"/>
      <c r="AF41" s="221"/>
      <c r="AG41" s="221"/>
      <c r="AH41" s="221"/>
      <c r="AI41" s="221"/>
      <c r="AJ41" s="221"/>
      <c r="AK41" s="221"/>
      <c r="AL41" s="243"/>
    </row>
    <row r="42" spans="1:38" ht="12.75" customHeight="1" x14ac:dyDescent="0.2">
      <c r="A42" s="658" t="s">
        <v>612</v>
      </c>
      <c r="B42" s="26"/>
      <c r="C42" s="26"/>
      <c r="D42" s="26"/>
      <c r="E42" s="26"/>
      <c r="F42" s="26"/>
      <c r="G42" s="26"/>
      <c r="H42" s="26"/>
      <c r="I42" s="26"/>
      <c r="J42" s="26"/>
      <c r="K42" s="26"/>
      <c r="L42" s="26"/>
      <c r="M42" s="26"/>
      <c r="N42" s="26"/>
      <c r="O42" s="26"/>
      <c r="P42" s="26"/>
      <c r="Q42" s="26"/>
      <c r="R42" s="26"/>
      <c r="S42" s="557"/>
      <c r="T42" s="242"/>
      <c r="U42" s="221"/>
      <c r="V42" s="221"/>
      <c r="W42" s="221"/>
      <c r="X42" s="221"/>
      <c r="Y42" s="221"/>
      <c r="Z42" s="221"/>
      <c r="AA42" s="221"/>
      <c r="AB42" s="221"/>
      <c r="AC42" s="221"/>
      <c r="AD42" s="221"/>
      <c r="AE42" s="221"/>
      <c r="AF42" s="221"/>
      <c r="AG42" s="221"/>
      <c r="AH42" s="221"/>
      <c r="AI42" s="221"/>
      <c r="AJ42" s="221"/>
      <c r="AK42" s="221"/>
      <c r="AL42" s="243"/>
    </row>
    <row r="43" spans="1:38" ht="12.75" customHeight="1" x14ac:dyDescent="0.2">
      <c r="A43" s="556" t="s">
        <v>609</v>
      </c>
      <c r="B43" s="58"/>
      <c r="C43" s="58"/>
      <c r="D43" s="58"/>
      <c r="E43" s="58" t="str">
        <f>IF(E18&lt;50,"",'T4.5 Harness Attachments'!Z18)</f>
        <v/>
      </c>
      <c r="F43" s="58"/>
      <c r="G43" s="58"/>
      <c r="H43" s="58"/>
      <c r="I43" s="58"/>
      <c r="J43" s="58"/>
      <c r="K43" s="58"/>
      <c r="L43" s="57" t="s">
        <v>610</v>
      </c>
      <c r="M43" s="58"/>
      <c r="N43" s="58"/>
      <c r="O43" s="58"/>
      <c r="P43" s="58"/>
      <c r="Q43" s="58"/>
      <c r="R43" s="58"/>
      <c r="S43" s="233"/>
      <c r="T43" s="242"/>
      <c r="U43" s="221"/>
      <c r="V43" s="221"/>
      <c r="W43" s="221"/>
      <c r="X43" s="221"/>
      <c r="Y43" s="221"/>
      <c r="Z43" s="221"/>
      <c r="AA43" s="221"/>
      <c r="AB43" s="221"/>
      <c r="AC43" s="221"/>
      <c r="AD43" s="221"/>
      <c r="AE43" s="221"/>
      <c r="AF43" s="221"/>
      <c r="AG43" s="221"/>
      <c r="AH43" s="221"/>
      <c r="AI43" s="221"/>
      <c r="AJ43" s="221"/>
      <c r="AK43" s="221"/>
      <c r="AL43" s="243"/>
    </row>
    <row r="44" spans="1:38" ht="12.75" customHeight="1" x14ac:dyDescent="0.2">
      <c r="A44" s="1022" t="s">
        <v>383</v>
      </c>
      <c r="B44" s="775"/>
      <c r="C44" s="761"/>
      <c r="D44" s="1093">
        <v>0</v>
      </c>
      <c r="E44" s="765"/>
      <c r="F44" s="1094" t="str">
        <f>IF(AND(Q35="YES",D44&gt;=13000),"PASS",IF(AND(Q35="YES",D44&lt;13000),"FAIL","N/A"))</f>
        <v>N/A</v>
      </c>
      <c r="G44" s="765"/>
      <c r="H44" s="58"/>
      <c r="I44" s="58"/>
      <c r="J44" s="58"/>
      <c r="K44" s="58"/>
      <c r="L44" s="58"/>
      <c r="M44" s="58"/>
      <c r="N44" s="58"/>
      <c r="O44" s="58"/>
      <c r="P44" s="58"/>
      <c r="Q44" s="58"/>
      <c r="R44" s="58"/>
      <c r="S44" s="233"/>
      <c r="T44" s="242"/>
      <c r="U44" s="221"/>
      <c r="V44" s="221"/>
      <c r="W44" s="221"/>
      <c r="X44" s="221"/>
      <c r="Y44" s="221"/>
      <c r="Z44" s="221"/>
      <c r="AA44" s="221"/>
      <c r="AB44" s="221"/>
      <c r="AC44" s="221"/>
      <c r="AD44" s="221"/>
      <c r="AE44" s="221"/>
      <c r="AF44" s="221"/>
      <c r="AG44" s="221"/>
      <c r="AH44" s="221"/>
      <c r="AI44" s="221"/>
      <c r="AJ44" s="221"/>
      <c r="AK44" s="221"/>
      <c r="AL44" s="243"/>
    </row>
    <row r="45" spans="1:38" ht="12.75" customHeight="1" x14ac:dyDescent="0.2">
      <c r="A45" s="581"/>
      <c r="B45" s="26"/>
      <c r="C45" s="26"/>
      <c r="D45" s="26"/>
      <c r="E45" s="26"/>
      <c r="F45" s="26"/>
      <c r="G45" s="26"/>
      <c r="H45" s="26"/>
      <c r="I45" s="26"/>
      <c r="J45" s="26"/>
      <c r="K45" s="26"/>
      <c r="L45" s="26"/>
      <c r="M45" s="26"/>
      <c r="N45" s="26"/>
      <c r="O45" s="26"/>
      <c r="P45" s="26"/>
      <c r="Q45" s="26"/>
      <c r="R45" s="26"/>
      <c r="S45" s="557"/>
      <c r="T45" s="242"/>
      <c r="U45" s="221"/>
      <c r="V45" s="221"/>
      <c r="W45" s="221"/>
      <c r="X45" s="221"/>
      <c r="Y45" s="221"/>
      <c r="Z45" s="221"/>
      <c r="AA45" s="221"/>
      <c r="AB45" s="221"/>
      <c r="AC45" s="221"/>
      <c r="AD45" s="221"/>
      <c r="AE45" s="221"/>
      <c r="AF45" s="221"/>
      <c r="AG45" s="221"/>
      <c r="AH45" s="221"/>
      <c r="AI45" s="221"/>
      <c r="AJ45" s="221"/>
      <c r="AK45" s="221"/>
      <c r="AL45" s="243"/>
    </row>
    <row r="46" spans="1:38" ht="12.75" customHeight="1" x14ac:dyDescent="0.2">
      <c r="A46" s="658" t="s">
        <v>613</v>
      </c>
      <c r="B46" s="26"/>
      <c r="C46" s="26"/>
      <c r="D46" s="26"/>
      <c r="E46" s="26"/>
      <c r="F46" s="26"/>
      <c r="G46" s="26"/>
      <c r="H46" s="26"/>
      <c r="I46" s="26"/>
      <c r="J46" s="26"/>
      <c r="K46" s="26"/>
      <c r="L46" s="26"/>
      <c r="M46" s="26"/>
      <c r="N46" s="26"/>
      <c r="O46" s="26"/>
      <c r="P46" s="26"/>
      <c r="Q46" s="26"/>
      <c r="R46" s="26"/>
      <c r="S46" s="557"/>
      <c r="T46" s="242"/>
      <c r="U46" s="221"/>
      <c r="V46" s="221"/>
      <c r="W46" s="221"/>
      <c r="X46" s="221"/>
      <c r="Y46" s="221"/>
      <c r="Z46" s="221"/>
      <c r="AA46" s="221"/>
      <c r="AB46" s="221"/>
      <c r="AC46" s="221"/>
      <c r="AD46" s="221"/>
      <c r="AE46" s="221"/>
      <c r="AF46" s="221"/>
      <c r="AG46" s="221"/>
      <c r="AH46" s="221"/>
      <c r="AI46" s="221"/>
      <c r="AJ46" s="221"/>
      <c r="AK46" s="221"/>
      <c r="AL46" s="243"/>
    </row>
    <row r="47" spans="1:38" ht="12.75" customHeight="1" x14ac:dyDescent="0.2">
      <c r="A47" s="556" t="s">
        <v>609</v>
      </c>
      <c r="B47" s="58"/>
      <c r="C47" s="58"/>
      <c r="D47" s="58"/>
      <c r="E47" s="58"/>
      <c r="F47" s="58"/>
      <c r="G47" s="58"/>
      <c r="H47" s="58"/>
      <c r="I47" s="58"/>
      <c r="J47" s="58"/>
      <c r="K47" s="58"/>
      <c r="L47" s="57" t="s">
        <v>614</v>
      </c>
      <c r="M47" s="58"/>
      <c r="N47" s="58"/>
      <c r="O47" s="58"/>
      <c r="P47" s="58"/>
      <c r="Q47" s="58"/>
      <c r="R47" s="58"/>
      <c r="S47" s="233"/>
      <c r="T47" s="242"/>
      <c r="U47" s="221"/>
      <c r="V47" s="221"/>
      <c r="W47" s="221"/>
      <c r="X47" s="221"/>
      <c r="Y47" s="221"/>
      <c r="Z47" s="221"/>
      <c r="AA47" s="221"/>
      <c r="AB47" s="221"/>
      <c r="AC47" s="221"/>
      <c r="AD47" s="221"/>
      <c r="AE47" s="221"/>
      <c r="AF47" s="221"/>
      <c r="AG47" s="221"/>
      <c r="AH47" s="221"/>
      <c r="AI47" s="221"/>
      <c r="AJ47" s="221"/>
      <c r="AK47" s="221"/>
      <c r="AL47" s="243"/>
    </row>
    <row r="48" spans="1:38" ht="12.75" customHeight="1" x14ac:dyDescent="0.2">
      <c r="A48" s="1022" t="s">
        <v>383</v>
      </c>
      <c r="B48" s="775"/>
      <c r="C48" s="761"/>
      <c r="D48" s="1093">
        <v>0</v>
      </c>
      <c r="E48" s="765"/>
      <c r="F48" s="1094" t="str">
        <f>IF(AND(Q36="YES",D48&gt;=6500),"PASS",IF(AND(Q36="YES",D48&lt;6500),"FAIL","N/A"))</f>
        <v>N/A</v>
      </c>
      <c r="G48" s="765"/>
      <c r="H48" s="58"/>
      <c r="I48" s="58"/>
      <c r="J48" s="58"/>
      <c r="K48" s="58"/>
      <c r="L48" s="58"/>
      <c r="M48" s="58"/>
      <c r="N48" s="58"/>
      <c r="O48" s="58"/>
      <c r="P48" s="58"/>
      <c r="Q48" s="58"/>
      <c r="R48" s="58"/>
      <c r="S48" s="233"/>
      <c r="T48" s="242"/>
      <c r="U48" s="221"/>
      <c r="V48" s="221"/>
      <c r="W48" s="221"/>
      <c r="X48" s="221"/>
      <c r="Y48" s="221"/>
      <c r="Z48" s="221"/>
      <c r="AA48" s="221"/>
      <c r="AB48" s="221"/>
      <c r="AC48" s="221"/>
      <c r="AD48" s="221"/>
      <c r="AE48" s="221"/>
      <c r="AF48" s="221"/>
      <c r="AG48" s="221"/>
      <c r="AH48" s="221"/>
      <c r="AI48" s="221"/>
      <c r="AJ48" s="221"/>
      <c r="AK48" s="221"/>
      <c r="AL48" s="243"/>
    </row>
    <row r="49" spans="1:38" ht="12.75" customHeight="1" x14ac:dyDescent="0.2">
      <c r="A49" s="581"/>
      <c r="B49" s="26"/>
      <c r="C49" s="26"/>
      <c r="D49" s="26"/>
      <c r="E49" s="26"/>
      <c r="F49" s="26"/>
      <c r="G49" s="26"/>
      <c r="H49" s="26"/>
      <c r="I49" s="26"/>
      <c r="J49" s="26"/>
      <c r="K49" s="26"/>
      <c r="L49" s="26"/>
      <c r="M49" s="26"/>
      <c r="N49" s="26"/>
      <c r="O49" s="26"/>
      <c r="P49" s="26"/>
      <c r="Q49" s="26"/>
      <c r="R49" s="26"/>
      <c r="S49" s="557"/>
      <c r="T49" s="242"/>
      <c r="U49" s="221"/>
      <c r="V49" s="221"/>
      <c r="W49" s="221"/>
      <c r="X49" s="221"/>
      <c r="Y49" s="221"/>
      <c r="Z49" s="221"/>
      <c r="AA49" s="221"/>
      <c r="AB49" s="221"/>
      <c r="AC49" s="221"/>
      <c r="AD49" s="221"/>
      <c r="AE49" s="221"/>
      <c r="AF49" s="221"/>
      <c r="AG49" s="221"/>
      <c r="AH49" s="221"/>
      <c r="AI49" s="221"/>
      <c r="AJ49" s="221"/>
      <c r="AK49" s="221"/>
      <c r="AL49" s="243"/>
    </row>
    <row r="50" spans="1:38" ht="12.75" customHeight="1" x14ac:dyDescent="0.2">
      <c r="A50" s="658" t="s">
        <v>615</v>
      </c>
      <c r="B50" s="26"/>
      <c r="C50" s="26"/>
      <c r="D50" s="26"/>
      <c r="E50" s="26"/>
      <c r="F50" s="26"/>
      <c r="G50" s="26"/>
      <c r="H50" s="26"/>
      <c r="I50" s="26"/>
      <c r="J50" s="26"/>
      <c r="K50" s="26"/>
      <c r="L50" s="26"/>
      <c r="M50" s="26"/>
      <c r="N50" s="26"/>
      <c r="O50" s="26"/>
      <c r="P50" s="26"/>
      <c r="Q50" s="26"/>
      <c r="R50" s="26"/>
      <c r="S50" s="557"/>
      <c r="T50" s="242"/>
      <c r="U50" s="221"/>
      <c r="V50" s="221"/>
      <c r="W50" s="221"/>
      <c r="X50" s="221"/>
      <c r="Y50" s="221"/>
      <c r="Z50" s="221"/>
      <c r="AA50" s="221"/>
      <c r="AB50" s="221"/>
      <c r="AC50" s="221"/>
      <c r="AD50" s="221"/>
      <c r="AE50" s="221"/>
      <c r="AF50" s="221"/>
      <c r="AG50" s="221"/>
      <c r="AH50" s="221"/>
      <c r="AI50" s="221"/>
      <c r="AJ50" s="221"/>
      <c r="AK50" s="221"/>
      <c r="AL50" s="243"/>
    </row>
    <row r="51" spans="1:38" ht="12.75" customHeight="1" x14ac:dyDescent="0.2">
      <c r="A51" s="556" t="s">
        <v>609</v>
      </c>
      <c r="B51" s="58"/>
      <c r="C51" s="58"/>
      <c r="D51" s="58"/>
      <c r="E51" s="58"/>
      <c r="F51" s="58"/>
      <c r="G51" s="58"/>
      <c r="H51" s="58"/>
      <c r="I51" s="58"/>
      <c r="J51" s="58"/>
      <c r="K51" s="58"/>
      <c r="L51" s="57" t="s">
        <v>616</v>
      </c>
      <c r="M51" s="58"/>
      <c r="N51" s="58"/>
      <c r="O51" s="9" t="s">
        <v>240</v>
      </c>
      <c r="P51" s="58"/>
      <c r="Q51" s="58"/>
      <c r="R51" s="58"/>
      <c r="S51" s="233"/>
      <c r="T51" s="242"/>
      <c r="U51" s="221"/>
      <c r="V51" s="221"/>
      <c r="W51" s="221"/>
      <c r="X51" s="221"/>
      <c r="Y51" s="221"/>
      <c r="Z51" s="221"/>
      <c r="AA51" s="221"/>
      <c r="AB51" s="221"/>
      <c r="AC51" s="221"/>
      <c r="AD51" s="221"/>
      <c r="AE51" s="221"/>
      <c r="AF51" s="221"/>
      <c r="AG51" s="221"/>
      <c r="AH51" s="221"/>
      <c r="AI51" s="221"/>
      <c r="AJ51" s="221"/>
      <c r="AK51" s="221"/>
      <c r="AL51" s="243"/>
    </row>
    <row r="52" spans="1:38" ht="12.75" customHeight="1" x14ac:dyDescent="0.2">
      <c r="A52" s="1095" t="s">
        <v>383</v>
      </c>
      <c r="B52" s="777"/>
      <c r="C52" s="778"/>
      <c r="D52" s="1093">
        <v>0</v>
      </c>
      <c r="E52" s="765"/>
      <c r="F52" s="1094" t="str">
        <f>IF(AND(Q37="YES",D52&gt;=19500),"PASS",IF(AND(Q37="YES",D52&lt;19500),"FAIL","N/A"))</f>
        <v>N/A</v>
      </c>
      <c r="G52" s="765"/>
      <c r="H52" s="587"/>
      <c r="I52" s="587"/>
      <c r="J52" s="587"/>
      <c r="K52" s="587"/>
      <c r="L52" s="587"/>
      <c r="M52" s="587"/>
      <c r="N52" s="587"/>
      <c r="O52" s="587"/>
      <c r="P52" s="587"/>
      <c r="Q52" s="587"/>
      <c r="R52" s="587"/>
      <c r="S52" s="588"/>
      <c r="T52" s="544"/>
      <c r="U52" s="225"/>
      <c r="V52" s="225"/>
      <c r="W52" s="225"/>
      <c r="X52" s="225"/>
      <c r="Y52" s="225"/>
      <c r="Z52" s="225"/>
      <c r="AA52" s="225"/>
      <c r="AB52" s="225"/>
      <c r="AC52" s="225"/>
      <c r="AD52" s="225"/>
      <c r="AE52" s="225"/>
      <c r="AF52" s="225"/>
      <c r="AG52" s="225"/>
      <c r="AH52" s="225"/>
      <c r="AI52" s="225"/>
      <c r="AJ52" s="225"/>
      <c r="AK52" s="225"/>
      <c r="AL52" s="555"/>
    </row>
    <row r="53" spans="1:38" ht="12.75" customHeight="1" x14ac:dyDescent="0.2">
      <c r="A53" s="569" t="s">
        <v>416</v>
      </c>
      <c r="S53" s="273"/>
      <c r="T53" s="569" t="s">
        <v>416</v>
      </c>
      <c r="AL53" s="273"/>
    </row>
    <row r="54" spans="1:38" ht="12.75" customHeight="1" x14ac:dyDescent="0.2">
      <c r="A54" s="57" t="s">
        <v>417</v>
      </c>
      <c r="S54" s="273"/>
      <c r="T54" s="57" t="s">
        <v>417</v>
      </c>
      <c r="AL54" s="273"/>
    </row>
    <row r="55" spans="1:38" ht="12.75" customHeight="1" x14ac:dyDescent="0.2">
      <c r="A55" s="57" t="s">
        <v>418</v>
      </c>
      <c r="B55" s="8"/>
      <c r="C55" s="8"/>
      <c r="D55" s="8"/>
      <c r="E55" s="8"/>
      <c r="F55" s="8"/>
      <c r="G55" s="8"/>
      <c r="H55" s="8"/>
      <c r="I55" s="8"/>
      <c r="J55" s="8"/>
      <c r="K55" s="8"/>
      <c r="L55" s="8"/>
      <c r="M55" s="8"/>
      <c r="N55" s="8"/>
      <c r="O55" s="8"/>
      <c r="P55" s="8"/>
      <c r="Q55" s="8"/>
      <c r="R55" s="8"/>
      <c r="S55" s="273"/>
      <c r="T55" s="57" t="s">
        <v>418</v>
      </c>
      <c r="U55" s="8"/>
      <c r="V55" s="8"/>
      <c r="W55" s="8"/>
      <c r="X55" s="8"/>
      <c r="Y55" s="8"/>
      <c r="Z55" s="8"/>
      <c r="AA55" s="8"/>
      <c r="AB55" s="8"/>
      <c r="AC55" s="8"/>
      <c r="AD55" s="8"/>
      <c r="AE55" s="8"/>
      <c r="AF55" s="8"/>
      <c r="AG55" s="8"/>
      <c r="AH55" s="8"/>
      <c r="AI55" s="8"/>
      <c r="AJ55" s="8"/>
      <c r="AK55" s="8"/>
      <c r="AL55" s="273"/>
    </row>
    <row r="56" spans="1:38" ht="12.75" customHeight="1" x14ac:dyDescent="0.2">
      <c r="A56" s="494"/>
      <c r="B56" s="8"/>
      <c r="C56" s="8"/>
      <c r="D56" s="8"/>
      <c r="E56" s="8"/>
      <c r="F56" s="8"/>
      <c r="G56" s="8"/>
      <c r="H56" s="8"/>
      <c r="I56" s="8"/>
      <c r="J56" s="8"/>
      <c r="K56" s="8"/>
      <c r="L56" s="8"/>
      <c r="M56" s="8"/>
      <c r="N56" s="8"/>
      <c r="O56" s="8"/>
      <c r="P56" s="8"/>
      <c r="Q56" s="8"/>
      <c r="R56" s="8"/>
      <c r="S56" s="273"/>
      <c r="T56" s="494"/>
      <c r="U56" s="8"/>
      <c r="V56" s="8"/>
      <c r="W56" s="8"/>
      <c r="X56" s="8"/>
      <c r="Y56" s="8"/>
      <c r="Z56" s="8"/>
      <c r="AA56" s="8"/>
      <c r="AB56" s="8"/>
      <c r="AC56" s="8"/>
      <c r="AD56" s="8"/>
      <c r="AE56" s="8"/>
      <c r="AF56" s="8"/>
      <c r="AG56" s="8"/>
      <c r="AH56" s="8"/>
      <c r="AI56" s="8"/>
      <c r="AJ56" s="8"/>
      <c r="AK56" s="8"/>
      <c r="AL56" s="273"/>
    </row>
    <row r="57" spans="1:38" ht="24" customHeight="1" x14ac:dyDescent="0.25">
      <c r="A57" s="494"/>
      <c r="B57" s="64"/>
      <c r="C57" s="1096" t="s">
        <v>617</v>
      </c>
      <c r="D57" s="765"/>
      <c r="E57" s="155" t="s">
        <v>420</v>
      </c>
      <c r="F57" s="8"/>
      <c r="G57" s="8"/>
      <c r="H57" s="1056"/>
      <c r="I57" s="775"/>
      <c r="J57" s="8"/>
      <c r="K57" s="8"/>
      <c r="L57" s="8"/>
      <c r="M57" s="8"/>
      <c r="N57" s="8"/>
      <c r="O57" s="8"/>
      <c r="P57" s="8"/>
      <c r="Q57" s="8"/>
      <c r="R57" s="8"/>
      <c r="S57" s="273"/>
      <c r="T57" s="494"/>
      <c r="U57" s="64"/>
      <c r="V57" s="1096" t="s">
        <v>617</v>
      </c>
      <c r="W57" s="765"/>
      <c r="X57" s="155" t="s">
        <v>420</v>
      </c>
      <c r="Y57" s="8"/>
      <c r="Z57" s="8"/>
      <c r="AA57" s="1056"/>
      <c r="AB57" s="775"/>
      <c r="AC57" s="8"/>
      <c r="AD57" s="8"/>
      <c r="AE57" s="8"/>
      <c r="AF57" s="8"/>
      <c r="AG57" s="8"/>
      <c r="AH57" s="8"/>
      <c r="AI57" s="8"/>
      <c r="AJ57" s="8"/>
      <c r="AK57" s="8"/>
      <c r="AL57" s="273"/>
    </row>
    <row r="58" spans="1:38" ht="12.75" customHeight="1" x14ac:dyDescent="0.2">
      <c r="A58" s="494"/>
      <c r="B58" s="12">
        <v>1</v>
      </c>
      <c r="C58" s="1089"/>
      <c r="D58" s="765"/>
      <c r="E58" s="156"/>
      <c r="F58" s="8"/>
      <c r="G58" s="8"/>
      <c r="H58" s="75"/>
      <c r="I58" s="75"/>
      <c r="J58" s="8"/>
      <c r="K58" s="8"/>
      <c r="L58" s="8"/>
      <c r="M58" s="8"/>
      <c r="N58" s="8"/>
      <c r="O58" s="8"/>
      <c r="P58" s="8"/>
      <c r="Q58" s="8"/>
      <c r="R58" s="8"/>
      <c r="S58" s="273"/>
      <c r="T58" s="494"/>
      <c r="U58" s="12">
        <v>1</v>
      </c>
      <c r="V58" s="1089"/>
      <c r="W58" s="765"/>
      <c r="X58" s="156"/>
      <c r="Y58" s="8"/>
      <c r="Z58" s="8"/>
      <c r="AA58" s="75"/>
      <c r="AB58" s="75"/>
      <c r="AC58" s="8"/>
      <c r="AD58" s="8"/>
      <c r="AE58" s="8"/>
      <c r="AF58" s="8"/>
      <c r="AG58" s="8"/>
      <c r="AH58" s="8"/>
      <c r="AI58" s="8"/>
      <c r="AJ58" s="8"/>
      <c r="AK58" s="8"/>
      <c r="AL58" s="273"/>
    </row>
    <row r="59" spans="1:38" ht="12.75" customHeight="1" x14ac:dyDescent="0.2">
      <c r="A59" s="494"/>
      <c r="B59" s="12">
        <v>2</v>
      </c>
      <c r="C59" s="1089"/>
      <c r="D59" s="765"/>
      <c r="E59" s="156"/>
      <c r="F59" s="8"/>
      <c r="G59" s="8"/>
      <c r="J59" s="8"/>
      <c r="K59" s="8"/>
      <c r="L59" s="8"/>
      <c r="M59" s="8"/>
      <c r="N59" s="8"/>
      <c r="O59" s="8"/>
      <c r="P59" s="8"/>
      <c r="Q59" s="8"/>
      <c r="R59" s="8"/>
      <c r="S59" s="273"/>
      <c r="T59" s="494"/>
      <c r="U59" s="12">
        <v>2</v>
      </c>
      <c r="V59" s="1089"/>
      <c r="W59" s="765"/>
      <c r="X59" s="156"/>
      <c r="Y59" s="8"/>
      <c r="Z59" s="8"/>
      <c r="AC59" s="8"/>
      <c r="AD59" s="8"/>
      <c r="AE59" s="8"/>
      <c r="AF59" s="8"/>
      <c r="AG59" s="8"/>
      <c r="AH59" s="8"/>
      <c r="AI59" s="8"/>
      <c r="AJ59" s="8"/>
      <c r="AK59" s="8"/>
      <c r="AL59" s="273"/>
    </row>
    <row r="60" spans="1:38" ht="12.75" customHeight="1" x14ac:dyDescent="0.2">
      <c r="A60" s="494"/>
      <c r="B60" s="12">
        <v>3</v>
      </c>
      <c r="C60" s="1089"/>
      <c r="D60" s="765"/>
      <c r="E60" s="156"/>
      <c r="F60" s="8"/>
      <c r="G60" s="8"/>
      <c r="J60" s="8"/>
      <c r="K60" s="8"/>
      <c r="L60" s="8"/>
      <c r="M60" s="8"/>
      <c r="N60" s="8"/>
      <c r="O60" s="8"/>
      <c r="P60" s="8"/>
      <c r="Q60" s="8"/>
      <c r="R60" s="8"/>
      <c r="S60" s="273"/>
      <c r="T60" s="494"/>
      <c r="U60" s="12">
        <v>3</v>
      </c>
      <c r="V60" s="1089"/>
      <c r="W60" s="765"/>
      <c r="X60" s="156"/>
      <c r="Y60" s="8"/>
      <c r="Z60" s="8"/>
      <c r="AC60" s="8"/>
      <c r="AD60" s="8"/>
      <c r="AE60" s="8"/>
      <c r="AF60" s="8"/>
      <c r="AG60" s="8"/>
      <c r="AH60" s="8"/>
      <c r="AI60" s="8"/>
      <c r="AJ60" s="8"/>
      <c r="AK60" s="8"/>
      <c r="AL60" s="273"/>
    </row>
    <row r="61" spans="1:38" ht="12.75" customHeight="1" x14ac:dyDescent="0.2">
      <c r="A61" s="494"/>
      <c r="B61" s="12">
        <v>4</v>
      </c>
      <c r="C61" s="1089"/>
      <c r="D61" s="765"/>
      <c r="E61" s="156"/>
      <c r="F61" s="8"/>
      <c r="G61" s="8"/>
      <c r="H61" s="8"/>
      <c r="I61" s="8"/>
      <c r="J61" s="8"/>
      <c r="K61" s="8"/>
      <c r="L61" s="8"/>
      <c r="M61" s="8"/>
      <c r="N61" s="8"/>
      <c r="O61" s="8"/>
      <c r="P61" s="8"/>
      <c r="Q61" s="8"/>
      <c r="R61" s="8"/>
      <c r="S61" s="273"/>
      <c r="T61" s="494"/>
      <c r="U61" s="12">
        <v>4</v>
      </c>
      <c r="V61" s="1089"/>
      <c r="W61" s="765"/>
      <c r="X61" s="156"/>
      <c r="Y61" s="8"/>
      <c r="Z61" s="8"/>
      <c r="AA61" s="8"/>
      <c r="AB61" s="8"/>
      <c r="AC61" s="8"/>
      <c r="AD61" s="8"/>
      <c r="AE61" s="8"/>
      <c r="AF61" s="8"/>
      <c r="AG61" s="8"/>
      <c r="AH61" s="8"/>
      <c r="AI61" s="8"/>
      <c r="AJ61" s="8"/>
      <c r="AK61" s="8"/>
      <c r="AL61" s="273"/>
    </row>
    <row r="62" spans="1:38" ht="12.75" customHeight="1" x14ac:dyDescent="0.2">
      <c r="A62" s="494"/>
      <c r="B62" s="12">
        <v>5</v>
      </c>
      <c r="C62" s="1089"/>
      <c r="D62" s="765"/>
      <c r="E62" s="156"/>
      <c r="F62" s="8"/>
      <c r="G62" s="8"/>
      <c r="H62" s="8"/>
      <c r="I62" s="8"/>
      <c r="J62" s="8"/>
      <c r="K62" s="8"/>
      <c r="L62" s="8"/>
      <c r="M62" s="8"/>
      <c r="N62" s="8"/>
      <c r="O62" s="8"/>
      <c r="P62" s="8"/>
      <c r="Q62" s="8"/>
      <c r="R62" s="8"/>
      <c r="S62" s="273"/>
      <c r="T62" s="494"/>
      <c r="U62" s="12">
        <v>5</v>
      </c>
      <c r="V62" s="1089"/>
      <c r="W62" s="765"/>
      <c r="X62" s="156"/>
      <c r="Y62" s="8"/>
      <c r="Z62" s="8"/>
      <c r="AA62" s="8"/>
      <c r="AB62" s="8"/>
      <c r="AC62" s="8"/>
      <c r="AD62" s="8"/>
      <c r="AE62" s="8"/>
      <c r="AF62" s="8"/>
      <c r="AG62" s="8"/>
      <c r="AH62" s="8"/>
      <c r="AI62" s="8"/>
      <c r="AJ62" s="8"/>
      <c r="AK62" s="8"/>
      <c r="AL62" s="273"/>
    </row>
    <row r="63" spans="1:38" ht="12.75" customHeight="1" x14ac:dyDescent="0.2">
      <c r="A63" s="494"/>
      <c r="B63" s="12">
        <v>6</v>
      </c>
      <c r="C63" s="1089"/>
      <c r="D63" s="765"/>
      <c r="E63" s="156"/>
      <c r="F63" s="8"/>
      <c r="G63" s="8"/>
      <c r="H63" s="8"/>
      <c r="I63" s="8"/>
      <c r="J63" s="8"/>
      <c r="K63" s="8"/>
      <c r="L63" s="8"/>
      <c r="M63" s="8"/>
      <c r="N63" s="8"/>
      <c r="O63" s="8"/>
      <c r="P63" s="8"/>
      <c r="Q63" s="8"/>
      <c r="R63" s="8"/>
      <c r="S63" s="273"/>
      <c r="T63" s="494"/>
      <c r="U63" s="12">
        <v>6</v>
      </c>
      <c r="V63" s="1089"/>
      <c r="W63" s="765"/>
      <c r="X63" s="156"/>
      <c r="Y63" s="8"/>
      <c r="Z63" s="8"/>
      <c r="AA63" s="8"/>
      <c r="AB63" s="8"/>
      <c r="AC63" s="8"/>
      <c r="AD63" s="8"/>
      <c r="AE63" s="8"/>
      <c r="AF63" s="8"/>
      <c r="AG63" s="8"/>
      <c r="AH63" s="8"/>
      <c r="AI63" s="8"/>
      <c r="AJ63" s="8"/>
      <c r="AK63" s="8"/>
      <c r="AL63" s="273"/>
    </row>
    <row r="64" spans="1:38" ht="12.75" customHeight="1" x14ac:dyDescent="0.2">
      <c r="A64" s="494"/>
      <c r="B64" s="12">
        <v>7</v>
      </c>
      <c r="C64" s="1089"/>
      <c r="D64" s="765"/>
      <c r="E64" s="156"/>
      <c r="F64" s="8"/>
      <c r="G64" s="8"/>
      <c r="H64" s="8"/>
      <c r="I64" s="8"/>
      <c r="J64" s="8"/>
      <c r="K64" s="8"/>
      <c r="L64" s="8"/>
      <c r="M64" s="8"/>
      <c r="N64" s="8"/>
      <c r="O64" s="8"/>
      <c r="P64" s="8"/>
      <c r="Q64" s="8"/>
      <c r="R64" s="8"/>
      <c r="S64" s="273"/>
      <c r="T64" s="494"/>
      <c r="U64" s="12">
        <v>7</v>
      </c>
      <c r="V64" s="1089"/>
      <c r="W64" s="765"/>
      <c r="X64" s="156"/>
      <c r="Y64" s="8"/>
      <c r="Z64" s="8"/>
      <c r="AA64" s="8"/>
      <c r="AB64" s="8"/>
      <c r="AC64" s="8"/>
      <c r="AD64" s="8"/>
      <c r="AE64" s="8"/>
      <c r="AF64" s="8"/>
      <c r="AG64" s="8"/>
      <c r="AH64" s="8"/>
      <c r="AI64" s="8"/>
      <c r="AJ64" s="8"/>
      <c r="AK64" s="8"/>
      <c r="AL64" s="273"/>
    </row>
    <row r="65" spans="1:38" ht="12.75" customHeight="1" x14ac:dyDescent="0.2">
      <c r="A65" s="494"/>
      <c r="B65" s="12">
        <v>8</v>
      </c>
      <c r="C65" s="1089"/>
      <c r="D65" s="765"/>
      <c r="E65" s="156"/>
      <c r="F65" s="8"/>
      <c r="G65" s="8"/>
      <c r="H65" s="8"/>
      <c r="I65" s="8"/>
      <c r="J65" s="8"/>
      <c r="K65" s="8"/>
      <c r="L65" s="8"/>
      <c r="M65" s="8"/>
      <c r="N65" s="8"/>
      <c r="O65" s="8"/>
      <c r="P65" s="8"/>
      <c r="Q65" s="8"/>
      <c r="R65" s="8"/>
      <c r="S65" s="273"/>
      <c r="T65" s="494"/>
      <c r="U65" s="12">
        <v>8</v>
      </c>
      <c r="V65" s="1089"/>
      <c r="W65" s="765"/>
      <c r="X65" s="156"/>
      <c r="Y65" s="8"/>
      <c r="Z65" s="8"/>
      <c r="AA65" s="8"/>
      <c r="AB65" s="8"/>
      <c r="AC65" s="8"/>
      <c r="AD65" s="8"/>
      <c r="AE65" s="8"/>
      <c r="AF65" s="8"/>
      <c r="AG65" s="8"/>
      <c r="AH65" s="8"/>
      <c r="AI65" s="8"/>
      <c r="AJ65" s="8"/>
      <c r="AK65" s="8"/>
      <c r="AL65" s="273"/>
    </row>
    <row r="66" spans="1:38" ht="12.75" customHeight="1" x14ac:dyDescent="0.2">
      <c r="A66" s="494"/>
      <c r="B66" s="12">
        <v>9</v>
      </c>
      <c r="C66" s="1089"/>
      <c r="D66" s="765"/>
      <c r="E66" s="156"/>
      <c r="F66" s="8"/>
      <c r="G66" s="8"/>
      <c r="H66" s="8"/>
      <c r="I66" s="8"/>
      <c r="J66" s="8"/>
      <c r="K66" s="8"/>
      <c r="L66" s="8"/>
      <c r="M66" s="8"/>
      <c r="N66" s="8"/>
      <c r="O66" s="8"/>
      <c r="P66" s="8"/>
      <c r="Q66" s="8"/>
      <c r="R66" s="8"/>
      <c r="S66" s="273"/>
      <c r="T66" s="494"/>
      <c r="U66" s="12">
        <v>9</v>
      </c>
      <c r="V66" s="1089"/>
      <c r="W66" s="765"/>
      <c r="X66" s="156"/>
      <c r="Y66" s="8"/>
      <c r="Z66" s="8"/>
      <c r="AA66" s="8"/>
      <c r="AB66" s="8"/>
      <c r="AC66" s="8"/>
      <c r="AD66" s="8"/>
      <c r="AE66" s="8"/>
      <c r="AF66" s="8"/>
      <c r="AG66" s="8"/>
      <c r="AH66" s="8"/>
      <c r="AI66" s="8"/>
      <c r="AJ66" s="8"/>
      <c r="AK66" s="8"/>
      <c r="AL66" s="273"/>
    </row>
    <row r="67" spans="1:38" ht="12.75" customHeight="1" x14ac:dyDescent="0.2">
      <c r="A67" s="494"/>
      <c r="B67" s="12">
        <v>10</v>
      </c>
      <c r="C67" s="1089"/>
      <c r="D67" s="765"/>
      <c r="E67" s="156"/>
      <c r="F67" s="8"/>
      <c r="G67" s="8"/>
      <c r="H67" s="8"/>
      <c r="I67" s="8"/>
      <c r="J67" s="8"/>
      <c r="K67" s="8"/>
      <c r="L67" s="8"/>
      <c r="M67" s="8"/>
      <c r="N67" s="8"/>
      <c r="O67" s="8"/>
      <c r="P67" s="8"/>
      <c r="Q67" s="8"/>
      <c r="R67" s="8"/>
      <c r="S67" s="273"/>
      <c r="T67" s="494"/>
      <c r="U67" s="12">
        <v>10</v>
      </c>
      <c r="V67" s="1089"/>
      <c r="W67" s="765"/>
      <c r="X67" s="156"/>
      <c r="Y67" s="8"/>
      <c r="Z67" s="8"/>
      <c r="AA67" s="8"/>
      <c r="AB67" s="8"/>
      <c r="AC67" s="8"/>
      <c r="AD67" s="8"/>
      <c r="AE67" s="8"/>
      <c r="AF67" s="8"/>
      <c r="AG67" s="8"/>
      <c r="AH67" s="8"/>
      <c r="AI67" s="8"/>
      <c r="AJ67" s="8"/>
      <c r="AK67" s="8"/>
      <c r="AL67" s="273"/>
    </row>
    <row r="68" spans="1:38" ht="12.75" customHeight="1" x14ac:dyDescent="0.2">
      <c r="A68" s="494"/>
      <c r="B68" s="12">
        <v>11</v>
      </c>
      <c r="C68" s="1089"/>
      <c r="D68" s="765"/>
      <c r="E68" s="156"/>
      <c r="F68" s="8"/>
      <c r="G68" s="8"/>
      <c r="H68" s="8"/>
      <c r="I68" s="8"/>
      <c r="J68" s="8"/>
      <c r="K68" s="8"/>
      <c r="L68" s="8"/>
      <c r="M68" s="8"/>
      <c r="N68" s="8"/>
      <c r="O68" s="8"/>
      <c r="P68" s="8"/>
      <c r="Q68" s="8"/>
      <c r="R68" s="8"/>
      <c r="S68" s="273"/>
      <c r="T68" s="494"/>
      <c r="U68" s="12">
        <v>11</v>
      </c>
      <c r="V68" s="1089"/>
      <c r="W68" s="765"/>
      <c r="X68" s="156"/>
      <c r="Y68" s="8"/>
      <c r="Z68" s="8"/>
      <c r="AA68" s="8"/>
      <c r="AB68" s="8"/>
      <c r="AC68" s="8"/>
      <c r="AD68" s="8"/>
      <c r="AE68" s="8"/>
      <c r="AF68" s="8"/>
      <c r="AG68" s="8"/>
      <c r="AH68" s="8"/>
      <c r="AI68" s="8"/>
      <c r="AJ68" s="8"/>
      <c r="AK68" s="8"/>
      <c r="AL68" s="273"/>
    </row>
    <row r="69" spans="1:38" ht="12.75" customHeight="1" x14ac:dyDescent="0.2">
      <c r="A69" s="494"/>
      <c r="B69" s="12">
        <v>12</v>
      </c>
      <c r="C69" s="1089"/>
      <c r="D69" s="765"/>
      <c r="E69" s="156"/>
      <c r="F69" s="8"/>
      <c r="G69" s="8"/>
      <c r="H69" s="8"/>
      <c r="I69" s="8"/>
      <c r="J69" s="8"/>
      <c r="K69" s="8"/>
      <c r="L69" s="8"/>
      <c r="M69" s="8"/>
      <c r="N69" s="8"/>
      <c r="O69" s="8"/>
      <c r="P69" s="8"/>
      <c r="Q69" s="8"/>
      <c r="R69" s="8"/>
      <c r="S69" s="273"/>
      <c r="T69" s="494"/>
      <c r="U69" s="12">
        <v>12</v>
      </c>
      <c r="V69" s="1089"/>
      <c r="W69" s="765"/>
      <c r="X69" s="156"/>
      <c r="Y69" s="8"/>
      <c r="Z69" s="8"/>
      <c r="AA69" s="8"/>
      <c r="AB69" s="8"/>
      <c r="AC69" s="8"/>
      <c r="AD69" s="8"/>
      <c r="AE69" s="8"/>
      <c r="AF69" s="8"/>
      <c r="AG69" s="8"/>
      <c r="AH69" s="8"/>
      <c r="AI69" s="8"/>
      <c r="AJ69" s="8"/>
      <c r="AK69" s="8"/>
      <c r="AL69" s="273"/>
    </row>
    <row r="70" spans="1:38" ht="12.75" customHeight="1" x14ac:dyDescent="0.2">
      <c r="A70" s="494"/>
      <c r="B70" s="12">
        <v>13</v>
      </c>
      <c r="C70" s="1089"/>
      <c r="D70" s="765"/>
      <c r="E70" s="156"/>
      <c r="F70" s="8"/>
      <c r="G70" s="8"/>
      <c r="H70" s="8"/>
      <c r="I70" s="8"/>
      <c r="J70" s="8"/>
      <c r="K70" s="8"/>
      <c r="L70" s="8"/>
      <c r="M70" s="8"/>
      <c r="N70" s="8"/>
      <c r="O70" s="8"/>
      <c r="P70" s="8"/>
      <c r="Q70" s="8"/>
      <c r="R70" s="8"/>
      <c r="S70" s="273"/>
      <c r="T70" s="494"/>
      <c r="U70" s="12">
        <v>13</v>
      </c>
      <c r="V70" s="1089"/>
      <c r="W70" s="765"/>
      <c r="X70" s="156"/>
      <c r="Y70" s="8"/>
      <c r="Z70" s="8"/>
      <c r="AA70" s="8"/>
      <c r="AB70" s="8"/>
      <c r="AC70" s="8"/>
      <c r="AD70" s="8"/>
      <c r="AE70" s="8"/>
      <c r="AF70" s="8"/>
      <c r="AG70" s="8"/>
      <c r="AH70" s="8"/>
      <c r="AI70" s="8"/>
      <c r="AJ70" s="8"/>
      <c r="AK70" s="8"/>
      <c r="AL70" s="273"/>
    </row>
    <row r="71" spans="1:38" ht="12.75" customHeight="1" x14ac:dyDescent="0.2">
      <c r="A71" s="494"/>
      <c r="B71" s="12">
        <v>14</v>
      </c>
      <c r="C71" s="1089"/>
      <c r="D71" s="765"/>
      <c r="E71" s="156"/>
      <c r="F71" s="8"/>
      <c r="G71" s="8"/>
      <c r="H71" s="8"/>
      <c r="I71" s="8"/>
      <c r="J71" s="8"/>
      <c r="K71" s="8"/>
      <c r="L71" s="8"/>
      <c r="M71" s="8"/>
      <c r="N71" s="8"/>
      <c r="O71" s="8"/>
      <c r="P71" s="8"/>
      <c r="Q71" s="8"/>
      <c r="R71" s="8"/>
      <c r="S71" s="273"/>
      <c r="T71" s="494"/>
      <c r="U71" s="12">
        <v>14</v>
      </c>
      <c r="V71" s="1089"/>
      <c r="W71" s="765"/>
      <c r="X71" s="156"/>
      <c r="Y71" s="8"/>
      <c r="Z71" s="8"/>
      <c r="AA71" s="8"/>
      <c r="AB71" s="8"/>
      <c r="AC71" s="8"/>
      <c r="AD71" s="8"/>
      <c r="AE71" s="8"/>
      <c r="AF71" s="8"/>
      <c r="AG71" s="8"/>
      <c r="AH71" s="8"/>
      <c r="AI71" s="8"/>
      <c r="AJ71" s="8"/>
      <c r="AK71" s="8"/>
      <c r="AL71" s="273"/>
    </row>
    <row r="72" spans="1:38" ht="12.75" customHeight="1" x14ac:dyDescent="0.2">
      <c r="A72" s="494"/>
      <c r="B72" s="12">
        <v>15</v>
      </c>
      <c r="C72" s="1089"/>
      <c r="D72" s="765"/>
      <c r="E72" s="156"/>
      <c r="F72" s="8"/>
      <c r="G72" s="8"/>
      <c r="H72" s="8"/>
      <c r="I72" s="8"/>
      <c r="J72" s="8"/>
      <c r="K72" s="8"/>
      <c r="L72" s="8"/>
      <c r="M72" s="8"/>
      <c r="N72" s="8"/>
      <c r="O72" s="8"/>
      <c r="P72" s="8"/>
      <c r="Q72" s="8"/>
      <c r="R72" s="8"/>
      <c r="S72" s="273"/>
      <c r="T72" s="494"/>
      <c r="U72" s="12">
        <v>15</v>
      </c>
      <c r="V72" s="1089"/>
      <c r="W72" s="765"/>
      <c r="X72" s="156"/>
      <c r="Y72" s="8"/>
      <c r="Z72" s="8"/>
      <c r="AA72" s="8"/>
      <c r="AB72" s="8"/>
      <c r="AC72" s="8"/>
      <c r="AD72" s="8"/>
      <c r="AE72" s="8"/>
      <c r="AF72" s="8"/>
      <c r="AG72" s="8"/>
      <c r="AH72" s="8"/>
      <c r="AI72" s="8"/>
      <c r="AJ72" s="8"/>
      <c r="AK72" s="8"/>
      <c r="AL72" s="273"/>
    </row>
    <row r="73" spans="1:38" ht="12.75" customHeight="1" x14ac:dyDescent="0.2">
      <c r="A73" s="494"/>
      <c r="B73" s="12">
        <v>16</v>
      </c>
      <c r="C73" s="1089"/>
      <c r="D73" s="765"/>
      <c r="E73" s="156"/>
      <c r="F73" s="8"/>
      <c r="G73" s="8"/>
      <c r="H73" s="8"/>
      <c r="I73" s="8"/>
      <c r="J73" s="8"/>
      <c r="K73" s="8"/>
      <c r="L73" s="8"/>
      <c r="M73" s="8"/>
      <c r="N73" s="8"/>
      <c r="O73" s="8"/>
      <c r="P73" s="8"/>
      <c r="Q73" s="8"/>
      <c r="R73" s="8"/>
      <c r="S73" s="273"/>
      <c r="T73" s="494"/>
      <c r="U73" s="12">
        <v>16</v>
      </c>
      <c r="V73" s="1089"/>
      <c r="W73" s="765"/>
      <c r="X73" s="156"/>
      <c r="Y73" s="8"/>
      <c r="Z73" s="8"/>
      <c r="AA73" s="8"/>
      <c r="AB73" s="8"/>
      <c r="AC73" s="8"/>
      <c r="AD73" s="8"/>
      <c r="AE73" s="8"/>
      <c r="AF73" s="8"/>
      <c r="AG73" s="8"/>
      <c r="AH73" s="8"/>
      <c r="AI73" s="8"/>
      <c r="AJ73" s="8"/>
      <c r="AK73" s="8"/>
      <c r="AL73" s="273"/>
    </row>
    <row r="74" spans="1:38" ht="12.75" customHeight="1" x14ac:dyDescent="0.2">
      <c r="A74" s="494"/>
      <c r="B74" s="12">
        <v>17</v>
      </c>
      <c r="C74" s="1089"/>
      <c r="D74" s="765"/>
      <c r="E74" s="156"/>
      <c r="F74" s="8"/>
      <c r="G74" s="8"/>
      <c r="H74" s="8"/>
      <c r="I74" s="8"/>
      <c r="J74" s="8"/>
      <c r="K74" s="8"/>
      <c r="L74" s="8"/>
      <c r="M74" s="8"/>
      <c r="N74" s="8"/>
      <c r="O74" s="8"/>
      <c r="P74" s="8"/>
      <c r="Q74" s="8"/>
      <c r="R74" s="8"/>
      <c r="S74" s="273"/>
      <c r="T74" s="494"/>
      <c r="U74" s="12">
        <v>17</v>
      </c>
      <c r="V74" s="1089"/>
      <c r="W74" s="765"/>
      <c r="X74" s="156"/>
      <c r="Y74" s="8"/>
      <c r="Z74" s="8"/>
      <c r="AA74" s="8"/>
      <c r="AB74" s="8"/>
      <c r="AC74" s="8"/>
      <c r="AD74" s="8"/>
      <c r="AE74" s="8"/>
      <c r="AF74" s="8"/>
      <c r="AG74" s="8"/>
      <c r="AH74" s="8"/>
      <c r="AI74" s="8"/>
      <c r="AJ74" s="8"/>
      <c r="AK74" s="8"/>
      <c r="AL74" s="273"/>
    </row>
    <row r="75" spans="1:38" ht="12.75" customHeight="1" x14ac:dyDescent="0.2">
      <c r="A75" s="494"/>
      <c r="B75" s="12">
        <v>18</v>
      </c>
      <c r="C75" s="1089"/>
      <c r="D75" s="765"/>
      <c r="E75" s="156"/>
      <c r="F75" s="8"/>
      <c r="G75" s="8"/>
      <c r="H75" s="8"/>
      <c r="I75" s="8"/>
      <c r="J75" s="8"/>
      <c r="K75" s="8"/>
      <c r="L75" s="8"/>
      <c r="M75" s="8"/>
      <c r="N75" s="8"/>
      <c r="O75" s="8"/>
      <c r="P75" s="8"/>
      <c r="Q75" s="8"/>
      <c r="R75" s="8"/>
      <c r="S75" s="273"/>
      <c r="T75" s="494"/>
      <c r="U75" s="12">
        <v>18</v>
      </c>
      <c r="V75" s="1089"/>
      <c r="W75" s="765"/>
      <c r="X75" s="156"/>
      <c r="Y75" s="8"/>
      <c r="Z75" s="8"/>
      <c r="AA75" s="8"/>
      <c r="AB75" s="8"/>
      <c r="AC75" s="8"/>
      <c r="AD75" s="8"/>
      <c r="AE75" s="8"/>
      <c r="AF75" s="8"/>
      <c r="AG75" s="8"/>
      <c r="AH75" s="8"/>
      <c r="AI75" s="8"/>
      <c r="AJ75" s="8"/>
      <c r="AK75" s="8"/>
      <c r="AL75" s="273"/>
    </row>
    <row r="76" spans="1:38" ht="12.75" customHeight="1" x14ac:dyDescent="0.2">
      <c r="A76" s="494"/>
      <c r="B76" s="12">
        <v>19</v>
      </c>
      <c r="C76" s="1089"/>
      <c r="D76" s="765"/>
      <c r="E76" s="156"/>
      <c r="F76" s="8"/>
      <c r="G76" s="8"/>
      <c r="H76" s="8"/>
      <c r="I76" s="8"/>
      <c r="J76" s="8"/>
      <c r="K76" s="8"/>
      <c r="L76" s="8"/>
      <c r="M76" s="8"/>
      <c r="N76" s="8"/>
      <c r="O76" s="8"/>
      <c r="P76" s="8"/>
      <c r="Q76" s="8"/>
      <c r="R76" s="8"/>
      <c r="S76" s="273"/>
      <c r="T76" s="494"/>
      <c r="U76" s="12">
        <v>19</v>
      </c>
      <c r="V76" s="1089"/>
      <c r="W76" s="765"/>
      <c r="X76" s="156"/>
      <c r="Y76" s="8"/>
      <c r="Z76" s="8"/>
      <c r="AA76" s="8"/>
      <c r="AB76" s="8"/>
      <c r="AC76" s="8"/>
      <c r="AD76" s="8"/>
      <c r="AE76" s="8"/>
      <c r="AF76" s="8"/>
      <c r="AG76" s="8"/>
      <c r="AH76" s="8"/>
      <c r="AI76" s="8"/>
      <c r="AJ76" s="8"/>
      <c r="AK76" s="8"/>
      <c r="AL76" s="273"/>
    </row>
    <row r="77" spans="1:38" ht="12.75" customHeight="1" x14ac:dyDescent="0.2">
      <c r="A77" s="494"/>
      <c r="B77" s="12">
        <v>20</v>
      </c>
      <c r="C77" s="1089"/>
      <c r="D77" s="765"/>
      <c r="E77" s="156"/>
      <c r="F77" s="8"/>
      <c r="G77" s="8"/>
      <c r="H77" s="8"/>
      <c r="I77" s="8"/>
      <c r="J77" s="8"/>
      <c r="K77" s="8"/>
      <c r="L77" s="8"/>
      <c r="M77" s="8"/>
      <c r="N77" s="8"/>
      <c r="O77" s="8"/>
      <c r="P77" s="8"/>
      <c r="Q77" s="8"/>
      <c r="R77" s="8"/>
      <c r="S77" s="273"/>
      <c r="T77" s="494"/>
      <c r="U77" s="12">
        <v>20</v>
      </c>
      <c r="V77" s="1089"/>
      <c r="W77" s="765"/>
      <c r="X77" s="156"/>
      <c r="Y77" s="8"/>
      <c r="Z77" s="8"/>
      <c r="AA77" s="8"/>
      <c r="AB77" s="8"/>
      <c r="AC77" s="8"/>
      <c r="AD77" s="8"/>
      <c r="AE77" s="8"/>
      <c r="AF77" s="8"/>
      <c r="AG77" s="8"/>
      <c r="AH77" s="8"/>
      <c r="AI77" s="8"/>
      <c r="AJ77" s="8"/>
      <c r="AK77" s="8"/>
      <c r="AL77" s="273"/>
    </row>
    <row r="78" spans="1:38" ht="12.75" customHeight="1" x14ac:dyDescent="0.2">
      <c r="A78" s="494"/>
      <c r="B78" s="12">
        <v>21</v>
      </c>
      <c r="C78" s="1089"/>
      <c r="D78" s="765"/>
      <c r="E78" s="156"/>
      <c r="F78" s="8"/>
      <c r="G78" s="8"/>
      <c r="H78" s="8"/>
      <c r="I78" s="8"/>
      <c r="J78" s="8"/>
      <c r="K78" s="8"/>
      <c r="L78" s="8"/>
      <c r="M78" s="8"/>
      <c r="N78" s="8"/>
      <c r="O78" s="8"/>
      <c r="P78" s="8"/>
      <c r="Q78" s="8"/>
      <c r="R78" s="8"/>
      <c r="S78" s="273"/>
      <c r="T78" s="494"/>
      <c r="U78" s="12">
        <v>21</v>
      </c>
      <c r="V78" s="1089"/>
      <c r="W78" s="765"/>
      <c r="X78" s="156"/>
      <c r="Y78" s="8"/>
      <c r="Z78" s="8"/>
      <c r="AA78" s="8"/>
      <c r="AB78" s="8"/>
      <c r="AC78" s="8"/>
      <c r="AD78" s="8"/>
      <c r="AE78" s="8"/>
      <c r="AF78" s="8"/>
      <c r="AG78" s="8"/>
      <c r="AH78" s="8"/>
      <c r="AI78" s="8"/>
      <c r="AJ78" s="8"/>
      <c r="AK78" s="8"/>
      <c r="AL78" s="273"/>
    </row>
    <row r="79" spans="1:38" ht="12.75" customHeight="1" x14ac:dyDescent="0.2">
      <c r="A79" s="494"/>
      <c r="B79" s="12">
        <v>22</v>
      </c>
      <c r="C79" s="1089"/>
      <c r="D79" s="765"/>
      <c r="E79" s="156"/>
      <c r="F79" s="8"/>
      <c r="G79" s="8"/>
      <c r="H79" s="8"/>
      <c r="I79" s="8"/>
      <c r="J79" s="8"/>
      <c r="K79" s="8"/>
      <c r="L79" s="8"/>
      <c r="M79" s="8"/>
      <c r="N79" s="8"/>
      <c r="O79" s="8"/>
      <c r="P79" s="8"/>
      <c r="Q79" s="8"/>
      <c r="R79" s="8"/>
      <c r="S79" s="273"/>
      <c r="T79" s="494"/>
      <c r="U79" s="12">
        <v>22</v>
      </c>
      <c r="V79" s="1089"/>
      <c r="W79" s="765"/>
      <c r="X79" s="156"/>
      <c r="Y79" s="8"/>
      <c r="Z79" s="8"/>
      <c r="AA79" s="8"/>
      <c r="AB79" s="8"/>
      <c r="AC79" s="8"/>
      <c r="AD79" s="8"/>
      <c r="AE79" s="8"/>
      <c r="AF79" s="8"/>
      <c r="AG79" s="8"/>
      <c r="AH79" s="8"/>
      <c r="AI79" s="8"/>
      <c r="AJ79" s="8"/>
      <c r="AK79" s="8"/>
      <c r="AL79" s="273"/>
    </row>
    <row r="80" spans="1:38" ht="12.75" customHeight="1" x14ac:dyDescent="0.2">
      <c r="A80" s="494"/>
      <c r="B80" s="12">
        <v>23</v>
      </c>
      <c r="C80" s="1089"/>
      <c r="D80" s="765"/>
      <c r="E80" s="156"/>
      <c r="F80" s="8"/>
      <c r="G80" s="8"/>
      <c r="H80" s="8"/>
      <c r="I80" s="8"/>
      <c r="J80" s="8"/>
      <c r="K80" s="8"/>
      <c r="L80" s="8"/>
      <c r="M80" s="8"/>
      <c r="N80" s="8"/>
      <c r="O80" s="8"/>
      <c r="P80" s="8"/>
      <c r="Q80" s="8"/>
      <c r="R80" s="8"/>
      <c r="S80" s="273"/>
      <c r="T80" s="494"/>
      <c r="U80" s="12">
        <v>23</v>
      </c>
      <c r="V80" s="1089"/>
      <c r="W80" s="765"/>
      <c r="X80" s="156"/>
      <c r="Y80" s="8"/>
      <c r="Z80" s="8"/>
      <c r="AA80" s="8"/>
      <c r="AB80" s="8"/>
      <c r="AC80" s="8"/>
      <c r="AD80" s="8"/>
      <c r="AE80" s="8"/>
      <c r="AF80" s="8"/>
      <c r="AG80" s="8"/>
      <c r="AH80" s="8"/>
      <c r="AI80" s="8"/>
      <c r="AJ80" s="8"/>
      <c r="AK80" s="8"/>
      <c r="AL80" s="273"/>
    </row>
    <row r="81" spans="1:38" ht="12.75" customHeight="1" x14ac:dyDescent="0.2">
      <c r="A81" s="494"/>
      <c r="B81" s="12">
        <v>24</v>
      </c>
      <c r="C81" s="1089"/>
      <c r="D81" s="765"/>
      <c r="E81" s="156"/>
      <c r="F81" s="8"/>
      <c r="G81" s="8"/>
      <c r="H81" s="8"/>
      <c r="I81" s="8"/>
      <c r="J81" s="8"/>
      <c r="K81" s="8"/>
      <c r="L81" s="8"/>
      <c r="M81" s="8"/>
      <c r="N81" s="8"/>
      <c r="O81" s="8"/>
      <c r="P81" s="8"/>
      <c r="Q81" s="8"/>
      <c r="R81" s="8"/>
      <c r="S81" s="273"/>
      <c r="T81" s="494"/>
      <c r="U81" s="12">
        <v>24</v>
      </c>
      <c r="V81" s="1089"/>
      <c r="W81" s="765"/>
      <c r="X81" s="156"/>
      <c r="Y81" s="8"/>
      <c r="Z81" s="8"/>
      <c r="AA81" s="8"/>
      <c r="AB81" s="8"/>
      <c r="AC81" s="8"/>
      <c r="AD81" s="8"/>
      <c r="AE81" s="8"/>
      <c r="AF81" s="8"/>
      <c r="AG81" s="8"/>
      <c r="AH81" s="8"/>
      <c r="AI81" s="8"/>
      <c r="AJ81" s="8"/>
      <c r="AK81" s="8"/>
      <c r="AL81" s="273"/>
    </row>
    <row r="82" spans="1:38" ht="12.75" customHeight="1" x14ac:dyDescent="0.2">
      <c r="A82" s="494"/>
      <c r="B82" s="12">
        <v>25</v>
      </c>
      <c r="C82" s="1089"/>
      <c r="D82" s="765"/>
      <c r="E82" s="156"/>
      <c r="F82" s="8"/>
      <c r="G82" s="8"/>
      <c r="H82" s="8"/>
      <c r="I82" s="8"/>
      <c r="J82" s="8"/>
      <c r="K82" s="8"/>
      <c r="L82" s="8"/>
      <c r="M82" s="8"/>
      <c r="N82" s="8"/>
      <c r="O82" s="8"/>
      <c r="P82" s="8"/>
      <c r="Q82" s="8"/>
      <c r="R82" s="8"/>
      <c r="S82" s="273"/>
      <c r="T82" s="494"/>
      <c r="U82" s="12">
        <v>25</v>
      </c>
      <c r="V82" s="1089"/>
      <c r="W82" s="765"/>
      <c r="X82" s="156"/>
      <c r="Y82" s="8"/>
      <c r="Z82" s="8"/>
      <c r="AA82" s="8"/>
      <c r="AB82" s="8"/>
      <c r="AC82" s="8"/>
      <c r="AD82" s="8"/>
      <c r="AE82" s="8"/>
      <c r="AF82" s="8"/>
      <c r="AG82" s="8"/>
      <c r="AH82" s="8"/>
      <c r="AI82" s="8"/>
      <c r="AJ82" s="8"/>
      <c r="AK82" s="8"/>
      <c r="AL82" s="273"/>
    </row>
    <row r="83" spans="1:38" ht="12.75" customHeight="1" x14ac:dyDescent="0.2">
      <c r="A83" s="494"/>
      <c r="B83" s="12">
        <v>26</v>
      </c>
      <c r="C83" s="1089"/>
      <c r="D83" s="765"/>
      <c r="E83" s="156"/>
      <c r="F83" s="8"/>
      <c r="G83" s="8"/>
      <c r="H83" s="8"/>
      <c r="I83" s="8"/>
      <c r="J83" s="8"/>
      <c r="K83" s="8"/>
      <c r="L83" s="8"/>
      <c r="M83" s="8"/>
      <c r="N83" s="8"/>
      <c r="O83" s="8"/>
      <c r="P83" s="8"/>
      <c r="Q83" s="8"/>
      <c r="R83" s="8"/>
      <c r="S83" s="273"/>
      <c r="T83" s="494"/>
      <c r="U83" s="12">
        <v>26</v>
      </c>
      <c r="V83" s="1089"/>
      <c r="W83" s="765"/>
      <c r="X83" s="156"/>
      <c r="Y83" s="8"/>
      <c r="Z83" s="8"/>
      <c r="AA83" s="8"/>
      <c r="AB83" s="8"/>
      <c r="AC83" s="8"/>
      <c r="AD83" s="8"/>
      <c r="AE83" s="8"/>
      <c r="AF83" s="8"/>
      <c r="AG83" s="8"/>
      <c r="AH83" s="8"/>
      <c r="AI83" s="8"/>
      <c r="AJ83" s="8"/>
      <c r="AK83" s="8"/>
      <c r="AL83" s="273"/>
    </row>
    <row r="84" spans="1:38" ht="12.75" customHeight="1" x14ac:dyDescent="0.2">
      <c r="A84" s="494"/>
      <c r="B84" s="12">
        <v>27</v>
      </c>
      <c r="C84" s="1089"/>
      <c r="D84" s="765"/>
      <c r="E84" s="156"/>
      <c r="F84" s="8"/>
      <c r="G84" s="8"/>
      <c r="H84" s="8"/>
      <c r="I84" s="8"/>
      <c r="J84" s="8"/>
      <c r="K84" s="8"/>
      <c r="L84" s="8"/>
      <c r="M84" s="8"/>
      <c r="N84" s="8"/>
      <c r="O84" s="8"/>
      <c r="P84" s="8"/>
      <c r="Q84" s="8"/>
      <c r="R84" s="8"/>
      <c r="S84" s="273"/>
      <c r="T84" s="494"/>
      <c r="U84" s="12">
        <v>27</v>
      </c>
      <c r="V84" s="1089"/>
      <c r="W84" s="765"/>
      <c r="X84" s="156"/>
      <c r="Y84" s="8"/>
      <c r="Z84" s="8"/>
      <c r="AA84" s="8"/>
      <c r="AB84" s="8"/>
      <c r="AC84" s="8"/>
      <c r="AD84" s="8"/>
      <c r="AE84" s="8"/>
      <c r="AF84" s="8"/>
      <c r="AG84" s="8"/>
      <c r="AH84" s="8"/>
      <c r="AI84" s="8"/>
      <c r="AJ84" s="8"/>
      <c r="AK84" s="8"/>
      <c r="AL84" s="273"/>
    </row>
    <row r="85" spans="1:38" ht="12.75" customHeight="1" x14ac:dyDescent="0.2">
      <c r="A85" s="494"/>
      <c r="B85" s="12">
        <v>28</v>
      </c>
      <c r="C85" s="1089"/>
      <c r="D85" s="765"/>
      <c r="E85" s="156"/>
      <c r="F85" s="8"/>
      <c r="G85" s="8"/>
      <c r="H85" s="8"/>
      <c r="I85" s="8"/>
      <c r="J85" s="8"/>
      <c r="K85" s="8"/>
      <c r="L85" s="8"/>
      <c r="M85" s="8"/>
      <c r="N85" s="8"/>
      <c r="O85" s="8"/>
      <c r="P85" s="8"/>
      <c r="Q85" s="8"/>
      <c r="R85" s="8"/>
      <c r="S85" s="273"/>
      <c r="T85" s="494"/>
      <c r="U85" s="12">
        <v>28</v>
      </c>
      <c r="V85" s="1089"/>
      <c r="W85" s="765"/>
      <c r="X85" s="156"/>
      <c r="Y85" s="8"/>
      <c r="Z85" s="8"/>
      <c r="AA85" s="8"/>
      <c r="AB85" s="8"/>
      <c r="AC85" s="8"/>
      <c r="AD85" s="8"/>
      <c r="AE85" s="8"/>
      <c r="AF85" s="8"/>
      <c r="AG85" s="8"/>
      <c r="AH85" s="8"/>
      <c r="AI85" s="8"/>
      <c r="AJ85" s="8"/>
      <c r="AK85" s="8"/>
      <c r="AL85" s="273"/>
    </row>
    <row r="86" spans="1:38" ht="12.75" customHeight="1" x14ac:dyDescent="0.2">
      <c r="A86" s="494"/>
      <c r="B86" s="12">
        <v>29</v>
      </c>
      <c r="C86" s="1089"/>
      <c r="D86" s="765"/>
      <c r="E86" s="156"/>
      <c r="F86" s="8"/>
      <c r="G86" s="8"/>
      <c r="H86" s="8"/>
      <c r="I86" s="8"/>
      <c r="J86" s="8"/>
      <c r="K86" s="8"/>
      <c r="L86" s="8"/>
      <c r="M86" s="8"/>
      <c r="N86" s="8"/>
      <c r="O86" s="8"/>
      <c r="P86" s="8"/>
      <c r="Q86" s="8"/>
      <c r="R86" s="8"/>
      <c r="S86" s="273"/>
      <c r="T86" s="494"/>
      <c r="U86" s="12">
        <v>29</v>
      </c>
      <c r="V86" s="1089"/>
      <c r="W86" s="765"/>
      <c r="X86" s="156"/>
      <c r="Y86" s="8"/>
      <c r="Z86" s="8"/>
      <c r="AA86" s="8"/>
      <c r="AB86" s="8"/>
      <c r="AC86" s="8"/>
      <c r="AD86" s="8"/>
      <c r="AE86" s="8"/>
      <c r="AF86" s="8"/>
      <c r="AG86" s="8"/>
      <c r="AH86" s="8"/>
      <c r="AI86" s="8"/>
      <c r="AJ86" s="8"/>
      <c r="AK86" s="8"/>
      <c r="AL86" s="273"/>
    </row>
    <row r="87" spans="1:38" ht="12.75" customHeight="1" x14ac:dyDescent="0.2">
      <c r="A87" s="494"/>
      <c r="B87" s="12">
        <v>30</v>
      </c>
      <c r="C87" s="1089"/>
      <c r="D87" s="765"/>
      <c r="E87" s="156"/>
      <c r="F87" s="8"/>
      <c r="G87" s="8"/>
      <c r="H87" s="8"/>
      <c r="I87" s="8"/>
      <c r="J87" s="8"/>
      <c r="K87" s="8"/>
      <c r="L87" s="8"/>
      <c r="M87" s="8"/>
      <c r="N87" s="8"/>
      <c r="O87" s="8"/>
      <c r="P87" s="8"/>
      <c r="Q87" s="8"/>
      <c r="R87" s="8"/>
      <c r="S87" s="273"/>
      <c r="T87" s="494"/>
      <c r="U87" s="12">
        <v>30</v>
      </c>
      <c r="V87" s="1089"/>
      <c r="W87" s="765"/>
      <c r="X87" s="156"/>
      <c r="Y87" s="8"/>
      <c r="Z87" s="8"/>
      <c r="AA87" s="8"/>
      <c r="AB87" s="8"/>
      <c r="AC87" s="8"/>
      <c r="AD87" s="8"/>
      <c r="AE87" s="8"/>
      <c r="AF87" s="8"/>
      <c r="AG87" s="8"/>
      <c r="AH87" s="8"/>
      <c r="AI87" s="8"/>
      <c r="AJ87" s="8"/>
      <c r="AK87" s="8"/>
      <c r="AL87" s="273"/>
    </row>
    <row r="88" spans="1:38" ht="12.75" customHeight="1" x14ac:dyDescent="0.2">
      <c r="A88" s="494"/>
      <c r="B88" s="12">
        <v>31</v>
      </c>
      <c r="C88" s="1089"/>
      <c r="D88" s="765"/>
      <c r="E88" s="156"/>
      <c r="F88" s="8"/>
      <c r="G88" s="8"/>
      <c r="H88" s="8"/>
      <c r="I88" s="8"/>
      <c r="J88" s="8"/>
      <c r="K88" s="8"/>
      <c r="L88" s="8"/>
      <c r="M88" s="8"/>
      <c r="N88" s="8"/>
      <c r="O88" s="8"/>
      <c r="P88" s="8"/>
      <c r="Q88" s="8"/>
      <c r="R88" s="8"/>
      <c r="S88" s="273"/>
      <c r="T88" s="494"/>
      <c r="U88" s="12">
        <v>31</v>
      </c>
      <c r="V88" s="1089"/>
      <c r="W88" s="765"/>
      <c r="X88" s="156"/>
      <c r="Y88" s="8"/>
      <c r="Z88" s="8"/>
      <c r="AA88" s="8"/>
      <c r="AB88" s="8"/>
      <c r="AC88" s="8"/>
      <c r="AD88" s="8"/>
      <c r="AE88" s="8"/>
      <c r="AF88" s="8"/>
      <c r="AG88" s="8"/>
      <c r="AH88" s="8"/>
      <c r="AI88" s="8"/>
      <c r="AJ88" s="8"/>
      <c r="AK88" s="8"/>
      <c r="AL88" s="273"/>
    </row>
    <row r="89" spans="1:38" ht="12.75" customHeight="1" x14ac:dyDescent="0.2">
      <c r="A89" s="494"/>
      <c r="B89" s="12">
        <v>32</v>
      </c>
      <c r="C89" s="1089"/>
      <c r="D89" s="765"/>
      <c r="E89" s="156"/>
      <c r="F89" s="8"/>
      <c r="G89" s="8"/>
      <c r="H89" s="8"/>
      <c r="I89" s="8"/>
      <c r="J89" s="8"/>
      <c r="K89" s="8"/>
      <c r="L89" s="8"/>
      <c r="M89" s="8"/>
      <c r="N89" s="8"/>
      <c r="O89" s="8"/>
      <c r="P89" s="8"/>
      <c r="Q89" s="8"/>
      <c r="R89" s="8"/>
      <c r="S89" s="273"/>
      <c r="T89" s="494"/>
      <c r="U89" s="12">
        <v>32</v>
      </c>
      <c r="V89" s="1089"/>
      <c r="W89" s="765"/>
      <c r="X89" s="156"/>
      <c r="Y89" s="8"/>
      <c r="Z89" s="8"/>
      <c r="AA89" s="8"/>
      <c r="AB89" s="8"/>
      <c r="AC89" s="8"/>
      <c r="AD89" s="8"/>
      <c r="AE89" s="8"/>
      <c r="AF89" s="8"/>
      <c r="AG89" s="8"/>
      <c r="AH89" s="8"/>
      <c r="AI89" s="8"/>
      <c r="AJ89" s="8"/>
      <c r="AK89" s="8"/>
      <c r="AL89" s="273"/>
    </row>
    <row r="90" spans="1:38" ht="12.75" customHeight="1" x14ac:dyDescent="0.2">
      <c r="A90" s="494"/>
      <c r="B90" s="12">
        <v>33</v>
      </c>
      <c r="C90" s="1089"/>
      <c r="D90" s="765"/>
      <c r="E90" s="156"/>
      <c r="F90" s="8"/>
      <c r="G90" s="8"/>
      <c r="H90" s="8"/>
      <c r="I90" s="8"/>
      <c r="J90" s="8"/>
      <c r="K90" s="8"/>
      <c r="L90" s="8"/>
      <c r="M90" s="8"/>
      <c r="N90" s="8"/>
      <c r="O90" s="8"/>
      <c r="P90" s="8"/>
      <c r="Q90" s="8"/>
      <c r="R90" s="8"/>
      <c r="S90" s="273"/>
      <c r="T90" s="494"/>
      <c r="U90" s="12">
        <v>33</v>
      </c>
      <c r="V90" s="1089"/>
      <c r="W90" s="765"/>
      <c r="X90" s="156"/>
      <c r="Y90" s="8"/>
      <c r="Z90" s="8"/>
      <c r="AA90" s="8"/>
      <c r="AB90" s="8"/>
      <c r="AC90" s="8"/>
      <c r="AD90" s="8"/>
      <c r="AE90" s="8"/>
      <c r="AF90" s="8"/>
      <c r="AG90" s="8"/>
      <c r="AH90" s="8"/>
      <c r="AI90" s="8"/>
      <c r="AJ90" s="8"/>
      <c r="AK90" s="8"/>
      <c r="AL90" s="273"/>
    </row>
    <row r="91" spans="1:38" ht="12.75" customHeight="1" x14ac:dyDescent="0.2">
      <c r="A91" s="494"/>
      <c r="B91" s="12">
        <v>34</v>
      </c>
      <c r="C91" s="1089"/>
      <c r="D91" s="765"/>
      <c r="E91" s="156"/>
      <c r="F91" s="8"/>
      <c r="G91" s="8"/>
      <c r="H91" s="8"/>
      <c r="I91" s="8"/>
      <c r="J91" s="8"/>
      <c r="K91" s="8"/>
      <c r="L91" s="8"/>
      <c r="M91" s="8"/>
      <c r="N91" s="8"/>
      <c r="O91" s="8"/>
      <c r="P91" s="8"/>
      <c r="Q91" s="8"/>
      <c r="R91" s="8"/>
      <c r="S91" s="273"/>
      <c r="T91" s="494"/>
      <c r="U91" s="12">
        <v>34</v>
      </c>
      <c r="V91" s="1089"/>
      <c r="W91" s="765"/>
      <c r="X91" s="156"/>
      <c r="Y91" s="8"/>
      <c r="Z91" s="8"/>
      <c r="AA91" s="8"/>
      <c r="AB91" s="8"/>
      <c r="AC91" s="8"/>
      <c r="AD91" s="8"/>
      <c r="AE91" s="8"/>
      <c r="AF91" s="8"/>
      <c r="AG91" s="8"/>
      <c r="AH91" s="8"/>
      <c r="AI91" s="8"/>
      <c r="AJ91" s="8"/>
      <c r="AK91" s="8"/>
      <c r="AL91" s="273"/>
    </row>
    <row r="92" spans="1:38" ht="12.75" customHeight="1" x14ac:dyDescent="0.2">
      <c r="A92" s="494"/>
      <c r="B92" s="12">
        <v>35</v>
      </c>
      <c r="C92" s="1089"/>
      <c r="D92" s="765"/>
      <c r="E92" s="156"/>
      <c r="F92" s="8"/>
      <c r="G92" s="8"/>
      <c r="H92" s="8"/>
      <c r="I92" s="8"/>
      <c r="J92" s="8"/>
      <c r="K92" s="8"/>
      <c r="L92" s="8"/>
      <c r="M92" s="8"/>
      <c r="N92" s="8"/>
      <c r="O92" s="8"/>
      <c r="P92" s="8"/>
      <c r="Q92" s="8"/>
      <c r="R92" s="8"/>
      <c r="S92" s="273"/>
      <c r="T92" s="494"/>
      <c r="U92" s="12">
        <v>35</v>
      </c>
      <c r="V92" s="1089"/>
      <c r="W92" s="765"/>
      <c r="X92" s="156"/>
      <c r="Y92" s="8"/>
      <c r="Z92" s="8"/>
      <c r="AA92" s="8"/>
      <c r="AB92" s="8"/>
      <c r="AC92" s="8"/>
      <c r="AD92" s="8"/>
      <c r="AE92" s="8"/>
      <c r="AF92" s="8"/>
      <c r="AG92" s="8"/>
      <c r="AH92" s="8"/>
      <c r="AI92" s="8"/>
      <c r="AJ92" s="8"/>
      <c r="AK92" s="8"/>
      <c r="AL92" s="273"/>
    </row>
    <row r="93" spans="1:38" ht="12.75" customHeight="1" x14ac:dyDescent="0.2">
      <c r="A93" s="494"/>
      <c r="B93" s="12">
        <v>36</v>
      </c>
      <c r="C93" s="1089"/>
      <c r="D93" s="765"/>
      <c r="E93" s="156"/>
      <c r="F93" s="8"/>
      <c r="G93" s="8"/>
      <c r="H93" s="8"/>
      <c r="I93" s="8"/>
      <c r="J93" s="8"/>
      <c r="K93" s="8"/>
      <c r="L93" s="8"/>
      <c r="M93" s="8"/>
      <c r="N93" s="8"/>
      <c r="O93" s="8"/>
      <c r="P93" s="8"/>
      <c r="Q93" s="8"/>
      <c r="R93" s="8"/>
      <c r="S93" s="273"/>
      <c r="T93" s="494"/>
      <c r="U93" s="12">
        <v>36</v>
      </c>
      <c r="V93" s="1089"/>
      <c r="W93" s="765"/>
      <c r="X93" s="156"/>
      <c r="Y93" s="8"/>
      <c r="Z93" s="8"/>
      <c r="AA93" s="8"/>
      <c r="AB93" s="8"/>
      <c r="AC93" s="8"/>
      <c r="AD93" s="8"/>
      <c r="AE93" s="8"/>
      <c r="AF93" s="8"/>
      <c r="AG93" s="8"/>
      <c r="AH93" s="8"/>
      <c r="AI93" s="8"/>
      <c r="AJ93" s="8"/>
      <c r="AK93" s="8"/>
      <c r="AL93" s="273"/>
    </row>
    <row r="94" spans="1:38" ht="12.75" customHeight="1" x14ac:dyDescent="0.2">
      <c r="A94" s="494"/>
      <c r="B94" s="12">
        <v>37</v>
      </c>
      <c r="C94" s="1089"/>
      <c r="D94" s="765"/>
      <c r="E94" s="156"/>
      <c r="F94" s="8"/>
      <c r="G94" s="8"/>
      <c r="H94" s="8"/>
      <c r="I94" s="8"/>
      <c r="J94" s="8"/>
      <c r="K94" s="8"/>
      <c r="L94" s="8"/>
      <c r="M94" s="8"/>
      <c r="N94" s="8"/>
      <c r="O94" s="8"/>
      <c r="P94" s="8"/>
      <c r="Q94" s="8"/>
      <c r="R94" s="8"/>
      <c r="S94" s="273"/>
      <c r="T94" s="494"/>
      <c r="U94" s="12">
        <v>37</v>
      </c>
      <c r="V94" s="1089"/>
      <c r="W94" s="765"/>
      <c r="X94" s="156"/>
      <c r="Y94" s="8"/>
      <c r="Z94" s="8"/>
      <c r="AA94" s="8"/>
      <c r="AB94" s="8"/>
      <c r="AC94" s="8"/>
      <c r="AD94" s="8"/>
      <c r="AE94" s="8"/>
      <c r="AF94" s="8"/>
      <c r="AG94" s="8"/>
      <c r="AH94" s="8"/>
      <c r="AI94" s="8"/>
      <c r="AJ94" s="8"/>
      <c r="AK94" s="8"/>
      <c r="AL94" s="273"/>
    </row>
    <row r="95" spans="1:38" ht="12.75" customHeight="1" x14ac:dyDescent="0.2">
      <c r="A95" s="494"/>
      <c r="B95" s="12">
        <v>38</v>
      </c>
      <c r="C95" s="1089"/>
      <c r="D95" s="765"/>
      <c r="E95" s="156"/>
      <c r="F95" s="8"/>
      <c r="G95" s="8"/>
      <c r="H95" s="8"/>
      <c r="I95" s="8"/>
      <c r="J95" s="8"/>
      <c r="K95" s="8"/>
      <c r="L95" s="8"/>
      <c r="M95" s="8"/>
      <c r="N95" s="8"/>
      <c r="O95" s="8"/>
      <c r="P95" s="8"/>
      <c r="Q95" s="8"/>
      <c r="R95" s="8"/>
      <c r="S95" s="273"/>
      <c r="T95" s="494"/>
      <c r="U95" s="12">
        <v>38</v>
      </c>
      <c r="V95" s="1089"/>
      <c r="W95" s="765"/>
      <c r="X95" s="156"/>
      <c r="Y95" s="8"/>
      <c r="Z95" s="8"/>
      <c r="AA95" s="8"/>
      <c r="AB95" s="8"/>
      <c r="AC95" s="8"/>
      <c r="AD95" s="8"/>
      <c r="AE95" s="8"/>
      <c r="AF95" s="8"/>
      <c r="AG95" s="8"/>
      <c r="AH95" s="8"/>
      <c r="AI95" s="8"/>
      <c r="AJ95" s="8"/>
      <c r="AK95" s="8"/>
      <c r="AL95" s="273"/>
    </row>
    <row r="96" spans="1:38" ht="12.75" customHeight="1" x14ac:dyDescent="0.2">
      <c r="A96" s="494"/>
      <c r="B96" s="12">
        <v>39</v>
      </c>
      <c r="C96" s="1089"/>
      <c r="D96" s="765"/>
      <c r="E96" s="156"/>
      <c r="F96" s="8"/>
      <c r="G96" s="8"/>
      <c r="H96" s="8"/>
      <c r="I96" s="8"/>
      <c r="J96" s="8"/>
      <c r="K96" s="8"/>
      <c r="L96" s="8"/>
      <c r="M96" s="8"/>
      <c r="N96" s="8"/>
      <c r="O96" s="8"/>
      <c r="P96" s="8"/>
      <c r="Q96" s="8"/>
      <c r="R96" s="8"/>
      <c r="S96" s="273"/>
      <c r="T96" s="494"/>
      <c r="U96" s="12">
        <v>39</v>
      </c>
      <c r="V96" s="1089"/>
      <c r="W96" s="765"/>
      <c r="X96" s="156"/>
      <c r="Y96" s="8"/>
      <c r="Z96" s="8"/>
      <c r="AA96" s="8"/>
      <c r="AB96" s="8"/>
      <c r="AC96" s="8"/>
      <c r="AD96" s="8"/>
      <c r="AE96" s="8"/>
      <c r="AF96" s="8"/>
      <c r="AG96" s="8"/>
      <c r="AH96" s="8"/>
      <c r="AI96" s="8"/>
      <c r="AJ96" s="8"/>
      <c r="AK96" s="8"/>
      <c r="AL96" s="273"/>
    </row>
    <row r="97" spans="1:38" ht="12.75" customHeight="1" x14ac:dyDescent="0.2">
      <c r="A97" s="494"/>
      <c r="B97" s="12">
        <v>40</v>
      </c>
      <c r="C97" s="1089"/>
      <c r="D97" s="765"/>
      <c r="E97" s="156"/>
      <c r="F97" s="8"/>
      <c r="G97" s="8"/>
      <c r="H97" s="8"/>
      <c r="I97" s="8"/>
      <c r="J97" s="8"/>
      <c r="K97" s="8"/>
      <c r="L97" s="8"/>
      <c r="M97" s="8"/>
      <c r="N97" s="8"/>
      <c r="O97" s="8"/>
      <c r="P97" s="8"/>
      <c r="Q97" s="8"/>
      <c r="R97" s="8"/>
      <c r="S97" s="273"/>
      <c r="T97" s="494"/>
      <c r="U97" s="12">
        <v>40</v>
      </c>
      <c r="V97" s="1089"/>
      <c r="W97" s="765"/>
      <c r="X97" s="156"/>
      <c r="Y97" s="8"/>
      <c r="Z97" s="8"/>
      <c r="AA97" s="8"/>
      <c r="AB97" s="8"/>
      <c r="AC97" s="8"/>
      <c r="AD97" s="8"/>
      <c r="AE97" s="8"/>
      <c r="AF97" s="8"/>
      <c r="AG97" s="8"/>
      <c r="AH97" s="8"/>
      <c r="AI97" s="8"/>
      <c r="AJ97" s="8"/>
      <c r="AK97" s="8"/>
      <c r="AL97" s="273"/>
    </row>
    <row r="98" spans="1:38" ht="12.75" customHeight="1" x14ac:dyDescent="0.2">
      <c r="A98" s="494"/>
      <c r="B98" s="12">
        <v>41</v>
      </c>
      <c r="C98" s="1089"/>
      <c r="D98" s="765"/>
      <c r="E98" s="156"/>
      <c r="F98" s="8"/>
      <c r="G98" s="8"/>
      <c r="H98" s="8"/>
      <c r="I98" s="8"/>
      <c r="J98" s="8"/>
      <c r="K98" s="8"/>
      <c r="L98" s="8"/>
      <c r="M98" s="8"/>
      <c r="N98" s="8"/>
      <c r="O98" s="8"/>
      <c r="P98" s="8"/>
      <c r="Q98" s="8"/>
      <c r="R98" s="8"/>
      <c r="S98" s="273"/>
      <c r="T98" s="494"/>
      <c r="U98" s="12">
        <v>41</v>
      </c>
      <c r="V98" s="1089"/>
      <c r="W98" s="765"/>
      <c r="X98" s="156"/>
      <c r="Y98" s="8"/>
      <c r="Z98" s="8"/>
      <c r="AA98" s="8"/>
      <c r="AB98" s="8"/>
      <c r="AC98" s="8"/>
      <c r="AD98" s="8"/>
      <c r="AE98" s="8"/>
      <c r="AF98" s="8"/>
      <c r="AG98" s="8"/>
      <c r="AH98" s="8"/>
      <c r="AI98" s="8"/>
      <c r="AJ98" s="8"/>
      <c r="AK98" s="8"/>
      <c r="AL98" s="273"/>
    </row>
    <row r="99" spans="1:38" ht="12.75" customHeight="1" x14ac:dyDescent="0.2">
      <c r="A99" s="494"/>
      <c r="B99" s="12">
        <v>42</v>
      </c>
      <c r="C99" s="1089"/>
      <c r="D99" s="765"/>
      <c r="E99" s="156"/>
      <c r="F99" s="8"/>
      <c r="G99" s="8"/>
      <c r="H99" s="8"/>
      <c r="I99" s="8"/>
      <c r="J99" s="8"/>
      <c r="K99" s="8"/>
      <c r="L99" s="8"/>
      <c r="M99" s="8"/>
      <c r="N99" s="8"/>
      <c r="O99" s="8"/>
      <c r="P99" s="8"/>
      <c r="Q99" s="8"/>
      <c r="R99" s="8"/>
      <c r="S99" s="273"/>
      <c r="T99" s="494"/>
      <c r="U99" s="12">
        <v>42</v>
      </c>
      <c r="V99" s="1089"/>
      <c r="W99" s="765"/>
      <c r="X99" s="156"/>
      <c r="Y99" s="8"/>
      <c r="Z99" s="8"/>
      <c r="AA99" s="8"/>
      <c r="AB99" s="8"/>
      <c r="AC99" s="8"/>
      <c r="AD99" s="8"/>
      <c r="AE99" s="8"/>
      <c r="AF99" s="8"/>
      <c r="AG99" s="8"/>
      <c r="AH99" s="8"/>
      <c r="AI99" s="8"/>
      <c r="AJ99" s="8"/>
      <c r="AK99" s="8"/>
      <c r="AL99" s="273"/>
    </row>
    <row r="100" spans="1:38" ht="12.75" customHeight="1" x14ac:dyDescent="0.2">
      <c r="A100" s="494"/>
      <c r="B100" s="12">
        <v>43</v>
      </c>
      <c r="C100" s="1089"/>
      <c r="D100" s="765"/>
      <c r="E100" s="156"/>
      <c r="F100" s="8"/>
      <c r="G100" s="8"/>
      <c r="H100" s="8"/>
      <c r="I100" s="8"/>
      <c r="J100" s="8"/>
      <c r="K100" s="8"/>
      <c r="L100" s="8"/>
      <c r="M100" s="8"/>
      <c r="N100" s="8"/>
      <c r="O100" s="8"/>
      <c r="P100" s="8"/>
      <c r="Q100" s="8"/>
      <c r="R100" s="8"/>
      <c r="S100" s="273"/>
      <c r="T100" s="494"/>
      <c r="U100" s="12">
        <v>43</v>
      </c>
      <c r="V100" s="1089"/>
      <c r="W100" s="765"/>
      <c r="X100" s="156"/>
      <c r="Y100" s="8"/>
      <c r="Z100" s="8"/>
      <c r="AA100" s="8"/>
      <c r="AB100" s="8"/>
      <c r="AC100" s="8"/>
      <c r="AD100" s="8"/>
      <c r="AE100" s="8"/>
      <c r="AF100" s="8"/>
      <c r="AG100" s="8"/>
      <c r="AH100" s="8"/>
      <c r="AI100" s="8"/>
      <c r="AJ100" s="8"/>
      <c r="AK100" s="8"/>
      <c r="AL100" s="273"/>
    </row>
    <row r="101" spans="1:38" ht="12.75" customHeight="1" x14ac:dyDescent="0.2">
      <c r="A101" s="494"/>
      <c r="B101" s="12">
        <v>44</v>
      </c>
      <c r="C101" s="1089"/>
      <c r="D101" s="765"/>
      <c r="E101" s="156"/>
      <c r="F101" s="8"/>
      <c r="G101" s="8"/>
      <c r="H101" s="8"/>
      <c r="I101" s="8"/>
      <c r="J101" s="8"/>
      <c r="K101" s="8"/>
      <c r="L101" s="8"/>
      <c r="M101" s="8"/>
      <c r="N101" s="8"/>
      <c r="O101" s="8"/>
      <c r="P101" s="8"/>
      <c r="Q101" s="8"/>
      <c r="R101" s="8"/>
      <c r="S101" s="273"/>
      <c r="T101" s="494"/>
      <c r="U101" s="12">
        <v>44</v>
      </c>
      <c r="V101" s="1089"/>
      <c r="W101" s="765"/>
      <c r="X101" s="156"/>
      <c r="Y101" s="8"/>
      <c r="Z101" s="8"/>
      <c r="AA101" s="8"/>
      <c r="AB101" s="8"/>
      <c r="AC101" s="8"/>
      <c r="AD101" s="8"/>
      <c r="AE101" s="8"/>
      <c r="AF101" s="8"/>
      <c r="AG101" s="8"/>
      <c r="AH101" s="8"/>
      <c r="AI101" s="8"/>
      <c r="AJ101" s="8"/>
      <c r="AK101" s="8"/>
      <c r="AL101" s="273"/>
    </row>
    <row r="102" spans="1:38" ht="12.75" customHeight="1" x14ac:dyDescent="0.2">
      <c r="A102" s="494"/>
      <c r="B102" s="12">
        <v>45</v>
      </c>
      <c r="C102" s="1089"/>
      <c r="D102" s="765"/>
      <c r="E102" s="156"/>
      <c r="F102" s="8"/>
      <c r="G102" s="8"/>
      <c r="H102" s="8"/>
      <c r="I102" s="8"/>
      <c r="J102" s="8"/>
      <c r="K102" s="8"/>
      <c r="L102" s="8"/>
      <c r="M102" s="8"/>
      <c r="N102" s="8"/>
      <c r="O102" s="8"/>
      <c r="P102" s="8"/>
      <c r="Q102" s="8"/>
      <c r="R102" s="8"/>
      <c r="S102" s="273"/>
      <c r="T102" s="494"/>
      <c r="U102" s="12">
        <v>45</v>
      </c>
      <c r="V102" s="1089"/>
      <c r="W102" s="765"/>
      <c r="X102" s="156"/>
      <c r="Y102" s="8"/>
      <c r="Z102" s="8"/>
      <c r="AA102" s="8"/>
      <c r="AB102" s="8"/>
      <c r="AC102" s="8"/>
      <c r="AD102" s="8"/>
      <c r="AE102" s="8"/>
      <c r="AF102" s="8"/>
      <c r="AG102" s="8"/>
      <c r="AH102" s="8"/>
      <c r="AI102" s="8"/>
      <c r="AJ102" s="8"/>
      <c r="AK102" s="8"/>
      <c r="AL102" s="273"/>
    </row>
    <row r="103" spans="1:38" ht="12.75" customHeight="1" x14ac:dyDescent="0.2">
      <c r="A103" s="494"/>
      <c r="B103" s="12">
        <v>46</v>
      </c>
      <c r="C103" s="1089"/>
      <c r="D103" s="765"/>
      <c r="E103" s="156"/>
      <c r="F103" s="8"/>
      <c r="G103" s="8"/>
      <c r="H103" s="8"/>
      <c r="I103" s="8"/>
      <c r="J103" s="8"/>
      <c r="K103" s="8"/>
      <c r="L103" s="8"/>
      <c r="M103" s="8"/>
      <c r="N103" s="8"/>
      <c r="O103" s="8"/>
      <c r="P103" s="8"/>
      <c r="Q103" s="8"/>
      <c r="R103" s="8"/>
      <c r="S103" s="273"/>
      <c r="T103" s="494"/>
      <c r="U103" s="12">
        <v>46</v>
      </c>
      <c r="V103" s="1089"/>
      <c r="W103" s="765"/>
      <c r="X103" s="156"/>
      <c r="Y103" s="8"/>
      <c r="Z103" s="8"/>
      <c r="AA103" s="8"/>
      <c r="AB103" s="8"/>
      <c r="AC103" s="8"/>
      <c r="AD103" s="8"/>
      <c r="AE103" s="8"/>
      <c r="AF103" s="8"/>
      <c r="AG103" s="8"/>
      <c r="AH103" s="8"/>
      <c r="AI103" s="8"/>
      <c r="AJ103" s="8"/>
      <c r="AK103" s="8"/>
      <c r="AL103" s="273"/>
    </row>
    <row r="104" spans="1:38" ht="12.75" customHeight="1" x14ac:dyDescent="0.2">
      <c r="A104" s="494"/>
      <c r="B104" s="12">
        <v>47</v>
      </c>
      <c r="C104" s="1089"/>
      <c r="D104" s="765"/>
      <c r="E104" s="156"/>
      <c r="F104" s="8"/>
      <c r="G104" s="8"/>
      <c r="H104" s="8"/>
      <c r="I104" s="8"/>
      <c r="J104" s="8"/>
      <c r="K104" s="8"/>
      <c r="L104" s="8"/>
      <c r="M104" s="8"/>
      <c r="N104" s="8"/>
      <c r="O104" s="8"/>
      <c r="P104" s="8"/>
      <c r="Q104" s="8"/>
      <c r="R104" s="8"/>
      <c r="S104" s="273"/>
      <c r="T104" s="494"/>
      <c r="U104" s="12">
        <v>47</v>
      </c>
      <c r="V104" s="1089"/>
      <c r="W104" s="765"/>
      <c r="X104" s="156"/>
      <c r="Y104" s="8"/>
      <c r="Z104" s="8"/>
      <c r="AA104" s="8"/>
      <c r="AB104" s="8"/>
      <c r="AC104" s="8"/>
      <c r="AD104" s="8"/>
      <c r="AE104" s="8"/>
      <c r="AF104" s="8"/>
      <c r="AG104" s="8"/>
      <c r="AH104" s="8"/>
      <c r="AI104" s="8"/>
      <c r="AJ104" s="8"/>
      <c r="AK104" s="8"/>
      <c r="AL104" s="273"/>
    </row>
    <row r="105" spans="1:38" ht="12.75" customHeight="1" x14ac:dyDescent="0.2">
      <c r="A105" s="494"/>
      <c r="B105" s="12">
        <v>48</v>
      </c>
      <c r="C105" s="1089"/>
      <c r="D105" s="765"/>
      <c r="E105" s="156"/>
      <c r="F105" s="8"/>
      <c r="G105" s="8"/>
      <c r="H105" s="8"/>
      <c r="I105" s="8"/>
      <c r="J105" s="8"/>
      <c r="K105" s="8"/>
      <c r="L105" s="8"/>
      <c r="M105" s="8"/>
      <c r="N105" s="8"/>
      <c r="O105" s="8"/>
      <c r="P105" s="8"/>
      <c r="Q105" s="8"/>
      <c r="R105" s="8"/>
      <c r="S105" s="273"/>
      <c r="T105" s="494"/>
      <c r="U105" s="12">
        <v>48</v>
      </c>
      <c r="V105" s="1089"/>
      <c r="W105" s="765"/>
      <c r="X105" s="156"/>
      <c r="Y105" s="8"/>
      <c r="Z105" s="8"/>
      <c r="AA105" s="8"/>
      <c r="AB105" s="8"/>
      <c r="AC105" s="8"/>
      <c r="AD105" s="8"/>
      <c r="AE105" s="8"/>
      <c r="AF105" s="8"/>
      <c r="AG105" s="8"/>
      <c r="AH105" s="8"/>
      <c r="AI105" s="8"/>
      <c r="AJ105" s="8"/>
      <c r="AK105" s="8"/>
      <c r="AL105" s="273"/>
    </row>
    <row r="106" spans="1:38" ht="12.75" customHeight="1" x14ac:dyDescent="0.2">
      <c r="A106" s="494"/>
      <c r="B106" s="12">
        <v>49</v>
      </c>
      <c r="C106" s="1089"/>
      <c r="D106" s="765"/>
      <c r="E106" s="156"/>
      <c r="F106" s="8"/>
      <c r="G106" s="8"/>
      <c r="H106" s="8"/>
      <c r="I106" s="8"/>
      <c r="J106" s="8"/>
      <c r="K106" s="8"/>
      <c r="L106" s="8"/>
      <c r="M106" s="8"/>
      <c r="N106" s="8"/>
      <c r="O106" s="8"/>
      <c r="P106" s="8"/>
      <c r="Q106" s="8"/>
      <c r="R106" s="8"/>
      <c r="S106" s="273"/>
      <c r="T106" s="494"/>
      <c r="U106" s="12">
        <v>49</v>
      </c>
      <c r="V106" s="1089"/>
      <c r="W106" s="765"/>
      <c r="X106" s="156"/>
      <c r="Y106" s="8"/>
      <c r="Z106" s="8"/>
      <c r="AA106" s="8"/>
      <c r="AB106" s="8"/>
      <c r="AC106" s="8"/>
      <c r="AD106" s="8"/>
      <c r="AE106" s="8"/>
      <c r="AF106" s="8"/>
      <c r="AG106" s="8"/>
      <c r="AH106" s="8"/>
      <c r="AI106" s="8"/>
      <c r="AJ106" s="8"/>
      <c r="AK106" s="8"/>
      <c r="AL106" s="273"/>
    </row>
    <row r="107" spans="1:38" ht="12.75" customHeight="1" x14ac:dyDescent="0.2">
      <c r="A107" s="494"/>
      <c r="B107" s="12">
        <v>50</v>
      </c>
      <c r="C107" s="1089"/>
      <c r="D107" s="765"/>
      <c r="E107" s="156"/>
      <c r="F107" s="8"/>
      <c r="G107" s="8"/>
      <c r="H107" s="8"/>
      <c r="I107" s="8"/>
      <c r="J107" s="8"/>
      <c r="K107" s="8"/>
      <c r="L107" s="8"/>
      <c r="M107" s="8"/>
      <c r="N107" s="8"/>
      <c r="O107" s="8"/>
      <c r="P107" s="8"/>
      <c r="Q107" s="8"/>
      <c r="R107" s="8"/>
      <c r="S107" s="273"/>
      <c r="T107" s="494"/>
      <c r="U107" s="12">
        <v>50</v>
      </c>
      <c r="V107" s="1089"/>
      <c r="W107" s="765"/>
      <c r="X107" s="156"/>
      <c r="Y107" s="8"/>
      <c r="Z107" s="8"/>
      <c r="AA107" s="8"/>
      <c r="AB107" s="8"/>
      <c r="AC107" s="8"/>
      <c r="AD107" s="8"/>
      <c r="AE107" s="8"/>
      <c r="AF107" s="8"/>
      <c r="AG107" s="8"/>
      <c r="AH107" s="8"/>
      <c r="AI107" s="8"/>
      <c r="AJ107" s="8"/>
      <c r="AK107" s="8"/>
      <c r="AL107" s="273"/>
    </row>
    <row r="108" spans="1:38" ht="12.75" customHeight="1" x14ac:dyDescent="0.2">
      <c r="A108" s="494"/>
      <c r="B108" s="12">
        <v>51</v>
      </c>
      <c r="C108" s="1089"/>
      <c r="D108" s="765"/>
      <c r="E108" s="156"/>
      <c r="F108" s="8"/>
      <c r="G108" s="8"/>
      <c r="H108" s="8"/>
      <c r="I108" s="8"/>
      <c r="J108" s="8"/>
      <c r="K108" s="8"/>
      <c r="L108" s="8"/>
      <c r="M108" s="8"/>
      <c r="N108" s="8"/>
      <c r="O108" s="8"/>
      <c r="P108" s="8"/>
      <c r="Q108" s="8"/>
      <c r="R108" s="8"/>
      <c r="S108" s="273"/>
      <c r="T108" s="494"/>
      <c r="U108" s="12">
        <v>51</v>
      </c>
      <c r="V108" s="1089"/>
      <c r="W108" s="765"/>
      <c r="X108" s="156"/>
      <c r="Y108" s="8"/>
      <c r="Z108" s="8"/>
      <c r="AA108" s="8"/>
      <c r="AB108" s="8"/>
      <c r="AC108" s="8"/>
      <c r="AD108" s="8"/>
      <c r="AE108" s="8"/>
      <c r="AF108" s="8"/>
      <c r="AG108" s="8"/>
      <c r="AH108" s="8"/>
      <c r="AI108" s="8"/>
      <c r="AJ108" s="8"/>
      <c r="AK108" s="8"/>
      <c r="AL108" s="273"/>
    </row>
    <row r="109" spans="1:38" ht="12.75" customHeight="1" x14ac:dyDescent="0.2">
      <c r="A109" s="494"/>
      <c r="B109" s="12">
        <v>52</v>
      </c>
      <c r="C109" s="1089"/>
      <c r="D109" s="765"/>
      <c r="E109" s="156"/>
      <c r="F109" s="8"/>
      <c r="G109" s="8"/>
      <c r="H109" s="8"/>
      <c r="I109" s="8"/>
      <c r="J109" s="8"/>
      <c r="K109" s="8"/>
      <c r="L109" s="8"/>
      <c r="M109" s="8"/>
      <c r="N109" s="8"/>
      <c r="O109" s="8"/>
      <c r="P109" s="8"/>
      <c r="Q109" s="8"/>
      <c r="R109" s="8"/>
      <c r="S109" s="273"/>
      <c r="T109" s="494"/>
      <c r="U109" s="12">
        <v>52</v>
      </c>
      <c r="V109" s="1089"/>
      <c r="W109" s="765"/>
      <c r="X109" s="156"/>
      <c r="Y109" s="8"/>
      <c r="Z109" s="8"/>
      <c r="AA109" s="8"/>
      <c r="AB109" s="8"/>
      <c r="AC109" s="8"/>
      <c r="AD109" s="8"/>
      <c r="AE109" s="8"/>
      <c r="AF109" s="8"/>
      <c r="AG109" s="8"/>
      <c r="AH109" s="8"/>
      <c r="AI109" s="8"/>
      <c r="AJ109" s="8"/>
      <c r="AK109" s="8"/>
      <c r="AL109" s="273"/>
    </row>
    <row r="110" spans="1:38" ht="12.75" customHeight="1" x14ac:dyDescent="0.2">
      <c r="A110" s="494"/>
      <c r="B110" s="12">
        <v>53</v>
      </c>
      <c r="C110" s="1089"/>
      <c r="D110" s="765"/>
      <c r="E110" s="156"/>
      <c r="F110" s="8"/>
      <c r="G110" s="8"/>
      <c r="H110" s="8"/>
      <c r="I110" s="8"/>
      <c r="J110" s="8"/>
      <c r="K110" s="8"/>
      <c r="L110" s="8"/>
      <c r="M110" s="8"/>
      <c r="N110" s="8"/>
      <c r="O110" s="8"/>
      <c r="P110" s="8"/>
      <c r="Q110" s="8"/>
      <c r="R110" s="8"/>
      <c r="S110" s="273"/>
      <c r="T110" s="494"/>
      <c r="U110" s="12">
        <v>53</v>
      </c>
      <c r="V110" s="1089"/>
      <c r="W110" s="765"/>
      <c r="X110" s="156"/>
      <c r="Y110" s="8"/>
      <c r="Z110" s="8"/>
      <c r="AA110" s="8"/>
      <c r="AB110" s="8"/>
      <c r="AC110" s="8"/>
      <c r="AD110" s="8"/>
      <c r="AE110" s="8"/>
      <c r="AF110" s="8"/>
      <c r="AG110" s="8"/>
      <c r="AH110" s="8"/>
      <c r="AI110" s="8"/>
      <c r="AJ110" s="8"/>
      <c r="AK110" s="8"/>
      <c r="AL110" s="273"/>
    </row>
    <row r="111" spans="1:38" ht="12.75" customHeight="1" x14ac:dyDescent="0.2">
      <c r="A111" s="494"/>
      <c r="B111" s="12">
        <v>54</v>
      </c>
      <c r="C111" s="1089"/>
      <c r="D111" s="765"/>
      <c r="E111" s="156"/>
      <c r="F111" s="8"/>
      <c r="G111" s="8"/>
      <c r="H111" s="8"/>
      <c r="I111" s="8"/>
      <c r="J111" s="8"/>
      <c r="K111" s="8"/>
      <c r="L111" s="8"/>
      <c r="M111" s="8"/>
      <c r="N111" s="8"/>
      <c r="O111" s="8"/>
      <c r="P111" s="8"/>
      <c r="Q111" s="8"/>
      <c r="R111" s="8"/>
      <c r="S111" s="273"/>
      <c r="T111" s="494"/>
      <c r="U111" s="12">
        <v>54</v>
      </c>
      <c r="V111" s="1089"/>
      <c r="W111" s="765"/>
      <c r="X111" s="156"/>
      <c r="Y111" s="8"/>
      <c r="Z111" s="8"/>
      <c r="AA111" s="8"/>
      <c r="AB111" s="8"/>
      <c r="AC111" s="8"/>
      <c r="AD111" s="8"/>
      <c r="AE111" s="8"/>
      <c r="AF111" s="8"/>
      <c r="AG111" s="8"/>
      <c r="AH111" s="8"/>
      <c r="AI111" s="8"/>
      <c r="AJ111" s="8"/>
      <c r="AK111" s="8"/>
      <c r="AL111" s="273"/>
    </row>
    <row r="112" spans="1:38" ht="12.75" customHeight="1" x14ac:dyDescent="0.2">
      <c r="A112" s="494"/>
      <c r="B112" s="12">
        <v>55</v>
      </c>
      <c r="C112" s="1089"/>
      <c r="D112" s="765"/>
      <c r="E112" s="156"/>
      <c r="F112" s="8"/>
      <c r="G112" s="8"/>
      <c r="H112" s="8"/>
      <c r="I112" s="8"/>
      <c r="J112" s="8"/>
      <c r="K112" s="8"/>
      <c r="L112" s="8"/>
      <c r="M112" s="8"/>
      <c r="N112" s="8"/>
      <c r="O112" s="8"/>
      <c r="P112" s="8"/>
      <c r="Q112" s="8"/>
      <c r="R112" s="8"/>
      <c r="S112" s="273"/>
      <c r="T112" s="494"/>
      <c r="U112" s="12">
        <v>55</v>
      </c>
      <c r="V112" s="1089"/>
      <c r="W112" s="765"/>
      <c r="X112" s="156"/>
      <c r="Y112" s="8"/>
      <c r="Z112" s="8"/>
      <c r="AA112" s="8"/>
      <c r="AB112" s="8"/>
      <c r="AC112" s="8"/>
      <c r="AD112" s="8"/>
      <c r="AE112" s="8"/>
      <c r="AF112" s="8"/>
      <c r="AG112" s="8"/>
      <c r="AH112" s="8"/>
      <c r="AI112" s="8"/>
      <c r="AJ112" s="8"/>
      <c r="AK112" s="8"/>
      <c r="AL112" s="273"/>
    </row>
    <row r="113" spans="1:38" ht="12.75" customHeight="1" x14ac:dyDescent="0.2">
      <c r="A113" s="494"/>
      <c r="B113" s="12">
        <v>56</v>
      </c>
      <c r="C113" s="1089"/>
      <c r="D113" s="765"/>
      <c r="E113" s="156"/>
      <c r="F113" s="8"/>
      <c r="G113" s="8"/>
      <c r="H113" s="8"/>
      <c r="I113" s="8"/>
      <c r="J113" s="8"/>
      <c r="K113" s="8"/>
      <c r="L113" s="8"/>
      <c r="M113" s="8"/>
      <c r="N113" s="8"/>
      <c r="O113" s="8"/>
      <c r="P113" s="8"/>
      <c r="Q113" s="8"/>
      <c r="R113" s="8"/>
      <c r="S113" s="273"/>
      <c r="T113" s="494"/>
      <c r="U113" s="12">
        <v>56</v>
      </c>
      <c r="V113" s="1089"/>
      <c r="W113" s="765"/>
      <c r="X113" s="156"/>
      <c r="Y113" s="8"/>
      <c r="Z113" s="8"/>
      <c r="AA113" s="8"/>
      <c r="AB113" s="8"/>
      <c r="AC113" s="8"/>
      <c r="AD113" s="8"/>
      <c r="AE113" s="8"/>
      <c r="AF113" s="8"/>
      <c r="AG113" s="8"/>
      <c r="AH113" s="8"/>
      <c r="AI113" s="8"/>
      <c r="AJ113" s="8"/>
      <c r="AK113" s="8"/>
      <c r="AL113" s="273"/>
    </row>
    <row r="114" spans="1:38" ht="12.75" customHeight="1" x14ac:dyDescent="0.2">
      <c r="A114" s="494"/>
      <c r="B114" s="12">
        <v>57</v>
      </c>
      <c r="C114" s="1089"/>
      <c r="D114" s="765"/>
      <c r="E114" s="156"/>
      <c r="F114" s="8"/>
      <c r="G114" s="8"/>
      <c r="H114" s="8"/>
      <c r="I114" s="8"/>
      <c r="J114" s="8"/>
      <c r="K114" s="8"/>
      <c r="L114" s="8"/>
      <c r="M114" s="8"/>
      <c r="N114" s="8"/>
      <c r="O114" s="8"/>
      <c r="P114" s="8"/>
      <c r="Q114" s="8"/>
      <c r="R114" s="8"/>
      <c r="S114" s="273"/>
      <c r="T114" s="494"/>
      <c r="U114" s="12">
        <v>57</v>
      </c>
      <c r="V114" s="1089"/>
      <c r="W114" s="765"/>
      <c r="X114" s="156"/>
      <c r="Y114" s="8"/>
      <c r="Z114" s="8"/>
      <c r="AA114" s="8"/>
      <c r="AB114" s="8"/>
      <c r="AC114" s="8"/>
      <c r="AD114" s="8"/>
      <c r="AE114" s="8"/>
      <c r="AF114" s="8"/>
      <c r="AG114" s="8"/>
      <c r="AH114" s="8"/>
      <c r="AI114" s="8"/>
      <c r="AJ114" s="8"/>
      <c r="AK114" s="8"/>
      <c r="AL114" s="273"/>
    </row>
    <row r="115" spans="1:38" ht="12.75" customHeight="1" x14ac:dyDescent="0.2">
      <c r="A115" s="494"/>
      <c r="B115" s="12">
        <v>58</v>
      </c>
      <c r="C115" s="1089"/>
      <c r="D115" s="765"/>
      <c r="E115" s="156"/>
      <c r="F115" s="8"/>
      <c r="G115" s="8"/>
      <c r="H115" s="8"/>
      <c r="I115" s="8"/>
      <c r="J115" s="8"/>
      <c r="K115" s="8"/>
      <c r="L115" s="8"/>
      <c r="M115" s="8"/>
      <c r="N115" s="8"/>
      <c r="O115" s="8"/>
      <c r="P115" s="8"/>
      <c r="Q115" s="8"/>
      <c r="R115" s="8"/>
      <c r="S115" s="273"/>
      <c r="T115" s="494"/>
      <c r="U115" s="12">
        <v>58</v>
      </c>
      <c r="V115" s="1089"/>
      <c r="W115" s="765"/>
      <c r="X115" s="156"/>
      <c r="Y115" s="8"/>
      <c r="Z115" s="8"/>
      <c r="AA115" s="8"/>
      <c r="AB115" s="8"/>
      <c r="AC115" s="8"/>
      <c r="AD115" s="8"/>
      <c r="AE115" s="8"/>
      <c r="AF115" s="8"/>
      <c r="AG115" s="8"/>
      <c r="AH115" s="8"/>
      <c r="AI115" s="8"/>
      <c r="AJ115" s="8"/>
      <c r="AK115" s="8"/>
      <c r="AL115" s="273"/>
    </row>
    <row r="116" spans="1:38" ht="12.75" customHeight="1" x14ac:dyDescent="0.2">
      <c r="A116" s="494"/>
      <c r="B116" s="12">
        <v>59</v>
      </c>
      <c r="C116" s="1089"/>
      <c r="D116" s="765"/>
      <c r="E116" s="156"/>
      <c r="F116" s="8"/>
      <c r="G116" s="8"/>
      <c r="H116" s="8"/>
      <c r="I116" s="8"/>
      <c r="J116" s="8"/>
      <c r="K116" s="8"/>
      <c r="L116" s="8"/>
      <c r="M116" s="8"/>
      <c r="N116" s="8"/>
      <c r="O116" s="8"/>
      <c r="P116" s="8"/>
      <c r="Q116" s="8"/>
      <c r="R116" s="8"/>
      <c r="S116" s="273"/>
      <c r="T116" s="494"/>
      <c r="U116" s="12">
        <v>59</v>
      </c>
      <c r="V116" s="1089"/>
      <c r="W116" s="765"/>
      <c r="X116" s="156"/>
      <c r="Y116" s="8"/>
      <c r="Z116" s="8"/>
      <c r="AA116" s="8"/>
      <c r="AB116" s="8"/>
      <c r="AC116" s="8"/>
      <c r="AD116" s="8"/>
      <c r="AE116" s="8"/>
      <c r="AF116" s="8"/>
      <c r="AG116" s="8"/>
      <c r="AH116" s="8"/>
      <c r="AI116" s="8"/>
      <c r="AJ116" s="8"/>
      <c r="AK116" s="8"/>
      <c r="AL116" s="273"/>
    </row>
    <row r="117" spans="1:38" ht="12.75" customHeight="1" x14ac:dyDescent="0.2">
      <c r="A117" s="494"/>
      <c r="B117" s="12">
        <v>60</v>
      </c>
      <c r="C117" s="1089"/>
      <c r="D117" s="765"/>
      <c r="E117" s="156"/>
      <c r="F117" s="8"/>
      <c r="G117" s="8"/>
      <c r="H117" s="8"/>
      <c r="I117" s="8"/>
      <c r="J117" s="8"/>
      <c r="K117" s="8"/>
      <c r="L117" s="8"/>
      <c r="M117" s="8"/>
      <c r="N117" s="8"/>
      <c r="O117" s="8"/>
      <c r="P117" s="8"/>
      <c r="Q117" s="8"/>
      <c r="R117" s="8"/>
      <c r="S117" s="273"/>
      <c r="T117" s="494"/>
      <c r="U117" s="12">
        <v>60</v>
      </c>
      <c r="V117" s="1089"/>
      <c r="W117" s="765"/>
      <c r="X117" s="156"/>
      <c r="Y117" s="8"/>
      <c r="Z117" s="8"/>
      <c r="AA117" s="8"/>
      <c r="AB117" s="8"/>
      <c r="AC117" s="8"/>
      <c r="AD117" s="8"/>
      <c r="AE117" s="8"/>
      <c r="AF117" s="8"/>
      <c r="AG117" s="8"/>
      <c r="AH117" s="8"/>
      <c r="AI117" s="8"/>
      <c r="AJ117" s="8"/>
      <c r="AK117" s="8"/>
      <c r="AL117" s="273"/>
    </row>
    <row r="118" spans="1:38" ht="12.75" customHeight="1" x14ac:dyDescent="0.2">
      <c r="A118" s="494"/>
      <c r="B118" s="12">
        <v>61</v>
      </c>
      <c r="C118" s="1089"/>
      <c r="D118" s="765"/>
      <c r="E118" s="156"/>
      <c r="F118" s="8"/>
      <c r="G118" s="8"/>
      <c r="H118" s="8"/>
      <c r="I118" s="8"/>
      <c r="J118" s="8"/>
      <c r="K118" s="8"/>
      <c r="L118" s="8"/>
      <c r="M118" s="8"/>
      <c r="N118" s="8"/>
      <c r="O118" s="8"/>
      <c r="P118" s="8"/>
      <c r="Q118" s="8"/>
      <c r="R118" s="8"/>
      <c r="S118" s="273"/>
      <c r="T118" s="494"/>
      <c r="U118" s="12">
        <v>61</v>
      </c>
      <c r="V118" s="1089"/>
      <c r="W118" s="765"/>
      <c r="X118" s="156"/>
      <c r="Y118" s="8"/>
      <c r="Z118" s="8"/>
      <c r="AA118" s="8"/>
      <c r="AB118" s="8"/>
      <c r="AC118" s="8"/>
      <c r="AD118" s="8"/>
      <c r="AE118" s="8"/>
      <c r="AF118" s="8"/>
      <c r="AG118" s="8"/>
      <c r="AH118" s="8"/>
      <c r="AI118" s="8"/>
      <c r="AJ118" s="8"/>
      <c r="AK118" s="8"/>
      <c r="AL118" s="273"/>
    </row>
    <row r="119" spans="1:38" ht="12.75" customHeight="1" x14ac:dyDescent="0.2">
      <c r="A119" s="494"/>
      <c r="B119" s="12">
        <v>62</v>
      </c>
      <c r="C119" s="1089"/>
      <c r="D119" s="765"/>
      <c r="E119" s="156"/>
      <c r="F119" s="8"/>
      <c r="G119" s="8"/>
      <c r="H119" s="8"/>
      <c r="I119" s="8"/>
      <c r="J119" s="8"/>
      <c r="K119" s="8"/>
      <c r="L119" s="8"/>
      <c r="M119" s="8"/>
      <c r="N119" s="8"/>
      <c r="O119" s="8"/>
      <c r="P119" s="8"/>
      <c r="Q119" s="8"/>
      <c r="R119" s="8"/>
      <c r="S119" s="273"/>
      <c r="T119" s="494"/>
      <c r="U119" s="12">
        <v>62</v>
      </c>
      <c r="V119" s="1089"/>
      <c r="W119" s="765"/>
      <c r="X119" s="156"/>
      <c r="Y119" s="8"/>
      <c r="Z119" s="8"/>
      <c r="AA119" s="8"/>
      <c r="AB119" s="8"/>
      <c r="AC119" s="8"/>
      <c r="AD119" s="8"/>
      <c r="AE119" s="8"/>
      <c r="AF119" s="8"/>
      <c r="AG119" s="8"/>
      <c r="AH119" s="8"/>
      <c r="AI119" s="8"/>
      <c r="AJ119" s="8"/>
      <c r="AK119" s="8"/>
      <c r="AL119" s="273"/>
    </row>
    <row r="120" spans="1:38" ht="12.75" customHeight="1" x14ac:dyDescent="0.2">
      <c r="A120" s="494"/>
      <c r="B120" s="12">
        <v>63</v>
      </c>
      <c r="C120" s="1089"/>
      <c r="D120" s="765"/>
      <c r="E120" s="156"/>
      <c r="F120" s="8"/>
      <c r="G120" s="8"/>
      <c r="H120" s="8"/>
      <c r="I120" s="8"/>
      <c r="J120" s="8"/>
      <c r="K120" s="8"/>
      <c r="L120" s="8"/>
      <c r="M120" s="8"/>
      <c r="N120" s="8"/>
      <c r="O120" s="8"/>
      <c r="P120" s="8"/>
      <c r="Q120" s="8"/>
      <c r="R120" s="8"/>
      <c r="S120" s="273"/>
      <c r="T120" s="494"/>
      <c r="U120" s="12">
        <v>63</v>
      </c>
      <c r="V120" s="1089"/>
      <c r="W120" s="765"/>
      <c r="X120" s="156"/>
      <c r="Y120" s="8"/>
      <c r="Z120" s="8"/>
      <c r="AA120" s="8"/>
      <c r="AB120" s="8"/>
      <c r="AC120" s="8"/>
      <c r="AD120" s="8"/>
      <c r="AE120" s="8"/>
      <c r="AF120" s="8"/>
      <c r="AG120" s="8"/>
      <c r="AH120" s="8"/>
      <c r="AI120" s="8"/>
      <c r="AJ120" s="8"/>
      <c r="AK120" s="8"/>
      <c r="AL120" s="273"/>
    </row>
    <row r="121" spans="1:38" ht="12.75" customHeight="1" x14ac:dyDescent="0.2">
      <c r="A121" s="494"/>
      <c r="B121" s="12">
        <v>64</v>
      </c>
      <c r="C121" s="1089"/>
      <c r="D121" s="765"/>
      <c r="E121" s="156"/>
      <c r="F121" s="8"/>
      <c r="G121" s="8"/>
      <c r="H121" s="8"/>
      <c r="I121" s="8"/>
      <c r="J121" s="8"/>
      <c r="K121" s="8"/>
      <c r="L121" s="8"/>
      <c r="M121" s="8"/>
      <c r="N121" s="8"/>
      <c r="O121" s="8"/>
      <c r="P121" s="8"/>
      <c r="Q121" s="8"/>
      <c r="R121" s="8"/>
      <c r="S121" s="273"/>
      <c r="T121" s="494"/>
      <c r="U121" s="12">
        <v>64</v>
      </c>
      <c r="V121" s="1089"/>
      <c r="W121" s="765"/>
      <c r="X121" s="156"/>
      <c r="Y121" s="8"/>
      <c r="Z121" s="8"/>
      <c r="AA121" s="8"/>
      <c r="AB121" s="8"/>
      <c r="AC121" s="8"/>
      <c r="AD121" s="8"/>
      <c r="AE121" s="8"/>
      <c r="AF121" s="8"/>
      <c r="AG121" s="8"/>
      <c r="AH121" s="8"/>
      <c r="AI121" s="8"/>
      <c r="AJ121" s="8"/>
      <c r="AK121" s="8"/>
      <c r="AL121" s="273"/>
    </row>
    <row r="122" spans="1:38" ht="12.75" customHeight="1" x14ac:dyDescent="0.2">
      <c r="A122" s="494"/>
      <c r="B122" s="12">
        <v>65</v>
      </c>
      <c r="C122" s="1089"/>
      <c r="D122" s="765"/>
      <c r="E122" s="156"/>
      <c r="F122" s="8"/>
      <c r="G122" s="8"/>
      <c r="H122" s="8"/>
      <c r="I122" s="8"/>
      <c r="J122" s="8"/>
      <c r="K122" s="8"/>
      <c r="L122" s="8"/>
      <c r="M122" s="8"/>
      <c r="N122" s="8"/>
      <c r="O122" s="8"/>
      <c r="P122" s="8"/>
      <c r="Q122" s="8"/>
      <c r="R122" s="8"/>
      <c r="S122" s="273"/>
      <c r="T122" s="494"/>
      <c r="U122" s="12">
        <v>65</v>
      </c>
      <c r="V122" s="1089"/>
      <c r="W122" s="765"/>
      <c r="X122" s="156"/>
      <c r="Y122" s="8"/>
      <c r="Z122" s="8"/>
      <c r="AA122" s="8"/>
      <c r="AB122" s="8"/>
      <c r="AC122" s="8"/>
      <c r="AD122" s="8"/>
      <c r="AE122" s="8"/>
      <c r="AF122" s="8"/>
      <c r="AG122" s="8"/>
      <c r="AH122" s="8"/>
      <c r="AI122" s="8"/>
      <c r="AJ122" s="8"/>
      <c r="AK122" s="8"/>
      <c r="AL122" s="273"/>
    </row>
    <row r="123" spans="1:38" ht="12.75" customHeight="1" x14ac:dyDescent="0.2">
      <c r="A123" s="494"/>
      <c r="B123" s="12">
        <v>66</v>
      </c>
      <c r="C123" s="1089"/>
      <c r="D123" s="765"/>
      <c r="E123" s="156"/>
      <c r="F123" s="8"/>
      <c r="G123" s="8"/>
      <c r="H123" s="8"/>
      <c r="I123" s="8"/>
      <c r="J123" s="8"/>
      <c r="K123" s="8"/>
      <c r="L123" s="8"/>
      <c r="M123" s="8"/>
      <c r="N123" s="8"/>
      <c r="O123" s="8"/>
      <c r="P123" s="8"/>
      <c r="Q123" s="8"/>
      <c r="R123" s="8"/>
      <c r="S123" s="273"/>
      <c r="T123" s="494"/>
      <c r="U123" s="12">
        <v>66</v>
      </c>
      <c r="V123" s="1089"/>
      <c r="W123" s="765"/>
      <c r="X123" s="156"/>
      <c r="Y123" s="8"/>
      <c r="Z123" s="8"/>
      <c r="AA123" s="8"/>
      <c r="AB123" s="8"/>
      <c r="AC123" s="8"/>
      <c r="AD123" s="8"/>
      <c r="AE123" s="8"/>
      <c r="AF123" s="8"/>
      <c r="AG123" s="8"/>
      <c r="AH123" s="8"/>
      <c r="AI123" s="8"/>
      <c r="AJ123" s="8"/>
      <c r="AK123" s="8"/>
      <c r="AL123" s="273"/>
    </row>
    <row r="124" spans="1:38" ht="12.75" customHeight="1" x14ac:dyDescent="0.2">
      <c r="A124" s="494"/>
      <c r="B124" s="12">
        <v>67</v>
      </c>
      <c r="C124" s="1089"/>
      <c r="D124" s="765"/>
      <c r="E124" s="156"/>
      <c r="F124" s="8"/>
      <c r="G124" s="8"/>
      <c r="H124" s="8"/>
      <c r="I124" s="8"/>
      <c r="J124" s="8"/>
      <c r="K124" s="8"/>
      <c r="L124" s="8"/>
      <c r="M124" s="8"/>
      <c r="N124" s="8"/>
      <c r="O124" s="8"/>
      <c r="P124" s="8"/>
      <c r="Q124" s="8"/>
      <c r="R124" s="8"/>
      <c r="S124" s="273"/>
      <c r="T124" s="494"/>
      <c r="U124" s="12">
        <v>67</v>
      </c>
      <c r="V124" s="1089"/>
      <c r="W124" s="765"/>
      <c r="X124" s="156"/>
      <c r="Y124" s="8"/>
      <c r="Z124" s="8"/>
      <c r="AA124" s="8"/>
      <c r="AB124" s="8"/>
      <c r="AC124" s="8"/>
      <c r="AD124" s="8"/>
      <c r="AE124" s="8"/>
      <c r="AF124" s="8"/>
      <c r="AG124" s="8"/>
      <c r="AH124" s="8"/>
      <c r="AI124" s="8"/>
      <c r="AJ124" s="8"/>
      <c r="AK124" s="8"/>
      <c r="AL124" s="273"/>
    </row>
    <row r="125" spans="1:38" ht="12.75" customHeight="1" x14ac:dyDescent="0.2">
      <c r="A125" s="494"/>
      <c r="B125" s="12">
        <v>68</v>
      </c>
      <c r="C125" s="1089"/>
      <c r="D125" s="765"/>
      <c r="E125" s="156"/>
      <c r="F125" s="8"/>
      <c r="G125" s="8"/>
      <c r="H125" s="8"/>
      <c r="I125" s="8"/>
      <c r="J125" s="8"/>
      <c r="K125" s="8"/>
      <c r="L125" s="8"/>
      <c r="M125" s="8"/>
      <c r="N125" s="8"/>
      <c r="O125" s="8"/>
      <c r="P125" s="8"/>
      <c r="Q125" s="8"/>
      <c r="R125" s="8"/>
      <c r="S125" s="273"/>
      <c r="T125" s="494"/>
      <c r="U125" s="12">
        <v>68</v>
      </c>
      <c r="V125" s="1089"/>
      <c r="W125" s="765"/>
      <c r="X125" s="156"/>
      <c r="Y125" s="8"/>
      <c r="Z125" s="8"/>
      <c r="AA125" s="8"/>
      <c r="AB125" s="8"/>
      <c r="AC125" s="8"/>
      <c r="AD125" s="8"/>
      <c r="AE125" s="8"/>
      <c r="AF125" s="8"/>
      <c r="AG125" s="8"/>
      <c r="AH125" s="8"/>
      <c r="AI125" s="8"/>
      <c r="AJ125" s="8"/>
      <c r="AK125" s="8"/>
      <c r="AL125" s="273"/>
    </row>
    <row r="126" spans="1:38" ht="12.75" customHeight="1" x14ac:dyDescent="0.2">
      <c r="A126" s="494"/>
      <c r="B126" s="12">
        <v>69</v>
      </c>
      <c r="C126" s="1089"/>
      <c r="D126" s="765"/>
      <c r="E126" s="156"/>
      <c r="F126" s="8"/>
      <c r="G126" s="8"/>
      <c r="H126" s="8"/>
      <c r="I126" s="8"/>
      <c r="J126" s="8"/>
      <c r="K126" s="8"/>
      <c r="L126" s="8"/>
      <c r="M126" s="8"/>
      <c r="N126" s="8"/>
      <c r="O126" s="8"/>
      <c r="P126" s="8"/>
      <c r="Q126" s="8"/>
      <c r="R126" s="8"/>
      <c r="S126" s="273"/>
      <c r="T126" s="494"/>
      <c r="U126" s="12">
        <v>69</v>
      </c>
      <c r="V126" s="1089"/>
      <c r="W126" s="765"/>
      <c r="X126" s="156"/>
      <c r="Y126" s="8"/>
      <c r="Z126" s="8"/>
      <c r="AA126" s="8"/>
      <c r="AB126" s="8"/>
      <c r="AC126" s="8"/>
      <c r="AD126" s="8"/>
      <c r="AE126" s="8"/>
      <c r="AF126" s="8"/>
      <c r="AG126" s="8"/>
      <c r="AH126" s="8"/>
      <c r="AI126" s="8"/>
      <c r="AJ126" s="8"/>
      <c r="AK126" s="8"/>
      <c r="AL126" s="273"/>
    </row>
    <row r="127" spans="1:38" ht="12.75" customHeight="1" x14ac:dyDescent="0.2">
      <c r="A127" s="494"/>
      <c r="B127" s="12">
        <v>70</v>
      </c>
      <c r="C127" s="1089"/>
      <c r="D127" s="765"/>
      <c r="E127" s="156"/>
      <c r="F127" s="8"/>
      <c r="G127" s="8"/>
      <c r="H127" s="8"/>
      <c r="I127" s="8"/>
      <c r="J127" s="8"/>
      <c r="K127" s="8"/>
      <c r="L127" s="8"/>
      <c r="M127" s="8"/>
      <c r="N127" s="8"/>
      <c r="O127" s="8"/>
      <c r="P127" s="8"/>
      <c r="Q127" s="8"/>
      <c r="R127" s="8"/>
      <c r="S127" s="273"/>
      <c r="T127" s="494"/>
      <c r="U127" s="12">
        <v>70</v>
      </c>
      <c r="V127" s="1089"/>
      <c r="W127" s="765"/>
      <c r="X127" s="156"/>
      <c r="Y127" s="8"/>
      <c r="Z127" s="8"/>
      <c r="AA127" s="8"/>
      <c r="AB127" s="8"/>
      <c r="AC127" s="8"/>
      <c r="AD127" s="8"/>
      <c r="AE127" s="8"/>
      <c r="AF127" s="8"/>
      <c r="AG127" s="8"/>
      <c r="AH127" s="8"/>
      <c r="AI127" s="8"/>
      <c r="AJ127" s="8"/>
      <c r="AK127" s="8"/>
      <c r="AL127" s="273"/>
    </row>
    <row r="128" spans="1:38" ht="12.75" customHeight="1" x14ac:dyDescent="0.2">
      <c r="A128" s="494"/>
      <c r="B128" s="12">
        <v>71</v>
      </c>
      <c r="C128" s="1089"/>
      <c r="D128" s="765"/>
      <c r="E128" s="156"/>
      <c r="F128" s="8"/>
      <c r="G128" s="8"/>
      <c r="H128" s="8"/>
      <c r="I128" s="8"/>
      <c r="J128" s="8"/>
      <c r="K128" s="8"/>
      <c r="L128" s="8"/>
      <c r="M128" s="8"/>
      <c r="N128" s="8"/>
      <c r="O128" s="8"/>
      <c r="P128" s="8"/>
      <c r="Q128" s="8"/>
      <c r="R128" s="8"/>
      <c r="S128" s="273"/>
      <c r="T128" s="494"/>
      <c r="U128" s="12">
        <v>71</v>
      </c>
      <c r="V128" s="1089"/>
      <c r="W128" s="765"/>
      <c r="X128" s="156"/>
      <c r="Y128" s="8"/>
      <c r="Z128" s="8"/>
      <c r="AA128" s="8"/>
      <c r="AB128" s="8"/>
      <c r="AC128" s="8"/>
      <c r="AD128" s="8"/>
      <c r="AE128" s="8"/>
      <c r="AF128" s="8"/>
      <c r="AG128" s="8"/>
      <c r="AH128" s="8"/>
      <c r="AI128" s="8"/>
      <c r="AJ128" s="8"/>
      <c r="AK128" s="8"/>
      <c r="AL128" s="273"/>
    </row>
    <row r="129" spans="1:38" ht="12.75" customHeight="1" x14ac:dyDescent="0.2">
      <c r="A129" s="494"/>
      <c r="B129" s="12">
        <v>72</v>
      </c>
      <c r="C129" s="1089"/>
      <c r="D129" s="765"/>
      <c r="E129" s="156"/>
      <c r="F129" s="8"/>
      <c r="G129" s="8"/>
      <c r="H129" s="8"/>
      <c r="I129" s="8"/>
      <c r="J129" s="8"/>
      <c r="K129" s="8"/>
      <c r="L129" s="8"/>
      <c r="M129" s="8"/>
      <c r="N129" s="8"/>
      <c r="O129" s="8"/>
      <c r="P129" s="8"/>
      <c r="Q129" s="8"/>
      <c r="R129" s="8"/>
      <c r="S129" s="273"/>
      <c r="T129" s="494"/>
      <c r="U129" s="12">
        <v>72</v>
      </c>
      <c r="V129" s="1089"/>
      <c r="W129" s="765"/>
      <c r="X129" s="156"/>
      <c r="Y129" s="8"/>
      <c r="Z129" s="8"/>
      <c r="AA129" s="8"/>
      <c r="AB129" s="8"/>
      <c r="AC129" s="8"/>
      <c r="AD129" s="8"/>
      <c r="AE129" s="8"/>
      <c r="AF129" s="8"/>
      <c r="AG129" s="8"/>
      <c r="AH129" s="8"/>
      <c r="AI129" s="8"/>
      <c r="AJ129" s="8"/>
      <c r="AK129" s="8"/>
      <c r="AL129" s="273"/>
    </row>
    <row r="130" spans="1:38" ht="12.75" customHeight="1" x14ac:dyDescent="0.2">
      <c r="A130" s="494"/>
      <c r="B130" s="12">
        <v>73</v>
      </c>
      <c r="C130" s="1089"/>
      <c r="D130" s="765"/>
      <c r="E130" s="156"/>
      <c r="F130" s="8"/>
      <c r="G130" s="8"/>
      <c r="H130" s="8"/>
      <c r="I130" s="8"/>
      <c r="J130" s="8"/>
      <c r="K130" s="8"/>
      <c r="L130" s="8"/>
      <c r="M130" s="8"/>
      <c r="N130" s="8"/>
      <c r="O130" s="8"/>
      <c r="P130" s="8"/>
      <c r="Q130" s="8"/>
      <c r="R130" s="8"/>
      <c r="S130" s="273"/>
      <c r="T130" s="494"/>
      <c r="U130" s="12">
        <v>73</v>
      </c>
      <c r="V130" s="1089"/>
      <c r="W130" s="765"/>
      <c r="X130" s="156"/>
      <c r="Y130" s="8"/>
      <c r="Z130" s="8"/>
      <c r="AA130" s="8"/>
      <c r="AB130" s="8"/>
      <c r="AC130" s="8"/>
      <c r="AD130" s="8"/>
      <c r="AE130" s="8"/>
      <c r="AF130" s="8"/>
      <c r="AG130" s="8"/>
      <c r="AH130" s="8"/>
      <c r="AI130" s="8"/>
      <c r="AJ130" s="8"/>
      <c r="AK130" s="8"/>
      <c r="AL130" s="273"/>
    </row>
    <row r="131" spans="1:38" ht="12.75" customHeight="1" x14ac:dyDescent="0.2">
      <c r="A131" s="494"/>
      <c r="B131" s="12">
        <v>74</v>
      </c>
      <c r="C131" s="1089"/>
      <c r="D131" s="765"/>
      <c r="E131" s="156"/>
      <c r="F131" s="8"/>
      <c r="G131" s="8"/>
      <c r="H131" s="8"/>
      <c r="I131" s="8"/>
      <c r="J131" s="8"/>
      <c r="K131" s="8"/>
      <c r="L131" s="8"/>
      <c r="M131" s="8"/>
      <c r="N131" s="8"/>
      <c r="O131" s="8"/>
      <c r="P131" s="8"/>
      <c r="Q131" s="8"/>
      <c r="R131" s="8"/>
      <c r="S131" s="273"/>
      <c r="T131" s="494"/>
      <c r="U131" s="12">
        <v>74</v>
      </c>
      <c r="V131" s="1089"/>
      <c r="W131" s="765"/>
      <c r="X131" s="156"/>
      <c r="Y131" s="8"/>
      <c r="Z131" s="8"/>
      <c r="AA131" s="8"/>
      <c r="AB131" s="8"/>
      <c r="AC131" s="8"/>
      <c r="AD131" s="8"/>
      <c r="AE131" s="8"/>
      <c r="AF131" s="8"/>
      <c r="AG131" s="8"/>
      <c r="AH131" s="8"/>
      <c r="AI131" s="8"/>
      <c r="AJ131" s="8"/>
      <c r="AK131" s="8"/>
      <c r="AL131" s="273"/>
    </row>
    <row r="132" spans="1:38" ht="12.75" customHeight="1" x14ac:dyDescent="0.2">
      <c r="A132" s="494"/>
      <c r="B132" s="12">
        <v>75</v>
      </c>
      <c r="C132" s="1089"/>
      <c r="D132" s="765"/>
      <c r="E132" s="156"/>
      <c r="F132" s="8"/>
      <c r="G132" s="8"/>
      <c r="H132" s="8"/>
      <c r="I132" s="8"/>
      <c r="J132" s="8"/>
      <c r="K132" s="8"/>
      <c r="L132" s="8"/>
      <c r="M132" s="8"/>
      <c r="N132" s="8"/>
      <c r="O132" s="8"/>
      <c r="P132" s="8"/>
      <c r="Q132" s="8"/>
      <c r="R132" s="8"/>
      <c r="S132" s="273"/>
      <c r="T132" s="494"/>
      <c r="U132" s="12">
        <v>75</v>
      </c>
      <c r="V132" s="1089"/>
      <c r="W132" s="765"/>
      <c r="X132" s="156"/>
      <c r="Y132" s="8"/>
      <c r="Z132" s="8"/>
      <c r="AA132" s="8"/>
      <c r="AB132" s="8"/>
      <c r="AC132" s="8"/>
      <c r="AD132" s="8"/>
      <c r="AE132" s="8"/>
      <c r="AF132" s="8"/>
      <c r="AG132" s="8"/>
      <c r="AH132" s="8"/>
      <c r="AI132" s="8"/>
      <c r="AJ132" s="8"/>
      <c r="AK132" s="8"/>
      <c r="AL132" s="273"/>
    </row>
    <row r="133" spans="1:38" ht="12.75" customHeight="1" x14ac:dyDescent="0.2">
      <c r="A133" s="494"/>
      <c r="B133" s="12">
        <v>76</v>
      </c>
      <c r="C133" s="1089"/>
      <c r="D133" s="765"/>
      <c r="E133" s="156"/>
      <c r="F133" s="8"/>
      <c r="G133" s="8"/>
      <c r="H133" s="8"/>
      <c r="I133" s="8"/>
      <c r="J133" s="8"/>
      <c r="K133" s="8"/>
      <c r="L133" s="8"/>
      <c r="M133" s="8"/>
      <c r="N133" s="8"/>
      <c r="O133" s="8"/>
      <c r="P133" s="8"/>
      <c r="Q133" s="8"/>
      <c r="R133" s="8"/>
      <c r="S133" s="273"/>
      <c r="T133" s="494"/>
      <c r="U133" s="12">
        <v>76</v>
      </c>
      <c r="V133" s="1089"/>
      <c r="W133" s="765"/>
      <c r="X133" s="156"/>
      <c r="Y133" s="8"/>
      <c r="Z133" s="8"/>
      <c r="AA133" s="8"/>
      <c r="AB133" s="8"/>
      <c r="AC133" s="8"/>
      <c r="AD133" s="8"/>
      <c r="AE133" s="8"/>
      <c r="AF133" s="8"/>
      <c r="AG133" s="8"/>
      <c r="AH133" s="8"/>
      <c r="AI133" s="8"/>
      <c r="AJ133" s="8"/>
      <c r="AK133" s="8"/>
      <c r="AL133" s="273"/>
    </row>
    <row r="134" spans="1:38" ht="12.75" customHeight="1" x14ac:dyDescent="0.2">
      <c r="A134" s="494"/>
      <c r="B134" s="12">
        <v>77</v>
      </c>
      <c r="C134" s="1089"/>
      <c r="D134" s="765"/>
      <c r="E134" s="156"/>
      <c r="F134" s="8"/>
      <c r="G134" s="8"/>
      <c r="H134" s="8"/>
      <c r="I134" s="8"/>
      <c r="J134" s="8"/>
      <c r="K134" s="8"/>
      <c r="L134" s="8"/>
      <c r="M134" s="8"/>
      <c r="N134" s="8"/>
      <c r="O134" s="8"/>
      <c r="P134" s="8"/>
      <c r="Q134" s="8"/>
      <c r="R134" s="8"/>
      <c r="S134" s="273"/>
      <c r="T134" s="494"/>
      <c r="U134" s="12">
        <v>77</v>
      </c>
      <c r="V134" s="1089"/>
      <c r="W134" s="765"/>
      <c r="X134" s="156"/>
      <c r="Y134" s="8"/>
      <c r="Z134" s="8"/>
      <c r="AA134" s="8"/>
      <c r="AB134" s="8"/>
      <c r="AC134" s="8"/>
      <c r="AD134" s="8"/>
      <c r="AE134" s="8"/>
      <c r="AF134" s="8"/>
      <c r="AG134" s="8"/>
      <c r="AH134" s="8"/>
      <c r="AI134" s="8"/>
      <c r="AJ134" s="8"/>
      <c r="AK134" s="8"/>
      <c r="AL134" s="273"/>
    </row>
    <row r="135" spans="1:38" ht="12.75" customHeight="1" x14ac:dyDescent="0.2">
      <c r="A135" s="494"/>
      <c r="B135" s="12">
        <v>78</v>
      </c>
      <c r="C135" s="1089"/>
      <c r="D135" s="765"/>
      <c r="E135" s="156"/>
      <c r="F135" s="8"/>
      <c r="G135" s="8"/>
      <c r="H135" s="8"/>
      <c r="I135" s="8"/>
      <c r="J135" s="8"/>
      <c r="K135" s="8"/>
      <c r="L135" s="8"/>
      <c r="M135" s="8"/>
      <c r="N135" s="8"/>
      <c r="O135" s="8"/>
      <c r="P135" s="8"/>
      <c r="Q135" s="8"/>
      <c r="R135" s="8"/>
      <c r="S135" s="273"/>
      <c r="T135" s="494"/>
      <c r="U135" s="12">
        <v>78</v>
      </c>
      <c r="V135" s="1089"/>
      <c r="W135" s="765"/>
      <c r="X135" s="156"/>
      <c r="Y135" s="8"/>
      <c r="Z135" s="8"/>
      <c r="AA135" s="8"/>
      <c r="AB135" s="8"/>
      <c r="AC135" s="8"/>
      <c r="AD135" s="8"/>
      <c r="AE135" s="8"/>
      <c r="AF135" s="8"/>
      <c r="AG135" s="8"/>
      <c r="AH135" s="8"/>
      <c r="AI135" s="8"/>
      <c r="AJ135" s="8"/>
      <c r="AK135" s="8"/>
      <c r="AL135" s="273"/>
    </row>
    <row r="136" spans="1:38" ht="12.75" customHeight="1" x14ac:dyDescent="0.2">
      <c r="A136" s="494"/>
      <c r="B136" s="12">
        <v>79</v>
      </c>
      <c r="C136" s="1089"/>
      <c r="D136" s="765"/>
      <c r="E136" s="156"/>
      <c r="F136" s="8"/>
      <c r="G136" s="8"/>
      <c r="H136" s="8"/>
      <c r="I136" s="8"/>
      <c r="J136" s="8"/>
      <c r="K136" s="8"/>
      <c r="L136" s="8"/>
      <c r="M136" s="8"/>
      <c r="N136" s="8"/>
      <c r="O136" s="8"/>
      <c r="P136" s="8"/>
      <c r="Q136" s="8"/>
      <c r="R136" s="8"/>
      <c r="S136" s="273"/>
      <c r="T136" s="494"/>
      <c r="U136" s="12">
        <v>79</v>
      </c>
      <c r="V136" s="1089"/>
      <c r="W136" s="765"/>
      <c r="X136" s="156"/>
      <c r="Y136" s="8"/>
      <c r="Z136" s="8"/>
      <c r="AA136" s="8"/>
      <c r="AB136" s="8"/>
      <c r="AC136" s="8"/>
      <c r="AD136" s="8"/>
      <c r="AE136" s="8"/>
      <c r="AF136" s="8"/>
      <c r="AG136" s="8"/>
      <c r="AH136" s="8"/>
      <c r="AI136" s="8"/>
      <c r="AJ136" s="8"/>
      <c r="AK136" s="8"/>
      <c r="AL136" s="273"/>
    </row>
    <row r="137" spans="1:38" ht="12.75" customHeight="1" x14ac:dyDescent="0.2">
      <c r="A137" s="494"/>
      <c r="B137" s="12">
        <v>80</v>
      </c>
      <c r="C137" s="1089"/>
      <c r="D137" s="765"/>
      <c r="E137" s="156"/>
      <c r="F137" s="8"/>
      <c r="G137" s="8"/>
      <c r="H137" s="8"/>
      <c r="I137" s="8"/>
      <c r="J137" s="8"/>
      <c r="K137" s="8"/>
      <c r="L137" s="8"/>
      <c r="M137" s="8"/>
      <c r="N137" s="8"/>
      <c r="O137" s="8"/>
      <c r="P137" s="8"/>
      <c r="Q137" s="8"/>
      <c r="R137" s="8"/>
      <c r="S137" s="273"/>
      <c r="T137" s="494"/>
      <c r="U137" s="12">
        <v>80</v>
      </c>
      <c r="V137" s="1089"/>
      <c r="W137" s="765"/>
      <c r="X137" s="156"/>
      <c r="Y137" s="8"/>
      <c r="Z137" s="8"/>
      <c r="AA137" s="8"/>
      <c r="AB137" s="8"/>
      <c r="AC137" s="8"/>
      <c r="AD137" s="8"/>
      <c r="AE137" s="8"/>
      <c r="AF137" s="8"/>
      <c r="AG137" s="8"/>
      <c r="AH137" s="8"/>
      <c r="AI137" s="8"/>
      <c r="AJ137" s="8"/>
      <c r="AK137" s="8"/>
      <c r="AL137" s="273"/>
    </row>
    <row r="138" spans="1:38" ht="12.75" customHeight="1" x14ac:dyDescent="0.2">
      <c r="A138" s="494"/>
      <c r="B138" s="12">
        <v>81</v>
      </c>
      <c r="C138" s="1089"/>
      <c r="D138" s="765"/>
      <c r="E138" s="156"/>
      <c r="F138" s="8"/>
      <c r="G138" s="8"/>
      <c r="H138" s="8"/>
      <c r="I138" s="8"/>
      <c r="J138" s="8"/>
      <c r="K138" s="8"/>
      <c r="L138" s="8"/>
      <c r="M138" s="8"/>
      <c r="N138" s="8"/>
      <c r="O138" s="8"/>
      <c r="P138" s="8"/>
      <c r="Q138" s="8"/>
      <c r="R138" s="8"/>
      <c r="S138" s="273"/>
      <c r="T138" s="494"/>
      <c r="U138" s="12">
        <v>81</v>
      </c>
      <c r="V138" s="1089"/>
      <c r="W138" s="765"/>
      <c r="X138" s="156"/>
      <c r="Y138" s="8"/>
      <c r="Z138" s="8"/>
      <c r="AA138" s="8"/>
      <c r="AB138" s="8"/>
      <c r="AC138" s="8"/>
      <c r="AD138" s="8"/>
      <c r="AE138" s="8"/>
      <c r="AF138" s="8"/>
      <c r="AG138" s="8"/>
      <c r="AH138" s="8"/>
      <c r="AI138" s="8"/>
      <c r="AJ138" s="8"/>
      <c r="AK138" s="8"/>
      <c r="AL138" s="273"/>
    </row>
    <row r="139" spans="1:38" ht="12.75" customHeight="1" x14ac:dyDescent="0.2">
      <c r="A139" s="494"/>
      <c r="B139" s="12">
        <v>82</v>
      </c>
      <c r="C139" s="1089"/>
      <c r="D139" s="765"/>
      <c r="E139" s="156"/>
      <c r="F139" s="8"/>
      <c r="G139" s="8"/>
      <c r="H139" s="8"/>
      <c r="I139" s="8"/>
      <c r="J139" s="8"/>
      <c r="K139" s="8"/>
      <c r="L139" s="8"/>
      <c r="M139" s="8"/>
      <c r="N139" s="8"/>
      <c r="O139" s="8"/>
      <c r="P139" s="8"/>
      <c r="Q139" s="8"/>
      <c r="R139" s="8"/>
      <c r="S139" s="273"/>
      <c r="T139" s="494"/>
      <c r="U139" s="12">
        <v>82</v>
      </c>
      <c r="V139" s="1089"/>
      <c r="W139" s="765"/>
      <c r="X139" s="156"/>
      <c r="Y139" s="8"/>
      <c r="Z139" s="8"/>
      <c r="AA139" s="8"/>
      <c r="AB139" s="8"/>
      <c r="AC139" s="8"/>
      <c r="AD139" s="8"/>
      <c r="AE139" s="8"/>
      <c r="AF139" s="8"/>
      <c r="AG139" s="8"/>
      <c r="AH139" s="8"/>
      <c r="AI139" s="8"/>
      <c r="AJ139" s="8"/>
      <c r="AK139" s="8"/>
      <c r="AL139" s="273"/>
    </row>
    <row r="140" spans="1:38" ht="12.75" customHeight="1" x14ac:dyDescent="0.2">
      <c r="A140" s="494"/>
      <c r="B140" s="12">
        <v>83</v>
      </c>
      <c r="C140" s="1089"/>
      <c r="D140" s="765"/>
      <c r="E140" s="156"/>
      <c r="F140" s="8"/>
      <c r="G140" s="8"/>
      <c r="H140" s="8"/>
      <c r="I140" s="8"/>
      <c r="J140" s="8"/>
      <c r="K140" s="8"/>
      <c r="L140" s="8"/>
      <c r="M140" s="8"/>
      <c r="N140" s="8"/>
      <c r="O140" s="8"/>
      <c r="P140" s="8"/>
      <c r="Q140" s="8"/>
      <c r="R140" s="8"/>
      <c r="S140" s="273"/>
      <c r="T140" s="494"/>
      <c r="U140" s="12">
        <v>83</v>
      </c>
      <c r="V140" s="1089"/>
      <c r="W140" s="765"/>
      <c r="X140" s="156"/>
      <c r="Y140" s="8"/>
      <c r="Z140" s="8"/>
      <c r="AA140" s="8"/>
      <c r="AB140" s="8"/>
      <c r="AC140" s="8"/>
      <c r="AD140" s="8"/>
      <c r="AE140" s="8"/>
      <c r="AF140" s="8"/>
      <c r="AG140" s="8"/>
      <c r="AH140" s="8"/>
      <c r="AI140" s="8"/>
      <c r="AJ140" s="8"/>
      <c r="AK140" s="8"/>
      <c r="AL140" s="273"/>
    </row>
    <row r="141" spans="1:38" ht="12.75" customHeight="1" x14ac:dyDescent="0.2">
      <c r="A141" s="494"/>
      <c r="B141" s="12">
        <v>84</v>
      </c>
      <c r="C141" s="1089"/>
      <c r="D141" s="765"/>
      <c r="E141" s="156"/>
      <c r="F141" s="8"/>
      <c r="G141" s="8"/>
      <c r="H141" s="8"/>
      <c r="I141" s="8"/>
      <c r="J141" s="8"/>
      <c r="K141" s="8"/>
      <c r="L141" s="8"/>
      <c r="M141" s="8"/>
      <c r="N141" s="8"/>
      <c r="O141" s="8"/>
      <c r="P141" s="8"/>
      <c r="Q141" s="8"/>
      <c r="R141" s="8"/>
      <c r="S141" s="273"/>
      <c r="T141" s="494"/>
      <c r="U141" s="12">
        <v>84</v>
      </c>
      <c r="V141" s="1089"/>
      <c r="W141" s="765"/>
      <c r="X141" s="156"/>
      <c r="Y141" s="8"/>
      <c r="Z141" s="8"/>
      <c r="AA141" s="8"/>
      <c r="AB141" s="8"/>
      <c r="AC141" s="8"/>
      <c r="AD141" s="8"/>
      <c r="AE141" s="8"/>
      <c r="AF141" s="8"/>
      <c r="AG141" s="8"/>
      <c r="AH141" s="8"/>
      <c r="AI141" s="8"/>
      <c r="AJ141" s="8"/>
      <c r="AK141" s="8"/>
      <c r="AL141" s="273"/>
    </row>
    <row r="142" spans="1:38" ht="12.75" customHeight="1" x14ac:dyDescent="0.2">
      <c r="A142" s="494"/>
      <c r="B142" s="12">
        <v>85</v>
      </c>
      <c r="C142" s="1089"/>
      <c r="D142" s="765"/>
      <c r="E142" s="156"/>
      <c r="F142" s="8"/>
      <c r="G142" s="8"/>
      <c r="H142" s="8"/>
      <c r="I142" s="8"/>
      <c r="J142" s="8"/>
      <c r="K142" s="8"/>
      <c r="L142" s="8"/>
      <c r="M142" s="8"/>
      <c r="N142" s="8"/>
      <c r="O142" s="8"/>
      <c r="P142" s="8"/>
      <c r="Q142" s="8"/>
      <c r="R142" s="8"/>
      <c r="S142" s="273"/>
      <c r="T142" s="494"/>
      <c r="U142" s="12">
        <v>85</v>
      </c>
      <c r="V142" s="1089"/>
      <c r="W142" s="765"/>
      <c r="X142" s="156"/>
      <c r="Y142" s="8"/>
      <c r="Z142" s="8"/>
      <c r="AA142" s="8"/>
      <c r="AB142" s="8"/>
      <c r="AC142" s="8"/>
      <c r="AD142" s="8"/>
      <c r="AE142" s="8"/>
      <c r="AF142" s="8"/>
      <c r="AG142" s="8"/>
      <c r="AH142" s="8"/>
      <c r="AI142" s="8"/>
      <c r="AJ142" s="8"/>
      <c r="AK142" s="8"/>
      <c r="AL142" s="273"/>
    </row>
    <row r="143" spans="1:38" ht="12.75" customHeight="1" x14ac:dyDescent="0.2">
      <c r="A143" s="494"/>
      <c r="B143" s="12">
        <v>86</v>
      </c>
      <c r="C143" s="1089"/>
      <c r="D143" s="765"/>
      <c r="E143" s="156"/>
      <c r="F143" s="8"/>
      <c r="G143" s="8"/>
      <c r="H143" s="8"/>
      <c r="I143" s="8"/>
      <c r="J143" s="8"/>
      <c r="K143" s="8"/>
      <c r="L143" s="8"/>
      <c r="M143" s="8"/>
      <c r="N143" s="8"/>
      <c r="O143" s="8"/>
      <c r="P143" s="8"/>
      <c r="Q143" s="8"/>
      <c r="R143" s="8"/>
      <c r="S143" s="273"/>
      <c r="T143" s="494"/>
      <c r="U143" s="12">
        <v>86</v>
      </c>
      <c r="V143" s="1089"/>
      <c r="W143" s="765"/>
      <c r="X143" s="156"/>
      <c r="Y143" s="8"/>
      <c r="Z143" s="8"/>
      <c r="AA143" s="8"/>
      <c r="AB143" s="8"/>
      <c r="AC143" s="8"/>
      <c r="AD143" s="8"/>
      <c r="AE143" s="8"/>
      <c r="AF143" s="8"/>
      <c r="AG143" s="8"/>
      <c r="AH143" s="8"/>
      <c r="AI143" s="8"/>
      <c r="AJ143" s="8"/>
      <c r="AK143" s="8"/>
      <c r="AL143" s="273"/>
    </row>
    <row r="144" spans="1:38" ht="12.75" customHeight="1" x14ac:dyDescent="0.2">
      <c r="A144" s="494"/>
      <c r="B144" s="12">
        <v>87</v>
      </c>
      <c r="C144" s="1089"/>
      <c r="D144" s="765"/>
      <c r="E144" s="156"/>
      <c r="F144" s="8"/>
      <c r="G144" s="8"/>
      <c r="H144" s="8"/>
      <c r="I144" s="8"/>
      <c r="J144" s="8"/>
      <c r="K144" s="8"/>
      <c r="L144" s="8"/>
      <c r="M144" s="8"/>
      <c r="N144" s="8"/>
      <c r="O144" s="8"/>
      <c r="P144" s="8"/>
      <c r="Q144" s="8"/>
      <c r="R144" s="8"/>
      <c r="S144" s="273"/>
      <c r="T144" s="494"/>
      <c r="U144" s="12">
        <v>87</v>
      </c>
      <c r="V144" s="1089"/>
      <c r="W144" s="765"/>
      <c r="X144" s="156"/>
      <c r="Y144" s="8"/>
      <c r="Z144" s="8"/>
      <c r="AA144" s="8"/>
      <c r="AB144" s="8"/>
      <c r="AC144" s="8"/>
      <c r="AD144" s="8"/>
      <c r="AE144" s="8"/>
      <c r="AF144" s="8"/>
      <c r="AG144" s="8"/>
      <c r="AH144" s="8"/>
      <c r="AI144" s="8"/>
      <c r="AJ144" s="8"/>
      <c r="AK144" s="8"/>
      <c r="AL144" s="273"/>
    </row>
    <row r="145" spans="1:38" ht="12.75" customHeight="1" x14ac:dyDescent="0.2">
      <c r="A145" s="494"/>
      <c r="B145" s="12">
        <v>88</v>
      </c>
      <c r="C145" s="1089"/>
      <c r="D145" s="765"/>
      <c r="E145" s="156"/>
      <c r="F145" s="8"/>
      <c r="G145" s="8"/>
      <c r="H145" s="8"/>
      <c r="I145" s="8"/>
      <c r="J145" s="8"/>
      <c r="K145" s="8"/>
      <c r="L145" s="8"/>
      <c r="M145" s="8"/>
      <c r="N145" s="8"/>
      <c r="O145" s="8"/>
      <c r="P145" s="8"/>
      <c r="Q145" s="8"/>
      <c r="R145" s="8"/>
      <c r="S145" s="273"/>
      <c r="T145" s="494"/>
      <c r="U145" s="12">
        <v>88</v>
      </c>
      <c r="V145" s="1089"/>
      <c r="W145" s="765"/>
      <c r="X145" s="156"/>
      <c r="Y145" s="8"/>
      <c r="Z145" s="8"/>
      <c r="AA145" s="8"/>
      <c r="AB145" s="8"/>
      <c r="AC145" s="8"/>
      <c r="AD145" s="8"/>
      <c r="AE145" s="8"/>
      <c r="AF145" s="8"/>
      <c r="AG145" s="8"/>
      <c r="AH145" s="8"/>
      <c r="AI145" s="8"/>
      <c r="AJ145" s="8"/>
      <c r="AK145" s="8"/>
      <c r="AL145" s="273"/>
    </row>
    <row r="146" spans="1:38" ht="12.75" customHeight="1" x14ac:dyDescent="0.2">
      <c r="A146" s="494"/>
      <c r="B146" s="12">
        <v>89</v>
      </c>
      <c r="C146" s="1089"/>
      <c r="D146" s="765"/>
      <c r="E146" s="156"/>
      <c r="F146" s="8"/>
      <c r="G146" s="8"/>
      <c r="H146" s="8"/>
      <c r="I146" s="8"/>
      <c r="J146" s="8"/>
      <c r="K146" s="8"/>
      <c r="L146" s="8"/>
      <c r="M146" s="8"/>
      <c r="N146" s="8"/>
      <c r="O146" s="8"/>
      <c r="P146" s="8"/>
      <c r="Q146" s="8"/>
      <c r="R146" s="8"/>
      <c r="S146" s="273"/>
      <c r="T146" s="494"/>
      <c r="U146" s="12">
        <v>89</v>
      </c>
      <c r="V146" s="1089"/>
      <c r="W146" s="765"/>
      <c r="X146" s="156"/>
      <c r="Y146" s="8"/>
      <c r="Z146" s="8"/>
      <c r="AA146" s="8"/>
      <c r="AB146" s="8"/>
      <c r="AC146" s="8"/>
      <c r="AD146" s="8"/>
      <c r="AE146" s="8"/>
      <c r="AF146" s="8"/>
      <c r="AG146" s="8"/>
      <c r="AH146" s="8"/>
      <c r="AI146" s="8"/>
      <c r="AJ146" s="8"/>
      <c r="AK146" s="8"/>
      <c r="AL146" s="273"/>
    </row>
    <row r="147" spans="1:38" ht="12.75" customHeight="1" x14ac:dyDescent="0.2">
      <c r="A147" s="494"/>
      <c r="B147" s="12">
        <v>90</v>
      </c>
      <c r="C147" s="1089"/>
      <c r="D147" s="765"/>
      <c r="E147" s="156"/>
      <c r="F147" s="8"/>
      <c r="G147" s="8"/>
      <c r="H147" s="8"/>
      <c r="I147" s="8"/>
      <c r="J147" s="8"/>
      <c r="K147" s="8"/>
      <c r="L147" s="8"/>
      <c r="M147" s="8"/>
      <c r="N147" s="8"/>
      <c r="O147" s="8"/>
      <c r="P147" s="8"/>
      <c r="Q147" s="8"/>
      <c r="R147" s="8"/>
      <c r="S147" s="273"/>
      <c r="T147" s="494"/>
      <c r="U147" s="12">
        <v>90</v>
      </c>
      <c r="V147" s="1089"/>
      <c r="W147" s="765"/>
      <c r="X147" s="156"/>
      <c r="Y147" s="8"/>
      <c r="Z147" s="8"/>
      <c r="AA147" s="8"/>
      <c r="AB147" s="8"/>
      <c r="AC147" s="8"/>
      <c r="AD147" s="8"/>
      <c r="AE147" s="8"/>
      <c r="AF147" s="8"/>
      <c r="AG147" s="8"/>
      <c r="AH147" s="8"/>
      <c r="AI147" s="8"/>
      <c r="AJ147" s="8"/>
      <c r="AK147" s="8"/>
      <c r="AL147" s="273"/>
    </row>
    <row r="148" spans="1:38" ht="12.75" customHeight="1" x14ac:dyDescent="0.2">
      <c r="A148" s="494"/>
      <c r="B148" s="12">
        <v>91</v>
      </c>
      <c r="C148" s="1089"/>
      <c r="D148" s="765"/>
      <c r="E148" s="156"/>
      <c r="F148" s="8"/>
      <c r="G148" s="8"/>
      <c r="H148" s="8"/>
      <c r="I148" s="8"/>
      <c r="J148" s="8"/>
      <c r="K148" s="8"/>
      <c r="L148" s="8"/>
      <c r="M148" s="8"/>
      <c r="N148" s="8"/>
      <c r="O148" s="8"/>
      <c r="P148" s="8"/>
      <c r="Q148" s="8"/>
      <c r="R148" s="8"/>
      <c r="S148" s="273"/>
      <c r="T148" s="494"/>
      <c r="U148" s="12">
        <v>91</v>
      </c>
      <c r="V148" s="1089"/>
      <c r="W148" s="765"/>
      <c r="X148" s="156"/>
      <c r="Y148" s="8"/>
      <c r="Z148" s="8"/>
      <c r="AA148" s="8"/>
      <c r="AB148" s="8"/>
      <c r="AC148" s="8"/>
      <c r="AD148" s="8"/>
      <c r="AE148" s="8"/>
      <c r="AF148" s="8"/>
      <c r="AG148" s="8"/>
      <c r="AH148" s="8"/>
      <c r="AI148" s="8"/>
      <c r="AJ148" s="8"/>
      <c r="AK148" s="8"/>
      <c r="AL148" s="273"/>
    </row>
    <row r="149" spans="1:38" ht="12.75" customHeight="1" x14ac:dyDescent="0.2">
      <c r="A149" s="494"/>
      <c r="B149" s="12">
        <v>92</v>
      </c>
      <c r="C149" s="1089"/>
      <c r="D149" s="765"/>
      <c r="E149" s="156"/>
      <c r="F149" s="8"/>
      <c r="G149" s="8"/>
      <c r="H149" s="8"/>
      <c r="I149" s="8"/>
      <c r="J149" s="8"/>
      <c r="K149" s="8"/>
      <c r="L149" s="8"/>
      <c r="M149" s="8"/>
      <c r="N149" s="8"/>
      <c r="O149" s="8"/>
      <c r="P149" s="8"/>
      <c r="Q149" s="8"/>
      <c r="R149" s="8"/>
      <c r="S149" s="273"/>
      <c r="T149" s="494"/>
      <c r="U149" s="12">
        <v>92</v>
      </c>
      <c r="V149" s="1089"/>
      <c r="W149" s="765"/>
      <c r="X149" s="156"/>
      <c r="Y149" s="8"/>
      <c r="Z149" s="8"/>
      <c r="AA149" s="8"/>
      <c r="AB149" s="8"/>
      <c r="AC149" s="8"/>
      <c r="AD149" s="8"/>
      <c r="AE149" s="8"/>
      <c r="AF149" s="8"/>
      <c r="AG149" s="8"/>
      <c r="AH149" s="8"/>
      <c r="AI149" s="8"/>
      <c r="AJ149" s="8"/>
      <c r="AK149" s="8"/>
      <c r="AL149" s="273"/>
    </row>
    <row r="150" spans="1:38" ht="12.75" customHeight="1" x14ac:dyDescent="0.2">
      <c r="A150" s="494"/>
      <c r="B150" s="12">
        <v>93</v>
      </c>
      <c r="C150" s="1089"/>
      <c r="D150" s="765"/>
      <c r="E150" s="156"/>
      <c r="F150" s="8"/>
      <c r="G150" s="8"/>
      <c r="H150" s="8"/>
      <c r="I150" s="8"/>
      <c r="J150" s="8"/>
      <c r="K150" s="8"/>
      <c r="L150" s="8"/>
      <c r="M150" s="8"/>
      <c r="N150" s="8"/>
      <c r="O150" s="8"/>
      <c r="P150" s="8"/>
      <c r="Q150" s="8"/>
      <c r="R150" s="8"/>
      <c r="S150" s="273"/>
      <c r="T150" s="494"/>
      <c r="U150" s="12">
        <v>93</v>
      </c>
      <c r="V150" s="1089"/>
      <c r="W150" s="765"/>
      <c r="X150" s="156"/>
      <c r="Y150" s="8"/>
      <c r="Z150" s="8"/>
      <c r="AA150" s="8"/>
      <c r="AB150" s="8"/>
      <c r="AC150" s="8"/>
      <c r="AD150" s="8"/>
      <c r="AE150" s="8"/>
      <c r="AF150" s="8"/>
      <c r="AG150" s="8"/>
      <c r="AH150" s="8"/>
      <c r="AI150" s="8"/>
      <c r="AJ150" s="8"/>
      <c r="AK150" s="8"/>
      <c r="AL150" s="273"/>
    </row>
    <row r="151" spans="1:38" ht="12.75" customHeight="1" x14ac:dyDescent="0.2">
      <c r="A151" s="494"/>
      <c r="B151" s="12">
        <v>94</v>
      </c>
      <c r="C151" s="1089"/>
      <c r="D151" s="765"/>
      <c r="E151" s="156"/>
      <c r="F151" s="8"/>
      <c r="G151" s="8"/>
      <c r="H151" s="8"/>
      <c r="I151" s="8"/>
      <c r="J151" s="8"/>
      <c r="K151" s="8"/>
      <c r="L151" s="8"/>
      <c r="M151" s="8"/>
      <c r="N151" s="8"/>
      <c r="O151" s="8"/>
      <c r="P151" s="8"/>
      <c r="Q151" s="8"/>
      <c r="R151" s="8"/>
      <c r="S151" s="273"/>
      <c r="T151" s="494"/>
      <c r="U151" s="12">
        <v>94</v>
      </c>
      <c r="V151" s="1089"/>
      <c r="W151" s="765"/>
      <c r="X151" s="156"/>
      <c r="Y151" s="8"/>
      <c r="Z151" s="8"/>
      <c r="AA151" s="8"/>
      <c r="AB151" s="8"/>
      <c r="AC151" s="8"/>
      <c r="AD151" s="8"/>
      <c r="AE151" s="8"/>
      <c r="AF151" s="8"/>
      <c r="AG151" s="8"/>
      <c r="AH151" s="8"/>
      <c r="AI151" s="8"/>
      <c r="AJ151" s="8"/>
      <c r="AK151" s="8"/>
      <c r="AL151" s="273"/>
    </row>
    <row r="152" spans="1:38" ht="12.75" customHeight="1" x14ac:dyDescent="0.2">
      <c r="A152" s="494"/>
      <c r="B152" s="12">
        <v>95</v>
      </c>
      <c r="C152" s="1089"/>
      <c r="D152" s="765"/>
      <c r="E152" s="156"/>
      <c r="F152" s="8"/>
      <c r="G152" s="8"/>
      <c r="H152" s="8"/>
      <c r="I152" s="8"/>
      <c r="J152" s="8"/>
      <c r="K152" s="8"/>
      <c r="L152" s="8"/>
      <c r="M152" s="8"/>
      <c r="N152" s="8"/>
      <c r="O152" s="8"/>
      <c r="P152" s="8"/>
      <c r="Q152" s="8"/>
      <c r="R152" s="8"/>
      <c r="S152" s="273"/>
      <c r="T152" s="494"/>
      <c r="U152" s="12">
        <v>95</v>
      </c>
      <c r="V152" s="1089"/>
      <c r="W152" s="765"/>
      <c r="X152" s="156"/>
      <c r="Y152" s="8"/>
      <c r="Z152" s="8"/>
      <c r="AA152" s="8"/>
      <c r="AB152" s="8"/>
      <c r="AC152" s="8"/>
      <c r="AD152" s="8"/>
      <c r="AE152" s="8"/>
      <c r="AF152" s="8"/>
      <c r="AG152" s="8"/>
      <c r="AH152" s="8"/>
      <c r="AI152" s="8"/>
      <c r="AJ152" s="8"/>
      <c r="AK152" s="8"/>
      <c r="AL152" s="273"/>
    </row>
    <row r="153" spans="1:38" ht="12.75" customHeight="1" x14ac:dyDescent="0.2">
      <c r="A153" s="494"/>
      <c r="B153" s="12">
        <v>96</v>
      </c>
      <c r="C153" s="1089"/>
      <c r="D153" s="765"/>
      <c r="E153" s="156"/>
      <c r="F153" s="8"/>
      <c r="G153" s="8"/>
      <c r="H153" s="8"/>
      <c r="I153" s="8"/>
      <c r="J153" s="8"/>
      <c r="K153" s="8"/>
      <c r="L153" s="8"/>
      <c r="M153" s="8"/>
      <c r="N153" s="8"/>
      <c r="O153" s="8"/>
      <c r="P153" s="8"/>
      <c r="Q153" s="8"/>
      <c r="R153" s="8"/>
      <c r="S153" s="273"/>
      <c r="T153" s="494"/>
      <c r="U153" s="12">
        <v>96</v>
      </c>
      <c r="V153" s="1089"/>
      <c r="W153" s="765"/>
      <c r="X153" s="156"/>
      <c r="Y153" s="8"/>
      <c r="Z153" s="8"/>
      <c r="AA153" s="8"/>
      <c r="AB153" s="8"/>
      <c r="AC153" s="8"/>
      <c r="AD153" s="8"/>
      <c r="AE153" s="8"/>
      <c r="AF153" s="8"/>
      <c r="AG153" s="8"/>
      <c r="AH153" s="8"/>
      <c r="AI153" s="8"/>
      <c r="AJ153" s="8"/>
      <c r="AK153" s="8"/>
      <c r="AL153" s="273"/>
    </row>
    <row r="154" spans="1:38" ht="12.75" customHeight="1" x14ac:dyDescent="0.2">
      <c r="A154" s="494"/>
      <c r="B154" s="12">
        <v>97</v>
      </c>
      <c r="C154" s="1089"/>
      <c r="D154" s="765"/>
      <c r="E154" s="156"/>
      <c r="F154" s="8"/>
      <c r="G154" s="8"/>
      <c r="H154" s="8"/>
      <c r="I154" s="8"/>
      <c r="J154" s="8"/>
      <c r="K154" s="8"/>
      <c r="L154" s="8"/>
      <c r="M154" s="8"/>
      <c r="N154" s="8"/>
      <c r="O154" s="8"/>
      <c r="P154" s="8"/>
      <c r="Q154" s="8"/>
      <c r="R154" s="8"/>
      <c r="S154" s="273"/>
      <c r="T154" s="494"/>
      <c r="U154" s="12">
        <v>97</v>
      </c>
      <c r="V154" s="1089"/>
      <c r="W154" s="765"/>
      <c r="X154" s="156"/>
      <c r="Y154" s="8"/>
      <c r="Z154" s="8"/>
      <c r="AA154" s="8"/>
      <c r="AB154" s="8"/>
      <c r="AC154" s="8"/>
      <c r="AD154" s="8"/>
      <c r="AE154" s="8"/>
      <c r="AF154" s="8"/>
      <c r="AG154" s="8"/>
      <c r="AH154" s="8"/>
      <c r="AI154" s="8"/>
      <c r="AJ154" s="8"/>
      <c r="AK154" s="8"/>
      <c r="AL154" s="273"/>
    </row>
    <row r="155" spans="1:38" ht="12.75" customHeight="1" x14ac:dyDescent="0.2">
      <c r="A155" s="494"/>
      <c r="B155" s="12">
        <v>98</v>
      </c>
      <c r="C155" s="1089"/>
      <c r="D155" s="765"/>
      <c r="E155" s="156"/>
      <c r="F155" s="8"/>
      <c r="G155" s="8"/>
      <c r="H155" s="8"/>
      <c r="I155" s="8"/>
      <c r="J155" s="8"/>
      <c r="K155" s="8"/>
      <c r="L155" s="8"/>
      <c r="M155" s="8"/>
      <c r="N155" s="8"/>
      <c r="O155" s="8"/>
      <c r="P155" s="8"/>
      <c r="Q155" s="8"/>
      <c r="R155" s="8"/>
      <c r="S155" s="273"/>
      <c r="T155" s="494"/>
      <c r="U155" s="12">
        <v>98</v>
      </c>
      <c r="V155" s="1089"/>
      <c r="W155" s="765"/>
      <c r="X155" s="156"/>
      <c r="Y155" s="8"/>
      <c r="Z155" s="8"/>
      <c r="AA155" s="8"/>
      <c r="AB155" s="8"/>
      <c r="AC155" s="8"/>
      <c r="AD155" s="8"/>
      <c r="AE155" s="8"/>
      <c r="AF155" s="8"/>
      <c r="AG155" s="8"/>
      <c r="AH155" s="8"/>
      <c r="AI155" s="8"/>
      <c r="AJ155" s="8"/>
      <c r="AK155" s="8"/>
      <c r="AL155" s="273"/>
    </row>
    <row r="156" spans="1:38" ht="12.75" customHeight="1" x14ac:dyDescent="0.2">
      <c r="A156" s="494"/>
      <c r="B156" s="12">
        <v>99</v>
      </c>
      <c r="C156" s="1089"/>
      <c r="D156" s="765"/>
      <c r="E156" s="156"/>
      <c r="F156" s="8"/>
      <c r="G156" s="8"/>
      <c r="H156" s="8"/>
      <c r="I156" s="8"/>
      <c r="J156" s="8"/>
      <c r="K156" s="8"/>
      <c r="L156" s="8"/>
      <c r="M156" s="8"/>
      <c r="N156" s="8"/>
      <c r="O156" s="8"/>
      <c r="P156" s="8"/>
      <c r="Q156" s="8"/>
      <c r="R156" s="8"/>
      <c r="S156" s="273"/>
      <c r="T156" s="494"/>
      <c r="U156" s="12">
        <v>99</v>
      </c>
      <c r="V156" s="1089"/>
      <c r="W156" s="765"/>
      <c r="X156" s="156"/>
      <c r="Y156" s="8"/>
      <c r="Z156" s="8"/>
      <c r="AA156" s="8"/>
      <c r="AB156" s="8"/>
      <c r="AC156" s="8"/>
      <c r="AD156" s="8"/>
      <c r="AE156" s="8"/>
      <c r="AF156" s="8"/>
      <c r="AG156" s="8"/>
      <c r="AH156" s="8"/>
      <c r="AI156" s="8"/>
      <c r="AJ156" s="8"/>
      <c r="AK156" s="8"/>
      <c r="AL156" s="273"/>
    </row>
    <row r="157" spans="1:38" ht="12.75" customHeight="1" x14ac:dyDescent="0.2">
      <c r="A157" s="494"/>
      <c r="B157" s="12">
        <v>100</v>
      </c>
      <c r="C157" s="1089"/>
      <c r="D157" s="765"/>
      <c r="E157" s="156"/>
      <c r="F157" s="8"/>
      <c r="G157" s="8"/>
      <c r="H157" s="8"/>
      <c r="I157" s="8"/>
      <c r="J157" s="8"/>
      <c r="K157" s="8"/>
      <c r="L157" s="8"/>
      <c r="M157" s="8"/>
      <c r="N157" s="8"/>
      <c r="O157" s="8"/>
      <c r="P157" s="8"/>
      <c r="Q157" s="8"/>
      <c r="R157" s="8"/>
      <c r="S157" s="273"/>
      <c r="T157" s="494"/>
      <c r="U157" s="12">
        <v>100</v>
      </c>
      <c r="V157" s="1089"/>
      <c r="W157" s="765"/>
      <c r="X157" s="156"/>
      <c r="Y157" s="8"/>
      <c r="Z157" s="8"/>
      <c r="AA157" s="8"/>
      <c r="AB157" s="8"/>
      <c r="AC157" s="8"/>
      <c r="AD157" s="8"/>
      <c r="AE157" s="8"/>
      <c r="AF157" s="8"/>
      <c r="AG157" s="8"/>
      <c r="AH157" s="8"/>
      <c r="AI157" s="8"/>
      <c r="AJ157" s="8"/>
      <c r="AK157" s="8"/>
      <c r="AL157" s="273"/>
    </row>
    <row r="158" spans="1:38" ht="12.75" customHeight="1" x14ac:dyDescent="0.2">
      <c r="A158" s="494"/>
      <c r="B158" s="12">
        <v>101</v>
      </c>
      <c r="C158" s="1089"/>
      <c r="D158" s="765"/>
      <c r="E158" s="156"/>
      <c r="F158" s="8"/>
      <c r="G158" s="8"/>
      <c r="H158" s="8"/>
      <c r="I158" s="8"/>
      <c r="J158" s="8"/>
      <c r="K158" s="8"/>
      <c r="L158" s="8"/>
      <c r="M158" s="8"/>
      <c r="N158" s="8"/>
      <c r="O158" s="8"/>
      <c r="P158" s="8"/>
      <c r="Q158" s="8"/>
      <c r="R158" s="8"/>
      <c r="S158" s="273"/>
      <c r="T158" s="494"/>
      <c r="U158" s="12">
        <v>101</v>
      </c>
      <c r="V158" s="1089"/>
      <c r="W158" s="765"/>
      <c r="X158" s="156"/>
      <c r="Y158" s="8"/>
      <c r="Z158" s="8"/>
      <c r="AA158" s="8"/>
      <c r="AB158" s="8"/>
      <c r="AC158" s="8"/>
      <c r="AD158" s="8"/>
      <c r="AE158" s="8"/>
      <c r="AF158" s="8"/>
      <c r="AG158" s="8"/>
      <c r="AH158" s="8"/>
      <c r="AI158" s="8"/>
      <c r="AJ158" s="8"/>
      <c r="AK158" s="8"/>
      <c r="AL158" s="273"/>
    </row>
    <row r="159" spans="1:38" ht="12.75" customHeight="1" x14ac:dyDescent="0.2">
      <c r="A159" s="494"/>
      <c r="B159" s="12">
        <v>102</v>
      </c>
      <c r="C159" s="1089"/>
      <c r="D159" s="765"/>
      <c r="E159" s="156"/>
      <c r="F159" s="8"/>
      <c r="G159" s="8"/>
      <c r="H159" s="8"/>
      <c r="I159" s="8"/>
      <c r="J159" s="8"/>
      <c r="K159" s="8"/>
      <c r="L159" s="8"/>
      <c r="M159" s="8"/>
      <c r="N159" s="8"/>
      <c r="O159" s="8"/>
      <c r="P159" s="8"/>
      <c r="Q159" s="8"/>
      <c r="R159" s="8"/>
      <c r="S159" s="273"/>
      <c r="T159" s="494"/>
      <c r="U159" s="12">
        <v>102</v>
      </c>
      <c r="V159" s="1089"/>
      <c r="W159" s="765"/>
      <c r="X159" s="156"/>
      <c r="Y159" s="8"/>
      <c r="Z159" s="8"/>
      <c r="AA159" s="8"/>
      <c r="AB159" s="8"/>
      <c r="AC159" s="8"/>
      <c r="AD159" s="8"/>
      <c r="AE159" s="8"/>
      <c r="AF159" s="8"/>
      <c r="AG159" s="8"/>
      <c r="AH159" s="8"/>
      <c r="AI159" s="8"/>
      <c r="AJ159" s="8"/>
      <c r="AK159" s="8"/>
      <c r="AL159" s="273"/>
    </row>
    <row r="160" spans="1:38" ht="12.75" customHeight="1" x14ac:dyDescent="0.2">
      <c r="A160" s="494"/>
      <c r="B160" s="12">
        <v>103</v>
      </c>
      <c r="C160" s="1089"/>
      <c r="D160" s="765"/>
      <c r="E160" s="156"/>
      <c r="F160" s="8"/>
      <c r="G160" s="8"/>
      <c r="H160" s="8"/>
      <c r="I160" s="8"/>
      <c r="J160" s="8"/>
      <c r="K160" s="8"/>
      <c r="L160" s="8"/>
      <c r="M160" s="8"/>
      <c r="N160" s="8"/>
      <c r="O160" s="8"/>
      <c r="P160" s="8"/>
      <c r="Q160" s="8"/>
      <c r="R160" s="8"/>
      <c r="S160" s="273"/>
      <c r="T160" s="494"/>
      <c r="U160" s="12">
        <v>103</v>
      </c>
      <c r="V160" s="1089"/>
      <c r="W160" s="765"/>
      <c r="X160" s="156"/>
      <c r="Y160" s="8"/>
      <c r="Z160" s="8"/>
      <c r="AA160" s="8"/>
      <c r="AB160" s="8"/>
      <c r="AC160" s="8"/>
      <c r="AD160" s="8"/>
      <c r="AE160" s="8"/>
      <c r="AF160" s="8"/>
      <c r="AG160" s="8"/>
      <c r="AH160" s="8"/>
      <c r="AI160" s="8"/>
      <c r="AJ160" s="8"/>
      <c r="AK160" s="8"/>
      <c r="AL160" s="273"/>
    </row>
    <row r="161" spans="1:38" ht="12.75" customHeight="1" x14ac:dyDescent="0.2">
      <c r="A161" s="494"/>
      <c r="B161" s="12">
        <v>104</v>
      </c>
      <c r="C161" s="1089"/>
      <c r="D161" s="765"/>
      <c r="E161" s="156"/>
      <c r="F161" s="8"/>
      <c r="G161" s="8"/>
      <c r="H161" s="8"/>
      <c r="I161" s="8"/>
      <c r="J161" s="8"/>
      <c r="K161" s="8"/>
      <c r="L161" s="8"/>
      <c r="M161" s="8"/>
      <c r="N161" s="8"/>
      <c r="O161" s="8"/>
      <c r="P161" s="8"/>
      <c r="Q161" s="8"/>
      <c r="R161" s="8"/>
      <c r="S161" s="273"/>
      <c r="T161" s="494"/>
      <c r="U161" s="12">
        <v>104</v>
      </c>
      <c r="V161" s="1089"/>
      <c r="W161" s="765"/>
      <c r="X161" s="156"/>
      <c r="Y161" s="8"/>
      <c r="Z161" s="8"/>
      <c r="AA161" s="8"/>
      <c r="AB161" s="8"/>
      <c r="AC161" s="8"/>
      <c r="AD161" s="8"/>
      <c r="AE161" s="8"/>
      <c r="AF161" s="8"/>
      <c r="AG161" s="8"/>
      <c r="AH161" s="8"/>
      <c r="AI161" s="8"/>
      <c r="AJ161" s="8"/>
      <c r="AK161" s="8"/>
      <c r="AL161" s="273"/>
    </row>
    <row r="162" spans="1:38" ht="12.75" customHeight="1" x14ac:dyDescent="0.2">
      <c r="A162" s="494"/>
      <c r="B162" s="12">
        <v>105</v>
      </c>
      <c r="C162" s="1089"/>
      <c r="D162" s="765"/>
      <c r="E162" s="156"/>
      <c r="F162" s="8"/>
      <c r="G162" s="8"/>
      <c r="H162" s="8"/>
      <c r="I162" s="8"/>
      <c r="J162" s="8"/>
      <c r="K162" s="8"/>
      <c r="L162" s="8"/>
      <c r="M162" s="8"/>
      <c r="N162" s="8"/>
      <c r="O162" s="8"/>
      <c r="P162" s="8"/>
      <c r="Q162" s="8"/>
      <c r="R162" s="8"/>
      <c r="S162" s="273"/>
      <c r="T162" s="494"/>
      <c r="U162" s="12">
        <v>105</v>
      </c>
      <c r="V162" s="1089"/>
      <c r="W162" s="765"/>
      <c r="X162" s="156"/>
      <c r="Y162" s="8"/>
      <c r="Z162" s="8"/>
      <c r="AA162" s="8"/>
      <c r="AB162" s="8"/>
      <c r="AC162" s="8"/>
      <c r="AD162" s="8"/>
      <c r="AE162" s="8"/>
      <c r="AF162" s="8"/>
      <c r="AG162" s="8"/>
      <c r="AH162" s="8"/>
      <c r="AI162" s="8"/>
      <c r="AJ162" s="8"/>
      <c r="AK162" s="8"/>
      <c r="AL162" s="273"/>
    </row>
    <row r="163" spans="1:38" ht="12.75" customHeight="1" x14ac:dyDescent="0.2">
      <c r="A163" s="494"/>
      <c r="B163" s="12">
        <v>106</v>
      </c>
      <c r="C163" s="1089"/>
      <c r="D163" s="765"/>
      <c r="E163" s="156"/>
      <c r="F163" s="8"/>
      <c r="G163" s="8"/>
      <c r="H163" s="8"/>
      <c r="I163" s="8"/>
      <c r="J163" s="8"/>
      <c r="K163" s="8"/>
      <c r="L163" s="8"/>
      <c r="M163" s="8"/>
      <c r="N163" s="8"/>
      <c r="O163" s="8"/>
      <c r="P163" s="8"/>
      <c r="Q163" s="8"/>
      <c r="R163" s="8"/>
      <c r="S163" s="273"/>
      <c r="T163" s="494"/>
      <c r="U163" s="12">
        <v>106</v>
      </c>
      <c r="V163" s="1089"/>
      <c r="W163" s="765"/>
      <c r="X163" s="156"/>
      <c r="Y163" s="8"/>
      <c r="Z163" s="8"/>
      <c r="AA163" s="8"/>
      <c r="AB163" s="8"/>
      <c r="AC163" s="8"/>
      <c r="AD163" s="8"/>
      <c r="AE163" s="8"/>
      <c r="AF163" s="8"/>
      <c r="AG163" s="8"/>
      <c r="AH163" s="8"/>
      <c r="AI163" s="8"/>
      <c r="AJ163" s="8"/>
      <c r="AK163" s="8"/>
      <c r="AL163" s="273"/>
    </row>
    <row r="164" spans="1:38" ht="12.75" customHeight="1" x14ac:dyDescent="0.2">
      <c r="A164" s="494"/>
      <c r="B164" s="12">
        <v>107</v>
      </c>
      <c r="C164" s="1089"/>
      <c r="D164" s="765"/>
      <c r="E164" s="156"/>
      <c r="F164" s="8"/>
      <c r="G164" s="8"/>
      <c r="H164" s="8"/>
      <c r="I164" s="8"/>
      <c r="J164" s="8"/>
      <c r="K164" s="8"/>
      <c r="L164" s="8"/>
      <c r="M164" s="8"/>
      <c r="N164" s="8"/>
      <c r="O164" s="8"/>
      <c r="P164" s="8"/>
      <c r="Q164" s="8"/>
      <c r="R164" s="8"/>
      <c r="S164" s="273"/>
      <c r="T164" s="494"/>
      <c r="U164" s="12">
        <v>107</v>
      </c>
      <c r="V164" s="1089"/>
      <c r="W164" s="765"/>
      <c r="X164" s="156"/>
      <c r="Y164" s="8"/>
      <c r="Z164" s="8"/>
      <c r="AA164" s="8"/>
      <c r="AB164" s="8"/>
      <c r="AC164" s="8"/>
      <c r="AD164" s="8"/>
      <c r="AE164" s="8"/>
      <c r="AF164" s="8"/>
      <c r="AG164" s="8"/>
      <c r="AH164" s="8"/>
      <c r="AI164" s="8"/>
      <c r="AJ164" s="8"/>
      <c r="AK164" s="8"/>
      <c r="AL164" s="273"/>
    </row>
    <row r="165" spans="1:38" ht="12.75" customHeight="1" x14ac:dyDescent="0.2">
      <c r="A165" s="494"/>
      <c r="B165" s="12">
        <v>108</v>
      </c>
      <c r="C165" s="1089"/>
      <c r="D165" s="765"/>
      <c r="E165" s="156"/>
      <c r="F165" s="8"/>
      <c r="G165" s="8"/>
      <c r="H165" s="8"/>
      <c r="I165" s="8"/>
      <c r="J165" s="8"/>
      <c r="K165" s="8"/>
      <c r="L165" s="8"/>
      <c r="M165" s="8"/>
      <c r="N165" s="8"/>
      <c r="O165" s="8"/>
      <c r="P165" s="8"/>
      <c r="Q165" s="8"/>
      <c r="R165" s="8"/>
      <c r="S165" s="273"/>
      <c r="T165" s="494"/>
      <c r="U165" s="12">
        <v>108</v>
      </c>
      <c r="V165" s="1089"/>
      <c r="W165" s="765"/>
      <c r="X165" s="156"/>
      <c r="Y165" s="8"/>
      <c r="Z165" s="8"/>
      <c r="AA165" s="8"/>
      <c r="AB165" s="8"/>
      <c r="AC165" s="8"/>
      <c r="AD165" s="8"/>
      <c r="AE165" s="8"/>
      <c r="AF165" s="8"/>
      <c r="AG165" s="8"/>
      <c r="AH165" s="8"/>
      <c r="AI165" s="8"/>
      <c r="AJ165" s="8"/>
      <c r="AK165" s="8"/>
      <c r="AL165" s="273"/>
    </row>
    <row r="166" spans="1:38" ht="12.75" customHeight="1" x14ac:dyDescent="0.2">
      <c r="A166" s="494"/>
      <c r="B166" s="12">
        <v>109</v>
      </c>
      <c r="C166" s="1089"/>
      <c r="D166" s="765"/>
      <c r="E166" s="156"/>
      <c r="F166" s="8"/>
      <c r="G166" s="8"/>
      <c r="H166" s="8"/>
      <c r="I166" s="8"/>
      <c r="J166" s="8"/>
      <c r="K166" s="8"/>
      <c r="L166" s="8"/>
      <c r="M166" s="8"/>
      <c r="N166" s="8"/>
      <c r="O166" s="8"/>
      <c r="P166" s="8"/>
      <c r="Q166" s="8"/>
      <c r="R166" s="8"/>
      <c r="S166" s="273"/>
      <c r="T166" s="494"/>
      <c r="U166" s="12">
        <v>109</v>
      </c>
      <c r="V166" s="1089"/>
      <c r="W166" s="765"/>
      <c r="X166" s="156"/>
      <c r="Y166" s="8"/>
      <c r="Z166" s="8"/>
      <c r="AA166" s="8"/>
      <c r="AB166" s="8"/>
      <c r="AC166" s="8"/>
      <c r="AD166" s="8"/>
      <c r="AE166" s="8"/>
      <c r="AF166" s="8"/>
      <c r="AG166" s="8"/>
      <c r="AH166" s="8"/>
      <c r="AI166" s="8"/>
      <c r="AJ166" s="8"/>
      <c r="AK166" s="8"/>
      <c r="AL166" s="273"/>
    </row>
    <row r="167" spans="1:38" ht="12.75" customHeight="1" x14ac:dyDescent="0.2">
      <c r="A167" s="494"/>
      <c r="B167" s="12">
        <v>110</v>
      </c>
      <c r="C167" s="1089"/>
      <c r="D167" s="765"/>
      <c r="E167" s="156"/>
      <c r="F167" s="8"/>
      <c r="G167" s="8"/>
      <c r="H167" s="8"/>
      <c r="I167" s="8"/>
      <c r="J167" s="8"/>
      <c r="K167" s="8"/>
      <c r="L167" s="8"/>
      <c r="M167" s="8"/>
      <c r="N167" s="8"/>
      <c r="O167" s="8"/>
      <c r="P167" s="8"/>
      <c r="Q167" s="8"/>
      <c r="R167" s="8"/>
      <c r="S167" s="273"/>
      <c r="T167" s="494"/>
      <c r="U167" s="12">
        <v>110</v>
      </c>
      <c r="V167" s="1089"/>
      <c r="W167" s="765"/>
      <c r="X167" s="156"/>
      <c r="Y167" s="8"/>
      <c r="Z167" s="8"/>
      <c r="AA167" s="8"/>
      <c r="AB167" s="8"/>
      <c r="AC167" s="8"/>
      <c r="AD167" s="8"/>
      <c r="AE167" s="8"/>
      <c r="AF167" s="8"/>
      <c r="AG167" s="8"/>
      <c r="AH167" s="8"/>
      <c r="AI167" s="8"/>
      <c r="AJ167" s="8"/>
      <c r="AK167" s="8"/>
      <c r="AL167" s="273"/>
    </row>
    <row r="168" spans="1:38" ht="12.75" customHeight="1" x14ac:dyDescent="0.2">
      <c r="A168" s="494"/>
      <c r="B168" s="12">
        <v>111</v>
      </c>
      <c r="C168" s="1089"/>
      <c r="D168" s="765"/>
      <c r="E168" s="156"/>
      <c r="F168" s="8"/>
      <c r="G168" s="8"/>
      <c r="H168" s="8"/>
      <c r="I168" s="8"/>
      <c r="J168" s="8"/>
      <c r="K168" s="8"/>
      <c r="L168" s="8"/>
      <c r="M168" s="8"/>
      <c r="N168" s="8"/>
      <c r="O168" s="8"/>
      <c r="P168" s="8"/>
      <c r="Q168" s="8"/>
      <c r="R168" s="8"/>
      <c r="S168" s="273"/>
      <c r="T168" s="494"/>
      <c r="U168" s="12">
        <v>111</v>
      </c>
      <c r="V168" s="1089"/>
      <c r="W168" s="765"/>
      <c r="X168" s="156"/>
      <c r="Y168" s="8"/>
      <c r="Z168" s="8"/>
      <c r="AA168" s="8"/>
      <c r="AB168" s="8"/>
      <c r="AC168" s="8"/>
      <c r="AD168" s="8"/>
      <c r="AE168" s="8"/>
      <c r="AF168" s="8"/>
      <c r="AG168" s="8"/>
      <c r="AH168" s="8"/>
      <c r="AI168" s="8"/>
      <c r="AJ168" s="8"/>
      <c r="AK168" s="8"/>
      <c r="AL168" s="273"/>
    </row>
    <row r="169" spans="1:38" ht="12.75" customHeight="1" x14ac:dyDescent="0.2">
      <c r="A169" s="494"/>
      <c r="B169" s="12">
        <v>112</v>
      </c>
      <c r="C169" s="1089"/>
      <c r="D169" s="765"/>
      <c r="E169" s="156"/>
      <c r="F169" s="8"/>
      <c r="G169" s="8"/>
      <c r="H169" s="8"/>
      <c r="I169" s="8"/>
      <c r="J169" s="8"/>
      <c r="K169" s="8"/>
      <c r="L169" s="8"/>
      <c r="M169" s="8"/>
      <c r="N169" s="8"/>
      <c r="O169" s="8"/>
      <c r="P169" s="8"/>
      <c r="Q169" s="8"/>
      <c r="R169" s="8"/>
      <c r="S169" s="273"/>
      <c r="T169" s="494"/>
      <c r="U169" s="12">
        <v>112</v>
      </c>
      <c r="V169" s="1089"/>
      <c r="W169" s="765"/>
      <c r="X169" s="156"/>
      <c r="Y169" s="8"/>
      <c r="Z169" s="8"/>
      <c r="AA169" s="8"/>
      <c r="AB169" s="8"/>
      <c r="AC169" s="8"/>
      <c r="AD169" s="8"/>
      <c r="AE169" s="8"/>
      <c r="AF169" s="8"/>
      <c r="AG169" s="8"/>
      <c r="AH169" s="8"/>
      <c r="AI169" s="8"/>
      <c r="AJ169" s="8"/>
      <c r="AK169" s="8"/>
      <c r="AL169" s="273"/>
    </row>
    <row r="170" spans="1:38" ht="12.75" customHeight="1" x14ac:dyDescent="0.2">
      <c r="A170" s="494"/>
      <c r="B170" s="12">
        <v>113</v>
      </c>
      <c r="C170" s="1089"/>
      <c r="D170" s="765"/>
      <c r="E170" s="156"/>
      <c r="F170" s="8"/>
      <c r="G170" s="8"/>
      <c r="H170" s="8"/>
      <c r="I170" s="8"/>
      <c r="J170" s="8"/>
      <c r="K170" s="8"/>
      <c r="L170" s="8"/>
      <c r="M170" s="8"/>
      <c r="N170" s="8"/>
      <c r="O170" s="8"/>
      <c r="P170" s="8"/>
      <c r="Q170" s="8"/>
      <c r="R170" s="8"/>
      <c r="S170" s="273"/>
      <c r="T170" s="494"/>
      <c r="U170" s="12">
        <v>113</v>
      </c>
      <c r="V170" s="1089"/>
      <c r="W170" s="765"/>
      <c r="X170" s="156"/>
      <c r="Y170" s="8"/>
      <c r="Z170" s="8"/>
      <c r="AA170" s="8"/>
      <c r="AB170" s="8"/>
      <c r="AC170" s="8"/>
      <c r="AD170" s="8"/>
      <c r="AE170" s="8"/>
      <c r="AF170" s="8"/>
      <c r="AG170" s="8"/>
      <c r="AH170" s="8"/>
      <c r="AI170" s="8"/>
      <c r="AJ170" s="8"/>
      <c r="AK170" s="8"/>
      <c r="AL170" s="273"/>
    </row>
    <row r="171" spans="1:38" ht="12.75" customHeight="1" x14ac:dyDescent="0.2">
      <c r="A171" s="494"/>
      <c r="B171" s="12">
        <v>114</v>
      </c>
      <c r="C171" s="1089"/>
      <c r="D171" s="765"/>
      <c r="E171" s="156"/>
      <c r="F171" s="8"/>
      <c r="G171" s="8"/>
      <c r="H171" s="8"/>
      <c r="I171" s="8"/>
      <c r="J171" s="8"/>
      <c r="K171" s="8"/>
      <c r="L171" s="8"/>
      <c r="M171" s="8"/>
      <c r="N171" s="8"/>
      <c r="O171" s="8"/>
      <c r="P171" s="8"/>
      <c r="Q171" s="8"/>
      <c r="R171" s="8"/>
      <c r="S171" s="273"/>
      <c r="T171" s="494"/>
      <c r="U171" s="12">
        <v>114</v>
      </c>
      <c r="V171" s="1089"/>
      <c r="W171" s="765"/>
      <c r="X171" s="156"/>
      <c r="Y171" s="8"/>
      <c r="Z171" s="8"/>
      <c r="AA171" s="8"/>
      <c r="AB171" s="8"/>
      <c r="AC171" s="8"/>
      <c r="AD171" s="8"/>
      <c r="AE171" s="8"/>
      <c r="AF171" s="8"/>
      <c r="AG171" s="8"/>
      <c r="AH171" s="8"/>
      <c r="AI171" s="8"/>
      <c r="AJ171" s="8"/>
      <c r="AK171" s="8"/>
      <c r="AL171" s="273"/>
    </row>
    <row r="172" spans="1:38" ht="12.75" customHeight="1" x14ac:dyDescent="0.2">
      <c r="A172" s="494"/>
      <c r="B172" s="12">
        <v>115</v>
      </c>
      <c r="C172" s="1089"/>
      <c r="D172" s="765"/>
      <c r="E172" s="156"/>
      <c r="F172" s="8"/>
      <c r="G172" s="8"/>
      <c r="H172" s="8"/>
      <c r="I172" s="8"/>
      <c r="J172" s="8"/>
      <c r="K172" s="8"/>
      <c r="L172" s="8"/>
      <c r="M172" s="8"/>
      <c r="N172" s="8"/>
      <c r="O172" s="8"/>
      <c r="P172" s="8"/>
      <c r="Q172" s="8"/>
      <c r="R172" s="8"/>
      <c r="S172" s="273"/>
      <c r="T172" s="494"/>
      <c r="U172" s="12">
        <v>115</v>
      </c>
      <c r="V172" s="1089"/>
      <c r="W172" s="765"/>
      <c r="X172" s="156"/>
      <c r="Y172" s="8"/>
      <c r="Z172" s="8"/>
      <c r="AA172" s="8"/>
      <c r="AB172" s="8"/>
      <c r="AC172" s="8"/>
      <c r="AD172" s="8"/>
      <c r="AE172" s="8"/>
      <c r="AF172" s="8"/>
      <c r="AG172" s="8"/>
      <c r="AH172" s="8"/>
      <c r="AI172" s="8"/>
      <c r="AJ172" s="8"/>
      <c r="AK172" s="8"/>
      <c r="AL172" s="273"/>
    </row>
    <row r="173" spans="1:38" ht="12.75" customHeight="1" x14ac:dyDescent="0.2">
      <c r="A173" s="494"/>
      <c r="B173" s="12">
        <v>116</v>
      </c>
      <c r="C173" s="1089"/>
      <c r="D173" s="765"/>
      <c r="E173" s="156"/>
      <c r="F173" s="8"/>
      <c r="G173" s="8"/>
      <c r="H173" s="8"/>
      <c r="I173" s="8"/>
      <c r="J173" s="8"/>
      <c r="K173" s="8"/>
      <c r="L173" s="8"/>
      <c r="M173" s="8"/>
      <c r="N173" s="8"/>
      <c r="O173" s="8"/>
      <c r="P173" s="8"/>
      <c r="Q173" s="8"/>
      <c r="R173" s="8"/>
      <c r="S173" s="273"/>
      <c r="T173" s="494"/>
      <c r="U173" s="12">
        <v>116</v>
      </c>
      <c r="V173" s="1089"/>
      <c r="W173" s="765"/>
      <c r="X173" s="156"/>
      <c r="Y173" s="8"/>
      <c r="Z173" s="8"/>
      <c r="AA173" s="8"/>
      <c r="AB173" s="8"/>
      <c r="AC173" s="8"/>
      <c r="AD173" s="8"/>
      <c r="AE173" s="8"/>
      <c r="AF173" s="8"/>
      <c r="AG173" s="8"/>
      <c r="AH173" s="8"/>
      <c r="AI173" s="8"/>
      <c r="AJ173" s="8"/>
      <c r="AK173" s="8"/>
      <c r="AL173" s="273"/>
    </row>
    <row r="174" spans="1:38" ht="12.75" customHeight="1" x14ac:dyDescent="0.2">
      <c r="A174" s="494"/>
      <c r="B174" s="12">
        <v>117</v>
      </c>
      <c r="C174" s="1089"/>
      <c r="D174" s="765"/>
      <c r="E174" s="156"/>
      <c r="F174" s="8"/>
      <c r="G174" s="8"/>
      <c r="H174" s="8"/>
      <c r="I174" s="8"/>
      <c r="J174" s="8"/>
      <c r="K174" s="8"/>
      <c r="L174" s="8"/>
      <c r="M174" s="8"/>
      <c r="N174" s="8"/>
      <c r="O174" s="8"/>
      <c r="P174" s="8"/>
      <c r="Q174" s="8"/>
      <c r="R174" s="8"/>
      <c r="S174" s="273"/>
      <c r="T174" s="494"/>
      <c r="U174" s="12">
        <v>117</v>
      </c>
      <c r="V174" s="1089"/>
      <c r="W174" s="765"/>
      <c r="X174" s="156"/>
      <c r="Y174" s="8"/>
      <c r="Z174" s="8"/>
      <c r="AA174" s="8"/>
      <c r="AB174" s="8"/>
      <c r="AC174" s="8"/>
      <c r="AD174" s="8"/>
      <c r="AE174" s="8"/>
      <c r="AF174" s="8"/>
      <c r="AG174" s="8"/>
      <c r="AH174" s="8"/>
      <c r="AI174" s="8"/>
      <c r="AJ174" s="8"/>
      <c r="AK174" s="8"/>
      <c r="AL174" s="273"/>
    </row>
    <row r="175" spans="1:38" ht="12.75" customHeight="1" x14ac:dyDescent="0.2">
      <c r="A175" s="494"/>
      <c r="B175" s="12">
        <v>118</v>
      </c>
      <c r="C175" s="1089"/>
      <c r="D175" s="765"/>
      <c r="E175" s="156"/>
      <c r="F175" s="8"/>
      <c r="G175" s="8"/>
      <c r="H175" s="8"/>
      <c r="I175" s="8"/>
      <c r="J175" s="8"/>
      <c r="K175" s="8"/>
      <c r="L175" s="8"/>
      <c r="M175" s="8"/>
      <c r="N175" s="8"/>
      <c r="O175" s="8"/>
      <c r="P175" s="8"/>
      <c r="Q175" s="8"/>
      <c r="R175" s="8"/>
      <c r="S175" s="273"/>
      <c r="T175" s="494"/>
      <c r="U175" s="12">
        <v>118</v>
      </c>
      <c r="V175" s="1089"/>
      <c r="W175" s="765"/>
      <c r="X175" s="156"/>
      <c r="Y175" s="8"/>
      <c r="Z175" s="8"/>
      <c r="AA175" s="8"/>
      <c r="AB175" s="8"/>
      <c r="AC175" s="8"/>
      <c r="AD175" s="8"/>
      <c r="AE175" s="8"/>
      <c r="AF175" s="8"/>
      <c r="AG175" s="8"/>
      <c r="AH175" s="8"/>
      <c r="AI175" s="8"/>
      <c r="AJ175" s="8"/>
      <c r="AK175" s="8"/>
      <c r="AL175" s="273"/>
    </row>
    <row r="176" spans="1:38" ht="12.75" customHeight="1" x14ac:dyDescent="0.2">
      <c r="A176" s="494"/>
      <c r="B176" s="12">
        <v>119</v>
      </c>
      <c r="C176" s="1089"/>
      <c r="D176" s="765"/>
      <c r="E176" s="156"/>
      <c r="F176" s="8"/>
      <c r="G176" s="8"/>
      <c r="H176" s="8"/>
      <c r="I176" s="8"/>
      <c r="J176" s="8"/>
      <c r="K176" s="8"/>
      <c r="L176" s="8"/>
      <c r="M176" s="8"/>
      <c r="N176" s="8"/>
      <c r="O176" s="8"/>
      <c r="P176" s="8"/>
      <c r="Q176" s="8"/>
      <c r="R176" s="8"/>
      <c r="S176" s="273"/>
      <c r="T176" s="494"/>
      <c r="U176" s="12">
        <v>119</v>
      </c>
      <c r="V176" s="1089"/>
      <c r="W176" s="765"/>
      <c r="X176" s="156"/>
      <c r="Y176" s="8"/>
      <c r="Z176" s="8"/>
      <c r="AA176" s="8"/>
      <c r="AB176" s="8"/>
      <c r="AC176" s="8"/>
      <c r="AD176" s="8"/>
      <c r="AE176" s="8"/>
      <c r="AF176" s="8"/>
      <c r="AG176" s="8"/>
      <c r="AH176" s="8"/>
      <c r="AI176" s="8"/>
      <c r="AJ176" s="8"/>
      <c r="AK176" s="8"/>
      <c r="AL176" s="273"/>
    </row>
    <row r="177" spans="1:38" ht="12.75" customHeight="1" x14ac:dyDescent="0.2">
      <c r="A177" s="494"/>
      <c r="B177" s="12">
        <v>120</v>
      </c>
      <c r="C177" s="1089"/>
      <c r="D177" s="765"/>
      <c r="E177" s="156"/>
      <c r="F177" s="8"/>
      <c r="G177" s="8"/>
      <c r="H177" s="8"/>
      <c r="I177" s="8"/>
      <c r="J177" s="8"/>
      <c r="K177" s="8"/>
      <c r="L177" s="8"/>
      <c r="M177" s="8"/>
      <c r="N177" s="8"/>
      <c r="O177" s="8"/>
      <c r="P177" s="8"/>
      <c r="Q177" s="8"/>
      <c r="R177" s="8"/>
      <c r="S177" s="273"/>
      <c r="T177" s="494"/>
      <c r="U177" s="12">
        <v>120</v>
      </c>
      <c r="V177" s="1089"/>
      <c r="W177" s="765"/>
      <c r="X177" s="156"/>
      <c r="Y177" s="8"/>
      <c r="Z177" s="8"/>
      <c r="AA177" s="8"/>
      <c r="AB177" s="8"/>
      <c r="AC177" s="8"/>
      <c r="AD177" s="8"/>
      <c r="AE177" s="8"/>
      <c r="AF177" s="8"/>
      <c r="AG177" s="8"/>
      <c r="AH177" s="8"/>
      <c r="AI177" s="8"/>
      <c r="AJ177" s="8"/>
      <c r="AK177" s="8"/>
      <c r="AL177" s="273"/>
    </row>
    <row r="178" spans="1:38" ht="12.75" customHeight="1" x14ac:dyDescent="0.2">
      <c r="A178" s="8"/>
      <c r="B178" s="12">
        <v>121</v>
      </c>
      <c r="C178" s="1089"/>
      <c r="D178" s="765"/>
      <c r="E178" s="156"/>
      <c r="F178" s="8"/>
      <c r="G178" s="8"/>
      <c r="H178" s="8"/>
      <c r="I178" s="8"/>
      <c r="J178" s="8"/>
      <c r="K178" s="8"/>
      <c r="L178" s="8"/>
      <c r="M178" s="8"/>
      <c r="N178" s="8"/>
      <c r="O178" s="8"/>
      <c r="P178" s="8"/>
      <c r="Q178" s="8"/>
      <c r="R178" s="8"/>
      <c r="S178" s="273"/>
      <c r="T178" s="8"/>
      <c r="U178" s="12">
        <v>121</v>
      </c>
      <c r="V178" s="1089"/>
      <c r="W178" s="765"/>
      <c r="X178" s="156"/>
      <c r="Y178" s="8"/>
      <c r="Z178" s="8"/>
      <c r="AA178" s="8"/>
      <c r="AB178" s="8"/>
      <c r="AC178" s="8"/>
      <c r="AD178" s="8"/>
      <c r="AE178" s="8"/>
      <c r="AF178" s="8"/>
      <c r="AG178" s="8"/>
      <c r="AH178" s="8"/>
      <c r="AI178" s="8"/>
      <c r="AJ178" s="8"/>
      <c r="AK178" s="8"/>
      <c r="AL178" s="273"/>
    </row>
    <row r="179" spans="1:38" ht="12.75" customHeight="1" x14ac:dyDescent="0.2">
      <c r="B179" s="12">
        <v>122</v>
      </c>
      <c r="C179" s="1089"/>
      <c r="D179" s="765"/>
      <c r="E179" s="156"/>
      <c r="S179" s="273"/>
      <c r="U179" s="12">
        <v>122</v>
      </c>
      <c r="V179" s="1089"/>
      <c r="W179" s="765"/>
      <c r="X179" s="156"/>
      <c r="AL179" s="273"/>
    </row>
    <row r="180" spans="1:38" ht="12.75" customHeight="1" x14ac:dyDescent="0.2">
      <c r="B180" s="12">
        <v>123</v>
      </c>
      <c r="C180" s="1089"/>
      <c r="D180" s="765"/>
      <c r="E180" s="156"/>
      <c r="S180" s="273"/>
      <c r="U180" s="12">
        <v>123</v>
      </c>
      <c r="V180" s="1089"/>
      <c r="W180" s="765"/>
      <c r="X180" s="156"/>
      <c r="AL180" s="273"/>
    </row>
    <row r="181" spans="1:38" ht="12.75" customHeight="1" x14ac:dyDescent="0.2">
      <c r="B181" s="12">
        <v>124</v>
      </c>
      <c r="C181" s="1089"/>
      <c r="D181" s="765"/>
      <c r="E181" s="156"/>
      <c r="S181" s="273"/>
      <c r="U181" s="12">
        <v>124</v>
      </c>
      <c r="V181" s="1089"/>
      <c r="W181" s="765"/>
      <c r="X181" s="156"/>
      <c r="AL181" s="273"/>
    </row>
    <row r="182" spans="1:38" ht="12.75" customHeight="1" x14ac:dyDescent="0.2">
      <c r="B182" s="12">
        <v>125</v>
      </c>
      <c r="C182" s="1089"/>
      <c r="D182" s="765"/>
      <c r="E182" s="156"/>
      <c r="S182" s="273"/>
      <c r="U182" s="12">
        <v>125</v>
      </c>
      <c r="V182" s="1089"/>
      <c r="W182" s="765"/>
      <c r="X182" s="156"/>
      <c r="AL182" s="273"/>
    </row>
    <row r="183" spans="1:38" ht="12.75" customHeight="1" x14ac:dyDescent="0.2">
      <c r="B183" s="12">
        <v>126</v>
      </c>
      <c r="C183" s="1089"/>
      <c r="D183" s="765"/>
      <c r="E183" s="156"/>
      <c r="S183" s="273"/>
      <c r="U183" s="12">
        <v>126</v>
      </c>
      <c r="V183" s="1089"/>
      <c r="W183" s="765"/>
      <c r="X183" s="156"/>
      <c r="AL183" s="273"/>
    </row>
    <row r="184" spans="1:38" ht="12.75" customHeight="1" x14ac:dyDescent="0.2">
      <c r="B184" s="12">
        <v>127</v>
      </c>
      <c r="C184" s="1089"/>
      <c r="D184" s="765"/>
      <c r="E184" s="156"/>
      <c r="S184" s="273"/>
      <c r="U184" s="12">
        <v>127</v>
      </c>
      <c r="V184" s="1089"/>
      <c r="W184" s="765"/>
      <c r="X184" s="156"/>
      <c r="AL184" s="273"/>
    </row>
    <row r="185" spans="1:38" ht="12.75" customHeight="1" x14ac:dyDescent="0.2">
      <c r="B185" s="12">
        <v>128</v>
      </c>
      <c r="C185" s="1089"/>
      <c r="D185" s="765"/>
      <c r="E185" s="156"/>
      <c r="S185" s="273"/>
      <c r="U185" s="12">
        <v>128</v>
      </c>
      <c r="V185" s="1089"/>
      <c r="W185" s="765"/>
      <c r="X185" s="156"/>
      <c r="AL185" s="273"/>
    </row>
    <row r="186" spans="1:38" ht="12.75" customHeight="1" x14ac:dyDescent="0.2">
      <c r="B186" s="12">
        <v>129</v>
      </c>
      <c r="C186" s="1089"/>
      <c r="D186" s="765"/>
      <c r="E186" s="156"/>
      <c r="S186" s="273"/>
      <c r="U186" s="12">
        <v>129</v>
      </c>
      <c r="V186" s="1089"/>
      <c r="W186" s="765"/>
      <c r="X186" s="156"/>
      <c r="AL186" s="273"/>
    </row>
    <row r="187" spans="1:38" ht="12.75" customHeight="1" x14ac:dyDescent="0.2">
      <c r="B187" s="12">
        <v>130</v>
      </c>
      <c r="C187" s="1089"/>
      <c r="D187" s="765"/>
      <c r="E187" s="156"/>
      <c r="S187" s="273"/>
      <c r="U187" s="12">
        <v>130</v>
      </c>
      <c r="V187" s="1089"/>
      <c r="W187" s="765"/>
      <c r="X187" s="156"/>
      <c r="AL187" s="273"/>
    </row>
    <row r="188" spans="1:38" ht="12.75" customHeight="1" x14ac:dyDescent="0.2">
      <c r="B188" s="12">
        <v>131</v>
      </c>
      <c r="C188" s="1089"/>
      <c r="D188" s="765"/>
      <c r="E188" s="156"/>
      <c r="S188" s="273"/>
      <c r="U188" s="12">
        <v>131</v>
      </c>
      <c r="V188" s="1089"/>
      <c r="W188" s="765"/>
      <c r="X188" s="156"/>
      <c r="AL188" s="273"/>
    </row>
    <row r="189" spans="1:38" ht="12.75" customHeight="1" x14ac:dyDescent="0.2">
      <c r="B189" s="12">
        <v>132</v>
      </c>
      <c r="C189" s="1089"/>
      <c r="D189" s="765"/>
      <c r="E189" s="156"/>
      <c r="S189" s="273"/>
      <c r="U189" s="12">
        <v>132</v>
      </c>
      <c r="V189" s="1089"/>
      <c r="W189" s="765"/>
      <c r="X189" s="156"/>
      <c r="AL189" s="273"/>
    </row>
    <row r="190" spans="1:38" ht="12.75" customHeight="1" x14ac:dyDescent="0.2">
      <c r="B190" s="12">
        <v>133</v>
      </c>
      <c r="C190" s="1089"/>
      <c r="D190" s="765"/>
      <c r="E190" s="156"/>
      <c r="S190" s="273"/>
      <c r="U190" s="12">
        <v>133</v>
      </c>
      <c r="V190" s="1089"/>
      <c r="W190" s="765"/>
      <c r="X190" s="156"/>
      <c r="AL190" s="273"/>
    </row>
    <row r="191" spans="1:38" ht="12.75" customHeight="1" x14ac:dyDescent="0.2">
      <c r="B191" s="12">
        <v>134</v>
      </c>
      <c r="C191" s="1089"/>
      <c r="D191" s="765"/>
      <c r="E191" s="156"/>
      <c r="S191" s="273"/>
      <c r="U191" s="12">
        <v>134</v>
      </c>
      <c r="V191" s="1089"/>
      <c r="W191" s="765"/>
      <c r="X191" s="156"/>
      <c r="AL191" s="273"/>
    </row>
    <row r="192" spans="1:38" ht="12.75" customHeight="1" x14ac:dyDescent="0.2">
      <c r="B192" s="12">
        <v>135</v>
      </c>
      <c r="C192" s="1089"/>
      <c r="D192" s="765"/>
      <c r="E192" s="156"/>
      <c r="S192" s="273"/>
      <c r="U192" s="12">
        <v>135</v>
      </c>
      <c r="V192" s="1089"/>
      <c r="W192" s="765"/>
      <c r="X192" s="156"/>
      <c r="AL192" s="273"/>
    </row>
    <row r="193" spans="2:38" ht="12.75" customHeight="1" x14ac:dyDescent="0.2">
      <c r="B193" s="12">
        <v>136</v>
      </c>
      <c r="C193" s="1089"/>
      <c r="D193" s="765"/>
      <c r="E193" s="156"/>
      <c r="S193" s="273"/>
      <c r="U193" s="12">
        <v>136</v>
      </c>
      <c r="V193" s="1089"/>
      <c r="W193" s="765"/>
      <c r="X193" s="156"/>
      <c r="AL193" s="273"/>
    </row>
    <row r="194" spans="2:38" ht="12.75" customHeight="1" x14ac:dyDescent="0.2">
      <c r="B194" s="12">
        <v>137</v>
      </c>
      <c r="C194" s="1089"/>
      <c r="D194" s="765"/>
      <c r="E194" s="156"/>
      <c r="S194" s="273"/>
      <c r="U194" s="12">
        <v>137</v>
      </c>
      <c r="V194" s="1089"/>
      <c r="W194" s="765"/>
      <c r="X194" s="156"/>
      <c r="AL194" s="273"/>
    </row>
    <row r="195" spans="2:38" ht="12.75" customHeight="1" x14ac:dyDescent="0.2">
      <c r="B195" s="12">
        <v>138</v>
      </c>
      <c r="C195" s="1089"/>
      <c r="D195" s="765"/>
      <c r="E195" s="156"/>
      <c r="S195" s="273"/>
      <c r="U195" s="12">
        <v>138</v>
      </c>
      <c r="V195" s="1089"/>
      <c r="W195" s="765"/>
      <c r="X195" s="156"/>
      <c r="AL195" s="273"/>
    </row>
    <row r="196" spans="2:38" ht="12.75" customHeight="1" x14ac:dyDescent="0.2">
      <c r="B196" s="12">
        <v>139</v>
      </c>
      <c r="C196" s="1089"/>
      <c r="D196" s="765"/>
      <c r="E196" s="156"/>
      <c r="S196" s="273"/>
      <c r="U196" s="12">
        <v>139</v>
      </c>
      <c r="V196" s="1089"/>
      <c r="W196" s="765"/>
      <c r="X196" s="156"/>
      <c r="AL196" s="273"/>
    </row>
    <row r="197" spans="2:38" ht="12.75" customHeight="1" x14ac:dyDescent="0.2">
      <c r="B197" s="12">
        <v>140</v>
      </c>
      <c r="C197" s="1089"/>
      <c r="D197" s="765"/>
      <c r="E197" s="156"/>
      <c r="S197" s="273"/>
      <c r="U197" s="12">
        <v>140</v>
      </c>
      <c r="V197" s="1089"/>
      <c r="W197" s="765"/>
      <c r="X197" s="156"/>
      <c r="AL197" s="273"/>
    </row>
    <row r="198" spans="2:38" ht="12.75" customHeight="1" x14ac:dyDescent="0.2">
      <c r="B198" s="12">
        <v>141</v>
      </c>
      <c r="C198" s="1089"/>
      <c r="D198" s="765"/>
      <c r="E198" s="156"/>
      <c r="S198" s="273"/>
      <c r="U198" s="12">
        <v>141</v>
      </c>
      <c r="V198" s="1089"/>
      <c r="W198" s="765"/>
      <c r="X198" s="156"/>
      <c r="AL198" s="273"/>
    </row>
    <row r="199" spans="2:38" ht="12.75" customHeight="1" x14ac:dyDescent="0.2">
      <c r="B199" s="12">
        <v>142</v>
      </c>
      <c r="C199" s="1089"/>
      <c r="D199" s="765"/>
      <c r="E199" s="156"/>
      <c r="S199" s="273"/>
      <c r="U199" s="12">
        <v>142</v>
      </c>
      <c r="V199" s="1089"/>
      <c r="W199" s="765"/>
      <c r="X199" s="156"/>
      <c r="AL199" s="273"/>
    </row>
    <row r="200" spans="2:38" ht="12.75" customHeight="1" x14ac:dyDescent="0.2">
      <c r="B200" s="12">
        <v>143</v>
      </c>
      <c r="C200" s="1089"/>
      <c r="D200" s="765"/>
      <c r="E200" s="156"/>
      <c r="S200" s="273"/>
      <c r="U200" s="12">
        <v>143</v>
      </c>
      <c r="V200" s="1089"/>
      <c r="W200" s="765"/>
      <c r="X200" s="156"/>
      <c r="AL200" s="273"/>
    </row>
    <row r="201" spans="2:38" ht="12.75" customHeight="1" x14ac:dyDescent="0.2">
      <c r="B201" s="12">
        <v>144</v>
      </c>
      <c r="C201" s="1089"/>
      <c r="D201" s="765"/>
      <c r="E201" s="156"/>
      <c r="S201" s="273"/>
      <c r="U201" s="12">
        <v>144</v>
      </c>
      <c r="V201" s="1089"/>
      <c r="W201" s="765"/>
      <c r="X201" s="156"/>
      <c r="AL201" s="273"/>
    </row>
    <row r="202" spans="2:38" ht="12.75" customHeight="1" x14ac:dyDescent="0.2">
      <c r="B202" s="12">
        <v>145</v>
      </c>
      <c r="C202" s="1089"/>
      <c r="D202" s="765"/>
      <c r="E202" s="156"/>
      <c r="S202" s="273"/>
      <c r="U202" s="12">
        <v>145</v>
      </c>
      <c r="V202" s="1089"/>
      <c r="W202" s="765"/>
      <c r="X202" s="156"/>
      <c r="AL202" s="273"/>
    </row>
    <row r="203" spans="2:38" ht="12.75" customHeight="1" x14ac:dyDescent="0.2">
      <c r="B203" s="12">
        <v>146</v>
      </c>
      <c r="C203" s="1089"/>
      <c r="D203" s="765"/>
      <c r="E203" s="156"/>
      <c r="S203" s="273"/>
      <c r="U203" s="12">
        <v>146</v>
      </c>
      <c r="V203" s="1089"/>
      <c r="W203" s="765"/>
      <c r="X203" s="156"/>
      <c r="AL203" s="273"/>
    </row>
    <row r="204" spans="2:38" ht="12.75" customHeight="1" x14ac:dyDescent="0.2">
      <c r="B204" s="12">
        <v>147</v>
      </c>
      <c r="C204" s="1089"/>
      <c r="D204" s="765"/>
      <c r="E204" s="156"/>
      <c r="S204" s="273"/>
      <c r="U204" s="12">
        <v>147</v>
      </c>
      <c r="V204" s="1089"/>
      <c r="W204" s="765"/>
      <c r="X204" s="156"/>
      <c r="AL204" s="273"/>
    </row>
    <row r="205" spans="2:38" ht="12.75" customHeight="1" x14ac:dyDescent="0.2">
      <c r="B205" s="12">
        <v>148</v>
      </c>
      <c r="C205" s="1089"/>
      <c r="D205" s="765"/>
      <c r="E205" s="156"/>
      <c r="S205" s="273"/>
      <c r="U205" s="12">
        <v>148</v>
      </c>
      <c r="V205" s="1089"/>
      <c r="W205" s="765"/>
      <c r="X205" s="156"/>
      <c r="AL205" s="273"/>
    </row>
    <row r="206" spans="2:38" ht="12.75" customHeight="1" x14ac:dyDescent="0.2">
      <c r="B206" s="12">
        <v>149</v>
      </c>
      <c r="C206" s="1089"/>
      <c r="D206" s="765"/>
      <c r="E206" s="156"/>
      <c r="S206" s="273"/>
      <c r="U206" s="12">
        <v>149</v>
      </c>
      <c r="V206" s="1089"/>
      <c r="W206" s="765"/>
      <c r="X206" s="156"/>
      <c r="AL206" s="273"/>
    </row>
    <row r="207" spans="2:38" ht="12.75" customHeight="1" x14ac:dyDescent="0.2">
      <c r="B207" s="12">
        <v>150</v>
      </c>
      <c r="C207" s="1089"/>
      <c r="D207" s="765"/>
      <c r="E207" s="156"/>
      <c r="S207" s="273"/>
      <c r="U207" s="12">
        <v>150</v>
      </c>
      <c r="V207" s="1089"/>
      <c r="W207" s="765"/>
      <c r="X207" s="156"/>
      <c r="AL207" s="273"/>
    </row>
    <row r="208" spans="2:38" ht="12.75" customHeight="1" x14ac:dyDescent="0.2">
      <c r="B208" s="12">
        <v>151</v>
      </c>
      <c r="C208" s="1089"/>
      <c r="D208" s="765"/>
      <c r="E208" s="156"/>
      <c r="S208" s="273"/>
      <c r="U208" s="12">
        <v>151</v>
      </c>
      <c r="V208" s="1089"/>
      <c r="W208" s="765"/>
      <c r="X208" s="156"/>
      <c r="AL208" s="273"/>
    </row>
    <row r="209" spans="2:38" ht="12.75" customHeight="1" x14ac:dyDescent="0.2">
      <c r="B209" s="12">
        <v>152</v>
      </c>
      <c r="C209" s="1089"/>
      <c r="D209" s="765"/>
      <c r="E209" s="156"/>
      <c r="S209" s="273"/>
      <c r="U209" s="12">
        <v>152</v>
      </c>
      <c r="V209" s="1089"/>
      <c r="W209" s="765"/>
      <c r="X209" s="156"/>
      <c r="AL209" s="273"/>
    </row>
    <row r="210" spans="2:38" ht="12.75" customHeight="1" x14ac:dyDescent="0.2">
      <c r="B210" s="12">
        <v>153</v>
      </c>
      <c r="C210" s="1089"/>
      <c r="D210" s="765"/>
      <c r="E210" s="156"/>
      <c r="S210" s="273"/>
      <c r="U210" s="12">
        <v>153</v>
      </c>
      <c r="V210" s="1089"/>
      <c r="W210" s="765"/>
      <c r="X210" s="156"/>
      <c r="AL210" s="273"/>
    </row>
    <row r="211" spans="2:38" ht="12.75" customHeight="1" x14ac:dyDescent="0.2">
      <c r="B211" s="12">
        <v>154</v>
      </c>
      <c r="C211" s="1089"/>
      <c r="D211" s="765"/>
      <c r="E211" s="156"/>
      <c r="S211" s="273"/>
      <c r="U211" s="12">
        <v>154</v>
      </c>
      <c r="V211" s="1089"/>
      <c r="W211" s="765"/>
      <c r="X211" s="156"/>
      <c r="AL211" s="273"/>
    </row>
    <row r="212" spans="2:38" ht="12.75" customHeight="1" x14ac:dyDescent="0.2">
      <c r="B212" s="12">
        <v>155</v>
      </c>
      <c r="C212" s="1089"/>
      <c r="D212" s="765"/>
      <c r="E212" s="156"/>
      <c r="S212" s="273"/>
      <c r="U212" s="12">
        <v>155</v>
      </c>
      <c r="V212" s="1089"/>
      <c r="W212" s="765"/>
      <c r="X212" s="156"/>
      <c r="AL212" s="273"/>
    </row>
    <row r="213" spans="2:38" ht="12.75" customHeight="1" x14ac:dyDescent="0.2">
      <c r="B213" s="12">
        <v>156</v>
      </c>
      <c r="C213" s="1089"/>
      <c r="D213" s="765"/>
      <c r="E213" s="156"/>
      <c r="S213" s="273"/>
      <c r="U213" s="12">
        <v>156</v>
      </c>
      <c r="V213" s="1089"/>
      <c r="W213" s="765"/>
      <c r="X213" s="156"/>
      <c r="AL213" s="273"/>
    </row>
    <row r="214" spans="2:38" ht="12.75" customHeight="1" x14ac:dyDescent="0.2">
      <c r="B214" s="12">
        <v>157</v>
      </c>
      <c r="C214" s="1089"/>
      <c r="D214" s="765"/>
      <c r="E214" s="156"/>
      <c r="S214" s="273"/>
      <c r="U214" s="12">
        <v>157</v>
      </c>
      <c r="V214" s="1089"/>
      <c r="W214" s="765"/>
      <c r="X214" s="156"/>
      <c r="AL214" s="273"/>
    </row>
    <row r="215" spans="2:38" ht="12.75" customHeight="1" x14ac:dyDescent="0.2">
      <c r="B215" s="12">
        <v>158</v>
      </c>
      <c r="C215" s="1089"/>
      <c r="D215" s="765"/>
      <c r="E215" s="156"/>
      <c r="S215" s="273"/>
      <c r="U215" s="12">
        <v>158</v>
      </c>
      <c r="V215" s="1089"/>
      <c r="W215" s="765"/>
      <c r="X215" s="156"/>
      <c r="AL215" s="273"/>
    </row>
    <row r="216" spans="2:38" ht="12.75" customHeight="1" x14ac:dyDescent="0.2">
      <c r="B216" s="12">
        <v>159</v>
      </c>
      <c r="C216" s="1089"/>
      <c r="D216" s="765"/>
      <c r="E216" s="156"/>
      <c r="S216" s="273"/>
      <c r="U216" s="12">
        <v>159</v>
      </c>
      <c r="V216" s="1089"/>
      <c r="W216" s="765"/>
      <c r="X216" s="156"/>
      <c r="AL216" s="273"/>
    </row>
    <row r="217" spans="2:38" ht="12.75" customHeight="1" x14ac:dyDescent="0.2">
      <c r="B217" s="12">
        <v>160</v>
      </c>
      <c r="C217" s="1089"/>
      <c r="D217" s="765"/>
      <c r="E217" s="156"/>
      <c r="S217" s="273"/>
      <c r="U217" s="12">
        <v>160</v>
      </c>
      <c r="V217" s="1089"/>
      <c r="W217" s="765"/>
      <c r="X217" s="156"/>
      <c r="AL217" s="273"/>
    </row>
    <row r="218" spans="2:38" ht="12.75" customHeight="1" x14ac:dyDescent="0.2">
      <c r="B218" s="12">
        <v>161</v>
      </c>
      <c r="C218" s="1089"/>
      <c r="D218" s="765"/>
      <c r="E218" s="156"/>
      <c r="S218" s="273"/>
      <c r="U218" s="12">
        <v>161</v>
      </c>
      <c r="V218" s="1089"/>
      <c r="W218" s="765"/>
      <c r="X218" s="156"/>
      <c r="AL218" s="273"/>
    </row>
    <row r="219" spans="2:38" ht="12.75" customHeight="1" x14ac:dyDescent="0.2">
      <c r="B219" s="12">
        <v>162</v>
      </c>
      <c r="C219" s="1089"/>
      <c r="D219" s="765"/>
      <c r="E219" s="156"/>
      <c r="S219" s="273"/>
      <c r="U219" s="12">
        <v>162</v>
      </c>
      <c r="V219" s="1089"/>
      <c r="W219" s="765"/>
      <c r="X219" s="156"/>
      <c r="AL219" s="273"/>
    </row>
    <row r="220" spans="2:38" ht="12.75" customHeight="1" x14ac:dyDescent="0.2">
      <c r="B220" s="12">
        <v>163</v>
      </c>
      <c r="C220" s="1089"/>
      <c r="D220" s="765"/>
      <c r="E220" s="156"/>
      <c r="S220" s="273"/>
      <c r="U220" s="12">
        <v>163</v>
      </c>
      <c r="V220" s="1089"/>
      <c r="W220" s="765"/>
      <c r="X220" s="156"/>
      <c r="AL220" s="273"/>
    </row>
    <row r="221" spans="2:38" ht="12.75" customHeight="1" x14ac:dyDescent="0.2">
      <c r="B221" s="12">
        <v>164</v>
      </c>
      <c r="C221" s="1089"/>
      <c r="D221" s="765"/>
      <c r="E221" s="156"/>
      <c r="S221" s="273"/>
      <c r="U221" s="12">
        <v>164</v>
      </c>
      <c r="V221" s="1089"/>
      <c r="W221" s="765"/>
      <c r="X221" s="156"/>
      <c r="AL221" s="273"/>
    </row>
    <row r="222" spans="2:38" ht="12.75" customHeight="1" x14ac:dyDescent="0.2">
      <c r="B222" s="12">
        <v>165</v>
      </c>
      <c r="C222" s="1089"/>
      <c r="D222" s="765"/>
      <c r="E222" s="156"/>
      <c r="S222" s="273"/>
      <c r="U222" s="12">
        <v>165</v>
      </c>
      <c r="V222" s="1089"/>
      <c r="W222" s="765"/>
      <c r="X222" s="156"/>
      <c r="AL222" s="273"/>
    </row>
    <row r="223" spans="2:38" ht="12.75" customHeight="1" x14ac:dyDescent="0.2">
      <c r="B223" s="12">
        <v>166</v>
      </c>
      <c r="C223" s="1089"/>
      <c r="D223" s="765"/>
      <c r="E223" s="156"/>
      <c r="S223" s="273"/>
      <c r="U223" s="12">
        <v>166</v>
      </c>
      <c r="V223" s="1089"/>
      <c r="W223" s="765"/>
      <c r="X223" s="156"/>
      <c r="AL223" s="273"/>
    </row>
    <row r="224" spans="2:38" ht="12.75" customHeight="1" x14ac:dyDescent="0.2">
      <c r="B224" s="12">
        <v>167</v>
      </c>
      <c r="C224" s="1089"/>
      <c r="D224" s="765"/>
      <c r="E224" s="156"/>
      <c r="S224" s="273"/>
      <c r="U224" s="12">
        <v>167</v>
      </c>
      <c r="V224" s="1089"/>
      <c r="W224" s="765"/>
      <c r="X224" s="156"/>
      <c r="AL224" s="273"/>
    </row>
    <row r="225" spans="2:38" ht="12.75" customHeight="1" x14ac:dyDescent="0.2">
      <c r="B225" s="12">
        <v>168</v>
      </c>
      <c r="C225" s="1089"/>
      <c r="D225" s="765"/>
      <c r="E225" s="156"/>
      <c r="S225" s="273"/>
      <c r="U225" s="12">
        <v>168</v>
      </c>
      <c r="V225" s="1089"/>
      <c r="W225" s="765"/>
      <c r="X225" s="156"/>
      <c r="AL225" s="273"/>
    </row>
    <row r="226" spans="2:38" ht="12.75" customHeight="1" x14ac:dyDescent="0.2">
      <c r="B226" s="12">
        <v>169</v>
      </c>
      <c r="C226" s="1089"/>
      <c r="D226" s="765"/>
      <c r="E226" s="156"/>
      <c r="S226" s="273"/>
      <c r="U226" s="12">
        <v>169</v>
      </c>
      <c r="V226" s="1089"/>
      <c r="W226" s="765"/>
      <c r="X226" s="156"/>
      <c r="AL226" s="273"/>
    </row>
    <row r="227" spans="2:38" ht="12.75" customHeight="1" x14ac:dyDescent="0.2">
      <c r="B227" s="12">
        <v>170</v>
      </c>
      <c r="C227" s="1089"/>
      <c r="D227" s="765"/>
      <c r="E227" s="156"/>
      <c r="S227" s="273"/>
      <c r="U227" s="12">
        <v>170</v>
      </c>
      <c r="V227" s="1089"/>
      <c r="W227" s="765"/>
      <c r="X227" s="156"/>
      <c r="AL227" s="273"/>
    </row>
    <row r="228" spans="2:38" ht="12.75" customHeight="1" x14ac:dyDescent="0.2">
      <c r="B228" s="12">
        <v>171</v>
      </c>
      <c r="C228" s="1089"/>
      <c r="D228" s="765"/>
      <c r="E228" s="156"/>
      <c r="S228" s="273"/>
      <c r="U228" s="12">
        <v>171</v>
      </c>
      <c r="V228" s="1089"/>
      <c r="W228" s="765"/>
      <c r="X228" s="156"/>
      <c r="AL228" s="273"/>
    </row>
    <row r="229" spans="2:38" ht="12.75" customHeight="1" x14ac:dyDescent="0.2">
      <c r="B229" s="12">
        <v>172</v>
      </c>
      <c r="C229" s="1089"/>
      <c r="D229" s="765"/>
      <c r="E229" s="156"/>
      <c r="S229" s="273"/>
      <c r="U229" s="12">
        <v>172</v>
      </c>
      <c r="V229" s="1089"/>
      <c r="W229" s="765"/>
      <c r="X229" s="156"/>
      <c r="AL229" s="273"/>
    </row>
    <row r="230" spans="2:38" ht="12.75" customHeight="1" x14ac:dyDescent="0.2">
      <c r="B230" s="12">
        <v>173</v>
      </c>
      <c r="C230" s="1089"/>
      <c r="D230" s="765"/>
      <c r="E230" s="156"/>
      <c r="S230" s="273"/>
      <c r="U230" s="12">
        <v>173</v>
      </c>
      <c r="V230" s="1089"/>
      <c r="W230" s="765"/>
      <c r="X230" s="156"/>
      <c r="AL230" s="273"/>
    </row>
    <row r="231" spans="2:38" ht="12.75" customHeight="1" x14ac:dyDescent="0.2">
      <c r="B231" s="12">
        <v>174</v>
      </c>
      <c r="C231" s="1089"/>
      <c r="D231" s="765"/>
      <c r="E231" s="156"/>
      <c r="S231" s="273"/>
      <c r="U231" s="12">
        <v>174</v>
      </c>
      <c r="V231" s="1089"/>
      <c r="W231" s="765"/>
      <c r="X231" s="156"/>
      <c r="AL231" s="273"/>
    </row>
    <row r="232" spans="2:38" ht="12.75" customHeight="1" x14ac:dyDescent="0.2">
      <c r="B232" s="12">
        <v>175</v>
      </c>
      <c r="C232" s="1089"/>
      <c r="D232" s="765"/>
      <c r="E232" s="156"/>
      <c r="S232" s="273"/>
      <c r="U232" s="12">
        <v>175</v>
      </c>
      <c r="V232" s="1089"/>
      <c r="W232" s="765"/>
      <c r="X232" s="156"/>
      <c r="AL232" s="273"/>
    </row>
    <row r="233" spans="2:38" ht="12.75" customHeight="1" x14ac:dyDescent="0.2">
      <c r="B233" s="12">
        <v>176</v>
      </c>
      <c r="C233" s="1089"/>
      <c r="D233" s="765"/>
      <c r="E233" s="156"/>
      <c r="S233" s="273"/>
      <c r="U233" s="12">
        <v>176</v>
      </c>
      <c r="V233" s="1089"/>
      <c r="W233" s="765"/>
      <c r="X233" s="156"/>
      <c r="AL233" s="273"/>
    </row>
    <row r="234" spans="2:38" ht="12.75" customHeight="1" x14ac:dyDescent="0.2">
      <c r="B234" s="12">
        <v>177</v>
      </c>
      <c r="C234" s="1089"/>
      <c r="D234" s="765"/>
      <c r="E234" s="156"/>
      <c r="S234" s="273"/>
      <c r="U234" s="12">
        <v>177</v>
      </c>
      <c r="V234" s="1089"/>
      <c r="W234" s="765"/>
      <c r="X234" s="156"/>
      <c r="AL234" s="273"/>
    </row>
    <row r="235" spans="2:38" ht="12.75" customHeight="1" x14ac:dyDescent="0.2">
      <c r="B235" s="12">
        <v>178</v>
      </c>
      <c r="C235" s="1089"/>
      <c r="D235" s="765"/>
      <c r="E235" s="156"/>
      <c r="S235" s="273"/>
      <c r="U235" s="12">
        <v>178</v>
      </c>
      <c r="V235" s="1089"/>
      <c r="W235" s="765"/>
      <c r="X235" s="156"/>
      <c r="AL235" s="273"/>
    </row>
    <row r="236" spans="2:38" ht="12.75" customHeight="1" x14ac:dyDescent="0.2">
      <c r="B236" s="12">
        <v>179</v>
      </c>
      <c r="C236" s="1089"/>
      <c r="D236" s="765"/>
      <c r="E236" s="156"/>
      <c r="S236" s="273"/>
      <c r="U236" s="12">
        <v>179</v>
      </c>
      <c r="V236" s="1089"/>
      <c r="W236" s="765"/>
      <c r="X236" s="156"/>
      <c r="AL236" s="273"/>
    </row>
    <row r="237" spans="2:38" ht="12.75" customHeight="1" x14ac:dyDescent="0.2">
      <c r="B237" s="12">
        <v>180</v>
      </c>
      <c r="C237" s="1089"/>
      <c r="D237" s="765"/>
      <c r="E237" s="156"/>
      <c r="S237" s="273"/>
      <c r="U237" s="12">
        <v>180</v>
      </c>
      <c r="V237" s="1089"/>
      <c r="W237" s="765"/>
      <c r="X237" s="156"/>
      <c r="AL237" s="273"/>
    </row>
    <row r="238" spans="2:38" ht="12.75" customHeight="1" x14ac:dyDescent="0.2">
      <c r="B238" s="12">
        <v>181</v>
      </c>
      <c r="C238" s="1089"/>
      <c r="D238" s="765"/>
      <c r="E238" s="156"/>
      <c r="S238" s="273"/>
      <c r="U238" s="12">
        <v>181</v>
      </c>
      <c r="V238" s="1089"/>
      <c r="W238" s="765"/>
      <c r="X238" s="156"/>
      <c r="AL238" s="273"/>
    </row>
    <row r="239" spans="2:38" ht="12.75" customHeight="1" x14ac:dyDescent="0.2">
      <c r="B239" s="12">
        <v>182</v>
      </c>
      <c r="C239" s="1089"/>
      <c r="D239" s="765"/>
      <c r="E239" s="156"/>
      <c r="S239" s="273"/>
      <c r="U239" s="12">
        <v>182</v>
      </c>
      <c r="V239" s="1089"/>
      <c r="W239" s="765"/>
      <c r="X239" s="156"/>
      <c r="AL239" s="273"/>
    </row>
    <row r="240" spans="2:38" ht="12.75" customHeight="1" x14ac:dyDescent="0.2">
      <c r="B240" s="12">
        <v>183</v>
      </c>
      <c r="C240" s="1089"/>
      <c r="D240" s="765"/>
      <c r="E240" s="156"/>
      <c r="S240" s="273"/>
      <c r="U240" s="12">
        <v>183</v>
      </c>
      <c r="V240" s="1089"/>
      <c r="W240" s="765"/>
      <c r="X240" s="156"/>
      <c r="AL240" s="273"/>
    </row>
    <row r="241" spans="2:38" ht="12.75" customHeight="1" x14ac:dyDescent="0.2">
      <c r="B241" s="12">
        <v>184</v>
      </c>
      <c r="C241" s="1089"/>
      <c r="D241" s="765"/>
      <c r="E241" s="156"/>
      <c r="S241" s="273"/>
      <c r="U241" s="12">
        <v>184</v>
      </c>
      <c r="V241" s="1089"/>
      <c r="W241" s="765"/>
      <c r="X241" s="156"/>
      <c r="AL241" s="273"/>
    </row>
    <row r="242" spans="2:38" ht="12.75" customHeight="1" x14ac:dyDescent="0.2">
      <c r="B242" s="12">
        <v>185</v>
      </c>
      <c r="C242" s="1089"/>
      <c r="D242" s="765"/>
      <c r="E242" s="156"/>
      <c r="S242" s="273"/>
      <c r="U242" s="12">
        <v>185</v>
      </c>
      <c r="V242" s="1089"/>
      <c r="W242" s="765"/>
      <c r="X242" s="156"/>
      <c r="AL242" s="273"/>
    </row>
    <row r="243" spans="2:38" ht="12.75" customHeight="1" x14ac:dyDescent="0.2">
      <c r="B243" s="12">
        <v>186</v>
      </c>
      <c r="C243" s="1089"/>
      <c r="D243" s="765"/>
      <c r="E243" s="156"/>
      <c r="S243" s="273"/>
      <c r="U243" s="12">
        <v>186</v>
      </c>
      <c r="V243" s="1089"/>
      <c r="W243" s="765"/>
      <c r="X243" s="156"/>
      <c r="AL243" s="273"/>
    </row>
    <row r="244" spans="2:38" ht="12.75" customHeight="1" x14ac:dyDescent="0.2">
      <c r="B244" s="12">
        <v>187</v>
      </c>
      <c r="C244" s="1089"/>
      <c r="D244" s="765"/>
      <c r="E244" s="156"/>
      <c r="S244" s="273"/>
      <c r="U244" s="12">
        <v>187</v>
      </c>
      <c r="V244" s="1089"/>
      <c r="W244" s="765"/>
      <c r="X244" s="156"/>
      <c r="AL244" s="273"/>
    </row>
    <row r="245" spans="2:38" ht="12.75" customHeight="1" x14ac:dyDescent="0.2">
      <c r="B245" s="12">
        <v>188</v>
      </c>
      <c r="C245" s="1089"/>
      <c r="D245" s="765"/>
      <c r="E245" s="156"/>
      <c r="S245" s="273"/>
      <c r="U245" s="12">
        <v>188</v>
      </c>
      <c r="V245" s="1089"/>
      <c r="W245" s="765"/>
      <c r="X245" s="156"/>
      <c r="AL245" s="273"/>
    </row>
    <row r="246" spans="2:38" ht="12.75" customHeight="1" x14ac:dyDescent="0.2">
      <c r="B246" s="12">
        <v>189</v>
      </c>
      <c r="C246" s="1089"/>
      <c r="D246" s="765"/>
      <c r="E246" s="156"/>
      <c r="S246" s="273"/>
      <c r="U246" s="12">
        <v>189</v>
      </c>
      <c r="V246" s="1089"/>
      <c r="W246" s="765"/>
      <c r="X246" s="156"/>
      <c r="AL246" s="273"/>
    </row>
    <row r="247" spans="2:38" ht="12.75" customHeight="1" x14ac:dyDescent="0.2">
      <c r="B247" s="12">
        <v>190</v>
      </c>
      <c r="C247" s="1089"/>
      <c r="D247" s="765"/>
      <c r="E247" s="156"/>
      <c r="S247" s="273"/>
      <c r="U247" s="12">
        <v>190</v>
      </c>
      <c r="V247" s="1089"/>
      <c r="W247" s="765"/>
      <c r="X247" s="156"/>
      <c r="AL247" s="273"/>
    </row>
    <row r="248" spans="2:38" ht="12.75" customHeight="1" x14ac:dyDescent="0.2">
      <c r="B248" s="12">
        <v>191</v>
      </c>
      <c r="C248" s="1089"/>
      <c r="D248" s="765"/>
      <c r="E248" s="156"/>
      <c r="S248" s="273"/>
      <c r="U248" s="12">
        <v>191</v>
      </c>
      <c r="V248" s="1089"/>
      <c r="W248" s="765"/>
      <c r="X248" s="156"/>
      <c r="AL248" s="273"/>
    </row>
    <row r="249" spans="2:38" ht="12.75" customHeight="1" x14ac:dyDescent="0.2">
      <c r="B249" s="12">
        <v>192</v>
      </c>
      <c r="C249" s="1089"/>
      <c r="D249" s="765"/>
      <c r="E249" s="156"/>
      <c r="S249" s="273"/>
      <c r="U249" s="12">
        <v>192</v>
      </c>
      <c r="V249" s="1089"/>
      <c r="W249" s="765"/>
      <c r="X249" s="156"/>
      <c r="AL249" s="273"/>
    </row>
    <row r="250" spans="2:38" ht="12.75" customHeight="1" x14ac:dyDescent="0.2">
      <c r="B250" s="12">
        <v>193</v>
      </c>
      <c r="C250" s="1089"/>
      <c r="D250" s="765"/>
      <c r="E250" s="156"/>
      <c r="S250" s="273"/>
      <c r="U250" s="12">
        <v>193</v>
      </c>
      <c r="V250" s="1089"/>
      <c r="W250" s="765"/>
      <c r="X250" s="156"/>
      <c r="AL250" s="273"/>
    </row>
    <row r="251" spans="2:38" ht="12.75" customHeight="1" x14ac:dyDescent="0.2">
      <c r="B251" s="12">
        <v>194</v>
      </c>
      <c r="C251" s="1089"/>
      <c r="D251" s="765"/>
      <c r="E251" s="156"/>
      <c r="S251" s="273"/>
      <c r="U251" s="12">
        <v>194</v>
      </c>
      <c r="V251" s="1089"/>
      <c r="W251" s="765"/>
      <c r="X251" s="156"/>
      <c r="AL251" s="273"/>
    </row>
    <row r="252" spans="2:38" ht="12.75" customHeight="1" x14ac:dyDescent="0.2">
      <c r="B252" s="12">
        <v>195</v>
      </c>
      <c r="C252" s="1089"/>
      <c r="D252" s="765"/>
      <c r="E252" s="156"/>
      <c r="S252" s="273"/>
      <c r="U252" s="12">
        <v>195</v>
      </c>
      <c r="V252" s="1089"/>
      <c r="W252" s="765"/>
      <c r="X252" s="156"/>
      <c r="AL252" s="273"/>
    </row>
    <row r="253" spans="2:38" ht="12.75" customHeight="1" x14ac:dyDescent="0.2">
      <c r="B253" s="12">
        <v>196</v>
      </c>
      <c r="C253" s="1089"/>
      <c r="D253" s="765"/>
      <c r="E253" s="156"/>
      <c r="S253" s="273"/>
      <c r="U253" s="12">
        <v>196</v>
      </c>
      <c r="V253" s="1089"/>
      <c r="W253" s="765"/>
      <c r="X253" s="156"/>
      <c r="AL253" s="273"/>
    </row>
    <row r="254" spans="2:38" ht="12.75" customHeight="1" x14ac:dyDescent="0.2">
      <c r="B254" s="12">
        <v>197</v>
      </c>
      <c r="C254" s="1089"/>
      <c r="D254" s="765"/>
      <c r="E254" s="156"/>
      <c r="S254" s="273"/>
      <c r="U254" s="12">
        <v>197</v>
      </c>
      <c r="V254" s="1089"/>
      <c r="W254" s="765"/>
      <c r="X254" s="156"/>
      <c r="AL254" s="273"/>
    </row>
    <row r="255" spans="2:38" ht="12.75" customHeight="1" x14ac:dyDescent="0.2">
      <c r="B255" s="12">
        <v>198</v>
      </c>
      <c r="C255" s="1089"/>
      <c r="D255" s="765"/>
      <c r="E255" s="156"/>
      <c r="S255" s="273"/>
      <c r="U255" s="12">
        <v>198</v>
      </c>
      <c r="V255" s="1089"/>
      <c r="W255" s="765"/>
      <c r="X255" s="156"/>
      <c r="AL255" s="273"/>
    </row>
    <row r="256" spans="2:38" ht="12.75" customHeight="1" x14ac:dyDescent="0.2">
      <c r="B256" s="12">
        <v>199</v>
      </c>
      <c r="C256" s="1089"/>
      <c r="D256" s="765"/>
      <c r="E256" s="156"/>
      <c r="S256" s="273"/>
      <c r="U256" s="12">
        <v>199</v>
      </c>
      <c r="V256" s="1089"/>
      <c r="W256" s="765"/>
      <c r="X256" s="156"/>
      <c r="AL256" s="273"/>
    </row>
    <row r="257" spans="2:38" ht="12.75" customHeight="1" x14ac:dyDescent="0.2">
      <c r="B257" s="12">
        <v>200</v>
      </c>
      <c r="C257" s="1089"/>
      <c r="D257" s="765"/>
      <c r="E257" s="156"/>
      <c r="S257" s="273"/>
      <c r="U257" s="12">
        <v>200</v>
      </c>
      <c r="V257" s="1089"/>
      <c r="W257" s="765"/>
      <c r="X257" s="156"/>
      <c r="AL257" s="273"/>
    </row>
    <row r="258" spans="2:38" ht="12.75" customHeight="1" x14ac:dyDescent="0.2">
      <c r="B258" s="12">
        <v>201</v>
      </c>
      <c r="C258" s="1089"/>
      <c r="D258" s="765"/>
      <c r="E258" s="156"/>
      <c r="S258" s="273"/>
      <c r="U258" s="12">
        <v>201</v>
      </c>
      <c r="V258" s="1089"/>
      <c r="W258" s="765"/>
      <c r="X258" s="156"/>
      <c r="AL258" s="273"/>
    </row>
    <row r="259" spans="2:38" ht="12.75" customHeight="1" x14ac:dyDescent="0.2">
      <c r="B259" s="12">
        <v>202</v>
      </c>
      <c r="C259" s="1089"/>
      <c r="D259" s="765"/>
      <c r="E259" s="156"/>
      <c r="S259" s="273"/>
      <c r="U259" s="12">
        <v>202</v>
      </c>
      <c r="V259" s="1089"/>
      <c r="W259" s="765"/>
      <c r="X259" s="156"/>
      <c r="AL259" s="273"/>
    </row>
    <row r="260" spans="2:38" ht="12.75" customHeight="1" x14ac:dyDescent="0.2">
      <c r="B260" s="12">
        <v>203</v>
      </c>
      <c r="C260" s="1089"/>
      <c r="D260" s="765"/>
      <c r="E260" s="156"/>
      <c r="S260" s="273"/>
      <c r="U260" s="12">
        <v>203</v>
      </c>
      <c r="V260" s="1089"/>
      <c r="W260" s="765"/>
      <c r="X260" s="156"/>
      <c r="AL260" s="273"/>
    </row>
    <row r="261" spans="2:38" ht="12.75" customHeight="1" x14ac:dyDescent="0.2">
      <c r="B261" s="12">
        <v>204</v>
      </c>
      <c r="C261" s="1089"/>
      <c r="D261" s="765"/>
      <c r="E261" s="156"/>
      <c r="S261" s="273"/>
      <c r="U261" s="12">
        <v>204</v>
      </c>
      <c r="V261" s="1089"/>
      <c r="W261" s="765"/>
      <c r="X261" s="156"/>
      <c r="AL261" s="273"/>
    </row>
    <row r="262" spans="2:38" ht="12.75" customHeight="1" x14ac:dyDescent="0.2">
      <c r="B262" s="12">
        <v>205</v>
      </c>
      <c r="C262" s="1089"/>
      <c r="D262" s="765"/>
      <c r="E262" s="156"/>
      <c r="S262" s="273"/>
      <c r="U262" s="12">
        <v>205</v>
      </c>
      <c r="V262" s="1089"/>
      <c r="W262" s="765"/>
      <c r="X262" s="156"/>
      <c r="AL262" s="273"/>
    </row>
    <row r="263" spans="2:38" ht="12.75" customHeight="1" x14ac:dyDescent="0.2">
      <c r="B263" s="12">
        <v>206</v>
      </c>
      <c r="C263" s="1089"/>
      <c r="D263" s="765"/>
      <c r="E263" s="156"/>
      <c r="S263" s="273"/>
      <c r="U263" s="12">
        <v>206</v>
      </c>
      <c r="V263" s="1089"/>
      <c r="W263" s="765"/>
      <c r="X263" s="156"/>
      <c r="AL263" s="273"/>
    </row>
    <row r="264" spans="2:38" ht="12.75" customHeight="1" x14ac:dyDescent="0.2">
      <c r="B264" s="12">
        <v>207</v>
      </c>
      <c r="C264" s="1089"/>
      <c r="D264" s="765"/>
      <c r="E264" s="156"/>
      <c r="S264" s="273"/>
      <c r="U264" s="12">
        <v>207</v>
      </c>
      <c r="V264" s="1089"/>
      <c r="W264" s="765"/>
      <c r="X264" s="156"/>
      <c r="AL264" s="273"/>
    </row>
    <row r="265" spans="2:38" ht="12.75" customHeight="1" x14ac:dyDescent="0.2">
      <c r="B265" s="12">
        <v>208</v>
      </c>
      <c r="C265" s="1089"/>
      <c r="D265" s="765"/>
      <c r="E265" s="156"/>
      <c r="S265" s="273"/>
      <c r="U265" s="12">
        <v>208</v>
      </c>
      <c r="V265" s="1089"/>
      <c r="W265" s="765"/>
      <c r="X265" s="156"/>
      <c r="AL265" s="273"/>
    </row>
    <row r="266" spans="2:38" ht="12.75" customHeight="1" x14ac:dyDescent="0.2">
      <c r="B266" s="12">
        <v>209</v>
      </c>
      <c r="C266" s="1089"/>
      <c r="D266" s="765"/>
      <c r="E266" s="156"/>
      <c r="S266" s="273"/>
      <c r="U266" s="12">
        <v>209</v>
      </c>
      <c r="V266" s="1089"/>
      <c r="W266" s="765"/>
      <c r="X266" s="156"/>
      <c r="AL266" s="273"/>
    </row>
    <row r="267" spans="2:38" ht="12.75" customHeight="1" x14ac:dyDescent="0.2">
      <c r="B267" s="12">
        <v>210</v>
      </c>
      <c r="C267" s="1089"/>
      <c r="D267" s="765"/>
      <c r="E267" s="156"/>
      <c r="S267" s="273"/>
      <c r="U267" s="12">
        <v>210</v>
      </c>
      <c r="V267" s="1089"/>
      <c r="W267" s="765"/>
      <c r="X267" s="156"/>
      <c r="AL267" s="273"/>
    </row>
    <row r="268" spans="2:38" ht="12.75" customHeight="1" x14ac:dyDescent="0.2">
      <c r="B268" s="12">
        <v>211</v>
      </c>
      <c r="C268" s="1089"/>
      <c r="D268" s="765"/>
      <c r="E268" s="156"/>
      <c r="S268" s="273"/>
      <c r="U268" s="12">
        <v>211</v>
      </c>
      <c r="V268" s="1089"/>
      <c r="W268" s="765"/>
      <c r="X268" s="156"/>
      <c r="AL268" s="273"/>
    </row>
    <row r="269" spans="2:38" ht="12.75" customHeight="1" x14ac:dyDescent="0.2">
      <c r="B269" s="12">
        <v>212</v>
      </c>
      <c r="C269" s="1089"/>
      <c r="D269" s="765"/>
      <c r="E269" s="156"/>
      <c r="S269" s="273"/>
      <c r="U269" s="12">
        <v>212</v>
      </c>
      <c r="V269" s="1089"/>
      <c r="W269" s="765"/>
      <c r="X269" s="156"/>
      <c r="AL269" s="273"/>
    </row>
    <row r="270" spans="2:38" ht="12.75" customHeight="1" x14ac:dyDescent="0.2">
      <c r="B270" s="12">
        <v>213</v>
      </c>
      <c r="C270" s="1089"/>
      <c r="D270" s="765"/>
      <c r="E270" s="156"/>
      <c r="S270" s="273"/>
      <c r="U270" s="12">
        <v>213</v>
      </c>
      <c r="V270" s="1089"/>
      <c r="W270" s="765"/>
      <c r="X270" s="156"/>
      <c r="AL270" s="273"/>
    </row>
    <row r="271" spans="2:38" ht="12.75" customHeight="1" x14ac:dyDescent="0.2">
      <c r="B271" s="12">
        <v>214</v>
      </c>
      <c r="C271" s="1089"/>
      <c r="D271" s="765"/>
      <c r="E271" s="156"/>
      <c r="S271" s="273"/>
      <c r="U271" s="12">
        <v>214</v>
      </c>
      <c r="V271" s="1089"/>
      <c r="W271" s="765"/>
      <c r="X271" s="156"/>
      <c r="AL271" s="273"/>
    </row>
    <row r="272" spans="2:38" ht="12.75" customHeight="1" x14ac:dyDescent="0.2">
      <c r="B272" s="12">
        <v>215</v>
      </c>
      <c r="C272" s="1089"/>
      <c r="D272" s="765"/>
      <c r="E272" s="156"/>
      <c r="S272" s="273"/>
      <c r="U272" s="12">
        <v>215</v>
      </c>
      <c r="V272" s="1089"/>
      <c r="W272" s="765"/>
      <c r="X272" s="156"/>
      <c r="AL272" s="273"/>
    </row>
    <row r="273" spans="2:38" ht="12.75" customHeight="1" x14ac:dyDescent="0.2">
      <c r="B273" s="12">
        <v>216</v>
      </c>
      <c r="C273" s="1089"/>
      <c r="D273" s="765"/>
      <c r="E273" s="156"/>
      <c r="S273" s="273"/>
      <c r="U273" s="12">
        <v>216</v>
      </c>
      <c r="V273" s="1089"/>
      <c r="W273" s="765"/>
      <c r="X273" s="156"/>
      <c r="AL273" s="273"/>
    </row>
    <row r="274" spans="2:38" ht="12.75" customHeight="1" x14ac:dyDescent="0.2">
      <c r="B274" s="12">
        <v>217</v>
      </c>
      <c r="C274" s="1089"/>
      <c r="D274" s="765"/>
      <c r="E274" s="156"/>
      <c r="S274" s="273"/>
      <c r="U274" s="12">
        <v>217</v>
      </c>
      <c r="V274" s="1089"/>
      <c r="W274" s="765"/>
      <c r="X274" s="156"/>
      <c r="AL274" s="273"/>
    </row>
    <row r="275" spans="2:38" ht="12.75" customHeight="1" x14ac:dyDescent="0.2">
      <c r="B275" s="12">
        <v>218</v>
      </c>
      <c r="C275" s="1089"/>
      <c r="D275" s="765"/>
      <c r="E275" s="156"/>
      <c r="S275" s="273"/>
      <c r="U275" s="12">
        <v>218</v>
      </c>
      <c r="V275" s="1089"/>
      <c r="W275" s="765"/>
      <c r="X275" s="156"/>
      <c r="AL275" s="273"/>
    </row>
    <row r="276" spans="2:38" ht="12.75" customHeight="1" x14ac:dyDescent="0.2">
      <c r="B276" s="12">
        <v>219</v>
      </c>
      <c r="C276" s="1089"/>
      <c r="D276" s="765"/>
      <c r="E276" s="156"/>
      <c r="S276" s="273"/>
      <c r="U276" s="12">
        <v>219</v>
      </c>
      <c r="V276" s="1089"/>
      <c r="W276" s="765"/>
      <c r="X276" s="156"/>
      <c r="AL276" s="273"/>
    </row>
    <row r="277" spans="2:38" ht="12.75" customHeight="1" x14ac:dyDescent="0.2">
      <c r="B277" s="12">
        <v>220</v>
      </c>
      <c r="C277" s="1089"/>
      <c r="D277" s="765"/>
      <c r="E277" s="156"/>
      <c r="S277" s="273"/>
      <c r="U277" s="12">
        <v>220</v>
      </c>
      <c r="V277" s="1089"/>
      <c r="W277" s="765"/>
      <c r="X277" s="156"/>
      <c r="AL277" s="273"/>
    </row>
    <row r="278" spans="2:38" ht="12.75" customHeight="1" x14ac:dyDescent="0.2">
      <c r="B278" s="12">
        <v>221</v>
      </c>
      <c r="C278" s="1089"/>
      <c r="D278" s="765"/>
      <c r="E278" s="156"/>
      <c r="S278" s="273"/>
      <c r="U278" s="12">
        <v>221</v>
      </c>
      <c r="V278" s="1089"/>
      <c r="W278" s="765"/>
      <c r="X278" s="156"/>
      <c r="AL278" s="273"/>
    </row>
    <row r="279" spans="2:38" ht="12.75" customHeight="1" x14ac:dyDescent="0.2">
      <c r="B279" s="12">
        <v>222</v>
      </c>
      <c r="C279" s="1089"/>
      <c r="D279" s="765"/>
      <c r="E279" s="156"/>
      <c r="S279" s="273"/>
      <c r="U279" s="12">
        <v>222</v>
      </c>
      <c r="V279" s="1089"/>
      <c r="W279" s="765"/>
      <c r="X279" s="156"/>
      <c r="AL279" s="273"/>
    </row>
    <row r="280" spans="2:38" ht="12.75" customHeight="1" x14ac:dyDescent="0.2">
      <c r="B280" s="12">
        <v>223</v>
      </c>
      <c r="C280" s="1089"/>
      <c r="D280" s="765"/>
      <c r="E280" s="156"/>
      <c r="S280" s="273"/>
      <c r="U280" s="12">
        <v>223</v>
      </c>
      <c r="V280" s="1089"/>
      <c r="W280" s="765"/>
      <c r="X280" s="156"/>
      <c r="AL280" s="273"/>
    </row>
    <row r="281" spans="2:38" ht="12.75" customHeight="1" x14ac:dyDescent="0.2">
      <c r="B281" s="12">
        <v>224</v>
      </c>
      <c r="C281" s="1089"/>
      <c r="D281" s="765"/>
      <c r="E281" s="156"/>
      <c r="S281" s="273"/>
      <c r="U281" s="12">
        <v>224</v>
      </c>
      <c r="V281" s="1089"/>
      <c r="W281" s="765"/>
      <c r="X281" s="156"/>
      <c r="AL281" s="273"/>
    </row>
    <row r="282" spans="2:38" ht="12.75" customHeight="1" x14ac:dyDescent="0.2">
      <c r="B282" s="12">
        <v>225</v>
      </c>
      <c r="C282" s="1089"/>
      <c r="D282" s="765"/>
      <c r="E282" s="156"/>
      <c r="S282" s="273"/>
      <c r="U282" s="12">
        <v>225</v>
      </c>
      <c r="V282" s="1089"/>
      <c r="W282" s="765"/>
      <c r="X282" s="156"/>
      <c r="AL282" s="273"/>
    </row>
    <row r="283" spans="2:38" ht="12.75" customHeight="1" x14ac:dyDescent="0.2">
      <c r="B283" s="12">
        <v>226</v>
      </c>
      <c r="C283" s="1089"/>
      <c r="D283" s="765"/>
      <c r="E283" s="156"/>
      <c r="S283" s="273"/>
      <c r="U283" s="12">
        <v>226</v>
      </c>
      <c r="V283" s="1089"/>
      <c r="W283" s="765"/>
      <c r="X283" s="156"/>
      <c r="AL283" s="273"/>
    </row>
    <row r="284" spans="2:38" ht="12.75" customHeight="1" x14ac:dyDescent="0.2">
      <c r="B284" s="12">
        <v>227</v>
      </c>
      <c r="C284" s="1089"/>
      <c r="D284" s="765"/>
      <c r="E284" s="156"/>
      <c r="S284" s="273"/>
      <c r="U284" s="12">
        <v>227</v>
      </c>
      <c r="V284" s="1089"/>
      <c r="W284" s="765"/>
      <c r="X284" s="156"/>
      <c r="AL284" s="273"/>
    </row>
    <row r="285" spans="2:38" ht="12.75" customHeight="1" x14ac:dyDescent="0.2">
      <c r="B285" s="12">
        <v>228</v>
      </c>
      <c r="C285" s="1089"/>
      <c r="D285" s="765"/>
      <c r="E285" s="156"/>
      <c r="S285" s="273"/>
      <c r="U285" s="12">
        <v>228</v>
      </c>
      <c r="V285" s="1089"/>
      <c r="W285" s="765"/>
      <c r="X285" s="156"/>
      <c r="AL285" s="273"/>
    </row>
    <row r="286" spans="2:38" ht="12.75" customHeight="1" x14ac:dyDescent="0.2">
      <c r="B286" s="12">
        <v>229</v>
      </c>
      <c r="C286" s="1089"/>
      <c r="D286" s="765"/>
      <c r="E286" s="156"/>
      <c r="S286" s="273"/>
      <c r="U286" s="12">
        <v>229</v>
      </c>
      <c r="V286" s="1089"/>
      <c r="W286" s="765"/>
      <c r="X286" s="156"/>
      <c r="AL286" s="273"/>
    </row>
    <row r="287" spans="2:38" ht="12.75" customHeight="1" x14ac:dyDescent="0.2">
      <c r="B287" s="12">
        <v>230</v>
      </c>
      <c r="C287" s="1089"/>
      <c r="D287" s="765"/>
      <c r="E287" s="156"/>
      <c r="S287" s="273"/>
      <c r="U287" s="12">
        <v>230</v>
      </c>
      <c r="V287" s="1089"/>
      <c r="W287" s="765"/>
      <c r="X287" s="156"/>
      <c r="AL287" s="273"/>
    </row>
    <row r="288" spans="2:38" ht="12.75" customHeight="1" x14ac:dyDescent="0.2">
      <c r="B288" s="12">
        <v>231</v>
      </c>
      <c r="C288" s="1089"/>
      <c r="D288" s="765"/>
      <c r="E288" s="156"/>
      <c r="S288" s="273"/>
      <c r="U288" s="12">
        <v>231</v>
      </c>
      <c r="V288" s="1089"/>
      <c r="W288" s="765"/>
      <c r="X288" s="156"/>
      <c r="AL288" s="273"/>
    </row>
    <row r="289" spans="2:38" ht="12.75" customHeight="1" x14ac:dyDescent="0.2">
      <c r="B289" s="12">
        <v>232</v>
      </c>
      <c r="C289" s="1089"/>
      <c r="D289" s="765"/>
      <c r="E289" s="156"/>
      <c r="S289" s="273"/>
      <c r="U289" s="12">
        <v>232</v>
      </c>
      <c r="V289" s="1089"/>
      <c r="W289" s="765"/>
      <c r="X289" s="156"/>
      <c r="AL289" s="273"/>
    </row>
    <row r="290" spans="2:38" ht="12.75" customHeight="1" x14ac:dyDescent="0.2">
      <c r="B290" s="12">
        <v>233</v>
      </c>
      <c r="C290" s="1089"/>
      <c r="D290" s="765"/>
      <c r="E290" s="156"/>
      <c r="S290" s="273"/>
      <c r="U290" s="12">
        <v>233</v>
      </c>
      <c r="V290" s="1089"/>
      <c r="W290" s="765"/>
      <c r="X290" s="156"/>
      <c r="AL290" s="273"/>
    </row>
    <row r="291" spans="2:38" ht="12.75" customHeight="1" x14ac:dyDescent="0.2">
      <c r="B291" s="12">
        <v>234</v>
      </c>
      <c r="C291" s="1089"/>
      <c r="D291" s="765"/>
      <c r="E291" s="156"/>
      <c r="S291" s="273"/>
      <c r="U291" s="12">
        <v>234</v>
      </c>
      <c r="V291" s="1089"/>
      <c r="W291" s="765"/>
      <c r="X291" s="156"/>
      <c r="AL291" s="273"/>
    </row>
    <row r="292" spans="2:38" ht="12.75" customHeight="1" x14ac:dyDescent="0.2">
      <c r="B292" s="12">
        <v>235</v>
      </c>
      <c r="C292" s="1089"/>
      <c r="D292" s="765"/>
      <c r="E292" s="156"/>
      <c r="S292" s="273"/>
      <c r="U292" s="12">
        <v>235</v>
      </c>
      <c r="V292" s="1089"/>
      <c r="W292" s="765"/>
      <c r="X292" s="156"/>
      <c r="AL292" s="273"/>
    </row>
    <row r="293" spans="2:38" ht="12.75" customHeight="1" x14ac:dyDescent="0.2">
      <c r="B293" s="12">
        <v>236</v>
      </c>
      <c r="C293" s="1089"/>
      <c r="D293" s="765"/>
      <c r="E293" s="156"/>
      <c r="S293" s="273"/>
      <c r="U293" s="12">
        <v>236</v>
      </c>
      <c r="V293" s="1089"/>
      <c r="W293" s="765"/>
      <c r="X293" s="156"/>
      <c r="AL293" s="273"/>
    </row>
    <row r="294" spans="2:38" ht="12.75" customHeight="1" x14ac:dyDescent="0.2">
      <c r="B294" s="12">
        <v>237</v>
      </c>
      <c r="C294" s="1089"/>
      <c r="D294" s="765"/>
      <c r="E294" s="156"/>
      <c r="S294" s="273"/>
      <c r="U294" s="12">
        <v>237</v>
      </c>
      <c r="V294" s="1089"/>
      <c r="W294" s="765"/>
      <c r="X294" s="156"/>
      <c r="AL294" s="273"/>
    </row>
    <row r="295" spans="2:38" ht="12.75" customHeight="1" x14ac:dyDescent="0.2">
      <c r="B295" s="12">
        <v>238</v>
      </c>
      <c r="C295" s="1089"/>
      <c r="D295" s="765"/>
      <c r="E295" s="156"/>
      <c r="S295" s="273"/>
      <c r="U295" s="12">
        <v>238</v>
      </c>
      <c r="V295" s="1089"/>
      <c r="W295" s="765"/>
      <c r="X295" s="156"/>
      <c r="AL295" s="273"/>
    </row>
    <row r="296" spans="2:38" ht="12.75" customHeight="1" x14ac:dyDescent="0.2">
      <c r="B296" s="12">
        <v>239</v>
      </c>
      <c r="C296" s="1089"/>
      <c r="D296" s="765"/>
      <c r="E296" s="156"/>
      <c r="S296" s="273"/>
      <c r="U296" s="12">
        <v>239</v>
      </c>
      <c r="V296" s="1089"/>
      <c r="W296" s="765"/>
      <c r="X296" s="156"/>
      <c r="AL296" s="273"/>
    </row>
    <row r="297" spans="2:38" ht="12.75" customHeight="1" x14ac:dyDescent="0.2">
      <c r="B297" s="12">
        <v>240</v>
      </c>
      <c r="C297" s="1089"/>
      <c r="D297" s="765"/>
      <c r="E297" s="156"/>
      <c r="S297" s="273"/>
      <c r="U297" s="12">
        <v>240</v>
      </c>
      <c r="V297" s="1089"/>
      <c r="W297" s="765"/>
      <c r="X297" s="156"/>
      <c r="AL297" s="273"/>
    </row>
    <row r="298" spans="2:38" ht="12.75" customHeight="1" x14ac:dyDescent="0.2">
      <c r="B298" s="12">
        <v>241</v>
      </c>
      <c r="C298" s="1089"/>
      <c r="D298" s="765"/>
      <c r="E298" s="156"/>
      <c r="S298" s="273"/>
      <c r="U298" s="12">
        <v>241</v>
      </c>
      <c r="V298" s="1089"/>
      <c r="W298" s="765"/>
      <c r="X298" s="156"/>
      <c r="AL298" s="273"/>
    </row>
    <row r="299" spans="2:38" ht="12.75" customHeight="1" x14ac:dyDescent="0.2">
      <c r="B299" s="12">
        <v>242</v>
      </c>
      <c r="C299" s="1089"/>
      <c r="D299" s="765"/>
      <c r="E299" s="156"/>
      <c r="S299" s="273"/>
      <c r="U299" s="12">
        <v>242</v>
      </c>
      <c r="V299" s="1089"/>
      <c r="W299" s="765"/>
      <c r="X299" s="156"/>
      <c r="AL299" s="273"/>
    </row>
    <row r="300" spans="2:38" ht="12.75" customHeight="1" x14ac:dyDescent="0.2">
      <c r="B300" s="12">
        <v>243</v>
      </c>
      <c r="C300" s="1089"/>
      <c r="D300" s="765"/>
      <c r="E300" s="156"/>
      <c r="S300" s="273"/>
      <c r="U300" s="12">
        <v>243</v>
      </c>
      <c r="V300" s="1089"/>
      <c r="W300" s="765"/>
      <c r="X300" s="156"/>
      <c r="AL300" s="273"/>
    </row>
    <row r="301" spans="2:38" ht="12.75" customHeight="1" x14ac:dyDescent="0.2">
      <c r="B301" s="12">
        <v>244</v>
      </c>
      <c r="C301" s="1089"/>
      <c r="D301" s="765"/>
      <c r="E301" s="156"/>
      <c r="S301" s="273"/>
      <c r="U301" s="12">
        <v>244</v>
      </c>
      <c r="V301" s="1089"/>
      <c r="W301" s="765"/>
      <c r="X301" s="156"/>
      <c r="AL301" s="273"/>
    </row>
    <row r="302" spans="2:38" ht="12.75" customHeight="1" x14ac:dyDescent="0.2">
      <c r="B302" s="12">
        <v>245</v>
      </c>
      <c r="C302" s="1089"/>
      <c r="D302" s="765"/>
      <c r="E302" s="156"/>
      <c r="S302" s="273"/>
      <c r="U302" s="12">
        <v>245</v>
      </c>
      <c r="V302" s="1089"/>
      <c r="W302" s="765"/>
      <c r="X302" s="156"/>
      <c r="AL302" s="273"/>
    </row>
    <row r="303" spans="2:38" ht="12.75" customHeight="1" x14ac:dyDescent="0.2">
      <c r="B303" s="12">
        <v>246</v>
      </c>
      <c r="C303" s="1089"/>
      <c r="D303" s="765"/>
      <c r="E303" s="156"/>
      <c r="S303" s="273"/>
      <c r="U303" s="12">
        <v>246</v>
      </c>
      <c r="V303" s="1089"/>
      <c r="W303" s="765"/>
      <c r="X303" s="156"/>
      <c r="AL303" s="273"/>
    </row>
    <row r="304" spans="2:38" ht="12.75" customHeight="1" x14ac:dyDescent="0.2">
      <c r="B304" s="12">
        <v>247</v>
      </c>
      <c r="C304" s="1089"/>
      <c r="D304" s="765"/>
      <c r="E304" s="156"/>
      <c r="S304" s="273"/>
      <c r="U304" s="12">
        <v>247</v>
      </c>
      <c r="V304" s="1089"/>
      <c r="W304" s="765"/>
      <c r="X304" s="156"/>
      <c r="AL304" s="273"/>
    </row>
    <row r="305" spans="2:38" ht="12.75" customHeight="1" x14ac:dyDescent="0.2">
      <c r="B305" s="12">
        <v>248</v>
      </c>
      <c r="C305" s="1089"/>
      <c r="D305" s="765"/>
      <c r="E305" s="156"/>
      <c r="S305" s="273"/>
      <c r="U305" s="12">
        <v>248</v>
      </c>
      <c r="V305" s="1089"/>
      <c r="W305" s="765"/>
      <c r="X305" s="156"/>
      <c r="AL305" s="273"/>
    </row>
    <row r="306" spans="2:38" ht="12.75" customHeight="1" x14ac:dyDescent="0.2">
      <c r="B306" s="12">
        <v>249</v>
      </c>
      <c r="C306" s="1089"/>
      <c r="D306" s="765"/>
      <c r="E306" s="156"/>
      <c r="S306" s="273"/>
      <c r="U306" s="12">
        <v>249</v>
      </c>
      <c r="V306" s="1089"/>
      <c r="W306" s="765"/>
      <c r="X306" s="156"/>
      <c r="AL306" s="273"/>
    </row>
    <row r="307" spans="2:38" ht="12.75" customHeight="1" x14ac:dyDescent="0.2">
      <c r="B307" s="12">
        <v>250</v>
      </c>
      <c r="C307" s="1089"/>
      <c r="D307" s="765"/>
      <c r="E307" s="156"/>
      <c r="S307" s="273"/>
      <c r="U307" s="12">
        <v>250</v>
      </c>
      <c r="V307" s="1089"/>
      <c r="W307" s="765"/>
      <c r="X307" s="156"/>
      <c r="AL307" s="273"/>
    </row>
    <row r="308" spans="2:38" ht="12.75" customHeight="1" x14ac:dyDescent="0.2">
      <c r="B308" s="12">
        <v>251</v>
      </c>
      <c r="C308" s="1089"/>
      <c r="D308" s="765"/>
      <c r="E308" s="156"/>
      <c r="S308" s="273"/>
      <c r="U308" s="12">
        <v>251</v>
      </c>
      <c r="V308" s="1089"/>
      <c r="W308" s="765"/>
      <c r="X308" s="156"/>
      <c r="AL308" s="273"/>
    </row>
    <row r="309" spans="2:38" ht="12.75" customHeight="1" x14ac:dyDescent="0.2">
      <c r="B309" s="12">
        <v>252</v>
      </c>
      <c r="C309" s="1089"/>
      <c r="D309" s="765"/>
      <c r="E309" s="156"/>
      <c r="S309" s="273"/>
      <c r="U309" s="12">
        <v>252</v>
      </c>
      <c r="V309" s="1089"/>
      <c r="W309" s="765"/>
      <c r="X309" s="156"/>
      <c r="AL309" s="273"/>
    </row>
    <row r="310" spans="2:38" ht="12.75" customHeight="1" x14ac:dyDescent="0.2">
      <c r="B310" s="12">
        <v>253</v>
      </c>
      <c r="C310" s="1089"/>
      <c r="D310" s="765"/>
      <c r="E310" s="156"/>
      <c r="S310" s="273"/>
      <c r="U310" s="12">
        <v>253</v>
      </c>
      <c r="V310" s="1089"/>
      <c r="W310" s="765"/>
      <c r="X310" s="156"/>
      <c r="AL310" s="273"/>
    </row>
    <row r="311" spans="2:38" ht="12.75" customHeight="1" x14ac:dyDescent="0.2">
      <c r="B311" s="12">
        <v>254</v>
      </c>
      <c r="C311" s="1089"/>
      <c r="D311" s="765"/>
      <c r="E311" s="156"/>
      <c r="S311" s="273"/>
      <c r="U311" s="12">
        <v>254</v>
      </c>
      <c r="V311" s="1089"/>
      <c r="W311" s="765"/>
      <c r="X311" s="156"/>
      <c r="AL311" s="273"/>
    </row>
    <row r="312" spans="2:38" ht="12.75" customHeight="1" x14ac:dyDescent="0.2">
      <c r="B312" s="12">
        <v>255</v>
      </c>
      <c r="C312" s="1089"/>
      <c r="D312" s="765"/>
      <c r="E312" s="156"/>
      <c r="S312" s="273"/>
      <c r="U312" s="12">
        <v>255</v>
      </c>
      <c r="V312" s="1089"/>
      <c r="W312" s="765"/>
      <c r="X312" s="156"/>
      <c r="AL312" s="273"/>
    </row>
    <row r="313" spans="2:38" ht="12.75" customHeight="1" x14ac:dyDescent="0.2">
      <c r="B313" s="12">
        <v>256</v>
      </c>
      <c r="C313" s="1089"/>
      <c r="D313" s="765"/>
      <c r="E313" s="156"/>
      <c r="S313" s="273"/>
      <c r="U313" s="12">
        <v>256</v>
      </c>
      <c r="V313" s="1089"/>
      <c r="W313" s="765"/>
      <c r="X313" s="156"/>
      <c r="AL313" s="273"/>
    </row>
    <row r="314" spans="2:38" ht="12.75" customHeight="1" x14ac:dyDescent="0.2">
      <c r="B314" s="12">
        <v>257</v>
      </c>
      <c r="C314" s="1089"/>
      <c r="D314" s="765"/>
      <c r="E314" s="156"/>
      <c r="S314" s="273"/>
      <c r="U314" s="12">
        <v>257</v>
      </c>
      <c r="V314" s="1089"/>
      <c r="W314" s="765"/>
      <c r="X314" s="156"/>
      <c r="AL314" s="273"/>
    </row>
    <row r="315" spans="2:38" ht="12.75" customHeight="1" x14ac:dyDescent="0.2">
      <c r="B315" s="12">
        <v>258</v>
      </c>
      <c r="C315" s="1089"/>
      <c r="D315" s="765"/>
      <c r="E315" s="156"/>
      <c r="S315" s="273"/>
      <c r="U315" s="12">
        <v>258</v>
      </c>
      <c r="V315" s="1089"/>
      <c r="W315" s="765"/>
      <c r="X315" s="156"/>
      <c r="AL315" s="273"/>
    </row>
    <row r="316" spans="2:38" ht="12.75" customHeight="1" x14ac:dyDescent="0.2">
      <c r="B316" s="12">
        <v>259</v>
      </c>
      <c r="C316" s="1089"/>
      <c r="D316" s="765"/>
      <c r="E316" s="156"/>
      <c r="S316" s="273"/>
      <c r="U316" s="12">
        <v>259</v>
      </c>
      <c r="V316" s="1089"/>
      <c r="W316" s="765"/>
      <c r="X316" s="156"/>
      <c r="AL316" s="273"/>
    </row>
    <row r="317" spans="2:38" ht="12.75" customHeight="1" x14ac:dyDescent="0.2">
      <c r="B317" s="12">
        <v>260</v>
      </c>
      <c r="C317" s="1089"/>
      <c r="D317" s="765"/>
      <c r="E317" s="156"/>
      <c r="S317" s="273"/>
      <c r="U317" s="12">
        <v>260</v>
      </c>
      <c r="V317" s="1089"/>
      <c r="W317" s="765"/>
      <c r="X317" s="156"/>
      <c r="AL317" s="273"/>
    </row>
    <row r="318" spans="2:38" ht="12.75" customHeight="1" x14ac:dyDescent="0.2">
      <c r="B318" s="12">
        <v>261</v>
      </c>
      <c r="C318" s="1089"/>
      <c r="D318" s="765"/>
      <c r="E318" s="156"/>
      <c r="S318" s="273"/>
      <c r="U318" s="12">
        <v>261</v>
      </c>
      <c r="V318" s="1089"/>
      <c r="W318" s="765"/>
      <c r="X318" s="156"/>
      <c r="AL318" s="273"/>
    </row>
    <row r="319" spans="2:38" ht="12.75" customHeight="1" x14ac:dyDescent="0.2">
      <c r="B319" s="12">
        <v>262</v>
      </c>
      <c r="C319" s="1089"/>
      <c r="D319" s="765"/>
      <c r="E319" s="156"/>
      <c r="S319" s="273"/>
      <c r="U319" s="12">
        <v>262</v>
      </c>
      <c r="V319" s="1089"/>
      <c r="W319" s="765"/>
      <c r="X319" s="156"/>
      <c r="AL319" s="273"/>
    </row>
    <row r="320" spans="2:38" ht="12.75" customHeight="1" x14ac:dyDescent="0.2">
      <c r="B320" s="12">
        <v>263</v>
      </c>
      <c r="C320" s="1089"/>
      <c r="D320" s="765"/>
      <c r="E320" s="156"/>
      <c r="S320" s="273"/>
      <c r="U320" s="12">
        <v>263</v>
      </c>
      <c r="V320" s="1089"/>
      <c r="W320" s="765"/>
      <c r="X320" s="156"/>
      <c r="AL320" s="273"/>
    </row>
    <row r="321" spans="2:38" ht="12.75" customHeight="1" x14ac:dyDescent="0.2">
      <c r="B321" s="12">
        <v>264</v>
      </c>
      <c r="C321" s="1089"/>
      <c r="D321" s="765"/>
      <c r="E321" s="156"/>
      <c r="S321" s="273"/>
      <c r="U321" s="12">
        <v>264</v>
      </c>
      <c r="V321" s="1089"/>
      <c r="W321" s="765"/>
      <c r="X321" s="156"/>
      <c r="AL321" s="273"/>
    </row>
    <row r="322" spans="2:38" ht="12.75" customHeight="1" x14ac:dyDescent="0.2">
      <c r="B322" s="12">
        <v>265</v>
      </c>
      <c r="C322" s="1089"/>
      <c r="D322" s="765"/>
      <c r="E322" s="156"/>
      <c r="S322" s="273"/>
      <c r="U322" s="12">
        <v>265</v>
      </c>
      <c r="V322" s="1089"/>
      <c r="W322" s="765"/>
      <c r="X322" s="156"/>
      <c r="AL322" s="273"/>
    </row>
    <row r="323" spans="2:38" ht="12.75" customHeight="1" x14ac:dyDescent="0.2">
      <c r="B323" s="12">
        <v>266</v>
      </c>
      <c r="C323" s="1089"/>
      <c r="D323" s="765"/>
      <c r="E323" s="156"/>
      <c r="S323" s="273"/>
      <c r="U323" s="12">
        <v>266</v>
      </c>
      <c r="V323" s="1089"/>
      <c r="W323" s="765"/>
      <c r="X323" s="156"/>
      <c r="AL323" s="273"/>
    </row>
    <row r="324" spans="2:38" ht="12.75" customHeight="1" x14ac:dyDescent="0.2">
      <c r="B324" s="12">
        <v>267</v>
      </c>
      <c r="C324" s="1089"/>
      <c r="D324" s="765"/>
      <c r="E324" s="156"/>
      <c r="S324" s="273"/>
      <c r="U324" s="12">
        <v>267</v>
      </c>
      <c r="V324" s="1089"/>
      <c r="W324" s="765"/>
      <c r="X324" s="156"/>
      <c r="AL324" s="273"/>
    </row>
    <row r="325" spans="2:38" ht="12.75" customHeight="1" x14ac:dyDescent="0.2">
      <c r="B325" s="12">
        <v>268</v>
      </c>
      <c r="C325" s="1089"/>
      <c r="D325" s="765"/>
      <c r="E325" s="156"/>
      <c r="S325" s="273"/>
      <c r="U325" s="12">
        <v>268</v>
      </c>
      <c r="V325" s="1089"/>
      <c r="W325" s="765"/>
      <c r="X325" s="156"/>
      <c r="AL325" s="273"/>
    </row>
    <row r="326" spans="2:38" ht="12.75" customHeight="1" x14ac:dyDescent="0.2">
      <c r="B326" s="12">
        <v>269</v>
      </c>
      <c r="C326" s="1089"/>
      <c r="D326" s="765"/>
      <c r="E326" s="156"/>
      <c r="S326" s="273"/>
      <c r="U326" s="12">
        <v>269</v>
      </c>
      <c r="V326" s="1089"/>
      <c r="W326" s="765"/>
      <c r="X326" s="156"/>
      <c r="AL326" s="273"/>
    </row>
    <row r="327" spans="2:38" ht="12.75" customHeight="1" x14ac:dyDescent="0.2">
      <c r="B327" s="12">
        <v>270</v>
      </c>
      <c r="C327" s="1089"/>
      <c r="D327" s="765"/>
      <c r="E327" s="156"/>
      <c r="S327" s="273"/>
      <c r="U327" s="12">
        <v>270</v>
      </c>
      <c r="V327" s="1089"/>
      <c r="W327" s="765"/>
      <c r="X327" s="156"/>
      <c r="AL327" s="273"/>
    </row>
    <row r="328" spans="2:38" ht="12.75" customHeight="1" x14ac:dyDescent="0.2">
      <c r="B328" s="12">
        <v>271</v>
      </c>
      <c r="C328" s="1089"/>
      <c r="D328" s="765"/>
      <c r="E328" s="156"/>
      <c r="S328" s="273"/>
      <c r="U328" s="12">
        <v>271</v>
      </c>
      <c r="V328" s="1089"/>
      <c r="W328" s="765"/>
      <c r="X328" s="156"/>
      <c r="AL328" s="273"/>
    </row>
    <row r="329" spans="2:38" ht="12.75" customHeight="1" x14ac:dyDescent="0.2">
      <c r="B329" s="12">
        <v>272</v>
      </c>
      <c r="C329" s="1089"/>
      <c r="D329" s="765"/>
      <c r="E329" s="156"/>
      <c r="S329" s="273"/>
      <c r="U329" s="12">
        <v>272</v>
      </c>
      <c r="V329" s="1089"/>
      <c r="W329" s="765"/>
      <c r="X329" s="156"/>
      <c r="AL329" s="273"/>
    </row>
    <row r="330" spans="2:38" ht="12.75" customHeight="1" x14ac:dyDescent="0.2">
      <c r="B330" s="12">
        <v>273</v>
      </c>
      <c r="C330" s="1089"/>
      <c r="D330" s="765"/>
      <c r="E330" s="156"/>
      <c r="S330" s="273"/>
      <c r="U330" s="12">
        <v>273</v>
      </c>
      <c r="V330" s="1089"/>
      <c r="W330" s="765"/>
      <c r="X330" s="156"/>
      <c r="AL330" s="273"/>
    </row>
    <row r="331" spans="2:38" ht="12.75" customHeight="1" x14ac:dyDescent="0.2">
      <c r="B331" s="12">
        <v>274</v>
      </c>
      <c r="C331" s="1089"/>
      <c r="D331" s="765"/>
      <c r="E331" s="156"/>
      <c r="S331" s="273"/>
      <c r="U331" s="12">
        <v>274</v>
      </c>
      <c r="V331" s="1089"/>
      <c r="W331" s="765"/>
      <c r="X331" s="156"/>
      <c r="AL331" s="273"/>
    </row>
    <row r="332" spans="2:38" ht="12.75" customHeight="1" x14ac:dyDescent="0.2">
      <c r="B332" s="12">
        <v>275</v>
      </c>
      <c r="C332" s="1089"/>
      <c r="D332" s="765"/>
      <c r="E332" s="156"/>
      <c r="S332" s="273"/>
      <c r="U332" s="12">
        <v>275</v>
      </c>
      <c r="V332" s="1089"/>
      <c r="W332" s="765"/>
      <c r="X332" s="156"/>
      <c r="AL332" s="273"/>
    </row>
    <row r="333" spans="2:38" ht="12.75" customHeight="1" x14ac:dyDescent="0.2">
      <c r="B333" s="12">
        <v>276</v>
      </c>
      <c r="C333" s="1089"/>
      <c r="D333" s="765"/>
      <c r="E333" s="156"/>
      <c r="S333" s="273"/>
      <c r="U333" s="12">
        <v>276</v>
      </c>
      <c r="V333" s="1089"/>
      <c r="W333" s="765"/>
      <c r="X333" s="156"/>
      <c r="AL333" s="273"/>
    </row>
    <row r="334" spans="2:38" ht="12.75" customHeight="1" x14ac:dyDescent="0.2">
      <c r="B334" s="12">
        <v>277</v>
      </c>
      <c r="C334" s="1089"/>
      <c r="D334" s="765"/>
      <c r="E334" s="156"/>
      <c r="S334" s="273"/>
      <c r="U334" s="12">
        <v>277</v>
      </c>
      <c r="V334" s="1089"/>
      <c r="W334" s="765"/>
      <c r="X334" s="156"/>
      <c r="AL334" s="273"/>
    </row>
    <row r="335" spans="2:38" ht="12.75" customHeight="1" x14ac:dyDescent="0.2">
      <c r="B335" s="12">
        <v>278</v>
      </c>
      <c r="C335" s="1089"/>
      <c r="D335" s="765"/>
      <c r="E335" s="156"/>
      <c r="S335" s="273"/>
      <c r="U335" s="12">
        <v>278</v>
      </c>
      <c r="V335" s="1089"/>
      <c r="W335" s="765"/>
      <c r="X335" s="156"/>
      <c r="AL335" s="273"/>
    </row>
    <row r="336" spans="2:38" ht="12.75" customHeight="1" x14ac:dyDescent="0.2">
      <c r="B336" s="12">
        <v>279</v>
      </c>
      <c r="C336" s="1089"/>
      <c r="D336" s="765"/>
      <c r="E336" s="156"/>
      <c r="S336" s="273"/>
      <c r="U336" s="12">
        <v>279</v>
      </c>
      <c r="V336" s="1089"/>
      <c r="W336" s="765"/>
      <c r="X336" s="156"/>
      <c r="AL336" s="273"/>
    </row>
    <row r="337" spans="2:38" ht="12.75" customHeight="1" x14ac:dyDescent="0.2">
      <c r="B337" s="12">
        <v>280</v>
      </c>
      <c r="C337" s="1089"/>
      <c r="D337" s="765"/>
      <c r="E337" s="156"/>
      <c r="S337" s="273"/>
      <c r="U337" s="12">
        <v>280</v>
      </c>
      <c r="V337" s="1089"/>
      <c r="W337" s="765"/>
      <c r="X337" s="156"/>
      <c r="AL337" s="273"/>
    </row>
    <row r="338" spans="2:38" ht="12.75" customHeight="1" x14ac:dyDescent="0.2">
      <c r="B338" s="12">
        <v>281</v>
      </c>
      <c r="C338" s="1089"/>
      <c r="D338" s="765"/>
      <c r="E338" s="156"/>
      <c r="S338" s="273"/>
      <c r="U338" s="12">
        <v>281</v>
      </c>
      <c r="V338" s="1089"/>
      <c r="W338" s="765"/>
      <c r="X338" s="156"/>
      <c r="AL338" s="273"/>
    </row>
    <row r="339" spans="2:38" ht="12.75" customHeight="1" x14ac:dyDescent="0.2">
      <c r="B339" s="12">
        <v>282</v>
      </c>
      <c r="C339" s="1089"/>
      <c r="D339" s="765"/>
      <c r="E339" s="156"/>
      <c r="S339" s="273"/>
      <c r="U339" s="12">
        <v>282</v>
      </c>
      <c r="V339" s="1089"/>
      <c r="W339" s="765"/>
      <c r="X339" s="156"/>
      <c r="AL339" s="273"/>
    </row>
    <row r="340" spans="2:38" ht="12.75" customHeight="1" x14ac:dyDescent="0.2">
      <c r="B340" s="12">
        <v>283</v>
      </c>
      <c r="C340" s="1089"/>
      <c r="D340" s="765"/>
      <c r="E340" s="156"/>
      <c r="S340" s="273"/>
      <c r="U340" s="12">
        <v>283</v>
      </c>
      <c r="V340" s="1089"/>
      <c r="W340" s="765"/>
      <c r="X340" s="156"/>
      <c r="AL340" s="273"/>
    </row>
    <row r="341" spans="2:38" ht="12.75" customHeight="1" x14ac:dyDescent="0.2">
      <c r="B341" s="12">
        <v>284</v>
      </c>
      <c r="C341" s="1089"/>
      <c r="D341" s="765"/>
      <c r="E341" s="156"/>
      <c r="S341" s="273"/>
      <c r="U341" s="12">
        <v>284</v>
      </c>
      <c r="V341" s="1089"/>
      <c r="W341" s="765"/>
      <c r="X341" s="156"/>
      <c r="AL341" s="273"/>
    </row>
    <row r="342" spans="2:38" ht="12.75" customHeight="1" x14ac:dyDescent="0.2">
      <c r="B342" s="12">
        <v>285</v>
      </c>
      <c r="C342" s="1089"/>
      <c r="D342" s="765"/>
      <c r="E342" s="156"/>
      <c r="S342" s="273"/>
      <c r="U342" s="12">
        <v>285</v>
      </c>
      <c r="V342" s="1089"/>
      <c r="W342" s="765"/>
      <c r="X342" s="156"/>
      <c r="AL342" s="273"/>
    </row>
    <row r="343" spans="2:38" ht="12.75" customHeight="1" x14ac:dyDescent="0.2">
      <c r="B343" s="12">
        <v>286</v>
      </c>
      <c r="C343" s="1089"/>
      <c r="D343" s="765"/>
      <c r="E343" s="156"/>
      <c r="S343" s="273"/>
      <c r="U343" s="12">
        <v>286</v>
      </c>
      <c r="V343" s="1089"/>
      <c r="W343" s="765"/>
      <c r="X343" s="156"/>
      <c r="AL343" s="273"/>
    </row>
    <row r="344" spans="2:38" ht="12.75" customHeight="1" x14ac:dyDescent="0.2">
      <c r="B344" s="12">
        <v>287</v>
      </c>
      <c r="C344" s="1089"/>
      <c r="D344" s="765"/>
      <c r="E344" s="156"/>
      <c r="S344" s="273"/>
      <c r="U344" s="12">
        <v>287</v>
      </c>
      <c r="V344" s="1089"/>
      <c r="W344" s="765"/>
      <c r="X344" s="156"/>
      <c r="AL344" s="273"/>
    </row>
    <row r="345" spans="2:38" ht="12.75" customHeight="1" x14ac:dyDescent="0.2">
      <c r="B345" s="12">
        <v>288</v>
      </c>
      <c r="C345" s="1089"/>
      <c r="D345" s="765"/>
      <c r="E345" s="156"/>
      <c r="S345" s="273"/>
      <c r="U345" s="12">
        <v>288</v>
      </c>
      <c r="V345" s="1089"/>
      <c r="W345" s="765"/>
      <c r="X345" s="156"/>
      <c r="AL345" s="273"/>
    </row>
    <row r="346" spans="2:38" ht="12.75" customHeight="1" x14ac:dyDescent="0.2">
      <c r="B346" s="12">
        <v>289</v>
      </c>
      <c r="C346" s="1089"/>
      <c r="D346" s="765"/>
      <c r="E346" s="156"/>
      <c r="S346" s="273"/>
      <c r="U346" s="12">
        <v>289</v>
      </c>
      <c r="V346" s="1089"/>
      <c r="W346" s="765"/>
      <c r="X346" s="156"/>
      <c r="AL346" s="273"/>
    </row>
    <row r="347" spans="2:38" ht="12.75" customHeight="1" x14ac:dyDescent="0.2">
      <c r="B347" s="12">
        <v>290</v>
      </c>
      <c r="C347" s="1089"/>
      <c r="D347" s="765"/>
      <c r="E347" s="156"/>
      <c r="S347" s="273"/>
      <c r="U347" s="12">
        <v>290</v>
      </c>
      <c r="V347" s="1089"/>
      <c r="W347" s="765"/>
      <c r="X347" s="156"/>
      <c r="AL347" s="273"/>
    </row>
    <row r="348" spans="2:38" ht="12.75" customHeight="1" x14ac:dyDescent="0.2">
      <c r="B348" s="12">
        <v>291</v>
      </c>
      <c r="C348" s="1089"/>
      <c r="D348" s="765"/>
      <c r="E348" s="156"/>
      <c r="S348" s="273"/>
      <c r="U348" s="12">
        <v>291</v>
      </c>
      <c r="V348" s="1089"/>
      <c r="W348" s="765"/>
      <c r="X348" s="156"/>
      <c r="AL348" s="273"/>
    </row>
    <row r="349" spans="2:38" ht="12.75" customHeight="1" x14ac:dyDescent="0.2">
      <c r="B349" s="12">
        <v>292</v>
      </c>
      <c r="C349" s="1089"/>
      <c r="D349" s="765"/>
      <c r="E349" s="156"/>
      <c r="S349" s="273"/>
      <c r="U349" s="12">
        <v>292</v>
      </c>
      <c r="V349" s="1089"/>
      <c r="W349" s="765"/>
      <c r="X349" s="156"/>
      <c r="AL349" s="273"/>
    </row>
    <row r="350" spans="2:38" ht="12.75" customHeight="1" x14ac:dyDescent="0.2">
      <c r="B350" s="12">
        <v>293</v>
      </c>
      <c r="C350" s="1089"/>
      <c r="D350" s="765"/>
      <c r="E350" s="156"/>
      <c r="S350" s="273"/>
      <c r="U350" s="12">
        <v>293</v>
      </c>
      <c r="V350" s="1089"/>
      <c r="W350" s="765"/>
      <c r="X350" s="156"/>
      <c r="AL350" s="273"/>
    </row>
    <row r="351" spans="2:38" ht="12.75" customHeight="1" x14ac:dyDescent="0.2">
      <c r="B351" s="12">
        <v>294</v>
      </c>
      <c r="C351" s="1089"/>
      <c r="D351" s="765"/>
      <c r="E351" s="156"/>
      <c r="S351" s="273"/>
      <c r="U351" s="12">
        <v>294</v>
      </c>
      <c r="V351" s="1089"/>
      <c r="W351" s="765"/>
      <c r="X351" s="156"/>
      <c r="AL351" s="273"/>
    </row>
    <row r="352" spans="2:38" ht="12.75" customHeight="1" x14ac:dyDescent="0.2">
      <c r="B352" s="12">
        <v>295</v>
      </c>
      <c r="C352" s="1089"/>
      <c r="D352" s="765"/>
      <c r="E352" s="156"/>
      <c r="S352" s="273"/>
      <c r="U352" s="12">
        <v>295</v>
      </c>
      <c r="V352" s="1089"/>
      <c r="W352" s="765"/>
      <c r="X352" s="156"/>
      <c r="AL352" s="273"/>
    </row>
    <row r="353" spans="1:38" ht="12.75" customHeight="1" x14ac:dyDescent="0.2">
      <c r="B353" s="12">
        <v>296</v>
      </c>
      <c r="C353" s="1089"/>
      <c r="D353" s="765"/>
      <c r="E353" s="156"/>
      <c r="S353" s="273"/>
      <c r="U353" s="12">
        <v>296</v>
      </c>
      <c r="V353" s="1089"/>
      <c r="W353" s="765"/>
      <c r="X353" s="156"/>
      <c r="AL353" s="273"/>
    </row>
    <row r="354" spans="1:38" ht="12.75" customHeight="1" x14ac:dyDescent="0.2">
      <c r="B354" s="12">
        <v>297</v>
      </c>
      <c r="C354" s="1089"/>
      <c r="D354" s="765"/>
      <c r="E354" s="156"/>
      <c r="S354" s="273"/>
      <c r="U354" s="12">
        <v>297</v>
      </c>
      <c r="V354" s="1089"/>
      <c r="W354" s="765"/>
      <c r="X354" s="156"/>
      <c r="AL354" s="273"/>
    </row>
    <row r="355" spans="1:38" ht="12.75" customHeight="1" x14ac:dyDescent="0.2">
      <c r="B355" s="12">
        <v>298</v>
      </c>
      <c r="C355" s="1089"/>
      <c r="D355" s="765"/>
      <c r="E355" s="156"/>
      <c r="S355" s="273"/>
      <c r="U355" s="12">
        <v>298</v>
      </c>
      <c r="V355" s="1089"/>
      <c r="W355" s="765"/>
      <c r="X355" s="156"/>
      <c r="AL355" s="273"/>
    </row>
    <row r="356" spans="1:38" ht="12.75" customHeight="1" x14ac:dyDescent="0.2">
      <c r="B356" s="12">
        <v>299</v>
      </c>
      <c r="C356" s="1089"/>
      <c r="D356" s="765"/>
      <c r="E356" s="156"/>
      <c r="S356" s="273"/>
      <c r="U356" s="12">
        <v>299</v>
      </c>
      <c r="V356" s="1089"/>
      <c r="W356" s="765"/>
      <c r="X356" s="156"/>
      <c r="AL356" s="273"/>
    </row>
    <row r="357" spans="1:38" ht="12.75" customHeight="1" x14ac:dyDescent="0.2">
      <c r="B357" s="12">
        <v>300</v>
      </c>
      <c r="C357" s="1089"/>
      <c r="D357" s="765"/>
      <c r="E357" s="156"/>
      <c r="S357" s="273"/>
      <c r="U357" s="12">
        <v>300</v>
      </c>
      <c r="V357" s="1089"/>
      <c r="W357" s="765"/>
      <c r="X357" s="156"/>
      <c r="AL357" s="273"/>
    </row>
    <row r="358" spans="1:38" ht="12.75" customHeight="1" x14ac:dyDescent="0.2">
      <c r="A358" s="226"/>
      <c r="B358" s="226"/>
      <c r="C358" s="226"/>
      <c r="D358" s="226"/>
      <c r="E358" s="226"/>
      <c r="F358" s="226"/>
      <c r="G358" s="226"/>
      <c r="H358" s="226"/>
      <c r="I358" s="226"/>
      <c r="J358" s="226"/>
      <c r="K358" s="226"/>
      <c r="L358" s="226"/>
      <c r="M358" s="226"/>
      <c r="N358" s="226"/>
      <c r="O358" s="226"/>
      <c r="P358" s="226"/>
      <c r="Q358" s="226"/>
      <c r="R358" s="226"/>
      <c r="S358" s="577"/>
      <c r="T358" s="226"/>
      <c r="U358" s="226"/>
      <c r="V358" s="226"/>
      <c r="W358" s="226"/>
      <c r="X358" s="226"/>
      <c r="Y358" s="226"/>
      <c r="Z358" s="226"/>
      <c r="AA358" s="226"/>
      <c r="AB358" s="226"/>
      <c r="AC358" s="226"/>
      <c r="AD358" s="226"/>
      <c r="AE358" s="226"/>
      <c r="AF358" s="226"/>
      <c r="AG358" s="226"/>
      <c r="AH358" s="226"/>
      <c r="AI358" s="226"/>
      <c r="AJ358" s="226"/>
      <c r="AK358" s="226"/>
      <c r="AL358" s="577"/>
    </row>
    <row r="359" spans="1:38" ht="12.75" customHeight="1" x14ac:dyDescent="0.2"/>
    <row r="360" spans="1:38" ht="12.75" customHeight="1" x14ac:dyDescent="0.2"/>
    <row r="361" spans="1:38" ht="12.75" customHeight="1" x14ac:dyDescent="0.2"/>
    <row r="362" spans="1:38" ht="12.75" customHeight="1" x14ac:dyDescent="0.2"/>
  </sheetData>
  <sheetProtection algorithmName="SHA-512" hashValue="AvS5IjDofpYVSxoXSzopBtRnRAgUDDlaLGBB1R0spPvmYLzeGD2bOXNiW2KMaAVaIRnpy/PxkrA9FQBaSprnMQ==" saltValue="wzYNsQYFxSzZd3XnoMlRlg==" spinCount="100000" sheet="1" scenarios="1" insertHyperlinks="0"/>
  <protectedRanges>
    <protectedRange sqref="A5:S33 Q34:R37 Z3:Z4 Z6 AD3:AD4 AD6 Z9:Z12 AD9:AD12 T19:AG52 AH1:AL52 C58:E357 V58:X357" name="YellowZone"/>
    <protectedRange sqref="D40 D44 D48 D52" name="YellowZone2"/>
  </protectedRanges>
  <mergeCells count="629">
    <mergeCell ref="V269:W269"/>
    <mergeCell ref="V270:W270"/>
    <mergeCell ref="V271:W271"/>
    <mergeCell ref="V272:W272"/>
    <mergeCell ref="V273:W273"/>
    <mergeCell ref="V274:W274"/>
    <mergeCell ref="V275:W275"/>
    <mergeCell ref="V276:W276"/>
    <mergeCell ref="V260:W260"/>
    <mergeCell ref="V261:W261"/>
    <mergeCell ref="V262:W262"/>
    <mergeCell ref="V263:W263"/>
    <mergeCell ref="V264:W264"/>
    <mergeCell ref="V265:W265"/>
    <mergeCell ref="V266:W266"/>
    <mergeCell ref="V267:W267"/>
    <mergeCell ref="V268:W268"/>
    <mergeCell ref="V251:W251"/>
    <mergeCell ref="V252:W252"/>
    <mergeCell ref="V253:W253"/>
    <mergeCell ref="V254:W254"/>
    <mergeCell ref="V255:W255"/>
    <mergeCell ref="V256:W256"/>
    <mergeCell ref="V257:W257"/>
    <mergeCell ref="V258:W258"/>
    <mergeCell ref="V259:W259"/>
    <mergeCell ref="V242:W242"/>
    <mergeCell ref="V243:W243"/>
    <mergeCell ref="V244:W244"/>
    <mergeCell ref="V245:W245"/>
    <mergeCell ref="V246:W246"/>
    <mergeCell ref="V247:W247"/>
    <mergeCell ref="V248:W248"/>
    <mergeCell ref="V249:W249"/>
    <mergeCell ref="V250:W250"/>
    <mergeCell ref="V233:W233"/>
    <mergeCell ref="V234:W234"/>
    <mergeCell ref="V235:W235"/>
    <mergeCell ref="V236:W236"/>
    <mergeCell ref="V237:W237"/>
    <mergeCell ref="V238:W238"/>
    <mergeCell ref="V239:W239"/>
    <mergeCell ref="V240:W240"/>
    <mergeCell ref="V241:W241"/>
    <mergeCell ref="V166:W166"/>
    <mergeCell ref="V167:W167"/>
    <mergeCell ref="V168:W168"/>
    <mergeCell ref="V169:W169"/>
    <mergeCell ref="V228:W228"/>
    <mergeCell ref="V229:W229"/>
    <mergeCell ref="V230:W230"/>
    <mergeCell ref="V231:W231"/>
    <mergeCell ref="V232:W232"/>
    <mergeCell ref="V215:W215"/>
    <mergeCell ref="V216:W216"/>
    <mergeCell ref="V217:W217"/>
    <mergeCell ref="V218:W218"/>
    <mergeCell ref="V197:W197"/>
    <mergeCell ref="V198:W198"/>
    <mergeCell ref="V199:W199"/>
    <mergeCell ref="V200:W200"/>
    <mergeCell ref="V201:W201"/>
    <mergeCell ref="V202:W202"/>
    <mergeCell ref="V203:W203"/>
    <mergeCell ref="V204:W204"/>
    <mergeCell ref="V205:W205"/>
    <mergeCell ref="V188:W188"/>
    <mergeCell ref="V189:W189"/>
    <mergeCell ref="V157:W157"/>
    <mergeCell ref="V158:W158"/>
    <mergeCell ref="V159:W159"/>
    <mergeCell ref="V160:W160"/>
    <mergeCell ref="V161:W161"/>
    <mergeCell ref="V162:W162"/>
    <mergeCell ref="V163:W163"/>
    <mergeCell ref="V164:W164"/>
    <mergeCell ref="V165:W165"/>
    <mergeCell ref="V148:W148"/>
    <mergeCell ref="V149:W149"/>
    <mergeCell ref="V150:W150"/>
    <mergeCell ref="V151:W151"/>
    <mergeCell ref="V152:W152"/>
    <mergeCell ref="V153:W153"/>
    <mergeCell ref="V154:W154"/>
    <mergeCell ref="V155:W155"/>
    <mergeCell ref="V156:W156"/>
    <mergeCell ref="V139:W139"/>
    <mergeCell ref="V140:W140"/>
    <mergeCell ref="V141:W141"/>
    <mergeCell ref="V142:W142"/>
    <mergeCell ref="V143:W143"/>
    <mergeCell ref="V144:W144"/>
    <mergeCell ref="V145:W145"/>
    <mergeCell ref="V146:W146"/>
    <mergeCell ref="V147:W147"/>
    <mergeCell ref="V130:W130"/>
    <mergeCell ref="V131:W131"/>
    <mergeCell ref="V132:W132"/>
    <mergeCell ref="V133:W133"/>
    <mergeCell ref="V134:W134"/>
    <mergeCell ref="V135:W135"/>
    <mergeCell ref="V136:W136"/>
    <mergeCell ref="V137:W137"/>
    <mergeCell ref="V138:W138"/>
    <mergeCell ref="V121:W121"/>
    <mergeCell ref="V122:W122"/>
    <mergeCell ref="V123:W123"/>
    <mergeCell ref="V124:W124"/>
    <mergeCell ref="V125:W125"/>
    <mergeCell ref="V126:W126"/>
    <mergeCell ref="V127:W127"/>
    <mergeCell ref="V128:W128"/>
    <mergeCell ref="V129:W129"/>
    <mergeCell ref="C202:D202"/>
    <mergeCell ref="C203:D203"/>
    <mergeCell ref="C204:D204"/>
    <mergeCell ref="C205:D205"/>
    <mergeCell ref="C206:D206"/>
    <mergeCell ref="C207:D207"/>
    <mergeCell ref="C208:D208"/>
    <mergeCell ref="C209:D209"/>
    <mergeCell ref="C210:D210"/>
    <mergeCell ref="C193:D193"/>
    <mergeCell ref="C194:D194"/>
    <mergeCell ref="C195:D195"/>
    <mergeCell ref="C196:D196"/>
    <mergeCell ref="C197:D197"/>
    <mergeCell ref="C198:D198"/>
    <mergeCell ref="C199:D199"/>
    <mergeCell ref="C200:D200"/>
    <mergeCell ref="C201:D201"/>
    <mergeCell ref="C184:D184"/>
    <mergeCell ref="C185:D185"/>
    <mergeCell ref="C186:D186"/>
    <mergeCell ref="C187:D187"/>
    <mergeCell ref="C188:D188"/>
    <mergeCell ref="C189:D189"/>
    <mergeCell ref="C190:D190"/>
    <mergeCell ref="C191:D191"/>
    <mergeCell ref="C192:D192"/>
    <mergeCell ref="C175:D175"/>
    <mergeCell ref="C176:D176"/>
    <mergeCell ref="C177:D177"/>
    <mergeCell ref="C178:D178"/>
    <mergeCell ref="C179:D179"/>
    <mergeCell ref="C180:D180"/>
    <mergeCell ref="C181:D181"/>
    <mergeCell ref="C182:D182"/>
    <mergeCell ref="C183:D183"/>
    <mergeCell ref="C166:D166"/>
    <mergeCell ref="C167:D167"/>
    <mergeCell ref="C168:D168"/>
    <mergeCell ref="C169:D169"/>
    <mergeCell ref="C170:D170"/>
    <mergeCell ref="C171:D171"/>
    <mergeCell ref="C172:D172"/>
    <mergeCell ref="C173:D173"/>
    <mergeCell ref="C174:D174"/>
    <mergeCell ref="C157:D157"/>
    <mergeCell ref="C158:D158"/>
    <mergeCell ref="C159:D159"/>
    <mergeCell ref="C160:D160"/>
    <mergeCell ref="C161:D161"/>
    <mergeCell ref="C162:D162"/>
    <mergeCell ref="C163:D163"/>
    <mergeCell ref="C164:D164"/>
    <mergeCell ref="C165:D165"/>
    <mergeCell ref="C148:D148"/>
    <mergeCell ref="C149:D149"/>
    <mergeCell ref="C150:D150"/>
    <mergeCell ref="C151:D151"/>
    <mergeCell ref="C152:D152"/>
    <mergeCell ref="C153:D153"/>
    <mergeCell ref="C154:D154"/>
    <mergeCell ref="C155:D155"/>
    <mergeCell ref="C156:D156"/>
    <mergeCell ref="C139:D139"/>
    <mergeCell ref="C140:D140"/>
    <mergeCell ref="C141:D141"/>
    <mergeCell ref="C142:D142"/>
    <mergeCell ref="C143:D143"/>
    <mergeCell ref="C144:D144"/>
    <mergeCell ref="C145:D145"/>
    <mergeCell ref="C146:D146"/>
    <mergeCell ref="C147:D147"/>
    <mergeCell ref="C130:D130"/>
    <mergeCell ref="C131:D131"/>
    <mergeCell ref="C132:D132"/>
    <mergeCell ref="C133:D133"/>
    <mergeCell ref="C134:D134"/>
    <mergeCell ref="C135:D135"/>
    <mergeCell ref="C136:D136"/>
    <mergeCell ref="C137:D137"/>
    <mergeCell ref="C138:D138"/>
    <mergeCell ref="C121:D121"/>
    <mergeCell ref="C122:D122"/>
    <mergeCell ref="C123:D123"/>
    <mergeCell ref="C124:D124"/>
    <mergeCell ref="C125:D125"/>
    <mergeCell ref="C126:D126"/>
    <mergeCell ref="C127:D127"/>
    <mergeCell ref="C128:D128"/>
    <mergeCell ref="C129:D129"/>
    <mergeCell ref="V118:W118"/>
    <mergeCell ref="V119:W119"/>
    <mergeCell ref="V120:W120"/>
    <mergeCell ref="C113:D113"/>
    <mergeCell ref="C114:D114"/>
    <mergeCell ref="C115:D115"/>
    <mergeCell ref="C116:D116"/>
    <mergeCell ref="C117:D117"/>
    <mergeCell ref="C118:D118"/>
    <mergeCell ref="C119:D119"/>
    <mergeCell ref="C120:D120"/>
    <mergeCell ref="V109:W109"/>
    <mergeCell ref="V110:W110"/>
    <mergeCell ref="V111:W111"/>
    <mergeCell ref="V112:W112"/>
    <mergeCell ref="V113:W113"/>
    <mergeCell ref="V114:W114"/>
    <mergeCell ref="V115:W115"/>
    <mergeCell ref="V116:W116"/>
    <mergeCell ref="V117:W117"/>
    <mergeCell ref="V100:W100"/>
    <mergeCell ref="V101:W101"/>
    <mergeCell ref="V102:W102"/>
    <mergeCell ref="V103:W103"/>
    <mergeCell ref="V104:W104"/>
    <mergeCell ref="V105:W105"/>
    <mergeCell ref="V106:W106"/>
    <mergeCell ref="V107:W107"/>
    <mergeCell ref="V108:W108"/>
    <mergeCell ref="V91:W91"/>
    <mergeCell ref="V92:W92"/>
    <mergeCell ref="V93:W93"/>
    <mergeCell ref="V94:W94"/>
    <mergeCell ref="V95:W95"/>
    <mergeCell ref="V96:W96"/>
    <mergeCell ref="V97:W97"/>
    <mergeCell ref="V98:W98"/>
    <mergeCell ref="V99:W99"/>
    <mergeCell ref="C108:D108"/>
    <mergeCell ref="C109:D109"/>
    <mergeCell ref="C110:D110"/>
    <mergeCell ref="C111:D111"/>
    <mergeCell ref="C112:D112"/>
    <mergeCell ref="V72:W72"/>
    <mergeCell ref="V73:W73"/>
    <mergeCell ref="V74:W74"/>
    <mergeCell ref="V75:W75"/>
    <mergeCell ref="V76:W76"/>
    <mergeCell ref="V77:W77"/>
    <mergeCell ref="V78:W78"/>
    <mergeCell ref="V79:W79"/>
    <mergeCell ref="V80:W80"/>
    <mergeCell ref="V81:W81"/>
    <mergeCell ref="V82:W82"/>
    <mergeCell ref="V83:W83"/>
    <mergeCell ref="V84:W84"/>
    <mergeCell ref="V85:W85"/>
    <mergeCell ref="V86:W86"/>
    <mergeCell ref="V87:W87"/>
    <mergeCell ref="V88:W88"/>
    <mergeCell ref="V89:W89"/>
    <mergeCell ref="V90:W90"/>
    <mergeCell ref="C99:D99"/>
    <mergeCell ref="C100:D100"/>
    <mergeCell ref="C101:D101"/>
    <mergeCell ref="C102:D102"/>
    <mergeCell ref="C103:D103"/>
    <mergeCell ref="C104:D104"/>
    <mergeCell ref="C105:D105"/>
    <mergeCell ref="C106:D106"/>
    <mergeCell ref="C107:D107"/>
    <mergeCell ref="C90:D90"/>
    <mergeCell ref="C91:D91"/>
    <mergeCell ref="C92:D92"/>
    <mergeCell ref="C93:D93"/>
    <mergeCell ref="C94:D94"/>
    <mergeCell ref="C95:D95"/>
    <mergeCell ref="C96:D96"/>
    <mergeCell ref="C97:D97"/>
    <mergeCell ref="C98:D98"/>
    <mergeCell ref="C81:D81"/>
    <mergeCell ref="C82:D82"/>
    <mergeCell ref="C83:D83"/>
    <mergeCell ref="C84:D84"/>
    <mergeCell ref="C85:D85"/>
    <mergeCell ref="C86:D86"/>
    <mergeCell ref="C87:D87"/>
    <mergeCell ref="C88:D88"/>
    <mergeCell ref="C89:D89"/>
    <mergeCell ref="C72:D72"/>
    <mergeCell ref="C73:D73"/>
    <mergeCell ref="C74:D74"/>
    <mergeCell ref="C75:D75"/>
    <mergeCell ref="C76:D76"/>
    <mergeCell ref="C77:D77"/>
    <mergeCell ref="C78:D78"/>
    <mergeCell ref="C79:D79"/>
    <mergeCell ref="C80:D80"/>
    <mergeCell ref="V65:W65"/>
    <mergeCell ref="V66:W66"/>
    <mergeCell ref="V67:W67"/>
    <mergeCell ref="V68:W68"/>
    <mergeCell ref="V69:W69"/>
    <mergeCell ref="V70:W70"/>
    <mergeCell ref="V71:W71"/>
    <mergeCell ref="C64:D64"/>
    <mergeCell ref="C65:D65"/>
    <mergeCell ref="C66:D66"/>
    <mergeCell ref="C67:D67"/>
    <mergeCell ref="C68:D68"/>
    <mergeCell ref="C69:D69"/>
    <mergeCell ref="C70:D70"/>
    <mergeCell ref="C71:D71"/>
    <mergeCell ref="AA57:AB57"/>
    <mergeCell ref="C57:D57"/>
    <mergeCell ref="C58:D58"/>
    <mergeCell ref="C59:D59"/>
    <mergeCell ref="C60:D60"/>
    <mergeCell ref="C61:D61"/>
    <mergeCell ref="C62:D62"/>
    <mergeCell ref="C63:D63"/>
    <mergeCell ref="V58:W58"/>
    <mergeCell ref="V59:W59"/>
    <mergeCell ref="V60:W60"/>
    <mergeCell ref="V61:W61"/>
    <mergeCell ref="V62:W62"/>
    <mergeCell ref="V63:W63"/>
    <mergeCell ref="AA14:AB14"/>
    <mergeCell ref="AE14:AF14"/>
    <mergeCell ref="AA18:AB18"/>
    <mergeCell ref="AE18:AF18"/>
    <mergeCell ref="Q34:R34"/>
    <mergeCell ref="Q35:R35"/>
    <mergeCell ref="Q36:R36"/>
    <mergeCell ref="Q37:R37"/>
    <mergeCell ref="A40:C40"/>
    <mergeCell ref="D40:E40"/>
    <mergeCell ref="F40:G40"/>
    <mergeCell ref="V319:W319"/>
    <mergeCell ref="V320:W320"/>
    <mergeCell ref="V321:W321"/>
    <mergeCell ref="V322:W322"/>
    <mergeCell ref="V323:W323"/>
    <mergeCell ref="V324:W324"/>
    <mergeCell ref="V325:W325"/>
    <mergeCell ref="A1:S1"/>
    <mergeCell ref="D3:J3"/>
    <mergeCell ref="O3:S3"/>
    <mergeCell ref="A5:S5"/>
    <mergeCell ref="U5:Y5"/>
    <mergeCell ref="A44:C44"/>
    <mergeCell ref="D44:E44"/>
    <mergeCell ref="F44:G44"/>
    <mergeCell ref="D48:E48"/>
    <mergeCell ref="F48:G48"/>
    <mergeCell ref="A48:C48"/>
    <mergeCell ref="A52:C52"/>
    <mergeCell ref="D52:E52"/>
    <mergeCell ref="F52:G52"/>
    <mergeCell ref="H57:I57"/>
    <mergeCell ref="V57:W57"/>
    <mergeCell ref="V64:W64"/>
    <mergeCell ref="V295:W295"/>
    <mergeCell ref="V296:W296"/>
    <mergeCell ref="V297:W297"/>
    <mergeCell ref="V298:W298"/>
    <mergeCell ref="V299:W299"/>
    <mergeCell ref="V300:W300"/>
    <mergeCell ref="V301:W301"/>
    <mergeCell ref="V302:W302"/>
    <mergeCell ref="V303:W303"/>
    <mergeCell ref="V286:W286"/>
    <mergeCell ref="V287:W287"/>
    <mergeCell ref="V288:W288"/>
    <mergeCell ref="V289:W289"/>
    <mergeCell ref="V290:W290"/>
    <mergeCell ref="V291:W291"/>
    <mergeCell ref="V292:W292"/>
    <mergeCell ref="V293:W293"/>
    <mergeCell ref="V294:W294"/>
    <mergeCell ref="V277:W277"/>
    <mergeCell ref="V278:W278"/>
    <mergeCell ref="V279:W279"/>
    <mergeCell ref="V280:W280"/>
    <mergeCell ref="V281:W281"/>
    <mergeCell ref="V282:W282"/>
    <mergeCell ref="V283:W283"/>
    <mergeCell ref="V284:W284"/>
    <mergeCell ref="V285:W285"/>
    <mergeCell ref="V346:W346"/>
    <mergeCell ref="V354:W354"/>
    <mergeCell ref="V355:W355"/>
    <mergeCell ref="V356:W356"/>
    <mergeCell ref="V357:W357"/>
    <mergeCell ref="V347:W347"/>
    <mergeCell ref="V348:W348"/>
    <mergeCell ref="V349:W349"/>
    <mergeCell ref="V350:W350"/>
    <mergeCell ref="V351:W351"/>
    <mergeCell ref="V352:W352"/>
    <mergeCell ref="V353:W353"/>
    <mergeCell ref="V337:W337"/>
    <mergeCell ref="V338:W338"/>
    <mergeCell ref="V339:W339"/>
    <mergeCell ref="V340:W340"/>
    <mergeCell ref="V341:W341"/>
    <mergeCell ref="V342:W342"/>
    <mergeCell ref="V343:W343"/>
    <mergeCell ref="V344:W344"/>
    <mergeCell ref="V345:W345"/>
    <mergeCell ref="V328:W328"/>
    <mergeCell ref="V329:W329"/>
    <mergeCell ref="V330:W330"/>
    <mergeCell ref="V331:W331"/>
    <mergeCell ref="V332:W332"/>
    <mergeCell ref="V333:W333"/>
    <mergeCell ref="V334:W334"/>
    <mergeCell ref="V335:W335"/>
    <mergeCell ref="V336:W336"/>
    <mergeCell ref="C302:D302"/>
    <mergeCell ref="C303:D303"/>
    <mergeCell ref="C304:D304"/>
    <mergeCell ref="C305:D305"/>
    <mergeCell ref="C306:D306"/>
    <mergeCell ref="C307:D307"/>
    <mergeCell ref="C308:D308"/>
    <mergeCell ref="V326:W326"/>
    <mergeCell ref="V327:W327"/>
    <mergeCell ref="V304:W304"/>
    <mergeCell ref="V305:W305"/>
    <mergeCell ref="V306:W306"/>
    <mergeCell ref="V307:W307"/>
    <mergeCell ref="V308:W308"/>
    <mergeCell ref="V309:W309"/>
    <mergeCell ref="V310:W310"/>
    <mergeCell ref="V311:W311"/>
    <mergeCell ref="V312:W312"/>
    <mergeCell ref="V313:W313"/>
    <mergeCell ref="V314:W314"/>
    <mergeCell ref="V315:W315"/>
    <mergeCell ref="V316:W316"/>
    <mergeCell ref="V317:W317"/>
    <mergeCell ref="V318:W318"/>
    <mergeCell ref="C293:D293"/>
    <mergeCell ref="C294:D294"/>
    <mergeCell ref="C295:D295"/>
    <mergeCell ref="C296:D296"/>
    <mergeCell ref="C297:D297"/>
    <mergeCell ref="C298:D298"/>
    <mergeCell ref="C299:D299"/>
    <mergeCell ref="C300:D300"/>
    <mergeCell ref="C301:D301"/>
    <mergeCell ref="C284:D284"/>
    <mergeCell ref="C285:D285"/>
    <mergeCell ref="C286:D286"/>
    <mergeCell ref="C287:D287"/>
    <mergeCell ref="C288:D288"/>
    <mergeCell ref="C289:D289"/>
    <mergeCell ref="C290:D290"/>
    <mergeCell ref="C291:D291"/>
    <mergeCell ref="C292:D292"/>
    <mergeCell ref="C275:D275"/>
    <mergeCell ref="C276:D276"/>
    <mergeCell ref="C277:D277"/>
    <mergeCell ref="C278:D278"/>
    <mergeCell ref="C279:D279"/>
    <mergeCell ref="C280:D280"/>
    <mergeCell ref="C281:D281"/>
    <mergeCell ref="C282:D282"/>
    <mergeCell ref="C283:D283"/>
    <mergeCell ref="C356:D356"/>
    <mergeCell ref="C357:D357"/>
    <mergeCell ref="C344:D344"/>
    <mergeCell ref="C345:D345"/>
    <mergeCell ref="C346:D346"/>
    <mergeCell ref="C347:D347"/>
    <mergeCell ref="C348:D348"/>
    <mergeCell ref="C349:D349"/>
    <mergeCell ref="C350:D350"/>
    <mergeCell ref="C340:D340"/>
    <mergeCell ref="C341:D341"/>
    <mergeCell ref="C342:D342"/>
    <mergeCell ref="C343:D343"/>
    <mergeCell ref="C351:D351"/>
    <mergeCell ref="C352:D352"/>
    <mergeCell ref="C353:D353"/>
    <mergeCell ref="C354:D354"/>
    <mergeCell ref="C355:D355"/>
    <mergeCell ref="C331:D331"/>
    <mergeCell ref="C332:D332"/>
    <mergeCell ref="C333:D333"/>
    <mergeCell ref="C334:D334"/>
    <mergeCell ref="C335:D335"/>
    <mergeCell ref="C336:D336"/>
    <mergeCell ref="C337:D337"/>
    <mergeCell ref="C338:D338"/>
    <mergeCell ref="C339:D339"/>
    <mergeCell ref="C322:D322"/>
    <mergeCell ref="C323:D323"/>
    <mergeCell ref="C324:D324"/>
    <mergeCell ref="C325:D325"/>
    <mergeCell ref="C326:D326"/>
    <mergeCell ref="C327:D327"/>
    <mergeCell ref="C328:D328"/>
    <mergeCell ref="C329:D329"/>
    <mergeCell ref="C330:D330"/>
    <mergeCell ref="C313:D313"/>
    <mergeCell ref="C314:D314"/>
    <mergeCell ref="C315:D315"/>
    <mergeCell ref="C316:D316"/>
    <mergeCell ref="C317:D317"/>
    <mergeCell ref="C318:D318"/>
    <mergeCell ref="C319:D319"/>
    <mergeCell ref="C320:D320"/>
    <mergeCell ref="C321:D321"/>
    <mergeCell ref="C255:D255"/>
    <mergeCell ref="C256:D256"/>
    <mergeCell ref="C257:D257"/>
    <mergeCell ref="C258:D258"/>
    <mergeCell ref="C259:D259"/>
    <mergeCell ref="C309:D309"/>
    <mergeCell ref="C310:D310"/>
    <mergeCell ref="C311:D311"/>
    <mergeCell ref="C312:D312"/>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46:D246"/>
    <mergeCell ref="C247:D247"/>
    <mergeCell ref="C248:D248"/>
    <mergeCell ref="C249:D249"/>
    <mergeCell ref="C250:D250"/>
    <mergeCell ref="C251:D251"/>
    <mergeCell ref="C252:D252"/>
    <mergeCell ref="C253:D253"/>
    <mergeCell ref="C254:D254"/>
    <mergeCell ref="C237:D237"/>
    <mergeCell ref="C238:D238"/>
    <mergeCell ref="C239:D239"/>
    <mergeCell ref="C240:D240"/>
    <mergeCell ref="C241:D241"/>
    <mergeCell ref="C242:D242"/>
    <mergeCell ref="C243:D243"/>
    <mergeCell ref="C244:D244"/>
    <mergeCell ref="C245:D245"/>
    <mergeCell ref="C228:D228"/>
    <mergeCell ref="C229:D229"/>
    <mergeCell ref="C230:D230"/>
    <mergeCell ref="C231:D231"/>
    <mergeCell ref="C232:D232"/>
    <mergeCell ref="C233:D233"/>
    <mergeCell ref="C234:D234"/>
    <mergeCell ref="C235:D235"/>
    <mergeCell ref="C236:D236"/>
    <mergeCell ref="C219:D219"/>
    <mergeCell ref="C220:D220"/>
    <mergeCell ref="C221:D221"/>
    <mergeCell ref="C222:D222"/>
    <mergeCell ref="C223:D223"/>
    <mergeCell ref="C224:D224"/>
    <mergeCell ref="C225:D225"/>
    <mergeCell ref="C226:D226"/>
    <mergeCell ref="C227:D227"/>
    <mergeCell ref="C211:D211"/>
    <mergeCell ref="C212:D212"/>
    <mergeCell ref="C213:D213"/>
    <mergeCell ref="C214:D214"/>
    <mergeCell ref="C215:D215"/>
    <mergeCell ref="C216:D216"/>
    <mergeCell ref="C217:D217"/>
    <mergeCell ref="C218:D218"/>
    <mergeCell ref="V206:W206"/>
    <mergeCell ref="V207:W207"/>
    <mergeCell ref="V208:W208"/>
    <mergeCell ref="V209:W209"/>
    <mergeCell ref="V210:W210"/>
    <mergeCell ref="V211:W211"/>
    <mergeCell ref="V212:W212"/>
    <mergeCell ref="V213:W213"/>
    <mergeCell ref="V214:W214"/>
    <mergeCell ref="V190:W190"/>
    <mergeCell ref="V191:W191"/>
    <mergeCell ref="V192:W192"/>
    <mergeCell ref="V193:W193"/>
    <mergeCell ref="V194:W194"/>
    <mergeCell ref="V195:W195"/>
    <mergeCell ref="V196:W196"/>
    <mergeCell ref="V179:W179"/>
    <mergeCell ref="V180:W180"/>
    <mergeCell ref="V181:W181"/>
    <mergeCell ref="V182:W182"/>
    <mergeCell ref="V183:W183"/>
    <mergeCell ref="V184:W184"/>
    <mergeCell ref="V185:W185"/>
    <mergeCell ref="V186:W186"/>
    <mergeCell ref="V187:W187"/>
    <mergeCell ref="V170:W170"/>
    <mergeCell ref="V171:W171"/>
    <mergeCell ref="V172:W172"/>
    <mergeCell ref="V173:W173"/>
    <mergeCell ref="V174:W174"/>
    <mergeCell ref="V175:W175"/>
    <mergeCell ref="V176:W176"/>
    <mergeCell ref="V177:W177"/>
    <mergeCell ref="V178:W178"/>
    <mergeCell ref="V226:W226"/>
    <mergeCell ref="V227:W227"/>
    <mergeCell ref="V219:W219"/>
    <mergeCell ref="V220:W220"/>
    <mergeCell ref="V221:W221"/>
    <mergeCell ref="V222:W222"/>
    <mergeCell ref="V223:W223"/>
    <mergeCell ref="V224:W224"/>
    <mergeCell ref="V225:W225"/>
  </mergeCells>
  <conditionalFormatting sqref="D40:E40">
    <cfRule type="expression" dxfId="147" priority="1" stopIfTrue="1">
      <formula>Q34="YES"</formula>
    </cfRule>
    <cfRule type="expression" dxfId="146" priority="2" stopIfTrue="1">
      <formula>Q34="NO"</formula>
    </cfRule>
  </conditionalFormatting>
  <conditionalFormatting sqref="D44:E44">
    <cfRule type="expression" dxfId="145" priority="3" stopIfTrue="1">
      <formula>Q35="YES"</formula>
    </cfRule>
    <cfRule type="expression" dxfId="144" priority="4" stopIfTrue="1">
      <formula>Q35="NO"</formula>
    </cfRule>
  </conditionalFormatting>
  <conditionalFormatting sqref="D48:E48">
    <cfRule type="expression" dxfId="143" priority="5" stopIfTrue="1">
      <formula>Q36="YES"</formula>
    </cfRule>
    <cfRule type="expression" dxfId="142" priority="6" stopIfTrue="1">
      <formula>Q36="NO"</formula>
    </cfRule>
  </conditionalFormatting>
  <conditionalFormatting sqref="D52:E52">
    <cfRule type="expression" dxfId="141" priority="7" stopIfTrue="1">
      <formula>Q37="YES"</formula>
    </cfRule>
    <cfRule type="expression" dxfId="140" priority="8" stopIfTrue="1">
      <formula>Q37="NO"</formula>
    </cfRule>
  </conditionalFormatting>
  <conditionalFormatting sqref="F40:G40 F44:G44 F48:G48 F52:G52">
    <cfRule type="expression" dxfId="139" priority="9" stopIfTrue="1">
      <formula>F40="PASS"</formula>
    </cfRule>
    <cfRule type="expression" dxfId="138" priority="10" stopIfTrue="1">
      <formula>F40="FAIL"</formula>
    </cfRule>
    <cfRule type="expression" dxfId="137" priority="11" stopIfTrue="1">
      <formula>F40="N/A"</formula>
    </cfRule>
  </conditionalFormatting>
  <conditionalFormatting sqref="AA14 AE14 AA18 AE18">
    <cfRule type="cellIs" dxfId="136" priority="12" operator="equal">
      <formula>"FAIL"</formula>
    </cfRule>
    <cfRule type="cellIs" dxfId="135" priority="13" operator="equal">
      <formula>"pass"</formula>
    </cfRule>
  </conditionalFormatting>
  <dataValidations count="4">
    <dataValidation type="list" allowBlank="1" showErrorMessage="1" sqref="Q34:Q37" xr:uid="{00000000-0002-0000-1E00-000000000000}">
      <formula1>"YES,NO"</formula1>
    </dataValidation>
    <dataValidation type="list" allowBlank="1" showErrorMessage="1" sqref="Z6 AD6" xr:uid="{00000000-0002-0000-1E00-000001000000}">
      <formula1>Tube_Type</formula1>
    </dataValidation>
    <dataValidation type="list" allowBlank="1" showErrorMessage="1" sqref="Z3" xr:uid="{00000000-0002-0000-1E00-000002000000}">
      <formula1>"Lap belt only,Combined belts"</formula1>
    </dataValidation>
    <dataValidation type="list" allowBlank="1" showErrorMessage="1" sqref="Z4 AD4" xr:uid="{00000000-0002-0000-1E00-000003000000}">
      <formula1>"Steel,Steel 2"</formula1>
    </dataValidation>
  </dataValidations>
  <hyperlinks>
    <hyperlink ref="V20" location="'T4.5 Guidance Notes'!A1" display="Link to GUIDANCE NOTES" xr:uid="{00000000-0004-0000-1E00-000000000000}"/>
    <hyperlink ref="O51" location="'Cover Sheet'!A1" display="BACK to COVER SHEET" xr:uid="{00000000-0004-0000-1E00-000001000000}"/>
  </hyperlinks>
  <pageMargins left="0.39370078740157483" right="0.39370078740157483" top="0.39370078740157483" bottom="0.39370078740157483" header="0" footer="0"/>
  <pageSetup paperSize="9" orientation="portrait"/>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8">
    <tabColor rgb="FFC6D9F0"/>
  </sheetPr>
  <dimension ref="A1:AF105"/>
  <sheetViews>
    <sheetView showGridLines="0" workbookViewId="0"/>
  </sheetViews>
  <sheetFormatPr defaultColWidth="14.42578125" defaultRowHeight="15" customHeight="1" x14ac:dyDescent="0.2"/>
  <cols>
    <col min="1" max="1" width="4.28515625" customWidth="1"/>
    <col min="2" max="2" width="29" customWidth="1"/>
    <col min="3" max="3" width="12.7109375" customWidth="1"/>
    <col min="4" max="4" width="14.7109375" customWidth="1"/>
    <col min="5" max="5" width="12.7109375" customWidth="1"/>
    <col min="6" max="6" width="14.7109375" customWidth="1"/>
    <col min="7" max="7" width="12.7109375" customWidth="1"/>
    <col min="8" max="8" width="14.7109375" customWidth="1"/>
    <col min="9" max="9" width="12.7109375" customWidth="1"/>
    <col min="10" max="10" width="14.7109375" customWidth="1"/>
    <col min="11" max="11" width="12.7109375" customWidth="1"/>
    <col min="12" max="12" width="14.7109375" customWidth="1"/>
    <col min="13" max="13" width="11.42578125" customWidth="1"/>
    <col min="14" max="14" width="29" customWidth="1"/>
    <col min="15" max="32" width="11.42578125" customWidth="1"/>
  </cols>
  <sheetData>
    <row r="1" spans="2:32" ht="12.75" customHeight="1" x14ac:dyDescent="0.25">
      <c r="B1" s="77" t="s">
        <v>618</v>
      </c>
      <c r="N1" s="77"/>
    </row>
    <row r="2" spans="2:32" ht="12.75" customHeight="1" x14ac:dyDescent="0.2">
      <c r="C2" s="50"/>
      <c r="D2" s="50"/>
    </row>
    <row r="3" spans="2:32" ht="12.75" customHeight="1" x14ac:dyDescent="0.2">
      <c r="B3" s="23" t="s">
        <v>619</v>
      </c>
      <c r="C3" s="119">
        <v>2</v>
      </c>
      <c r="D3" s="5"/>
      <c r="E3" s="9"/>
      <c r="F3" s="88"/>
      <c r="M3" s="9" t="s">
        <v>240</v>
      </c>
      <c r="N3" s="88"/>
      <c r="O3" s="9"/>
      <c r="P3" s="9"/>
    </row>
    <row r="4" spans="2:32" ht="12.75" customHeight="1" x14ac:dyDescent="0.2">
      <c r="B4" s="88" t="s">
        <v>620</v>
      </c>
      <c r="C4" s="119" t="s">
        <v>556</v>
      </c>
      <c r="D4" s="5"/>
    </row>
    <row r="5" spans="2:32" ht="12.75" customHeight="1" x14ac:dyDescent="0.2">
      <c r="C5" s="27"/>
      <c r="D5" s="5"/>
    </row>
    <row r="6" spans="2:32" ht="12.75" customHeight="1" x14ac:dyDescent="0.2">
      <c r="B6" s="273"/>
      <c r="C6" s="659"/>
      <c r="D6" s="660"/>
      <c r="E6" s="495"/>
      <c r="F6" s="409"/>
      <c r="G6" s="1107" t="s">
        <v>621</v>
      </c>
      <c r="H6" s="773"/>
      <c r="I6" s="661" t="s">
        <v>622</v>
      </c>
      <c r="J6" s="654"/>
      <c r="K6" s="660" t="s">
        <v>622</v>
      </c>
      <c r="L6" s="539"/>
    </row>
    <row r="7" spans="2:32" ht="12.75" customHeight="1" x14ac:dyDescent="0.2">
      <c r="B7" s="273"/>
      <c r="C7" s="662" t="s">
        <v>623</v>
      </c>
      <c r="D7" s="619"/>
      <c r="E7" s="663" t="s">
        <v>624</v>
      </c>
      <c r="F7" s="602"/>
      <c r="G7" s="776"/>
      <c r="H7" s="778"/>
      <c r="I7" s="664" t="s">
        <v>625</v>
      </c>
      <c r="J7" s="665"/>
      <c r="K7" s="666" t="s">
        <v>626</v>
      </c>
      <c r="L7" s="577"/>
    </row>
    <row r="8" spans="2:32" ht="12.75" x14ac:dyDescent="0.2">
      <c r="B8" s="4" t="s">
        <v>627</v>
      </c>
      <c r="C8" s="1094" t="e">
        <f>IF(AND(D10="PASS",D11="PASS",D14="PASS",D15="PASS",D26="PASS",D18="PASS",D27="PASS", D28="pass"),"PASS","FAIL")</f>
        <v>#DIV/0!</v>
      </c>
      <c r="D8" s="765"/>
      <c r="E8" s="1094" t="e">
        <f>IF(AND(F10="PASS",F11="PASS",F12="PASS",F14="PASS",F15="PASS",F26="PASS",F18="PASS",F27="PASS",F28="pass"),"PASS","FAIL")</f>
        <v>#DIV/0!</v>
      </c>
      <c r="F8" s="765"/>
      <c r="G8" s="1108" t="e">
        <f>IF(C4="YES",IF(AND(H10="PASS",H11="PASS",H14="PASS",H15="PASS",H26="PASS",H18="PASS",H27="PASS"),"PASS","FAIL"),"N/A")</f>
        <v>#DIV/0!</v>
      </c>
      <c r="H8" s="778"/>
      <c r="I8" s="1094" t="str">
        <f>IF($C$3&lt;=2,"N/A",IF(AND(J10="PASS",J11="PASS",J14="PASS",J15="PASS",J26="PASS",J18="PASS",J27="PASS",J28="pass"),"PASS","FAIL"))</f>
        <v>N/A</v>
      </c>
      <c r="J8" s="765"/>
      <c r="K8" s="1094" t="str">
        <f>IF($C$3&lt;=3,"N/A",IF(AND(L10="PASS",L11="PASS",L14="PASS",L15="PASS",L26="PASS",L18="PASS",L27="PASS",L28="pass"),"PASS","FAIL"))</f>
        <v>N/A</v>
      </c>
      <c r="L8" s="765"/>
      <c r="M8" s="224"/>
      <c r="N8" s="224"/>
      <c r="O8" s="224"/>
      <c r="P8" s="224"/>
      <c r="Q8" s="224"/>
      <c r="R8" s="224"/>
      <c r="S8" s="224"/>
      <c r="T8" s="224"/>
      <c r="U8" s="224"/>
      <c r="V8" s="224"/>
      <c r="W8" s="224"/>
      <c r="X8" s="224"/>
      <c r="Y8" s="224"/>
      <c r="Z8" s="224"/>
      <c r="AA8" s="224"/>
      <c r="AB8" s="224"/>
      <c r="AC8" s="224"/>
      <c r="AD8" s="224"/>
      <c r="AE8" s="224"/>
      <c r="AF8" s="560"/>
    </row>
    <row r="9" spans="2:32" ht="12.75" x14ac:dyDescent="0.2">
      <c r="B9" s="494"/>
      <c r="C9" s="485"/>
      <c r="D9" s="490"/>
      <c r="E9" s="485"/>
      <c r="F9" s="490"/>
      <c r="G9" s="485"/>
      <c r="H9" s="490"/>
      <c r="I9" s="485"/>
      <c r="J9" s="490"/>
      <c r="K9" s="486"/>
      <c r="L9" s="479"/>
      <c r="M9" s="221"/>
      <c r="N9" s="221"/>
      <c r="O9" s="221"/>
      <c r="P9" s="221"/>
      <c r="Q9" s="221"/>
      <c r="R9" s="221"/>
      <c r="S9" s="221"/>
      <c r="T9" s="221"/>
      <c r="U9" s="221"/>
      <c r="V9" s="221"/>
      <c r="W9" s="221"/>
      <c r="X9" s="221"/>
      <c r="Y9" s="221"/>
      <c r="Z9" s="221"/>
      <c r="AA9" s="221"/>
      <c r="AB9" s="221"/>
      <c r="AC9" s="221"/>
      <c r="AD9" s="221"/>
      <c r="AE9" s="221"/>
      <c r="AF9" s="243"/>
    </row>
    <row r="10" spans="2:32" ht="12.75" x14ac:dyDescent="0.2">
      <c r="B10" s="495" t="s">
        <v>628</v>
      </c>
      <c r="C10" s="487">
        <v>0</v>
      </c>
      <c r="D10" s="488" t="str">
        <f>IF(C10&gt;=8,"PASS","FAIL")</f>
        <v>FAIL</v>
      </c>
      <c r="E10" s="157">
        <v>0</v>
      </c>
      <c r="F10" s="489" t="str">
        <f>IF(E10&gt;=8,"PASS","FAIL")</f>
        <v>FAIL</v>
      </c>
      <c r="G10" s="158">
        <v>0</v>
      </c>
      <c r="H10" s="488" t="str">
        <f>IF(G10&gt;=8,"PASS","FAIL")</f>
        <v>FAIL</v>
      </c>
      <c r="I10" s="157">
        <v>0</v>
      </c>
      <c r="J10" s="489" t="str">
        <f>IF(I10&gt;=8,"PASS","FAIL")</f>
        <v>FAIL</v>
      </c>
      <c r="K10" s="157">
        <v>0</v>
      </c>
      <c r="L10" s="489" t="str">
        <f>IF(K10&gt;=8,"PASS","FAIL")</f>
        <v>FAIL</v>
      </c>
      <c r="M10" s="221"/>
      <c r="N10" s="221"/>
      <c r="O10" s="221"/>
      <c r="P10" s="221"/>
      <c r="Q10" s="221"/>
      <c r="R10" s="221"/>
      <c r="S10" s="221"/>
      <c r="T10" s="221"/>
      <c r="U10" s="221"/>
      <c r="V10" s="221"/>
      <c r="W10" s="221"/>
      <c r="X10" s="221"/>
      <c r="Y10" s="221"/>
      <c r="Z10" s="221"/>
      <c r="AA10" s="221"/>
      <c r="AB10" s="221"/>
      <c r="AC10" s="221"/>
      <c r="AD10" s="221"/>
      <c r="AE10" s="221"/>
      <c r="AF10" s="243"/>
    </row>
    <row r="11" spans="2:32" ht="12.75" x14ac:dyDescent="0.2">
      <c r="B11" s="496" t="s">
        <v>629</v>
      </c>
      <c r="C11" s="87">
        <v>0</v>
      </c>
      <c r="D11" s="159" t="str">
        <f>IF(C11&gt;=2,"PASS","FAIL")</f>
        <v>FAIL</v>
      </c>
      <c r="E11" s="78">
        <v>0</v>
      </c>
      <c r="F11" s="159" t="str">
        <f>IF(E11&gt;=2,"PASS","FAIL")</f>
        <v>FAIL</v>
      </c>
      <c r="G11" s="78">
        <v>0</v>
      </c>
      <c r="H11" s="159" t="str">
        <f>IF(OR(AND(G10&gt;=8,G10&lt;10,G11&gt;=2),AND(G10&gt;=10,G11&gt;=1)),"PASS","FAIL")</f>
        <v>FAIL</v>
      </c>
      <c r="I11" s="160">
        <v>0</v>
      </c>
      <c r="J11" s="490" t="str">
        <f>IF(I11&gt;=2,"PASS","FAIL")</f>
        <v>FAIL</v>
      </c>
      <c r="K11" s="78">
        <v>0</v>
      </c>
      <c r="L11" s="490" t="str">
        <f>IF(K11&gt;=2,"PASS","FAIL")</f>
        <v>FAIL</v>
      </c>
      <c r="M11" s="221"/>
      <c r="N11" s="221"/>
      <c r="O11" s="221"/>
      <c r="P11" s="221"/>
      <c r="Q11" s="221"/>
      <c r="R11" s="221"/>
      <c r="S11" s="221"/>
      <c r="T11" s="221"/>
      <c r="U11" s="221"/>
      <c r="V11" s="221"/>
      <c r="W11" s="221"/>
      <c r="X11" s="221"/>
      <c r="Y11" s="221"/>
      <c r="Z11" s="221"/>
      <c r="AA11" s="221"/>
      <c r="AB11" s="221"/>
      <c r="AC11" s="221"/>
      <c r="AD11" s="221"/>
      <c r="AE11" s="221"/>
      <c r="AF11" s="243"/>
    </row>
    <row r="12" spans="2:32" ht="12.75" x14ac:dyDescent="0.2">
      <c r="B12" s="494" t="s">
        <v>630</v>
      </c>
      <c r="C12" s="161"/>
      <c r="D12" s="162"/>
      <c r="E12" s="221"/>
      <c r="F12" s="159" t="str">
        <f>IF(OR(E12&gt;=50,E12=""),"FAIL","PASS")</f>
        <v>FAIL</v>
      </c>
      <c r="H12" s="273"/>
      <c r="I12" s="161"/>
      <c r="J12" s="162"/>
      <c r="K12" s="161"/>
      <c r="L12" s="162"/>
      <c r="M12" s="221"/>
      <c r="N12" s="221"/>
      <c r="O12" s="221"/>
      <c r="P12" s="221"/>
      <c r="Q12" s="221"/>
      <c r="R12" s="221"/>
      <c r="S12" s="221"/>
      <c r="T12" s="221"/>
      <c r="U12" s="221"/>
      <c r="V12" s="221"/>
      <c r="W12" s="221"/>
      <c r="X12" s="221"/>
      <c r="Y12" s="221"/>
      <c r="Z12" s="221"/>
      <c r="AA12" s="221"/>
      <c r="AB12" s="221"/>
      <c r="AC12" s="221"/>
      <c r="AD12" s="221"/>
      <c r="AE12" s="221"/>
      <c r="AF12" s="243"/>
    </row>
    <row r="13" spans="2:32" ht="12.75" x14ac:dyDescent="0.2">
      <c r="B13" s="496"/>
      <c r="C13" s="486"/>
      <c r="D13" s="479"/>
      <c r="E13" s="497"/>
      <c r="F13" s="479"/>
      <c r="G13" s="763"/>
      <c r="H13" s="765"/>
      <c r="I13" s="496"/>
      <c r="J13" s="479"/>
      <c r="K13" s="486"/>
      <c r="L13" s="479"/>
      <c r="M13" s="221"/>
      <c r="N13" s="221"/>
      <c r="O13" s="221"/>
      <c r="P13" s="221"/>
      <c r="Q13" s="221"/>
      <c r="R13" s="221"/>
      <c r="S13" s="221"/>
      <c r="T13" s="221"/>
      <c r="U13" s="221"/>
      <c r="V13" s="221"/>
      <c r="W13" s="221"/>
      <c r="X13" s="221"/>
      <c r="Y13" s="221"/>
      <c r="Z13" s="221"/>
      <c r="AA13" s="221"/>
      <c r="AB13" s="221"/>
      <c r="AC13" s="221"/>
      <c r="AD13" s="221"/>
      <c r="AE13" s="221"/>
      <c r="AF13" s="243"/>
    </row>
    <row r="14" spans="2:32" ht="12.75" x14ac:dyDescent="0.2">
      <c r="B14" s="496" t="s">
        <v>631</v>
      </c>
      <c r="C14" s="163">
        <v>0</v>
      </c>
      <c r="D14" s="159" t="str">
        <f>IF(C14&gt;(PI()*25.4),"PASS","FAIL")</f>
        <v>FAIL</v>
      </c>
      <c r="E14" s="163">
        <v>0</v>
      </c>
      <c r="F14" s="490" t="str">
        <f>IF(E14&gt;(PI()*25.4),"PASS","FAIL")</f>
        <v>FAIL</v>
      </c>
      <c r="G14" s="163">
        <v>0</v>
      </c>
      <c r="H14" s="159" t="str">
        <f>IF(G14&gt;(PI()*25),"PASS","FAIL")</f>
        <v>FAIL</v>
      </c>
      <c r="I14" s="163">
        <v>0</v>
      </c>
      <c r="J14" s="490" t="str">
        <f>IF(I14&gt;(PI()*25.4),"PASS","FAIL")</f>
        <v>FAIL</v>
      </c>
      <c r="K14" s="163">
        <v>0</v>
      </c>
      <c r="L14" s="490" t="str">
        <f>IF(K14&gt;(PI()*25.4),"PASS","FAIL")</f>
        <v>FAIL</v>
      </c>
      <c r="M14" s="221"/>
      <c r="N14" s="221"/>
      <c r="O14" s="221"/>
      <c r="P14" s="221"/>
      <c r="Q14" s="221"/>
      <c r="R14" s="221"/>
      <c r="S14" s="221"/>
      <c r="T14" s="221"/>
      <c r="U14" s="221"/>
      <c r="V14" s="221"/>
      <c r="W14" s="221"/>
      <c r="X14" s="221"/>
      <c r="Y14" s="221"/>
      <c r="Z14" s="221"/>
      <c r="AA14" s="221"/>
      <c r="AB14" s="221"/>
      <c r="AC14" s="221"/>
      <c r="AD14" s="221"/>
      <c r="AE14" s="221"/>
      <c r="AF14" s="243"/>
    </row>
    <row r="15" spans="2:32" ht="12.75" x14ac:dyDescent="0.2">
      <c r="B15" s="496" t="s">
        <v>632</v>
      </c>
      <c r="C15" s="163">
        <v>0</v>
      </c>
      <c r="D15" s="159" t="str">
        <f>IF(C15&gt;=2,"PASS","FAIL")</f>
        <v>FAIL</v>
      </c>
      <c r="E15" s="163">
        <v>0</v>
      </c>
      <c r="F15" s="490" t="str">
        <f>IF(E15&gt;=2,"PASS","FAIL")</f>
        <v>FAIL</v>
      </c>
      <c r="G15" s="163">
        <v>0</v>
      </c>
      <c r="H15" s="490" t="str">
        <f>IF(G15&gt;=2,"PASS","FAIL")</f>
        <v>FAIL</v>
      </c>
      <c r="I15" s="163">
        <v>0</v>
      </c>
      <c r="J15" s="490" t="str">
        <f>IF(I15&gt;=2,"PASS","FAIL")</f>
        <v>FAIL</v>
      </c>
      <c r="K15" s="163">
        <v>0</v>
      </c>
      <c r="L15" s="490" t="str">
        <f>IF(K15&gt;=2,"PASS","FAIL")</f>
        <v>FAIL</v>
      </c>
      <c r="M15" s="221"/>
      <c r="N15" s="221"/>
      <c r="O15" s="221"/>
      <c r="P15" s="221"/>
      <c r="Q15" s="221"/>
      <c r="R15" s="221"/>
      <c r="S15" s="221"/>
      <c r="T15" s="221"/>
      <c r="U15" s="221"/>
      <c r="V15" s="221"/>
      <c r="W15" s="221"/>
      <c r="X15" s="221"/>
      <c r="Y15" s="221"/>
      <c r="Z15" s="221"/>
      <c r="AA15" s="221"/>
      <c r="AB15" s="221"/>
      <c r="AC15" s="221"/>
      <c r="AD15" s="221"/>
      <c r="AE15" s="221"/>
      <c r="AF15" s="243"/>
    </row>
    <row r="16" spans="2:32" ht="12.75" x14ac:dyDescent="0.2">
      <c r="B16" s="496" t="s">
        <v>633</v>
      </c>
      <c r="C16" s="163">
        <v>0</v>
      </c>
      <c r="D16" s="159"/>
      <c r="E16" s="163">
        <v>0</v>
      </c>
      <c r="F16" s="490"/>
      <c r="G16" s="163">
        <v>0</v>
      </c>
      <c r="H16" s="490"/>
      <c r="I16" s="163">
        <v>0</v>
      </c>
      <c r="J16" s="490"/>
      <c r="K16" s="163">
        <v>0</v>
      </c>
      <c r="L16" s="490"/>
      <c r="M16" s="221"/>
      <c r="N16" s="221"/>
      <c r="O16" s="221"/>
      <c r="P16" s="221"/>
      <c r="Q16" s="221"/>
      <c r="R16" s="221"/>
      <c r="S16" s="221"/>
      <c r="T16" s="221"/>
      <c r="U16" s="221"/>
      <c r="V16" s="221"/>
      <c r="W16" s="221"/>
      <c r="X16" s="221"/>
      <c r="Y16" s="221"/>
      <c r="Z16" s="221"/>
      <c r="AA16" s="221"/>
      <c r="AB16" s="221"/>
      <c r="AC16" s="221"/>
      <c r="AD16" s="221"/>
      <c r="AE16" s="221"/>
      <c r="AF16" s="243"/>
    </row>
    <row r="17" spans="1:32" ht="12.75" x14ac:dyDescent="0.2">
      <c r="B17" s="496" t="s">
        <v>634</v>
      </c>
      <c r="C17" s="163">
        <v>0</v>
      </c>
      <c r="D17" s="159"/>
      <c r="E17" s="163">
        <v>0</v>
      </c>
      <c r="F17" s="490"/>
      <c r="G17" s="163">
        <v>0</v>
      </c>
      <c r="H17" s="490"/>
      <c r="I17" s="163">
        <v>0</v>
      </c>
      <c r="J17" s="490"/>
      <c r="K17" s="163">
        <v>0</v>
      </c>
      <c r="L17" s="490"/>
      <c r="M17" s="221"/>
      <c r="N17" s="221"/>
      <c r="O17" s="221"/>
      <c r="P17" s="221"/>
      <c r="Q17" s="221"/>
      <c r="R17" s="221"/>
      <c r="S17" s="221"/>
      <c r="T17" s="221"/>
      <c r="U17" s="221"/>
      <c r="V17" s="221"/>
      <c r="W17" s="221"/>
      <c r="X17" s="221"/>
      <c r="Y17" s="221"/>
      <c r="Z17" s="221"/>
      <c r="AA17" s="221"/>
      <c r="AB17" s="221"/>
      <c r="AC17" s="221"/>
      <c r="AD17" s="221"/>
      <c r="AE17" s="221"/>
      <c r="AF17" s="243"/>
    </row>
    <row r="18" spans="1:32" ht="12.75" x14ac:dyDescent="0.2">
      <c r="B18" s="496" t="s">
        <v>635</v>
      </c>
      <c r="C18" s="163">
        <v>0</v>
      </c>
      <c r="D18" s="159" t="str">
        <f>IF(C18&gt;=2,"PASS","FAIL")</f>
        <v>FAIL</v>
      </c>
      <c r="E18" s="163">
        <v>0</v>
      </c>
      <c r="F18" s="490" t="str">
        <f>IF(E18&gt;=2,"PASS","FAIL")</f>
        <v>FAIL</v>
      </c>
      <c r="G18" s="78">
        <v>0</v>
      </c>
      <c r="H18" s="490" t="str">
        <f>IF(G18&gt;=2,"PASS","FAIL")</f>
        <v>FAIL</v>
      </c>
      <c r="I18" s="163">
        <v>0</v>
      </c>
      <c r="J18" s="159" t="str">
        <f>IF(I18&gt;=2,"PASS","FAIL")</f>
        <v>FAIL</v>
      </c>
      <c r="K18" s="163">
        <v>0</v>
      </c>
      <c r="L18" s="159" t="str">
        <f>IF(K18&gt;=2,"PASS","FAIL")</f>
        <v>FAIL</v>
      </c>
      <c r="M18" s="221"/>
      <c r="N18" s="221"/>
      <c r="O18" s="221"/>
      <c r="P18" s="221"/>
      <c r="Q18" s="221"/>
      <c r="R18" s="221"/>
      <c r="S18" s="221"/>
      <c r="T18" s="221"/>
      <c r="U18" s="221"/>
      <c r="V18" s="221"/>
      <c r="W18" s="221"/>
      <c r="X18" s="221"/>
      <c r="Y18" s="221"/>
      <c r="Z18" s="221"/>
      <c r="AA18" s="221"/>
      <c r="AB18" s="221"/>
      <c r="AC18" s="221"/>
      <c r="AD18" s="221"/>
      <c r="AE18" s="221"/>
      <c r="AF18" s="243"/>
    </row>
    <row r="19" spans="1:32" ht="12.75" x14ac:dyDescent="0.2">
      <c r="B19" s="496" t="s">
        <v>636</v>
      </c>
      <c r="C19" s="163">
        <v>0</v>
      </c>
      <c r="D19" s="159"/>
      <c r="E19" s="163">
        <v>0</v>
      </c>
      <c r="F19" s="490"/>
      <c r="G19" s="78">
        <v>0</v>
      </c>
      <c r="H19" s="479"/>
      <c r="I19" s="163">
        <v>0</v>
      </c>
      <c r="J19" s="490"/>
      <c r="K19" s="163">
        <v>0</v>
      </c>
      <c r="L19" s="490"/>
      <c r="M19" s="221"/>
      <c r="N19" s="221"/>
      <c r="O19" s="221"/>
      <c r="P19" s="221"/>
      <c r="Q19" s="221"/>
      <c r="R19" s="221"/>
      <c r="S19" s="221"/>
      <c r="T19" s="221"/>
      <c r="U19" s="221"/>
      <c r="V19" s="221"/>
      <c r="W19" s="221"/>
      <c r="X19" s="221"/>
      <c r="Y19" s="221"/>
      <c r="Z19" s="221"/>
      <c r="AA19" s="221"/>
      <c r="AB19" s="221"/>
      <c r="AC19" s="221"/>
      <c r="AD19" s="221"/>
      <c r="AE19" s="221"/>
      <c r="AF19" s="243"/>
    </row>
    <row r="20" spans="1:32" ht="12.75" x14ac:dyDescent="0.2">
      <c r="B20" s="496" t="s">
        <v>637</v>
      </c>
      <c r="C20" s="163">
        <v>0</v>
      </c>
      <c r="D20" s="490"/>
      <c r="E20" s="163">
        <v>0</v>
      </c>
      <c r="F20" s="490"/>
      <c r="G20" s="163">
        <v>0</v>
      </c>
      <c r="H20" s="490"/>
      <c r="I20" s="163">
        <v>0</v>
      </c>
      <c r="J20" s="490"/>
      <c r="K20" s="163">
        <v>0</v>
      </c>
      <c r="L20" s="490"/>
      <c r="M20" s="221"/>
      <c r="N20" s="221"/>
      <c r="O20" s="221"/>
      <c r="P20" s="221"/>
      <c r="Q20" s="221"/>
      <c r="R20" s="221"/>
      <c r="S20" s="221"/>
      <c r="T20" s="221"/>
      <c r="U20" s="221"/>
      <c r="V20" s="221"/>
      <c r="W20" s="221"/>
      <c r="X20" s="221"/>
      <c r="Y20" s="221"/>
      <c r="Z20" s="221"/>
      <c r="AA20" s="221"/>
      <c r="AB20" s="221"/>
      <c r="AC20" s="221"/>
      <c r="AD20" s="221"/>
      <c r="AE20" s="221"/>
      <c r="AF20" s="243"/>
    </row>
    <row r="21" spans="1:32" ht="12.75" x14ac:dyDescent="0.2">
      <c r="B21" s="496" t="s">
        <v>638</v>
      </c>
      <c r="C21" s="163" t="s">
        <v>187</v>
      </c>
      <c r="D21" s="490"/>
      <c r="E21" s="163" t="s">
        <v>187</v>
      </c>
      <c r="F21" s="490"/>
      <c r="G21" s="163" t="s">
        <v>183</v>
      </c>
      <c r="H21" s="490"/>
      <c r="I21" s="163" t="s">
        <v>187</v>
      </c>
      <c r="J21" s="490"/>
      <c r="K21" s="163" t="s">
        <v>187</v>
      </c>
      <c r="L21" s="490"/>
      <c r="M21" s="221" t="s">
        <v>639</v>
      </c>
      <c r="N21" s="221"/>
      <c r="O21" s="221"/>
      <c r="P21" s="221"/>
      <c r="Q21" s="221"/>
      <c r="R21" s="221"/>
      <c r="S21" s="221"/>
      <c r="T21" s="221"/>
      <c r="U21" s="221"/>
      <c r="V21" s="221"/>
      <c r="W21" s="221"/>
      <c r="X21" s="221"/>
      <c r="Y21" s="221"/>
      <c r="Z21" s="221"/>
      <c r="AA21" s="221"/>
      <c r="AB21" s="221"/>
      <c r="AC21" s="221"/>
      <c r="AD21" s="221"/>
      <c r="AE21" s="221"/>
      <c r="AF21" s="243"/>
    </row>
    <row r="22" spans="1:32" ht="12.75" x14ac:dyDescent="0.2">
      <c r="B22" s="496" t="s">
        <v>640</v>
      </c>
      <c r="C22" s="491" t="str">
        <f>HLOOKUP(C21,MaterialData!$C$3:$P$4,2,FALSE)</f>
        <v>vertical SIS</v>
      </c>
      <c r="D22" s="490"/>
      <c r="E22" s="491" t="str">
        <f>HLOOKUP(E21,MaterialData!$C$3:$P$4,2,FALSE)</f>
        <v>vertical SIS</v>
      </c>
      <c r="F22" s="490"/>
      <c r="G22" s="491" t="str">
        <f>HLOOKUP(G21,MaterialData!$C$3:$P$4,2,FALSE)</f>
        <v>Steel</v>
      </c>
      <c r="H22" s="490"/>
      <c r="I22" s="491" t="str">
        <f>HLOOKUP(I21,MaterialData!$C$3:$P$4,2,FALSE)</f>
        <v>vertical SIS</v>
      </c>
      <c r="J22" s="490"/>
      <c r="K22" s="491" t="str">
        <f>HLOOKUP(K21,MaterialData!$C$3:$P$4,2,FALSE)</f>
        <v>vertical SIS</v>
      </c>
      <c r="L22" s="490"/>
      <c r="M22" s="221"/>
      <c r="N22" s="221"/>
      <c r="O22" s="221"/>
      <c r="P22" s="221"/>
      <c r="Q22" s="221"/>
      <c r="R22" s="221"/>
      <c r="S22" s="221"/>
      <c r="T22" s="221"/>
      <c r="U22" s="221"/>
      <c r="V22" s="221"/>
      <c r="W22" s="221"/>
      <c r="X22" s="221"/>
      <c r="Y22" s="221"/>
      <c r="Z22" s="221"/>
      <c r="AA22" s="221"/>
      <c r="AB22" s="221"/>
      <c r="AC22" s="221"/>
      <c r="AD22" s="221"/>
      <c r="AE22" s="221"/>
      <c r="AF22" s="243"/>
    </row>
    <row r="23" spans="1:32" ht="12.75" x14ac:dyDescent="0.2">
      <c r="B23" s="496" t="s">
        <v>641</v>
      </c>
      <c r="C23" s="157" t="e">
        <f>'T3.6.10 Shear Tests'!$D$54</f>
        <v>#DIV/0!</v>
      </c>
      <c r="D23" s="490"/>
      <c r="E23" s="157" t="e">
        <f>'T3.6.10 Shear Tests'!$D$54</f>
        <v>#DIV/0!</v>
      </c>
      <c r="F23" s="490"/>
      <c r="G23" s="157" t="e">
        <f>'T3.6.10 Shear Tests'!$D$54</f>
        <v>#DIV/0!</v>
      </c>
      <c r="H23" s="490"/>
      <c r="I23" s="157" t="e">
        <f>'T3.6.10 Shear Tests'!$D$54</f>
        <v>#DIV/0!</v>
      </c>
      <c r="J23" s="490"/>
      <c r="K23" s="157" t="e">
        <f>'T3.6.10 Shear Tests'!$D$54</f>
        <v>#DIV/0!</v>
      </c>
      <c r="L23" s="490"/>
      <c r="M23" s="221" t="s">
        <v>642</v>
      </c>
      <c r="N23" s="221"/>
      <c r="O23" s="221"/>
      <c r="P23" s="221"/>
      <c r="Q23" s="221"/>
      <c r="R23" s="221"/>
      <c r="S23" s="221"/>
      <c r="T23" s="221"/>
      <c r="U23" s="221"/>
      <c r="V23" s="221"/>
      <c r="W23" s="221"/>
      <c r="X23" s="221"/>
      <c r="Y23" s="221"/>
      <c r="Z23" s="221"/>
      <c r="AA23" s="221"/>
      <c r="AB23" s="221"/>
      <c r="AC23" s="221"/>
      <c r="AD23" s="221"/>
      <c r="AE23" s="221"/>
      <c r="AF23" s="243"/>
    </row>
    <row r="24" spans="1:32" ht="12.75" x14ac:dyDescent="0.2">
      <c r="B24" s="496" t="s">
        <v>643</v>
      </c>
      <c r="C24" s="78">
        <v>1</v>
      </c>
      <c r="D24" s="492" t="str">
        <f>IF(C24&lt;0.4*C25,"FAIL, see T3.4.4","")</f>
        <v/>
      </c>
      <c r="E24" s="78">
        <v>1</v>
      </c>
      <c r="F24" s="492" t="str">
        <f>IF(E24&lt;0.4*E25,"FAIL, see T3.4.4","")</f>
        <v/>
      </c>
      <c r="G24" s="78">
        <v>1</v>
      </c>
      <c r="H24" s="492" t="str">
        <f>IF(G24&lt;0.4*G25,"FAIL, see T3.4.4","")</f>
        <v/>
      </c>
      <c r="I24" s="78">
        <v>1</v>
      </c>
      <c r="J24" s="492" t="str">
        <f>IF(I24&lt;0.4*I25,"FAIL, see T3.4.4","")</f>
        <v/>
      </c>
      <c r="K24" s="78">
        <v>1</v>
      </c>
      <c r="L24" s="165" t="str">
        <f>IF(K24&lt;0.4*K25,"FAIL, see T3.4.4","")</f>
        <v/>
      </c>
      <c r="M24" s="221" t="s">
        <v>644</v>
      </c>
      <c r="N24" s="221"/>
      <c r="O24" s="221"/>
      <c r="P24" s="221"/>
      <c r="Q24" s="221"/>
      <c r="R24" s="221"/>
      <c r="S24" s="221"/>
      <c r="T24" s="221"/>
      <c r="U24" s="221"/>
      <c r="V24" s="221"/>
      <c r="W24" s="221"/>
      <c r="X24" s="221"/>
      <c r="Y24" s="221"/>
      <c r="Z24" s="221"/>
      <c r="AA24" s="221"/>
      <c r="AB24" s="221"/>
      <c r="AC24" s="221"/>
      <c r="AD24" s="221"/>
      <c r="AE24" s="221"/>
      <c r="AF24" s="243"/>
    </row>
    <row r="25" spans="1:32" ht="12.75" x14ac:dyDescent="0.2">
      <c r="B25" s="496" t="s">
        <v>643</v>
      </c>
      <c r="C25" s="78">
        <v>1</v>
      </c>
      <c r="D25" s="493" t="str">
        <f>IF(C25&lt;0.4*C24,"FAIL, see T3.4.4","")</f>
        <v/>
      </c>
      <c r="E25" s="78">
        <v>1</v>
      </c>
      <c r="F25" s="492" t="str">
        <f>IF(E25&lt;0.4*E24,"FAIL, see T3.4.4","")</f>
        <v/>
      </c>
      <c r="G25" s="78">
        <v>1</v>
      </c>
      <c r="H25" s="492" t="str">
        <f>IF(G25&lt;0.4*G24,"FAIL, see T3.4.4","")</f>
        <v/>
      </c>
      <c r="I25" s="78">
        <v>1</v>
      </c>
      <c r="J25" s="492" t="str">
        <f>IF(I25&lt;0.4*I24,"FAIL, see T3.4.4","")</f>
        <v/>
      </c>
      <c r="K25" s="78">
        <v>1</v>
      </c>
      <c r="L25" s="165" t="str">
        <f>IF(K25&lt;0.4*K24,"FAIL, see T3.4.4","")</f>
        <v/>
      </c>
      <c r="M25" s="221" t="s">
        <v>644</v>
      </c>
      <c r="N25" s="221"/>
      <c r="O25" s="221"/>
      <c r="P25" s="221"/>
      <c r="Q25" s="221"/>
      <c r="R25" s="221"/>
      <c r="S25" s="221"/>
      <c r="T25" s="221"/>
      <c r="U25" s="221"/>
      <c r="V25" s="221"/>
      <c r="W25" s="221"/>
      <c r="X25" s="221"/>
      <c r="Y25" s="221"/>
      <c r="Z25" s="221"/>
      <c r="AA25" s="221"/>
      <c r="AB25" s="221"/>
      <c r="AC25" s="221"/>
      <c r="AD25" s="221"/>
      <c r="AE25" s="221"/>
      <c r="AF25" s="243"/>
    </row>
    <row r="26" spans="1:32" ht="12.75" x14ac:dyDescent="0.2">
      <c r="B26" s="496" t="s">
        <v>645</v>
      </c>
      <c r="C26" s="166" t="e">
        <f>((C16*C24)+(C17*C25))*C23*0.001</f>
        <v>#DIV/0!</v>
      </c>
      <c r="D26" s="159" t="e">
        <f t="shared" ref="D26:D28" si="0">IF(C26&gt;=30,"PASS","FAIL")</f>
        <v>#DIV/0!</v>
      </c>
      <c r="E26" s="167" t="e">
        <f>((E16*E24)+(E17*E25))*E23*0.001</f>
        <v>#DIV/0!</v>
      </c>
      <c r="F26" s="490" t="e">
        <f t="shared" ref="F26:F28" si="1">IF(E26&gt;=30,"PASS","FAIL")</f>
        <v>#DIV/0!</v>
      </c>
      <c r="G26" s="167" t="e">
        <f>((G16*G24)+(G17*G25))*G23*0.001</f>
        <v>#DIV/0!</v>
      </c>
      <c r="H26" s="490" t="e">
        <f t="shared" ref="H26:H28" si="2">IF(G26&gt;=30,"PASS","FAIL")</f>
        <v>#DIV/0!</v>
      </c>
      <c r="I26" s="167" t="e">
        <f>((I16*I24)+(I17*I25))*I23*0.001</f>
        <v>#DIV/0!</v>
      </c>
      <c r="J26" s="490" t="e">
        <f t="shared" ref="J26:J28" si="3">IF(I26&gt;=30,"PASS","FAIL")</f>
        <v>#DIV/0!</v>
      </c>
      <c r="K26" s="167" t="e">
        <f>((K16*K24)+(K17*K25))*K23*0.001</f>
        <v>#DIV/0!</v>
      </c>
      <c r="L26" s="490" t="e">
        <f t="shared" ref="L26:L28" si="4">IF(K26&gt;=30,"PASS","FAIL")</f>
        <v>#DIV/0!</v>
      </c>
      <c r="M26" s="221"/>
      <c r="N26" s="221"/>
      <c r="O26" s="221"/>
      <c r="P26" s="221"/>
      <c r="Q26" s="221"/>
      <c r="R26" s="221"/>
      <c r="S26" s="221"/>
      <c r="T26" s="221"/>
      <c r="U26" s="221"/>
      <c r="V26" s="221"/>
      <c r="W26" s="221"/>
      <c r="X26" s="221"/>
      <c r="Y26" s="221"/>
      <c r="Z26" s="221"/>
      <c r="AA26" s="221"/>
      <c r="AB26" s="221"/>
      <c r="AC26" s="221"/>
      <c r="AD26" s="221"/>
      <c r="AE26" s="221"/>
      <c r="AF26" s="243"/>
    </row>
    <row r="27" spans="1:32" ht="12.75" x14ac:dyDescent="0.2">
      <c r="B27" s="496" t="s">
        <v>645</v>
      </c>
      <c r="C27" s="166" t="e">
        <f>((C24*C17)+(C25*C19))*C23*0.001</f>
        <v>#DIV/0!</v>
      </c>
      <c r="D27" s="159" t="e">
        <f t="shared" si="0"/>
        <v>#DIV/0!</v>
      </c>
      <c r="E27" s="164" t="e">
        <f>((E24*E17)+(E25*E19))*E23*0.001</f>
        <v>#DIV/0!</v>
      </c>
      <c r="F27" s="490" t="e">
        <f t="shared" si="1"/>
        <v>#DIV/0!</v>
      </c>
      <c r="G27" s="164" t="e">
        <f>((G24*G17)+(G25*G19))*G23*0.001</f>
        <v>#DIV/0!</v>
      </c>
      <c r="H27" s="490" t="e">
        <f t="shared" si="2"/>
        <v>#DIV/0!</v>
      </c>
      <c r="I27" s="164" t="e">
        <f>((I24*I17)+(I25*I19))*I23*0.001</f>
        <v>#DIV/0!</v>
      </c>
      <c r="J27" s="490" t="e">
        <f t="shared" si="3"/>
        <v>#DIV/0!</v>
      </c>
      <c r="K27" s="164" t="e">
        <f>((K24*K17)+(K25*K19))*K23*0.001</f>
        <v>#DIV/0!</v>
      </c>
      <c r="L27" s="490" t="e">
        <f t="shared" si="4"/>
        <v>#DIV/0!</v>
      </c>
      <c r="M27" s="221"/>
      <c r="N27" s="221"/>
      <c r="O27" s="221"/>
      <c r="P27" s="221"/>
      <c r="Q27" s="221"/>
      <c r="R27" s="221"/>
      <c r="S27" s="221"/>
      <c r="T27" s="221"/>
      <c r="U27" s="221"/>
      <c r="V27" s="221"/>
      <c r="W27" s="221"/>
      <c r="X27" s="221"/>
      <c r="Y27" s="221"/>
      <c r="Z27" s="221"/>
      <c r="AA27" s="221"/>
      <c r="AB27" s="221"/>
      <c r="AC27" s="221"/>
      <c r="AD27" s="221"/>
      <c r="AE27" s="221"/>
      <c r="AF27" s="243"/>
    </row>
    <row r="28" spans="1:32" ht="12.75" x14ac:dyDescent="0.2">
      <c r="B28" s="498" t="s">
        <v>646</v>
      </c>
      <c r="C28" s="168" t="e">
        <f>C23*2*C20*(C24+C25)*0.001</f>
        <v>#DIV/0!</v>
      </c>
      <c r="D28" s="488" t="e">
        <f t="shared" si="0"/>
        <v>#DIV/0!</v>
      </c>
      <c r="E28" s="168" t="e">
        <f>E23*2*E20*(E24+E25)*0.001</f>
        <v>#DIV/0!</v>
      </c>
      <c r="F28" s="489" t="e">
        <f t="shared" si="1"/>
        <v>#DIV/0!</v>
      </c>
      <c r="G28" s="168" t="e">
        <f>G23*2*G20*(G24+G25)*0.001</f>
        <v>#DIV/0!</v>
      </c>
      <c r="H28" s="489" t="e">
        <f t="shared" si="2"/>
        <v>#DIV/0!</v>
      </c>
      <c r="I28" s="168" t="e">
        <f>I23*2*I20*(I24+I25)*0.001</f>
        <v>#DIV/0!</v>
      </c>
      <c r="J28" s="489" t="e">
        <f t="shared" si="3"/>
        <v>#DIV/0!</v>
      </c>
      <c r="K28" s="168" t="e">
        <f>K23*2*K20*(K24+K25)*0.001</f>
        <v>#DIV/0!</v>
      </c>
      <c r="L28" s="489" t="e">
        <f t="shared" si="4"/>
        <v>#DIV/0!</v>
      </c>
      <c r="M28" s="221"/>
      <c r="N28" s="221"/>
      <c r="O28" s="221"/>
      <c r="P28" s="221"/>
      <c r="Q28" s="221"/>
      <c r="R28" s="221"/>
      <c r="S28" s="221"/>
      <c r="T28" s="221"/>
      <c r="U28" s="221"/>
      <c r="V28" s="221"/>
      <c r="W28" s="221"/>
      <c r="X28" s="221"/>
      <c r="Y28" s="221"/>
      <c r="Z28" s="221"/>
      <c r="AA28" s="221"/>
      <c r="AB28" s="221"/>
      <c r="AC28" s="221"/>
      <c r="AD28" s="221"/>
      <c r="AE28" s="221"/>
      <c r="AF28" s="243"/>
    </row>
    <row r="29" spans="1:32" ht="12.75" customHeight="1" x14ac:dyDescent="0.2">
      <c r="B29" s="1098" t="s">
        <v>647</v>
      </c>
      <c r="C29" s="1099"/>
      <c r="D29" s="1099"/>
      <c r="E29" s="1099"/>
      <c r="F29" s="1099"/>
      <c r="G29" s="1099"/>
      <c r="H29" s="1099"/>
      <c r="I29" s="1099"/>
      <c r="J29" s="1099"/>
      <c r="K29" s="1099"/>
      <c r="L29" s="1100"/>
      <c r="M29" s="221"/>
      <c r="N29" s="221"/>
      <c r="O29" s="221"/>
      <c r="P29" s="221"/>
      <c r="Q29" s="221"/>
      <c r="R29" s="221"/>
      <c r="S29" s="221"/>
      <c r="T29" s="221"/>
      <c r="U29" s="221"/>
      <c r="V29" s="221"/>
      <c r="W29" s="221"/>
      <c r="X29" s="221"/>
      <c r="Y29" s="221"/>
      <c r="Z29" s="221"/>
      <c r="AA29" s="221"/>
      <c r="AB29" s="221"/>
      <c r="AC29" s="221"/>
      <c r="AD29" s="221"/>
      <c r="AE29" s="221"/>
      <c r="AF29" s="243"/>
    </row>
    <row r="30" spans="1:32" ht="12.75" x14ac:dyDescent="0.2">
      <c r="B30" s="1101"/>
      <c r="C30" s="1102"/>
      <c r="D30" s="1102"/>
      <c r="E30" s="1102"/>
      <c r="F30" s="1102"/>
      <c r="G30" s="1102"/>
      <c r="H30" s="1102"/>
      <c r="I30" s="1102"/>
      <c r="J30" s="1102"/>
      <c r="K30" s="1102"/>
      <c r="L30" s="1103"/>
      <c r="M30" s="221"/>
      <c r="N30" s="580"/>
      <c r="O30" s="221"/>
      <c r="P30" s="221"/>
      <c r="Q30" s="221"/>
      <c r="R30" s="221"/>
      <c r="S30" s="221"/>
      <c r="T30" s="221"/>
      <c r="U30" s="221"/>
      <c r="V30" s="221"/>
      <c r="W30" s="221"/>
      <c r="X30" s="221"/>
      <c r="Y30" s="221"/>
      <c r="Z30" s="221"/>
      <c r="AA30" s="221"/>
      <c r="AB30" s="221"/>
      <c r="AC30" s="221"/>
      <c r="AD30" s="221"/>
      <c r="AE30" s="221"/>
      <c r="AF30" s="243"/>
    </row>
    <row r="31" spans="1:32" ht="12.75" x14ac:dyDescent="0.2">
      <c r="B31" s="1104"/>
      <c r="C31" s="1105"/>
      <c r="D31" s="1105"/>
      <c r="E31" s="1105"/>
      <c r="F31" s="1105"/>
      <c r="G31" s="1105"/>
      <c r="H31" s="1105"/>
      <c r="I31" s="1105"/>
      <c r="J31" s="1105"/>
      <c r="K31" s="1105"/>
      <c r="L31" s="1106"/>
      <c r="M31" s="221"/>
      <c r="N31" s="580"/>
      <c r="O31" s="221"/>
      <c r="P31" s="221"/>
      <c r="Q31" s="221"/>
      <c r="R31" s="221"/>
      <c r="S31" s="221"/>
      <c r="T31" s="221"/>
      <c r="U31" s="221"/>
      <c r="V31" s="221"/>
      <c r="W31" s="221"/>
      <c r="X31" s="221"/>
      <c r="Y31" s="221"/>
      <c r="Z31" s="221"/>
      <c r="AA31" s="221"/>
      <c r="AB31" s="221"/>
      <c r="AC31" s="221"/>
      <c r="AD31" s="221"/>
      <c r="AE31" s="221"/>
      <c r="AF31" s="243"/>
    </row>
    <row r="32" spans="1:32" ht="12.75" customHeight="1" x14ac:dyDescent="0.2">
      <c r="A32" s="8"/>
      <c r="B32" s="589" t="s">
        <v>648</v>
      </c>
      <c r="C32" s="221"/>
      <c r="D32" s="221"/>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43"/>
    </row>
    <row r="33" spans="1:32" ht="12.75" customHeight="1" x14ac:dyDescent="0.2">
      <c r="A33" s="8"/>
      <c r="B33" s="589"/>
      <c r="C33" s="221"/>
      <c r="D33" s="221"/>
      <c r="E33" s="221"/>
      <c r="F33" s="221"/>
      <c r="G33" s="221"/>
      <c r="H33" s="221"/>
      <c r="I33" s="221"/>
      <c r="J33" s="221"/>
      <c r="K33" s="221"/>
      <c r="L33" s="221"/>
      <c r="M33" s="221"/>
      <c r="N33" s="580"/>
      <c r="O33" s="221"/>
      <c r="P33" s="221"/>
      <c r="Q33" s="221"/>
      <c r="R33" s="221"/>
      <c r="S33" s="221"/>
      <c r="T33" s="221"/>
      <c r="U33" s="221"/>
      <c r="V33" s="221"/>
      <c r="W33" s="221"/>
      <c r="X33" s="221"/>
      <c r="Y33" s="221"/>
      <c r="Z33" s="221"/>
      <c r="AA33" s="221"/>
      <c r="AB33" s="221"/>
      <c r="AC33" s="221"/>
      <c r="AD33" s="221"/>
      <c r="AE33" s="221"/>
      <c r="AF33" s="243"/>
    </row>
    <row r="34" spans="1:32" ht="12.75" customHeight="1" x14ac:dyDescent="0.2">
      <c r="A34" s="8"/>
      <c r="B34" s="242"/>
      <c r="C34" s="221"/>
      <c r="D34" s="221"/>
      <c r="E34" s="221"/>
      <c r="F34" s="221"/>
      <c r="G34" s="221"/>
      <c r="H34" s="221"/>
      <c r="I34" s="221"/>
      <c r="J34" s="221"/>
      <c r="K34" s="221"/>
      <c r="L34" s="221"/>
      <c r="M34" s="221"/>
      <c r="N34" s="580"/>
      <c r="O34" s="221"/>
      <c r="P34" s="221"/>
      <c r="Q34" s="221"/>
      <c r="R34" s="221"/>
      <c r="S34" s="221"/>
      <c r="T34" s="221"/>
      <c r="U34" s="221"/>
      <c r="V34" s="221"/>
      <c r="W34" s="221"/>
      <c r="X34" s="221"/>
      <c r="Y34" s="221"/>
      <c r="Z34" s="221"/>
      <c r="AA34" s="221"/>
      <c r="AB34" s="221"/>
      <c r="AC34" s="221"/>
      <c r="AD34" s="221"/>
      <c r="AE34" s="221"/>
      <c r="AF34" s="243"/>
    </row>
    <row r="35" spans="1:32" ht="12.75" customHeight="1" x14ac:dyDescent="0.2">
      <c r="A35" s="8"/>
      <c r="B35" s="242"/>
      <c r="C35" s="221"/>
      <c r="D35" s="221"/>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221"/>
      <c r="AF35" s="243"/>
    </row>
    <row r="36" spans="1:32" ht="12.75" customHeight="1" x14ac:dyDescent="0.2">
      <c r="A36" s="8"/>
      <c r="B36" s="242"/>
      <c r="C36" s="221"/>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243"/>
    </row>
    <row r="37" spans="1:32" ht="12.75" customHeight="1" x14ac:dyDescent="0.2">
      <c r="A37" s="8"/>
      <c r="B37" s="242"/>
      <c r="C37" s="221"/>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43"/>
    </row>
    <row r="38" spans="1:32" ht="12.75" customHeight="1" x14ac:dyDescent="0.2">
      <c r="A38" s="8"/>
      <c r="B38" s="242"/>
      <c r="C38" s="221"/>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43"/>
    </row>
    <row r="39" spans="1:32" ht="12.75" customHeight="1" x14ac:dyDescent="0.2">
      <c r="A39" s="8"/>
      <c r="B39" s="242"/>
      <c r="C39" s="221"/>
      <c r="D39" s="221"/>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21"/>
      <c r="AF39" s="243"/>
    </row>
    <row r="40" spans="1:32" ht="12.75" customHeight="1" x14ac:dyDescent="0.2">
      <c r="A40" s="8"/>
      <c r="B40" s="242"/>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43"/>
    </row>
    <row r="41" spans="1:32" ht="12.75" customHeight="1" x14ac:dyDescent="0.2">
      <c r="A41" s="8"/>
      <c r="B41" s="242"/>
      <c r="C41" s="221"/>
      <c r="D41" s="221"/>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221"/>
      <c r="AF41" s="243"/>
    </row>
    <row r="42" spans="1:32" ht="12.75" customHeight="1" x14ac:dyDescent="0.2">
      <c r="A42" s="8"/>
      <c r="B42" s="242"/>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43"/>
    </row>
    <row r="43" spans="1:32" ht="12.75" customHeight="1" x14ac:dyDescent="0.2">
      <c r="A43" s="8"/>
      <c r="B43" s="242"/>
      <c r="C43" s="221"/>
      <c r="D43" s="221"/>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43"/>
    </row>
    <row r="44" spans="1:32" ht="12.75" customHeight="1" x14ac:dyDescent="0.2">
      <c r="A44" s="8"/>
      <c r="B44" s="242"/>
      <c r="C44" s="221"/>
      <c r="D44" s="221"/>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43"/>
    </row>
    <row r="45" spans="1:32" ht="12.75" customHeight="1" x14ac:dyDescent="0.2">
      <c r="A45" s="8"/>
      <c r="B45" s="242"/>
      <c r="C45" s="221"/>
      <c r="D45" s="221"/>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43"/>
    </row>
    <row r="46" spans="1:32" ht="12.75" customHeight="1" x14ac:dyDescent="0.2">
      <c r="A46" s="8"/>
      <c r="B46" s="242"/>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43"/>
    </row>
    <row r="47" spans="1:32" ht="12.75" customHeight="1" x14ac:dyDescent="0.2">
      <c r="A47" s="8"/>
      <c r="B47" s="242"/>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21"/>
      <c r="AF47" s="243"/>
    </row>
    <row r="48" spans="1:32" ht="12.75" customHeight="1" x14ac:dyDescent="0.2">
      <c r="A48" s="8"/>
      <c r="B48" s="242"/>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1"/>
      <c r="AC48" s="221"/>
      <c r="AD48" s="221"/>
      <c r="AE48" s="221"/>
      <c r="AF48" s="243"/>
    </row>
    <row r="49" spans="1:32" ht="12.75" customHeight="1" x14ac:dyDescent="0.2">
      <c r="A49" s="8"/>
      <c r="B49" s="242"/>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43"/>
    </row>
    <row r="50" spans="1:32" ht="12.75" customHeight="1" x14ac:dyDescent="0.2">
      <c r="A50" s="8"/>
      <c r="B50" s="242"/>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43"/>
    </row>
    <row r="51" spans="1:32" ht="12.75" customHeight="1" x14ac:dyDescent="0.2">
      <c r="A51" s="8"/>
      <c r="B51" s="242"/>
      <c r="C51" s="221"/>
      <c r="D51" s="221"/>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43"/>
    </row>
    <row r="52" spans="1:32" ht="12.75" customHeight="1" x14ac:dyDescent="0.2">
      <c r="A52" s="8"/>
      <c r="B52" s="242"/>
      <c r="C52" s="221"/>
      <c r="D52" s="221"/>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c r="AE52" s="221"/>
      <c r="AF52" s="243"/>
    </row>
    <row r="53" spans="1:32" ht="12.75" customHeight="1" x14ac:dyDescent="0.2">
      <c r="A53" s="8"/>
      <c r="B53" s="242"/>
      <c r="C53" s="221"/>
      <c r="D53" s="221"/>
      <c r="E53" s="221"/>
      <c r="F53" s="221"/>
      <c r="G53" s="221"/>
      <c r="H53" s="221"/>
      <c r="I53" s="221"/>
      <c r="J53" s="221"/>
      <c r="K53" s="221"/>
      <c r="L53" s="221"/>
      <c r="M53" s="221"/>
      <c r="N53" s="221"/>
      <c r="O53" s="221"/>
      <c r="P53" s="221"/>
      <c r="Q53" s="221"/>
      <c r="R53" s="221"/>
      <c r="S53" s="221"/>
      <c r="T53" s="221"/>
      <c r="U53" s="221"/>
      <c r="V53" s="221"/>
      <c r="W53" s="221"/>
      <c r="X53" s="221"/>
      <c r="Y53" s="221"/>
      <c r="Z53" s="221"/>
      <c r="AA53" s="221"/>
      <c r="AB53" s="221"/>
      <c r="AC53" s="221"/>
      <c r="AD53" s="221"/>
      <c r="AE53" s="221"/>
      <c r="AF53" s="243"/>
    </row>
    <row r="54" spans="1:32" ht="12.75" customHeight="1" x14ac:dyDescent="0.2">
      <c r="A54" s="8"/>
      <c r="B54" s="242"/>
      <c r="C54" s="221"/>
      <c r="D54" s="221"/>
      <c r="E54" s="221"/>
      <c r="F54" s="221"/>
      <c r="G54" s="221"/>
      <c r="H54" s="221"/>
      <c r="I54" s="221"/>
      <c r="J54" s="221"/>
      <c r="K54" s="221"/>
      <c r="L54" s="221"/>
      <c r="M54" s="221"/>
      <c r="N54" s="221"/>
      <c r="O54" s="221"/>
      <c r="P54" s="221"/>
      <c r="Q54" s="221"/>
      <c r="R54" s="221"/>
      <c r="S54" s="221"/>
      <c r="T54" s="221"/>
      <c r="U54" s="221"/>
      <c r="V54" s="221"/>
      <c r="W54" s="221"/>
      <c r="X54" s="221"/>
      <c r="Y54" s="221"/>
      <c r="Z54" s="221"/>
      <c r="AA54" s="221"/>
      <c r="AB54" s="221"/>
      <c r="AC54" s="221"/>
      <c r="AD54" s="221"/>
      <c r="AE54" s="221"/>
      <c r="AF54" s="243"/>
    </row>
    <row r="55" spans="1:32" ht="12.75" customHeight="1" x14ac:dyDescent="0.2">
      <c r="A55" s="8"/>
      <c r="B55" s="242"/>
      <c r="C55" s="221"/>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221"/>
      <c r="AF55" s="243"/>
    </row>
    <row r="56" spans="1:32" ht="12.75" customHeight="1" x14ac:dyDescent="0.2">
      <c r="A56" s="8"/>
      <c r="B56" s="242"/>
      <c r="C56" s="221"/>
      <c r="D56" s="221"/>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c r="AC56" s="221"/>
      <c r="AD56" s="221"/>
      <c r="AE56" s="221"/>
      <c r="AF56" s="243"/>
    </row>
    <row r="57" spans="1:32" ht="12.75" customHeight="1" x14ac:dyDescent="0.2">
      <c r="A57" s="8"/>
      <c r="B57" s="242"/>
      <c r="C57" s="221"/>
      <c r="D57" s="221"/>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43"/>
    </row>
    <row r="58" spans="1:32" ht="12.75" customHeight="1" x14ac:dyDescent="0.2">
      <c r="A58" s="8"/>
      <c r="B58" s="242"/>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E58" s="221"/>
      <c r="AF58" s="243"/>
    </row>
    <row r="59" spans="1:32" ht="12.75" customHeight="1" x14ac:dyDescent="0.2">
      <c r="A59" s="8"/>
      <c r="B59" s="242"/>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43"/>
    </row>
    <row r="60" spans="1:32" ht="12.75" customHeight="1" x14ac:dyDescent="0.2">
      <c r="A60" s="8"/>
      <c r="B60" s="242"/>
      <c r="C60" s="221"/>
      <c r="D60" s="221"/>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43"/>
    </row>
    <row r="61" spans="1:32" ht="12.75" customHeight="1" x14ac:dyDescent="0.2">
      <c r="A61" s="8"/>
      <c r="B61" s="242"/>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43"/>
    </row>
    <row r="62" spans="1:32" ht="12.75" customHeight="1" x14ac:dyDescent="0.2">
      <c r="A62" s="8"/>
      <c r="B62" s="242"/>
      <c r="C62" s="221"/>
      <c r="D62" s="221"/>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43"/>
    </row>
    <row r="63" spans="1:32" ht="12.75" customHeight="1" x14ac:dyDescent="0.2">
      <c r="A63" s="8"/>
      <c r="B63" s="242"/>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43"/>
    </row>
    <row r="64" spans="1:32" ht="12.75" customHeight="1" x14ac:dyDescent="0.2">
      <c r="A64" s="8"/>
      <c r="B64" s="242"/>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43"/>
    </row>
    <row r="65" spans="1:32" ht="12.75" customHeight="1" x14ac:dyDescent="0.2">
      <c r="A65" s="8"/>
      <c r="B65" s="242"/>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43"/>
    </row>
    <row r="66" spans="1:32" ht="12.75" customHeight="1" x14ac:dyDescent="0.2">
      <c r="A66" s="8"/>
      <c r="B66" s="242"/>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221"/>
      <c r="AC66" s="221"/>
      <c r="AD66" s="221"/>
      <c r="AE66" s="221"/>
      <c r="AF66" s="243"/>
    </row>
    <row r="67" spans="1:32" ht="12.75" customHeight="1" x14ac:dyDescent="0.2">
      <c r="A67" s="8"/>
      <c r="B67" s="242"/>
      <c r="C67" s="221"/>
      <c r="D67" s="221"/>
      <c r="E67" s="221"/>
      <c r="F67" s="221"/>
      <c r="G67" s="221"/>
      <c r="H67" s="221"/>
      <c r="I67" s="221"/>
      <c r="J67" s="221"/>
      <c r="K67" s="221"/>
      <c r="L67" s="221"/>
      <c r="M67" s="221"/>
      <c r="N67" s="221"/>
      <c r="O67" s="221"/>
      <c r="P67" s="221"/>
      <c r="Q67" s="221"/>
      <c r="R67" s="221"/>
      <c r="S67" s="221"/>
      <c r="T67" s="221"/>
      <c r="U67" s="221"/>
      <c r="V67" s="221"/>
      <c r="W67" s="221"/>
      <c r="X67" s="221"/>
      <c r="Y67" s="221"/>
      <c r="Z67" s="221"/>
      <c r="AA67" s="221"/>
      <c r="AB67" s="221"/>
      <c r="AC67" s="221"/>
      <c r="AD67" s="221"/>
      <c r="AE67" s="221"/>
      <c r="AF67" s="243"/>
    </row>
    <row r="68" spans="1:32" ht="12.75" customHeight="1" x14ac:dyDescent="0.2">
      <c r="A68" s="8"/>
      <c r="B68" s="242"/>
      <c r="C68" s="221"/>
      <c r="D68" s="221"/>
      <c r="E68" s="221"/>
      <c r="F68" s="221"/>
      <c r="G68" s="221"/>
      <c r="H68" s="221"/>
      <c r="I68" s="221"/>
      <c r="J68" s="221"/>
      <c r="K68" s="221"/>
      <c r="L68" s="221"/>
      <c r="M68" s="221"/>
      <c r="N68" s="221"/>
      <c r="O68" s="221"/>
      <c r="P68" s="221"/>
      <c r="Q68" s="221"/>
      <c r="R68" s="221"/>
      <c r="S68" s="221"/>
      <c r="T68" s="221"/>
      <c r="U68" s="221"/>
      <c r="V68" s="221"/>
      <c r="W68" s="221"/>
      <c r="X68" s="221"/>
      <c r="Y68" s="221"/>
      <c r="Z68" s="221"/>
      <c r="AA68" s="221"/>
      <c r="AB68" s="221"/>
      <c r="AC68" s="221"/>
      <c r="AD68" s="221"/>
      <c r="AE68" s="221"/>
      <c r="AF68" s="243"/>
    </row>
    <row r="69" spans="1:32" ht="12.75" customHeight="1" x14ac:dyDescent="0.2">
      <c r="A69" s="8"/>
      <c r="B69" s="242"/>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c r="AA69" s="221"/>
      <c r="AB69" s="221"/>
      <c r="AC69" s="221"/>
      <c r="AD69" s="221"/>
      <c r="AE69" s="221"/>
      <c r="AF69" s="243"/>
    </row>
    <row r="70" spans="1:32" ht="12.75" customHeight="1" x14ac:dyDescent="0.2">
      <c r="A70" s="8"/>
      <c r="B70" s="242"/>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c r="AC70" s="221"/>
      <c r="AD70" s="221"/>
      <c r="AE70" s="221"/>
      <c r="AF70" s="243"/>
    </row>
    <row r="71" spans="1:32" ht="12.75" customHeight="1" x14ac:dyDescent="0.2">
      <c r="A71" s="8"/>
      <c r="B71" s="242"/>
      <c r="C71" s="221"/>
      <c r="D71" s="221"/>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43"/>
    </row>
    <row r="72" spans="1:32" ht="12.75" customHeight="1" x14ac:dyDescent="0.2">
      <c r="A72" s="8"/>
      <c r="B72" s="242"/>
      <c r="C72" s="221"/>
      <c r="D72" s="221"/>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43"/>
    </row>
    <row r="73" spans="1:32" ht="12.75" customHeight="1" x14ac:dyDescent="0.2">
      <c r="A73" s="8"/>
      <c r="B73" s="242"/>
      <c r="C73" s="221"/>
      <c r="D73" s="221"/>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43"/>
    </row>
    <row r="74" spans="1:32" ht="12.75" customHeight="1" x14ac:dyDescent="0.2">
      <c r="A74" s="8"/>
      <c r="B74" s="242"/>
      <c r="C74" s="221"/>
      <c r="D74" s="221"/>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c r="AC74" s="221"/>
      <c r="AD74" s="221"/>
      <c r="AE74" s="221"/>
      <c r="AF74" s="243"/>
    </row>
    <row r="75" spans="1:32" ht="12.75" customHeight="1" x14ac:dyDescent="0.2">
      <c r="A75" s="8"/>
      <c r="B75" s="242"/>
      <c r="C75" s="221"/>
      <c r="D75" s="22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43"/>
    </row>
    <row r="76" spans="1:32" ht="12.75" customHeight="1" x14ac:dyDescent="0.2">
      <c r="A76" s="8"/>
      <c r="B76" s="242"/>
      <c r="C76" s="221"/>
      <c r="D76" s="221"/>
      <c r="E76" s="221"/>
      <c r="F76" s="221"/>
      <c r="G76" s="221"/>
      <c r="H76" s="221"/>
      <c r="I76" s="221"/>
      <c r="J76" s="221"/>
      <c r="K76" s="221"/>
      <c r="L76" s="221"/>
      <c r="M76" s="221"/>
      <c r="N76" s="221"/>
      <c r="O76" s="221"/>
      <c r="P76" s="221"/>
      <c r="Q76" s="221"/>
      <c r="R76" s="221"/>
      <c r="S76" s="221"/>
      <c r="T76" s="221"/>
      <c r="U76" s="221"/>
      <c r="V76" s="221"/>
      <c r="W76" s="221"/>
      <c r="X76" s="221"/>
      <c r="Y76" s="221"/>
      <c r="Z76" s="221"/>
      <c r="AA76" s="221"/>
      <c r="AB76" s="221"/>
      <c r="AC76" s="221"/>
      <c r="AD76" s="221"/>
      <c r="AE76" s="221"/>
      <c r="AF76" s="243"/>
    </row>
    <row r="77" spans="1:32" ht="12.75" customHeight="1" x14ac:dyDescent="0.2">
      <c r="A77" s="8"/>
      <c r="B77" s="242"/>
      <c r="C77" s="221"/>
      <c r="D77" s="221"/>
      <c r="E77" s="221"/>
      <c r="F77" s="221"/>
      <c r="G77" s="221"/>
      <c r="H77" s="221"/>
      <c r="I77" s="221"/>
      <c r="J77" s="221"/>
      <c r="K77" s="221"/>
      <c r="L77" s="221"/>
      <c r="M77" s="221"/>
      <c r="N77" s="221"/>
      <c r="O77" s="221"/>
      <c r="P77" s="221"/>
      <c r="Q77" s="221"/>
      <c r="R77" s="221"/>
      <c r="S77" s="221"/>
      <c r="T77" s="221"/>
      <c r="U77" s="221"/>
      <c r="V77" s="221"/>
      <c r="W77" s="221"/>
      <c r="X77" s="221"/>
      <c r="Y77" s="221"/>
      <c r="Z77" s="221"/>
      <c r="AA77" s="221"/>
      <c r="AB77" s="221"/>
      <c r="AC77" s="221"/>
      <c r="AD77" s="221"/>
      <c r="AE77" s="221"/>
      <c r="AF77" s="243"/>
    </row>
    <row r="78" spans="1:32" ht="12.75" customHeight="1" x14ac:dyDescent="0.2">
      <c r="A78" s="8"/>
      <c r="B78" s="242"/>
      <c r="C78" s="221"/>
      <c r="D78" s="221"/>
      <c r="E78" s="221"/>
      <c r="F78" s="221"/>
      <c r="G78" s="22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1"/>
      <c r="AE78" s="221"/>
      <c r="AF78" s="243"/>
    </row>
    <row r="79" spans="1:32" ht="12.75" customHeight="1" x14ac:dyDescent="0.2">
      <c r="A79" s="8"/>
      <c r="B79" s="242"/>
      <c r="C79" s="221"/>
      <c r="D79" s="221"/>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1"/>
      <c r="AC79" s="221"/>
      <c r="AD79" s="221"/>
      <c r="AE79" s="221"/>
      <c r="AF79" s="243"/>
    </row>
    <row r="80" spans="1:32" ht="12.75" customHeight="1" x14ac:dyDescent="0.2">
      <c r="A80" s="8"/>
      <c r="B80" s="242"/>
      <c r="C80" s="221"/>
      <c r="D80" s="221"/>
      <c r="E80" s="221"/>
      <c r="F80" s="221"/>
      <c r="G80" s="221"/>
      <c r="H80" s="221"/>
      <c r="I80" s="221"/>
      <c r="J80" s="221"/>
      <c r="K80" s="221"/>
      <c r="L80" s="221"/>
      <c r="M80" s="221"/>
      <c r="N80" s="221"/>
      <c r="O80" s="221"/>
      <c r="P80" s="221"/>
      <c r="Q80" s="221"/>
      <c r="R80" s="221"/>
      <c r="S80" s="221"/>
      <c r="T80" s="221"/>
      <c r="U80" s="221"/>
      <c r="V80" s="221"/>
      <c r="W80" s="221"/>
      <c r="X80" s="221"/>
      <c r="Y80" s="221"/>
      <c r="Z80" s="221"/>
      <c r="AA80" s="221"/>
      <c r="AB80" s="221"/>
      <c r="AC80" s="221"/>
      <c r="AD80" s="221"/>
      <c r="AE80" s="221"/>
      <c r="AF80" s="243"/>
    </row>
    <row r="81" spans="1:32" ht="12.75" customHeight="1" x14ac:dyDescent="0.2">
      <c r="A81" s="8"/>
      <c r="B81" s="242"/>
      <c r="C81" s="221"/>
      <c r="D81" s="221"/>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c r="AC81" s="221"/>
      <c r="AD81" s="221"/>
      <c r="AE81" s="221"/>
      <c r="AF81" s="243"/>
    </row>
    <row r="82" spans="1:32" ht="12.75" customHeight="1" x14ac:dyDescent="0.2">
      <c r="A82" s="8"/>
      <c r="B82" s="242"/>
      <c r="C82" s="221"/>
      <c r="D82" s="221"/>
      <c r="E82" s="221"/>
      <c r="F82" s="221"/>
      <c r="G82" s="221"/>
      <c r="H82" s="221"/>
      <c r="I82" s="221"/>
      <c r="J82" s="221"/>
      <c r="K82" s="221"/>
      <c r="L82" s="221"/>
      <c r="M82" s="221"/>
      <c r="N82" s="221"/>
      <c r="O82" s="221"/>
      <c r="P82" s="221"/>
      <c r="Q82" s="221"/>
      <c r="R82" s="221"/>
      <c r="S82" s="221"/>
      <c r="T82" s="221"/>
      <c r="U82" s="221"/>
      <c r="V82" s="221"/>
      <c r="W82" s="221"/>
      <c r="X82" s="221"/>
      <c r="Y82" s="221"/>
      <c r="Z82" s="221"/>
      <c r="AA82" s="221"/>
      <c r="AB82" s="221"/>
      <c r="AC82" s="221"/>
      <c r="AD82" s="221"/>
      <c r="AE82" s="221"/>
      <c r="AF82" s="243"/>
    </row>
    <row r="83" spans="1:32" ht="12.75" customHeight="1" x14ac:dyDescent="0.2">
      <c r="A83" s="8"/>
      <c r="B83" s="242"/>
      <c r="C83" s="221"/>
      <c r="D83" s="221"/>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c r="AD83" s="221"/>
      <c r="AE83" s="221"/>
      <c r="AF83" s="243"/>
    </row>
    <row r="84" spans="1:32" ht="12.75" customHeight="1" x14ac:dyDescent="0.2">
      <c r="A84" s="8"/>
      <c r="B84" s="242"/>
      <c r="C84" s="221"/>
      <c r="D84" s="221"/>
      <c r="E84" s="221"/>
      <c r="F84" s="221"/>
      <c r="G84" s="221"/>
      <c r="H84" s="221"/>
      <c r="I84" s="221"/>
      <c r="J84" s="221"/>
      <c r="K84" s="221"/>
      <c r="L84" s="221"/>
      <c r="M84" s="221"/>
      <c r="N84" s="221"/>
      <c r="O84" s="221"/>
      <c r="P84" s="221"/>
      <c r="Q84" s="221"/>
      <c r="R84" s="221"/>
      <c r="S84" s="221"/>
      <c r="T84" s="221"/>
      <c r="U84" s="221"/>
      <c r="V84" s="221"/>
      <c r="W84" s="221"/>
      <c r="X84" s="221"/>
      <c r="Y84" s="221"/>
      <c r="Z84" s="221"/>
      <c r="AA84" s="221"/>
      <c r="AB84" s="221"/>
      <c r="AC84" s="221"/>
      <c r="AD84" s="221"/>
      <c r="AE84" s="221"/>
      <c r="AF84" s="243"/>
    </row>
    <row r="85" spans="1:32" ht="12.75" customHeight="1" x14ac:dyDescent="0.2">
      <c r="A85" s="8"/>
      <c r="B85" s="242"/>
      <c r="C85" s="221"/>
      <c r="D85" s="221"/>
      <c r="E85" s="221"/>
      <c r="F85" s="221"/>
      <c r="G85" s="221"/>
      <c r="H85" s="221"/>
      <c r="I85" s="221"/>
      <c r="J85" s="221"/>
      <c r="K85" s="221"/>
      <c r="L85" s="221"/>
      <c r="M85" s="221"/>
      <c r="N85" s="221"/>
      <c r="O85" s="221"/>
      <c r="P85" s="221"/>
      <c r="Q85" s="221"/>
      <c r="R85" s="221"/>
      <c r="S85" s="221"/>
      <c r="T85" s="221"/>
      <c r="U85" s="221"/>
      <c r="V85" s="221"/>
      <c r="W85" s="221"/>
      <c r="X85" s="221"/>
      <c r="Y85" s="221"/>
      <c r="Z85" s="221"/>
      <c r="AA85" s="221"/>
      <c r="AB85" s="221"/>
      <c r="AC85" s="221"/>
      <c r="AD85" s="221"/>
      <c r="AE85" s="221"/>
      <c r="AF85" s="243"/>
    </row>
    <row r="86" spans="1:32" ht="12.75" customHeight="1" x14ac:dyDescent="0.2">
      <c r="A86" s="8"/>
      <c r="B86" s="242"/>
      <c r="C86" s="221"/>
      <c r="D86" s="221"/>
      <c r="E86" s="221"/>
      <c r="F86" s="221"/>
      <c r="G86" s="221"/>
      <c r="H86" s="221"/>
      <c r="I86" s="221"/>
      <c r="J86" s="221"/>
      <c r="K86" s="221"/>
      <c r="L86" s="221"/>
      <c r="M86" s="221"/>
      <c r="N86" s="221"/>
      <c r="O86" s="221"/>
      <c r="P86" s="221"/>
      <c r="Q86" s="221"/>
      <c r="R86" s="221"/>
      <c r="S86" s="221"/>
      <c r="T86" s="221"/>
      <c r="U86" s="221"/>
      <c r="V86" s="221"/>
      <c r="W86" s="221"/>
      <c r="X86" s="221"/>
      <c r="Y86" s="221"/>
      <c r="Z86" s="221"/>
      <c r="AA86" s="221"/>
      <c r="AB86" s="221"/>
      <c r="AC86" s="221"/>
      <c r="AD86" s="221"/>
      <c r="AE86" s="221"/>
      <c r="AF86" s="243"/>
    </row>
    <row r="87" spans="1:32" ht="12.75" customHeight="1" x14ac:dyDescent="0.2">
      <c r="A87" s="8"/>
      <c r="B87" s="242"/>
      <c r="C87" s="221"/>
      <c r="D87" s="221"/>
      <c r="E87" s="221"/>
      <c r="F87" s="221"/>
      <c r="G87" s="221"/>
      <c r="H87" s="221"/>
      <c r="I87" s="221"/>
      <c r="J87" s="221"/>
      <c r="K87" s="221"/>
      <c r="L87" s="221"/>
      <c r="M87" s="221"/>
      <c r="N87" s="221"/>
      <c r="O87" s="221"/>
      <c r="P87" s="221"/>
      <c r="Q87" s="221"/>
      <c r="R87" s="221"/>
      <c r="S87" s="221"/>
      <c r="T87" s="221"/>
      <c r="U87" s="221"/>
      <c r="V87" s="221"/>
      <c r="W87" s="221"/>
      <c r="X87" s="221"/>
      <c r="Y87" s="221"/>
      <c r="Z87" s="221"/>
      <c r="AA87" s="221"/>
      <c r="AB87" s="221"/>
      <c r="AC87" s="221"/>
      <c r="AD87" s="221"/>
      <c r="AE87" s="221"/>
      <c r="AF87" s="243"/>
    </row>
    <row r="88" spans="1:32" ht="12.75" customHeight="1" x14ac:dyDescent="0.2">
      <c r="A88" s="8"/>
      <c r="B88" s="242"/>
      <c r="C88" s="221"/>
      <c r="D88" s="221"/>
      <c r="E88" s="221"/>
      <c r="F88" s="221"/>
      <c r="G88" s="221"/>
      <c r="H88" s="221"/>
      <c r="I88" s="221"/>
      <c r="J88" s="221"/>
      <c r="K88" s="221"/>
      <c r="L88" s="221"/>
      <c r="M88" s="221"/>
      <c r="N88" s="221"/>
      <c r="O88" s="221"/>
      <c r="P88" s="221"/>
      <c r="Q88" s="221"/>
      <c r="R88" s="221"/>
      <c r="S88" s="221"/>
      <c r="T88" s="221"/>
      <c r="U88" s="221"/>
      <c r="V88" s="221"/>
      <c r="W88" s="221"/>
      <c r="X88" s="221"/>
      <c r="Y88" s="221"/>
      <c r="Z88" s="221"/>
      <c r="AA88" s="221"/>
      <c r="AB88" s="221"/>
      <c r="AC88" s="221"/>
      <c r="AD88" s="221"/>
      <c r="AE88" s="221"/>
      <c r="AF88" s="243"/>
    </row>
    <row r="89" spans="1:32" ht="12.75" customHeight="1" x14ac:dyDescent="0.2">
      <c r="A89" s="8"/>
      <c r="B89" s="242"/>
      <c r="C89" s="221"/>
      <c r="D89" s="221"/>
      <c r="E89" s="221"/>
      <c r="F89" s="221"/>
      <c r="G89" s="221"/>
      <c r="H89" s="221"/>
      <c r="I89" s="221"/>
      <c r="J89" s="221"/>
      <c r="K89" s="221"/>
      <c r="L89" s="221"/>
      <c r="M89" s="221"/>
      <c r="N89" s="221"/>
      <c r="O89" s="221"/>
      <c r="P89" s="221"/>
      <c r="Q89" s="221"/>
      <c r="R89" s="221"/>
      <c r="S89" s="221"/>
      <c r="T89" s="221"/>
      <c r="U89" s="221"/>
      <c r="V89" s="221"/>
      <c r="W89" s="221"/>
      <c r="X89" s="221"/>
      <c r="Y89" s="221"/>
      <c r="Z89" s="221"/>
      <c r="AA89" s="221"/>
      <c r="AB89" s="221"/>
      <c r="AC89" s="221"/>
      <c r="AD89" s="221"/>
      <c r="AE89" s="221"/>
      <c r="AF89" s="243"/>
    </row>
    <row r="90" spans="1:32" ht="12.75" customHeight="1" x14ac:dyDescent="0.2">
      <c r="A90" s="8"/>
      <c r="B90" s="242"/>
      <c r="C90" s="221"/>
      <c r="D90" s="221"/>
      <c r="E90" s="221"/>
      <c r="F90" s="221"/>
      <c r="G90" s="221"/>
      <c r="H90" s="221"/>
      <c r="I90" s="221"/>
      <c r="J90" s="221"/>
      <c r="K90" s="221"/>
      <c r="L90" s="221"/>
      <c r="M90" s="221"/>
      <c r="N90" s="221"/>
      <c r="O90" s="221"/>
      <c r="P90" s="221"/>
      <c r="Q90" s="221"/>
      <c r="R90" s="221"/>
      <c r="S90" s="221"/>
      <c r="T90" s="221"/>
      <c r="U90" s="221"/>
      <c r="V90" s="221"/>
      <c r="W90" s="221"/>
      <c r="X90" s="221"/>
      <c r="Y90" s="221"/>
      <c r="Z90" s="221"/>
      <c r="AA90" s="221"/>
      <c r="AB90" s="221"/>
      <c r="AC90" s="221"/>
      <c r="AD90" s="221"/>
      <c r="AE90" s="221"/>
      <c r="AF90" s="243"/>
    </row>
    <row r="91" spans="1:32" ht="12.75" customHeight="1" x14ac:dyDescent="0.2">
      <c r="A91" s="8"/>
      <c r="B91" s="242"/>
      <c r="C91" s="221"/>
      <c r="D91" s="221"/>
      <c r="E91" s="221"/>
      <c r="F91" s="221"/>
      <c r="G91" s="221"/>
      <c r="H91" s="221"/>
      <c r="I91" s="221"/>
      <c r="J91" s="221"/>
      <c r="K91" s="221"/>
      <c r="L91" s="221"/>
      <c r="M91" s="221"/>
      <c r="N91" s="221"/>
      <c r="O91" s="221"/>
      <c r="P91" s="221"/>
      <c r="Q91" s="221"/>
      <c r="R91" s="221"/>
      <c r="S91" s="221"/>
      <c r="T91" s="221"/>
      <c r="U91" s="221"/>
      <c r="V91" s="221"/>
      <c r="W91" s="221"/>
      <c r="X91" s="221"/>
      <c r="Y91" s="221"/>
      <c r="Z91" s="221"/>
      <c r="AA91" s="221"/>
      <c r="AB91" s="221"/>
      <c r="AC91" s="221"/>
      <c r="AD91" s="221"/>
      <c r="AE91" s="221"/>
      <c r="AF91" s="243"/>
    </row>
    <row r="92" spans="1:32" ht="12.75" customHeight="1" x14ac:dyDescent="0.2">
      <c r="A92" s="8"/>
      <c r="B92" s="242"/>
      <c r="C92" s="221"/>
      <c r="D92" s="221"/>
      <c r="E92" s="221"/>
      <c r="F92" s="221"/>
      <c r="G92" s="221"/>
      <c r="H92" s="221"/>
      <c r="I92" s="221"/>
      <c r="J92" s="221"/>
      <c r="K92" s="221"/>
      <c r="L92" s="221"/>
      <c r="M92" s="221"/>
      <c r="N92" s="221"/>
      <c r="O92" s="221"/>
      <c r="P92" s="221"/>
      <c r="Q92" s="221"/>
      <c r="R92" s="221"/>
      <c r="S92" s="221"/>
      <c r="T92" s="221"/>
      <c r="U92" s="221"/>
      <c r="V92" s="221"/>
      <c r="W92" s="221"/>
      <c r="X92" s="221"/>
      <c r="Y92" s="221"/>
      <c r="Z92" s="221"/>
      <c r="AA92" s="221"/>
      <c r="AB92" s="221"/>
      <c r="AC92" s="221"/>
      <c r="AD92" s="221"/>
      <c r="AE92" s="221"/>
      <c r="AF92" s="243"/>
    </row>
    <row r="93" spans="1:32" ht="12.75" customHeight="1" x14ac:dyDescent="0.2">
      <c r="A93" s="8"/>
      <c r="B93" s="242"/>
      <c r="C93" s="221"/>
      <c r="D93" s="221"/>
      <c r="E93" s="221"/>
      <c r="F93" s="221"/>
      <c r="G93" s="221"/>
      <c r="H93" s="221"/>
      <c r="I93" s="221"/>
      <c r="J93" s="221"/>
      <c r="K93" s="221"/>
      <c r="L93" s="221"/>
      <c r="M93" s="221"/>
      <c r="N93" s="221"/>
      <c r="O93" s="221"/>
      <c r="P93" s="221"/>
      <c r="Q93" s="221"/>
      <c r="R93" s="221"/>
      <c r="S93" s="221"/>
      <c r="T93" s="221"/>
      <c r="U93" s="221"/>
      <c r="V93" s="221"/>
      <c r="W93" s="221"/>
      <c r="X93" s="221"/>
      <c r="Y93" s="221"/>
      <c r="Z93" s="221"/>
      <c r="AA93" s="221"/>
      <c r="AB93" s="221"/>
      <c r="AC93" s="221"/>
      <c r="AD93" s="221"/>
      <c r="AE93" s="221"/>
      <c r="AF93" s="243"/>
    </row>
    <row r="94" spans="1:32" ht="12.75" customHeight="1" x14ac:dyDescent="0.2">
      <c r="A94" s="8"/>
      <c r="B94" s="242"/>
      <c r="C94" s="221"/>
      <c r="D94" s="221"/>
      <c r="E94" s="221"/>
      <c r="F94" s="221"/>
      <c r="G94" s="221"/>
      <c r="H94" s="221"/>
      <c r="I94" s="221"/>
      <c r="J94" s="221"/>
      <c r="K94" s="221"/>
      <c r="L94" s="221"/>
      <c r="M94" s="221"/>
      <c r="N94" s="221"/>
      <c r="O94" s="221"/>
      <c r="P94" s="221"/>
      <c r="Q94" s="221"/>
      <c r="R94" s="221"/>
      <c r="S94" s="221"/>
      <c r="T94" s="221"/>
      <c r="U94" s="221"/>
      <c r="V94" s="221"/>
      <c r="W94" s="221"/>
      <c r="X94" s="221"/>
      <c r="Y94" s="221"/>
      <c r="Z94" s="221"/>
      <c r="AA94" s="221"/>
      <c r="AB94" s="221"/>
      <c r="AC94" s="221"/>
      <c r="AD94" s="221"/>
      <c r="AE94" s="221"/>
      <c r="AF94" s="243"/>
    </row>
    <row r="95" spans="1:32" ht="12.75" customHeight="1" x14ac:dyDescent="0.2">
      <c r="A95" s="8"/>
      <c r="B95" s="242"/>
      <c r="C95" s="221"/>
      <c r="D95" s="221"/>
      <c r="E95" s="221"/>
      <c r="F95" s="221"/>
      <c r="G95" s="221"/>
      <c r="H95" s="221"/>
      <c r="I95" s="221"/>
      <c r="J95" s="221"/>
      <c r="K95" s="221"/>
      <c r="L95" s="221"/>
      <c r="M95" s="221"/>
      <c r="N95" s="221"/>
      <c r="O95" s="221"/>
      <c r="P95" s="221"/>
      <c r="Q95" s="221"/>
      <c r="R95" s="221"/>
      <c r="S95" s="221"/>
      <c r="T95" s="221"/>
      <c r="U95" s="221"/>
      <c r="V95" s="221"/>
      <c r="W95" s="221"/>
      <c r="X95" s="221"/>
      <c r="Y95" s="221"/>
      <c r="Z95" s="221"/>
      <c r="AA95" s="221"/>
      <c r="AB95" s="221"/>
      <c r="AC95" s="221"/>
      <c r="AD95" s="221"/>
      <c r="AE95" s="221"/>
      <c r="AF95" s="243"/>
    </row>
    <row r="96" spans="1:32" ht="12.75" customHeight="1" x14ac:dyDescent="0.2">
      <c r="A96" s="8"/>
      <c r="B96" s="242"/>
      <c r="C96" s="221"/>
      <c r="D96" s="221"/>
      <c r="E96" s="221"/>
      <c r="F96" s="221"/>
      <c r="G96" s="221"/>
      <c r="H96" s="221"/>
      <c r="I96" s="221"/>
      <c r="J96" s="221"/>
      <c r="K96" s="221"/>
      <c r="L96" s="221"/>
      <c r="M96" s="221"/>
      <c r="N96" s="221"/>
      <c r="O96" s="221"/>
      <c r="P96" s="221"/>
      <c r="Q96" s="221"/>
      <c r="R96" s="221"/>
      <c r="S96" s="221"/>
      <c r="T96" s="221"/>
      <c r="U96" s="221"/>
      <c r="V96" s="221"/>
      <c r="W96" s="221"/>
      <c r="X96" s="221"/>
      <c r="Y96" s="221"/>
      <c r="Z96" s="221"/>
      <c r="AA96" s="221"/>
      <c r="AB96" s="221"/>
      <c r="AC96" s="221"/>
      <c r="AD96" s="221"/>
      <c r="AE96" s="221"/>
      <c r="AF96" s="243"/>
    </row>
    <row r="97" spans="1:32" ht="12.75" customHeight="1" x14ac:dyDescent="0.2">
      <c r="A97" s="8"/>
      <c r="B97" s="242"/>
      <c r="C97" s="221"/>
      <c r="D97" s="221"/>
      <c r="E97" s="221"/>
      <c r="F97" s="221"/>
      <c r="G97" s="221"/>
      <c r="H97" s="221"/>
      <c r="I97" s="221"/>
      <c r="J97" s="221"/>
      <c r="K97" s="221"/>
      <c r="L97" s="221"/>
      <c r="M97" s="221"/>
      <c r="N97" s="221"/>
      <c r="O97" s="221"/>
      <c r="P97" s="221"/>
      <c r="Q97" s="221"/>
      <c r="R97" s="221"/>
      <c r="S97" s="221"/>
      <c r="T97" s="221"/>
      <c r="U97" s="221"/>
      <c r="V97" s="221"/>
      <c r="W97" s="221"/>
      <c r="X97" s="221"/>
      <c r="Y97" s="221"/>
      <c r="Z97" s="221"/>
      <c r="AA97" s="221"/>
      <c r="AB97" s="221"/>
      <c r="AC97" s="221"/>
      <c r="AD97" s="221"/>
      <c r="AE97" s="221"/>
      <c r="AF97" s="243"/>
    </row>
    <row r="98" spans="1:32" ht="12.75" customHeight="1" x14ac:dyDescent="0.2">
      <c r="A98" s="8"/>
      <c r="B98" s="242"/>
      <c r="C98" s="221"/>
      <c r="D98" s="221"/>
      <c r="E98" s="221"/>
      <c r="F98" s="221"/>
      <c r="G98" s="221"/>
      <c r="H98" s="221"/>
      <c r="I98" s="221"/>
      <c r="J98" s="221"/>
      <c r="K98" s="221"/>
      <c r="L98" s="221"/>
      <c r="M98" s="221"/>
      <c r="N98" s="221"/>
      <c r="O98" s="221"/>
      <c r="P98" s="221"/>
      <c r="Q98" s="221"/>
      <c r="R98" s="221"/>
      <c r="S98" s="221"/>
      <c r="T98" s="221"/>
      <c r="U98" s="221"/>
      <c r="V98" s="221"/>
      <c r="W98" s="221"/>
      <c r="X98" s="221"/>
      <c r="Y98" s="221"/>
      <c r="Z98" s="221"/>
      <c r="AA98" s="221"/>
      <c r="AB98" s="221"/>
      <c r="AC98" s="221"/>
      <c r="AD98" s="221"/>
      <c r="AE98" s="221"/>
      <c r="AF98" s="243"/>
    </row>
    <row r="99" spans="1:32" ht="12.75" customHeight="1" x14ac:dyDescent="0.2">
      <c r="A99" s="8"/>
      <c r="B99" s="242"/>
      <c r="C99" s="221"/>
      <c r="D99" s="221"/>
      <c r="E99" s="221"/>
      <c r="F99" s="221"/>
      <c r="G99" s="221"/>
      <c r="H99" s="221"/>
      <c r="I99" s="221"/>
      <c r="J99" s="221"/>
      <c r="K99" s="221"/>
      <c r="L99" s="221"/>
      <c r="M99" s="221"/>
      <c r="N99" s="221"/>
      <c r="O99" s="221"/>
      <c r="P99" s="221"/>
      <c r="Q99" s="221"/>
      <c r="R99" s="221"/>
      <c r="S99" s="221"/>
      <c r="T99" s="221"/>
      <c r="U99" s="221"/>
      <c r="V99" s="221"/>
      <c r="W99" s="221"/>
      <c r="X99" s="221"/>
      <c r="Y99" s="221"/>
      <c r="Z99" s="221"/>
      <c r="AA99" s="221"/>
      <c r="AB99" s="221"/>
      <c r="AC99" s="221"/>
      <c r="AD99" s="221"/>
      <c r="AE99" s="221"/>
      <c r="AF99" s="243"/>
    </row>
    <row r="100" spans="1:32" ht="12.75" customHeight="1" x14ac:dyDescent="0.2">
      <c r="A100" s="8"/>
      <c r="B100" s="544"/>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555"/>
    </row>
    <row r="101" spans="1:32" ht="12.7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row>
    <row r="102" spans="1:32" ht="12.7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row>
    <row r="103" spans="1:32" ht="12.7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row>
    <row r="104" spans="1:32" ht="12.7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row>
    <row r="105" spans="1:32" ht="12.7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row>
  </sheetData>
  <sheetProtection algorithmName="SHA-512" hashValue="WZoC9m4pj//yUZ2+A0nYpsvEknC40fOgbKi7wt54jrX+v7jJ414osLtQ/NbmMeis78aBb+4oJkzTiWMwpFXveQ==" saltValue="qPpuTE7p0S4ZSAYctsOZyQ==" spinCount="100000" sheet="1" scenarios="1" insertHyperlinks="0"/>
  <protectedRanges>
    <protectedRange sqref="C3:C4" name="YellowZone3"/>
    <protectedRange sqref="C10:C11 C14:C21 C23:C25 E14:E21 E10:E12 G10:G11 G14:G21 I14:I21 I10:I11 K10:K11 K14:K21 E23:E25 G23:G25 I23:I25 K23:K25" name="YellowZone_1"/>
    <protectedRange sqref="C3:C4 M8:AF31 B32:AF100" name="YellowZone"/>
  </protectedRanges>
  <mergeCells count="8">
    <mergeCell ref="K8:L8"/>
    <mergeCell ref="G13:H13"/>
    <mergeCell ref="B29:L31"/>
    <mergeCell ref="G6:H7"/>
    <mergeCell ref="C8:D8"/>
    <mergeCell ref="E8:F8"/>
    <mergeCell ref="G8:H8"/>
    <mergeCell ref="I8:J8"/>
  </mergeCells>
  <conditionalFormatting sqref="C8 E8 D10:D11 J10:J11 L10:L11 F10:H12 D14:D15 F14:H15 J14:J15 L14:L15 D18 D26:D28 F26:H28 J26:J28 L26:L28">
    <cfRule type="expression" dxfId="134" priority="1" stopIfTrue="1">
      <formula>C8="FAIL"</formula>
    </cfRule>
    <cfRule type="expression" dxfId="133" priority="2" stopIfTrue="1">
      <formula>C8="PASS"</formula>
    </cfRule>
  </conditionalFormatting>
  <conditionalFormatting sqref="F18:H18">
    <cfRule type="expression" dxfId="132" priority="3" stopIfTrue="1">
      <formula>F18="PASS"</formula>
    </cfRule>
    <cfRule type="expression" dxfId="131" priority="4" stopIfTrue="1">
      <formula>F18="FAIL"</formula>
    </cfRule>
  </conditionalFormatting>
  <conditionalFormatting sqref="G8:I8 K8">
    <cfRule type="expression" dxfId="130" priority="5" stopIfTrue="1">
      <formula>G8="PASS"</formula>
    </cfRule>
    <cfRule type="expression" dxfId="129" priority="6" stopIfTrue="1">
      <formula>G8="FAIL"</formula>
    </cfRule>
    <cfRule type="expression" dxfId="128" priority="7" stopIfTrue="1">
      <formula>G8="N/A"</formula>
    </cfRule>
  </conditionalFormatting>
  <conditionalFormatting sqref="H10:H11 H18 H14:H15 H26:H28">
    <cfRule type="expression" dxfId="127" priority="9" stopIfTrue="1">
      <formula>H10="FAIL"</formula>
    </cfRule>
  </conditionalFormatting>
  <conditionalFormatting sqref="H18 H10:H11">
    <cfRule type="expression" dxfId="126" priority="8" stopIfTrue="1">
      <formula>H10="PASS"</formula>
    </cfRule>
  </conditionalFormatting>
  <conditionalFormatting sqref="J18">
    <cfRule type="expression" dxfId="125" priority="10" stopIfTrue="1">
      <formula>J18="PASS"</formula>
    </cfRule>
    <cfRule type="expression" dxfId="124" priority="11" stopIfTrue="1">
      <formula>J18="FAIL"</formula>
    </cfRule>
  </conditionalFormatting>
  <conditionalFormatting sqref="L18">
    <cfRule type="expression" dxfId="123" priority="12" stopIfTrue="1">
      <formula>L18="PASS"</formula>
    </cfRule>
    <cfRule type="expression" dxfId="122" priority="13" stopIfTrue="1">
      <formula>L18="FAIL"</formula>
    </cfRule>
  </conditionalFormatting>
  <dataValidations count="3">
    <dataValidation type="list" allowBlank="1" showErrorMessage="1" sqref="C4" xr:uid="{00000000-0002-0000-1F00-000000000000}">
      <formula1>"YES,NO"</formula1>
    </dataValidation>
    <dataValidation type="list" allowBlank="1" showErrorMessage="1" sqref="C21 E21 G21 I21 K21" xr:uid="{7CD72A50-5923-4F08-99AE-F7626EA5B175}">
      <formula1>Material</formula1>
    </dataValidation>
    <dataValidation type="list" allowBlank="1" showErrorMessage="1" sqref="C3" xr:uid="{00000000-0002-0000-1F00-000002000000}">
      <formula1>"2,3,4"</formula1>
    </dataValidation>
  </dataValidations>
  <hyperlinks>
    <hyperlink ref="M3" location="'Cover Sheet'!A1" display="BACK to COVER SHEET" xr:uid="{00000000-0004-0000-1F00-000000000000}"/>
    <hyperlink ref="B32" location="'Monocoque Attachments Guidance'!A1" display="Link to guidance notes" xr:uid="{00000000-0004-0000-1F00-000005000000}"/>
    <hyperlink ref="C22" location="MaterialData!A1" display="MaterialData!A1" xr:uid="{1484FE7E-2921-4171-90EF-04CAA98F1132}"/>
    <hyperlink ref="E22" location="MaterialData!A1" display="MaterialData!A1" xr:uid="{D8BDA420-BD39-47A6-B769-693E197B8357}"/>
    <hyperlink ref="G22" location="MaterialData!A1" display="MaterialData!A1" xr:uid="{FEE28981-DF86-4FF9-802E-46AF45E0A400}"/>
    <hyperlink ref="I22" location="MaterialData!A1" display="MaterialData!A1" xr:uid="{B86F6572-6AB0-4172-981D-5CD5093A971D}"/>
    <hyperlink ref="K22" location="MaterialData!A1" display="MaterialData!A1" xr:uid="{34DC045C-087B-40EF-9290-9207D2EBAA27}"/>
  </hyperlinks>
  <pageMargins left="0.75" right="0.75" top="1" bottom="1" header="0" footer="0"/>
  <pageSetup paperSize="9" orientation="portrait"/>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9">
    <tabColor rgb="FFC6D9F0"/>
  </sheetPr>
  <dimension ref="A1:AE105"/>
  <sheetViews>
    <sheetView showGridLines="0" workbookViewId="0"/>
  </sheetViews>
  <sheetFormatPr defaultColWidth="14.42578125" defaultRowHeight="15" customHeight="1" x14ac:dyDescent="0.2"/>
  <cols>
    <col min="1" max="1" width="4.28515625" customWidth="1"/>
    <col min="2" max="2" width="29" customWidth="1"/>
    <col min="3" max="3" width="12.7109375" customWidth="1"/>
    <col min="4" max="4" width="14.7109375" customWidth="1"/>
    <col min="5" max="5" width="12.7109375" customWidth="1"/>
    <col min="6" max="6" width="14.7109375" customWidth="1"/>
    <col min="7" max="7" width="12.7109375" customWidth="1"/>
    <col min="8" max="8" width="14.7109375" customWidth="1"/>
    <col min="9" max="9" width="12.7109375" customWidth="1"/>
    <col min="10" max="10" width="14.7109375" customWidth="1"/>
    <col min="11" max="11" width="12.7109375" customWidth="1"/>
    <col min="12" max="12" width="14.7109375" customWidth="1"/>
    <col min="13" max="31" width="11.42578125" customWidth="1"/>
  </cols>
  <sheetData>
    <row r="1" spans="2:31" ht="12.75" customHeight="1" x14ac:dyDescent="0.25">
      <c r="B1" s="77" t="s">
        <v>649</v>
      </c>
    </row>
    <row r="2" spans="2:31" ht="12.75" customHeight="1" x14ac:dyDescent="0.2">
      <c r="C2" s="50"/>
      <c r="D2" s="50"/>
    </row>
    <row r="3" spans="2:31" ht="12.75" customHeight="1" x14ac:dyDescent="0.2">
      <c r="B3" s="23" t="s">
        <v>619</v>
      </c>
      <c r="C3" s="119">
        <v>0</v>
      </c>
      <c r="D3" s="5"/>
      <c r="M3" s="9" t="s">
        <v>240</v>
      </c>
      <c r="N3" s="9"/>
      <c r="O3" s="9"/>
    </row>
    <row r="4" spans="2:31" ht="12.75" customHeight="1" x14ac:dyDescent="0.2">
      <c r="B4" s="23" t="s">
        <v>650</v>
      </c>
      <c r="C4" s="119" t="s">
        <v>651</v>
      </c>
      <c r="D4" s="5"/>
    </row>
    <row r="5" spans="2:31" ht="12.75" customHeight="1" x14ac:dyDescent="0.2"/>
    <row r="6" spans="2:31" ht="12.75" customHeight="1" x14ac:dyDescent="0.2">
      <c r="C6" s="1107" t="s">
        <v>623</v>
      </c>
      <c r="D6" s="773"/>
      <c r="E6" s="1107" t="s">
        <v>624</v>
      </c>
      <c r="F6" s="772"/>
      <c r="G6" s="1107" t="s">
        <v>652</v>
      </c>
      <c r="H6" s="773"/>
      <c r="I6" s="661" t="s">
        <v>622</v>
      </c>
      <c r="J6" s="653"/>
      <c r="K6" s="667" t="s">
        <v>622</v>
      </c>
      <c r="L6" s="539"/>
      <c r="M6" s="5"/>
      <c r="N6" s="5"/>
    </row>
    <row r="7" spans="2:31" ht="12.75" customHeight="1" x14ac:dyDescent="0.2">
      <c r="C7" s="776"/>
      <c r="D7" s="778"/>
      <c r="E7" s="776"/>
      <c r="F7" s="777"/>
      <c r="G7" s="776"/>
      <c r="H7" s="778"/>
      <c r="I7" s="664" t="s">
        <v>625</v>
      </c>
      <c r="J7" s="668"/>
      <c r="K7" s="662" t="s">
        <v>626</v>
      </c>
      <c r="L7" s="577"/>
      <c r="M7" s="5"/>
      <c r="N7" s="5"/>
    </row>
    <row r="8" spans="2:31" ht="12.75" customHeight="1" x14ac:dyDescent="0.2">
      <c r="B8" s="499" t="s">
        <v>627</v>
      </c>
      <c r="C8" s="1094" t="str">
        <f>IF($C$3=0,"LAMINATED",IF(AND(D10="PASS",D11="PASS",D14="PASS",D15="PASS",D26="PASS",D18="PASS",D27="PASS",D28="pass"),"PASS","FAIL"))</f>
        <v>LAMINATED</v>
      </c>
      <c r="D8" s="765"/>
      <c r="E8" s="1094" t="str">
        <f>IF($C$3=0,"LAMINATED",IF(AND(F10="PASS",F11="PASS",F12="PASS",F14="PASS",F15="PASS",F26="PASS",F18="PASS",F27="PASS",F28="pass"),"PASS","FAIL"))</f>
        <v>LAMINATED</v>
      </c>
      <c r="F8" s="765"/>
      <c r="G8" s="1094" t="str">
        <f>IF($C$3=0,"LAMINATED",IF(AND(H10="PASS",H11="PASS",H14="PASS",H15="PASS",H26="PASS",H18="PASS",H27="PASS",H28="pass"),"PASS","FAIL"))</f>
        <v>LAMINATED</v>
      </c>
      <c r="H8" s="765"/>
      <c r="I8" s="1108" t="str">
        <f>IF($C$3&lt;=3,"N/A",IF(AND(J10="PASS",J11="PASS",J14="PASS",J15="PASS",J26="PASS",J18="PASS",J27="PASS",J28="pass"),"PASS","FAIL"))</f>
        <v>N/A</v>
      </c>
      <c r="J8" s="778"/>
      <c r="K8" s="1108" t="str">
        <f>IF($C$3&lt;=4,"N/A",IF(AND(L10="PASS",L11="PASS",L14="PASS",L15="PASS",L26="PASS",L18="PASS",L27="PASS",L28="pass"),"PASS","FAIL"))</f>
        <v>N/A</v>
      </c>
      <c r="L8" s="778"/>
      <c r="M8" s="224"/>
      <c r="N8" s="224"/>
      <c r="O8" s="224"/>
      <c r="P8" s="224"/>
      <c r="Q8" s="224"/>
      <c r="R8" s="224"/>
      <c r="S8" s="224"/>
      <c r="T8" s="224"/>
      <c r="U8" s="224"/>
      <c r="V8" s="224"/>
      <c r="W8" s="224"/>
      <c r="X8" s="224"/>
      <c r="Y8" s="224"/>
      <c r="Z8" s="224"/>
      <c r="AA8" s="224"/>
      <c r="AB8" s="224"/>
      <c r="AC8" s="224"/>
      <c r="AD8" s="224"/>
      <c r="AE8" s="560"/>
    </row>
    <row r="9" spans="2:31" ht="12.75" customHeight="1" x14ac:dyDescent="0.2">
      <c r="B9" s="494"/>
      <c r="C9" s="1110"/>
      <c r="D9" s="765"/>
      <c r="E9" s="1110"/>
      <c r="F9" s="765"/>
      <c r="G9" s="1110"/>
      <c r="H9" s="765"/>
      <c r="I9" s="1110"/>
      <c r="J9" s="765"/>
      <c r="K9" s="763"/>
      <c r="L9" s="765"/>
      <c r="M9" s="221"/>
      <c r="N9" s="221"/>
      <c r="O9" s="221"/>
      <c r="P9" s="221"/>
      <c r="Q9" s="221"/>
      <c r="R9" s="221"/>
      <c r="S9" s="221"/>
      <c r="T9" s="221"/>
      <c r="U9" s="221"/>
      <c r="V9" s="221"/>
      <c r="W9" s="221"/>
      <c r="X9" s="221"/>
      <c r="Y9" s="221"/>
      <c r="Z9" s="221"/>
      <c r="AA9" s="221"/>
      <c r="AB9" s="221"/>
      <c r="AC9" s="221"/>
      <c r="AD9" s="221"/>
      <c r="AE9" s="243"/>
    </row>
    <row r="10" spans="2:31" ht="12.75" customHeight="1" x14ac:dyDescent="0.2">
      <c r="B10" s="495" t="s">
        <v>628</v>
      </c>
      <c r="C10" s="487">
        <v>0</v>
      </c>
      <c r="D10" s="488" t="str">
        <f>IF(C10&gt;=8,"PASS","FAIL")</f>
        <v>FAIL</v>
      </c>
      <c r="E10" s="157">
        <v>0</v>
      </c>
      <c r="F10" s="489" t="str">
        <f>IF(E10&gt;=8,"PASS","FAIL")</f>
        <v>FAIL</v>
      </c>
      <c r="G10" s="157">
        <v>0</v>
      </c>
      <c r="H10" s="489" t="str">
        <f>IF(G10&gt;=8,"PASS","FAIL")</f>
        <v>FAIL</v>
      </c>
      <c r="I10" s="157">
        <v>0</v>
      </c>
      <c r="J10" s="489" t="str">
        <f>IF(I10&gt;=8,"PASS","FAIL")</f>
        <v>FAIL</v>
      </c>
      <c r="K10" s="157">
        <v>0</v>
      </c>
      <c r="L10" s="489" t="str">
        <f>IF(K10&gt;=8,"PASS","FAIL")</f>
        <v>FAIL</v>
      </c>
      <c r="M10" s="221"/>
      <c r="N10" s="221"/>
      <c r="O10" s="221"/>
      <c r="P10" s="221"/>
      <c r="Q10" s="221"/>
      <c r="R10" s="221"/>
      <c r="S10" s="221"/>
      <c r="T10" s="221"/>
      <c r="U10" s="221"/>
      <c r="V10" s="221"/>
      <c r="W10" s="221"/>
      <c r="X10" s="221"/>
      <c r="Y10" s="221"/>
      <c r="Z10" s="221"/>
      <c r="AA10" s="221"/>
      <c r="AB10" s="221"/>
      <c r="AC10" s="221"/>
      <c r="AD10" s="221"/>
      <c r="AE10" s="243"/>
    </row>
    <row r="11" spans="2:31" ht="12.75" customHeight="1" x14ac:dyDescent="0.2">
      <c r="B11" s="496" t="s">
        <v>629</v>
      </c>
      <c r="C11" s="87">
        <v>0</v>
      </c>
      <c r="D11" s="159" t="str">
        <f>IF(C11&gt;=2,"PASS","FAIL")</f>
        <v>FAIL</v>
      </c>
      <c r="E11" s="78">
        <v>0</v>
      </c>
      <c r="F11" s="490" t="str">
        <f>IF(E11&gt;=2,"PASS","FAIL")</f>
        <v>FAIL</v>
      </c>
      <c r="G11" s="78">
        <v>0</v>
      </c>
      <c r="H11" s="490" t="str">
        <f>IF(G11&gt;=2,"PASS","FAIL")</f>
        <v>FAIL</v>
      </c>
      <c r="I11" s="78">
        <v>0</v>
      </c>
      <c r="J11" s="490" t="str">
        <f>IF(I11&gt;=2,"PASS","FAIL")</f>
        <v>FAIL</v>
      </c>
      <c r="K11" s="78">
        <v>0</v>
      </c>
      <c r="L11" s="490" t="str">
        <f>IF(K11&gt;=2,"PASS","FAIL")</f>
        <v>FAIL</v>
      </c>
      <c r="M11" s="221"/>
      <c r="N11" s="221"/>
      <c r="O11" s="221"/>
      <c r="P11" s="221"/>
      <c r="Q11" s="221"/>
      <c r="R11" s="221"/>
      <c r="S11" s="221"/>
      <c r="T11" s="221"/>
      <c r="U11" s="221"/>
      <c r="V11" s="221"/>
      <c r="W11" s="221"/>
      <c r="X11" s="221"/>
      <c r="Y11" s="221"/>
      <c r="Z11" s="221"/>
      <c r="AA11" s="221"/>
      <c r="AB11" s="221"/>
      <c r="AC11" s="221"/>
      <c r="AD11" s="221"/>
      <c r="AE11" s="243"/>
    </row>
    <row r="12" spans="2:31" ht="12.75" customHeight="1" x14ac:dyDescent="0.2">
      <c r="B12" s="12" t="s">
        <v>630</v>
      </c>
      <c r="C12" s="1109"/>
      <c r="D12" s="773"/>
      <c r="E12" s="242"/>
      <c r="F12" s="488" t="str">
        <f>IF(OR(E12&gt;=50,E12=""),"FAIL","PASS")</f>
        <v>FAIL</v>
      </c>
      <c r="G12" s="1109"/>
      <c r="H12" s="773"/>
      <c r="I12" s="1109"/>
      <c r="J12" s="773"/>
      <c r="K12" s="1109"/>
      <c r="L12" s="773"/>
      <c r="M12" s="221"/>
      <c r="N12" s="221"/>
      <c r="O12" s="221"/>
      <c r="P12" s="221"/>
      <c r="Q12" s="221"/>
      <c r="R12" s="221"/>
      <c r="S12" s="221"/>
      <c r="T12" s="221"/>
      <c r="U12" s="221"/>
      <c r="V12" s="221"/>
      <c r="W12" s="221"/>
      <c r="X12" s="221"/>
      <c r="Y12" s="221"/>
      <c r="Z12" s="221"/>
      <c r="AA12" s="221"/>
      <c r="AB12" s="221"/>
      <c r="AC12" s="221"/>
      <c r="AD12" s="221"/>
      <c r="AE12" s="243"/>
    </row>
    <row r="13" spans="2:31" ht="12.75" customHeight="1" x14ac:dyDescent="0.2">
      <c r="B13" s="494"/>
      <c r="C13" s="1111"/>
      <c r="D13" s="765"/>
      <c r="E13" s="1111"/>
      <c r="F13" s="765"/>
      <c r="G13" s="1111"/>
      <c r="H13" s="765"/>
      <c r="I13" s="1111"/>
      <c r="J13" s="765"/>
      <c r="K13" s="1111"/>
      <c r="L13" s="765"/>
      <c r="M13" s="221"/>
      <c r="N13" s="221"/>
      <c r="O13" s="221"/>
      <c r="P13" s="221"/>
      <c r="Q13" s="221"/>
      <c r="R13" s="221"/>
      <c r="S13" s="221"/>
      <c r="T13" s="221"/>
      <c r="U13" s="221"/>
      <c r="V13" s="221"/>
      <c r="W13" s="221"/>
      <c r="X13" s="221"/>
      <c r="Y13" s="221"/>
      <c r="Z13" s="221"/>
      <c r="AA13" s="221"/>
      <c r="AB13" s="221"/>
      <c r="AC13" s="221"/>
      <c r="AD13" s="221"/>
      <c r="AE13" s="243"/>
    </row>
    <row r="14" spans="2:31" ht="12.75" customHeight="1" x14ac:dyDescent="0.2">
      <c r="B14" s="496" t="s">
        <v>631</v>
      </c>
      <c r="C14" s="163">
        <v>0</v>
      </c>
      <c r="D14" s="159" t="str">
        <f>IF(OR(AND($C$4="steel",C14&gt;(PI()*25.4)),AND($C$4="alu.",C14&gt;(PI()*30.5))),"PASS","FAIL")</f>
        <v>FAIL</v>
      </c>
      <c r="E14" s="163">
        <v>0</v>
      </c>
      <c r="F14" s="159" t="str">
        <f>IF(OR(AND($C$4="steel",E14&gt;(PI()*25.4)),AND($C$4="alu.",E14&gt;(PI()*30.5))),"PASS","FAIL")</f>
        <v>FAIL</v>
      </c>
      <c r="G14" s="163">
        <v>0</v>
      </c>
      <c r="H14" s="159" t="str">
        <f>IF(OR(AND($C$4="steel",G14&gt;(PI()*25.4)),AND($C$4="alu.",G14&gt;(PI()*30.5))),"PASS","FAIL")</f>
        <v>FAIL</v>
      </c>
      <c r="I14" s="163">
        <v>0</v>
      </c>
      <c r="J14" s="159" t="str">
        <f>IF(OR(AND($C$4="steel",I14&gt;(PI()*25.4)),AND($C$4="alu.",I14&gt;(PI()*30.5))),"PASS","FAIL")</f>
        <v>FAIL</v>
      </c>
      <c r="K14" s="163">
        <v>0</v>
      </c>
      <c r="L14" s="159" t="str">
        <f>IF(OR(AND($C$4="steel",K14&gt;(PI()*25.4)),AND($C$4="alu.",K14&gt;(PI()*30.5))),"PASS","FAIL")</f>
        <v>FAIL</v>
      </c>
      <c r="M14" s="221"/>
      <c r="N14" s="221"/>
      <c r="O14" s="221"/>
      <c r="P14" s="221"/>
      <c r="Q14" s="221"/>
      <c r="R14" s="221"/>
      <c r="S14" s="221"/>
      <c r="T14" s="221"/>
      <c r="U14" s="221"/>
      <c r="V14" s="221"/>
      <c r="W14" s="221"/>
      <c r="X14" s="221"/>
      <c r="Y14" s="221"/>
      <c r="Z14" s="221"/>
      <c r="AA14" s="221"/>
      <c r="AB14" s="221"/>
      <c r="AC14" s="221"/>
      <c r="AD14" s="221"/>
      <c r="AE14" s="243"/>
    </row>
    <row r="15" spans="2:31" ht="12.75" customHeight="1" x14ac:dyDescent="0.2">
      <c r="B15" s="496" t="s">
        <v>632</v>
      </c>
      <c r="C15" s="163">
        <v>0</v>
      </c>
      <c r="D15" s="159" t="str">
        <f>IF(C15&gt;=2,"PASS","FAIL")</f>
        <v>FAIL</v>
      </c>
      <c r="E15" s="163">
        <v>0</v>
      </c>
      <c r="F15" s="490" t="str">
        <f>IF(E15&gt;=2,"PASS","FAIL")</f>
        <v>FAIL</v>
      </c>
      <c r="G15" s="163">
        <v>0</v>
      </c>
      <c r="H15" s="490" t="str">
        <f>IF(G15&gt;=2,"PASS","FAIL")</f>
        <v>FAIL</v>
      </c>
      <c r="I15" s="163">
        <v>0</v>
      </c>
      <c r="J15" s="490" t="str">
        <f>IF(I15&gt;=2,"PASS","FAIL")</f>
        <v>FAIL</v>
      </c>
      <c r="K15" s="163">
        <v>0</v>
      </c>
      <c r="L15" s="490" t="str">
        <f>IF(K15&gt;=2,"PASS","FAIL")</f>
        <v>FAIL</v>
      </c>
      <c r="M15" s="221"/>
      <c r="N15" s="221"/>
      <c r="O15" s="221"/>
      <c r="P15" s="221"/>
      <c r="Q15" s="221"/>
      <c r="R15" s="221"/>
      <c r="S15" s="221"/>
      <c r="T15" s="221"/>
      <c r="U15" s="221"/>
      <c r="V15" s="221"/>
      <c r="W15" s="221"/>
      <c r="X15" s="221"/>
      <c r="Y15" s="221"/>
      <c r="Z15" s="221"/>
      <c r="AA15" s="221"/>
      <c r="AB15" s="221"/>
      <c r="AC15" s="221"/>
      <c r="AD15" s="221"/>
      <c r="AE15" s="243"/>
    </row>
    <row r="16" spans="2:31" ht="12.75" customHeight="1" x14ac:dyDescent="0.2">
      <c r="B16" s="496" t="s">
        <v>633</v>
      </c>
      <c r="C16" s="163">
        <v>0</v>
      </c>
      <c r="D16" s="159"/>
      <c r="E16" s="163">
        <v>0</v>
      </c>
      <c r="F16" s="490"/>
      <c r="G16" s="163">
        <v>0</v>
      </c>
      <c r="H16" s="490"/>
      <c r="I16" s="163">
        <v>0</v>
      </c>
      <c r="J16" s="490"/>
      <c r="K16" s="163">
        <v>0</v>
      </c>
      <c r="L16" s="490"/>
      <c r="M16" s="221"/>
      <c r="N16" s="221"/>
      <c r="O16" s="221"/>
      <c r="P16" s="221"/>
      <c r="Q16" s="221"/>
      <c r="R16" s="221"/>
      <c r="S16" s="221"/>
      <c r="T16" s="221"/>
      <c r="U16" s="221"/>
      <c r="V16" s="221"/>
      <c r="W16" s="221"/>
      <c r="X16" s="221"/>
      <c r="Y16" s="221"/>
      <c r="Z16" s="221"/>
      <c r="AA16" s="221"/>
      <c r="AB16" s="221"/>
      <c r="AC16" s="221"/>
      <c r="AD16" s="221"/>
      <c r="AE16" s="243"/>
    </row>
    <row r="17" spans="1:31" ht="12.75" customHeight="1" x14ac:dyDescent="0.2">
      <c r="B17" s="496" t="s">
        <v>634</v>
      </c>
      <c r="C17" s="163">
        <v>0</v>
      </c>
      <c r="D17" s="159"/>
      <c r="E17" s="163">
        <v>0</v>
      </c>
      <c r="F17" s="490"/>
      <c r="G17" s="163">
        <v>0</v>
      </c>
      <c r="H17" s="490"/>
      <c r="I17" s="163">
        <v>0</v>
      </c>
      <c r="J17" s="490"/>
      <c r="K17" s="163">
        <v>0</v>
      </c>
      <c r="L17" s="490"/>
      <c r="M17" s="221"/>
      <c r="N17" s="221"/>
      <c r="O17" s="221"/>
      <c r="P17" s="221"/>
      <c r="Q17" s="221"/>
      <c r="R17" s="221"/>
      <c r="S17" s="221"/>
      <c r="T17" s="221"/>
      <c r="U17" s="221"/>
      <c r="V17" s="221"/>
      <c r="W17" s="221"/>
      <c r="X17" s="221"/>
      <c r="Y17" s="221"/>
      <c r="Z17" s="221"/>
      <c r="AA17" s="221"/>
      <c r="AB17" s="221"/>
      <c r="AC17" s="221"/>
      <c r="AD17" s="221"/>
      <c r="AE17" s="243"/>
    </row>
    <row r="18" spans="1:31" ht="12.75" customHeight="1" x14ac:dyDescent="0.2">
      <c r="B18" s="496" t="s">
        <v>635</v>
      </c>
      <c r="C18" s="78">
        <v>0</v>
      </c>
      <c r="D18" s="159" t="str">
        <f>IF(C18&gt;=2,"PASS","FAIL")</f>
        <v>FAIL</v>
      </c>
      <c r="E18" s="78">
        <v>0</v>
      </c>
      <c r="F18" s="490" t="str">
        <f>IF(E18&gt;=2,"PASS","FAIL")</f>
        <v>FAIL</v>
      </c>
      <c r="G18" s="78">
        <v>0</v>
      </c>
      <c r="H18" s="490" t="str">
        <f>IF(G18&gt;=2,"PASS","FAIL")</f>
        <v>FAIL</v>
      </c>
      <c r="I18" s="78">
        <v>0</v>
      </c>
      <c r="J18" s="490" t="str">
        <f>IF(I18&gt;=2,"PASS","FAIL")</f>
        <v>FAIL</v>
      </c>
      <c r="K18" s="78">
        <v>0</v>
      </c>
      <c r="L18" s="490" t="str">
        <f>IF(K18&gt;=2,"PASS","FAIL")</f>
        <v>FAIL</v>
      </c>
      <c r="M18" s="221"/>
      <c r="N18" s="221"/>
      <c r="O18" s="221"/>
      <c r="P18" s="221"/>
      <c r="Q18" s="221"/>
      <c r="R18" s="221"/>
      <c r="S18" s="221"/>
      <c r="T18" s="221"/>
      <c r="U18" s="221"/>
      <c r="V18" s="221"/>
      <c r="W18" s="221"/>
      <c r="X18" s="221"/>
      <c r="Y18" s="221"/>
      <c r="Z18" s="221"/>
      <c r="AA18" s="221"/>
      <c r="AB18" s="221"/>
      <c r="AC18" s="221"/>
      <c r="AD18" s="221"/>
      <c r="AE18" s="243"/>
    </row>
    <row r="19" spans="1:31" ht="12.75" customHeight="1" x14ac:dyDescent="0.2">
      <c r="B19" s="496" t="s">
        <v>636</v>
      </c>
      <c r="C19" s="78">
        <v>0</v>
      </c>
      <c r="D19" s="10"/>
      <c r="E19" s="78">
        <v>0</v>
      </c>
      <c r="F19" s="479"/>
      <c r="G19" s="78">
        <v>0</v>
      </c>
      <c r="H19" s="479"/>
      <c r="I19" s="78">
        <v>0</v>
      </c>
      <c r="J19" s="479"/>
      <c r="K19" s="78">
        <v>0</v>
      </c>
      <c r="L19" s="479"/>
      <c r="M19" s="221"/>
      <c r="N19" s="221"/>
      <c r="O19" s="221"/>
      <c r="P19" s="221"/>
      <c r="Q19" s="221"/>
      <c r="R19" s="221"/>
      <c r="S19" s="221"/>
      <c r="T19" s="221"/>
      <c r="U19" s="221"/>
      <c r="V19" s="221"/>
      <c r="W19" s="221"/>
      <c r="X19" s="221"/>
      <c r="Y19" s="221"/>
      <c r="Z19" s="221"/>
      <c r="AA19" s="221"/>
      <c r="AB19" s="221"/>
      <c r="AC19" s="221"/>
      <c r="AD19" s="221"/>
      <c r="AE19" s="243"/>
    </row>
    <row r="20" spans="1:31" ht="12.75" customHeight="1" x14ac:dyDescent="0.2">
      <c r="B20" s="496" t="s">
        <v>637</v>
      </c>
      <c r="C20" s="169">
        <v>0</v>
      </c>
      <c r="D20" s="159"/>
      <c r="E20" s="163">
        <v>0</v>
      </c>
      <c r="F20" s="490"/>
      <c r="G20" s="163">
        <v>0</v>
      </c>
      <c r="H20" s="490"/>
      <c r="I20" s="163">
        <v>0</v>
      </c>
      <c r="J20" s="490"/>
      <c r="K20" s="163">
        <v>0</v>
      </c>
      <c r="L20" s="490"/>
      <c r="M20" s="221"/>
      <c r="N20" s="221"/>
      <c r="O20" s="221"/>
      <c r="P20" s="221"/>
      <c r="Q20" s="221"/>
      <c r="R20" s="221"/>
      <c r="S20" s="221"/>
      <c r="T20" s="221"/>
      <c r="U20" s="221"/>
      <c r="V20" s="221"/>
      <c r="W20" s="221"/>
      <c r="X20" s="221"/>
      <c r="Y20" s="221"/>
      <c r="Z20" s="221"/>
      <c r="AA20" s="221"/>
      <c r="AB20" s="221"/>
      <c r="AC20" s="221"/>
      <c r="AD20" s="221"/>
      <c r="AE20" s="243"/>
    </row>
    <row r="21" spans="1:31" ht="12.75" customHeight="1" x14ac:dyDescent="0.2">
      <c r="B21" s="496" t="s">
        <v>638</v>
      </c>
      <c r="C21" s="163" t="s">
        <v>187</v>
      </c>
      <c r="D21" s="490"/>
      <c r="E21" s="163" t="s">
        <v>187</v>
      </c>
      <c r="F21" s="490"/>
      <c r="G21" s="163" t="s">
        <v>187</v>
      </c>
      <c r="H21" s="490"/>
      <c r="I21" s="163" t="s">
        <v>187</v>
      </c>
      <c r="J21" s="490"/>
      <c r="K21" s="163" t="s">
        <v>187</v>
      </c>
      <c r="L21" s="490"/>
      <c r="M21" s="221" t="s">
        <v>639</v>
      </c>
      <c r="N21" s="221"/>
      <c r="O21" s="221"/>
      <c r="P21" s="221"/>
      <c r="Q21" s="221"/>
      <c r="R21" s="221"/>
      <c r="S21" s="221"/>
      <c r="T21" s="221"/>
      <c r="U21" s="221"/>
      <c r="V21" s="221"/>
      <c r="W21" s="221"/>
      <c r="X21" s="221"/>
      <c r="Y21" s="221"/>
      <c r="Z21" s="221"/>
      <c r="AA21" s="221"/>
      <c r="AB21" s="221"/>
      <c r="AC21" s="221"/>
      <c r="AD21" s="221"/>
      <c r="AE21" s="243"/>
    </row>
    <row r="22" spans="1:31" ht="12.75" customHeight="1" x14ac:dyDescent="0.2">
      <c r="B22" s="496" t="s">
        <v>640</v>
      </c>
      <c r="C22" s="491" t="str">
        <f>HLOOKUP(C21,MaterialData!$C$3:$P$4,2,FALSE)</f>
        <v>vertical SIS</v>
      </c>
      <c r="D22" s="490"/>
      <c r="E22" s="491" t="str">
        <f>HLOOKUP(E21,MaterialData!$C$3:$P$4,2,FALSE)</f>
        <v>vertical SIS</v>
      </c>
      <c r="F22" s="490"/>
      <c r="G22" s="491" t="str">
        <f>HLOOKUP(G21,MaterialData!$C$3:$P$4,2,FALSE)</f>
        <v>vertical SIS</v>
      </c>
      <c r="H22" s="490"/>
      <c r="I22" s="491" t="str">
        <f>HLOOKUP(I21,MaterialData!$C$3:$P$4,2,FALSE)</f>
        <v>vertical SIS</v>
      </c>
      <c r="J22" s="490"/>
      <c r="K22" s="491" t="str">
        <f>HLOOKUP(K21,MaterialData!$C$3:$P$4,2,FALSE)</f>
        <v>vertical SIS</v>
      </c>
      <c r="L22" s="490"/>
      <c r="M22" s="221"/>
      <c r="N22" s="221"/>
      <c r="O22" s="221"/>
      <c r="P22" s="221"/>
      <c r="Q22" s="221"/>
      <c r="R22" s="221"/>
      <c r="S22" s="221"/>
      <c r="T22" s="221"/>
      <c r="U22" s="221"/>
      <c r="V22" s="221"/>
      <c r="W22" s="221"/>
      <c r="X22" s="221"/>
      <c r="Y22" s="221"/>
      <c r="Z22" s="221"/>
      <c r="AA22" s="221"/>
      <c r="AB22" s="221"/>
      <c r="AC22" s="221"/>
      <c r="AD22" s="221"/>
      <c r="AE22" s="243"/>
    </row>
    <row r="23" spans="1:31" ht="12.75" customHeight="1" x14ac:dyDescent="0.2">
      <c r="B23" s="496" t="s">
        <v>641</v>
      </c>
      <c r="C23" s="163" t="e">
        <f>'T3.6.10 Shear Tests'!$D$54</f>
        <v>#DIV/0!</v>
      </c>
      <c r="D23" s="159"/>
      <c r="E23" s="163" t="e">
        <f>'T3.6.10 Shear Tests'!$D$54</f>
        <v>#DIV/0!</v>
      </c>
      <c r="F23" s="490"/>
      <c r="G23" s="163" t="e">
        <f>'T3.6.10 Shear Tests'!$D$54</f>
        <v>#DIV/0!</v>
      </c>
      <c r="H23" s="490"/>
      <c r="I23" s="163" t="e">
        <f>'T3.6.10 Shear Tests'!$D$54</f>
        <v>#DIV/0!</v>
      </c>
      <c r="J23" s="490"/>
      <c r="K23" s="163" t="e">
        <f>'T3.6.10 Shear Tests'!$D$54</f>
        <v>#DIV/0!</v>
      </c>
      <c r="L23" s="490"/>
      <c r="M23" s="221" t="s">
        <v>642</v>
      </c>
      <c r="N23" s="221"/>
      <c r="O23" s="221"/>
      <c r="P23" s="221"/>
      <c r="Q23" s="221"/>
      <c r="R23" s="221"/>
      <c r="S23" s="221"/>
      <c r="T23" s="221"/>
      <c r="U23" s="221"/>
      <c r="V23" s="221"/>
      <c r="W23" s="221"/>
      <c r="X23" s="221"/>
      <c r="Y23" s="221"/>
      <c r="Z23" s="221"/>
      <c r="AA23" s="221"/>
      <c r="AB23" s="221"/>
      <c r="AC23" s="221"/>
      <c r="AD23" s="221"/>
      <c r="AE23" s="243"/>
    </row>
    <row r="24" spans="1:31" ht="12.75" customHeight="1" x14ac:dyDescent="0.2">
      <c r="B24" s="496" t="s">
        <v>643</v>
      </c>
      <c r="C24" s="78">
        <v>1</v>
      </c>
      <c r="D24" s="492" t="str">
        <f>IF(C24&lt;0.4*C25,"FAIL, see T3.4.4","")</f>
        <v/>
      </c>
      <c r="E24" s="78">
        <v>1</v>
      </c>
      <c r="F24" s="492" t="str">
        <f>IF(E24&lt;0.4*E25,"FAIL, see T3.4.4","")</f>
        <v/>
      </c>
      <c r="G24" s="78">
        <v>1</v>
      </c>
      <c r="H24" s="492" t="str">
        <f>IF(G24&lt;0.4*G25,"FAIL, see T3.4.4","")</f>
        <v/>
      </c>
      <c r="I24" s="78">
        <v>1</v>
      </c>
      <c r="J24" s="492" t="str">
        <f>IF(I24&lt;0.4*I25,"FAIL, see T3.4.4","")</f>
        <v/>
      </c>
      <c r="K24" s="78">
        <v>1</v>
      </c>
      <c r="L24" s="165" t="str">
        <f>IF(K24&lt;0.4*K25,"FAIL, see T3.4.4","")</f>
        <v/>
      </c>
      <c r="M24" s="221" t="s">
        <v>644</v>
      </c>
      <c r="N24" s="221"/>
      <c r="O24" s="221"/>
      <c r="P24" s="221"/>
      <c r="Q24" s="221"/>
      <c r="R24" s="221"/>
      <c r="S24" s="221"/>
      <c r="T24" s="221"/>
      <c r="U24" s="221"/>
      <c r="V24" s="221"/>
      <c r="W24" s="221"/>
      <c r="X24" s="221"/>
      <c r="Y24" s="221"/>
      <c r="Z24" s="221"/>
      <c r="AA24" s="221"/>
      <c r="AB24" s="221"/>
      <c r="AC24" s="221"/>
      <c r="AD24" s="221"/>
      <c r="AE24" s="243"/>
    </row>
    <row r="25" spans="1:31" ht="12.75" customHeight="1" x14ac:dyDescent="0.2">
      <c r="B25" s="496" t="s">
        <v>643</v>
      </c>
      <c r="C25" s="78">
        <v>1</v>
      </c>
      <c r="D25" s="492" t="str">
        <f>IF(C25&lt;0.4*C24,"FAIL, see T3.4.4","")</f>
        <v/>
      </c>
      <c r="E25" s="78">
        <v>1</v>
      </c>
      <c r="F25" s="492" t="str">
        <f>IF(E25&lt;0.4*E24,"FAIL, see T3.4.4","")</f>
        <v/>
      </c>
      <c r="G25" s="78">
        <v>1</v>
      </c>
      <c r="H25" s="492" t="str">
        <f>IF(G25&lt;0.4*G24,"FAIL, see T3.4.4","")</f>
        <v/>
      </c>
      <c r="I25" s="78">
        <v>1</v>
      </c>
      <c r="J25" s="492" t="str">
        <f>IF(I25&lt;0.4*I24,"FAIL, see T3.4.4","")</f>
        <v/>
      </c>
      <c r="K25" s="78">
        <v>1</v>
      </c>
      <c r="L25" s="165" t="str">
        <f>IF(K25&lt;0.4*K24,"FAIL, see T3.4.4","")</f>
        <v/>
      </c>
      <c r="M25" s="221" t="s">
        <v>644</v>
      </c>
      <c r="N25" s="221"/>
      <c r="O25" s="221"/>
      <c r="P25" s="221"/>
      <c r="Q25" s="221"/>
      <c r="R25" s="221"/>
      <c r="S25" s="221"/>
      <c r="T25" s="221"/>
      <c r="U25" s="221"/>
      <c r="V25" s="221"/>
      <c r="W25" s="221"/>
      <c r="X25" s="221"/>
      <c r="Y25" s="221"/>
      <c r="Z25" s="221"/>
      <c r="AA25" s="221"/>
      <c r="AB25" s="221"/>
      <c r="AC25" s="221"/>
      <c r="AD25" s="221"/>
      <c r="AE25" s="243"/>
    </row>
    <row r="26" spans="1:31" ht="12.75" customHeight="1" x14ac:dyDescent="0.2">
      <c r="B26" s="496" t="s">
        <v>645</v>
      </c>
      <c r="C26" s="164" t="e">
        <f>((C16*C24)+(C17*C25))*C23*0.001</f>
        <v>#DIV/0!</v>
      </c>
      <c r="D26" s="159" t="e">
        <f t="shared" ref="D26:D28" si="0">IF(C26&gt;=30,"PASS","FAIL")</f>
        <v>#DIV/0!</v>
      </c>
      <c r="E26" s="164" t="e">
        <f>((E16*E24)+(E17*E25))*E23*0.001</f>
        <v>#DIV/0!</v>
      </c>
      <c r="F26" s="490" t="e">
        <f t="shared" ref="F26:F28" si="1">IF(E26&gt;=30,"PASS","FAIL")</f>
        <v>#DIV/0!</v>
      </c>
      <c r="G26" s="164" t="e">
        <f>((G16*G24)+(G17*G25))*G23*0.001</f>
        <v>#DIV/0!</v>
      </c>
      <c r="H26" s="490" t="e">
        <f t="shared" ref="H26:H28" si="2">IF(G26&gt;=30,"PASS","FAIL")</f>
        <v>#DIV/0!</v>
      </c>
      <c r="I26" s="164" t="e">
        <f>((I16*I24)+(I17*I25))*I23*0.001</f>
        <v>#DIV/0!</v>
      </c>
      <c r="J26" s="490" t="e">
        <f t="shared" ref="J26:J28" si="3">IF(I26&gt;=30,"PASS","FAIL")</f>
        <v>#DIV/0!</v>
      </c>
      <c r="K26" s="164" t="e">
        <f>((K16*K24)+(K17*K25))*K23*0.001</f>
        <v>#DIV/0!</v>
      </c>
      <c r="L26" s="490" t="e">
        <f t="shared" ref="L26:L28" si="4">IF(K26&gt;=30,"PASS","FAIL")</f>
        <v>#DIV/0!</v>
      </c>
      <c r="M26" s="221"/>
      <c r="N26" s="221"/>
      <c r="O26" s="221"/>
      <c r="P26" s="221"/>
      <c r="Q26" s="221"/>
      <c r="R26" s="221"/>
      <c r="S26" s="221"/>
      <c r="T26" s="221"/>
      <c r="U26" s="221"/>
      <c r="V26" s="221"/>
      <c r="W26" s="221"/>
      <c r="X26" s="221"/>
      <c r="Y26" s="221"/>
      <c r="Z26" s="221"/>
      <c r="AA26" s="221"/>
      <c r="AB26" s="221"/>
      <c r="AC26" s="221"/>
      <c r="AD26" s="221"/>
      <c r="AE26" s="243"/>
    </row>
    <row r="27" spans="1:31" ht="12.75" customHeight="1" x14ac:dyDescent="0.2">
      <c r="B27" s="496" t="s">
        <v>645</v>
      </c>
      <c r="C27" s="164" t="e">
        <f>((C24*C17)+(C25*C19))*C23*0.001</f>
        <v>#DIV/0!</v>
      </c>
      <c r="D27" s="159" t="e">
        <f t="shared" si="0"/>
        <v>#DIV/0!</v>
      </c>
      <c r="E27" s="164" t="e">
        <f>((E24*E17)+(E25*E19))*E23*0.001</f>
        <v>#DIV/0!</v>
      </c>
      <c r="F27" s="490" t="e">
        <f t="shared" si="1"/>
        <v>#DIV/0!</v>
      </c>
      <c r="G27" s="164" t="e">
        <f>((G24*G17)+(G25*G19))*G23*0.001</f>
        <v>#DIV/0!</v>
      </c>
      <c r="H27" s="490" t="e">
        <f t="shared" si="2"/>
        <v>#DIV/0!</v>
      </c>
      <c r="I27" s="164" t="e">
        <f>((I24*I17)+(I25*I19))*I23*0.001</f>
        <v>#DIV/0!</v>
      </c>
      <c r="J27" s="490" t="e">
        <f t="shared" si="3"/>
        <v>#DIV/0!</v>
      </c>
      <c r="K27" s="164" t="e">
        <f>((K24*K17)+(K25*K19))*K23*0.001</f>
        <v>#DIV/0!</v>
      </c>
      <c r="L27" s="490" t="e">
        <f t="shared" si="4"/>
        <v>#DIV/0!</v>
      </c>
      <c r="M27" s="221"/>
      <c r="N27" s="221"/>
      <c r="O27" s="221"/>
      <c r="P27" s="221"/>
      <c r="Q27" s="221"/>
      <c r="R27" s="221"/>
      <c r="S27" s="221"/>
      <c r="T27" s="221"/>
      <c r="U27" s="221"/>
      <c r="V27" s="221"/>
      <c r="W27" s="221"/>
      <c r="X27" s="221"/>
      <c r="Y27" s="221"/>
      <c r="Z27" s="221"/>
      <c r="AA27" s="221"/>
      <c r="AB27" s="221"/>
      <c r="AC27" s="221"/>
      <c r="AD27" s="221"/>
      <c r="AE27" s="243"/>
    </row>
    <row r="28" spans="1:31" ht="12.75" customHeight="1" x14ac:dyDescent="0.2">
      <c r="B28" s="498" t="s">
        <v>646</v>
      </c>
      <c r="C28" s="168" t="e">
        <f>C23*2*C20*(C24+C25)*0.001</f>
        <v>#DIV/0!</v>
      </c>
      <c r="D28" s="488" t="e">
        <f t="shared" si="0"/>
        <v>#DIV/0!</v>
      </c>
      <c r="E28" s="168" t="e">
        <f>E23*2*E20*(E24+E25)*0.001</f>
        <v>#DIV/0!</v>
      </c>
      <c r="F28" s="489" t="e">
        <f t="shared" si="1"/>
        <v>#DIV/0!</v>
      </c>
      <c r="G28" s="168" t="e">
        <f>G23*2*G20*(G24+G25)*0.001</f>
        <v>#DIV/0!</v>
      </c>
      <c r="H28" s="489" t="e">
        <f t="shared" si="2"/>
        <v>#DIV/0!</v>
      </c>
      <c r="I28" s="168" t="e">
        <f>I23*2*I20*(I24+I25)*0.001</f>
        <v>#DIV/0!</v>
      </c>
      <c r="J28" s="489" t="e">
        <f t="shared" si="3"/>
        <v>#DIV/0!</v>
      </c>
      <c r="K28" s="168" t="e">
        <f>K23*2*K20*(K24+K25)*0.001</f>
        <v>#DIV/0!</v>
      </c>
      <c r="L28" s="489" t="e">
        <f t="shared" si="4"/>
        <v>#DIV/0!</v>
      </c>
      <c r="M28" s="221"/>
      <c r="N28" s="221"/>
      <c r="O28" s="221"/>
      <c r="P28" s="221"/>
      <c r="Q28" s="221"/>
      <c r="R28" s="221"/>
      <c r="S28" s="221"/>
      <c r="T28" s="221"/>
      <c r="U28" s="221"/>
      <c r="V28" s="221"/>
      <c r="W28" s="221"/>
      <c r="X28" s="221"/>
      <c r="Y28" s="221"/>
      <c r="Z28" s="221"/>
      <c r="AA28" s="221"/>
      <c r="AB28" s="221"/>
      <c r="AC28" s="221"/>
      <c r="AD28" s="221"/>
      <c r="AE28" s="243"/>
    </row>
    <row r="29" spans="1:31" ht="12.75" customHeight="1" x14ac:dyDescent="0.2">
      <c r="B29" s="1098" t="s">
        <v>653</v>
      </c>
      <c r="C29" s="772"/>
      <c r="D29" s="772"/>
      <c r="E29" s="772"/>
      <c r="F29" s="772"/>
      <c r="G29" s="772"/>
      <c r="H29" s="772"/>
      <c r="I29" s="772"/>
      <c r="J29" s="772"/>
      <c r="K29" s="772"/>
      <c r="L29" s="773"/>
      <c r="M29" s="221"/>
      <c r="N29" s="221"/>
      <c r="O29" s="221"/>
      <c r="P29" s="221"/>
      <c r="Q29" s="221"/>
      <c r="R29" s="221"/>
      <c r="S29" s="221"/>
      <c r="T29" s="221"/>
      <c r="U29" s="221"/>
      <c r="V29" s="221"/>
      <c r="W29" s="221"/>
      <c r="X29" s="221"/>
      <c r="Y29" s="221"/>
      <c r="Z29" s="221"/>
      <c r="AA29" s="221"/>
      <c r="AB29" s="221"/>
      <c r="AC29" s="221"/>
      <c r="AD29" s="221"/>
      <c r="AE29" s="243"/>
    </row>
    <row r="30" spans="1:31" ht="12.75" customHeight="1" x14ac:dyDescent="0.2">
      <c r="B30" s="774"/>
      <c r="C30" s="775"/>
      <c r="D30" s="775"/>
      <c r="E30" s="775"/>
      <c r="F30" s="775"/>
      <c r="G30" s="775"/>
      <c r="H30" s="775"/>
      <c r="I30" s="775"/>
      <c r="J30" s="775"/>
      <c r="K30" s="775"/>
      <c r="L30" s="761"/>
      <c r="M30" s="221"/>
      <c r="N30" s="221"/>
      <c r="O30" s="221"/>
      <c r="P30" s="221"/>
      <c r="Q30" s="221"/>
      <c r="R30" s="221"/>
      <c r="S30" s="221"/>
      <c r="T30" s="221"/>
      <c r="U30" s="221"/>
      <c r="V30" s="221"/>
      <c r="W30" s="221"/>
      <c r="X30" s="221"/>
      <c r="Y30" s="221"/>
      <c r="Z30" s="221"/>
      <c r="AA30" s="221"/>
      <c r="AB30" s="221"/>
      <c r="AC30" s="221"/>
      <c r="AD30" s="221"/>
      <c r="AE30" s="243"/>
    </row>
    <row r="31" spans="1:31" ht="12.75" customHeight="1" x14ac:dyDescent="0.2">
      <c r="B31" s="776"/>
      <c r="C31" s="777"/>
      <c r="D31" s="777"/>
      <c r="E31" s="777"/>
      <c r="F31" s="777"/>
      <c r="G31" s="777"/>
      <c r="H31" s="777"/>
      <c r="I31" s="777"/>
      <c r="J31" s="777"/>
      <c r="K31" s="777"/>
      <c r="L31" s="778"/>
      <c r="M31" s="221"/>
      <c r="N31" s="221"/>
      <c r="O31" s="221"/>
      <c r="P31" s="221"/>
      <c r="Q31" s="221"/>
      <c r="R31" s="221"/>
      <c r="S31" s="221"/>
      <c r="T31" s="221"/>
      <c r="U31" s="221"/>
      <c r="V31" s="221"/>
      <c r="W31" s="221"/>
      <c r="X31" s="221"/>
      <c r="Y31" s="221"/>
      <c r="Z31" s="221"/>
      <c r="AA31" s="221"/>
      <c r="AB31" s="221"/>
      <c r="AC31" s="221"/>
      <c r="AD31" s="221"/>
      <c r="AE31" s="243"/>
    </row>
    <row r="32" spans="1:31" ht="12.75" customHeight="1" x14ac:dyDescent="0.2">
      <c r="A32" s="8"/>
      <c r="B32" s="1101" t="s">
        <v>654</v>
      </c>
      <c r="C32" s="775"/>
      <c r="D32" s="775"/>
      <c r="E32" s="775"/>
      <c r="F32" s="775"/>
      <c r="G32" s="775"/>
      <c r="H32" s="775"/>
      <c r="I32" s="775"/>
      <c r="J32" s="775"/>
      <c r="K32" s="775"/>
      <c r="L32" s="761"/>
      <c r="M32" s="221"/>
      <c r="N32" s="221"/>
      <c r="O32" s="221"/>
      <c r="P32" s="221"/>
      <c r="Q32" s="221"/>
      <c r="R32" s="221"/>
      <c r="S32" s="221"/>
      <c r="T32" s="221"/>
      <c r="U32" s="221"/>
      <c r="V32" s="221"/>
      <c r="W32" s="221"/>
      <c r="X32" s="221"/>
      <c r="Y32" s="221"/>
      <c r="Z32" s="221"/>
      <c r="AA32" s="221"/>
      <c r="AB32" s="221"/>
      <c r="AC32" s="221"/>
      <c r="AD32" s="221"/>
      <c r="AE32" s="243"/>
    </row>
    <row r="33" spans="1:31" ht="12.75" customHeight="1" x14ac:dyDescent="0.2">
      <c r="A33" s="8"/>
      <c r="B33" s="776"/>
      <c r="C33" s="777"/>
      <c r="D33" s="777"/>
      <c r="E33" s="777"/>
      <c r="F33" s="777"/>
      <c r="G33" s="777"/>
      <c r="H33" s="777"/>
      <c r="I33" s="777"/>
      <c r="J33" s="777"/>
      <c r="K33" s="777"/>
      <c r="L33" s="778"/>
      <c r="M33" s="221"/>
      <c r="N33" s="221"/>
      <c r="O33" s="221"/>
      <c r="P33" s="221"/>
      <c r="Q33" s="221"/>
      <c r="R33" s="221"/>
      <c r="S33" s="221"/>
      <c r="T33" s="221"/>
      <c r="U33" s="221"/>
      <c r="V33" s="221"/>
      <c r="W33" s="221"/>
      <c r="X33" s="221"/>
      <c r="Y33" s="221"/>
      <c r="Z33" s="221"/>
      <c r="AA33" s="221"/>
      <c r="AB33" s="221"/>
      <c r="AC33" s="221"/>
      <c r="AD33" s="221"/>
      <c r="AE33" s="243"/>
    </row>
    <row r="34" spans="1:31" ht="12.75" customHeight="1" x14ac:dyDescent="0.2">
      <c r="A34" s="8"/>
      <c r="B34" s="589" t="s">
        <v>648</v>
      </c>
      <c r="C34" s="669"/>
      <c r="D34" s="669"/>
      <c r="E34" s="669"/>
      <c r="F34" s="669"/>
      <c r="G34" s="669"/>
      <c r="H34" s="669"/>
      <c r="I34" s="669"/>
      <c r="J34" s="669"/>
      <c r="K34" s="669"/>
      <c r="L34" s="669"/>
      <c r="M34" s="221"/>
      <c r="N34" s="221"/>
      <c r="O34" s="221"/>
      <c r="P34" s="221"/>
      <c r="Q34" s="221"/>
      <c r="R34" s="221"/>
      <c r="S34" s="221"/>
      <c r="T34" s="221"/>
      <c r="U34" s="221"/>
      <c r="V34" s="221"/>
      <c r="W34" s="221"/>
      <c r="X34" s="221"/>
      <c r="Y34" s="221"/>
      <c r="Z34" s="221"/>
      <c r="AA34" s="221"/>
      <c r="AB34" s="221"/>
      <c r="AC34" s="221"/>
      <c r="AD34" s="221"/>
      <c r="AE34" s="243"/>
    </row>
    <row r="35" spans="1:31" ht="12.75" customHeight="1" x14ac:dyDescent="0.2">
      <c r="A35" s="8"/>
      <c r="B35" s="589" t="s">
        <v>655</v>
      </c>
      <c r="C35" s="669"/>
      <c r="D35" s="669"/>
      <c r="E35" s="669"/>
      <c r="F35" s="669"/>
      <c r="G35" s="669"/>
      <c r="H35" s="669"/>
      <c r="I35" s="669"/>
      <c r="J35" s="669"/>
      <c r="K35" s="669"/>
      <c r="L35" s="669"/>
      <c r="M35" s="221"/>
      <c r="N35" s="221"/>
      <c r="O35" s="221"/>
      <c r="P35" s="221"/>
      <c r="Q35" s="221"/>
      <c r="R35" s="221"/>
      <c r="S35" s="221"/>
      <c r="T35" s="221"/>
      <c r="U35" s="221"/>
      <c r="V35" s="221"/>
      <c r="W35" s="221"/>
      <c r="X35" s="221"/>
      <c r="Y35" s="221"/>
      <c r="Z35" s="221"/>
      <c r="AA35" s="221"/>
      <c r="AB35" s="221"/>
      <c r="AC35" s="221"/>
      <c r="AD35" s="221"/>
      <c r="AE35" s="243"/>
    </row>
    <row r="36" spans="1:31" ht="12.75" customHeight="1" x14ac:dyDescent="0.2">
      <c r="A36" s="8"/>
      <c r="B36" s="242"/>
      <c r="C36" s="221"/>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43"/>
    </row>
    <row r="37" spans="1:31" ht="12.75" customHeight="1" x14ac:dyDescent="0.2">
      <c r="A37" s="8"/>
      <c r="B37" s="589"/>
      <c r="C37" s="221"/>
      <c r="D37" s="221"/>
      <c r="E37" s="221"/>
      <c r="F37" s="221"/>
      <c r="G37" s="221"/>
      <c r="H37" s="221"/>
      <c r="I37" s="221"/>
      <c r="J37" s="221"/>
      <c r="K37" s="221"/>
      <c r="L37" s="221"/>
      <c r="M37" s="221"/>
      <c r="N37" s="221"/>
      <c r="O37" s="230"/>
      <c r="P37" s="221"/>
      <c r="Q37" s="221"/>
      <c r="R37" s="221"/>
      <c r="S37" s="221"/>
      <c r="T37" s="221"/>
      <c r="U37" s="221"/>
      <c r="V37" s="221"/>
      <c r="W37" s="221"/>
      <c r="X37" s="221"/>
      <c r="Y37" s="221"/>
      <c r="Z37" s="221"/>
      <c r="AA37" s="221"/>
      <c r="AB37" s="221"/>
      <c r="AC37" s="221"/>
      <c r="AD37" s="221"/>
      <c r="AE37" s="243"/>
    </row>
    <row r="38" spans="1:31" ht="12.75" customHeight="1" x14ac:dyDescent="0.2">
      <c r="A38" s="8"/>
      <c r="B38" s="589"/>
      <c r="C38" s="221"/>
      <c r="D38" s="221"/>
      <c r="E38" s="221"/>
      <c r="F38" s="221"/>
      <c r="G38" s="221"/>
      <c r="H38" s="221"/>
      <c r="I38" s="221"/>
      <c r="J38" s="221"/>
      <c r="K38" s="221"/>
      <c r="L38" s="221"/>
      <c r="M38" s="221"/>
      <c r="N38" s="670"/>
      <c r="O38" s="221"/>
      <c r="P38" s="221"/>
      <c r="Q38" s="221"/>
      <c r="R38" s="221"/>
      <c r="S38" s="221"/>
      <c r="T38" s="221"/>
      <c r="U38" s="221"/>
      <c r="V38" s="221"/>
      <c r="W38" s="221"/>
      <c r="X38" s="221"/>
      <c r="Y38" s="221"/>
      <c r="Z38" s="221"/>
      <c r="AA38" s="221"/>
      <c r="AB38" s="221"/>
      <c r="AC38" s="221"/>
      <c r="AD38" s="221"/>
      <c r="AE38" s="243"/>
    </row>
    <row r="39" spans="1:31" ht="12.75" customHeight="1" x14ac:dyDescent="0.2">
      <c r="A39" s="8"/>
      <c r="B39" s="242"/>
      <c r="C39" s="221"/>
      <c r="D39" s="221"/>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243"/>
    </row>
    <row r="40" spans="1:31" ht="12.75" customHeight="1" x14ac:dyDescent="0.2">
      <c r="A40" s="8"/>
      <c r="B40" s="242"/>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43"/>
    </row>
    <row r="41" spans="1:31" ht="12.75" customHeight="1" x14ac:dyDescent="0.2">
      <c r="A41" s="8"/>
      <c r="B41" s="242"/>
      <c r="C41" s="221"/>
      <c r="D41" s="221"/>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243"/>
    </row>
    <row r="42" spans="1:31" ht="12.75" customHeight="1" x14ac:dyDescent="0.2">
      <c r="A42" s="8"/>
      <c r="B42" s="242"/>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43"/>
    </row>
    <row r="43" spans="1:31" ht="12.75" customHeight="1" x14ac:dyDescent="0.2">
      <c r="A43" s="8"/>
      <c r="B43" s="242"/>
      <c r="C43" s="221"/>
      <c r="D43" s="221"/>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43"/>
    </row>
    <row r="44" spans="1:31" ht="12.75" customHeight="1" x14ac:dyDescent="0.2">
      <c r="A44" s="8"/>
      <c r="B44" s="242"/>
      <c r="C44" s="221"/>
      <c r="D44" s="221"/>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43"/>
    </row>
    <row r="45" spans="1:31" ht="12.75" customHeight="1" x14ac:dyDescent="0.2">
      <c r="A45" s="8"/>
      <c r="B45" s="242"/>
      <c r="C45" s="221"/>
      <c r="D45" s="221"/>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43"/>
    </row>
    <row r="46" spans="1:31" ht="12.75" customHeight="1" x14ac:dyDescent="0.2">
      <c r="A46" s="8"/>
      <c r="B46" s="242"/>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43"/>
    </row>
    <row r="47" spans="1:31" ht="12.75" customHeight="1" x14ac:dyDescent="0.2">
      <c r="A47" s="8"/>
      <c r="B47" s="242"/>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243"/>
    </row>
    <row r="48" spans="1:31" ht="12.75" customHeight="1" x14ac:dyDescent="0.2">
      <c r="A48" s="8"/>
      <c r="B48" s="242"/>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1"/>
      <c r="AC48" s="221"/>
      <c r="AD48" s="221"/>
      <c r="AE48" s="243"/>
    </row>
    <row r="49" spans="1:31" ht="12.75" customHeight="1" x14ac:dyDescent="0.2">
      <c r="A49" s="8"/>
      <c r="B49" s="242"/>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43"/>
    </row>
    <row r="50" spans="1:31" ht="12.75" customHeight="1" x14ac:dyDescent="0.2">
      <c r="A50" s="8"/>
      <c r="B50" s="242"/>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43"/>
    </row>
    <row r="51" spans="1:31" ht="12.75" customHeight="1" x14ac:dyDescent="0.2">
      <c r="A51" s="8"/>
      <c r="B51" s="242"/>
      <c r="C51" s="221"/>
      <c r="D51" s="221"/>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43"/>
    </row>
    <row r="52" spans="1:31" ht="12.75" customHeight="1" x14ac:dyDescent="0.2">
      <c r="A52" s="8"/>
      <c r="B52" s="242"/>
      <c r="C52" s="221"/>
      <c r="D52" s="221"/>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c r="AE52" s="243"/>
    </row>
    <row r="53" spans="1:31" ht="12.75" customHeight="1" x14ac:dyDescent="0.2">
      <c r="A53" s="8"/>
      <c r="B53" s="242"/>
      <c r="C53" s="221"/>
      <c r="D53" s="221"/>
      <c r="E53" s="221"/>
      <c r="F53" s="221"/>
      <c r="G53" s="221"/>
      <c r="H53" s="221"/>
      <c r="I53" s="221"/>
      <c r="J53" s="221"/>
      <c r="K53" s="221"/>
      <c r="L53" s="221"/>
      <c r="M53" s="221"/>
      <c r="N53" s="221"/>
      <c r="O53" s="221"/>
      <c r="P53" s="221"/>
      <c r="Q53" s="221"/>
      <c r="R53" s="221"/>
      <c r="S53" s="221"/>
      <c r="T53" s="221"/>
      <c r="U53" s="221"/>
      <c r="V53" s="221"/>
      <c r="W53" s="221"/>
      <c r="X53" s="221"/>
      <c r="Y53" s="221"/>
      <c r="Z53" s="221"/>
      <c r="AA53" s="221"/>
      <c r="AB53" s="221"/>
      <c r="AC53" s="221"/>
      <c r="AD53" s="221"/>
      <c r="AE53" s="243"/>
    </row>
    <row r="54" spans="1:31" ht="12.75" customHeight="1" x14ac:dyDescent="0.2">
      <c r="A54" s="8"/>
      <c r="B54" s="242"/>
      <c r="C54" s="221"/>
      <c r="D54" s="221"/>
      <c r="E54" s="221"/>
      <c r="F54" s="221"/>
      <c r="G54" s="221"/>
      <c r="H54" s="221"/>
      <c r="I54" s="221"/>
      <c r="J54" s="221"/>
      <c r="K54" s="221"/>
      <c r="L54" s="221"/>
      <c r="M54" s="221"/>
      <c r="N54" s="221"/>
      <c r="O54" s="221"/>
      <c r="P54" s="221"/>
      <c r="Q54" s="221"/>
      <c r="R54" s="221"/>
      <c r="S54" s="221"/>
      <c r="T54" s="221"/>
      <c r="U54" s="221"/>
      <c r="V54" s="221"/>
      <c r="W54" s="221"/>
      <c r="X54" s="221"/>
      <c r="Y54" s="221"/>
      <c r="Z54" s="221"/>
      <c r="AA54" s="221"/>
      <c r="AB54" s="221"/>
      <c r="AC54" s="221"/>
      <c r="AD54" s="221"/>
      <c r="AE54" s="243"/>
    </row>
    <row r="55" spans="1:31" ht="12.75" customHeight="1" x14ac:dyDescent="0.2">
      <c r="A55" s="8"/>
      <c r="B55" s="242"/>
      <c r="C55" s="221"/>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243"/>
    </row>
    <row r="56" spans="1:31" ht="12.75" customHeight="1" x14ac:dyDescent="0.2">
      <c r="A56" s="8"/>
      <c r="B56" s="242"/>
      <c r="C56" s="221"/>
      <c r="D56" s="221"/>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c r="AC56" s="221"/>
      <c r="AD56" s="221"/>
      <c r="AE56" s="243"/>
    </row>
    <row r="57" spans="1:31" ht="12.75" customHeight="1" x14ac:dyDescent="0.2">
      <c r="A57" s="8"/>
      <c r="B57" s="242"/>
      <c r="C57" s="221"/>
      <c r="D57" s="221"/>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43"/>
    </row>
    <row r="58" spans="1:31" ht="12.75" customHeight="1" x14ac:dyDescent="0.2">
      <c r="A58" s="8"/>
      <c r="B58" s="242"/>
      <c r="C58" s="221"/>
      <c r="D58" s="221"/>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E58" s="243"/>
    </row>
    <row r="59" spans="1:31" ht="12.75" customHeight="1" x14ac:dyDescent="0.2">
      <c r="A59" s="8"/>
      <c r="B59" s="242"/>
      <c r="C59" s="221"/>
      <c r="D59" s="2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43"/>
    </row>
    <row r="60" spans="1:31" ht="12.75" customHeight="1" x14ac:dyDescent="0.2">
      <c r="A60" s="8"/>
      <c r="B60" s="242"/>
      <c r="C60" s="221"/>
      <c r="D60" s="221"/>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43"/>
    </row>
    <row r="61" spans="1:31" ht="12.75" customHeight="1" x14ac:dyDescent="0.2">
      <c r="A61" s="8"/>
      <c r="B61" s="242"/>
      <c r="C61" s="221"/>
      <c r="D61" s="221"/>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43"/>
    </row>
    <row r="62" spans="1:31" ht="12.75" customHeight="1" x14ac:dyDescent="0.2">
      <c r="A62" s="8"/>
      <c r="B62" s="242"/>
      <c r="C62" s="221"/>
      <c r="D62" s="221"/>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43"/>
    </row>
    <row r="63" spans="1:31" ht="12.75" customHeight="1" x14ac:dyDescent="0.2">
      <c r="A63" s="8"/>
      <c r="B63" s="242"/>
      <c r="C63" s="221"/>
      <c r="D63" s="221"/>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43"/>
    </row>
    <row r="64" spans="1:31" ht="12.75" customHeight="1" x14ac:dyDescent="0.2">
      <c r="A64" s="8"/>
      <c r="B64" s="242"/>
      <c r="C64" s="221"/>
      <c r="D64" s="221"/>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43"/>
    </row>
    <row r="65" spans="1:31" ht="12.75" customHeight="1" x14ac:dyDescent="0.2">
      <c r="A65" s="8"/>
      <c r="B65" s="242"/>
      <c r="C65" s="221"/>
      <c r="D65" s="221"/>
      <c r="E65" s="221"/>
      <c r="F65" s="221"/>
      <c r="G65" s="221"/>
      <c r="H65" s="221"/>
      <c r="I65" s="221"/>
      <c r="J65" s="221"/>
      <c r="K65" s="221"/>
      <c r="L65" s="221"/>
      <c r="M65" s="221"/>
      <c r="N65" s="221"/>
      <c r="O65" s="221"/>
      <c r="P65" s="221"/>
      <c r="Q65" s="221"/>
      <c r="R65" s="221"/>
      <c r="S65" s="221"/>
      <c r="T65" s="221"/>
      <c r="U65" s="221"/>
      <c r="V65" s="221"/>
      <c r="W65" s="221"/>
      <c r="X65" s="221"/>
      <c r="Y65" s="221"/>
      <c r="Z65" s="221"/>
      <c r="AA65" s="221"/>
      <c r="AB65" s="221"/>
      <c r="AC65" s="221"/>
      <c r="AD65" s="221"/>
      <c r="AE65" s="243"/>
    </row>
    <row r="66" spans="1:31" ht="12.75" customHeight="1" x14ac:dyDescent="0.2">
      <c r="A66" s="8"/>
      <c r="B66" s="242"/>
      <c r="C66" s="221"/>
      <c r="D66" s="221"/>
      <c r="E66" s="221"/>
      <c r="F66" s="221"/>
      <c r="G66" s="221"/>
      <c r="H66" s="221"/>
      <c r="I66" s="221"/>
      <c r="J66" s="221"/>
      <c r="K66" s="221"/>
      <c r="L66" s="221"/>
      <c r="M66" s="221"/>
      <c r="N66" s="221"/>
      <c r="O66" s="221"/>
      <c r="P66" s="221"/>
      <c r="Q66" s="221"/>
      <c r="R66" s="221"/>
      <c r="S66" s="221"/>
      <c r="T66" s="221"/>
      <c r="U66" s="221"/>
      <c r="V66" s="221"/>
      <c r="W66" s="221"/>
      <c r="X66" s="221"/>
      <c r="Y66" s="221"/>
      <c r="Z66" s="221"/>
      <c r="AA66" s="221"/>
      <c r="AB66" s="221"/>
      <c r="AC66" s="221"/>
      <c r="AD66" s="221"/>
      <c r="AE66" s="243"/>
    </row>
    <row r="67" spans="1:31" ht="12.75" customHeight="1" x14ac:dyDescent="0.2">
      <c r="A67" s="8"/>
      <c r="B67" s="242"/>
      <c r="C67" s="221"/>
      <c r="D67" s="221"/>
      <c r="E67" s="221"/>
      <c r="F67" s="221"/>
      <c r="G67" s="221"/>
      <c r="H67" s="221"/>
      <c r="I67" s="221"/>
      <c r="J67" s="221"/>
      <c r="K67" s="221"/>
      <c r="L67" s="221"/>
      <c r="M67" s="221"/>
      <c r="N67" s="221"/>
      <c r="O67" s="221"/>
      <c r="P67" s="221"/>
      <c r="Q67" s="221"/>
      <c r="R67" s="221"/>
      <c r="S67" s="221"/>
      <c r="T67" s="221"/>
      <c r="U67" s="221"/>
      <c r="V67" s="221"/>
      <c r="W67" s="221"/>
      <c r="X67" s="221"/>
      <c r="Y67" s="221"/>
      <c r="Z67" s="221"/>
      <c r="AA67" s="221"/>
      <c r="AB67" s="221"/>
      <c r="AC67" s="221"/>
      <c r="AD67" s="221"/>
      <c r="AE67" s="243"/>
    </row>
    <row r="68" spans="1:31" ht="12.75" customHeight="1" x14ac:dyDescent="0.2">
      <c r="A68" s="8"/>
      <c r="B68" s="242"/>
      <c r="C68" s="221"/>
      <c r="D68" s="221"/>
      <c r="E68" s="221"/>
      <c r="F68" s="221"/>
      <c r="G68" s="221"/>
      <c r="H68" s="221"/>
      <c r="I68" s="221"/>
      <c r="J68" s="221"/>
      <c r="K68" s="221"/>
      <c r="L68" s="221"/>
      <c r="M68" s="221"/>
      <c r="N68" s="221"/>
      <c r="O68" s="221"/>
      <c r="P68" s="221"/>
      <c r="Q68" s="221"/>
      <c r="R68" s="221"/>
      <c r="S68" s="221"/>
      <c r="T68" s="221"/>
      <c r="U68" s="221"/>
      <c r="V68" s="221"/>
      <c r="W68" s="221"/>
      <c r="X68" s="221"/>
      <c r="Y68" s="221"/>
      <c r="Z68" s="221"/>
      <c r="AA68" s="221"/>
      <c r="AB68" s="221"/>
      <c r="AC68" s="221"/>
      <c r="AD68" s="221"/>
      <c r="AE68" s="243"/>
    </row>
    <row r="69" spans="1:31" ht="12.75" customHeight="1" x14ac:dyDescent="0.2">
      <c r="A69" s="8"/>
      <c r="B69" s="242"/>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c r="AA69" s="221"/>
      <c r="AB69" s="221"/>
      <c r="AC69" s="221"/>
      <c r="AD69" s="221"/>
      <c r="AE69" s="243"/>
    </row>
    <row r="70" spans="1:31" ht="12.75" customHeight="1" x14ac:dyDescent="0.2">
      <c r="A70" s="8"/>
      <c r="B70" s="242"/>
      <c r="C70" s="221"/>
      <c r="D70" s="221"/>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c r="AC70" s="221"/>
      <c r="AD70" s="221"/>
      <c r="AE70" s="243"/>
    </row>
    <row r="71" spans="1:31" ht="12.75" customHeight="1" x14ac:dyDescent="0.2">
      <c r="A71" s="8"/>
      <c r="B71" s="242"/>
      <c r="C71" s="221"/>
      <c r="D71" s="221"/>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43"/>
    </row>
    <row r="72" spans="1:31" ht="12.75" customHeight="1" x14ac:dyDescent="0.2">
      <c r="A72" s="8"/>
      <c r="B72" s="242"/>
      <c r="C72" s="221"/>
      <c r="D72" s="221"/>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43"/>
    </row>
    <row r="73" spans="1:31" ht="12.75" customHeight="1" x14ac:dyDescent="0.2">
      <c r="A73" s="8"/>
      <c r="B73" s="242"/>
      <c r="C73" s="221"/>
      <c r="D73" s="221"/>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43"/>
    </row>
    <row r="74" spans="1:31" ht="12.75" customHeight="1" x14ac:dyDescent="0.2">
      <c r="A74" s="8"/>
      <c r="B74" s="242"/>
      <c r="C74" s="221"/>
      <c r="D74" s="221"/>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c r="AC74" s="221"/>
      <c r="AD74" s="221"/>
      <c r="AE74" s="243"/>
    </row>
    <row r="75" spans="1:31" ht="12.75" customHeight="1" x14ac:dyDescent="0.2">
      <c r="A75" s="8"/>
      <c r="B75" s="242"/>
      <c r="C75" s="221"/>
      <c r="D75" s="22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43"/>
    </row>
    <row r="76" spans="1:31" ht="12.75" customHeight="1" x14ac:dyDescent="0.2">
      <c r="A76" s="8"/>
      <c r="B76" s="242"/>
      <c r="C76" s="221"/>
      <c r="D76" s="221"/>
      <c r="E76" s="221"/>
      <c r="F76" s="221"/>
      <c r="G76" s="221"/>
      <c r="H76" s="221"/>
      <c r="I76" s="221"/>
      <c r="J76" s="221"/>
      <c r="K76" s="221"/>
      <c r="L76" s="221"/>
      <c r="M76" s="221"/>
      <c r="N76" s="221"/>
      <c r="O76" s="221"/>
      <c r="P76" s="221"/>
      <c r="Q76" s="221"/>
      <c r="R76" s="221"/>
      <c r="S76" s="221"/>
      <c r="T76" s="221"/>
      <c r="U76" s="221"/>
      <c r="V76" s="221"/>
      <c r="W76" s="221"/>
      <c r="X76" s="221"/>
      <c r="Y76" s="221"/>
      <c r="Z76" s="221"/>
      <c r="AA76" s="221"/>
      <c r="AB76" s="221"/>
      <c r="AC76" s="221"/>
      <c r="AD76" s="221"/>
      <c r="AE76" s="243"/>
    </row>
    <row r="77" spans="1:31" ht="12.75" customHeight="1" x14ac:dyDescent="0.2">
      <c r="A77" s="8"/>
      <c r="B77" s="242"/>
      <c r="C77" s="221"/>
      <c r="D77" s="221"/>
      <c r="E77" s="221"/>
      <c r="F77" s="221"/>
      <c r="G77" s="221"/>
      <c r="H77" s="221"/>
      <c r="I77" s="221"/>
      <c r="J77" s="221"/>
      <c r="K77" s="221"/>
      <c r="L77" s="221"/>
      <c r="M77" s="221"/>
      <c r="N77" s="221"/>
      <c r="O77" s="221"/>
      <c r="P77" s="221"/>
      <c r="Q77" s="221"/>
      <c r="R77" s="221"/>
      <c r="S77" s="221"/>
      <c r="T77" s="221"/>
      <c r="U77" s="221"/>
      <c r="V77" s="221"/>
      <c r="W77" s="221"/>
      <c r="X77" s="221"/>
      <c r="Y77" s="221"/>
      <c r="Z77" s="221"/>
      <c r="AA77" s="221"/>
      <c r="AB77" s="221"/>
      <c r="AC77" s="221"/>
      <c r="AD77" s="221"/>
      <c r="AE77" s="243"/>
    </row>
    <row r="78" spans="1:31" ht="12.75" customHeight="1" x14ac:dyDescent="0.2">
      <c r="A78" s="8"/>
      <c r="B78" s="242"/>
      <c r="C78" s="221"/>
      <c r="D78" s="221"/>
      <c r="E78" s="221"/>
      <c r="F78" s="221"/>
      <c r="G78" s="22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1"/>
      <c r="AE78" s="243"/>
    </row>
    <row r="79" spans="1:31" ht="12.75" customHeight="1" x14ac:dyDescent="0.2">
      <c r="A79" s="8"/>
      <c r="B79" s="242"/>
      <c r="C79" s="221"/>
      <c r="D79" s="221"/>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1"/>
      <c r="AC79" s="221"/>
      <c r="AD79" s="221"/>
      <c r="AE79" s="243"/>
    </row>
    <row r="80" spans="1:31" ht="12.75" customHeight="1" x14ac:dyDescent="0.2">
      <c r="A80" s="8"/>
      <c r="B80" s="242"/>
      <c r="C80" s="221"/>
      <c r="D80" s="221"/>
      <c r="E80" s="221"/>
      <c r="F80" s="221"/>
      <c r="G80" s="221"/>
      <c r="H80" s="221"/>
      <c r="I80" s="221"/>
      <c r="J80" s="221"/>
      <c r="K80" s="221"/>
      <c r="L80" s="221"/>
      <c r="M80" s="221"/>
      <c r="N80" s="221"/>
      <c r="O80" s="221"/>
      <c r="P80" s="221"/>
      <c r="Q80" s="221"/>
      <c r="R80" s="221"/>
      <c r="S80" s="221"/>
      <c r="T80" s="221"/>
      <c r="U80" s="221"/>
      <c r="V80" s="221"/>
      <c r="W80" s="221"/>
      <c r="X80" s="221"/>
      <c r="Y80" s="221"/>
      <c r="Z80" s="221"/>
      <c r="AA80" s="221"/>
      <c r="AB80" s="221"/>
      <c r="AC80" s="221"/>
      <c r="AD80" s="221"/>
      <c r="AE80" s="243"/>
    </row>
    <row r="81" spans="1:31" ht="12.75" customHeight="1" x14ac:dyDescent="0.2">
      <c r="A81" s="8"/>
      <c r="B81" s="242"/>
      <c r="C81" s="221"/>
      <c r="D81" s="221"/>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c r="AC81" s="221"/>
      <c r="AD81" s="221"/>
      <c r="AE81" s="243"/>
    </row>
    <row r="82" spans="1:31" ht="12.75" customHeight="1" x14ac:dyDescent="0.2">
      <c r="A82" s="8"/>
      <c r="B82" s="242"/>
      <c r="C82" s="221"/>
      <c r="D82" s="221"/>
      <c r="E82" s="221"/>
      <c r="F82" s="221"/>
      <c r="G82" s="221"/>
      <c r="H82" s="221"/>
      <c r="I82" s="221"/>
      <c r="J82" s="221"/>
      <c r="K82" s="221"/>
      <c r="L82" s="221"/>
      <c r="M82" s="221"/>
      <c r="N82" s="221"/>
      <c r="O82" s="221"/>
      <c r="P82" s="221"/>
      <c r="Q82" s="221"/>
      <c r="R82" s="221"/>
      <c r="S82" s="221"/>
      <c r="T82" s="221"/>
      <c r="U82" s="221"/>
      <c r="V82" s="221"/>
      <c r="W82" s="221"/>
      <c r="X82" s="221"/>
      <c r="Y82" s="221"/>
      <c r="Z82" s="221"/>
      <c r="AA82" s="221"/>
      <c r="AB82" s="221"/>
      <c r="AC82" s="221"/>
      <c r="AD82" s="221"/>
      <c r="AE82" s="243"/>
    </row>
    <row r="83" spans="1:31" ht="12.75" customHeight="1" x14ac:dyDescent="0.2">
      <c r="A83" s="8"/>
      <c r="B83" s="242"/>
      <c r="C83" s="221"/>
      <c r="D83" s="221"/>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c r="AD83" s="221"/>
      <c r="AE83" s="243"/>
    </row>
    <row r="84" spans="1:31" ht="12.75" customHeight="1" x14ac:dyDescent="0.2">
      <c r="A84" s="8"/>
      <c r="B84" s="242"/>
      <c r="C84" s="221"/>
      <c r="D84" s="221"/>
      <c r="E84" s="221"/>
      <c r="F84" s="221"/>
      <c r="G84" s="221"/>
      <c r="H84" s="221"/>
      <c r="I84" s="221"/>
      <c r="J84" s="221"/>
      <c r="K84" s="221"/>
      <c r="L84" s="221"/>
      <c r="M84" s="221"/>
      <c r="N84" s="221"/>
      <c r="O84" s="221"/>
      <c r="P84" s="221"/>
      <c r="Q84" s="221"/>
      <c r="R84" s="221"/>
      <c r="S84" s="221"/>
      <c r="T84" s="221"/>
      <c r="U84" s="221"/>
      <c r="V84" s="221"/>
      <c r="W84" s="221"/>
      <c r="X84" s="221"/>
      <c r="Y84" s="221"/>
      <c r="Z84" s="221"/>
      <c r="AA84" s="221"/>
      <c r="AB84" s="221"/>
      <c r="AC84" s="221"/>
      <c r="AD84" s="221"/>
      <c r="AE84" s="243"/>
    </row>
    <row r="85" spans="1:31" ht="12.75" customHeight="1" x14ac:dyDescent="0.2">
      <c r="A85" s="8"/>
      <c r="B85" s="242"/>
      <c r="C85" s="221"/>
      <c r="D85" s="221"/>
      <c r="E85" s="221"/>
      <c r="F85" s="221"/>
      <c r="G85" s="221"/>
      <c r="H85" s="221"/>
      <c r="I85" s="221"/>
      <c r="J85" s="221"/>
      <c r="K85" s="221"/>
      <c r="L85" s="221"/>
      <c r="M85" s="221"/>
      <c r="N85" s="221"/>
      <c r="O85" s="221"/>
      <c r="P85" s="221"/>
      <c r="Q85" s="221"/>
      <c r="R85" s="221"/>
      <c r="S85" s="221"/>
      <c r="T85" s="221"/>
      <c r="U85" s="221"/>
      <c r="V85" s="221"/>
      <c r="W85" s="221"/>
      <c r="X85" s="221"/>
      <c r="Y85" s="221"/>
      <c r="Z85" s="221"/>
      <c r="AA85" s="221"/>
      <c r="AB85" s="221"/>
      <c r="AC85" s="221"/>
      <c r="AD85" s="221"/>
      <c r="AE85" s="243"/>
    </row>
    <row r="86" spans="1:31" ht="12.75" customHeight="1" x14ac:dyDescent="0.2">
      <c r="A86" s="8"/>
      <c r="B86" s="242"/>
      <c r="C86" s="221"/>
      <c r="D86" s="221"/>
      <c r="E86" s="221"/>
      <c r="F86" s="221"/>
      <c r="G86" s="221"/>
      <c r="H86" s="221"/>
      <c r="I86" s="221"/>
      <c r="J86" s="221"/>
      <c r="K86" s="221"/>
      <c r="L86" s="221"/>
      <c r="M86" s="221"/>
      <c r="N86" s="221"/>
      <c r="O86" s="221"/>
      <c r="P86" s="221"/>
      <c r="Q86" s="221"/>
      <c r="R86" s="221"/>
      <c r="S86" s="221"/>
      <c r="T86" s="221"/>
      <c r="U86" s="221"/>
      <c r="V86" s="221"/>
      <c r="W86" s="221"/>
      <c r="X86" s="221"/>
      <c r="Y86" s="221"/>
      <c r="Z86" s="221"/>
      <c r="AA86" s="221"/>
      <c r="AB86" s="221"/>
      <c r="AC86" s="221"/>
      <c r="AD86" s="221"/>
      <c r="AE86" s="243"/>
    </row>
    <row r="87" spans="1:31" ht="12.75" customHeight="1" x14ac:dyDescent="0.2">
      <c r="A87" s="8"/>
      <c r="B87" s="242"/>
      <c r="C87" s="221"/>
      <c r="D87" s="221"/>
      <c r="E87" s="221"/>
      <c r="F87" s="221"/>
      <c r="G87" s="221"/>
      <c r="H87" s="221"/>
      <c r="I87" s="221"/>
      <c r="J87" s="221"/>
      <c r="K87" s="221"/>
      <c r="L87" s="221"/>
      <c r="M87" s="221"/>
      <c r="N87" s="221"/>
      <c r="O87" s="221"/>
      <c r="P87" s="221"/>
      <c r="Q87" s="221"/>
      <c r="R87" s="221"/>
      <c r="S87" s="221"/>
      <c r="T87" s="221"/>
      <c r="U87" s="221"/>
      <c r="V87" s="221"/>
      <c r="W87" s="221"/>
      <c r="X87" s="221"/>
      <c r="Y87" s="221"/>
      <c r="Z87" s="221"/>
      <c r="AA87" s="221"/>
      <c r="AB87" s="221"/>
      <c r="AC87" s="221"/>
      <c r="AD87" s="221"/>
      <c r="AE87" s="243"/>
    </row>
    <row r="88" spans="1:31" ht="12.75" customHeight="1" x14ac:dyDescent="0.2">
      <c r="A88" s="8"/>
      <c r="B88" s="242"/>
      <c r="C88" s="221"/>
      <c r="D88" s="221"/>
      <c r="E88" s="221"/>
      <c r="F88" s="221"/>
      <c r="G88" s="221"/>
      <c r="H88" s="221"/>
      <c r="I88" s="221"/>
      <c r="J88" s="221"/>
      <c r="K88" s="221"/>
      <c r="L88" s="221"/>
      <c r="M88" s="221"/>
      <c r="N88" s="221"/>
      <c r="O88" s="221"/>
      <c r="P88" s="221"/>
      <c r="Q88" s="221"/>
      <c r="R88" s="221"/>
      <c r="S88" s="221"/>
      <c r="T88" s="221"/>
      <c r="U88" s="221"/>
      <c r="V88" s="221"/>
      <c r="W88" s="221"/>
      <c r="X88" s="221"/>
      <c r="Y88" s="221"/>
      <c r="Z88" s="221"/>
      <c r="AA88" s="221"/>
      <c r="AB88" s="221"/>
      <c r="AC88" s="221"/>
      <c r="AD88" s="221"/>
      <c r="AE88" s="243"/>
    </row>
    <row r="89" spans="1:31" ht="12.75" customHeight="1" x14ac:dyDescent="0.2">
      <c r="A89" s="8"/>
      <c r="B89" s="242"/>
      <c r="C89" s="221"/>
      <c r="D89" s="221"/>
      <c r="E89" s="221"/>
      <c r="F89" s="221"/>
      <c r="G89" s="221"/>
      <c r="H89" s="221"/>
      <c r="I89" s="221"/>
      <c r="J89" s="221"/>
      <c r="K89" s="221"/>
      <c r="L89" s="221"/>
      <c r="M89" s="221"/>
      <c r="N89" s="221"/>
      <c r="O89" s="221"/>
      <c r="P89" s="221"/>
      <c r="Q89" s="221"/>
      <c r="R89" s="221"/>
      <c r="S89" s="221"/>
      <c r="T89" s="221"/>
      <c r="U89" s="221"/>
      <c r="V89" s="221"/>
      <c r="W89" s="221"/>
      <c r="X89" s="221"/>
      <c r="Y89" s="221"/>
      <c r="Z89" s="221"/>
      <c r="AA89" s="221"/>
      <c r="AB89" s="221"/>
      <c r="AC89" s="221"/>
      <c r="AD89" s="221"/>
      <c r="AE89" s="243"/>
    </row>
    <row r="90" spans="1:31" ht="12.75" customHeight="1" x14ac:dyDescent="0.2">
      <c r="A90" s="8"/>
      <c r="B90" s="242"/>
      <c r="C90" s="221"/>
      <c r="D90" s="221"/>
      <c r="E90" s="221"/>
      <c r="F90" s="221"/>
      <c r="G90" s="221"/>
      <c r="H90" s="221"/>
      <c r="I90" s="221"/>
      <c r="J90" s="221"/>
      <c r="K90" s="221"/>
      <c r="L90" s="221"/>
      <c r="M90" s="221"/>
      <c r="N90" s="221"/>
      <c r="O90" s="221"/>
      <c r="P90" s="221"/>
      <c r="Q90" s="221"/>
      <c r="R90" s="221"/>
      <c r="S90" s="221"/>
      <c r="T90" s="221"/>
      <c r="U90" s="221"/>
      <c r="V90" s="221"/>
      <c r="W90" s="221"/>
      <c r="X90" s="221"/>
      <c r="Y90" s="221"/>
      <c r="Z90" s="221"/>
      <c r="AA90" s="221"/>
      <c r="AB90" s="221"/>
      <c r="AC90" s="221"/>
      <c r="AD90" s="221"/>
      <c r="AE90" s="243"/>
    </row>
    <row r="91" spans="1:31" ht="12.75" customHeight="1" x14ac:dyDescent="0.2">
      <c r="A91" s="8"/>
      <c r="B91" s="242"/>
      <c r="C91" s="221"/>
      <c r="D91" s="221"/>
      <c r="E91" s="221"/>
      <c r="F91" s="221"/>
      <c r="G91" s="221"/>
      <c r="H91" s="221"/>
      <c r="I91" s="221"/>
      <c r="J91" s="221"/>
      <c r="K91" s="221"/>
      <c r="L91" s="221"/>
      <c r="M91" s="221"/>
      <c r="N91" s="221"/>
      <c r="O91" s="221"/>
      <c r="P91" s="221"/>
      <c r="Q91" s="221"/>
      <c r="R91" s="221"/>
      <c r="S91" s="221"/>
      <c r="T91" s="221"/>
      <c r="U91" s="221"/>
      <c r="V91" s="221"/>
      <c r="W91" s="221"/>
      <c r="X91" s="221"/>
      <c r="Y91" s="221"/>
      <c r="Z91" s="221"/>
      <c r="AA91" s="221"/>
      <c r="AB91" s="221"/>
      <c r="AC91" s="221"/>
      <c r="AD91" s="221"/>
      <c r="AE91" s="243"/>
    </row>
    <row r="92" spans="1:31" ht="12.75" customHeight="1" x14ac:dyDescent="0.2">
      <c r="A92" s="8"/>
      <c r="B92" s="242"/>
      <c r="C92" s="221"/>
      <c r="D92" s="221"/>
      <c r="E92" s="221"/>
      <c r="F92" s="221"/>
      <c r="G92" s="221"/>
      <c r="H92" s="221"/>
      <c r="I92" s="221"/>
      <c r="J92" s="221"/>
      <c r="K92" s="221"/>
      <c r="L92" s="221"/>
      <c r="M92" s="221"/>
      <c r="N92" s="221"/>
      <c r="O92" s="221"/>
      <c r="P92" s="221"/>
      <c r="Q92" s="221"/>
      <c r="R92" s="221"/>
      <c r="S92" s="221"/>
      <c r="T92" s="221"/>
      <c r="U92" s="221"/>
      <c r="V92" s="221"/>
      <c r="W92" s="221"/>
      <c r="X92" s="221"/>
      <c r="Y92" s="221"/>
      <c r="Z92" s="221"/>
      <c r="AA92" s="221"/>
      <c r="AB92" s="221"/>
      <c r="AC92" s="221"/>
      <c r="AD92" s="221"/>
      <c r="AE92" s="243"/>
    </row>
    <row r="93" spans="1:31" ht="12.75" customHeight="1" x14ac:dyDescent="0.2">
      <c r="A93" s="8"/>
      <c r="B93" s="242"/>
      <c r="C93" s="221"/>
      <c r="D93" s="221"/>
      <c r="E93" s="221"/>
      <c r="F93" s="221"/>
      <c r="G93" s="221"/>
      <c r="H93" s="221"/>
      <c r="I93" s="221"/>
      <c r="J93" s="221"/>
      <c r="K93" s="221"/>
      <c r="L93" s="221"/>
      <c r="M93" s="221"/>
      <c r="N93" s="221"/>
      <c r="O93" s="221"/>
      <c r="P93" s="221"/>
      <c r="Q93" s="221"/>
      <c r="R93" s="221"/>
      <c r="S93" s="221"/>
      <c r="T93" s="221"/>
      <c r="U93" s="221"/>
      <c r="V93" s="221"/>
      <c r="W93" s="221"/>
      <c r="X93" s="221"/>
      <c r="Y93" s="221"/>
      <c r="Z93" s="221"/>
      <c r="AA93" s="221"/>
      <c r="AB93" s="221"/>
      <c r="AC93" s="221"/>
      <c r="AD93" s="221"/>
      <c r="AE93" s="243"/>
    </row>
    <row r="94" spans="1:31" ht="12.75" customHeight="1" x14ac:dyDescent="0.2">
      <c r="A94" s="8"/>
      <c r="B94" s="242"/>
      <c r="C94" s="221"/>
      <c r="D94" s="221"/>
      <c r="E94" s="221"/>
      <c r="F94" s="221"/>
      <c r="G94" s="221"/>
      <c r="H94" s="221"/>
      <c r="I94" s="221"/>
      <c r="J94" s="221"/>
      <c r="K94" s="221"/>
      <c r="L94" s="221"/>
      <c r="M94" s="221"/>
      <c r="N94" s="221"/>
      <c r="O94" s="221"/>
      <c r="P94" s="221"/>
      <c r="Q94" s="221"/>
      <c r="R94" s="221"/>
      <c r="S94" s="221"/>
      <c r="T94" s="221"/>
      <c r="U94" s="221"/>
      <c r="V94" s="221"/>
      <c r="W94" s="221"/>
      <c r="X94" s="221"/>
      <c r="Y94" s="221"/>
      <c r="Z94" s="221"/>
      <c r="AA94" s="221"/>
      <c r="AB94" s="221"/>
      <c r="AC94" s="221"/>
      <c r="AD94" s="221"/>
      <c r="AE94" s="243"/>
    </row>
    <row r="95" spans="1:31" ht="12.75" customHeight="1" x14ac:dyDescent="0.2">
      <c r="A95" s="8"/>
      <c r="B95" s="242"/>
      <c r="C95" s="221"/>
      <c r="D95" s="221"/>
      <c r="E95" s="221"/>
      <c r="F95" s="221"/>
      <c r="G95" s="221"/>
      <c r="H95" s="221"/>
      <c r="I95" s="221"/>
      <c r="J95" s="221"/>
      <c r="K95" s="221"/>
      <c r="L95" s="221"/>
      <c r="M95" s="221"/>
      <c r="N95" s="221"/>
      <c r="O95" s="221"/>
      <c r="P95" s="221"/>
      <c r="Q95" s="221"/>
      <c r="R95" s="221"/>
      <c r="S95" s="221"/>
      <c r="T95" s="221"/>
      <c r="U95" s="221"/>
      <c r="V95" s="221"/>
      <c r="W95" s="221"/>
      <c r="X95" s="221"/>
      <c r="Y95" s="221"/>
      <c r="Z95" s="221"/>
      <c r="AA95" s="221"/>
      <c r="AB95" s="221"/>
      <c r="AC95" s="221"/>
      <c r="AD95" s="221"/>
      <c r="AE95" s="243"/>
    </row>
    <row r="96" spans="1:31" ht="12.75" customHeight="1" x14ac:dyDescent="0.2">
      <c r="A96" s="8"/>
      <c r="B96" s="242"/>
      <c r="C96" s="221"/>
      <c r="D96" s="221"/>
      <c r="E96" s="221"/>
      <c r="F96" s="221"/>
      <c r="G96" s="221"/>
      <c r="H96" s="221"/>
      <c r="I96" s="221"/>
      <c r="J96" s="221"/>
      <c r="K96" s="221"/>
      <c r="L96" s="221"/>
      <c r="M96" s="221"/>
      <c r="N96" s="221"/>
      <c r="O96" s="221"/>
      <c r="P96" s="221"/>
      <c r="Q96" s="221"/>
      <c r="R96" s="221"/>
      <c r="S96" s="221"/>
      <c r="T96" s="221"/>
      <c r="U96" s="221"/>
      <c r="V96" s="221"/>
      <c r="W96" s="221"/>
      <c r="X96" s="221"/>
      <c r="Y96" s="221"/>
      <c r="Z96" s="221"/>
      <c r="AA96" s="221"/>
      <c r="AB96" s="221"/>
      <c r="AC96" s="221"/>
      <c r="AD96" s="221"/>
      <c r="AE96" s="243"/>
    </row>
    <row r="97" spans="1:31" ht="12.75" customHeight="1" x14ac:dyDescent="0.2">
      <c r="A97" s="8"/>
      <c r="B97" s="242"/>
      <c r="C97" s="221"/>
      <c r="D97" s="221"/>
      <c r="E97" s="221"/>
      <c r="F97" s="221"/>
      <c r="G97" s="221"/>
      <c r="H97" s="221"/>
      <c r="I97" s="221"/>
      <c r="J97" s="221"/>
      <c r="K97" s="221"/>
      <c r="L97" s="221"/>
      <c r="M97" s="221"/>
      <c r="N97" s="221"/>
      <c r="O97" s="221"/>
      <c r="P97" s="221"/>
      <c r="Q97" s="221"/>
      <c r="R97" s="221"/>
      <c r="S97" s="221"/>
      <c r="T97" s="221"/>
      <c r="U97" s="221"/>
      <c r="V97" s="221"/>
      <c r="W97" s="221"/>
      <c r="X97" s="221"/>
      <c r="Y97" s="221"/>
      <c r="Z97" s="221"/>
      <c r="AA97" s="221"/>
      <c r="AB97" s="221"/>
      <c r="AC97" s="221"/>
      <c r="AD97" s="221"/>
      <c r="AE97" s="243"/>
    </row>
    <row r="98" spans="1:31" ht="12.75" customHeight="1" x14ac:dyDescent="0.2">
      <c r="A98" s="8"/>
      <c r="B98" s="242"/>
      <c r="C98" s="221"/>
      <c r="D98" s="221"/>
      <c r="E98" s="221"/>
      <c r="F98" s="221"/>
      <c r="G98" s="221"/>
      <c r="H98" s="221"/>
      <c r="I98" s="221"/>
      <c r="J98" s="221"/>
      <c r="K98" s="221"/>
      <c r="L98" s="221"/>
      <c r="M98" s="221"/>
      <c r="N98" s="221"/>
      <c r="O98" s="221"/>
      <c r="P98" s="221"/>
      <c r="Q98" s="221"/>
      <c r="R98" s="221"/>
      <c r="S98" s="221"/>
      <c r="T98" s="221"/>
      <c r="U98" s="221"/>
      <c r="V98" s="221"/>
      <c r="W98" s="221"/>
      <c r="X98" s="221"/>
      <c r="Y98" s="221"/>
      <c r="Z98" s="221"/>
      <c r="AA98" s="221"/>
      <c r="AB98" s="221"/>
      <c r="AC98" s="221"/>
      <c r="AD98" s="221"/>
      <c r="AE98" s="243"/>
    </row>
    <row r="99" spans="1:31" ht="12.75" customHeight="1" x14ac:dyDescent="0.2">
      <c r="A99" s="8"/>
      <c r="B99" s="242"/>
      <c r="C99" s="221"/>
      <c r="D99" s="221"/>
      <c r="E99" s="221"/>
      <c r="F99" s="221"/>
      <c r="G99" s="221"/>
      <c r="H99" s="221"/>
      <c r="I99" s="221"/>
      <c r="J99" s="221"/>
      <c r="K99" s="221"/>
      <c r="L99" s="221"/>
      <c r="M99" s="221"/>
      <c r="N99" s="221"/>
      <c r="O99" s="221"/>
      <c r="P99" s="221"/>
      <c r="Q99" s="221"/>
      <c r="R99" s="221"/>
      <c r="S99" s="221"/>
      <c r="T99" s="221"/>
      <c r="U99" s="221"/>
      <c r="V99" s="221"/>
      <c r="W99" s="221"/>
      <c r="X99" s="221"/>
      <c r="Y99" s="221"/>
      <c r="Z99" s="221"/>
      <c r="AA99" s="221"/>
      <c r="AB99" s="221"/>
      <c r="AC99" s="221"/>
      <c r="AD99" s="221"/>
      <c r="AE99" s="243"/>
    </row>
    <row r="100" spans="1:31" ht="12.75" customHeight="1" x14ac:dyDescent="0.2">
      <c r="A100" s="8"/>
      <c r="B100" s="544"/>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555"/>
    </row>
    <row r="101" spans="1:31" ht="12.75" customHeight="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row>
    <row r="102" spans="1:31" ht="12.75" customHeight="1"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row>
    <row r="103" spans="1:31" ht="12.75" customHeight="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row>
    <row r="104" spans="1:31" ht="12.75" customHeight="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row>
    <row r="105" spans="1:31" ht="12.75" customHeight="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row>
  </sheetData>
  <sheetProtection algorithmName="SHA-512" hashValue="UEkghqoVCaDrAOLHoKuxOX2zNQOPT43EJJk4XkXQPAZlsE5OTLbz9Q5aUngYHPj73IkEHSbg/TfvFYl+XVUW4g==" saltValue="hp1nQaIPdofvDVOgKjzqNQ==" spinCount="100000" sheet="1" scenarios="1" insertHyperlinks="0"/>
  <protectedRanges>
    <protectedRange sqref="C10:C11 E10:E12 G10:G11 I10:I11 K10:K11 K14:K21 I14:I21 G14:G21 E14:E21 C14:C21 C23:C25 E23:E25 G23:G25 I23:I25 K23:K25" name="YellowZone_2"/>
    <protectedRange sqref="C3:C4 B34:L100 M8:AE100" name="YellowZone"/>
  </protectedRanges>
  <mergeCells count="24">
    <mergeCell ref="B29:L31"/>
    <mergeCell ref="B32:L33"/>
    <mergeCell ref="C8:D8"/>
    <mergeCell ref="C9:D9"/>
    <mergeCell ref="E9:F9"/>
    <mergeCell ref="G9:H9"/>
    <mergeCell ref="I9:J9"/>
    <mergeCell ref="K9:L9"/>
    <mergeCell ref="K12:L12"/>
    <mergeCell ref="C13:D13"/>
    <mergeCell ref="E13:F13"/>
    <mergeCell ref="G13:H13"/>
    <mergeCell ref="I13:J13"/>
    <mergeCell ref="K13:L13"/>
    <mergeCell ref="I8:J8"/>
    <mergeCell ref="K8:L8"/>
    <mergeCell ref="G12:H12"/>
    <mergeCell ref="I12:J12"/>
    <mergeCell ref="C12:D12"/>
    <mergeCell ref="C6:D7"/>
    <mergeCell ref="E6:F7"/>
    <mergeCell ref="G6:H7"/>
    <mergeCell ref="E8:F8"/>
    <mergeCell ref="G8:H8"/>
  </mergeCells>
  <conditionalFormatting sqref="C8 E8 G8 D10:D11 H10:H11 J10:J11 L10:L11 F10:F12 D14:D15 F14:F15 H14:H15 J14:J15 L14:L15 D18 F18 H18 J18 L18 D26:D28 F26:F28 H26:H28 J26:J28 L26:L28">
    <cfRule type="expression" dxfId="121" priority="1" stopIfTrue="1">
      <formula>C8="PASS"</formula>
    </cfRule>
    <cfRule type="expression" dxfId="120" priority="2" stopIfTrue="1">
      <formula>C8="FAIL"</formula>
    </cfRule>
  </conditionalFormatting>
  <conditionalFormatting sqref="C8:H8">
    <cfRule type="cellIs" dxfId="119" priority="3" stopIfTrue="1" operator="equal">
      <formula>"laminated"</formula>
    </cfRule>
  </conditionalFormatting>
  <conditionalFormatting sqref="I8:L8">
    <cfRule type="expression" dxfId="118" priority="4" stopIfTrue="1">
      <formula>I8="PASS"</formula>
    </cfRule>
    <cfRule type="expression" dxfId="117" priority="5" stopIfTrue="1">
      <formula>I8="FAIL"</formula>
    </cfRule>
    <cfRule type="expression" dxfId="116" priority="6" stopIfTrue="1">
      <formula>I8="N/A"</formula>
    </cfRule>
  </conditionalFormatting>
  <dataValidations count="3">
    <dataValidation type="list" allowBlank="1" showErrorMessage="1" sqref="C3" xr:uid="{00000000-0002-0000-2000-000000000000}">
      <formula1>"0,3,4,5"</formula1>
    </dataValidation>
    <dataValidation type="list" allowBlank="1" showErrorMessage="1" sqref="C4" xr:uid="{00000000-0002-0000-2000-000001000000}">
      <formula1>"Steel,Alu."</formula1>
    </dataValidation>
    <dataValidation type="list" allowBlank="1" showErrorMessage="1" sqref="C21 E21 G21 I21 K21" xr:uid="{8BB42A48-BD47-4D56-A642-4795DEA2241E}">
      <formula1>Material</formula1>
    </dataValidation>
  </dataValidations>
  <hyperlinks>
    <hyperlink ref="M3" location="'Cover Sheet'!A1" display="BACK to COVER SHEET" xr:uid="{00000000-0004-0000-2000-000000000000}"/>
    <hyperlink ref="B34" location="'Monocoque Attachments Guidance'!A1" display="Link to guidance notes" xr:uid="{00000000-0004-0000-2000-000006000000}"/>
    <hyperlink ref="B35" location="'Front Hoop Attachment Guidance'!A1" display="Link to guidance notes: Front Hoop attachments" xr:uid="{00000000-0004-0000-2000-000007000000}"/>
    <hyperlink ref="C22" location="MaterialData!A1" display="MaterialData!A1" xr:uid="{9C962F73-5C56-4682-9406-AF32B65836CC}"/>
    <hyperlink ref="E22" location="MaterialData!A1" display="MaterialData!A1" xr:uid="{913EDCDE-24B6-443E-9018-7B0BB87C37EC}"/>
    <hyperlink ref="G22" location="MaterialData!A1" display="MaterialData!A1" xr:uid="{806B5557-08B9-4B47-B31E-D60C7C580549}"/>
    <hyperlink ref="I22" location="MaterialData!A1" display="MaterialData!A1" xr:uid="{AB60C579-30E5-4CDF-944E-1259BC00FB82}"/>
    <hyperlink ref="K22" location="MaterialData!A1" display="MaterialData!A1" xr:uid="{7E608EBE-8DBD-431A-8AE3-18E148DAC9F1}"/>
  </hyperlinks>
  <pageMargins left="0.75" right="0.75" top="1" bottom="1" header="0" footer="0"/>
  <pageSetup paperSize="9" orientation="portrait"/>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0">
    <tabColor rgb="FF0070C0"/>
  </sheetPr>
  <dimension ref="A1:AB125"/>
  <sheetViews>
    <sheetView showGridLines="0" workbookViewId="0">
      <selection activeCell="I3" sqref="I3"/>
    </sheetView>
  </sheetViews>
  <sheetFormatPr defaultColWidth="14.42578125" defaultRowHeight="15" customHeight="1" x14ac:dyDescent="0.2"/>
  <cols>
    <col min="1" max="1" width="4.28515625" customWidth="1"/>
    <col min="2" max="2" width="31.42578125" customWidth="1"/>
    <col min="3" max="4" width="7" customWidth="1"/>
    <col min="5" max="10" width="11.42578125" customWidth="1"/>
    <col min="11" max="11" width="31.42578125" customWidth="1"/>
    <col min="12" max="13" width="7" customWidth="1"/>
    <col min="14" max="19" width="11.42578125" customWidth="1"/>
    <col min="20" max="20" width="31.42578125" customWidth="1"/>
    <col min="21" max="22" width="7" customWidth="1"/>
    <col min="23" max="28" width="11.42578125" customWidth="1"/>
  </cols>
  <sheetData>
    <row r="1" spans="2:28" ht="12.75" customHeight="1" x14ac:dyDescent="0.25">
      <c r="B1" s="77" t="s">
        <v>656</v>
      </c>
    </row>
    <row r="2" spans="2:28" ht="12.75" customHeight="1" x14ac:dyDescent="0.25">
      <c r="B2" s="77"/>
    </row>
    <row r="3" spans="2:28" ht="12.75" customHeight="1" x14ac:dyDescent="0.2">
      <c r="B3" s="23" t="s">
        <v>657</v>
      </c>
      <c r="F3" s="671" t="str">
        <f>IF('T3.13 T3.6 Ft Bulkhead'!F2="tubing only","N/A","YES")</f>
        <v>N/A</v>
      </c>
      <c r="I3" s="9" t="s">
        <v>240</v>
      </c>
      <c r="K3" s="9"/>
    </row>
    <row r="4" spans="2:28" ht="12.75" customHeight="1" x14ac:dyDescent="0.2">
      <c r="B4" s="23" t="s">
        <v>658</v>
      </c>
      <c r="F4" s="170" t="s">
        <v>247</v>
      </c>
      <c r="K4" s="9"/>
    </row>
    <row r="5" spans="2:28" ht="12.75" customHeight="1" x14ac:dyDescent="0.2">
      <c r="B5" s="23" t="s">
        <v>659</v>
      </c>
      <c r="F5" s="171" t="s">
        <v>133</v>
      </c>
      <c r="K5" s="9"/>
    </row>
    <row r="6" spans="2:28" ht="12.75" customHeight="1" x14ac:dyDescent="0.2"/>
    <row r="7" spans="2:28" ht="12.75" customHeight="1" x14ac:dyDescent="0.2">
      <c r="B7" s="559"/>
      <c r="C7" s="224"/>
      <c r="D7" s="224"/>
      <c r="E7" s="224"/>
      <c r="F7" s="224"/>
      <c r="G7" s="224"/>
      <c r="H7" s="224"/>
      <c r="I7" s="224"/>
      <c r="J7" s="560"/>
      <c r="K7" s="224"/>
      <c r="L7" s="224"/>
      <c r="M7" s="224"/>
      <c r="N7" s="224"/>
      <c r="O7" s="224"/>
      <c r="P7" s="224"/>
      <c r="Q7" s="224"/>
      <c r="R7" s="224"/>
      <c r="S7" s="224"/>
      <c r="T7" s="559"/>
      <c r="U7" s="224"/>
      <c r="V7" s="224"/>
      <c r="W7" s="224"/>
      <c r="X7" s="224"/>
      <c r="Y7" s="224"/>
      <c r="Z7" s="224"/>
      <c r="AA7" s="224"/>
      <c r="AB7" s="560"/>
    </row>
    <row r="8" spans="2:28" ht="12.75" customHeight="1" x14ac:dyDescent="0.2">
      <c r="B8" s="242"/>
      <c r="C8" s="221"/>
      <c r="D8" s="221"/>
      <c r="E8" s="221"/>
      <c r="F8" s="221"/>
      <c r="G8" s="221"/>
      <c r="H8" s="221"/>
      <c r="I8" s="221"/>
      <c r="J8" s="243"/>
      <c r="K8" s="221"/>
      <c r="L8" s="221"/>
      <c r="M8" s="221"/>
      <c r="N8" s="221"/>
      <c r="O8" s="221"/>
      <c r="P8" s="221"/>
      <c r="Q8" s="221"/>
      <c r="R8" s="221"/>
      <c r="S8" s="221"/>
      <c r="T8" s="242"/>
      <c r="U8" s="221"/>
      <c r="V8" s="221"/>
      <c r="W8" s="221"/>
      <c r="X8" s="221"/>
      <c r="Y8" s="221"/>
      <c r="Z8" s="221"/>
      <c r="AA8" s="221"/>
      <c r="AB8" s="243"/>
    </row>
    <row r="9" spans="2:28" ht="12.75" customHeight="1" x14ac:dyDescent="0.2">
      <c r="B9" s="242"/>
      <c r="C9" s="221"/>
      <c r="D9" s="221"/>
      <c r="E9" s="221"/>
      <c r="F9" s="221"/>
      <c r="G9" s="221"/>
      <c r="H9" s="221"/>
      <c r="I9" s="221"/>
      <c r="J9" s="243"/>
      <c r="K9" s="221"/>
      <c r="L9" s="221"/>
      <c r="M9" s="221"/>
      <c r="N9" s="221"/>
      <c r="O9" s="221"/>
      <c r="P9" s="221"/>
      <c r="Q9" s="221"/>
      <c r="R9" s="221"/>
      <c r="S9" s="221"/>
      <c r="T9" s="242"/>
      <c r="U9" s="221"/>
      <c r="V9" s="221"/>
      <c r="W9" s="221"/>
      <c r="X9" s="221"/>
      <c r="Y9" s="221"/>
      <c r="Z9" s="221"/>
      <c r="AA9" s="221"/>
      <c r="AB9" s="243"/>
    </row>
    <row r="10" spans="2:28" ht="12.75" customHeight="1" x14ac:dyDescent="0.2">
      <c r="B10" s="242"/>
      <c r="C10" s="221"/>
      <c r="D10" s="221"/>
      <c r="E10" s="221"/>
      <c r="F10" s="221"/>
      <c r="G10" s="221"/>
      <c r="H10" s="221"/>
      <c r="I10" s="221"/>
      <c r="J10" s="243"/>
      <c r="K10" s="221"/>
      <c r="L10" s="221"/>
      <c r="M10" s="221"/>
      <c r="N10" s="221"/>
      <c r="O10" s="221"/>
      <c r="P10" s="221"/>
      <c r="Q10" s="221"/>
      <c r="R10" s="221"/>
      <c r="S10" s="221"/>
      <c r="T10" s="242"/>
      <c r="U10" s="221"/>
      <c r="V10" s="221"/>
      <c r="W10" s="221"/>
      <c r="X10" s="221"/>
      <c r="Y10" s="221"/>
      <c r="Z10" s="221"/>
      <c r="AA10" s="221"/>
      <c r="AB10" s="243"/>
    </row>
    <row r="11" spans="2:28" ht="12.75" customHeight="1" x14ac:dyDescent="0.2">
      <c r="B11" s="242"/>
      <c r="C11" s="221"/>
      <c r="D11" s="221"/>
      <c r="E11" s="221"/>
      <c r="F11" s="221"/>
      <c r="G11" s="221"/>
      <c r="H11" s="221"/>
      <c r="I11" s="221"/>
      <c r="J11" s="243"/>
      <c r="K11" s="221"/>
      <c r="L11" s="221"/>
      <c r="M11" s="221"/>
      <c r="N11" s="221"/>
      <c r="O11" s="221"/>
      <c r="P11" s="221"/>
      <c r="Q11" s="221"/>
      <c r="R11" s="221"/>
      <c r="S11" s="221"/>
      <c r="T11" s="242"/>
      <c r="U11" s="221"/>
      <c r="V11" s="221"/>
      <c r="W11" s="221"/>
      <c r="X11" s="221"/>
      <c r="Y11" s="221"/>
      <c r="Z11" s="221"/>
      <c r="AA11" s="221"/>
      <c r="AB11" s="243"/>
    </row>
    <row r="12" spans="2:28" ht="12.75" customHeight="1" x14ac:dyDescent="0.2">
      <c r="B12" s="242"/>
      <c r="C12" s="221" t="s">
        <v>660</v>
      </c>
      <c r="D12" s="221"/>
      <c r="E12" s="221"/>
      <c r="F12" s="221"/>
      <c r="G12" s="221"/>
      <c r="H12" s="221"/>
      <c r="I12" s="221"/>
      <c r="J12" s="243"/>
      <c r="K12" s="221"/>
      <c r="L12" s="221" t="s">
        <v>661</v>
      </c>
      <c r="M12" s="221"/>
      <c r="N12" s="221"/>
      <c r="O12" s="221"/>
      <c r="P12" s="221"/>
      <c r="Q12" s="221"/>
      <c r="R12" s="221"/>
      <c r="S12" s="221"/>
      <c r="T12" s="242"/>
      <c r="U12" s="221" t="s">
        <v>661</v>
      </c>
      <c r="V12" s="221"/>
      <c r="W12" s="221"/>
      <c r="X12" s="221"/>
      <c r="Y12" s="221"/>
      <c r="Z12" s="221"/>
      <c r="AA12" s="221"/>
      <c r="AB12" s="243"/>
    </row>
    <row r="13" spans="2:28" ht="12.75" customHeight="1" x14ac:dyDescent="0.2">
      <c r="B13" s="242"/>
      <c r="C13" s="221" t="s">
        <v>662</v>
      </c>
      <c r="D13" s="221"/>
      <c r="E13" s="221"/>
      <c r="F13" s="221"/>
      <c r="G13" s="221"/>
      <c r="H13" s="221"/>
      <c r="I13" s="221"/>
      <c r="J13" s="243"/>
      <c r="K13" s="221"/>
      <c r="L13" s="221" t="s">
        <v>663</v>
      </c>
      <c r="M13" s="221"/>
      <c r="N13" s="221"/>
      <c r="O13" s="221"/>
      <c r="P13" s="221"/>
      <c r="Q13" s="221"/>
      <c r="R13" s="221"/>
      <c r="S13" s="221"/>
      <c r="T13" s="242"/>
      <c r="U13" s="221" t="s">
        <v>663</v>
      </c>
      <c r="V13" s="221"/>
      <c r="W13" s="221"/>
      <c r="X13" s="221"/>
      <c r="Y13" s="221"/>
      <c r="Z13" s="221"/>
      <c r="AA13" s="221"/>
      <c r="AB13" s="243"/>
    </row>
    <row r="14" spans="2:28" ht="12.75" customHeight="1" x14ac:dyDescent="0.2">
      <c r="B14" s="242"/>
      <c r="C14" s="221"/>
      <c r="D14" s="221"/>
      <c r="E14" s="221"/>
      <c r="F14" s="221"/>
      <c r="G14" s="221"/>
      <c r="H14" s="221"/>
      <c r="I14" s="221"/>
      <c r="J14" s="243"/>
      <c r="K14" s="221"/>
      <c r="L14" s="221"/>
      <c r="M14" s="221"/>
      <c r="N14" s="221"/>
      <c r="O14" s="221"/>
      <c r="P14" s="221"/>
      <c r="Q14" s="221"/>
      <c r="R14" s="221"/>
      <c r="S14" s="221"/>
      <c r="T14" s="242"/>
      <c r="U14" s="221"/>
      <c r="V14" s="221"/>
      <c r="W14" s="221"/>
      <c r="X14" s="221"/>
      <c r="Y14" s="221"/>
      <c r="Z14" s="221"/>
      <c r="AA14" s="221"/>
      <c r="AB14" s="243"/>
    </row>
    <row r="15" spans="2:28" ht="12.75" customHeight="1" x14ac:dyDescent="0.2">
      <c r="B15" s="242"/>
      <c r="C15" s="221"/>
      <c r="D15" s="221"/>
      <c r="E15" s="221"/>
      <c r="F15" s="221"/>
      <c r="G15" s="221"/>
      <c r="H15" s="221"/>
      <c r="I15" s="221"/>
      <c r="J15" s="243"/>
      <c r="K15" s="221"/>
      <c r="L15" s="221"/>
      <c r="M15" s="221"/>
      <c r="N15" s="221"/>
      <c r="O15" s="221"/>
      <c r="P15" s="221"/>
      <c r="Q15" s="221"/>
      <c r="R15" s="221"/>
      <c r="S15" s="221"/>
      <c r="T15" s="242"/>
      <c r="U15" s="221"/>
      <c r="V15" s="221"/>
      <c r="W15" s="221"/>
      <c r="X15" s="221"/>
      <c r="Y15" s="221"/>
      <c r="Z15" s="221"/>
      <c r="AA15" s="221"/>
      <c r="AB15" s="243"/>
    </row>
    <row r="16" spans="2:28" ht="12.75" customHeight="1" x14ac:dyDescent="0.2">
      <c r="B16" s="242"/>
      <c r="C16" s="221"/>
      <c r="D16" s="221"/>
      <c r="E16" s="221"/>
      <c r="F16" s="221"/>
      <c r="G16" s="221"/>
      <c r="H16" s="221"/>
      <c r="I16" s="221"/>
      <c r="J16" s="243"/>
      <c r="K16" s="221"/>
      <c r="L16" s="221"/>
      <c r="M16" s="221"/>
      <c r="N16" s="221"/>
      <c r="O16" s="221"/>
      <c r="P16" s="221"/>
      <c r="Q16" s="221"/>
      <c r="R16" s="221"/>
      <c r="S16" s="221"/>
      <c r="T16" s="242"/>
      <c r="U16" s="221"/>
      <c r="V16" s="221"/>
      <c r="W16" s="221"/>
      <c r="X16" s="221"/>
      <c r="Y16" s="221"/>
      <c r="Z16" s="221"/>
      <c r="AA16" s="221"/>
      <c r="AB16" s="243"/>
    </row>
    <row r="17" spans="2:28" ht="12.75" customHeight="1" x14ac:dyDescent="0.2">
      <c r="B17" s="242"/>
      <c r="C17" s="221"/>
      <c r="D17" s="221"/>
      <c r="E17" s="221"/>
      <c r="F17" s="221"/>
      <c r="G17" s="221"/>
      <c r="H17" s="221"/>
      <c r="I17" s="221"/>
      <c r="J17" s="243"/>
      <c r="K17" s="221"/>
      <c r="L17" s="221"/>
      <c r="M17" s="221"/>
      <c r="N17" s="221"/>
      <c r="O17" s="221"/>
      <c r="P17" s="221"/>
      <c r="Q17" s="221"/>
      <c r="R17" s="221"/>
      <c r="S17" s="221"/>
      <c r="T17" s="242"/>
      <c r="U17" s="221"/>
      <c r="V17" s="221"/>
      <c r="W17" s="221"/>
      <c r="X17" s="221"/>
      <c r="Y17" s="221"/>
      <c r="Z17" s="221"/>
      <c r="AA17" s="221"/>
      <c r="AB17" s="243"/>
    </row>
    <row r="18" spans="2:28" ht="12.75" customHeight="1" x14ac:dyDescent="0.2">
      <c r="B18" s="242"/>
      <c r="C18" s="221"/>
      <c r="D18" s="221"/>
      <c r="E18" s="221"/>
      <c r="F18" s="221"/>
      <c r="G18" s="221"/>
      <c r="H18" s="221"/>
      <c r="I18" s="221"/>
      <c r="J18" s="243"/>
      <c r="K18" s="221"/>
      <c r="L18" s="221"/>
      <c r="M18" s="221"/>
      <c r="N18" s="221"/>
      <c r="O18" s="221"/>
      <c r="P18" s="221"/>
      <c r="Q18" s="221"/>
      <c r="R18" s="221"/>
      <c r="S18" s="221"/>
      <c r="T18" s="242"/>
      <c r="U18" s="221"/>
      <c r="V18" s="221"/>
      <c r="W18" s="221"/>
      <c r="X18" s="221"/>
      <c r="Y18" s="221"/>
      <c r="Z18" s="221"/>
      <c r="AA18" s="221"/>
      <c r="AB18" s="243"/>
    </row>
    <row r="19" spans="2:28" ht="12.75" customHeight="1" x14ac:dyDescent="0.2">
      <c r="B19" s="242"/>
      <c r="C19" s="221"/>
      <c r="D19" s="221"/>
      <c r="E19" s="221"/>
      <c r="F19" s="221"/>
      <c r="G19" s="221"/>
      <c r="H19" s="221"/>
      <c r="I19" s="221"/>
      <c r="J19" s="243"/>
      <c r="K19" s="221"/>
      <c r="L19" s="221"/>
      <c r="M19" s="221"/>
      <c r="N19" s="221"/>
      <c r="O19" s="221"/>
      <c r="P19" s="221"/>
      <c r="Q19" s="221"/>
      <c r="R19" s="221"/>
      <c r="S19" s="221"/>
      <c r="T19" s="242"/>
      <c r="U19" s="221"/>
      <c r="V19" s="221"/>
      <c r="W19" s="221"/>
      <c r="X19" s="221"/>
      <c r="Y19" s="221"/>
      <c r="Z19" s="221"/>
      <c r="AA19" s="221"/>
      <c r="AB19" s="243"/>
    </row>
    <row r="20" spans="2:28" ht="12.75" customHeight="1" x14ac:dyDescent="0.2">
      <c r="B20" s="242"/>
      <c r="C20" s="221"/>
      <c r="D20" s="221"/>
      <c r="E20" s="221"/>
      <c r="F20" s="221"/>
      <c r="G20" s="221"/>
      <c r="H20" s="221"/>
      <c r="I20" s="221"/>
      <c r="J20" s="243"/>
      <c r="K20" s="221"/>
      <c r="L20" s="221"/>
      <c r="M20" s="221"/>
      <c r="N20" s="221"/>
      <c r="O20" s="221"/>
      <c r="P20" s="221"/>
      <c r="Q20" s="221"/>
      <c r="R20" s="221"/>
      <c r="S20" s="221"/>
      <c r="T20" s="242"/>
      <c r="U20" s="221"/>
      <c r="V20" s="221"/>
      <c r="W20" s="221"/>
      <c r="X20" s="221"/>
      <c r="Y20" s="221"/>
      <c r="Z20" s="221"/>
      <c r="AA20" s="221"/>
      <c r="AB20" s="243"/>
    </row>
    <row r="21" spans="2:28" ht="12.75" customHeight="1" x14ac:dyDescent="0.2">
      <c r="B21" s="242"/>
      <c r="C21" s="221"/>
      <c r="D21" s="221"/>
      <c r="E21" s="221"/>
      <c r="F21" s="221"/>
      <c r="G21" s="221"/>
      <c r="H21" s="221"/>
      <c r="I21" s="221"/>
      <c r="J21" s="243"/>
      <c r="K21" s="221"/>
      <c r="L21" s="221"/>
      <c r="M21" s="221"/>
      <c r="N21" s="221"/>
      <c r="O21" s="221"/>
      <c r="P21" s="221"/>
      <c r="Q21" s="221"/>
      <c r="R21" s="221"/>
      <c r="S21" s="221"/>
      <c r="T21" s="242"/>
      <c r="U21" s="221"/>
      <c r="V21" s="221"/>
      <c r="W21" s="221"/>
      <c r="X21" s="221"/>
      <c r="Y21" s="221"/>
      <c r="Z21" s="221"/>
      <c r="AA21" s="221"/>
      <c r="AB21" s="243"/>
    </row>
    <row r="22" spans="2:28" ht="12.75" customHeight="1" x14ac:dyDescent="0.2">
      <c r="B22" s="544"/>
      <c r="C22" s="225"/>
      <c r="D22" s="225"/>
      <c r="E22" s="225"/>
      <c r="F22" s="225"/>
      <c r="G22" s="225"/>
      <c r="H22" s="225"/>
      <c r="I22" s="225"/>
      <c r="J22" s="555"/>
      <c r="K22" s="225"/>
      <c r="L22" s="225"/>
      <c r="M22" s="225"/>
      <c r="N22" s="225"/>
      <c r="O22" s="225"/>
      <c r="P22" s="225"/>
      <c r="Q22" s="225"/>
      <c r="R22" s="225"/>
      <c r="S22" s="225"/>
      <c r="T22" s="544"/>
      <c r="U22" s="225"/>
      <c r="V22" s="225"/>
      <c r="W22" s="225"/>
      <c r="X22" s="225"/>
      <c r="Y22" s="225"/>
      <c r="Z22" s="225"/>
      <c r="AA22" s="225"/>
      <c r="AB22" s="555"/>
    </row>
    <row r="23" spans="2:28" ht="12.75" customHeight="1" x14ac:dyDescent="0.2"/>
    <row r="24" spans="2:28" ht="12.75" customHeight="1" x14ac:dyDescent="0.2">
      <c r="B24" s="499" t="s">
        <v>664</v>
      </c>
      <c r="C24" s="1094" t="str">
        <f>IF('T3.13 T3.6 Ft Bulkhead'!F2="tubing only","N/A",IF(AND(D29="PASS",D30="PASS",D31="PASS",D48="PASS",D44="PASS",D49="PASS",D50="pass"),"PASS",IF(AND(D29="PASS",D30="PASS",D31="PASS",D48="N/A",D44="PASS",D49="PASS",D50="pass"),"PASS",IF(AND(OR(D29="PASS",D29="CHECK"),OR(D30="PASS",D30="CHECK"),D31="PASS",OR(D48="N/A",D48="PASS"),D44="PASS",D49="PASS",D50="pass"),"CHECK","FAIL"))))</f>
        <v>N/A</v>
      </c>
      <c r="D24" s="765"/>
      <c r="E24" s="1112"/>
      <c r="F24" s="772"/>
      <c r="G24" s="1113"/>
      <c r="H24" s="772"/>
      <c r="I24" s="224"/>
      <c r="J24" s="560"/>
      <c r="K24" s="499" t="s">
        <v>665</v>
      </c>
      <c r="L24" s="1094" t="str">
        <f>IF($F$4="NO","N/A",IF(AND(M29="PASS",M30="PASS",M31="PASS",M40="PASS",M50="PASS",M57="PASS",M58="PASS",M59 ="PASS",M60="PASS"),"PASS",IF(AND(OR(M29="PASS",M29="CHECK"),OR(M30="PASS",M30="CHECK"),M31="PASS",M40="PASS",M50="PASS",M57="PASS",M58="PASS",M59 ="PASS",M60="PASS"),"CHECK","FAIL")))</f>
        <v>PASS</v>
      </c>
      <c r="M24" s="765"/>
      <c r="N24" s="224"/>
      <c r="O24" s="224"/>
      <c r="P24" s="224"/>
      <c r="Q24" s="224"/>
      <c r="R24" s="224"/>
      <c r="S24" s="224"/>
      <c r="T24" s="499" t="s">
        <v>665</v>
      </c>
      <c r="U24" s="1094" t="str">
        <f>IF($F$4="NO","N/A",IF(AND(V29="PASS",V30="PASS",V31="PASS",V40="PASS",V50="PASS",V57="PASS",V58="PASS",V59 ="PASS",V60="PASS"),"PASS",IF(AND(OR(V29="PASS",V29="CHECK"),OR(V30="PASS",V30="CHECK"),V31="PASS",V40="PASS",V50="PASS",V57="PASS",V58="PASS",V59 ="PASS",V60="PASS"),"CHECK","FAIL")))</f>
        <v>FAIL</v>
      </c>
      <c r="V24" s="765"/>
      <c r="W24" s="224"/>
      <c r="X24" s="224"/>
      <c r="Y24" s="224"/>
      <c r="Z24" s="224"/>
      <c r="AA24" s="224"/>
      <c r="AB24" s="560"/>
    </row>
    <row r="25" spans="2:28" ht="12.75" customHeight="1" x14ac:dyDescent="0.2">
      <c r="B25" s="1117"/>
      <c r="C25" s="772"/>
      <c r="D25" s="773"/>
      <c r="E25" s="672"/>
      <c r="F25" s="221"/>
      <c r="G25" s="221"/>
      <c r="H25" s="221"/>
      <c r="I25" s="221"/>
      <c r="J25" s="243"/>
      <c r="K25" s="1117"/>
      <c r="L25" s="772"/>
      <c r="M25" s="773"/>
      <c r="N25" s="221"/>
      <c r="O25" s="221"/>
      <c r="P25" s="221"/>
      <c r="Q25" s="221"/>
      <c r="R25" s="221"/>
      <c r="S25" s="221"/>
      <c r="T25" s="1117"/>
      <c r="U25" s="772"/>
      <c r="V25" s="773"/>
      <c r="W25" s="221"/>
      <c r="X25" s="221"/>
      <c r="Y25" s="221"/>
      <c r="Z25" s="221"/>
      <c r="AA25" s="221"/>
      <c r="AB25" s="243"/>
    </row>
    <row r="26" spans="2:28" ht="12.75" customHeight="1" x14ac:dyDescent="0.2">
      <c r="B26" s="172" t="s">
        <v>666</v>
      </c>
      <c r="C26" s="173"/>
      <c r="D26" s="159"/>
      <c r="E26" s="672"/>
      <c r="F26" s="221"/>
      <c r="G26" s="221"/>
      <c r="H26" s="221"/>
      <c r="I26" s="221"/>
      <c r="J26" s="243"/>
      <c r="K26" s="172" t="s">
        <v>666</v>
      </c>
      <c r="L26" s="173">
        <v>1200</v>
      </c>
      <c r="M26" s="159"/>
      <c r="N26" s="221"/>
      <c r="O26" s="221"/>
      <c r="P26" s="221"/>
      <c r="Q26" s="221"/>
      <c r="R26" s="221"/>
      <c r="S26" s="221"/>
      <c r="T26" s="172" t="s">
        <v>666</v>
      </c>
      <c r="U26" s="173"/>
      <c r="V26" s="159"/>
      <c r="W26" s="221"/>
      <c r="X26" s="221"/>
      <c r="Y26" s="221"/>
      <c r="Z26" s="221"/>
      <c r="AA26" s="221"/>
      <c r="AB26" s="243"/>
    </row>
    <row r="27" spans="2:28" ht="12.75" customHeight="1" x14ac:dyDescent="0.2">
      <c r="B27" s="602" t="s">
        <v>667</v>
      </c>
      <c r="C27" s="174">
        <f>IF($C$26&gt;0,ROUNDUP(C26/200,0),4)</f>
        <v>4</v>
      </c>
      <c r="D27" s="159"/>
      <c r="E27" s="672"/>
      <c r="F27" s="221"/>
      <c r="G27" s="221"/>
      <c r="H27" s="221"/>
      <c r="I27" s="221"/>
      <c r="J27" s="243"/>
      <c r="K27" s="602" t="s">
        <v>667</v>
      </c>
      <c r="L27" s="174">
        <f>IF(ROUNDUP(L26/200,0)&gt;=2,ROUNDUP(L26/200,0),2)</f>
        <v>6</v>
      </c>
      <c r="M27" s="159"/>
      <c r="N27" s="221"/>
      <c r="O27" s="221"/>
      <c r="P27" s="221"/>
      <c r="Q27" s="221"/>
      <c r="R27" s="221"/>
      <c r="S27" s="221"/>
      <c r="T27" s="602" t="s">
        <v>667</v>
      </c>
      <c r="U27" s="174">
        <f>IF(ROUNDUP(U26/200,0)&gt;=2,ROUNDUP(U26/200,0),2)</f>
        <v>2</v>
      </c>
      <c r="V27" s="159"/>
      <c r="W27" s="221"/>
      <c r="X27" s="221"/>
      <c r="Y27" s="221"/>
      <c r="Z27" s="221"/>
      <c r="AA27" s="221"/>
      <c r="AB27" s="243"/>
    </row>
    <row r="28" spans="2:28" ht="12.75" customHeight="1" x14ac:dyDescent="0.2">
      <c r="B28" s="763"/>
      <c r="C28" s="764"/>
      <c r="D28" s="765"/>
      <c r="E28" s="672"/>
      <c r="F28" s="221"/>
      <c r="G28" s="221"/>
      <c r="H28" s="221"/>
      <c r="I28" s="221"/>
      <c r="J28" s="243"/>
      <c r="K28" s="763"/>
      <c r="L28" s="764"/>
      <c r="M28" s="765"/>
      <c r="N28" s="221"/>
      <c r="O28" s="221"/>
      <c r="P28" s="221"/>
      <c r="Q28" s="221"/>
      <c r="R28" s="221"/>
      <c r="S28" s="221"/>
      <c r="T28" s="763"/>
      <c r="U28" s="764"/>
      <c r="V28" s="765"/>
      <c r="W28" s="221"/>
      <c r="X28" s="221"/>
      <c r="Y28" s="221"/>
      <c r="Z28" s="221"/>
      <c r="AA28" s="221"/>
      <c r="AB28" s="243"/>
    </row>
    <row r="29" spans="2:28" ht="12.75" customHeight="1" x14ac:dyDescent="0.2">
      <c r="B29" s="495" t="s">
        <v>628</v>
      </c>
      <c r="C29" s="673">
        <v>8</v>
      </c>
      <c r="D29" s="488" t="str">
        <f>IF(C29&gt;=8,"PASS",IF(AND(C29&lt;8,C30&gt;=10),"CHECK",IF(OR(AND(C29&lt;8,C30&lt;C27),AND(C29&lt;6,C30&lt;10)),"FAIL","FAIL")))</f>
        <v>PASS</v>
      </c>
      <c r="E29" s="674"/>
      <c r="F29" s="675"/>
      <c r="G29" s="676"/>
      <c r="H29" s="675"/>
      <c r="I29" s="221"/>
      <c r="J29" s="243"/>
      <c r="K29" s="495" t="s">
        <v>628</v>
      </c>
      <c r="L29" s="673">
        <v>8</v>
      </c>
      <c r="M29" s="488" t="str">
        <f>IF(L29&gt;=8,"PASS",IF(AND(L29&lt;8,L30&gt;=10),"CHECK",IF(OR(AND(L29&lt;8,L30&lt;L27),AND(L29&lt;6,L30&lt;10)),"FAIL","FAIL")))</f>
        <v>PASS</v>
      </c>
      <c r="N29" s="221"/>
      <c r="O29" s="221"/>
      <c r="P29" s="221"/>
      <c r="Q29" s="221"/>
      <c r="R29" s="221"/>
      <c r="S29" s="221"/>
      <c r="T29" s="495" t="s">
        <v>628</v>
      </c>
      <c r="U29" s="673"/>
      <c r="V29" s="488" t="str">
        <f>IF(U29&gt;=8,"PASS",IF(AND(U29&lt;8,U30&gt;=10),"CHECK",IF(OR(AND(U29&lt;8,U30&lt;U27),AND(U29&lt;6,U30&lt;10)),"FAIL","FAIL")))</f>
        <v>FAIL</v>
      </c>
      <c r="W29" s="221"/>
      <c r="X29" s="221"/>
      <c r="Y29" s="221"/>
      <c r="Z29" s="221"/>
      <c r="AA29" s="221"/>
      <c r="AB29" s="243"/>
    </row>
    <row r="30" spans="2:28" ht="12.75" customHeight="1" x14ac:dyDescent="0.2">
      <c r="B30" s="495" t="s">
        <v>629</v>
      </c>
      <c r="C30" s="559">
        <v>8</v>
      </c>
      <c r="D30" s="488" t="str">
        <f>IF(AND(C30&gt;=C27,C29&gt;=8),"PASS",IF(C30&lt;C27,"FAIL",IF(AND(C30&gt;C27,C29&lt;8),"CHECK",IF(AND(C30&gt;=C27,C29&lt;8),"FAIL","FAIL"))))</f>
        <v>PASS</v>
      </c>
      <c r="E30" s="221"/>
      <c r="F30" s="675"/>
      <c r="G30" s="221"/>
      <c r="H30" s="675"/>
      <c r="I30" s="221"/>
      <c r="J30" s="243"/>
      <c r="K30" s="495" t="s">
        <v>629</v>
      </c>
      <c r="L30" s="559">
        <v>6</v>
      </c>
      <c r="M30" s="488" t="str">
        <f>IF(AND(L30&gt;=L27,L29&gt;=8),"PASS",IF(L30&lt;L27,"FAIL",IF(AND(L30&gt;L27,L29&lt;8),"CHECK",IF(AND(L30&gt;=L27,L29&lt;8),"FAIL","FAIL"))))</f>
        <v>PASS</v>
      </c>
      <c r="N30" s="221"/>
      <c r="O30" s="221"/>
      <c r="P30" s="221"/>
      <c r="Q30" s="221"/>
      <c r="R30" s="221"/>
      <c r="S30" s="221"/>
      <c r="T30" s="495" t="s">
        <v>629</v>
      </c>
      <c r="U30" s="559"/>
      <c r="V30" s="488" t="str">
        <f>IF(AND(U30&gt;=U27,U29&gt;=8),"PASS",IF(U30&lt;U27,"FAIL",IF(AND(U30&gt;U27,U29&lt;8),"CHECK",IF(AND(U30&gt;=U27,U29&lt;8),"FAIL","FAIL"))))</f>
        <v>FAIL</v>
      </c>
      <c r="W30" s="221"/>
      <c r="X30" s="221"/>
      <c r="Y30" s="221"/>
      <c r="Z30" s="221"/>
      <c r="AA30" s="221"/>
      <c r="AB30" s="243"/>
    </row>
    <row r="31" spans="2:28" ht="12.75" customHeight="1" x14ac:dyDescent="0.2">
      <c r="B31" s="495" t="s">
        <v>668</v>
      </c>
      <c r="C31" s="30"/>
      <c r="D31" s="488" t="str">
        <f>IFERROR(IF(AND(C30&gt;=C27,C31&lt;=(1.2*C26/C30),C31&gt;=30),"PASS","FAIL"),"FAIL")</f>
        <v>FAIL</v>
      </c>
      <c r="E31" s="221"/>
      <c r="F31" s="516"/>
      <c r="G31" s="221"/>
      <c r="H31" s="516"/>
      <c r="I31" s="221"/>
      <c r="J31" s="243"/>
      <c r="K31" s="495" t="s">
        <v>668</v>
      </c>
      <c r="L31" s="30">
        <v>150</v>
      </c>
      <c r="M31" s="488" t="str">
        <f>IFERROR(IF(AND(L30&gt;=L27,L31&lt;=(1.05*L26/L27),L31&gt;=30),"PASS","FAIL"),"FAIL")</f>
        <v>PASS</v>
      </c>
      <c r="N31" s="221"/>
      <c r="O31" s="221"/>
      <c r="P31" s="221"/>
      <c r="Q31" s="221"/>
      <c r="R31" s="221"/>
      <c r="S31" s="221"/>
      <c r="T31" s="495" t="s">
        <v>669</v>
      </c>
      <c r="U31" s="30"/>
      <c r="V31" s="488" t="str">
        <f>IFERROR(IF(AND(U30&gt;=U27,U31&lt;=(1.05*U26/U27),U31&gt;=30),"PASS","FAIL"),"FAIL")</f>
        <v>FAIL</v>
      </c>
      <c r="W31" s="221"/>
      <c r="X31" s="221"/>
      <c r="Y31" s="221"/>
      <c r="Z31" s="221"/>
      <c r="AA31" s="221"/>
      <c r="AB31" s="243"/>
    </row>
    <row r="32" spans="2:28" ht="12.75" customHeight="1" x14ac:dyDescent="0.2">
      <c r="B32" s="495"/>
      <c r="C32" s="409"/>
      <c r="D32" s="489"/>
      <c r="E32" s="221"/>
      <c r="F32" s="516"/>
      <c r="G32" s="221"/>
      <c r="H32" s="516"/>
      <c r="I32" s="221"/>
      <c r="J32" s="243"/>
      <c r="K32" s="495"/>
      <c r="L32" s="409"/>
      <c r="M32" s="489"/>
      <c r="N32" s="221"/>
      <c r="O32" s="221"/>
      <c r="P32" s="221"/>
      <c r="Q32" s="221"/>
      <c r="R32" s="221"/>
      <c r="S32" s="221"/>
      <c r="T32" s="495"/>
      <c r="U32" s="409"/>
      <c r="V32" s="489"/>
      <c r="W32" s="221"/>
      <c r="X32" s="221"/>
      <c r="Y32" s="221"/>
      <c r="Z32" s="221"/>
      <c r="AA32" s="221"/>
      <c r="AB32" s="243"/>
    </row>
    <row r="33" spans="2:28" ht="12.75" customHeight="1" x14ac:dyDescent="0.2">
      <c r="B33" s="1118" t="str">
        <f>IF(AND($D$29="PASS",$D$30="PASS",$D$31="PASS"),"General design O.K - now, fill out attachment characteristics below:",IF(D31="FAIL",IF(OR(D29="FAIL",D30="FAIL"),"Proof of equivalence required","Check distribution of bolts and elaborate below."),"Proof of equivalence required"))</f>
        <v>Check distribution of bolts and elaborate below.</v>
      </c>
      <c r="C33" s="772"/>
      <c r="D33" s="773"/>
      <c r="E33" s="221"/>
      <c r="F33" s="516"/>
      <c r="G33" s="221"/>
      <c r="H33" s="516"/>
      <c r="I33" s="221"/>
      <c r="J33" s="243"/>
      <c r="K33" s="1118" t="str">
        <f>IF(AND($M$29="PASS",$M$30="PASS",$M$31="PASS"),"General design O.K - now, fill out attachment characteristics below:",IF(M31="FAIL",IF(OR(M29="FAIL",M30="FAIL"),"Proof of equivalence required","Check distribution of bolts and elaborate below."),"Proof of equivalence required"))</f>
        <v>General design O.K - now, fill out attachment characteristics below:</v>
      </c>
      <c r="L33" s="772"/>
      <c r="M33" s="773"/>
      <c r="N33" s="221"/>
      <c r="O33" s="221"/>
      <c r="P33" s="221"/>
      <c r="Q33" s="221"/>
      <c r="R33" s="221"/>
      <c r="S33" s="221"/>
      <c r="T33" s="1118" t="str">
        <f>IF(AND(V$29="PASS",V$30="PASS",$V$31="PASS"),"General design O.K - now, fill out attachment characteristics below:",IF(V31="FAIL",IF(OR(V29="FAIL",V30="FAIL"),"Proof of equivalence required","Check distribution of bolts and elaborate below."),"Proof of equivalence required"))</f>
        <v>Proof of equivalence required</v>
      </c>
      <c r="U33" s="772"/>
      <c r="V33" s="773"/>
      <c r="W33" s="221"/>
      <c r="X33" s="221"/>
      <c r="Y33" s="221"/>
      <c r="Z33" s="221"/>
      <c r="AA33" s="221"/>
      <c r="AB33" s="243"/>
    </row>
    <row r="34" spans="2:28" ht="12.75" customHeight="1" x14ac:dyDescent="0.2">
      <c r="B34" s="774"/>
      <c r="C34" s="775"/>
      <c r="D34" s="761"/>
      <c r="E34" s="221"/>
      <c r="F34" s="516" t="s">
        <v>670</v>
      </c>
      <c r="G34" s="221"/>
      <c r="H34" s="516"/>
      <c r="I34" s="221"/>
      <c r="J34" s="243"/>
      <c r="K34" s="774"/>
      <c r="L34" s="775"/>
      <c r="M34" s="761"/>
      <c r="N34" s="221"/>
      <c r="O34" s="221"/>
      <c r="P34" s="221"/>
      <c r="Q34" s="221"/>
      <c r="R34" s="221"/>
      <c r="S34" s="221"/>
      <c r="T34" s="774"/>
      <c r="U34" s="775"/>
      <c r="V34" s="761"/>
      <c r="W34" s="221"/>
      <c r="X34" s="221"/>
      <c r="Y34" s="221"/>
      <c r="Z34" s="221"/>
      <c r="AA34" s="221"/>
      <c r="AB34" s="243"/>
    </row>
    <row r="35" spans="2:28" ht="12.75" customHeight="1" x14ac:dyDescent="0.2">
      <c r="B35" s="677"/>
      <c r="C35" s="678"/>
      <c r="D35" s="679"/>
      <c r="E35" s="221"/>
      <c r="F35" s="516"/>
      <c r="G35" s="221"/>
      <c r="H35" s="516"/>
      <c r="I35" s="221"/>
      <c r="J35" s="243"/>
      <c r="K35" s="677"/>
      <c r="L35" s="678"/>
      <c r="M35" s="679"/>
      <c r="N35" s="221"/>
      <c r="O35" s="221"/>
      <c r="P35" s="221"/>
      <c r="Q35" s="221"/>
      <c r="R35" s="221"/>
      <c r="S35" s="221"/>
      <c r="T35" s="677"/>
      <c r="U35" s="678"/>
      <c r="V35" s="679"/>
      <c r="W35" s="221"/>
      <c r="X35" s="221"/>
      <c r="Y35" s="221"/>
      <c r="Z35" s="221"/>
      <c r="AA35" s="221"/>
      <c r="AB35" s="243"/>
    </row>
    <row r="36" spans="2:28" ht="12.75" customHeight="1" x14ac:dyDescent="0.2">
      <c r="B36" s="680"/>
      <c r="C36" s="22"/>
      <c r="D36" s="681"/>
      <c r="E36" s="221"/>
      <c r="F36" s="516"/>
      <c r="G36" s="221"/>
      <c r="H36" s="516"/>
      <c r="I36" s="221"/>
      <c r="J36" s="243"/>
      <c r="K36" s="1114" t="s">
        <v>671</v>
      </c>
      <c r="L36" s="764"/>
      <c r="M36" s="765"/>
      <c r="N36" s="221"/>
      <c r="O36" s="221"/>
      <c r="P36" s="221"/>
      <c r="Q36" s="221"/>
      <c r="R36" s="221"/>
      <c r="S36" s="221"/>
      <c r="T36" s="1114" t="s">
        <v>671</v>
      </c>
      <c r="U36" s="764"/>
      <c r="V36" s="765"/>
      <c r="W36" s="221"/>
      <c r="X36" s="221"/>
      <c r="Y36" s="221"/>
      <c r="Z36" s="221"/>
      <c r="AA36" s="221"/>
      <c r="AB36" s="243"/>
    </row>
    <row r="37" spans="2:28" ht="12.75" customHeight="1" x14ac:dyDescent="0.2">
      <c r="B37" s="680"/>
      <c r="C37" s="22"/>
      <c r="D37" s="681"/>
      <c r="E37" s="221"/>
      <c r="F37" s="516"/>
      <c r="G37" s="221"/>
      <c r="H37" s="516"/>
      <c r="I37" s="221"/>
      <c r="J37" s="243"/>
      <c r="K37" s="496" t="s">
        <v>638</v>
      </c>
      <c r="L37" s="1115" t="s">
        <v>187</v>
      </c>
      <c r="M37" s="765"/>
      <c r="N37" s="221"/>
      <c r="O37" s="221"/>
      <c r="P37" s="221"/>
      <c r="Q37" s="221"/>
      <c r="R37" s="221"/>
      <c r="S37" s="221"/>
      <c r="T37" s="496" t="s">
        <v>638</v>
      </c>
      <c r="U37" s="1115" t="s">
        <v>187</v>
      </c>
      <c r="V37" s="765"/>
      <c r="W37" s="221"/>
      <c r="X37" s="221"/>
      <c r="Y37" s="221"/>
      <c r="Z37" s="221"/>
      <c r="AA37" s="221"/>
      <c r="AB37" s="243"/>
    </row>
    <row r="38" spans="2:28" ht="12.75" customHeight="1" x14ac:dyDescent="0.2">
      <c r="B38" s="680"/>
      <c r="C38" s="22"/>
      <c r="D38" s="681"/>
      <c r="E38" s="221"/>
      <c r="F38" s="516"/>
      <c r="G38" s="221"/>
      <c r="H38" s="516"/>
      <c r="I38" s="221"/>
      <c r="J38" s="243"/>
      <c r="K38" s="496" t="s">
        <v>640</v>
      </c>
      <c r="L38" s="1116" t="s">
        <v>583</v>
      </c>
      <c r="M38" s="765"/>
      <c r="N38" s="221"/>
      <c r="O38" s="221"/>
      <c r="P38" s="221"/>
      <c r="Q38" s="221"/>
      <c r="R38" s="221"/>
      <c r="S38" s="221"/>
      <c r="T38" s="496" t="s">
        <v>640</v>
      </c>
      <c r="U38" s="1116" t="s">
        <v>583</v>
      </c>
      <c r="V38" s="765"/>
      <c r="W38" s="221"/>
      <c r="X38" s="221"/>
      <c r="Y38" s="221"/>
      <c r="Z38" s="221"/>
      <c r="AA38" s="221"/>
      <c r="AB38" s="243"/>
    </row>
    <row r="39" spans="2:28" ht="12.75" customHeight="1" x14ac:dyDescent="0.2">
      <c r="B39" s="496" t="s">
        <v>672</v>
      </c>
      <c r="C39" s="175">
        <f>'T3.17.3 IA AI Plate'!D19</f>
        <v>1.5</v>
      </c>
      <c r="D39" s="159"/>
      <c r="E39" s="221"/>
      <c r="F39" s="682"/>
      <c r="G39" s="221"/>
      <c r="H39" s="516"/>
      <c r="I39" s="221"/>
      <c r="J39" s="243"/>
      <c r="K39" s="496" t="s">
        <v>673</v>
      </c>
      <c r="L39" s="163">
        <v>200</v>
      </c>
      <c r="M39" s="159"/>
      <c r="N39" s="221"/>
      <c r="O39" s="221"/>
      <c r="P39" s="221"/>
      <c r="Q39" s="221"/>
      <c r="R39" s="221"/>
      <c r="S39" s="221"/>
      <c r="T39" s="496" t="s">
        <v>673</v>
      </c>
      <c r="U39" s="163">
        <v>200</v>
      </c>
      <c r="V39" s="159"/>
      <c r="W39" s="221"/>
      <c r="X39" s="221"/>
      <c r="Y39" s="221"/>
      <c r="Z39" s="221"/>
      <c r="AA39" s="221"/>
      <c r="AB39" s="243"/>
    </row>
    <row r="40" spans="2:28" ht="12.75" customHeight="1" x14ac:dyDescent="0.2">
      <c r="B40" s="602" t="s">
        <v>674</v>
      </c>
      <c r="C40" s="683"/>
      <c r="D40" s="684"/>
      <c r="E40" s="221"/>
      <c r="F40" s="516"/>
      <c r="G40" s="221"/>
      <c r="H40" s="516"/>
      <c r="I40" s="221"/>
      <c r="J40" s="243"/>
      <c r="K40" s="496" t="s">
        <v>675</v>
      </c>
      <c r="L40" s="163">
        <v>2</v>
      </c>
      <c r="M40" s="159" t="str">
        <f>IF(L40&gt;=2,"PASS","FAIL")</f>
        <v>PASS</v>
      </c>
      <c r="N40" s="221"/>
      <c r="O40" s="221"/>
      <c r="P40" s="221"/>
      <c r="Q40" s="221"/>
      <c r="R40" s="221"/>
      <c r="S40" s="221"/>
      <c r="T40" s="496" t="s">
        <v>675</v>
      </c>
      <c r="U40" s="163">
        <v>2</v>
      </c>
      <c r="V40" s="159" t="str">
        <f>IF(U40&gt;=2,"PASS","FAIL")</f>
        <v>PASS</v>
      </c>
      <c r="W40" s="221"/>
      <c r="X40" s="221"/>
      <c r="Y40" s="221"/>
      <c r="Z40" s="221"/>
      <c r="AA40" s="221"/>
      <c r="AB40" s="243"/>
    </row>
    <row r="41" spans="2:28" ht="12.75" customHeight="1" x14ac:dyDescent="0.2">
      <c r="B41" s="496" t="s">
        <v>643</v>
      </c>
      <c r="C41" s="176">
        <f>'T3.13 T3.6 Ft Bulkhead'!$F$24</f>
        <v>0</v>
      </c>
      <c r="D41" s="159"/>
      <c r="E41" s="221"/>
      <c r="F41" s="516"/>
      <c r="G41" s="221"/>
      <c r="H41" s="516"/>
      <c r="I41" s="221"/>
      <c r="J41" s="243"/>
      <c r="K41" s="496" t="s">
        <v>634</v>
      </c>
      <c r="L41" s="163">
        <v>200</v>
      </c>
      <c r="M41" s="159"/>
      <c r="N41" s="221"/>
      <c r="O41" s="221"/>
      <c r="P41" s="221"/>
      <c r="Q41" s="221"/>
      <c r="R41" s="221"/>
      <c r="S41" s="221"/>
      <c r="T41" s="496" t="s">
        <v>634</v>
      </c>
      <c r="U41" s="163">
        <v>200</v>
      </c>
      <c r="V41" s="159"/>
      <c r="W41" s="221"/>
      <c r="X41" s="221"/>
      <c r="Y41" s="221"/>
      <c r="Z41" s="221"/>
      <c r="AA41" s="221"/>
      <c r="AB41" s="243"/>
    </row>
    <row r="42" spans="2:28" ht="12.75" customHeight="1" x14ac:dyDescent="0.2">
      <c r="B42" s="496" t="s">
        <v>634</v>
      </c>
      <c r="C42" s="169"/>
      <c r="D42" s="159"/>
      <c r="E42" s="221"/>
      <c r="F42" s="516"/>
      <c r="G42" s="221"/>
      <c r="H42" s="516"/>
      <c r="I42" s="221"/>
      <c r="J42" s="243"/>
      <c r="K42" s="496" t="s">
        <v>637</v>
      </c>
      <c r="L42" s="163">
        <v>80</v>
      </c>
      <c r="M42" s="488"/>
      <c r="N42" s="221"/>
      <c r="O42" s="221"/>
      <c r="P42" s="221"/>
      <c r="Q42" s="221"/>
      <c r="R42" s="221"/>
      <c r="S42" s="221"/>
      <c r="T42" s="496" t="s">
        <v>637</v>
      </c>
      <c r="U42" s="163">
        <v>60</v>
      </c>
      <c r="V42" s="159"/>
      <c r="W42" s="221"/>
      <c r="X42" s="221"/>
      <c r="Y42" s="221"/>
      <c r="Z42" s="221"/>
      <c r="AA42" s="221"/>
      <c r="AB42" s="243"/>
    </row>
    <row r="43" spans="2:28" ht="12.75" customHeight="1" x14ac:dyDescent="0.2">
      <c r="B43" s="496" t="s">
        <v>643</v>
      </c>
      <c r="C43" s="176">
        <f>'T3.13 T3.6 Ft Bulkhead'!$F$23</f>
        <v>0</v>
      </c>
      <c r="D43" s="159"/>
      <c r="E43" s="676"/>
      <c r="F43" s="675"/>
      <c r="G43" s="676"/>
      <c r="H43" s="675"/>
      <c r="I43" s="221"/>
      <c r="J43" s="243"/>
      <c r="K43" s="496" t="s">
        <v>643</v>
      </c>
      <c r="L43" s="87">
        <v>2</v>
      </c>
      <c r="M43" s="165" t="str">
        <f>IF(L43&lt;0.4*L44,"FAIL, see T3.4.4","")</f>
        <v/>
      </c>
      <c r="N43" s="221"/>
      <c r="O43" s="221"/>
      <c r="P43" s="221"/>
      <c r="Q43" s="221"/>
      <c r="R43" s="221"/>
      <c r="S43" s="221"/>
      <c r="T43" s="496" t="s">
        <v>643</v>
      </c>
      <c r="U43" s="87">
        <v>2</v>
      </c>
      <c r="V43" s="165" t="str">
        <f>IF(U43&lt;0.4*U44,"FAIL, see T3.4.4","")</f>
        <v/>
      </c>
      <c r="W43" s="221"/>
      <c r="X43" s="221"/>
      <c r="Y43" s="221"/>
      <c r="Z43" s="221"/>
      <c r="AA43" s="221"/>
      <c r="AB43" s="243"/>
    </row>
    <row r="44" spans="2:28" ht="12.75" customHeight="1" x14ac:dyDescent="0.2">
      <c r="B44" s="496" t="s">
        <v>635</v>
      </c>
      <c r="C44" s="87"/>
      <c r="D44" s="159" t="str">
        <f>IF(C44&gt;=2,"PASS","FAIL")</f>
        <v>FAIL</v>
      </c>
      <c r="E44" s="676"/>
      <c r="F44" s="675"/>
      <c r="G44" s="676"/>
      <c r="H44" s="675"/>
      <c r="I44" s="221"/>
      <c r="J44" s="243"/>
      <c r="K44" s="496" t="s">
        <v>643</v>
      </c>
      <c r="L44" s="87">
        <v>2</v>
      </c>
      <c r="M44" s="165" t="str">
        <f>IF(L44&lt;0.4*L43,"FAIL, see T3.4.4","")</f>
        <v/>
      </c>
      <c r="N44" s="221"/>
      <c r="O44" s="221"/>
      <c r="P44" s="221"/>
      <c r="Q44" s="221"/>
      <c r="R44" s="221"/>
      <c r="S44" s="221"/>
      <c r="T44" s="496" t="s">
        <v>643</v>
      </c>
      <c r="U44" s="87">
        <v>2</v>
      </c>
      <c r="V44" s="165" t="str">
        <f>IF(U44&lt;0.4*U43,"FAIL, see T3.4.4","")</f>
        <v/>
      </c>
      <c r="W44" s="221"/>
      <c r="X44" s="221"/>
      <c r="Y44" s="221"/>
      <c r="Z44" s="221"/>
      <c r="AA44" s="221"/>
      <c r="AB44" s="243"/>
    </row>
    <row r="45" spans="2:28" ht="12.75" customHeight="1" x14ac:dyDescent="0.2">
      <c r="B45" s="496" t="s">
        <v>636</v>
      </c>
      <c r="C45" s="87"/>
      <c r="D45" s="10"/>
      <c r="E45" s="676"/>
      <c r="F45" s="675"/>
      <c r="G45" s="676"/>
      <c r="H45" s="675"/>
      <c r="I45" s="221"/>
      <c r="J45" s="243"/>
      <c r="K45" s="496" t="s">
        <v>641</v>
      </c>
      <c r="L45" s="163">
        <v>40</v>
      </c>
      <c r="M45" s="685"/>
      <c r="N45" s="221"/>
      <c r="O45" s="221"/>
      <c r="P45" s="221"/>
      <c r="Q45" s="221"/>
      <c r="R45" s="221"/>
      <c r="S45" s="221"/>
      <c r="T45" s="496" t="s">
        <v>641</v>
      </c>
      <c r="U45" s="163">
        <v>50</v>
      </c>
      <c r="V45" s="490"/>
      <c r="W45" s="221"/>
      <c r="X45" s="221"/>
      <c r="Y45" s="221"/>
      <c r="Z45" s="221"/>
      <c r="AA45" s="221"/>
      <c r="AB45" s="243"/>
    </row>
    <row r="46" spans="2:28" ht="12.75" customHeight="1" x14ac:dyDescent="0.2">
      <c r="B46" s="496" t="s">
        <v>637</v>
      </c>
      <c r="C46" s="169"/>
      <c r="D46" s="159"/>
      <c r="E46" s="676"/>
      <c r="F46" s="675"/>
      <c r="G46" s="676"/>
      <c r="H46" s="675"/>
      <c r="I46" s="221"/>
      <c r="J46" s="243"/>
      <c r="K46" s="1114" t="s">
        <v>676</v>
      </c>
      <c r="L46" s="764"/>
      <c r="M46" s="765"/>
      <c r="N46" s="221"/>
      <c r="O46" s="221"/>
      <c r="P46" s="221"/>
      <c r="Q46" s="221"/>
      <c r="R46" s="221"/>
      <c r="S46" s="221"/>
      <c r="T46" s="1114" t="s">
        <v>676</v>
      </c>
      <c r="U46" s="764"/>
      <c r="V46" s="765"/>
      <c r="W46" s="221"/>
      <c r="X46" s="221"/>
      <c r="Y46" s="221"/>
      <c r="Z46" s="221"/>
      <c r="AA46" s="221"/>
      <c r="AB46" s="243"/>
    </row>
    <row r="47" spans="2:28" ht="12.75" customHeight="1" x14ac:dyDescent="0.2">
      <c r="B47" s="496" t="s">
        <v>641</v>
      </c>
      <c r="C47" s="166">
        <f>'T3.13 T3.6 Ft Bulkhead'!$F$13/1000000</f>
        <v>0</v>
      </c>
      <c r="D47" s="159"/>
      <c r="E47" s="676"/>
      <c r="F47" s="675"/>
      <c r="G47" s="676"/>
      <c r="H47" s="675"/>
      <c r="I47" s="221"/>
      <c r="J47" s="243"/>
      <c r="K47" s="496" t="s">
        <v>638</v>
      </c>
      <c r="L47" s="1115" t="s">
        <v>187</v>
      </c>
      <c r="M47" s="765"/>
      <c r="N47" s="221"/>
      <c r="O47" s="221"/>
      <c r="P47" s="221"/>
      <c r="Q47" s="221"/>
      <c r="R47" s="221"/>
      <c r="S47" s="221"/>
      <c r="T47" s="496" t="s">
        <v>638</v>
      </c>
      <c r="U47" s="1115" t="s">
        <v>187</v>
      </c>
      <c r="V47" s="765"/>
      <c r="W47" s="221"/>
      <c r="X47" s="221"/>
      <c r="Y47" s="221"/>
      <c r="Z47" s="221"/>
      <c r="AA47" s="221"/>
      <c r="AB47" s="243"/>
    </row>
    <row r="48" spans="2:28" ht="12.75" customHeight="1" x14ac:dyDescent="0.2">
      <c r="B48" s="496" t="s">
        <v>645</v>
      </c>
      <c r="C48" s="166">
        <f>IF('T3.17.3 IA AI Plate'!D8="Alternative AIP","N/A",C39*C40*'T3.17.3 IA AI Plate'!D15/1000000000)</f>
        <v>0</v>
      </c>
      <c r="D48" s="159" t="str">
        <f>IF('T3.17.3 IA AI Plate'!D8="Alternative AIP","N/A",IF(C48&gt;=23,"PASS","FAIL"))</f>
        <v>FAIL</v>
      </c>
      <c r="E48" s="221"/>
      <c r="F48" s="675"/>
      <c r="G48" s="221"/>
      <c r="H48" s="675"/>
      <c r="I48" s="221"/>
      <c r="J48" s="243"/>
      <c r="K48" s="496" t="s">
        <v>640</v>
      </c>
      <c r="L48" s="1116" t="s">
        <v>583</v>
      </c>
      <c r="M48" s="765"/>
      <c r="N48" s="221"/>
      <c r="O48" s="221"/>
      <c r="P48" s="221"/>
      <c r="Q48" s="221"/>
      <c r="R48" s="221"/>
      <c r="S48" s="221"/>
      <c r="T48" s="496" t="s">
        <v>640</v>
      </c>
      <c r="U48" s="1116" t="s">
        <v>583</v>
      </c>
      <c r="V48" s="765"/>
      <c r="W48" s="221"/>
      <c r="X48" s="221"/>
      <c r="Y48" s="221"/>
      <c r="Z48" s="221"/>
      <c r="AA48" s="221"/>
      <c r="AB48" s="243"/>
    </row>
    <row r="49" spans="1:28" ht="12.75" customHeight="1" x14ac:dyDescent="0.2">
      <c r="B49" s="496" t="s">
        <v>645</v>
      </c>
      <c r="C49" s="166">
        <f>((C41*C42)+(C43*C45))*C47*0.001</f>
        <v>0</v>
      </c>
      <c r="D49" s="159" t="str">
        <f>IF(C49&gt;=15,"PASS","FAIL")</f>
        <v>FAIL</v>
      </c>
      <c r="E49" s="221"/>
      <c r="F49" s="516"/>
      <c r="G49" s="221"/>
      <c r="H49" s="516"/>
      <c r="I49" s="221"/>
      <c r="J49" s="243"/>
      <c r="K49" s="496" t="s">
        <v>673</v>
      </c>
      <c r="L49" s="163">
        <v>200</v>
      </c>
      <c r="M49" s="159"/>
      <c r="N49" s="221"/>
      <c r="O49" s="221"/>
      <c r="P49" s="221"/>
      <c r="Q49" s="221"/>
      <c r="R49" s="221"/>
      <c r="S49" s="221"/>
      <c r="T49" s="496" t="s">
        <v>673</v>
      </c>
      <c r="U49" s="163">
        <v>200</v>
      </c>
      <c r="V49" s="159"/>
      <c r="W49" s="221"/>
      <c r="X49" s="221"/>
      <c r="Y49" s="221"/>
      <c r="Z49" s="221"/>
      <c r="AA49" s="221"/>
      <c r="AB49" s="243"/>
    </row>
    <row r="50" spans="1:28" ht="12.75" customHeight="1" x14ac:dyDescent="0.2">
      <c r="B50" s="12" t="s">
        <v>646</v>
      </c>
      <c r="C50" s="164">
        <f>C47*2*C46*(C41+C43)*0.001</f>
        <v>0</v>
      </c>
      <c r="D50" s="159" t="str">
        <f>IF(C50&gt;=15,"PASS","FAIL")</f>
        <v>FAIL</v>
      </c>
      <c r="E50" s="676"/>
      <c r="F50" s="675"/>
      <c r="G50" s="676"/>
      <c r="H50" s="675"/>
      <c r="I50" s="676"/>
      <c r="J50" s="686"/>
      <c r="K50" s="496" t="s">
        <v>675</v>
      </c>
      <c r="L50" s="163">
        <v>2</v>
      </c>
      <c r="M50" s="159" t="str">
        <f>IF(L50&gt;=2,"PASS","FAIL")</f>
        <v>PASS</v>
      </c>
      <c r="N50" s="221"/>
      <c r="O50" s="221"/>
      <c r="P50" s="221"/>
      <c r="Q50" s="221"/>
      <c r="R50" s="221"/>
      <c r="S50" s="221"/>
      <c r="T50" s="496" t="s">
        <v>675</v>
      </c>
      <c r="U50" s="163">
        <v>2</v>
      </c>
      <c r="V50" s="159" t="str">
        <f>IF(U50&gt;=2,"PASS","FAIL")</f>
        <v>PASS</v>
      </c>
      <c r="W50" s="221"/>
      <c r="X50" s="221"/>
      <c r="Y50" s="221"/>
      <c r="Z50" s="221"/>
      <c r="AA50" s="221"/>
      <c r="AB50" s="243"/>
    </row>
    <row r="51" spans="1:28" ht="12.75" customHeight="1" x14ac:dyDescent="0.2">
      <c r="B51" s="1107" t="s">
        <v>677</v>
      </c>
      <c r="C51" s="772"/>
      <c r="D51" s="773"/>
      <c r="E51" s="676"/>
      <c r="F51" s="675"/>
      <c r="G51" s="676"/>
      <c r="H51" s="675"/>
      <c r="I51" s="221"/>
      <c r="J51" s="221"/>
      <c r="K51" s="496" t="s">
        <v>634</v>
      </c>
      <c r="L51" s="163">
        <v>200</v>
      </c>
      <c r="M51" s="159"/>
      <c r="N51" s="221"/>
      <c r="O51" s="221"/>
      <c r="P51" s="221"/>
      <c r="Q51" s="221"/>
      <c r="R51" s="221"/>
      <c r="S51" s="221"/>
      <c r="T51" s="496" t="s">
        <v>634</v>
      </c>
      <c r="U51" s="163">
        <v>200</v>
      </c>
      <c r="V51" s="159"/>
      <c r="W51" s="221"/>
      <c r="X51" s="221"/>
      <c r="Y51" s="221"/>
      <c r="Z51" s="221"/>
      <c r="AA51" s="221"/>
      <c r="AB51" s="243"/>
    </row>
    <row r="52" spans="1:28" ht="12.75" customHeight="1" x14ac:dyDescent="0.2">
      <c r="B52" s="776"/>
      <c r="C52" s="777"/>
      <c r="D52" s="778"/>
      <c r="E52" s="676"/>
      <c r="F52" s="675"/>
      <c r="G52" s="676"/>
      <c r="H52" s="675"/>
      <c r="I52" s="221"/>
      <c r="J52" s="221"/>
      <c r="K52" s="496" t="s">
        <v>637</v>
      </c>
      <c r="L52" s="163">
        <v>80</v>
      </c>
      <c r="M52" s="159"/>
      <c r="N52" s="221"/>
      <c r="O52" s="221"/>
      <c r="P52" s="221"/>
      <c r="Q52" s="221"/>
      <c r="R52" s="221"/>
      <c r="S52" s="221"/>
      <c r="T52" s="496" t="s">
        <v>637</v>
      </c>
      <c r="U52" s="163">
        <v>60</v>
      </c>
      <c r="V52" s="159"/>
      <c r="W52" s="221"/>
      <c r="X52" s="221"/>
      <c r="Y52" s="221"/>
      <c r="Z52" s="221"/>
      <c r="AA52" s="221"/>
      <c r="AB52" s="243"/>
    </row>
    <row r="53" spans="1:28" ht="12.75" customHeight="1" x14ac:dyDescent="0.2">
      <c r="B53" s="242"/>
      <c r="C53" s="221"/>
      <c r="D53" s="221"/>
      <c r="E53" s="676"/>
      <c r="F53" s="675"/>
      <c r="G53" s="676"/>
      <c r="H53" s="675"/>
      <c r="I53" s="221"/>
      <c r="J53" s="221"/>
      <c r="K53" s="496" t="s">
        <v>643</v>
      </c>
      <c r="L53" s="87">
        <v>2</v>
      </c>
      <c r="M53" s="165" t="str">
        <f>IF(L53&lt;0.4*L54,"FAIL, see T3.4.4","")</f>
        <v/>
      </c>
      <c r="N53" s="221"/>
      <c r="O53" s="221"/>
      <c r="P53" s="221"/>
      <c r="Q53" s="221"/>
      <c r="R53" s="221"/>
      <c r="S53" s="221"/>
      <c r="T53" s="496" t="s">
        <v>643</v>
      </c>
      <c r="U53" s="87">
        <v>2</v>
      </c>
      <c r="V53" s="165" t="str">
        <f>IF(U53&lt;0.4*U54,"FAIL, see T3.4.4","")</f>
        <v/>
      </c>
      <c r="W53" s="221"/>
      <c r="X53" s="221"/>
      <c r="Y53" s="221"/>
      <c r="Z53" s="221"/>
      <c r="AA53" s="221"/>
      <c r="AB53" s="243"/>
    </row>
    <row r="54" spans="1:28" ht="12.75" customHeight="1" x14ac:dyDescent="0.2">
      <c r="A54" s="8"/>
      <c r="B54" s="242"/>
      <c r="C54" s="221"/>
      <c r="D54" s="221"/>
      <c r="E54" s="221"/>
      <c r="F54" s="221"/>
      <c r="G54" s="221"/>
      <c r="H54" s="221"/>
      <c r="I54" s="221"/>
      <c r="J54" s="221"/>
      <c r="K54" s="496" t="s">
        <v>643</v>
      </c>
      <c r="L54" s="87">
        <v>2</v>
      </c>
      <c r="M54" s="165" t="str">
        <f>IF(L54&lt;0.4*L53,"FAIL, see T3.4.4","")</f>
        <v/>
      </c>
      <c r="N54" s="221"/>
      <c r="O54" s="221"/>
      <c r="P54" s="221"/>
      <c r="Q54" s="221"/>
      <c r="R54" s="221"/>
      <c r="S54" s="221"/>
      <c r="T54" s="496" t="s">
        <v>643</v>
      </c>
      <c r="U54" s="87">
        <v>2</v>
      </c>
      <c r="V54" s="165" t="str">
        <f>IF(U54&lt;0.4*U53,"FAIL, see T3.4.4","")</f>
        <v/>
      </c>
      <c r="W54" s="221"/>
      <c r="X54" s="221"/>
      <c r="Y54" s="221"/>
      <c r="Z54" s="221"/>
      <c r="AA54" s="221"/>
      <c r="AB54" s="243"/>
    </row>
    <row r="55" spans="1:28" ht="12.75" customHeight="1" x14ac:dyDescent="0.2">
      <c r="A55" s="8"/>
      <c r="B55" s="242"/>
      <c r="C55" s="221"/>
      <c r="D55" s="221"/>
      <c r="E55" s="221"/>
      <c r="F55" s="221"/>
      <c r="G55" s="221"/>
      <c r="H55" s="221"/>
      <c r="I55" s="221"/>
      <c r="J55" s="221"/>
      <c r="K55" s="496" t="s">
        <v>641</v>
      </c>
      <c r="L55" s="163">
        <v>50</v>
      </c>
      <c r="M55" s="490"/>
      <c r="N55" s="221"/>
      <c r="O55" s="221"/>
      <c r="P55" s="221"/>
      <c r="Q55" s="221"/>
      <c r="R55" s="221"/>
      <c r="S55" s="221"/>
      <c r="T55" s="496" t="s">
        <v>641</v>
      </c>
      <c r="U55" s="163">
        <v>50</v>
      </c>
      <c r="V55" s="490"/>
      <c r="W55" s="221"/>
      <c r="X55" s="221"/>
      <c r="Y55" s="221"/>
      <c r="Z55" s="221"/>
      <c r="AA55" s="221"/>
      <c r="AB55" s="243"/>
    </row>
    <row r="56" spans="1:28" ht="12.75" customHeight="1" x14ac:dyDescent="0.2">
      <c r="A56" s="8"/>
      <c r="B56" s="242"/>
      <c r="C56" s="221"/>
      <c r="D56" s="221"/>
      <c r="E56" s="221"/>
      <c r="F56" s="221"/>
      <c r="G56" s="221"/>
      <c r="H56" s="221"/>
      <c r="I56" s="221"/>
      <c r="J56" s="221"/>
      <c r="K56" s="662"/>
      <c r="L56" s="666"/>
      <c r="M56" s="687"/>
      <c r="N56" s="221"/>
      <c r="O56" s="221"/>
      <c r="P56" s="221"/>
      <c r="Q56" s="221"/>
      <c r="R56" s="221"/>
      <c r="S56" s="221"/>
      <c r="T56" s="662"/>
      <c r="U56" s="666"/>
      <c r="V56" s="687"/>
      <c r="W56" s="221"/>
      <c r="X56" s="221"/>
      <c r="Y56" s="221"/>
      <c r="Z56" s="221"/>
      <c r="AA56" s="221"/>
      <c r="AB56" s="243"/>
    </row>
    <row r="57" spans="1:28" ht="12.75" customHeight="1" x14ac:dyDescent="0.2">
      <c r="A57" s="8"/>
      <c r="B57" s="242"/>
      <c r="C57" s="221"/>
      <c r="D57" s="221"/>
      <c r="E57" s="221"/>
      <c r="F57" s="221"/>
      <c r="G57" s="221"/>
      <c r="H57" s="221"/>
      <c r="I57" s="221"/>
      <c r="J57" s="221"/>
      <c r="K57" s="496" t="s">
        <v>645</v>
      </c>
      <c r="L57" s="166">
        <f>IF(OR(L37="Steel",L37="Aluminium 1",L37="Aluminium 2"),L39*L43*L45*0.001,(L39*L43+L41*L44)*L45*0.001)</f>
        <v>32</v>
      </c>
      <c r="M57" s="159" t="str">
        <f t="shared" ref="M57:M58" si="0">IF(L57&gt;=30,"PASS","FAIL")</f>
        <v>PASS</v>
      </c>
      <c r="N57" s="221"/>
      <c r="O57" s="221"/>
      <c r="P57" s="221"/>
      <c r="Q57" s="221"/>
      <c r="R57" s="221"/>
      <c r="S57" s="221"/>
      <c r="T57" s="496" t="s">
        <v>645</v>
      </c>
      <c r="U57" s="166">
        <f>IF(OR(U37="Steel",U37="Aluminium 1",U37="Aluminium 2"),U39*U43*U45*0.001,(U39*U43+U41*U44)*U45*0.001)</f>
        <v>40</v>
      </c>
      <c r="V57" s="159" t="str">
        <f t="shared" ref="V57:V60" si="1">IF(U57&gt;=30,"PASS","FAIL")</f>
        <v>PASS</v>
      </c>
      <c r="W57" s="221"/>
      <c r="X57" s="221"/>
      <c r="Y57" s="221"/>
      <c r="Z57" s="221"/>
      <c r="AA57" s="221"/>
      <c r="AB57" s="243"/>
    </row>
    <row r="58" spans="1:28" ht="12.75" customHeight="1" x14ac:dyDescent="0.25">
      <c r="A58" s="8"/>
      <c r="B58" s="242"/>
      <c r="C58" s="221"/>
      <c r="D58" s="221"/>
      <c r="E58" s="221"/>
      <c r="F58" s="221"/>
      <c r="G58" s="221"/>
      <c r="H58" s="221"/>
      <c r="I58" s="221"/>
      <c r="J58" s="688"/>
      <c r="K58" s="496" t="s">
        <v>645</v>
      </c>
      <c r="L58" s="166">
        <f>IF(OR(L47="Steel",L47="Aluminium 1",L47="Aluminium 2"),L49*L53*L55*0.001,((L49*L54)+(L51*L53))*L55*0.001)</f>
        <v>40</v>
      </c>
      <c r="M58" s="159" t="str">
        <f t="shared" si="0"/>
        <v>PASS</v>
      </c>
      <c r="N58" s="221"/>
      <c r="O58" s="221"/>
      <c r="P58" s="221"/>
      <c r="Q58" s="221"/>
      <c r="R58" s="221"/>
      <c r="S58" s="221"/>
      <c r="T58" s="496" t="s">
        <v>645</v>
      </c>
      <c r="U58" s="166">
        <f>IF(OR(U47="Steel",U47="Aluminium 1",U47="Aluminium 2"),U49*U53*U55*0.001,((U49*U54)+(U51*U53))*U55*0.001)</f>
        <v>40</v>
      </c>
      <c r="V58" s="159" t="str">
        <f t="shared" si="1"/>
        <v>PASS</v>
      </c>
      <c r="W58" s="221"/>
      <c r="X58" s="221"/>
      <c r="Y58" s="221"/>
      <c r="Z58" s="221"/>
      <c r="AA58" s="221"/>
      <c r="AB58" s="243"/>
    </row>
    <row r="59" spans="1:28" ht="12.75" customHeight="1" x14ac:dyDescent="0.2">
      <c r="A59" s="8"/>
      <c r="B59" s="242"/>
      <c r="C59" s="221"/>
      <c r="D59" s="221"/>
      <c r="E59" s="221"/>
      <c r="F59" s="221"/>
      <c r="G59" s="221"/>
      <c r="H59" s="221"/>
      <c r="I59" s="221"/>
      <c r="J59" s="221"/>
      <c r="K59" s="498" t="s">
        <v>646</v>
      </c>
      <c r="L59" s="689">
        <f>IF(OR(L37="Steel",L37="Aluminium 1",L37="Aluminium 2"),L43*L42*L45*2*0.001,(L43+L44)*L42*L45*2*0.001)</f>
        <v>25.6</v>
      </c>
      <c r="M59" s="159" t="str">
        <f>IF(L59&gt;=15,"PASS","FAIL")</f>
        <v>PASS</v>
      </c>
      <c r="N59" s="221"/>
      <c r="O59" s="221"/>
      <c r="P59" s="221"/>
      <c r="Q59" s="221"/>
      <c r="R59" s="221"/>
      <c r="S59" s="221"/>
      <c r="T59" s="498" t="s">
        <v>646</v>
      </c>
      <c r="U59" s="689">
        <f>IF(OR(U37="Steel",U37="Aluminium 1",U37="Aluminium 2"),U43*U42*U45*2*0.001,(U43+U44)*U42*U45*2*0.001)</f>
        <v>24</v>
      </c>
      <c r="V59" s="159" t="str">
        <f t="shared" si="1"/>
        <v>FAIL</v>
      </c>
      <c r="W59" s="221"/>
      <c r="X59" s="221"/>
      <c r="Y59" s="221"/>
      <c r="Z59" s="221"/>
      <c r="AA59" s="221"/>
      <c r="AB59" s="243"/>
    </row>
    <row r="60" spans="1:28" ht="12.75" customHeight="1" x14ac:dyDescent="0.2">
      <c r="A60" s="8"/>
      <c r="B60" s="242"/>
      <c r="C60" s="221"/>
      <c r="D60" s="221"/>
      <c r="E60" s="221"/>
      <c r="F60" s="221"/>
      <c r="G60" s="221"/>
      <c r="H60" s="221"/>
      <c r="I60" s="221"/>
      <c r="J60" s="221"/>
      <c r="K60" s="498" t="s">
        <v>646</v>
      </c>
      <c r="L60" s="168">
        <f>IF(OR(L47="Steel",L47="Aluminium 1",L47="Aluminium 2"),L53*L52*L55*2*0.001,(L53+L54)*L52*L55*2*0.001)</f>
        <v>32</v>
      </c>
      <c r="M60" s="488" t="str">
        <f>IF(L60&gt;=15,"PASS","FAIL")</f>
        <v>PASS</v>
      </c>
      <c r="N60" s="221"/>
      <c r="O60" s="221"/>
      <c r="P60" s="221"/>
      <c r="Q60" s="221"/>
      <c r="R60" s="221"/>
      <c r="S60" s="221"/>
      <c r="T60" s="498" t="s">
        <v>646</v>
      </c>
      <c r="U60" s="168">
        <f>IF(OR(U47="Steel",U47="Aluminium 1",U47="Aluminium 2"),U53*U52*U55*2*0.001,(U53+U54)*U52*U55*2*0.001)</f>
        <v>24</v>
      </c>
      <c r="V60" s="488" t="str">
        <f t="shared" si="1"/>
        <v>FAIL</v>
      </c>
      <c r="W60" s="221"/>
      <c r="X60" s="221"/>
      <c r="Y60" s="221"/>
      <c r="Z60" s="221"/>
      <c r="AA60" s="221"/>
      <c r="AB60" s="243"/>
    </row>
    <row r="61" spans="1:28" ht="12.75" customHeight="1" x14ac:dyDescent="0.2">
      <c r="A61" s="8"/>
      <c r="B61" s="242"/>
      <c r="C61" s="221"/>
      <c r="D61" s="221"/>
      <c r="E61" s="221"/>
      <c r="F61" s="221"/>
      <c r="G61" s="221"/>
      <c r="H61" s="221"/>
      <c r="I61" s="221"/>
      <c r="J61" s="221"/>
      <c r="K61" s="1107" t="s">
        <v>677</v>
      </c>
      <c r="L61" s="772"/>
      <c r="M61" s="773"/>
      <c r="N61" s="221"/>
      <c r="O61" s="221"/>
      <c r="P61" s="221"/>
      <c r="Q61" s="221"/>
      <c r="R61" s="221"/>
      <c r="S61" s="221"/>
      <c r="T61" s="1107" t="s">
        <v>677</v>
      </c>
      <c r="U61" s="772"/>
      <c r="V61" s="773"/>
      <c r="W61" s="221"/>
      <c r="X61" s="221"/>
      <c r="Y61" s="221"/>
      <c r="Z61" s="221"/>
      <c r="AA61" s="221"/>
      <c r="AB61" s="243"/>
    </row>
    <row r="62" spans="1:28" ht="12.75" customHeight="1" x14ac:dyDescent="0.2">
      <c r="A62" s="8"/>
      <c r="B62" s="242"/>
      <c r="C62" s="221"/>
      <c r="D62" s="221"/>
      <c r="E62" s="221"/>
      <c r="F62" s="221"/>
      <c r="G62" s="221"/>
      <c r="H62" s="221"/>
      <c r="I62" s="221"/>
      <c r="J62" s="221"/>
      <c r="K62" s="776"/>
      <c r="L62" s="777"/>
      <c r="M62" s="778"/>
      <c r="N62" s="221"/>
      <c r="O62" s="221"/>
      <c r="P62" s="221"/>
      <c r="Q62" s="221"/>
      <c r="R62" s="221"/>
      <c r="S62" s="221"/>
      <c r="T62" s="776"/>
      <c r="U62" s="777"/>
      <c r="V62" s="778"/>
      <c r="W62" s="221"/>
      <c r="X62" s="221"/>
      <c r="Y62" s="221"/>
      <c r="Z62" s="221"/>
      <c r="AA62" s="221"/>
      <c r="AB62" s="243"/>
    </row>
    <row r="63" spans="1:28" ht="12.75" customHeight="1" x14ac:dyDescent="0.2">
      <c r="A63" s="8"/>
      <c r="B63" s="242"/>
      <c r="C63" s="221"/>
      <c r="D63" s="221"/>
      <c r="E63" s="221"/>
      <c r="F63" s="221"/>
      <c r="G63" s="221"/>
      <c r="H63" s="221"/>
      <c r="I63" s="221"/>
      <c r="J63" s="221"/>
      <c r="K63" s="242"/>
      <c r="L63" s="221"/>
      <c r="M63" s="221"/>
      <c r="N63" s="221"/>
      <c r="O63" s="221"/>
      <c r="P63" s="221"/>
      <c r="Q63" s="221"/>
      <c r="R63" s="221"/>
      <c r="S63" s="221"/>
      <c r="T63" s="242"/>
      <c r="U63" s="221"/>
      <c r="V63" s="221"/>
      <c r="W63" s="221"/>
      <c r="X63" s="221"/>
      <c r="Y63" s="221"/>
      <c r="Z63" s="221"/>
      <c r="AA63" s="221"/>
      <c r="AB63" s="243"/>
    </row>
    <row r="64" spans="1:28" ht="12.75" customHeight="1" x14ac:dyDescent="0.2">
      <c r="A64" s="8"/>
      <c r="B64" s="242"/>
      <c r="C64" s="221"/>
      <c r="D64" s="221"/>
      <c r="E64" s="221"/>
      <c r="F64" s="221"/>
      <c r="G64" s="221"/>
      <c r="H64" s="221"/>
      <c r="I64" s="221"/>
      <c r="J64" s="675"/>
      <c r="K64" s="242"/>
      <c r="L64" s="221"/>
      <c r="M64" s="221"/>
      <c r="N64" s="221"/>
      <c r="O64" s="221"/>
      <c r="P64" s="221"/>
      <c r="Q64" s="221"/>
      <c r="R64" s="221"/>
      <c r="S64" s="221"/>
      <c r="T64" s="242"/>
      <c r="U64" s="221"/>
      <c r="V64" s="221"/>
      <c r="W64" s="221"/>
      <c r="X64" s="221"/>
      <c r="Y64" s="221"/>
      <c r="Z64" s="221"/>
      <c r="AA64" s="221"/>
      <c r="AB64" s="243"/>
    </row>
    <row r="65" spans="1:28" ht="12.75" customHeight="1" x14ac:dyDescent="0.2">
      <c r="A65" s="8"/>
      <c r="B65" s="242"/>
      <c r="C65" s="221"/>
      <c r="D65" s="221"/>
      <c r="E65" s="221"/>
      <c r="F65" s="221"/>
      <c r="G65" s="221"/>
      <c r="H65" s="221"/>
      <c r="I65" s="221"/>
      <c r="J65" s="221"/>
      <c r="K65" s="242"/>
      <c r="L65" s="221"/>
      <c r="M65" s="221"/>
      <c r="N65" s="221"/>
      <c r="O65" s="221"/>
      <c r="P65" s="221"/>
      <c r="Q65" s="221"/>
      <c r="R65" s="221"/>
      <c r="S65" s="221"/>
      <c r="T65" s="242"/>
      <c r="U65" s="221"/>
      <c r="V65" s="221"/>
      <c r="W65" s="221"/>
      <c r="X65" s="221"/>
      <c r="Y65" s="221"/>
      <c r="Z65" s="221"/>
      <c r="AA65" s="221"/>
      <c r="AB65" s="243"/>
    </row>
    <row r="66" spans="1:28" ht="12.75" customHeight="1" x14ac:dyDescent="0.2">
      <c r="A66" s="8"/>
      <c r="B66" s="242"/>
      <c r="C66" s="221"/>
      <c r="D66" s="221"/>
      <c r="E66" s="221"/>
      <c r="F66" s="221"/>
      <c r="G66" s="221"/>
      <c r="H66" s="221"/>
      <c r="I66" s="221"/>
      <c r="J66" s="221"/>
      <c r="K66" s="242"/>
      <c r="L66" s="221"/>
      <c r="M66" s="221"/>
      <c r="N66" s="221"/>
      <c r="O66" s="221"/>
      <c r="P66" s="221"/>
      <c r="Q66" s="221"/>
      <c r="R66" s="221"/>
      <c r="S66" s="221"/>
      <c r="T66" s="242"/>
      <c r="U66" s="221"/>
      <c r="V66" s="221"/>
      <c r="W66" s="221"/>
      <c r="X66" s="221"/>
      <c r="Y66" s="221"/>
      <c r="Z66" s="221"/>
      <c r="AA66" s="221"/>
      <c r="AB66" s="243"/>
    </row>
    <row r="67" spans="1:28" ht="12.75" customHeight="1" x14ac:dyDescent="0.2">
      <c r="A67" s="8"/>
      <c r="B67" s="242"/>
      <c r="C67" s="221"/>
      <c r="D67" s="221"/>
      <c r="E67" s="221"/>
      <c r="F67" s="221"/>
      <c r="G67" s="221"/>
      <c r="H67" s="221"/>
      <c r="I67" s="221"/>
      <c r="J67" s="221"/>
      <c r="K67" s="242"/>
      <c r="L67" s="221"/>
      <c r="M67" s="221"/>
      <c r="N67" s="221"/>
      <c r="O67" s="221"/>
      <c r="P67" s="221"/>
      <c r="Q67" s="221"/>
      <c r="R67" s="221"/>
      <c r="S67" s="221"/>
      <c r="T67" s="242"/>
      <c r="U67" s="221"/>
      <c r="V67" s="221"/>
      <c r="W67" s="221"/>
      <c r="X67" s="221"/>
      <c r="Y67" s="221"/>
      <c r="Z67" s="221"/>
      <c r="AA67" s="221"/>
      <c r="AB67" s="243"/>
    </row>
    <row r="68" spans="1:28" ht="12.75" customHeight="1" x14ac:dyDescent="0.2">
      <c r="A68" s="8"/>
      <c r="B68" s="242"/>
      <c r="C68" s="221"/>
      <c r="D68" s="221"/>
      <c r="E68" s="221"/>
      <c r="F68" s="221"/>
      <c r="G68" s="221"/>
      <c r="H68" s="221"/>
      <c r="I68" s="221"/>
      <c r="J68" s="675"/>
      <c r="K68" s="242"/>
      <c r="L68" s="221"/>
      <c r="M68" s="221"/>
      <c r="N68" s="221"/>
      <c r="O68" s="221"/>
      <c r="P68" s="221"/>
      <c r="Q68" s="221"/>
      <c r="R68" s="221"/>
      <c r="S68" s="221"/>
      <c r="T68" s="242"/>
      <c r="U68" s="221"/>
      <c r="V68" s="221"/>
      <c r="W68" s="221"/>
      <c r="X68" s="221"/>
      <c r="Y68" s="221"/>
      <c r="Z68" s="221"/>
      <c r="AA68" s="221"/>
      <c r="AB68" s="243"/>
    </row>
    <row r="69" spans="1:28" ht="12.75" customHeight="1" x14ac:dyDescent="0.2">
      <c r="A69" s="8"/>
      <c r="B69" s="242"/>
      <c r="C69" s="221"/>
      <c r="D69" s="221"/>
      <c r="E69" s="221"/>
      <c r="F69" s="221"/>
      <c r="G69" s="221"/>
      <c r="H69" s="221"/>
      <c r="I69" s="221"/>
      <c r="J69" s="221"/>
      <c r="K69" s="242"/>
      <c r="L69" s="221"/>
      <c r="M69" s="221"/>
      <c r="N69" s="221"/>
      <c r="O69" s="221"/>
      <c r="P69" s="221"/>
      <c r="Q69" s="221"/>
      <c r="R69" s="221"/>
      <c r="S69" s="221"/>
      <c r="T69" s="242"/>
      <c r="U69" s="221"/>
      <c r="V69" s="221"/>
      <c r="W69" s="221"/>
      <c r="X69" s="221"/>
      <c r="Y69" s="221"/>
      <c r="Z69" s="221"/>
      <c r="AA69" s="221"/>
      <c r="AB69" s="243"/>
    </row>
    <row r="70" spans="1:28" ht="12.75" customHeight="1" x14ac:dyDescent="0.2">
      <c r="A70" s="8"/>
      <c r="B70" s="242"/>
      <c r="C70" s="221"/>
      <c r="D70" s="221"/>
      <c r="E70" s="221"/>
      <c r="F70" s="221"/>
      <c r="G70" s="221"/>
      <c r="H70" s="221"/>
      <c r="I70" s="221"/>
      <c r="J70" s="221"/>
      <c r="K70" s="242"/>
      <c r="L70" s="221"/>
      <c r="M70" s="221"/>
      <c r="N70" s="221"/>
      <c r="O70" s="221"/>
      <c r="P70" s="221"/>
      <c r="Q70" s="221"/>
      <c r="R70" s="221"/>
      <c r="S70" s="221"/>
      <c r="T70" s="242"/>
      <c r="U70" s="221"/>
      <c r="V70" s="221"/>
      <c r="W70" s="221"/>
      <c r="X70" s="221"/>
      <c r="Y70" s="221"/>
      <c r="Z70" s="221"/>
      <c r="AA70" s="221"/>
      <c r="AB70" s="243"/>
    </row>
    <row r="71" spans="1:28" ht="12.75" customHeight="1" x14ac:dyDescent="0.2">
      <c r="A71" s="8"/>
      <c r="B71" s="242"/>
      <c r="C71" s="221"/>
      <c r="D71" s="221"/>
      <c r="E71" s="221"/>
      <c r="F71" s="221"/>
      <c r="G71" s="221"/>
      <c r="H71" s="221"/>
      <c r="I71" s="221"/>
      <c r="J71" s="221"/>
      <c r="K71" s="242"/>
      <c r="L71" s="221"/>
      <c r="M71" s="221"/>
      <c r="N71" s="221"/>
      <c r="O71" s="221"/>
      <c r="P71" s="221"/>
      <c r="Q71" s="221"/>
      <c r="R71" s="221"/>
      <c r="S71" s="221"/>
      <c r="T71" s="242"/>
      <c r="U71" s="221"/>
      <c r="V71" s="221"/>
      <c r="W71" s="221"/>
      <c r="X71" s="221"/>
      <c r="Y71" s="221"/>
      <c r="Z71" s="221"/>
      <c r="AA71" s="221"/>
      <c r="AB71" s="243"/>
    </row>
    <row r="72" spans="1:28" ht="12.75" customHeight="1" x14ac:dyDescent="0.2">
      <c r="A72" s="8"/>
      <c r="B72" s="242"/>
      <c r="C72" s="221"/>
      <c r="D72" s="221"/>
      <c r="E72" s="221"/>
      <c r="F72" s="221"/>
      <c r="G72" s="221"/>
      <c r="H72" s="221"/>
      <c r="I72" s="221"/>
      <c r="J72" s="221"/>
      <c r="K72" s="242"/>
      <c r="L72" s="221"/>
      <c r="M72" s="221"/>
      <c r="N72" s="221"/>
      <c r="O72" s="221"/>
      <c r="P72" s="221"/>
      <c r="Q72" s="221"/>
      <c r="R72" s="221"/>
      <c r="S72" s="221"/>
      <c r="T72" s="242"/>
      <c r="U72" s="221"/>
      <c r="V72" s="221"/>
      <c r="W72" s="221"/>
      <c r="X72" s="221"/>
      <c r="Y72" s="221"/>
      <c r="Z72" s="221"/>
      <c r="AA72" s="221"/>
      <c r="AB72" s="243"/>
    </row>
    <row r="73" spans="1:28" ht="12.75" customHeight="1" x14ac:dyDescent="0.2">
      <c r="A73" s="8"/>
      <c r="B73" s="242"/>
      <c r="C73" s="221"/>
      <c r="D73" s="221"/>
      <c r="E73" s="221"/>
      <c r="F73" s="221"/>
      <c r="G73" s="221"/>
      <c r="H73" s="221"/>
      <c r="I73" s="221"/>
      <c r="J73" s="221"/>
      <c r="K73" s="242"/>
      <c r="L73" s="221"/>
      <c r="M73" s="221"/>
      <c r="N73" s="221"/>
      <c r="O73" s="221"/>
      <c r="P73" s="221"/>
      <c r="Q73" s="221"/>
      <c r="R73" s="221"/>
      <c r="S73" s="221"/>
      <c r="T73" s="242"/>
      <c r="U73" s="221"/>
      <c r="V73" s="221"/>
      <c r="W73" s="221"/>
      <c r="X73" s="221"/>
      <c r="Y73" s="221"/>
      <c r="Z73" s="221"/>
      <c r="AA73" s="221"/>
      <c r="AB73" s="243"/>
    </row>
    <row r="74" spans="1:28" ht="12.75" customHeight="1" x14ac:dyDescent="0.2">
      <c r="A74" s="8"/>
      <c r="B74" s="242"/>
      <c r="C74" s="221"/>
      <c r="D74" s="221"/>
      <c r="E74" s="221"/>
      <c r="F74" s="221"/>
      <c r="G74" s="221"/>
      <c r="H74" s="221"/>
      <c r="I74" s="221"/>
      <c r="J74" s="221"/>
      <c r="K74" s="242"/>
      <c r="L74" s="221"/>
      <c r="M74" s="221"/>
      <c r="N74" s="221"/>
      <c r="O74" s="221"/>
      <c r="P74" s="221"/>
      <c r="Q74" s="221"/>
      <c r="R74" s="221"/>
      <c r="S74" s="221"/>
      <c r="T74" s="242"/>
      <c r="U74" s="221"/>
      <c r="V74" s="221"/>
      <c r="W74" s="221"/>
      <c r="X74" s="221"/>
      <c r="Y74" s="221"/>
      <c r="Z74" s="221"/>
      <c r="AA74" s="221"/>
      <c r="AB74" s="243"/>
    </row>
    <row r="75" spans="1:28" ht="12.75" customHeight="1" x14ac:dyDescent="0.2">
      <c r="A75" s="8"/>
      <c r="B75" s="242"/>
      <c r="C75" s="221"/>
      <c r="D75" s="221"/>
      <c r="E75" s="221"/>
      <c r="F75" s="221"/>
      <c r="G75" s="221"/>
      <c r="H75" s="221"/>
      <c r="I75" s="221"/>
      <c r="J75" s="221"/>
      <c r="K75" s="242"/>
      <c r="L75" s="221"/>
      <c r="M75" s="221"/>
      <c r="N75" s="221"/>
      <c r="O75" s="221"/>
      <c r="P75" s="221"/>
      <c r="Q75" s="221"/>
      <c r="R75" s="221"/>
      <c r="S75" s="221"/>
      <c r="T75" s="242"/>
      <c r="U75" s="221"/>
      <c r="V75" s="221"/>
      <c r="W75" s="221"/>
      <c r="X75" s="221"/>
      <c r="Y75" s="221"/>
      <c r="Z75" s="221"/>
      <c r="AA75" s="221"/>
      <c r="AB75" s="243"/>
    </row>
    <row r="76" spans="1:28" ht="12.75" customHeight="1" x14ac:dyDescent="0.2">
      <c r="A76" s="8"/>
      <c r="B76" s="242"/>
      <c r="C76" s="221"/>
      <c r="D76" s="221"/>
      <c r="E76" s="221"/>
      <c r="F76" s="221"/>
      <c r="G76" s="221"/>
      <c r="H76" s="221"/>
      <c r="I76" s="221"/>
      <c r="J76" s="221"/>
      <c r="K76" s="242"/>
      <c r="L76" s="221"/>
      <c r="M76" s="221"/>
      <c r="N76" s="221"/>
      <c r="O76" s="221"/>
      <c r="P76" s="221"/>
      <c r="Q76" s="221"/>
      <c r="R76" s="221"/>
      <c r="S76" s="221"/>
      <c r="T76" s="242"/>
      <c r="U76" s="221"/>
      <c r="V76" s="221"/>
      <c r="W76" s="221"/>
      <c r="X76" s="221"/>
      <c r="Y76" s="221"/>
      <c r="Z76" s="221"/>
      <c r="AA76" s="221"/>
      <c r="AB76" s="243"/>
    </row>
    <row r="77" spans="1:28" ht="12.75" customHeight="1" x14ac:dyDescent="0.2">
      <c r="A77" s="8"/>
      <c r="B77" s="242"/>
      <c r="C77" s="221"/>
      <c r="D77" s="221"/>
      <c r="E77" s="221"/>
      <c r="F77" s="221"/>
      <c r="G77" s="221"/>
      <c r="H77" s="221"/>
      <c r="I77" s="221"/>
      <c r="J77" s="221"/>
      <c r="K77" s="242"/>
      <c r="L77" s="221"/>
      <c r="M77" s="221"/>
      <c r="N77" s="221"/>
      <c r="O77" s="221"/>
      <c r="P77" s="221"/>
      <c r="Q77" s="221"/>
      <c r="R77" s="221"/>
      <c r="S77" s="221"/>
      <c r="T77" s="242"/>
      <c r="U77" s="221"/>
      <c r="V77" s="221"/>
      <c r="W77" s="221"/>
      <c r="X77" s="221"/>
      <c r="Y77" s="221"/>
      <c r="Z77" s="221"/>
      <c r="AA77" s="221"/>
      <c r="AB77" s="243"/>
    </row>
    <row r="78" spans="1:28" ht="12.75" customHeight="1" x14ac:dyDescent="0.2">
      <c r="A78" s="8"/>
      <c r="B78" s="242"/>
      <c r="C78" s="221"/>
      <c r="D78" s="221"/>
      <c r="E78" s="221"/>
      <c r="F78" s="221"/>
      <c r="G78" s="221"/>
      <c r="H78" s="221"/>
      <c r="I78" s="221"/>
      <c r="J78" s="221"/>
      <c r="K78" s="242"/>
      <c r="L78" s="221"/>
      <c r="M78" s="221"/>
      <c r="N78" s="221"/>
      <c r="O78" s="221"/>
      <c r="P78" s="221"/>
      <c r="Q78" s="221"/>
      <c r="R78" s="221"/>
      <c r="S78" s="221"/>
      <c r="T78" s="242"/>
      <c r="U78" s="221"/>
      <c r="V78" s="221"/>
      <c r="W78" s="221"/>
      <c r="X78" s="221"/>
      <c r="Y78" s="221"/>
      <c r="Z78" s="221"/>
      <c r="AA78" s="221"/>
      <c r="AB78" s="243"/>
    </row>
    <row r="79" spans="1:28" ht="12.75" customHeight="1" x14ac:dyDescent="0.2">
      <c r="A79" s="8"/>
      <c r="B79" s="242"/>
      <c r="C79" s="221"/>
      <c r="D79" s="221"/>
      <c r="E79" s="221"/>
      <c r="F79" s="221"/>
      <c r="G79" s="221"/>
      <c r="H79" s="221"/>
      <c r="I79" s="221"/>
      <c r="J79" s="221"/>
      <c r="K79" s="242"/>
      <c r="L79" s="221"/>
      <c r="M79" s="221"/>
      <c r="N79" s="221"/>
      <c r="O79" s="221"/>
      <c r="P79" s="221"/>
      <c r="Q79" s="221"/>
      <c r="R79" s="221"/>
      <c r="S79" s="221"/>
      <c r="T79" s="242"/>
      <c r="U79" s="221"/>
      <c r="V79" s="221"/>
      <c r="W79" s="221"/>
      <c r="X79" s="221"/>
      <c r="Y79" s="221"/>
      <c r="Z79" s="221"/>
      <c r="AA79" s="221"/>
      <c r="AB79" s="243"/>
    </row>
    <row r="80" spans="1:28" ht="12.75" customHeight="1" x14ac:dyDescent="0.2">
      <c r="A80" s="8"/>
      <c r="B80" s="242"/>
      <c r="C80" s="221"/>
      <c r="D80" s="221"/>
      <c r="E80" s="221"/>
      <c r="F80" s="221"/>
      <c r="G80" s="221"/>
      <c r="H80" s="221"/>
      <c r="I80" s="221"/>
      <c r="J80" s="221"/>
      <c r="K80" s="242"/>
      <c r="L80" s="221"/>
      <c r="M80" s="221"/>
      <c r="N80" s="221"/>
      <c r="O80" s="221"/>
      <c r="P80" s="221"/>
      <c r="Q80" s="221"/>
      <c r="R80" s="221"/>
      <c r="S80" s="221"/>
      <c r="T80" s="242"/>
      <c r="U80" s="221"/>
      <c r="V80" s="221"/>
      <c r="W80" s="221"/>
      <c r="X80" s="221"/>
      <c r="Y80" s="221"/>
      <c r="Z80" s="221"/>
      <c r="AA80" s="221"/>
      <c r="AB80" s="243"/>
    </row>
    <row r="81" spans="1:28" ht="12.75" customHeight="1" x14ac:dyDescent="0.2">
      <c r="A81" s="8"/>
      <c r="B81" s="242"/>
      <c r="C81" s="221"/>
      <c r="D81" s="221"/>
      <c r="E81" s="221"/>
      <c r="F81" s="221"/>
      <c r="G81" s="221"/>
      <c r="H81" s="221"/>
      <c r="I81" s="221"/>
      <c r="J81" s="221"/>
      <c r="K81" s="242"/>
      <c r="L81" s="221"/>
      <c r="M81" s="221"/>
      <c r="N81" s="221"/>
      <c r="O81" s="221"/>
      <c r="P81" s="221"/>
      <c r="Q81" s="221"/>
      <c r="R81" s="221"/>
      <c r="S81" s="221"/>
      <c r="T81" s="242"/>
      <c r="U81" s="221"/>
      <c r="V81" s="221"/>
      <c r="W81" s="221"/>
      <c r="X81" s="221"/>
      <c r="Y81" s="221"/>
      <c r="Z81" s="221"/>
      <c r="AA81" s="221"/>
      <c r="AB81" s="243"/>
    </row>
    <row r="82" spans="1:28" ht="12.75" customHeight="1" x14ac:dyDescent="0.2">
      <c r="A82" s="8"/>
      <c r="B82" s="242"/>
      <c r="C82" s="221"/>
      <c r="D82" s="221"/>
      <c r="E82" s="221"/>
      <c r="F82" s="221"/>
      <c r="G82" s="221"/>
      <c r="H82" s="221"/>
      <c r="I82" s="221"/>
      <c r="J82" s="221"/>
      <c r="K82" s="242"/>
      <c r="L82" s="221"/>
      <c r="M82" s="221"/>
      <c r="N82" s="221"/>
      <c r="O82" s="221"/>
      <c r="P82" s="221"/>
      <c r="Q82" s="221"/>
      <c r="R82" s="221"/>
      <c r="S82" s="221"/>
      <c r="T82" s="242"/>
      <c r="U82" s="221"/>
      <c r="V82" s="221"/>
      <c r="W82" s="221"/>
      <c r="X82" s="221"/>
      <c r="Y82" s="221"/>
      <c r="Z82" s="221"/>
      <c r="AA82" s="221"/>
      <c r="AB82" s="243"/>
    </row>
    <row r="83" spans="1:28" ht="12.75" customHeight="1" x14ac:dyDescent="0.2">
      <c r="A83" s="8"/>
      <c r="B83" s="242"/>
      <c r="C83" s="221"/>
      <c r="D83" s="221"/>
      <c r="E83" s="221"/>
      <c r="F83" s="221"/>
      <c r="G83" s="221"/>
      <c r="H83" s="221"/>
      <c r="I83" s="221"/>
      <c r="J83" s="221"/>
      <c r="K83" s="242"/>
      <c r="L83" s="221"/>
      <c r="M83" s="221"/>
      <c r="N83" s="221"/>
      <c r="O83" s="221"/>
      <c r="P83" s="221"/>
      <c r="Q83" s="221"/>
      <c r="R83" s="221"/>
      <c r="S83" s="221"/>
      <c r="T83" s="242"/>
      <c r="U83" s="221"/>
      <c r="V83" s="221"/>
      <c r="W83" s="221"/>
      <c r="X83" s="221"/>
      <c r="Y83" s="221"/>
      <c r="Z83" s="221"/>
      <c r="AA83" s="221"/>
      <c r="AB83" s="243"/>
    </row>
    <row r="84" spans="1:28" ht="12.75" customHeight="1" x14ac:dyDescent="0.2">
      <c r="A84" s="8"/>
      <c r="B84" s="242"/>
      <c r="C84" s="221"/>
      <c r="D84" s="221"/>
      <c r="E84" s="221"/>
      <c r="F84" s="221"/>
      <c r="G84" s="221"/>
      <c r="H84" s="221"/>
      <c r="I84" s="221"/>
      <c r="J84" s="221"/>
      <c r="K84" s="242"/>
      <c r="L84" s="221"/>
      <c r="M84" s="221"/>
      <c r="N84" s="221"/>
      <c r="O84" s="221"/>
      <c r="P84" s="221"/>
      <c r="Q84" s="221"/>
      <c r="R84" s="221"/>
      <c r="S84" s="221"/>
      <c r="T84" s="242"/>
      <c r="U84" s="221"/>
      <c r="V84" s="221"/>
      <c r="W84" s="221"/>
      <c r="X84" s="221"/>
      <c r="Y84" s="221"/>
      <c r="Z84" s="221"/>
      <c r="AA84" s="221"/>
      <c r="AB84" s="243"/>
    </row>
    <row r="85" spans="1:28" ht="12.75" customHeight="1" x14ac:dyDescent="0.2">
      <c r="A85" s="8"/>
      <c r="B85" s="242"/>
      <c r="C85" s="221"/>
      <c r="D85" s="221"/>
      <c r="E85" s="221"/>
      <c r="F85" s="221"/>
      <c r="G85" s="221"/>
      <c r="H85" s="221"/>
      <c r="I85" s="221"/>
      <c r="J85" s="221"/>
      <c r="K85" s="242"/>
      <c r="L85" s="221"/>
      <c r="M85" s="221"/>
      <c r="N85" s="221"/>
      <c r="O85" s="221"/>
      <c r="P85" s="221"/>
      <c r="Q85" s="221"/>
      <c r="R85" s="221"/>
      <c r="S85" s="221"/>
      <c r="T85" s="242"/>
      <c r="U85" s="221"/>
      <c r="V85" s="221"/>
      <c r="W85" s="221"/>
      <c r="X85" s="221"/>
      <c r="Y85" s="221"/>
      <c r="Z85" s="221"/>
      <c r="AA85" s="221"/>
      <c r="AB85" s="243"/>
    </row>
    <row r="86" spans="1:28" ht="12.75" customHeight="1" x14ac:dyDescent="0.2">
      <c r="A86" s="8"/>
      <c r="B86" s="242"/>
      <c r="C86" s="221"/>
      <c r="D86" s="221"/>
      <c r="E86" s="221"/>
      <c r="F86" s="221"/>
      <c r="G86" s="221"/>
      <c r="H86" s="221"/>
      <c r="I86" s="221"/>
      <c r="J86" s="221"/>
      <c r="K86" s="242"/>
      <c r="L86" s="221"/>
      <c r="M86" s="221"/>
      <c r="N86" s="221"/>
      <c r="O86" s="221"/>
      <c r="P86" s="221"/>
      <c r="Q86" s="221"/>
      <c r="R86" s="221"/>
      <c r="S86" s="221"/>
      <c r="T86" s="242"/>
      <c r="U86" s="221"/>
      <c r="V86" s="221"/>
      <c r="W86" s="221"/>
      <c r="X86" s="221"/>
      <c r="Y86" s="221"/>
      <c r="Z86" s="221"/>
      <c r="AA86" s="221"/>
      <c r="AB86" s="243"/>
    </row>
    <row r="87" spans="1:28" ht="12.75" customHeight="1" x14ac:dyDescent="0.2">
      <c r="A87" s="8"/>
      <c r="B87" s="242"/>
      <c r="C87" s="221"/>
      <c r="D87" s="221"/>
      <c r="E87" s="221"/>
      <c r="F87" s="221"/>
      <c r="G87" s="221"/>
      <c r="H87" s="221"/>
      <c r="I87" s="221"/>
      <c r="J87" s="221"/>
      <c r="K87" s="242"/>
      <c r="L87" s="221"/>
      <c r="M87" s="221"/>
      <c r="N87" s="221"/>
      <c r="O87" s="221"/>
      <c r="P87" s="221"/>
      <c r="Q87" s="221"/>
      <c r="R87" s="221"/>
      <c r="S87" s="221"/>
      <c r="T87" s="242"/>
      <c r="U87" s="221"/>
      <c r="V87" s="221"/>
      <c r="W87" s="221"/>
      <c r="X87" s="221"/>
      <c r="Y87" s="221"/>
      <c r="Z87" s="221"/>
      <c r="AA87" s="221"/>
      <c r="AB87" s="243"/>
    </row>
    <row r="88" spans="1:28" ht="12.75" customHeight="1" x14ac:dyDescent="0.2">
      <c r="A88" s="8"/>
      <c r="B88" s="242"/>
      <c r="C88" s="221"/>
      <c r="D88" s="221"/>
      <c r="E88" s="221"/>
      <c r="F88" s="221"/>
      <c r="G88" s="221"/>
      <c r="H88" s="221"/>
      <c r="I88" s="221"/>
      <c r="J88" s="221"/>
      <c r="K88" s="242"/>
      <c r="L88" s="221"/>
      <c r="M88" s="221"/>
      <c r="N88" s="221"/>
      <c r="O88" s="221"/>
      <c r="P88" s="221"/>
      <c r="Q88" s="221"/>
      <c r="R88" s="221"/>
      <c r="S88" s="221"/>
      <c r="T88" s="242"/>
      <c r="U88" s="221"/>
      <c r="V88" s="221"/>
      <c r="W88" s="221"/>
      <c r="X88" s="221"/>
      <c r="Y88" s="221"/>
      <c r="Z88" s="221"/>
      <c r="AA88" s="221"/>
      <c r="AB88" s="243"/>
    </row>
    <row r="89" spans="1:28" ht="12.75" customHeight="1" x14ac:dyDescent="0.2">
      <c r="A89" s="8"/>
      <c r="B89" s="242"/>
      <c r="C89" s="221"/>
      <c r="D89" s="221"/>
      <c r="E89" s="221"/>
      <c r="F89" s="221"/>
      <c r="G89" s="221"/>
      <c r="H89" s="221"/>
      <c r="I89" s="221"/>
      <c r="J89" s="221"/>
      <c r="K89" s="242"/>
      <c r="L89" s="221"/>
      <c r="M89" s="221"/>
      <c r="N89" s="221"/>
      <c r="O89" s="221"/>
      <c r="P89" s="221"/>
      <c r="Q89" s="221"/>
      <c r="R89" s="221"/>
      <c r="S89" s="221"/>
      <c r="T89" s="242"/>
      <c r="U89" s="221"/>
      <c r="V89" s="221"/>
      <c r="W89" s="221"/>
      <c r="X89" s="221"/>
      <c r="Y89" s="221"/>
      <c r="Z89" s="221"/>
      <c r="AA89" s="221"/>
      <c r="AB89" s="243"/>
    </row>
    <row r="90" spans="1:28" ht="12.75" customHeight="1" x14ac:dyDescent="0.2">
      <c r="A90" s="8"/>
      <c r="B90" s="242"/>
      <c r="C90" s="221"/>
      <c r="D90" s="221"/>
      <c r="E90" s="221"/>
      <c r="F90" s="221"/>
      <c r="G90" s="221"/>
      <c r="H90" s="221"/>
      <c r="I90" s="221"/>
      <c r="J90" s="221"/>
      <c r="K90" s="242"/>
      <c r="L90" s="221"/>
      <c r="M90" s="221"/>
      <c r="N90" s="221"/>
      <c r="O90" s="221"/>
      <c r="P90" s="221"/>
      <c r="Q90" s="221"/>
      <c r="R90" s="221"/>
      <c r="S90" s="221"/>
      <c r="T90" s="242"/>
      <c r="U90" s="221"/>
      <c r="V90" s="221"/>
      <c r="W90" s="221"/>
      <c r="X90" s="221"/>
      <c r="Y90" s="221"/>
      <c r="Z90" s="221"/>
      <c r="AA90" s="221"/>
      <c r="AB90" s="243"/>
    </row>
    <row r="91" spans="1:28" ht="12.75" customHeight="1" x14ac:dyDescent="0.2">
      <c r="A91" s="8"/>
      <c r="B91" s="242"/>
      <c r="C91" s="221"/>
      <c r="D91" s="221"/>
      <c r="E91" s="221"/>
      <c r="F91" s="221"/>
      <c r="G91" s="221"/>
      <c r="H91" s="221"/>
      <c r="I91" s="221"/>
      <c r="J91" s="221"/>
      <c r="K91" s="242"/>
      <c r="L91" s="221"/>
      <c r="M91" s="221"/>
      <c r="N91" s="221"/>
      <c r="O91" s="221"/>
      <c r="P91" s="221"/>
      <c r="Q91" s="221"/>
      <c r="R91" s="221"/>
      <c r="S91" s="221"/>
      <c r="T91" s="242"/>
      <c r="U91" s="221"/>
      <c r="V91" s="221"/>
      <c r="W91" s="221"/>
      <c r="X91" s="221"/>
      <c r="Y91" s="221"/>
      <c r="Z91" s="221"/>
      <c r="AA91" s="221"/>
      <c r="AB91" s="243"/>
    </row>
    <row r="92" spans="1:28" ht="12.75" customHeight="1" x14ac:dyDescent="0.2">
      <c r="A92" s="8"/>
      <c r="B92" s="242"/>
      <c r="C92" s="221"/>
      <c r="D92" s="221"/>
      <c r="E92" s="221"/>
      <c r="F92" s="221"/>
      <c r="G92" s="221"/>
      <c r="H92" s="221"/>
      <c r="I92" s="221"/>
      <c r="J92" s="221"/>
      <c r="K92" s="242"/>
      <c r="L92" s="221"/>
      <c r="M92" s="221"/>
      <c r="N92" s="221"/>
      <c r="O92" s="221"/>
      <c r="P92" s="221"/>
      <c r="Q92" s="221"/>
      <c r="R92" s="221"/>
      <c r="S92" s="221"/>
      <c r="T92" s="242"/>
      <c r="U92" s="221"/>
      <c r="V92" s="221"/>
      <c r="W92" s="221"/>
      <c r="X92" s="221"/>
      <c r="Y92" s="221"/>
      <c r="Z92" s="221"/>
      <c r="AA92" s="221"/>
      <c r="AB92" s="243"/>
    </row>
    <row r="93" spans="1:28" ht="12.75" customHeight="1" x14ac:dyDescent="0.2">
      <c r="A93" s="8"/>
      <c r="B93" s="242"/>
      <c r="C93" s="221"/>
      <c r="D93" s="221"/>
      <c r="E93" s="221"/>
      <c r="F93" s="221"/>
      <c r="G93" s="221"/>
      <c r="H93" s="221"/>
      <c r="I93" s="221"/>
      <c r="J93" s="221"/>
      <c r="K93" s="242"/>
      <c r="L93" s="221"/>
      <c r="M93" s="221"/>
      <c r="N93" s="221"/>
      <c r="O93" s="221"/>
      <c r="P93" s="221"/>
      <c r="Q93" s="221"/>
      <c r="R93" s="221"/>
      <c r="S93" s="221"/>
      <c r="T93" s="242"/>
      <c r="U93" s="221"/>
      <c r="V93" s="221"/>
      <c r="W93" s="221"/>
      <c r="X93" s="221"/>
      <c r="Y93" s="221"/>
      <c r="Z93" s="221"/>
      <c r="AA93" s="221"/>
      <c r="AB93" s="243"/>
    </row>
    <row r="94" spans="1:28" ht="12.75" customHeight="1" x14ac:dyDescent="0.2">
      <c r="A94" s="8"/>
      <c r="B94" s="242"/>
      <c r="C94" s="221"/>
      <c r="D94" s="221"/>
      <c r="E94" s="221"/>
      <c r="F94" s="221"/>
      <c r="G94" s="221"/>
      <c r="H94" s="221"/>
      <c r="I94" s="221"/>
      <c r="J94" s="221"/>
      <c r="K94" s="242"/>
      <c r="L94" s="221"/>
      <c r="M94" s="221"/>
      <c r="N94" s="221"/>
      <c r="O94" s="221"/>
      <c r="P94" s="221"/>
      <c r="Q94" s="221"/>
      <c r="R94" s="221"/>
      <c r="S94" s="221"/>
      <c r="T94" s="242"/>
      <c r="U94" s="221"/>
      <c r="V94" s="221"/>
      <c r="W94" s="221"/>
      <c r="X94" s="221"/>
      <c r="Y94" s="221"/>
      <c r="Z94" s="221"/>
      <c r="AA94" s="221"/>
      <c r="AB94" s="243"/>
    </row>
    <row r="95" spans="1:28" ht="12.75" customHeight="1" x14ac:dyDescent="0.2">
      <c r="A95" s="8"/>
      <c r="B95" s="242"/>
      <c r="C95" s="221"/>
      <c r="D95" s="221"/>
      <c r="E95" s="221"/>
      <c r="F95" s="221"/>
      <c r="G95" s="221"/>
      <c r="H95" s="221"/>
      <c r="I95" s="221"/>
      <c r="J95" s="221"/>
      <c r="K95" s="242"/>
      <c r="L95" s="221"/>
      <c r="M95" s="221"/>
      <c r="N95" s="221"/>
      <c r="O95" s="221"/>
      <c r="P95" s="221"/>
      <c r="Q95" s="221"/>
      <c r="R95" s="221"/>
      <c r="S95" s="221"/>
      <c r="T95" s="242"/>
      <c r="U95" s="221"/>
      <c r="V95" s="221"/>
      <c r="W95" s="221"/>
      <c r="X95" s="221"/>
      <c r="Y95" s="221"/>
      <c r="Z95" s="221"/>
      <c r="AA95" s="221"/>
      <c r="AB95" s="243"/>
    </row>
    <row r="96" spans="1:28" ht="12.75" customHeight="1" x14ac:dyDescent="0.2">
      <c r="A96" s="8"/>
      <c r="B96" s="242"/>
      <c r="C96" s="221"/>
      <c r="D96" s="221"/>
      <c r="E96" s="221"/>
      <c r="F96" s="221"/>
      <c r="G96" s="221"/>
      <c r="H96" s="221"/>
      <c r="I96" s="221"/>
      <c r="J96" s="221"/>
      <c r="K96" s="242"/>
      <c r="L96" s="221"/>
      <c r="M96" s="221"/>
      <c r="N96" s="221"/>
      <c r="O96" s="221"/>
      <c r="P96" s="221"/>
      <c r="Q96" s="221"/>
      <c r="R96" s="221"/>
      <c r="S96" s="221"/>
      <c r="T96" s="242"/>
      <c r="U96" s="221"/>
      <c r="V96" s="221"/>
      <c r="W96" s="221"/>
      <c r="X96" s="221"/>
      <c r="Y96" s="221"/>
      <c r="Z96" s="221"/>
      <c r="AA96" s="221"/>
      <c r="AB96" s="243"/>
    </row>
    <row r="97" spans="1:28" ht="12.75" customHeight="1" x14ac:dyDescent="0.2">
      <c r="A97" s="8"/>
      <c r="B97" s="242"/>
      <c r="C97" s="221"/>
      <c r="D97" s="221"/>
      <c r="E97" s="221"/>
      <c r="F97" s="221"/>
      <c r="G97" s="221"/>
      <c r="H97" s="221"/>
      <c r="I97" s="221"/>
      <c r="J97" s="221"/>
      <c r="K97" s="242"/>
      <c r="L97" s="221"/>
      <c r="M97" s="221"/>
      <c r="N97" s="221"/>
      <c r="O97" s="221"/>
      <c r="P97" s="221"/>
      <c r="Q97" s="221"/>
      <c r="R97" s="221"/>
      <c r="S97" s="221"/>
      <c r="T97" s="242"/>
      <c r="U97" s="221"/>
      <c r="V97" s="221"/>
      <c r="W97" s="221"/>
      <c r="X97" s="221"/>
      <c r="Y97" s="221"/>
      <c r="Z97" s="221"/>
      <c r="AA97" s="221"/>
      <c r="AB97" s="243"/>
    </row>
    <row r="98" spans="1:28" ht="12.75" customHeight="1" x14ac:dyDescent="0.2">
      <c r="A98" s="8"/>
      <c r="B98" s="242"/>
      <c r="C98" s="221"/>
      <c r="D98" s="221"/>
      <c r="E98" s="221"/>
      <c r="F98" s="221"/>
      <c r="G98" s="221"/>
      <c r="H98" s="221"/>
      <c r="I98" s="221"/>
      <c r="J98" s="221"/>
      <c r="K98" s="242"/>
      <c r="L98" s="221"/>
      <c r="M98" s="221"/>
      <c r="N98" s="221"/>
      <c r="O98" s="221"/>
      <c r="P98" s="221"/>
      <c r="Q98" s="221"/>
      <c r="R98" s="221"/>
      <c r="S98" s="221"/>
      <c r="T98" s="242"/>
      <c r="U98" s="221"/>
      <c r="V98" s="221"/>
      <c r="W98" s="221"/>
      <c r="X98" s="221"/>
      <c r="Y98" s="221"/>
      <c r="Z98" s="221"/>
      <c r="AA98" s="221"/>
      <c r="AB98" s="243"/>
    </row>
    <row r="99" spans="1:28" ht="12.75" customHeight="1" x14ac:dyDescent="0.2">
      <c r="A99" s="8"/>
      <c r="B99" s="242"/>
      <c r="C99" s="221"/>
      <c r="D99" s="221"/>
      <c r="E99" s="221"/>
      <c r="F99" s="221"/>
      <c r="G99" s="221"/>
      <c r="H99" s="221"/>
      <c r="I99" s="221"/>
      <c r="J99" s="221"/>
      <c r="K99" s="242"/>
      <c r="L99" s="221"/>
      <c r="M99" s="221"/>
      <c r="N99" s="221"/>
      <c r="O99" s="221"/>
      <c r="P99" s="221"/>
      <c r="Q99" s="221"/>
      <c r="R99" s="221"/>
      <c r="S99" s="221"/>
      <c r="T99" s="242"/>
      <c r="U99" s="221"/>
      <c r="V99" s="221"/>
      <c r="W99" s="221"/>
      <c r="X99" s="221"/>
      <c r="Y99" s="221"/>
      <c r="Z99" s="221"/>
      <c r="AA99" s="221"/>
      <c r="AB99" s="243"/>
    </row>
    <row r="100" spans="1:28" ht="12.75" customHeight="1" x14ac:dyDescent="0.2">
      <c r="A100" s="8"/>
      <c r="B100" s="242"/>
      <c r="C100" s="221"/>
      <c r="D100" s="221"/>
      <c r="E100" s="221"/>
      <c r="F100" s="221"/>
      <c r="G100" s="221"/>
      <c r="H100" s="221"/>
      <c r="I100" s="221"/>
      <c r="J100" s="221"/>
      <c r="K100" s="242"/>
      <c r="L100" s="221"/>
      <c r="M100" s="221"/>
      <c r="N100" s="221"/>
      <c r="O100" s="221"/>
      <c r="P100" s="221"/>
      <c r="Q100" s="221"/>
      <c r="R100" s="221"/>
      <c r="S100" s="221"/>
      <c r="T100" s="242"/>
      <c r="U100" s="221"/>
      <c r="V100" s="221"/>
      <c r="W100" s="221"/>
      <c r="X100" s="221"/>
      <c r="Y100" s="221"/>
      <c r="Z100" s="221"/>
      <c r="AA100" s="221"/>
      <c r="AB100" s="243"/>
    </row>
    <row r="101" spans="1:28" ht="12.75" customHeight="1" x14ac:dyDescent="0.2">
      <c r="A101" s="8"/>
      <c r="B101" s="242"/>
      <c r="C101" s="221"/>
      <c r="D101" s="221"/>
      <c r="E101" s="221"/>
      <c r="F101" s="221"/>
      <c r="G101" s="221"/>
      <c r="H101" s="221"/>
      <c r="I101" s="221"/>
      <c r="J101" s="221"/>
      <c r="K101" s="242"/>
      <c r="L101" s="221"/>
      <c r="M101" s="221"/>
      <c r="N101" s="221"/>
      <c r="O101" s="221"/>
      <c r="P101" s="221"/>
      <c r="Q101" s="221"/>
      <c r="R101" s="221"/>
      <c r="S101" s="221"/>
      <c r="T101" s="242"/>
      <c r="U101" s="221"/>
      <c r="V101" s="221"/>
      <c r="W101" s="221"/>
      <c r="X101" s="221"/>
      <c r="Y101" s="221"/>
      <c r="Z101" s="221"/>
      <c r="AA101" s="221"/>
      <c r="AB101" s="243"/>
    </row>
    <row r="102" spans="1:28" ht="12.75" customHeight="1" x14ac:dyDescent="0.2">
      <c r="A102" s="8"/>
      <c r="B102" s="242"/>
      <c r="C102" s="221"/>
      <c r="D102" s="221"/>
      <c r="E102" s="221"/>
      <c r="F102" s="221"/>
      <c r="G102" s="221"/>
      <c r="H102" s="221"/>
      <c r="I102" s="221"/>
      <c r="J102" s="221"/>
      <c r="K102" s="242"/>
      <c r="L102" s="221"/>
      <c r="M102" s="221"/>
      <c r="N102" s="221"/>
      <c r="O102" s="221"/>
      <c r="P102" s="221"/>
      <c r="Q102" s="221"/>
      <c r="R102" s="221"/>
      <c r="S102" s="221"/>
      <c r="T102" s="242"/>
      <c r="U102" s="221"/>
      <c r="V102" s="221"/>
      <c r="W102" s="221"/>
      <c r="X102" s="221"/>
      <c r="Y102" s="221"/>
      <c r="Z102" s="221"/>
      <c r="AA102" s="221"/>
      <c r="AB102" s="243"/>
    </row>
    <row r="103" spans="1:28" ht="12.75" customHeight="1" x14ac:dyDescent="0.2">
      <c r="A103" s="8"/>
      <c r="B103" s="242"/>
      <c r="C103" s="221"/>
      <c r="D103" s="221"/>
      <c r="E103" s="221"/>
      <c r="F103" s="221"/>
      <c r="G103" s="221"/>
      <c r="H103" s="221"/>
      <c r="I103" s="221"/>
      <c r="J103" s="221"/>
      <c r="K103" s="242"/>
      <c r="L103" s="221"/>
      <c r="M103" s="221"/>
      <c r="N103" s="221"/>
      <c r="O103" s="221"/>
      <c r="P103" s="221"/>
      <c r="Q103" s="221"/>
      <c r="R103" s="221"/>
      <c r="S103" s="221"/>
      <c r="T103" s="242"/>
      <c r="U103" s="221"/>
      <c r="V103" s="221"/>
      <c r="W103" s="221"/>
      <c r="X103" s="221"/>
      <c r="Y103" s="221"/>
      <c r="Z103" s="221"/>
      <c r="AA103" s="221"/>
      <c r="AB103" s="243"/>
    </row>
    <row r="104" spans="1:28" ht="12.75" customHeight="1" x14ac:dyDescent="0.2">
      <c r="A104" s="8"/>
      <c r="B104" s="242"/>
      <c r="C104" s="221"/>
      <c r="D104" s="221"/>
      <c r="E104" s="221"/>
      <c r="F104" s="221"/>
      <c r="G104" s="221"/>
      <c r="H104" s="221"/>
      <c r="I104" s="221"/>
      <c r="J104" s="221"/>
      <c r="K104" s="242"/>
      <c r="L104" s="221"/>
      <c r="M104" s="221"/>
      <c r="N104" s="221"/>
      <c r="O104" s="221"/>
      <c r="P104" s="221"/>
      <c r="Q104" s="221"/>
      <c r="R104" s="221"/>
      <c r="S104" s="221"/>
      <c r="T104" s="242"/>
      <c r="U104" s="221"/>
      <c r="V104" s="221"/>
      <c r="W104" s="221"/>
      <c r="X104" s="221"/>
      <c r="Y104" s="221"/>
      <c r="Z104" s="221"/>
      <c r="AA104" s="221"/>
      <c r="AB104" s="243"/>
    </row>
    <row r="105" spans="1:28" ht="12.75" customHeight="1" x14ac:dyDescent="0.2">
      <c r="A105" s="8"/>
      <c r="B105" s="242"/>
      <c r="C105" s="221"/>
      <c r="D105" s="221"/>
      <c r="E105" s="221"/>
      <c r="F105" s="221"/>
      <c r="G105" s="221"/>
      <c r="H105" s="221"/>
      <c r="I105" s="221"/>
      <c r="J105" s="221"/>
      <c r="K105" s="242"/>
      <c r="L105" s="221"/>
      <c r="M105" s="221"/>
      <c r="N105" s="221"/>
      <c r="O105" s="221"/>
      <c r="P105" s="221"/>
      <c r="Q105" s="221"/>
      <c r="R105" s="221"/>
      <c r="S105" s="221"/>
      <c r="T105" s="242"/>
      <c r="U105" s="221"/>
      <c r="V105" s="221"/>
      <c r="W105" s="221"/>
      <c r="X105" s="221"/>
      <c r="Y105" s="221"/>
      <c r="Z105" s="221"/>
      <c r="AA105" s="221"/>
      <c r="AB105" s="243"/>
    </row>
    <row r="106" spans="1:28" ht="12.75" customHeight="1" x14ac:dyDescent="0.2">
      <c r="A106" s="8"/>
      <c r="B106" s="242"/>
      <c r="C106" s="221"/>
      <c r="D106" s="221"/>
      <c r="E106" s="221"/>
      <c r="F106" s="221"/>
      <c r="G106" s="221"/>
      <c r="H106" s="221"/>
      <c r="I106" s="221"/>
      <c r="J106" s="221"/>
      <c r="K106" s="242"/>
      <c r="L106" s="221"/>
      <c r="M106" s="221"/>
      <c r="N106" s="221"/>
      <c r="O106" s="221"/>
      <c r="P106" s="221"/>
      <c r="Q106" s="221"/>
      <c r="R106" s="221"/>
      <c r="S106" s="221"/>
      <c r="T106" s="242"/>
      <c r="U106" s="221"/>
      <c r="V106" s="221"/>
      <c r="W106" s="221"/>
      <c r="X106" s="221"/>
      <c r="Y106" s="221"/>
      <c r="Z106" s="221"/>
      <c r="AA106" s="221"/>
      <c r="AB106" s="243"/>
    </row>
    <row r="107" spans="1:28" ht="12.75" customHeight="1" x14ac:dyDescent="0.2">
      <c r="A107" s="8"/>
      <c r="B107" s="242"/>
      <c r="C107" s="221"/>
      <c r="D107" s="221"/>
      <c r="E107" s="221"/>
      <c r="F107" s="221"/>
      <c r="G107" s="221"/>
      <c r="H107" s="221"/>
      <c r="I107" s="221"/>
      <c r="J107" s="221"/>
      <c r="K107" s="242"/>
      <c r="L107" s="221"/>
      <c r="M107" s="221"/>
      <c r="N107" s="221"/>
      <c r="O107" s="221"/>
      <c r="P107" s="221"/>
      <c r="Q107" s="221"/>
      <c r="R107" s="221"/>
      <c r="S107" s="221"/>
      <c r="T107" s="242"/>
      <c r="U107" s="221"/>
      <c r="V107" s="221"/>
      <c r="W107" s="221"/>
      <c r="X107" s="221"/>
      <c r="Y107" s="221"/>
      <c r="Z107" s="221"/>
      <c r="AA107" s="221"/>
      <c r="AB107" s="243"/>
    </row>
    <row r="108" spans="1:28" ht="12.75" customHeight="1" x14ac:dyDescent="0.2">
      <c r="A108" s="8"/>
      <c r="B108" s="242"/>
      <c r="C108" s="221"/>
      <c r="D108" s="221"/>
      <c r="E108" s="221"/>
      <c r="F108" s="221"/>
      <c r="G108" s="221"/>
      <c r="H108" s="221"/>
      <c r="I108" s="221"/>
      <c r="J108" s="221"/>
      <c r="K108" s="242"/>
      <c r="L108" s="221"/>
      <c r="M108" s="221"/>
      <c r="N108" s="221"/>
      <c r="O108" s="221"/>
      <c r="P108" s="221"/>
      <c r="Q108" s="221"/>
      <c r="R108" s="221"/>
      <c r="S108" s="221"/>
      <c r="T108" s="242"/>
      <c r="U108" s="221"/>
      <c r="V108" s="221"/>
      <c r="W108" s="221"/>
      <c r="X108" s="221"/>
      <c r="Y108" s="221"/>
      <c r="Z108" s="221"/>
      <c r="AA108" s="221"/>
      <c r="AB108" s="243"/>
    </row>
    <row r="109" spans="1:28" ht="12.75" customHeight="1" x14ac:dyDescent="0.2">
      <c r="A109" s="8"/>
      <c r="B109" s="242"/>
      <c r="C109" s="221"/>
      <c r="D109" s="221"/>
      <c r="E109" s="221"/>
      <c r="F109" s="221"/>
      <c r="G109" s="221"/>
      <c r="H109" s="221"/>
      <c r="I109" s="221"/>
      <c r="J109" s="221"/>
      <c r="K109" s="242"/>
      <c r="L109" s="221"/>
      <c r="M109" s="221"/>
      <c r="N109" s="221"/>
      <c r="O109" s="221"/>
      <c r="P109" s="221"/>
      <c r="Q109" s="221"/>
      <c r="R109" s="221"/>
      <c r="S109" s="221"/>
      <c r="T109" s="242"/>
      <c r="U109" s="221"/>
      <c r="V109" s="221"/>
      <c r="W109" s="221"/>
      <c r="X109" s="221"/>
      <c r="Y109" s="221"/>
      <c r="Z109" s="221"/>
      <c r="AA109" s="221"/>
      <c r="AB109" s="243"/>
    </row>
    <row r="110" spans="1:28" ht="12.75" customHeight="1" x14ac:dyDescent="0.2">
      <c r="A110" s="8"/>
      <c r="B110" s="242"/>
      <c r="C110" s="221"/>
      <c r="D110" s="221"/>
      <c r="E110" s="221"/>
      <c r="F110" s="221"/>
      <c r="G110" s="221"/>
      <c r="H110" s="221"/>
      <c r="I110" s="221"/>
      <c r="J110" s="221"/>
      <c r="K110" s="242"/>
      <c r="L110" s="221"/>
      <c r="M110" s="221"/>
      <c r="N110" s="221"/>
      <c r="O110" s="221"/>
      <c r="P110" s="221"/>
      <c r="Q110" s="221"/>
      <c r="R110" s="221"/>
      <c r="S110" s="221"/>
      <c r="T110" s="242"/>
      <c r="U110" s="221"/>
      <c r="V110" s="221"/>
      <c r="W110" s="221"/>
      <c r="X110" s="221"/>
      <c r="Y110" s="221"/>
      <c r="Z110" s="221"/>
      <c r="AA110" s="221"/>
      <c r="AB110" s="243"/>
    </row>
    <row r="111" spans="1:28" ht="12.75" customHeight="1" x14ac:dyDescent="0.2">
      <c r="A111" s="8"/>
      <c r="B111" s="242"/>
      <c r="C111" s="221"/>
      <c r="D111" s="221"/>
      <c r="E111" s="221"/>
      <c r="F111" s="221"/>
      <c r="G111" s="221"/>
      <c r="H111" s="221"/>
      <c r="I111" s="221"/>
      <c r="J111" s="221"/>
      <c r="K111" s="242"/>
      <c r="L111" s="221"/>
      <c r="M111" s="221"/>
      <c r="N111" s="221"/>
      <c r="O111" s="221"/>
      <c r="P111" s="221"/>
      <c r="Q111" s="221"/>
      <c r="R111" s="221"/>
      <c r="S111" s="221"/>
      <c r="T111" s="242"/>
      <c r="U111" s="221"/>
      <c r="V111" s="221"/>
      <c r="W111" s="221"/>
      <c r="X111" s="221"/>
      <c r="Y111" s="221"/>
      <c r="Z111" s="221"/>
      <c r="AA111" s="221"/>
      <c r="AB111" s="243"/>
    </row>
    <row r="112" spans="1:28" ht="12.75" customHeight="1" x14ac:dyDescent="0.2">
      <c r="A112" s="8"/>
      <c r="B112" s="242"/>
      <c r="C112" s="221"/>
      <c r="D112" s="221"/>
      <c r="E112" s="221"/>
      <c r="F112" s="221"/>
      <c r="G112" s="221"/>
      <c r="H112" s="221"/>
      <c r="I112" s="221"/>
      <c r="J112" s="221"/>
      <c r="K112" s="242"/>
      <c r="L112" s="221"/>
      <c r="M112" s="221"/>
      <c r="N112" s="221"/>
      <c r="O112" s="221"/>
      <c r="P112" s="221"/>
      <c r="Q112" s="221"/>
      <c r="R112" s="221"/>
      <c r="S112" s="221"/>
      <c r="T112" s="242"/>
      <c r="U112" s="221"/>
      <c r="V112" s="221"/>
      <c r="W112" s="221"/>
      <c r="X112" s="221"/>
      <c r="Y112" s="221"/>
      <c r="Z112" s="221"/>
      <c r="AA112" s="221"/>
      <c r="AB112" s="243"/>
    </row>
    <row r="113" spans="1:28" ht="12.75" customHeight="1" x14ac:dyDescent="0.2">
      <c r="A113" s="8"/>
      <c r="B113" s="242"/>
      <c r="C113" s="221"/>
      <c r="D113" s="221"/>
      <c r="E113" s="221"/>
      <c r="F113" s="221"/>
      <c r="G113" s="221"/>
      <c r="H113" s="221"/>
      <c r="I113" s="221"/>
      <c r="J113" s="221"/>
      <c r="K113" s="242"/>
      <c r="L113" s="221"/>
      <c r="M113" s="221"/>
      <c r="N113" s="221"/>
      <c r="O113" s="221"/>
      <c r="P113" s="221"/>
      <c r="Q113" s="221"/>
      <c r="R113" s="221"/>
      <c r="S113" s="221"/>
      <c r="T113" s="242"/>
      <c r="U113" s="221"/>
      <c r="V113" s="221"/>
      <c r="W113" s="221"/>
      <c r="X113" s="221"/>
      <c r="Y113" s="221"/>
      <c r="Z113" s="221"/>
      <c r="AA113" s="221"/>
      <c r="AB113" s="243"/>
    </row>
    <row r="114" spans="1:28" ht="12.75" customHeight="1" x14ac:dyDescent="0.2">
      <c r="A114" s="8"/>
      <c r="B114" s="242"/>
      <c r="C114" s="221"/>
      <c r="D114" s="221"/>
      <c r="E114" s="221"/>
      <c r="F114" s="221"/>
      <c r="G114" s="221"/>
      <c r="H114" s="221"/>
      <c r="I114" s="221"/>
      <c r="J114" s="221"/>
      <c r="K114" s="242"/>
      <c r="L114" s="221"/>
      <c r="M114" s="221"/>
      <c r="N114" s="221"/>
      <c r="O114" s="221"/>
      <c r="P114" s="221"/>
      <c r="Q114" s="221"/>
      <c r="R114" s="221"/>
      <c r="S114" s="221"/>
      <c r="T114" s="242"/>
      <c r="U114" s="221"/>
      <c r="V114" s="221"/>
      <c r="W114" s="221"/>
      <c r="X114" s="221"/>
      <c r="Y114" s="221"/>
      <c r="Z114" s="221"/>
      <c r="AA114" s="221"/>
      <c r="AB114" s="243"/>
    </row>
    <row r="115" spans="1:28" ht="12.75" customHeight="1" x14ac:dyDescent="0.2">
      <c r="A115" s="8"/>
      <c r="B115" s="242"/>
      <c r="C115" s="221"/>
      <c r="D115" s="221"/>
      <c r="E115" s="221"/>
      <c r="F115" s="221"/>
      <c r="G115" s="221"/>
      <c r="H115" s="221"/>
      <c r="I115" s="221"/>
      <c r="J115" s="221"/>
      <c r="K115" s="242"/>
      <c r="L115" s="221"/>
      <c r="M115" s="221"/>
      <c r="N115" s="221"/>
      <c r="O115" s="221"/>
      <c r="P115" s="221"/>
      <c r="Q115" s="221"/>
      <c r="R115" s="221"/>
      <c r="S115" s="221"/>
      <c r="T115" s="242"/>
      <c r="U115" s="221"/>
      <c r="V115" s="221"/>
      <c r="W115" s="221"/>
      <c r="X115" s="221"/>
      <c r="Y115" s="221"/>
      <c r="Z115" s="221"/>
      <c r="AA115" s="221"/>
      <c r="AB115" s="243"/>
    </row>
    <row r="116" spans="1:28" ht="12.75" customHeight="1" x14ac:dyDescent="0.2">
      <c r="A116" s="8"/>
      <c r="B116" s="242"/>
      <c r="C116" s="221"/>
      <c r="D116" s="221"/>
      <c r="E116" s="221"/>
      <c r="F116" s="221"/>
      <c r="G116" s="221"/>
      <c r="H116" s="221"/>
      <c r="I116" s="221"/>
      <c r="J116" s="221"/>
      <c r="K116" s="242"/>
      <c r="L116" s="221"/>
      <c r="M116" s="221"/>
      <c r="N116" s="221"/>
      <c r="O116" s="221"/>
      <c r="P116" s="221"/>
      <c r="Q116" s="221"/>
      <c r="R116" s="221"/>
      <c r="S116" s="221"/>
      <c r="T116" s="242"/>
      <c r="U116" s="221"/>
      <c r="V116" s="221"/>
      <c r="W116" s="221"/>
      <c r="X116" s="221"/>
      <c r="Y116" s="221"/>
      <c r="Z116" s="221"/>
      <c r="AA116" s="221"/>
      <c r="AB116" s="243"/>
    </row>
    <row r="117" spans="1:28" ht="12.75" customHeight="1" x14ac:dyDescent="0.2">
      <c r="A117" s="8"/>
      <c r="B117" s="242"/>
      <c r="C117" s="221"/>
      <c r="D117" s="221"/>
      <c r="E117" s="221"/>
      <c r="F117" s="221"/>
      <c r="G117" s="221"/>
      <c r="H117" s="221"/>
      <c r="I117" s="221"/>
      <c r="J117" s="221"/>
      <c r="K117" s="242"/>
      <c r="L117" s="221"/>
      <c r="M117" s="221"/>
      <c r="N117" s="221"/>
      <c r="O117" s="221"/>
      <c r="P117" s="221"/>
      <c r="Q117" s="221"/>
      <c r="R117" s="221"/>
      <c r="S117" s="221"/>
      <c r="T117" s="242"/>
      <c r="U117" s="221"/>
      <c r="V117" s="221"/>
      <c r="W117" s="221"/>
      <c r="X117" s="221"/>
      <c r="Y117" s="221"/>
      <c r="Z117" s="221"/>
      <c r="AA117" s="221"/>
      <c r="AB117" s="243"/>
    </row>
    <row r="118" spans="1:28" ht="12.75" customHeight="1" x14ac:dyDescent="0.2">
      <c r="A118" s="8"/>
      <c r="B118" s="242"/>
      <c r="C118" s="221"/>
      <c r="D118" s="221"/>
      <c r="E118" s="221"/>
      <c r="F118" s="221"/>
      <c r="G118" s="221"/>
      <c r="H118" s="221"/>
      <c r="I118" s="221"/>
      <c r="J118" s="221"/>
      <c r="K118" s="242"/>
      <c r="L118" s="221"/>
      <c r="M118" s="221"/>
      <c r="N118" s="221"/>
      <c r="O118" s="221"/>
      <c r="P118" s="221"/>
      <c r="Q118" s="221"/>
      <c r="R118" s="221"/>
      <c r="S118" s="221"/>
      <c r="T118" s="242"/>
      <c r="U118" s="221"/>
      <c r="V118" s="221"/>
      <c r="W118" s="221"/>
      <c r="X118" s="221"/>
      <c r="Y118" s="221"/>
      <c r="Z118" s="221"/>
      <c r="AA118" s="221"/>
      <c r="AB118" s="243"/>
    </row>
    <row r="119" spans="1:28" ht="12.75" customHeight="1" x14ac:dyDescent="0.2">
      <c r="A119" s="8"/>
      <c r="B119" s="242"/>
      <c r="C119" s="221"/>
      <c r="D119" s="221"/>
      <c r="E119" s="221"/>
      <c r="F119" s="221"/>
      <c r="G119" s="221"/>
      <c r="H119" s="221"/>
      <c r="I119" s="221"/>
      <c r="J119" s="221"/>
      <c r="K119" s="242"/>
      <c r="L119" s="221"/>
      <c r="M119" s="221"/>
      <c r="N119" s="221"/>
      <c r="O119" s="221"/>
      <c r="P119" s="221"/>
      <c r="Q119" s="221"/>
      <c r="R119" s="221"/>
      <c r="S119" s="221"/>
      <c r="T119" s="242"/>
      <c r="U119" s="221"/>
      <c r="V119" s="221"/>
      <c r="W119" s="221"/>
      <c r="X119" s="221"/>
      <c r="Y119" s="221"/>
      <c r="Z119" s="221"/>
      <c r="AA119" s="221"/>
      <c r="AB119" s="243"/>
    </row>
    <row r="120" spans="1:28" ht="12.75" customHeight="1" x14ac:dyDescent="0.2">
      <c r="A120" s="8"/>
      <c r="B120" s="544"/>
      <c r="C120" s="225"/>
      <c r="D120" s="225"/>
      <c r="E120" s="225"/>
      <c r="F120" s="225"/>
      <c r="G120" s="225"/>
      <c r="H120" s="225"/>
      <c r="I120" s="225"/>
      <c r="J120" s="225"/>
      <c r="K120" s="544"/>
      <c r="L120" s="225"/>
      <c r="M120" s="225"/>
      <c r="N120" s="225"/>
      <c r="O120" s="225"/>
      <c r="P120" s="225"/>
      <c r="Q120" s="225"/>
      <c r="R120" s="225"/>
      <c r="S120" s="225"/>
      <c r="T120" s="544"/>
      <c r="U120" s="225"/>
      <c r="V120" s="225"/>
      <c r="W120" s="225"/>
      <c r="X120" s="225"/>
      <c r="Y120" s="225"/>
      <c r="Z120" s="225"/>
      <c r="AA120" s="225"/>
      <c r="AB120" s="555"/>
    </row>
    <row r="121" spans="1:28" ht="12.7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28" ht="12.75" customHeight="1"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28" ht="12.75" customHeight="1"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28" ht="12.75" customHeight="1"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28" ht="12.75" customHeight="1"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sheetData>
  <sheetProtection algorithmName="SHA-512" hashValue="mXzCb6SR4OSnHjYa6koNuK7VPJGHIQoHEHDa2FWEsc0HqqLrbJqANox4BJJZu64IR/hgcK5GrwXoTjvQPkjIBw==" saltValue="hCN/9EZmia1U2f8ywWzfqQ==" spinCount="100000" sheet="1" scenarios="1" insertHyperlinks="0"/>
  <protectedRanges>
    <protectedRange sqref="F4:F5 B7:AB22 C26 C29:C31 C40 C42 C44:C46 L26 L29:L31 L37 L39:L45 L47 L49:L55 U26 U29:U31 U37 U39:U45 U47 U49:U55 E24:J52 N24:S62 W24:AB62 K63:AB120 B53:J120" name="YellowZone"/>
  </protectedRanges>
  <mergeCells count="29">
    <mergeCell ref="B51:D52"/>
    <mergeCell ref="K61:M62"/>
    <mergeCell ref="L37:M37"/>
    <mergeCell ref="U37:V37"/>
    <mergeCell ref="L38:M38"/>
    <mergeCell ref="U38:V38"/>
    <mergeCell ref="K46:M46"/>
    <mergeCell ref="T46:V46"/>
    <mergeCell ref="U47:V47"/>
    <mergeCell ref="U48:V48"/>
    <mergeCell ref="B25:D25"/>
    <mergeCell ref="B28:D28"/>
    <mergeCell ref="K28:M28"/>
    <mergeCell ref="T28:V28"/>
    <mergeCell ref="B33:D34"/>
    <mergeCell ref="K33:M34"/>
    <mergeCell ref="K25:M25"/>
    <mergeCell ref="T25:V25"/>
    <mergeCell ref="T33:V34"/>
    <mergeCell ref="T36:V36"/>
    <mergeCell ref="T61:V62"/>
    <mergeCell ref="K36:M36"/>
    <mergeCell ref="L47:M47"/>
    <mergeCell ref="L48:M48"/>
    <mergeCell ref="C24:D24"/>
    <mergeCell ref="E24:F24"/>
    <mergeCell ref="G24:H24"/>
    <mergeCell ref="L24:M24"/>
    <mergeCell ref="U24:V24"/>
  </mergeCells>
  <conditionalFormatting sqref="C24:D24">
    <cfRule type="expression" dxfId="115" priority="1" stopIfTrue="1">
      <formula>C24="CHECK"</formula>
    </cfRule>
  </conditionalFormatting>
  <conditionalFormatting sqref="C24:F24">
    <cfRule type="expression" dxfId="114" priority="2" stopIfTrue="1">
      <formula>C24="PASS"</formula>
    </cfRule>
    <cfRule type="expression" dxfId="113" priority="3" stopIfTrue="1">
      <formula>C24="FAIL"</formula>
    </cfRule>
    <cfRule type="expression" dxfId="112" priority="4" stopIfTrue="1">
      <formula>C24="N/A"</formula>
    </cfRule>
  </conditionalFormatting>
  <conditionalFormatting sqref="D26:D27">
    <cfRule type="expression" dxfId="111" priority="5" stopIfTrue="1">
      <formula>D26="PASS"</formula>
    </cfRule>
    <cfRule type="expression" dxfId="110" priority="6" stopIfTrue="1">
      <formula>D26="FAIL"</formula>
    </cfRule>
  </conditionalFormatting>
  <conditionalFormatting sqref="D29:D30">
    <cfRule type="expression" dxfId="109" priority="7">
      <formula>D29="CHECK"</formula>
    </cfRule>
  </conditionalFormatting>
  <conditionalFormatting sqref="D29:D32 F29:F30 D39 F43 D44 F48 F52:F53 V57:V60">
    <cfRule type="expression" dxfId="108" priority="8" stopIfTrue="1">
      <formula>D29="PASS"</formula>
    </cfRule>
  </conditionalFormatting>
  <conditionalFormatting sqref="D48:D50">
    <cfRule type="expression" dxfId="107" priority="9" stopIfTrue="1">
      <formula>D48="PASS"</formula>
    </cfRule>
    <cfRule type="expression" dxfId="106" priority="10" stopIfTrue="1">
      <formula>D48="FAIL"</formula>
    </cfRule>
  </conditionalFormatting>
  <conditionalFormatting sqref="F3:F5">
    <cfRule type="expression" dxfId="105" priority="11" stopIfTrue="1">
      <formula>F3="PASS"</formula>
    </cfRule>
    <cfRule type="expression" dxfId="104" priority="12" stopIfTrue="1">
      <formula>F3="FAIL"</formula>
    </cfRule>
    <cfRule type="expression" dxfId="103" priority="13" stopIfTrue="1">
      <formula>F3="N/A"</formula>
    </cfRule>
  </conditionalFormatting>
  <conditionalFormatting sqref="F29:F30 D29:D32 D39 F43 D44 F48 F52:F53 V57:V60">
    <cfRule type="expression" dxfId="102" priority="14" stopIfTrue="1">
      <formula>D29="FAIL"</formula>
    </cfRule>
  </conditionalFormatting>
  <conditionalFormatting sqref="L41">
    <cfRule type="expression" dxfId="101" priority="15">
      <formula>OR(L37="Steel",L37="Aluminium 1",L37="Aluminium 2")</formula>
    </cfRule>
  </conditionalFormatting>
  <conditionalFormatting sqref="L43">
    <cfRule type="expression" dxfId="100" priority="16">
      <formula>L43&lt;0.4*L44</formula>
    </cfRule>
  </conditionalFormatting>
  <conditionalFormatting sqref="L44">
    <cfRule type="expression" dxfId="99" priority="17">
      <formula>L44&lt;0.4*L43</formula>
    </cfRule>
  </conditionalFormatting>
  <conditionalFormatting sqref="L51">
    <cfRule type="expression" dxfId="98" priority="18">
      <formula>OR(L47="Steel",L47="Aluminium 1",L47="Aluminium 2")</formula>
    </cfRule>
  </conditionalFormatting>
  <conditionalFormatting sqref="L53">
    <cfRule type="expression" dxfId="97" priority="19">
      <formula>L53&lt;0.4*L54</formula>
    </cfRule>
  </conditionalFormatting>
  <conditionalFormatting sqref="L54">
    <cfRule type="expression" dxfId="96" priority="20">
      <formula>L54&lt;0.4*L53</formula>
    </cfRule>
  </conditionalFormatting>
  <conditionalFormatting sqref="L24:M24">
    <cfRule type="expression" dxfId="95" priority="21">
      <formula>L24="CHECK"</formula>
    </cfRule>
    <cfRule type="expression" dxfId="94" priority="22">
      <formula>L24="N/A"</formula>
    </cfRule>
    <cfRule type="expression" dxfId="93" priority="23" stopIfTrue="1">
      <formula>L24="PASS"</formula>
    </cfRule>
    <cfRule type="expression" dxfId="92" priority="24" stopIfTrue="1">
      <formula>L24="FAIL"</formula>
    </cfRule>
  </conditionalFormatting>
  <conditionalFormatting sqref="M26:M27">
    <cfRule type="expression" dxfId="91" priority="25" stopIfTrue="1">
      <formula>M26="PASS"</formula>
    </cfRule>
    <cfRule type="expression" dxfId="90" priority="26" stopIfTrue="1">
      <formula>M26="FAIL"</formula>
    </cfRule>
  </conditionalFormatting>
  <conditionalFormatting sqref="M29:M30">
    <cfRule type="expression" dxfId="89" priority="27">
      <formula>M29="CHECK"</formula>
    </cfRule>
  </conditionalFormatting>
  <conditionalFormatting sqref="M29:M32">
    <cfRule type="expression" dxfId="88" priority="28" stopIfTrue="1">
      <formula>M29="PASS"</formula>
    </cfRule>
    <cfRule type="expression" dxfId="87" priority="29" stopIfTrue="1">
      <formula>M29="FAIL"</formula>
    </cfRule>
  </conditionalFormatting>
  <conditionalFormatting sqref="M40">
    <cfRule type="expression" dxfId="86" priority="32" stopIfTrue="1">
      <formula>M40="PASS"</formula>
    </cfRule>
    <cfRule type="expression" dxfId="85" priority="33" stopIfTrue="1">
      <formula>M40="FAIL"</formula>
    </cfRule>
  </conditionalFormatting>
  <conditionalFormatting sqref="M50">
    <cfRule type="expression" dxfId="84" priority="34" stopIfTrue="1">
      <formula>M50="PASS"</formula>
    </cfRule>
    <cfRule type="expression" dxfId="83" priority="35" stopIfTrue="1">
      <formula>M50="FAIL"</formula>
    </cfRule>
  </conditionalFormatting>
  <conditionalFormatting sqref="M57:M60">
    <cfRule type="expression" dxfId="82" priority="36" stopIfTrue="1">
      <formula>M57="PASS"</formula>
    </cfRule>
    <cfRule type="expression" dxfId="81" priority="37" stopIfTrue="1">
      <formula>M57="FAIL"</formula>
    </cfRule>
  </conditionalFormatting>
  <conditionalFormatting sqref="U41">
    <cfRule type="expression" dxfId="80" priority="38">
      <formula>OR(U37="Steel",U37="Aluminium 1",U37="Aluminium 2")</formula>
    </cfRule>
  </conditionalFormatting>
  <conditionalFormatting sqref="U43">
    <cfRule type="expression" dxfId="79" priority="39">
      <formula>U43&lt;0.4*U44</formula>
    </cfRule>
  </conditionalFormatting>
  <conditionalFormatting sqref="U44">
    <cfRule type="expression" dxfId="78" priority="40">
      <formula>U44&lt;0.4*U43</formula>
    </cfRule>
  </conditionalFormatting>
  <conditionalFormatting sqref="U51">
    <cfRule type="expression" dxfId="77" priority="41">
      <formula>OR(U47="Steel",U47="Aluminium 1",U47="Aluminium 2")</formula>
    </cfRule>
  </conditionalFormatting>
  <conditionalFormatting sqref="U53">
    <cfRule type="expression" dxfId="76" priority="42">
      <formula>U53&lt;0.4*U54</formula>
    </cfRule>
  </conditionalFormatting>
  <conditionalFormatting sqref="U54">
    <cfRule type="expression" dxfId="75" priority="43">
      <formula>U54&lt;0.4*U53</formula>
    </cfRule>
  </conditionalFormatting>
  <conditionalFormatting sqref="U24:V24">
    <cfRule type="expression" dxfId="74" priority="44">
      <formula>U24="CHECK"</formula>
    </cfRule>
    <cfRule type="expression" dxfId="73" priority="45">
      <formula>U24="N/A"</formula>
    </cfRule>
    <cfRule type="expression" dxfId="72" priority="46" stopIfTrue="1">
      <formula>U24="PASS"</formula>
    </cfRule>
    <cfRule type="expression" dxfId="71" priority="47" stopIfTrue="1">
      <formula>U24="FAIL"</formula>
    </cfRule>
  </conditionalFormatting>
  <conditionalFormatting sqref="V26:V27">
    <cfRule type="expression" dxfId="70" priority="48" stopIfTrue="1">
      <formula>V26="PASS"</formula>
    </cfRule>
    <cfRule type="expression" dxfId="69" priority="49" stopIfTrue="1">
      <formula>V26="FAIL"</formula>
    </cfRule>
  </conditionalFormatting>
  <conditionalFormatting sqref="V29:V30">
    <cfRule type="expression" dxfId="68" priority="50">
      <formula>V29="CHECK"</formula>
    </cfRule>
  </conditionalFormatting>
  <conditionalFormatting sqref="V29:V32">
    <cfRule type="expression" dxfId="67" priority="51" stopIfTrue="1">
      <formula>V29="PASS"</formula>
    </cfRule>
    <cfRule type="expression" dxfId="66" priority="52" stopIfTrue="1">
      <formula>V29="FAIL"</formula>
    </cfRule>
  </conditionalFormatting>
  <conditionalFormatting sqref="V40">
    <cfRule type="expression" dxfId="65" priority="55" stopIfTrue="1">
      <formula>V40="PASS"</formula>
    </cfRule>
    <cfRule type="expression" dxfId="64" priority="56" stopIfTrue="1">
      <formula>V40="FAIL"</formula>
    </cfRule>
  </conditionalFormatting>
  <conditionalFormatting sqref="V50">
    <cfRule type="expression" dxfId="63" priority="57" stopIfTrue="1">
      <formula>V50="PASS"</formula>
    </cfRule>
    <cfRule type="expression" dxfId="62" priority="58" stopIfTrue="1">
      <formula>V50="FAIL"</formula>
    </cfRule>
  </conditionalFormatting>
  <dataValidations count="2">
    <dataValidation type="list" allowBlank="1" showErrorMessage="1" sqref="F4:F5" xr:uid="{00000000-0002-0000-2100-000000000000}">
      <formula1>"Yes,No"</formula1>
    </dataValidation>
    <dataValidation type="list" allowBlank="1" showErrorMessage="1" sqref="L37 U37 L47 U47" xr:uid="{00000000-0002-0000-2100-000001000000}">
      <formula1>Material</formula1>
    </dataValidation>
  </dataValidations>
  <hyperlinks>
    <hyperlink ref="I3" location="'Cover Sheet'!A1" display="BACK to COVER SHEET" xr:uid="{00000000-0004-0000-2100-000000000000}"/>
    <hyperlink ref="L38" location="'T3.5 Laminate Test'!A1" display="T3.5_Laminate" xr:uid="{00000000-0004-0000-2100-000001000000}"/>
    <hyperlink ref="U38" location="'T3.5 Laminate Test'!A1" display="T3.5_Laminate" xr:uid="{00000000-0004-0000-2100-000002000000}"/>
    <hyperlink ref="L48" location="'T3.5 Laminate Test'!A1" display="T3.5_Laminate" xr:uid="{00000000-0004-0000-2100-000003000000}"/>
    <hyperlink ref="U48" location="'T3.5 Laminate Test'!A1" display="T3.5_Laminate" xr:uid="{00000000-0004-0000-2100-000004000000}"/>
  </hyperlinks>
  <pageMargins left="0.75" right="0.75" top="1" bottom="1" header="0" footer="0"/>
  <pageSetup orientation="landscape"/>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CCC0D9"/>
  </sheetPr>
  <dimension ref="A1:B1000"/>
  <sheetViews>
    <sheetView zoomScaleNormal="100" workbookViewId="0"/>
  </sheetViews>
  <sheetFormatPr defaultColWidth="14.42578125" defaultRowHeight="15" customHeight="1" x14ac:dyDescent="0.2"/>
  <cols>
    <col min="1" max="1" width="19.42578125" customWidth="1"/>
    <col min="2" max="2" width="109.28515625" customWidth="1"/>
    <col min="3" max="26" width="11.42578125" customWidth="1"/>
  </cols>
  <sheetData>
    <row r="1" spans="1:2" ht="12.75" customHeight="1" x14ac:dyDescent="0.2">
      <c r="A1" s="5" t="s">
        <v>42</v>
      </c>
    </row>
    <row r="2" spans="1:2" ht="12.75" customHeight="1" x14ac:dyDescent="0.2">
      <c r="A2" s="226"/>
      <c r="B2" s="226"/>
    </row>
    <row r="3" spans="1:2" ht="12.75" customHeight="1" x14ac:dyDescent="0.2">
      <c r="A3" s="3" t="s">
        <v>43</v>
      </c>
      <c r="B3" s="4" t="s">
        <v>44</v>
      </c>
    </row>
    <row r="4" spans="1:2" ht="12.75" customHeight="1" x14ac:dyDescent="0.2">
      <c r="A4" s="535"/>
      <c r="B4" s="536"/>
    </row>
    <row r="5" spans="1:2" ht="12.75" customHeight="1" x14ac:dyDescent="0.2">
      <c r="A5" s="536"/>
      <c r="B5" s="536"/>
    </row>
    <row r="6" spans="1:2" ht="12.75" customHeight="1" x14ac:dyDescent="0.2">
      <c r="A6" s="536"/>
      <c r="B6" s="536"/>
    </row>
    <row r="7" spans="1:2" ht="12.75" customHeight="1" x14ac:dyDescent="0.2">
      <c r="A7" s="536"/>
      <c r="B7" s="536"/>
    </row>
    <row r="8" spans="1:2" ht="12.75" customHeight="1" x14ac:dyDescent="0.2">
      <c r="A8" s="536"/>
      <c r="B8" s="536"/>
    </row>
    <row r="9" spans="1:2" ht="12.75" customHeight="1" x14ac:dyDescent="0.2">
      <c r="A9" s="536"/>
      <c r="B9" s="536"/>
    </row>
    <row r="10" spans="1:2" ht="12.75" customHeight="1" x14ac:dyDescent="0.2">
      <c r="A10" s="536"/>
      <c r="B10" s="536"/>
    </row>
    <row r="11" spans="1:2" ht="12.75" customHeight="1" x14ac:dyDescent="0.2">
      <c r="A11" s="536"/>
      <c r="B11" s="536"/>
    </row>
    <row r="12" spans="1:2" ht="12.75" customHeight="1" x14ac:dyDescent="0.2">
      <c r="A12" s="536"/>
      <c r="B12" s="536"/>
    </row>
    <row r="13" spans="1:2" ht="12.75" customHeight="1" x14ac:dyDescent="0.2">
      <c r="A13" s="536"/>
      <c r="B13" s="536"/>
    </row>
    <row r="14" spans="1:2" ht="12.75" customHeight="1" x14ac:dyDescent="0.2">
      <c r="A14" s="536"/>
      <c r="B14" s="536"/>
    </row>
    <row r="15" spans="1:2" ht="12.75" customHeight="1" x14ac:dyDescent="0.2">
      <c r="A15" s="536"/>
      <c r="B15" s="536"/>
    </row>
    <row r="16" spans="1:2" ht="12.75" customHeight="1" x14ac:dyDescent="0.2">
      <c r="A16" s="536"/>
      <c r="B16" s="536"/>
    </row>
    <row r="17" spans="1:2" ht="12.75" customHeight="1" x14ac:dyDescent="0.2">
      <c r="A17" s="536"/>
      <c r="B17" s="536"/>
    </row>
    <row r="18" spans="1:2" ht="12.75" customHeight="1" x14ac:dyDescent="0.2">
      <c r="A18" s="536"/>
      <c r="B18" s="536"/>
    </row>
    <row r="19" spans="1:2" ht="12.75" customHeight="1" x14ac:dyDescent="0.2">
      <c r="A19" s="536"/>
      <c r="B19" s="536"/>
    </row>
    <row r="20" spans="1:2" ht="12.75" customHeight="1" x14ac:dyDescent="0.2">
      <c r="A20" s="536"/>
      <c r="B20" s="536"/>
    </row>
    <row r="21" spans="1:2" ht="12.75" customHeight="1" x14ac:dyDescent="0.2">
      <c r="A21" s="536"/>
      <c r="B21" s="536"/>
    </row>
    <row r="22" spans="1:2" ht="12.75" customHeight="1" x14ac:dyDescent="0.2">
      <c r="A22" s="536"/>
      <c r="B22" s="536"/>
    </row>
    <row r="23" spans="1:2" ht="12.75" customHeight="1" x14ac:dyDescent="0.2">
      <c r="A23" s="536"/>
      <c r="B23" s="536"/>
    </row>
    <row r="24" spans="1:2" ht="12.75" customHeight="1" x14ac:dyDescent="0.2">
      <c r="A24" s="536"/>
      <c r="B24" s="536"/>
    </row>
    <row r="25" spans="1:2" ht="12.75" customHeight="1" x14ac:dyDescent="0.2">
      <c r="A25" s="536"/>
      <c r="B25" s="536"/>
    </row>
    <row r="26" spans="1:2" ht="12.75" customHeight="1" x14ac:dyDescent="0.2">
      <c r="A26" s="536"/>
      <c r="B26" s="536"/>
    </row>
    <row r="27" spans="1:2" ht="12.75" customHeight="1" x14ac:dyDescent="0.2">
      <c r="A27" s="536"/>
      <c r="B27" s="536"/>
    </row>
    <row r="28" spans="1:2" ht="12.75" customHeight="1" x14ac:dyDescent="0.2">
      <c r="A28" s="536"/>
      <c r="B28" s="536"/>
    </row>
    <row r="29" spans="1:2" ht="12.75" customHeight="1" x14ac:dyDescent="0.2">
      <c r="A29" s="536"/>
      <c r="B29" s="536"/>
    </row>
    <row r="30" spans="1:2" ht="12.75" customHeight="1" x14ac:dyDescent="0.2">
      <c r="A30" s="536"/>
      <c r="B30" s="536"/>
    </row>
    <row r="31" spans="1:2" ht="12.75" customHeight="1" x14ac:dyDescent="0.2">
      <c r="A31" s="536"/>
      <c r="B31" s="536"/>
    </row>
    <row r="32" spans="1:2" ht="12.75" customHeight="1" x14ac:dyDescent="0.2">
      <c r="A32" s="536"/>
      <c r="B32" s="536"/>
    </row>
    <row r="33" spans="1:2" ht="12.75" customHeight="1" x14ac:dyDescent="0.2">
      <c r="A33" s="536"/>
      <c r="B33" s="536"/>
    </row>
    <row r="34" spans="1:2" ht="12.75" customHeight="1" x14ac:dyDescent="0.2">
      <c r="A34" s="536"/>
      <c r="B34" s="536"/>
    </row>
    <row r="35" spans="1:2" ht="12.75" customHeight="1" x14ac:dyDescent="0.2">
      <c r="A35" s="536"/>
      <c r="B35" s="536"/>
    </row>
    <row r="36" spans="1:2" ht="12.75" customHeight="1" x14ac:dyDescent="0.2">
      <c r="A36" s="536"/>
      <c r="B36" s="536"/>
    </row>
    <row r="37" spans="1:2" ht="12.75" customHeight="1" x14ac:dyDescent="0.2">
      <c r="A37" s="536"/>
      <c r="B37" s="536"/>
    </row>
    <row r="38" spans="1:2" ht="12.75" customHeight="1" x14ac:dyDescent="0.2">
      <c r="A38" s="536"/>
      <c r="B38" s="536"/>
    </row>
    <row r="39" spans="1:2" ht="12.75" customHeight="1" x14ac:dyDescent="0.2">
      <c r="A39" s="536"/>
      <c r="B39" s="536"/>
    </row>
    <row r="40" spans="1:2" ht="12.75" customHeight="1" x14ac:dyDescent="0.2">
      <c r="A40" s="536"/>
      <c r="B40" s="536"/>
    </row>
    <row r="41" spans="1:2" ht="12.75" customHeight="1" x14ac:dyDescent="0.2">
      <c r="A41" s="536"/>
      <c r="B41" s="536"/>
    </row>
    <row r="42" spans="1:2" ht="12.75" customHeight="1" x14ac:dyDescent="0.2">
      <c r="A42" s="536"/>
      <c r="B42" s="536"/>
    </row>
    <row r="43" spans="1:2" ht="12.75" customHeight="1" x14ac:dyDescent="0.2">
      <c r="A43" s="536"/>
      <c r="B43" s="536"/>
    </row>
    <row r="44" spans="1:2" ht="12.75" customHeight="1" x14ac:dyDescent="0.2">
      <c r="A44" s="536"/>
      <c r="B44" s="536"/>
    </row>
    <row r="45" spans="1:2" ht="12.75" customHeight="1" x14ac:dyDescent="0.2">
      <c r="A45" s="536"/>
      <c r="B45" s="536"/>
    </row>
    <row r="46" spans="1:2" ht="12.75" customHeight="1" x14ac:dyDescent="0.2">
      <c r="A46" s="536"/>
      <c r="B46" s="536"/>
    </row>
    <row r="47" spans="1:2" ht="12.75" customHeight="1" x14ac:dyDescent="0.2">
      <c r="A47" s="536"/>
      <c r="B47" s="536"/>
    </row>
    <row r="48" spans="1:2" ht="12.75" customHeight="1" x14ac:dyDescent="0.2">
      <c r="A48" s="536"/>
      <c r="B48" s="536"/>
    </row>
    <row r="49" spans="1:2" ht="12.75" customHeight="1" x14ac:dyDescent="0.2">
      <c r="A49" s="536"/>
      <c r="B49" s="536"/>
    </row>
    <row r="50" spans="1:2" ht="12.75" customHeight="1" x14ac:dyDescent="0.2">
      <c r="A50" s="536"/>
      <c r="B50" s="536"/>
    </row>
    <row r="51" spans="1:2" ht="12.75" customHeight="1" x14ac:dyDescent="0.2">
      <c r="A51" s="536"/>
      <c r="B51" s="536"/>
    </row>
    <row r="52" spans="1:2" ht="12.75" customHeight="1" x14ac:dyDescent="0.2">
      <c r="A52" s="536"/>
      <c r="B52" s="536"/>
    </row>
    <row r="53" spans="1:2" ht="12.75" customHeight="1" x14ac:dyDescent="0.2">
      <c r="A53" s="536"/>
      <c r="B53" s="536"/>
    </row>
    <row r="54" spans="1:2" ht="12.75" customHeight="1" x14ac:dyDescent="0.2">
      <c r="A54" s="536"/>
      <c r="B54" s="536"/>
    </row>
    <row r="55" spans="1:2" ht="12.75" customHeight="1" x14ac:dyDescent="0.2">
      <c r="A55" s="536"/>
      <c r="B55" s="536"/>
    </row>
    <row r="56" spans="1:2" ht="12.75" customHeight="1" x14ac:dyDescent="0.2">
      <c r="A56" s="536"/>
      <c r="B56" s="536"/>
    </row>
    <row r="57" spans="1:2" ht="12.75" customHeight="1" x14ac:dyDescent="0.2">
      <c r="A57" s="536"/>
      <c r="B57" s="536"/>
    </row>
    <row r="58" spans="1:2" ht="12.75" customHeight="1" x14ac:dyDescent="0.2">
      <c r="A58" s="536"/>
      <c r="B58" s="536"/>
    </row>
    <row r="59" spans="1:2" ht="12.75" customHeight="1" x14ac:dyDescent="0.2">
      <c r="A59" s="536"/>
      <c r="B59" s="536"/>
    </row>
    <row r="60" spans="1:2" ht="12.75" customHeight="1" x14ac:dyDescent="0.2">
      <c r="A60" s="536"/>
      <c r="B60" s="536"/>
    </row>
    <row r="61" spans="1:2" ht="12.75" customHeight="1" x14ac:dyDescent="0.2">
      <c r="A61" s="536"/>
      <c r="B61" s="536"/>
    </row>
    <row r="62" spans="1:2" ht="12.75" customHeight="1" x14ac:dyDescent="0.2">
      <c r="A62" s="536"/>
      <c r="B62" s="536"/>
    </row>
    <row r="63" spans="1:2" ht="12.75" customHeight="1" x14ac:dyDescent="0.2">
      <c r="A63" s="536"/>
      <c r="B63" s="536"/>
    </row>
    <row r="64" spans="1:2" ht="12.75" customHeight="1" x14ac:dyDescent="0.2">
      <c r="A64" s="536"/>
      <c r="B64" s="536"/>
    </row>
    <row r="65" spans="1:2" ht="12.75" customHeight="1" x14ac:dyDescent="0.2">
      <c r="A65" s="536"/>
      <c r="B65" s="536"/>
    </row>
    <row r="66" spans="1:2" ht="12.75" customHeight="1" x14ac:dyDescent="0.2">
      <c r="A66" s="536"/>
      <c r="B66" s="536"/>
    </row>
    <row r="67" spans="1:2" ht="12.75" customHeight="1" x14ac:dyDescent="0.2">
      <c r="A67" s="536"/>
      <c r="B67" s="536"/>
    </row>
    <row r="68" spans="1:2" ht="12.75" customHeight="1" x14ac:dyDescent="0.2">
      <c r="A68" s="536"/>
      <c r="B68" s="536"/>
    </row>
    <row r="69" spans="1:2" ht="12.75" customHeight="1" x14ac:dyDescent="0.2">
      <c r="A69" s="536"/>
      <c r="B69" s="536"/>
    </row>
    <row r="70" spans="1:2" ht="12.75" customHeight="1" x14ac:dyDescent="0.2">
      <c r="A70" s="536"/>
      <c r="B70" s="536"/>
    </row>
    <row r="71" spans="1:2" ht="12.75" customHeight="1" x14ac:dyDescent="0.2">
      <c r="A71" s="536"/>
      <c r="B71" s="536"/>
    </row>
    <row r="72" spans="1:2" ht="12.75" customHeight="1" x14ac:dyDescent="0.2">
      <c r="A72" s="536"/>
      <c r="B72" s="536"/>
    </row>
    <row r="73" spans="1:2" ht="12.75" customHeight="1" x14ac:dyDescent="0.2">
      <c r="A73" s="536"/>
      <c r="B73" s="536"/>
    </row>
    <row r="74" spans="1:2" ht="12.75" customHeight="1" x14ac:dyDescent="0.2">
      <c r="A74" s="536"/>
      <c r="B74" s="536"/>
    </row>
    <row r="75" spans="1:2" ht="12.75" customHeight="1" x14ac:dyDescent="0.2">
      <c r="A75" s="536"/>
      <c r="B75" s="536"/>
    </row>
    <row r="76" spans="1:2" ht="12.75" customHeight="1" x14ac:dyDescent="0.2">
      <c r="A76" s="536"/>
      <c r="B76" s="536"/>
    </row>
    <row r="77" spans="1:2" ht="12.75" customHeight="1" x14ac:dyDescent="0.2">
      <c r="A77" s="536"/>
      <c r="B77" s="536"/>
    </row>
    <row r="78" spans="1:2" ht="12.75" customHeight="1" x14ac:dyDescent="0.2">
      <c r="A78" s="536"/>
      <c r="B78" s="536"/>
    </row>
    <row r="79" spans="1:2" ht="12.75" customHeight="1" x14ac:dyDescent="0.2">
      <c r="A79" s="536"/>
      <c r="B79" s="536"/>
    </row>
    <row r="80" spans="1:2" ht="12.75" customHeight="1" x14ac:dyDescent="0.2">
      <c r="A80" s="536"/>
      <c r="B80" s="536"/>
    </row>
    <row r="81" spans="1:2" ht="12.75" customHeight="1" x14ac:dyDescent="0.2">
      <c r="A81" s="536"/>
      <c r="B81" s="536"/>
    </row>
    <row r="82" spans="1:2" ht="12.75" customHeight="1" x14ac:dyDescent="0.2">
      <c r="A82" s="536"/>
      <c r="B82" s="536"/>
    </row>
    <row r="83" spans="1:2" ht="12.75" customHeight="1" x14ac:dyDescent="0.2">
      <c r="A83" s="536"/>
      <c r="B83" s="536"/>
    </row>
    <row r="84" spans="1:2" ht="12.75" customHeight="1" x14ac:dyDescent="0.2">
      <c r="A84" s="536"/>
      <c r="B84" s="536"/>
    </row>
    <row r="85" spans="1:2" ht="12.75" customHeight="1" x14ac:dyDescent="0.2">
      <c r="A85" s="536"/>
      <c r="B85" s="536"/>
    </row>
    <row r="86" spans="1:2" ht="12.75" customHeight="1" x14ac:dyDescent="0.2">
      <c r="A86" s="536"/>
      <c r="B86" s="536"/>
    </row>
    <row r="87" spans="1:2" ht="12.75" customHeight="1" x14ac:dyDescent="0.2">
      <c r="A87" s="536"/>
      <c r="B87" s="536"/>
    </row>
    <row r="88" spans="1:2" ht="12.75" customHeight="1" x14ac:dyDescent="0.2">
      <c r="A88" s="536"/>
      <c r="B88" s="536"/>
    </row>
    <row r="89" spans="1:2" ht="12.75" customHeight="1" x14ac:dyDescent="0.2">
      <c r="A89" s="536"/>
      <c r="B89" s="536"/>
    </row>
    <row r="90" spans="1:2" ht="12.75" customHeight="1" x14ac:dyDescent="0.2">
      <c r="A90" s="536"/>
      <c r="B90" s="536"/>
    </row>
    <row r="91" spans="1:2" ht="12.75" customHeight="1" x14ac:dyDescent="0.2">
      <c r="A91" s="536"/>
      <c r="B91" s="536"/>
    </row>
    <row r="92" spans="1:2" ht="12.75" customHeight="1" x14ac:dyDescent="0.2">
      <c r="A92" s="536"/>
      <c r="B92" s="536"/>
    </row>
    <row r="93" spans="1:2" ht="12.75" customHeight="1" x14ac:dyDescent="0.2">
      <c r="A93" s="536"/>
      <c r="B93" s="536"/>
    </row>
    <row r="94" spans="1:2" ht="12.75" customHeight="1" x14ac:dyDescent="0.2">
      <c r="A94" s="536"/>
      <c r="B94" s="536"/>
    </row>
    <row r="95" spans="1:2" ht="12.75" customHeight="1" x14ac:dyDescent="0.2">
      <c r="A95" s="536"/>
      <c r="B95" s="536"/>
    </row>
    <row r="96" spans="1:2" ht="12.75" customHeight="1" x14ac:dyDescent="0.2">
      <c r="A96" s="536"/>
      <c r="B96" s="536"/>
    </row>
    <row r="97" spans="1:2" ht="12.75" customHeight="1" x14ac:dyDescent="0.2">
      <c r="A97" s="536"/>
      <c r="B97" s="536"/>
    </row>
    <row r="98" spans="1:2" ht="12.75" customHeight="1" x14ac:dyDescent="0.2">
      <c r="A98" s="536"/>
      <c r="B98" s="536"/>
    </row>
    <row r="99" spans="1:2" ht="12.75" customHeight="1" x14ac:dyDescent="0.2">
      <c r="A99" s="536"/>
      <c r="B99" s="536"/>
    </row>
    <row r="100" spans="1:2" ht="12.75" customHeight="1" x14ac:dyDescent="0.2">
      <c r="A100" s="536"/>
      <c r="B100" s="536"/>
    </row>
    <row r="101" spans="1:2" ht="12.75" customHeight="1" x14ac:dyDescent="0.2">
      <c r="A101" s="536"/>
      <c r="B101" s="536"/>
    </row>
    <row r="102" spans="1:2" ht="12.75" customHeight="1" x14ac:dyDescent="0.2">
      <c r="A102" s="536"/>
      <c r="B102" s="536"/>
    </row>
    <row r="103" spans="1:2" ht="12.75" customHeight="1" x14ac:dyDescent="0.2">
      <c r="A103" s="536"/>
      <c r="B103" s="536"/>
    </row>
    <row r="104" spans="1:2" ht="12.75" customHeight="1" x14ac:dyDescent="0.2">
      <c r="A104" s="536"/>
      <c r="B104" s="536"/>
    </row>
    <row r="105" spans="1:2" ht="12.75" customHeight="1" x14ac:dyDescent="0.2">
      <c r="A105" s="536"/>
      <c r="B105" s="536"/>
    </row>
    <row r="106" spans="1:2" ht="12.75" customHeight="1" x14ac:dyDescent="0.2">
      <c r="A106" s="536"/>
      <c r="B106" s="536"/>
    </row>
    <row r="107" spans="1:2" ht="12.75" customHeight="1" x14ac:dyDescent="0.2">
      <c r="A107" s="536"/>
      <c r="B107" s="536"/>
    </row>
    <row r="108" spans="1:2" ht="12.75" customHeight="1" x14ac:dyDescent="0.2">
      <c r="A108" s="536"/>
      <c r="B108" s="536"/>
    </row>
    <row r="109" spans="1:2" ht="12.75" customHeight="1" x14ac:dyDescent="0.2">
      <c r="A109" s="536"/>
      <c r="B109" s="536"/>
    </row>
    <row r="110" spans="1:2" ht="12.75" customHeight="1" x14ac:dyDescent="0.2">
      <c r="A110" s="536"/>
      <c r="B110" s="536"/>
    </row>
    <row r="111" spans="1:2" ht="12.75" customHeight="1" x14ac:dyDescent="0.2">
      <c r="A111" s="536"/>
      <c r="B111" s="536"/>
    </row>
    <row r="112" spans="1:2" ht="12.75" customHeight="1" x14ac:dyDescent="0.2">
      <c r="A112" s="536"/>
      <c r="B112" s="536"/>
    </row>
    <row r="113" spans="1:2" ht="12.75" customHeight="1" x14ac:dyDescent="0.2">
      <c r="A113" s="536"/>
      <c r="B113" s="536"/>
    </row>
    <row r="114" spans="1:2" ht="12.75" customHeight="1" x14ac:dyDescent="0.2">
      <c r="A114" s="536"/>
      <c r="B114" s="536"/>
    </row>
    <row r="115" spans="1:2" ht="12.75" customHeight="1" x14ac:dyDescent="0.2">
      <c r="A115" s="536"/>
      <c r="B115" s="536"/>
    </row>
    <row r="116" spans="1:2" ht="12.75" customHeight="1" x14ac:dyDescent="0.2">
      <c r="A116" s="536"/>
      <c r="B116" s="536"/>
    </row>
    <row r="117" spans="1:2" ht="12.75" customHeight="1" x14ac:dyDescent="0.2">
      <c r="A117" s="536"/>
      <c r="B117" s="536"/>
    </row>
    <row r="118" spans="1:2" ht="12.75" customHeight="1" x14ac:dyDescent="0.2">
      <c r="A118" s="536"/>
      <c r="B118" s="536"/>
    </row>
    <row r="119" spans="1:2" ht="12.75" customHeight="1" x14ac:dyDescent="0.2">
      <c r="A119" s="536"/>
      <c r="B119" s="536"/>
    </row>
    <row r="120" spans="1:2" ht="12.75" customHeight="1" x14ac:dyDescent="0.2">
      <c r="A120" s="536"/>
      <c r="B120" s="536"/>
    </row>
    <row r="121" spans="1:2" ht="12.75" customHeight="1" x14ac:dyDescent="0.2">
      <c r="A121" s="536"/>
      <c r="B121" s="536"/>
    </row>
    <row r="122" spans="1:2" ht="12.75" customHeight="1" x14ac:dyDescent="0.2">
      <c r="A122" s="536"/>
      <c r="B122" s="536"/>
    </row>
    <row r="123" spans="1:2" ht="12.75" customHeight="1" x14ac:dyDescent="0.2">
      <c r="A123" s="536"/>
      <c r="B123" s="536"/>
    </row>
    <row r="124" spans="1:2" ht="12.75" customHeight="1" x14ac:dyDescent="0.2">
      <c r="A124" s="536"/>
      <c r="B124" s="536"/>
    </row>
    <row r="125" spans="1:2" ht="12.75" customHeight="1" x14ac:dyDescent="0.2">
      <c r="A125" s="536"/>
      <c r="B125" s="536"/>
    </row>
    <row r="126" spans="1:2" ht="12.75" customHeight="1" x14ac:dyDescent="0.2">
      <c r="A126" s="536"/>
      <c r="B126" s="536"/>
    </row>
    <row r="127" spans="1:2" ht="12.75" customHeight="1" x14ac:dyDescent="0.2">
      <c r="A127" s="536"/>
      <c r="B127" s="536"/>
    </row>
    <row r="128" spans="1:2" ht="12.75" customHeight="1" x14ac:dyDescent="0.2">
      <c r="A128" s="536"/>
      <c r="B128" s="536"/>
    </row>
    <row r="129" spans="1:2" ht="12.75" customHeight="1" x14ac:dyDescent="0.2">
      <c r="A129" s="536"/>
      <c r="B129" s="536"/>
    </row>
    <row r="130" spans="1:2" ht="12.75" customHeight="1" x14ac:dyDescent="0.2">
      <c r="A130" s="536"/>
      <c r="B130" s="536"/>
    </row>
    <row r="131" spans="1:2" ht="12.75" customHeight="1" x14ac:dyDescent="0.2">
      <c r="A131" s="536"/>
      <c r="B131" s="536"/>
    </row>
    <row r="132" spans="1:2" ht="12.75" customHeight="1" x14ac:dyDescent="0.2">
      <c r="A132" s="536"/>
      <c r="B132" s="536"/>
    </row>
    <row r="133" spans="1:2" ht="12.75" customHeight="1" x14ac:dyDescent="0.2">
      <c r="A133" s="536"/>
      <c r="B133" s="536"/>
    </row>
    <row r="134" spans="1:2" ht="12.75" customHeight="1" x14ac:dyDescent="0.2">
      <c r="A134" s="536"/>
      <c r="B134" s="536"/>
    </row>
    <row r="135" spans="1:2" ht="12.75" customHeight="1" x14ac:dyDescent="0.2">
      <c r="A135" s="536"/>
      <c r="B135" s="536"/>
    </row>
    <row r="136" spans="1:2" ht="12.75" customHeight="1" x14ac:dyDescent="0.2">
      <c r="A136" s="536"/>
      <c r="B136" s="536"/>
    </row>
    <row r="137" spans="1:2" ht="12.75" customHeight="1" x14ac:dyDescent="0.2">
      <c r="A137" s="536"/>
      <c r="B137" s="536"/>
    </row>
    <row r="138" spans="1:2" ht="12.75" customHeight="1" x14ac:dyDescent="0.2">
      <c r="A138" s="536"/>
      <c r="B138" s="536"/>
    </row>
    <row r="139" spans="1:2" ht="12.75" customHeight="1" x14ac:dyDescent="0.2">
      <c r="A139" s="536"/>
      <c r="B139" s="536"/>
    </row>
    <row r="140" spans="1:2" ht="12.75" customHeight="1" x14ac:dyDescent="0.2">
      <c r="A140" s="536"/>
      <c r="B140" s="536"/>
    </row>
    <row r="141" spans="1:2" ht="12.75" customHeight="1" x14ac:dyDescent="0.2">
      <c r="A141" s="536"/>
      <c r="B141" s="536"/>
    </row>
    <row r="142" spans="1:2" ht="12.75" customHeight="1" x14ac:dyDescent="0.2">
      <c r="A142" s="536"/>
      <c r="B142" s="536"/>
    </row>
    <row r="143" spans="1:2" ht="12.75" customHeight="1" x14ac:dyDescent="0.2">
      <c r="A143" s="536"/>
      <c r="B143" s="536"/>
    </row>
    <row r="144" spans="1:2" ht="12.75" customHeight="1" x14ac:dyDescent="0.2">
      <c r="A144" s="536"/>
      <c r="B144" s="536"/>
    </row>
    <row r="145" spans="1:2" ht="12.75" customHeight="1" x14ac:dyDescent="0.2">
      <c r="A145" s="536"/>
      <c r="B145" s="536"/>
    </row>
    <row r="146" spans="1:2" ht="12.75" customHeight="1" x14ac:dyDescent="0.2">
      <c r="A146" s="536"/>
      <c r="B146" s="536"/>
    </row>
    <row r="147" spans="1:2" ht="12.75" customHeight="1" x14ac:dyDescent="0.2">
      <c r="A147" s="536"/>
      <c r="B147" s="536"/>
    </row>
    <row r="148" spans="1:2" ht="12.75" customHeight="1" x14ac:dyDescent="0.2">
      <c r="A148" s="536"/>
      <c r="B148" s="536"/>
    </row>
    <row r="149" spans="1:2" ht="12.75" customHeight="1" x14ac:dyDescent="0.2">
      <c r="A149" s="536"/>
      <c r="B149" s="536"/>
    </row>
    <row r="150" spans="1:2" ht="12.75" customHeight="1" x14ac:dyDescent="0.2">
      <c r="A150" s="536"/>
      <c r="B150" s="536"/>
    </row>
    <row r="151" spans="1:2" ht="12.75" customHeight="1" x14ac:dyDescent="0.2">
      <c r="A151" s="536"/>
      <c r="B151" s="536"/>
    </row>
    <row r="152" spans="1:2" ht="12.75" customHeight="1" x14ac:dyDescent="0.2">
      <c r="A152" s="536"/>
      <c r="B152" s="536"/>
    </row>
    <row r="153" spans="1:2" ht="12.75" customHeight="1" x14ac:dyDescent="0.2">
      <c r="A153" s="536"/>
      <c r="B153" s="536"/>
    </row>
    <row r="154" spans="1:2" ht="12.75" customHeight="1" x14ac:dyDescent="0.2">
      <c r="A154" s="536"/>
      <c r="B154" s="536"/>
    </row>
    <row r="155" spans="1:2" ht="12.75" customHeight="1" x14ac:dyDescent="0.2">
      <c r="A155" s="536"/>
      <c r="B155" s="536"/>
    </row>
    <row r="156" spans="1:2" ht="12.75" customHeight="1" x14ac:dyDescent="0.2">
      <c r="A156" s="536"/>
      <c r="B156" s="536"/>
    </row>
    <row r="157" spans="1:2" ht="12.75" customHeight="1" x14ac:dyDescent="0.2">
      <c r="A157" s="536"/>
      <c r="B157" s="536"/>
    </row>
    <row r="158" spans="1:2" ht="12.75" customHeight="1" x14ac:dyDescent="0.2">
      <c r="A158" s="536"/>
      <c r="B158" s="536"/>
    </row>
    <row r="159" spans="1:2" ht="12.75" customHeight="1" x14ac:dyDescent="0.2">
      <c r="A159" s="536"/>
      <c r="B159" s="536"/>
    </row>
    <row r="160" spans="1:2" ht="12.75" customHeight="1" x14ac:dyDescent="0.2">
      <c r="A160" s="536"/>
      <c r="B160" s="536"/>
    </row>
    <row r="161" spans="1:2" ht="12.75" customHeight="1" x14ac:dyDescent="0.2">
      <c r="A161" s="536"/>
      <c r="B161" s="536"/>
    </row>
    <row r="162" spans="1:2" ht="12.75" customHeight="1" x14ac:dyDescent="0.2">
      <c r="A162" s="536"/>
      <c r="B162" s="536"/>
    </row>
    <row r="163" spans="1:2" ht="12.75" customHeight="1" x14ac:dyDescent="0.2">
      <c r="A163" s="536"/>
      <c r="B163" s="536"/>
    </row>
    <row r="164" spans="1:2" ht="12.75" customHeight="1" x14ac:dyDescent="0.2">
      <c r="A164" s="536"/>
      <c r="B164" s="536"/>
    </row>
    <row r="165" spans="1:2" ht="12.75" customHeight="1" x14ac:dyDescent="0.2">
      <c r="A165" s="536"/>
      <c r="B165" s="536"/>
    </row>
    <row r="166" spans="1:2" ht="12.75" customHeight="1" x14ac:dyDescent="0.2">
      <c r="A166" s="536"/>
      <c r="B166" s="536"/>
    </row>
    <row r="167" spans="1:2" ht="12.75" customHeight="1" x14ac:dyDescent="0.2">
      <c r="A167" s="536"/>
      <c r="B167" s="536"/>
    </row>
    <row r="168" spans="1:2" ht="12.75" customHeight="1" x14ac:dyDescent="0.2">
      <c r="A168" s="536"/>
      <c r="B168" s="536"/>
    </row>
    <row r="169" spans="1:2" ht="12.75" customHeight="1" x14ac:dyDescent="0.2">
      <c r="A169" s="536"/>
      <c r="B169" s="536"/>
    </row>
    <row r="170" spans="1:2" ht="12.75" customHeight="1" x14ac:dyDescent="0.2">
      <c r="A170" s="536"/>
      <c r="B170" s="536"/>
    </row>
    <row r="171" spans="1:2" ht="12.75" customHeight="1" x14ac:dyDescent="0.2">
      <c r="A171" s="536"/>
      <c r="B171" s="536"/>
    </row>
    <row r="172" spans="1:2" ht="12.75" customHeight="1" x14ac:dyDescent="0.2">
      <c r="A172" s="536"/>
      <c r="B172" s="536"/>
    </row>
    <row r="173" spans="1:2" ht="12.75" customHeight="1" x14ac:dyDescent="0.2">
      <c r="A173" s="536"/>
      <c r="B173" s="536"/>
    </row>
    <row r="174" spans="1:2" ht="12.75" customHeight="1" x14ac:dyDescent="0.2">
      <c r="A174" s="536"/>
      <c r="B174" s="536"/>
    </row>
    <row r="175" spans="1:2" ht="12.75" customHeight="1" x14ac:dyDescent="0.2">
      <c r="A175" s="536"/>
      <c r="B175" s="536"/>
    </row>
    <row r="176" spans="1:2" ht="12.75" customHeight="1" x14ac:dyDescent="0.2">
      <c r="A176" s="536"/>
      <c r="B176" s="536"/>
    </row>
    <row r="177" spans="1:2" ht="12.75" customHeight="1" x14ac:dyDescent="0.2">
      <c r="A177" s="536"/>
      <c r="B177" s="536"/>
    </row>
    <row r="178" spans="1:2" ht="12.75" customHeight="1" x14ac:dyDescent="0.2">
      <c r="A178" s="536"/>
      <c r="B178" s="536"/>
    </row>
    <row r="179" spans="1:2" ht="12.75" customHeight="1" x14ac:dyDescent="0.2">
      <c r="A179" s="536"/>
      <c r="B179" s="536"/>
    </row>
    <row r="180" spans="1:2" ht="12.75" customHeight="1" x14ac:dyDescent="0.2">
      <c r="A180" s="536"/>
      <c r="B180" s="536"/>
    </row>
    <row r="181" spans="1:2" ht="12.75" customHeight="1" x14ac:dyDescent="0.2">
      <c r="A181" s="536"/>
      <c r="B181" s="536"/>
    </row>
    <row r="182" spans="1:2" ht="12.75" customHeight="1" x14ac:dyDescent="0.2">
      <c r="A182" s="536"/>
      <c r="B182" s="536"/>
    </row>
    <row r="183" spans="1:2" ht="12.75" customHeight="1" x14ac:dyDescent="0.2">
      <c r="A183" s="536"/>
      <c r="B183" s="536"/>
    </row>
    <row r="184" spans="1:2" ht="12.75" customHeight="1" x14ac:dyDescent="0.2">
      <c r="A184" s="536"/>
      <c r="B184" s="536"/>
    </row>
    <row r="185" spans="1:2" ht="12.75" customHeight="1" x14ac:dyDescent="0.2">
      <c r="A185" s="536"/>
      <c r="B185" s="536"/>
    </row>
    <row r="186" spans="1:2" ht="12.75" customHeight="1" x14ac:dyDescent="0.2">
      <c r="A186" s="536"/>
      <c r="B186" s="536"/>
    </row>
    <row r="187" spans="1:2" ht="12.75" customHeight="1" x14ac:dyDescent="0.2">
      <c r="A187" s="536"/>
      <c r="B187" s="536"/>
    </row>
    <row r="188" spans="1:2" ht="12.75" customHeight="1" x14ac:dyDescent="0.2">
      <c r="A188" s="536"/>
      <c r="B188" s="536"/>
    </row>
    <row r="189" spans="1:2" ht="12.75" customHeight="1" x14ac:dyDescent="0.2">
      <c r="A189" s="536"/>
      <c r="B189" s="536"/>
    </row>
    <row r="190" spans="1:2" ht="12.75" customHeight="1" x14ac:dyDescent="0.2">
      <c r="A190" s="536"/>
      <c r="B190" s="536"/>
    </row>
    <row r="191" spans="1:2" ht="12.75" customHeight="1" x14ac:dyDescent="0.2">
      <c r="A191" s="536"/>
      <c r="B191" s="536"/>
    </row>
    <row r="192" spans="1:2" ht="12.75" customHeight="1" x14ac:dyDescent="0.2">
      <c r="A192" s="536"/>
      <c r="B192" s="536"/>
    </row>
    <row r="193" spans="1:2" ht="12.75" customHeight="1" x14ac:dyDescent="0.2">
      <c r="A193" s="536"/>
      <c r="B193" s="536"/>
    </row>
    <row r="194" spans="1:2" ht="12.75" customHeight="1" x14ac:dyDescent="0.2">
      <c r="A194" s="536"/>
      <c r="B194" s="536"/>
    </row>
    <row r="195" spans="1:2" ht="12.75" customHeight="1" x14ac:dyDescent="0.2">
      <c r="A195" s="536"/>
      <c r="B195" s="536"/>
    </row>
    <row r="196" spans="1:2" ht="12.75" customHeight="1" x14ac:dyDescent="0.2">
      <c r="A196" s="536"/>
      <c r="B196" s="536"/>
    </row>
    <row r="197" spans="1:2" ht="12.75" customHeight="1" x14ac:dyDescent="0.2">
      <c r="A197" s="536"/>
      <c r="B197" s="536"/>
    </row>
    <row r="198" spans="1:2" ht="12.75" customHeight="1" x14ac:dyDescent="0.2">
      <c r="A198" s="536"/>
      <c r="B198" s="536"/>
    </row>
    <row r="199" spans="1:2" ht="12.75" customHeight="1" x14ac:dyDescent="0.2">
      <c r="A199" s="536"/>
      <c r="B199" s="536"/>
    </row>
    <row r="200" spans="1:2" ht="12.75" customHeight="1" x14ac:dyDescent="0.2">
      <c r="A200" s="536"/>
      <c r="B200" s="536"/>
    </row>
    <row r="201" spans="1:2" ht="12.75" customHeight="1" x14ac:dyDescent="0.2">
      <c r="A201" s="536"/>
      <c r="B201" s="536"/>
    </row>
    <row r="202" spans="1:2" ht="12.75" customHeight="1" x14ac:dyDescent="0.2">
      <c r="A202" s="536"/>
      <c r="B202" s="536"/>
    </row>
    <row r="203" spans="1:2" ht="12.75" customHeight="1" x14ac:dyDescent="0.2">
      <c r="A203" s="536"/>
      <c r="B203" s="536"/>
    </row>
    <row r="204" spans="1:2" ht="12.75" customHeight="1" x14ac:dyDescent="0.2">
      <c r="A204" s="536"/>
      <c r="B204" s="536"/>
    </row>
    <row r="205" spans="1:2" ht="12.75" customHeight="1" x14ac:dyDescent="0.2">
      <c r="A205" s="536"/>
      <c r="B205" s="536"/>
    </row>
    <row r="206" spans="1:2" ht="12.75" customHeight="1" x14ac:dyDescent="0.2">
      <c r="A206" s="536"/>
      <c r="B206" s="536"/>
    </row>
    <row r="207" spans="1:2" ht="12.75" customHeight="1" x14ac:dyDescent="0.2">
      <c r="A207" s="536"/>
      <c r="B207" s="536"/>
    </row>
    <row r="208" spans="1:2" ht="12.75" customHeight="1" x14ac:dyDescent="0.2">
      <c r="A208" s="536"/>
      <c r="B208" s="536"/>
    </row>
    <row r="209" spans="1:2" ht="12.75" customHeight="1" x14ac:dyDescent="0.2">
      <c r="A209" s="536"/>
      <c r="B209" s="536"/>
    </row>
    <row r="210" spans="1:2" ht="12.75" customHeight="1" x14ac:dyDescent="0.2">
      <c r="A210" s="536"/>
      <c r="B210" s="536"/>
    </row>
    <row r="211" spans="1:2" ht="12.75" customHeight="1" x14ac:dyDescent="0.2">
      <c r="A211" s="536"/>
      <c r="B211" s="536"/>
    </row>
    <row r="212" spans="1:2" ht="12.75" customHeight="1" x14ac:dyDescent="0.2">
      <c r="A212" s="536"/>
      <c r="B212" s="536"/>
    </row>
    <row r="213" spans="1:2" ht="12.75" customHeight="1" x14ac:dyDescent="0.2">
      <c r="A213" s="536"/>
      <c r="B213" s="536"/>
    </row>
    <row r="214" spans="1:2" ht="12.75" customHeight="1" x14ac:dyDescent="0.2">
      <c r="A214" s="536"/>
      <c r="B214" s="536"/>
    </row>
    <row r="215" spans="1:2" ht="12.75" customHeight="1" x14ac:dyDescent="0.2">
      <c r="A215" s="536"/>
      <c r="B215" s="536"/>
    </row>
    <row r="216" spans="1:2" ht="12.75" customHeight="1" x14ac:dyDescent="0.2">
      <c r="A216" s="536"/>
      <c r="B216" s="536"/>
    </row>
    <row r="217" spans="1:2" ht="12.75" customHeight="1" x14ac:dyDescent="0.2">
      <c r="A217" s="536"/>
      <c r="B217" s="536"/>
    </row>
    <row r="218" spans="1:2" ht="12.75" customHeight="1" x14ac:dyDescent="0.2">
      <c r="A218" s="536"/>
      <c r="B218" s="536"/>
    </row>
    <row r="219" spans="1:2" ht="12.75" customHeight="1" x14ac:dyDescent="0.2">
      <c r="A219" s="536"/>
      <c r="B219" s="536"/>
    </row>
    <row r="220" spans="1:2" ht="12.75" customHeight="1" x14ac:dyDescent="0.2">
      <c r="A220" s="536"/>
      <c r="B220" s="536"/>
    </row>
    <row r="221" spans="1:2" ht="12.75" customHeight="1" x14ac:dyDescent="0.2">
      <c r="A221" s="536"/>
      <c r="B221" s="536"/>
    </row>
    <row r="222" spans="1:2" ht="12.75" customHeight="1" x14ac:dyDescent="0.2">
      <c r="A222" s="536"/>
      <c r="B222" s="536"/>
    </row>
    <row r="223" spans="1:2" ht="12.75" customHeight="1" x14ac:dyDescent="0.2">
      <c r="A223" s="536"/>
      <c r="B223" s="536"/>
    </row>
    <row r="224" spans="1:2" ht="12.75" customHeight="1" x14ac:dyDescent="0.2">
      <c r="A224" s="536"/>
      <c r="B224" s="536"/>
    </row>
    <row r="225" spans="1:2" ht="12.75" customHeight="1" x14ac:dyDescent="0.2">
      <c r="A225" s="536"/>
      <c r="B225" s="536"/>
    </row>
    <row r="226" spans="1:2" ht="12.75" customHeight="1" x14ac:dyDescent="0.2">
      <c r="A226" s="536"/>
      <c r="B226" s="536"/>
    </row>
    <row r="227" spans="1:2" ht="12.75" customHeight="1" x14ac:dyDescent="0.2">
      <c r="A227" s="536"/>
      <c r="B227" s="536"/>
    </row>
    <row r="228" spans="1:2" ht="12.75" customHeight="1" x14ac:dyDescent="0.2">
      <c r="A228" s="536"/>
      <c r="B228" s="536"/>
    </row>
    <row r="229" spans="1:2" ht="12.75" customHeight="1" x14ac:dyDescent="0.2">
      <c r="A229" s="536"/>
      <c r="B229" s="536"/>
    </row>
    <row r="230" spans="1:2" ht="12.75" customHeight="1" x14ac:dyDescent="0.2">
      <c r="A230" s="536"/>
      <c r="B230" s="536"/>
    </row>
    <row r="231" spans="1:2" ht="12.75" customHeight="1" x14ac:dyDescent="0.2">
      <c r="A231" s="536"/>
      <c r="B231" s="536"/>
    </row>
    <row r="232" spans="1:2" ht="12.75" customHeight="1" x14ac:dyDescent="0.2">
      <c r="A232" s="536"/>
      <c r="B232" s="536"/>
    </row>
    <row r="233" spans="1:2" ht="12.75" customHeight="1" x14ac:dyDescent="0.2">
      <c r="A233" s="536"/>
      <c r="B233" s="536"/>
    </row>
    <row r="234" spans="1:2" ht="12.75" customHeight="1" x14ac:dyDescent="0.2">
      <c r="A234" s="536"/>
      <c r="B234" s="536"/>
    </row>
    <row r="235" spans="1:2" ht="12.75" customHeight="1" x14ac:dyDescent="0.2">
      <c r="A235" s="536"/>
      <c r="B235" s="536"/>
    </row>
    <row r="236" spans="1:2" ht="12.75" customHeight="1" x14ac:dyDescent="0.2">
      <c r="A236" s="536"/>
      <c r="B236" s="536"/>
    </row>
    <row r="237" spans="1:2" ht="12.75" customHeight="1" x14ac:dyDescent="0.2">
      <c r="A237" s="536"/>
      <c r="B237" s="536"/>
    </row>
    <row r="238" spans="1:2" ht="12.75" customHeight="1" x14ac:dyDescent="0.2">
      <c r="A238" s="536"/>
      <c r="B238" s="536"/>
    </row>
    <row r="239" spans="1:2" ht="12.75" customHeight="1" x14ac:dyDescent="0.2">
      <c r="A239" s="536"/>
      <c r="B239" s="536"/>
    </row>
    <row r="240" spans="1:2" ht="12.75" customHeight="1" x14ac:dyDescent="0.2">
      <c r="A240" s="536"/>
      <c r="B240" s="536"/>
    </row>
    <row r="241" spans="1:2" ht="12.75" customHeight="1" x14ac:dyDescent="0.2">
      <c r="A241" s="536"/>
      <c r="B241" s="536"/>
    </row>
    <row r="242" spans="1:2" ht="12.75" customHeight="1" x14ac:dyDescent="0.2">
      <c r="A242" s="536"/>
      <c r="B242" s="536"/>
    </row>
    <row r="243" spans="1:2" ht="12.75" customHeight="1" x14ac:dyDescent="0.2">
      <c r="A243" s="536"/>
      <c r="B243" s="536"/>
    </row>
    <row r="244" spans="1:2" ht="12.75" customHeight="1" x14ac:dyDescent="0.2">
      <c r="A244" s="536"/>
      <c r="B244" s="536"/>
    </row>
    <row r="245" spans="1:2" ht="12.75" customHeight="1" x14ac:dyDescent="0.2">
      <c r="A245" s="536"/>
      <c r="B245" s="536"/>
    </row>
    <row r="246" spans="1:2" ht="12.75" customHeight="1" x14ac:dyDescent="0.2">
      <c r="A246" s="536"/>
      <c r="B246" s="536"/>
    </row>
    <row r="247" spans="1:2" ht="12.75" customHeight="1" x14ac:dyDescent="0.2">
      <c r="A247" s="536"/>
      <c r="B247" s="536"/>
    </row>
    <row r="248" spans="1:2" ht="12.75" customHeight="1" x14ac:dyDescent="0.2">
      <c r="A248" s="536"/>
      <c r="B248" s="536"/>
    </row>
    <row r="249" spans="1:2" ht="12.75" customHeight="1" x14ac:dyDescent="0.2">
      <c r="A249" s="536"/>
      <c r="B249" s="536"/>
    </row>
    <row r="250" spans="1:2" ht="12.75" customHeight="1" x14ac:dyDescent="0.2">
      <c r="A250" s="536"/>
      <c r="B250" s="536"/>
    </row>
    <row r="251" spans="1:2" ht="12.75" customHeight="1" x14ac:dyDescent="0.2">
      <c r="A251" s="536"/>
      <c r="B251" s="536"/>
    </row>
    <row r="252" spans="1:2" ht="12.75" customHeight="1" x14ac:dyDescent="0.2">
      <c r="A252" s="536"/>
      <c r="B252" s="536"/>
    </row>
    <row r="253" spans="1:2" ht="12.75" customHeight="1" x14ac:dyDescent="0.2">
      <c r="A253" s="536"/>
      <c r="B253" s="536"/>
    </row>
    <row r="254" spans="1:2" ht="12.75" customHeight="1" x14ac:dyDescent="0.2">
      <c r="A254" s="536"/>
      <c r="B254" s="536"/>
    </row>
    <row r="255" spans="1:2" ht="12.75" customHeight="1" x14ac:dyDescent="0.2">
      <c r="A255" s="536"/>
      <c r="B255" s="536"/>
    </row>
    <row r="256" spans="1:2" ht="12.75" customHeight="1" x14ac:dyDescent="0.2">
      <c r="A256" s="536"/>
      <c r="B256" s="536"/>
    </row>
    <row r="257" spans="1:2" ht="12.75" customHeight="1" x14ac:dyDescent="0.2">
      <c r="A257" s="536"/>
      <c r="B257" s="536"/>
    </row>
    <row r="258" spans="1:2" ht="12.75" customHeight="1" x14ac:dyDescent="0.2">
      <c r="A258" s="536"/>
      <c r="B258" s="536"/>
    </row>
    <row r="259" spans="1:2" ht="12.75" customHeight="1" x14ac:dyDescent="0.2">
      <c r="A259" s="536"/>
      <c r="B259" s="536"/>
    </row>
    <row r="260" spans="1:2" ht="12.75" customHeight="1" x14ac:dyDescent="0.2">
      <c r="A260" s="536"/>
      <c r="B260" s="536"/>
    </row>
    <row r="261" spans="1:2" ht="12.75" customHeight="1" x14ac:dyDescent="0.2">
      <c r="A261" s="536"/>
      <c r="B261" s="536"/>
    </row>
    <row r="262" spans="1:2" ht="12.75" customHeight="1" x14ac:dyDescent="0.2">
      <c r="A262" s="536"/>
      <c r="B262" s="536"/>
    </row>
    <row r="263" spans="1:2" ht="12.75" customHeight="1" x14ac:dyDescent="0.2">
      <c r="A263" s="536"/>
      <c r="B263" s="536"/>
    </row>
    <row r="264" spans="1:2" ht="12.75" customHeight="1" x14ac:dyDescent="0.2">
      <c r="A264" s="536"/>
      <c r="B264" s="536"/>
    </row>
    <row r="265" spans="1:2" ht="12.75" customHeight="1" x14ac:dyDescent="0.2">
      <c r="A265" s="536"/>
      <c r="B265" s="536"/>
    </row>
    <row r="266" spans="1:2" ht="12.75" customHeight="1" x14ac:dyDescent="0.2">
      <c r="A266" s="536"/>
      <c r="B266" s="536"/>
    </row>
    <row r="267" spans="1:2" ht="12.75" customHeight="1" x14ac:dyDescent="0.2">
      <c r="A267" s="536"/>
      <c r="B267" s="536"/>
    </row>
    <row r="268" spans="1:2" ht="12.75" customHeight="1" x14ac:dyDescent="0.2">
      <c r="A268" s="536"/>
      <c r="B268" s="536"/>
    </row>
    <row r="269" spans="1:2" ht="12.75" customHeight="1" x14ac:dyDescent="0.2">
      <c r="A269" s="536"/>
      <c r="B269" s="536"/>
    </row>
    <row r="270" spans="1:2" ht="12.75" customHeight="1" x14ac:dyDescent="0.2">
      <c r="A270" s="536"/>
      <c r="B270" s="536"/>
    </row>
    <row r="271" spans="1:2" ht="12.75" customHeight="1" x14ac:dyDescent="0.2">
      <c r="A271" s="536"/>
      <c r="B271" s="536"/>
    </row>
    <row r="272" spans="1:2" ht="12.75" customHeight="1" x14ac:dyDescent="0.2">
      <c r="A272" s="536"/>
      <c r="B272" s="536"/>
    </row>
    <row r="273" spans="1:2" ht="12.75" customHeight="1" x14ac:dyDescent="0.2">
      <c r="A273" s="536"/>
      <c r="B273" s="536"/>
    </row>
    <row r="274" spans="1:2" ht="12.75" customHeight="1" x14ac:dyDescent="0.2">
      <c r="A274" s="536"/>
      <c r="B274" s="536"/>
    </row>
    <row r="275" spans="1:2" ht="12.75" customHeight="1" x14ac:dyDescent="0.2">
      <c r="A275" s="536"/>
      <c r="B275" s="536"/>
    </row>
    <row r="276" spans="1:2" ht="12.75" customHeight="1" x14ac:dyDescent="0.2">
      <c r="A276" s="536"/>
      <c r="B276" s="536"/>
    </row>
    <row r="277" spans="1:2" ht="12.75" customHeight="1" x14ac:dyDescent="0.2">
      <c r="A277" s="536"/>
      <c r="B277" s="536"/>
    </row>
    <row r="278" spans="1:2" ht="12.75" customHeight="1" x14ac:dyDescent="0.2">
      <c r="A278" s="536"/>
      <c r="B278" s="536"/>
    </row>
    <row r="279" spans="1:2" ht="12.75" customHeight="1" x14ac:dyDescent="0.2">
      <c r="A279" s="536"/>
      <c r="B279" s="536"/>
    </row>
    <row r="280" spans="1:2" ht="12.75" customHeight="1" x14ac:dyDescent="0.2">
      <c r="A280" s="536"/>
      <c r="B280" s="536"/>
    </row>
    <row r="281" spans="1:2" ht="12.75" customHeight="1" x14ac:dyDescent="0.2">
      <c r="A281" s="536"/>
      <c r="B281" s="536"/>
    </row>
    <row r="282" spans="1:2" ht="12.75" customHeight="1" x14ac:dyDescent="0.2">
      <c r="A282" s="536"/>
      <c r="B282" s="536"/>
    </row>
    <row r="283" spans="1:2" ht="12.75" customHeight="1" x14ac:dyDescent="0.2">
      <c r="A283" s="536"/>
      <c r="B283" s="536"/>
    </row>
    <row r="284" spans="1:2" ht="12.75" customHeight="1" x14ac:dyDescent="0.2">
      <c r="A284" s="536"/>
      <c r="B284" s="536"/>
    </row>
    <row r="285" spans="1:2" ht="12.75" customHeight="1" x14ac:dyDescent="0.2">
      <c r="A285" s="536"/>
      <c r="B285" s="536"/>
    </row>
    <row r="286" spans="1:2" ht="12.75" customHeight="1" x14ac:dyDescent="0.2">
      <c r="A286" s="536"/>
      <c r="B286" s="536"/>
    </row>
    <row r="287" spans="1:2" ht="12.75" customHeight="1" x14ac:dyDescent="0.2">
      <c r="A287" s="536"/>
      <c r="B287" s="536"/>
    </row>
    <row r="288" spans="1:2" ht="12.75" customHeight="1" x14ac:dyDescent="0.2">
      <c r="A288" s="536"/>
      <c r="B288" s="536"/>
    </row>
    <row r="289" spans="1:2" ht="12.75" customHeight="1" x14ac:dyDescent="0.2">
      <c r="A289" s="536"/>
      <c r="B289" s="536"/>
    </row>
    <row r="290" spans="1:2" ht="12.75" customHeight="1" x14ac:dyDescent="0.2">
      <c r="A290" s="536"/>
      <c r="B290" s="536"/>
    </row>
    <row r="291" spans="1:2" ht="12.75" customHeight="1" x14ac:dyDescent="0.2">
      <c r="A291" s="536"/>
      <c r="B291" s="536"/>
    </row>
    <row r="292" spans="1:2" ht="12.75" customHeight="1" x14ac:dyDescent="0.2">
      <c r="A292" s="536"/>
      <c r="B292" s="536"/>
    </row>
    <row r="293" spans="1:2" ht="12.75" customHeight="1" x14ac:dyDescent="0.2">
      <c r="A293" s="536"/>
      <c r="B293" s="536"/>
    </row>
    <row r="294" spans="1:2" ht="12.75" customHeight="1" x14ac:dyDescent="0.2">
      <c r="A294" s="536"/>
      <c r="B294" s="536"/>
    </row>
    <row r="295" spans="1:2" ht="12.75" customHeight="1" x14ac:dyDescent="0.2">
      <c r="A295" s="536"/>
      <c r="B295" s="536"/>
    </row>
    <row r="296" spans="1:2" ht="12.75" customHeight="1" x14ac:dyDescent="0.2">
      <c r="A296" s="536"/>
      <c r="B296" s="536"/>
    </row>
    <row r="297" spans="1:2" ht="12.75" customHeight="1" x14ac:dyDescent="0.2">
      <c r="A297" s="536"/>
      <c r="B297" s="536"/>
    </row>
    <row r="298" spans="1:2" ht="12.75" customHeight="1" x14ac:dyDescent="0.2">
      <c r="A298" s="536"/>
      <c r="B298" s="536"/>
    </row>
    <row r="299" spans="1:2" ht="12.75" customHeight="1" x14ac:dyDescent="0.2">
      <c r="A299" s="536"/>
      <c r="B299" s="536"/>
    </row>
    <row r="300" spans="1:2" ht="12.75" customHeight="1" x14ac:dyDescent="0.2">
      <c r="A300" s="536"/>
      <c r="B300" s="536"/>
    </row>
    <row r="301" spans="1:2" ht="12.75" customHeight="1" x14ac:dyDescent="0.2">
      <c r="A301" s="536"/>
      <c r="B301" s="536"/>
    </row>
    <row r="302" spans="1:2" ht="12.75" customHeight="1" x14ac:dyDescent="0.2">
      <c r="A302" s="536"/>
      <c r="B302" s="536"/>
    </row>
    <row r="303" spans="1:2" ht="12.75" customHeight="1" x14ac:dyDescent="0.2">
      <c r="A303" s="536"/>
      <c r="B303" s="536"/>
    </row>
    <row r="304" spans="1:2" ht="12.75" customHeight="1" x14ac:dyDescent="0.2">
      <c r="A304" s="536"/>
      <c r="B304" s="536"/>
    </row>
    <row r="305" spans="1:2" ht="12.75" customHeight="1" x14ac:dyDescent="0.2">
      <c r="A305" s="536"/>
      <c r="B305" s="536"/>
    </row>
    <row r="306" spans="1:2" ht="12.75" customHeight="1" x14ac:dyDescent="0.2">
      <c r="A306" s="536"/>
      <c r="B306" s="536"/>
    </row>
    <row r="307" spans="1:2" ht="12.75" customHeight="1" x14ac:dyDescent="0.2">
      <c r="A307" s="536"/>
      <c r="B307" s="536"/>
    </row>
    <row r="308" spans="1:2" ht="12.75" customHeight="1" x14ac:dyDescent="0.2">
      <c r="A308" s="536"/>
      <c r="B308" s="536"/>
    </row>
    <row r="309" spans="1:2" ht="12.75" customHeight="1" x14ac:dyDescent="0.2">
      <c r="A309" s="536"/>
      <c r="B309" s="536"/>
    </row>
    <row r="310" spans="1:2" ht="12.75" customHeight="1" x14ac:dyDescent="0.2">
      <c r="A310" s="536"/>
      <c r="B310" s="536"/>
    </row>
    <row r="311" spans="1:2" ht="12.75" customHeight="1" x14ac:dyDescent="0.2">
      <c r="A311" s="536"/>
      <c r="B311" s="536"/>
    </row>
    <row r="312" spans="1:2" ht="12.75" customHeight="1" x14ac:dyDescent="0.2">
      <c r="A312" s="536"/>
      <c r="B312" s="536"/>
    </row>
    <row r="313" spans="1:2" ht="12.75" customHeight="1" x14ac:dyDescent="0.2">
      <c r="A313" s="536"/>
      <c r="B313" s="536"/>
    </row>
    <row r="314" spans="1:2" ht="12.75" customHeight="1" x14ac:dyDescent="0.2">
      <c r="A314" s="536"/>
      <c r="B314" s="536"/>
    </row>
    <row r="315" spans="1:2" ht="12.75" customHeight="1" x14ac:dyDescent="0.2">
      <c r="A315" s="536"/>
      <c r="B315" s="536"/>
    </row>
    <row r="316" spans="1:2" ht="12.75" customHeight="1" x14ac:dyDescent="0.2">
      <c r="A316" s="536"/>
      <c r="B316" s="536"/>
    </row>
    <row r="317" spans="1:2" ht="12.75" customHeight="1" x14ac:dyDescent="0.2">
      <c r="A317" s="536"/>
      <c r="B317" s="536"/>
    </row>
    <row r="318" spans="1:2" ht="12.75" customHeight="1" x14ac:dyDescent="0.2">
      <c r="A318" s="536"/>
      <c r="B318" s="536"/>
    </row>
    <row r="319" spans="1:2" ht="12.75" customHeight="1" x14ac:dyDescent="0.2">
      <c r="A319" s="536"/>
      <c r="B319" s="536"/>
    </row>
    <row r="320" spans="1:2" ht="12.75" customHeight="1" x14ac:dyDescent="0.2">
      <c r="A320" s="536"/>
      <c r="B320" s="536"/>
    </row>
    <row r="321" spans="1:2" ht="12.75" customHeight="1" x14ac:dyDescent="0.2">
      <c r="A321" s="536"/>
      <c r="B321" s="536"/>
    </row>
    <row r="322" spans="1:2" ht="12.75" customHeight="1" x14ac:dyDescent="0.2">
      <c r="A322" s="536"/>
      <c r="B322" s="536"/>
    </row>
    <row r="323" spans="1:2" ht="12.75" customHeight="1" x14ac:dyDescent="0.2">
      <c r="A323" s="536"/>
      <c r="B323" s="536"/>
    </row>
    <row r="324" spans="1:2" ht="12.75" customHeight="1" x14ac:dyDescent="0.2">
      <c r="A324" s="536"/>
      <c r="B324" s="536"/>
    </row>
    <row r="325" spans="1:2" ht="12.75" customHeight="1" x14ac:dyDescent="0.2">
      <c r="A325" s="536"/>
      <c r="B325" s="536"/>
    </row>
    <row r="326" spans="1:2" ht="12.75" customHeight="1" x14ac:dyDescent="0.2">
      <c r="A326" s="536"/>
      <c r="B326" s="536"/>
    </row>
    <row r="327" spans="1:2" ht="12.75" customHeight="1" x14ac:dyDescent="0.2">
      <c r="A327" s="536"/>
      <c r="B327" s="536"/>
    </row>
    <row r="328" spans="1:2" ht="12.75" customHeight="1" x14ac:dyDescent="0.2">
      <c r="A328" s="536"/>
      <c r="B328" s="536"/>
    </row>
    <row r="329" spans="1:2" ht="12.75" customHeight="1" x14ac:dyDescent="0.2">
      <c r="A329" s="536"/>
      <c r="B329" s="536"/>
    </row>
    <row r="330" spans="1:2" ht="12.75" customHeight="1" x14ac:dyDescent="0.2">
      <c r="A330" s="536"/>
      <c r="B330" s="536"/>
    </row>
    <row r="331" spans="1:2" ht="12.75" customHeight="1" x14ac:dyDescent="0.2">
      <c r="A331" s="536"/>
      <c r="B331" s="536"/>
    </row>
    <row r="332" spans="1:2" ht="12.75" customHeight="1" x14ac:dyDescent="0.2">
      <c r="A332" s="536"/>
      <c r="B332" s="536"/>
    </row>
    <row r="333" spans="1:2" ht="12.75" customHeight="1" x14ac:dyDescent="0.2">
      <c r="A333" s="536"/>
      <c r="B333" s="536"/>
    </row>
    <row r="334" spans="1:2" ht="12.75" customHeight="1" x14ac:dyDescent="0.2">
      <c r="A334" s="536"/>
      <c r="B334" s="536"/>
    </row>
    <row r="335" spans="1:2" ht="12.75" customHeight="1" x14ac:dyDescent="0.2">
      <c r="A335" s="536"/>
      <c r="B335" s="536"/>
    </row>
    <row r="336" spans="1:2" ht="12.75" customHeight="1" x14ac:dyDescent="0.2">
      <c r="A336" s="536"/>
      <c r="B336" s="536"/>
    </row>
    <row r="337" spans="1:2" ht="12.75" customHeight="1" x14ac:dyDescent="0.2">
      <c r="A337" s="536"/>
      <c r="B337" s="536"/>
    </row>
    <row r="338" spans="1:2" ht="12.75" customHeight="1" x14ac:dyDescent="0.2">
      <c r="A338" s="536"/>
      <c r="B338" s="536"/>
    </row>
    <row r="339" spans="1:2" ht="12.75" customHeight="1" x14ac:dyDescent="0.2">
      <c r="A339" s="536"/>
      <c r="B339" s="536"/>
    </row>
    <row r="340" spans="1:2" ht="12.75" customHeight="1" x14ac:dyDescent="0.2">
      <c r="A340" s="536"/>
      <c r="B340" s="536"/>
    </row>
    <row r="341" spans="1:2" ht="12.75" customHeight="1" x14ac:dyDescent="0.2">
      <c r="A341" s="536"/>
      <c r="B341" s="536"/>
    </row>
    <row r="342" spans="1:2" ht="12.75" customHeight="1" x14ac:dyDescent="0.2">
      <c r="A342" s="536"/>
      <c r="B342" s="536"/>
    </row>
    <row r="343" spans="1:2" ht="12.75" customHeight="1" x14ac:dyDescent="0.2">
      <c r="A343" s="536"/>
      <c r="B343" s="536"/>
    </row>
    <row r="344" spans="1:2" ht="12.75" customHeight="1" x14ac:dyDescent="0.2">
      <c r="A344" s="536"/>
      <c r="B344" s="536"/>
    </row>
    <row r="345" spans="1:2" ht="12.75" customHeight="1" x14ac:dyDescent="0.2">
      <c r="A345" s="536"/>
      <c r="B345" s="536"/>
    </row>
    <row r="346" spans="1:2" ht="12.75" customHeight="1" x14ac:dyDescent="0.2">
      <c r="A346" s="536"/>
      <c r="B346" s="536"/>
    </row>
    <row r="347" spans="1:2" ht="12.75" customHeight="1" x14ac:dyDescent="0.2">
      <c r="A347" s="536"/>
      <c r="B347" s="536"/>
    </row>
    <row r="348" spans="1:2" ht="12.75" customHeight="1" x14ac:dyDescent="0.2">
      <c r="A348" s="536"/>
      <c r="B348" s="536"/>
    </row>
    <row r="349" spans="1:2" ht="12.75" customHeight="1" x14ac:dyDescent="0.2">
      <c r="A349" s="536"/>
      <c r="B349" s="536"/>
    </row>
    <row r="350" spans="1:2" ht="12.75" customHeight="1" x14ac:dyDescent="0.2">
      <c r="A350" s="536"/>
      <c r="B350" s="536"/>
    </row>
    <row r="351" spans="1:2" ht="12.75" customHeight="1" x14ac:dyDescent="0.2">
      <c r="A351" s="536"/>
      <c r="B351" s="536"/>
    </row>
    <row r="352" spans="1:2" ht="12.75" customHeight="1" x14ac:dyDescent="0.2">
      <c r="A352" s="536"/>
      <c r="B352" s="536"/>
    </row>
    <row r="353" spans="1:2" ht="12.75" customHeight="1" x14ac:dyDescent="0.2">
      <c r="A353" s="536"/>
      <c r="B353" s="536"/>
    </row>
    <row r="354" spans="1:2" ht="12.75" customHeight="1" x14ac:dyDescent="0.2">
      <c r="A354" s="536"/>
      <c r="B354" s="536"/>
    </row>
    <row r="355" spans="1:2" ht="12.75" customHeight="1" x14ac:dyDescent="0.2">
      <c r="A355" s="536"/>
      <c r="B355" s="536"/>
    </row>
    <row r="356" spans="1:2" ht="12.75" customHeight="1" x14ac:dyDescent="0.2">
      <c r="A356" s="536"/>
      <c r="B356" s="536"/>
    </row>
    <row r="357" spans="1:2" ht="12.75" customHeight="1" x14ac:dyDescent="0.2">
      <c r="A357" s="536"/>
      <c r="B357" s="536"/>
    </row>
    <row r="358" spans="1:2" ht="12.75" customHeight="1" x14ac:dyDescent="0.2">
      <c r="A358" s="536"/>
      <c r="B358" s="536"/>
    </row>
    <row r="359" spans="1:2" ht="12.75" customHeight="1" x14ac:dyDescent="0.2">
      <c r="A359" s="536"/>
      <c r="B359" s="536"/>
    </row>
    <row r="360" spans="1:2" ht="12.75" customHeight="1" x14ac:dyDescent="0.2">
      <c r="A360" s="536"/>
      <c r="B360" s="536"/>
    </row>
    <row r="361" spans="1:2" ht="12.75" customHeight="1" x14ac:dyDescent="0.2">
      <c r="A361" s="536"/>
      <c r="B361" s="536"/>
    </row>
    <row r="362" spans="1:2" ht="12.75" customHeight="1" x14ac:dyDescent="0.2">
      <c r="A362" s="536"/>
      <c r="B362" s="536"/>
    </row>
    <row r="363" spans="1:2" ht="12.75" customHeight="1" x14ac:dyDescent="0.2">
      <c r="A363" s="536"/>
      <c r="B363" s="536"/>
    </row>
    <row r="364" spans="1:2" ht="12.75" customHeight="1" x14ac:dyDescent="0.2">
      <c r="A364" s="536"/>
      <c r="B364" s="536"/>
    </row>
    <row r="365" spans="1:2" ht="12.75" customHeight="1" x14ac:dyDescent="0.2">
      <c r="A365" s="536"/>
      <c r="B365" s="536"/>
    </row>
    <row r="366" spans="1:2" ht="12.75" customHeight="1" x14ac:dyDescent="0.2">
      <c r="A366" s="536"/>
      <c r="B366" s="536"/>
    </row>
    <row r="367" spans="1:2" ht="12.75" customHeight="1" x14ac:dyDescent="0.2">
      <c r="A367" s="536"/>
      <c r="B367" s="536"/>
    </row>
    <row r="368" spans="1:2" ht="12.75" customHeight="1" x14ac:dyDescent="0.2">
      <c r="A368" s="536"/>
      <c r="B368" s="536"/>
    </row>
    <row r="369" spans="1:2" ht="12.75" customHeight="1" x14ac:dyDescent="0.2">
      <c r="A369" s="536"/>
      <c r="B369" s="536"/>
    </row>
    <row r="370" spans="1:2" ht="12.75" customHeight="1" x14ac:dyDescent="0.2">
      <c r="A370" s="536"/>
      <c r="B370" s="536"/>
    </row>
    <row r="371" spans="1:2" ht="12.75" customHeight="1" x14ac:dyDescent="0.2">
      <c r="A371" s="536"/>
      <c r="B371" s="536"/>
    </row>
    <row r="372" spans="1:2" ht="12.75" customHeight="1" x14ac:dyDescent="0.2">
      <c r="A372" s="536"/>
      <c r="B372" s="536"/>
    </row>
    <row r="373" spans="1:2" ht="12.75" customHeight="1" x14ac:dyDescent="0.2">
      <c r="A373" s="536"/>
      <c r="B373" s="536"/>
    </row>
    <row r="374" spans="1:2" ht="12.75" customHeight="1" x14ac:dyDescent="0.2">
      <c r="A374" s="536"/>
      <c r="B374" s="536"/>
    </row>
    <row r="375" spans="1:2" ht="12.75" customHeight="1" x14ac:dyDescent="0.2">
      <c r="A375" s="536"/>
      <c r="B375" s="536"/>
    </row>
    <row r="376" spans="1:2" ht="12.75" customHeight="1" x14ac:dyDescent="0.2">
      <c r="A376" s="536"/>
      <c r="B376" s="536"/>
    </row>
    <row r="377" spans="1:2" ht="12.75" customHeight="1" x14ac:dyDescent="0.2">
      <c r="A377" s="536"/>
      <c r="B377" s="536"/>
    </row>
    <row r="378" spans="1:2" ht="12.75" customHeight="1" x14ac:dyDescent="0.2">
      <c r="A378" s="536"/>
      <c r="B378" s="536"/>
    </row>
    <row r="379" spans="1:2" ht="12.75" customHeight="1" x14ac:dyDescent="0.2">
      <c r="A379" s="536"/>
      <c r="B379" s="536"/>
    </row>
    <row r="380" spans="1:2" ht="12.75" customHeight="1" x14ac:dyDescent="0.2">
      <c r="A380" s="536"/>
      <c r="B380" s="536"/>
    </row>
    <row r="381" spans="1:2" ht="12.75" customHeight="1" x14ac:dyDescent="0.2">
      <c r="A381" s="536"/>
      <c r="B381" s="536"/>
    </row>
    <row r="382" spans="1:2" ht="12.75" customHeight="1" x14ac:dyDescent="0.2">
      <c r="A382" s="536"/>
      <c r="B382" s="536"/>
    </row>
    <row r="383" spans="1:2" ht="12.75" customHeight="1" x14ac:dyDescent="0.2">
      <c r="A383" s="536"/>
      <c r="B383" s="536"/>
    </row>
    <row r="384" spans="1:2" ht="12.75" customHeight="1" x14ac:dyDescent="0.2">
      <c r="A384" s="536"/>
      <c r="B384" s="536"/>
    </row>
    <row r="385" spans="1:2" ht="12.75" customHeight="1" x14ac:dyDescent="0.2">
      <c r="A385" s="536"/>
      <c r="B385" s="536"/>
    </row>
    <row r="386" spans="1:2" ht="12.75" customHeight="1" x14ac:dyDescent="0.2">
      <c r="A386" s="536"/>
      <c r="B386" s="536"/>
    </row>
    <row r="387" spans="1:2" ht="12.75" customHeight="1" x14ac:dyDescent="0.2">
      <c r="A387" s="536"/>
      <c r="B387" s="536"/>
    </row>
    <row r="388" spans="1:2" ht="12.75" customHeight="1" x14ac:dyDescent="0.2">
      <c r="A388" s="536"/>
      <c r="B388" s="536"/>
    </row>
    <row r="389" spans="1:2" ht="12.75" customHeight="1" x14ac:dyDescent="0.2">
      <c r="A389" s="536"/>
      <c r="B389" s="536"/>
    </row>
    <row r="390" spans="1:2" ht="12.75" customHeight="1" x14ac:dyDescent="0.2">
      <c r="A390" s="536"/>
      <c r="B390" s="536"/>
    </row>
    <row r="391" spans="1:2" ht="12.75" customHeight="1" x14ac:dyDescent="0.2">
      <c r="A391" s="536"/>
      <c r="B391" s="536"/>
    </row>
    <row r="392" spans="1:2" ht="12.75" customHeight="1" x14ac:dyDescent="0.2">
      <c r="A392" s="536"/>
      <c r="B392" s="536"/>
    </row>
    <row r="393" spans="1:2" ht="12.75" customHeight="1" x14ac:dyDescent="0.2">
      <c r="A393" s="536"/>
      <c r="B393" s="536"/>
    </row>
    <row r="394" spans="1:2" ht="12.75" customHeight="1" x14ac:dyDescent="0.2">
      <c r="A394" s="536"/>
      <c r="B394" s="536"/>
    </row>
    <row r="395" spans="1:2" ht="12.75" customHeight="1" x14ac:dyDescent="0.2">
      <c r="A395" s="536"/>
      <c r="B395" s="536"/>
    </row>
    <row r="396" spans="1:2" ht="12.75" customHeight="1" x14ac:dyDescent="0.2">
      <c r="A396" s="536"/>
      <c r="B396" s="536"/>
    </row>
    <row r="397" spans="1:2" ht="12.75" customHeight="1" x14ac:dyDescent="0.2">
      <c r="A397" s="536"/>
      <c r="B397" s="536"/>
    </row>
    <row r="398" spans="1:2" ht="12.75" customHeight="1" x14ac:dyDescent="0.2">
      <c r="A398" s="536"/>
      <c r="B398" s="536"/>
    </row>
    <row r="399" spans="1:2" ht="12.75" customHeight="1" x14ac:dyDescent="0.2">
      <c r="A399" s="536"/>
      <c r="B399" s="536"/>
    </row>
    <row r="400" spans="1:2" ht="12.75" customHeight="1" x14ac:dyDescent="0.2">
      <c r="A400" s="536"/>
      <c r="B400" s="536"/>
    </row>
    <row r="401" spans="1:2" ht="12.75" customHeight="1" x14ac:dyDescent="0.2">
      <c r="A401" s="536"/>
      <c r="B401" s="536"/>
    </row>
    <row r="402" spans="1:2" ht="12.75" customHeight="1" x14ac:dyDescent="0.2">
      <c r="A402" s="536"/>
      <c r="B402" s="536"/>
    </row>
    <row r="403" spans="1:2" ht="12.75" customHeight="1" x14ac:dyDescent="0.2">
      <c r="A403" s="536"/>
      <c r="B403" s="536"/>
    </row>
    <row r="404" spans="1:2" ht="12.75" customHeight="1" x14ac:dyDescent="0.2">
      <c r="A404" s="536"/>
      <c r="B404" s="536"/>
    </row>
    <row r="405" spans="1:2" ht="12.75" customHeight="1" x14ac:dyDescent="0.2">
      <c r="A405" s="536"/>
      <c r="B405" s="536"/>
    </row>
    <row r="406" spans="1:2" ht="12.75" customHeight="1" x14ac:dyDescent="0.2">
      <c r="A406" s="536"/>
      <c r="B406" s="536"/>
    </row>
    <row r="407" spans="1:2" ht="12.75" customHeight="1" x14ac:dyDescent="0.2">
      <c r="A407" s="536"/>
      <c r="B407" s="536"/>
    </row>
    <row r="408" spans="1:2" ht="12.75" customHeight="1" x14ac:dyDescent="0.2">
      <c r="A408" s="536"/>
      <c r="B408" s="536"/>
    </row>
    <row r="409" spans="1:2" ht="12.75" customHeight="1" x14ac:dyDescent="0.2">
      <c r="A409" s="536"/>
      <c r="B409" s="536"/>
    </row>
    <row r="410" spans="1:2" ht="12.75" customHeight="1" x14ac:dyDescent="0.2">
      <c r="A410" s="536"/>
      <c r="B410" s="536"/>
    </row>
    <row r="411" spans="1:2" ht="12.75" customHeight="1" x14ac:dyDescent="0.2">
      <c r="A411" s="536"/>
      <c r="B411" s="536"/>
    </row>
    <row r="412" spans="1:2" ht="12.75" customHeight="1" x14ac:dyDescent="0.2">
      <c r="A412" s="536"/>
      <c r="B412" s="536"/>
    </row>
    <row r="413" spans="1:2" ht="12.75" customHeight="1" x14ac:dyDescent="0.2">
      <c r="A413" s="536"/>
      <c r="B413" s="536"/>
    </row>
    <row r="414" spans="1:2" ht="12.75" customHeight="1" x14ac:dyDescent="0.2">
      <c r="A414" s="536"/>
      <c r="B414" s="536"/>
    </row>
    <row r="415" spans="1:2" ht="12.75" customHeight="1" x14ac:dyDescent="0.2">
      <c r="A415" s="536"/>
      <c r="B415" s="536"/>
    </row>
    <row r="416" spans="1:2" ht="12.75" customHeight="1" x14ac:dyDescent="0.2">
      <c r="A416" s="536"/>
      <c r="B416" s="536"/>
    </row>
    <row r="417" spans="1:2" ht="12.75" customHeight="1" x14ac:dyDescent="0.2">
      <c r="A417" s="536"/>
      <c r="B417" s="536"/>
    </row>
    <row r="418" spans="1:2" ht="12.75" customHeight="1" x14ac:dyDescent="0.2">
      <c r="A418" s="536"/>
      <c r="B418" s="536"/>
    </row>
    <row r="419" spans="1:2" ht="12.75" customHeight="1" x14ac:dyDescent="0.2">
      <c r="A419" s="536"/>
      <c r="B419" s="536"/>
    </row>
    <row r="420" spans="1:2" ht="12.75" customHeight="1" x14ac:dyDescent="0.2">
      <c r="A420" s="536"/>
      <c r="B420" s="536"/>
    </row>
    <row r="421" spans="1:2" ht="12.75" customHeight="1" x14ac:dyDescent="0.2">
      <c r="A421" s="536"/>
      <c r="B421" s="536"/>
    </row>
    <row r="422" spans="1:2" ht="12.75" customHeight="1" x14ac:dyDescent="0.2">
      <c r="A422" s="536"/>
      <c r="B422" s="536"/>
    </row>
    <row r="423" spans="1:2" ht="12.75" customHeight="1" x14ac:dyDescent="0.2">
      <c r="A423" s="536"/>
      <c r="B423" s="536"/>
    </row>
    <row r="424" spans="1:2" ht="12.75" customHeight="1" x14ac:dyDescent="0.2">
      <c r="A424" s="536"/>
      <c r="B424" s="536"/>
    </row>
    <row r="425" spans="1:2" ht="12.75" customHeight="1" x14ac:dyDescent="0.2">
      <c r="A425" s="536"/>
      <c r="B425" s="536"/>
    </row>
    <row r="426" spans="1:2" ht="12.75" customHeight="1" x14ac:dyDescent="0.2">
      <c r="A426" s="536"/>
      <c r="B426" s="536"/>
    </row>
    <row r="427" spans="1:2" ht="12.75" customHeight="1" x14ac:dyDescent="0.2">
      <c r="A427" s="536"/>
      <c r="B427" s="536"/>
    </row>
    <row r="428" spans="1:2" ht="12.75" customHeight="1" x14ac:dyDescent="0.2">
      <c r="A428" s="536"/>
      <c r="B428" s="536"/>
    </row>
    <row r="429" spans="1:2" ht="12.75" customHeight="1" x14ac:dyDescent="0.2">
      <c r="A429" s="536"/>
      <c r="B429" s="536"/>
    </row>
    <row r="430" spans="1:2" ht="12.75" customHeight="1" x14ac:dyDescent="0.2">
      <c r="A430" s="536"/>
      <c r="B430" s="536"/>
    </row>
    <row r="431" spans="1:2" ht="12.75" customHeight="1" x14ac:dyDescent="0.2">
      <c r="A431" s="536"/>
      <c r="B431" s="536"/>
    </row>
    <row r="432" spans="1:2" ht="12.75" customHeight="1" x14ac:dyDescent="0.2">
      <c r="A432" s="536"/>
      <c r="B432" s="536"/>
    </row>
    <row r="433" spans="1:2" ht="12.75" customHeight="1" x14ac:dyDescent="0.2">
      <c r="A433" s="536"/>
      <c r="B433" s="536"/>
    </row>
    <row r="434" spans="1:2" ht="12.75" customHeight="1" x14ac:dyDescent="0.2">
      <c r="A434" s="536"/>
      <c r="B434" s="536"/>
    </row>
    <row r="435" spans="1:2" ht="12.75" customHeight="1" x14ac:dyDescent="0.2">
      <c r="A435" s="536"/>
      <c r="B435" s="536"/>
    </row>
    <row r="436" spans="1:2" ht="12.75" customHeight="1" x14ac:dyDescent="0.2">
      <c r="A436" s="536"/>
      <c r="B436" s="536"/>
    </row>
    <row r="437" spans="1:2" ht="12.75" customHeight="1" x14ac:dyDescent="0.2">
      <c r="A437" s="536"/>
      <c r="B437" s="536"/>
    </row>
    <row r="438" spans="1:2" ht="12.75" customHeight="1" x14ac:dyDescent="0.2">
      <c r="A438" s="536"/>
      <c r="B438" s="536"/>
    </row>
    <row r="439" spans="1:2" ht="12.75" customHeight="1" x14ac:dyDescent="0.2">
      <c r="A439" s="536"/>
      <c r="B439" s="536"/>
    </row>
    <row r="440" spans="1:2" ht="12.75" customHeight="1" x14ac:dyDescent="0.2">
      <c r="A440" s="536"/>
      <c r="B440" s="536"/>
    </row>
    <row r="441" spans="1:2" ht="12.75" customHeight="1" x14ac:dyDescent="0.2">
      <c r="A441" s="536"/>
      <c r="B441" s="536"/>
    </row>
    <row r="442" spans="1:2" ht="12.75" customHeight="1" x14ac:dyDescent="0.2">
      <c r="A442" s="536"/>
      <c r="B442" s="536"/>
    </row>
    <row r="443" spans="1:2" ht="12.75" customHeight="1" x14ac:dyDescent="0.2">
      <c r="A443" s="536"/>
      <c r="B443" s="536"/>
    </row>
    <row r="444" spans="1:2" ht="12.75" customHeight="1" x14ac:dyDescent="0.2">
      <c r="A444" s="536"/>
      <c r="B444" s="536"/>
    </row>
    <row r="445" spans="1:2" ht="12.75" customHeight="1" x14ac:dyDescent="0.2">
      <c r="A445" s="536"/>
      <c r="B445" s="536"/>
    </row>
    <row r="446" spans="1:2" ht="12.75" customHeight="1" x14ac:dyDescent="0.2">
      <c r="A446" s="536"/>
      <c r="B446" s="536"/>
    </row>
    <row r="447" spans="1:2" ht="12.75" customHeight="1" x14ac:dyDescent="0.2">
      <c r="A447" s="536"/>
      <c r="B447" s="536"/>
    </row>
    <row r="448" spans="1:2" ht="12.75" customHeight="1" x14ac:dyDescent="0.2">
      <c r="A448" s="536"/>
      <c r="B448" s="536"/>
    </row>
    <row r="449" spans="1:2" ht="12.75" customHeight="1" x14ac:dyDescent="0.2">
      <c r="A449" s="536"/>
      <c r="B449" s="536"/>
    </row>
    <row r="450" spans="1:2" ht="12.75" customHeight="1" x14ac:dyDescent="0.2">
      <c r="A450" s="536"/>
      <c r="B450" s="536"/>
    </row>
    <row r="451" spans="1:2" ht="12.75" customHeight="1" x14ac:dyDescent="0.2">
      <c r="A451" s="536"/>
      <c r="B451" s="536"/>
    </row>
    <row r="452" spans="1:2" ht="12.75" customHeight="1" x14ac:dyDescent="0.2">
      <c r="A452" s="536"/>
      <c r="B452" s="536"/>
    </row>
    <row r="453" spans="1:2" ht="12.75" customHeight="1" x14ac:dyDescent="0.2">
      <c r="A453" s="536"/>
      <c r="B453" s="536"/>
    </row>
    <row r="454" spans="1:2" ht="12.75" customHeight="1" x14ac:dyDescent="0.2">
      <c r="A454" s="536"/>
      <c r="B454" s="536"/>
    </row>
    <row r="455" spans="1:2" ht="12.75" customHeight="1" x14ac:dyDescent="0.2">
      <c r="A455" s="536"/>
      <c r="B455" s="536"/>
    </row>
    <row r="456" spans="1:2" ht="12.75" customHeight="1" x14ac:dyDescent="0.2">
      <c r="A456" s="536"/>
      <c r="B456" s="536"/>
    </row>
    <row r="457" spans="1:2" ht="12.75" customHeight="1" x14ac:dyDescent="0.2">
      <c r="A457" s="536"/>
      <c r="B457" s="536"/>
    </row>
    <row r="458" spans="1:2" ht="12.75" customHeight="1" x14ac:dyDescent="0.2">
      <c r="A458" s="536"/>
      <c r="B458" s="536"/>
    </row>
    <row r="459" spans="1:2" ht="12.75" customHeight="1" x14ac:dyDescent="0.2">
      <c r="A459" s="536"/>
      <c r="B459" s="536"/>
    </row>
    <row r="460" spans="1:2" ht="12.75" customHeight="1" x14ac:dyDescent="0.2">
      <c r="A460" s="536"/>
      <c r="B460" s="536"/>
    </row>
    <row r="461" spans="1:2" ht="12.75" customHeight="1" x14ac:dyDescent="0.2">
      <c r="A461" s="536"/>
      <c r="B461" s="536"/>
    </row>
    <row r="462" spans="1:2" ht="12.75" customHeight="1" x14ac:dyDescent="0.2">
      <c r="A462" s="536"/>
      <c r="B462" s="536"/>
    </row>
    <row r="463" spans="1:2" ht="12.75" customHeight="1" x14ac:dyDescent="0.2">
      <c r="A463" s="536"/>
      <c r="B463" s="536"/>
    </row>
    <row r="464" spans="1:2" ht="12.75" customHeight="1" x14ac:dyDescent="0.2">
      <c r="A464" s="536"/>
      <c r="B464" s="536"/>
    </row>
    <row r="465" spans="1:2" ht="12.75" customHeight="1" x14ac:dyDescent="0.2">
      <c r="A465" s="536"/>
      <c r="B465" s="536"/>
    </row>
    <row r="466" spans="1:2" ht="12.75" customHeight="1" x14ac:dyDescent="0.2">
      <c r="A466" s="536"/>
      <c r="B466" s="536"/>
    </row>
    <row r="467" spans="1:2" ht="12.75" customHeight="1" x14ac:dyDescent="0.2">
      <c r="A467" s="536"/>
      <c r="B467" s="536"/>
    </row>
    <row r="468" spans="1:2" ht="12.75" customHeight="1" x14ac:dyDescent="0.2">
      <c r="A468" s="536"/>
      <c r="B468" s="536"/>
    </row>
    <row r="469" spans="1:2" ht="12.75" customHeight="1" x14ac:dyDescent="0.2">
      <c r="A469" s="536"/>
      <c r="B469" s="536"/>
    </row>
    <row r="470" spans="1:2" ht="12.75" customHeight="1" x14ac:dyDescent="0.2">
      <c r="A470" s="536"/>
      <c r="B470" s="536"/>
    </row>
    <row r="471" spans="1:2" ht="12.75" customHeight="1" x14ac:dyDescent="0.2">
      <c r="A471" s="536"/>
      <c r="B471" s="536"/>
    </row>
    <row r="472" spans="1:2" ht="12.75" customHeight="1" x14ac:dyDescent="0.2">
      <c r="A472" s="536"/>
      <c r="B472" s="536"/>
    </row>
    <row r="473" spans="1:2" ht="12.75" customHeight="1" x14ac:dyDescent="0.2">
      <c r="A473" s="536"/>
      <c r="B473" s="536"/>
    </row>
    <row r="474" spans="1:2" ht="12.75" customHeight="1" x14ac:dyDescent="0.2">
      <c r="A474" s="536"/>
      <c r="B474" s="536"/>
    </row>
    <row r="475" spans="1:2" ht="12.75" customHeight="1" x14ac:dyDescent="0.2">
      <c r="A475" s="536"/>
      <c r="B475" s="536"/>
    </row>
    <row r="476" spans="1:2" ht="12.75" customHeight="1" x14ac:dyDescent="0.2">
      <c r="A476" s="536"/>
      <c r="B476" s="536"/>
    </row>
    <row r="477" spans="1:2" ht="12.75" customHeight="1" x14ac:dyDescent="0.2">
      <c r="A477" s="536"/>
      <c r="B477" s="536"/>
    </row>
    <row r="478" spans="1:2" ht="12.75" customHeight="1" x14ac:dyDescent="0.2">
      <c r="A478" s="536"/>
      <c r="B478" s="536"/>
    </row>
    <row r="479" spans="1:2" ht="12.75" customHeight="1" x14ac:dyDescent="0.2">
      <c r="A479" s="536"/>
      <c r="B479" s="536"/>
    </row>
    <row r="480" spans="1:2" ht="12.75" customHeight="1" x14ac:dyDescent="0.2">
      <c r="A480" s="536"/>
      <c r="B480" s="536"/>
    </row>
    <row r="481" spans="1:2" ht="12.75" customHeight="1" x14ac:dyDescent="0.2">
      <c r="A481" s="536"/>
      <c r="B481" s="536"/>
    </row>
    <row r="482" spans="1:2" ht="12.75" customHeight="1" x14ac:dyDescent="0.2">
      <c r="A482" s="536"/>
      <c r="B482" s="536"/>
    </row>
    <row r="483" spans="1:2" ht="12.75" customHeight="1" x14ac:dyDescent="0.2">
      <c r="A483" s="536"/>
      <c r="B483" s="536"/>
    </row>
    <row r="484" spans="1:2" ht="12.75" customHeight="1" x14ac:dyDescent="0.2">
      <c r="A484" s="536"/>
      <c r="B484" s="536"/>
    </row>
    <row r="485" spans="1:2" ht="12.75" customHeight="1" x14ac:dyDescent="0.2">
      <c r="A485" s="536"/>
      <c r="B485" s="536"/>
    </row>
    <row r="486" spans="1:2" ht="12.75" customHeight="1" x14ac:dyDescent="0.2">
      <c r="A486" s="536"/>
      <c r="B486" s="536"/>
    </row>
    <row r="487" spans="1:2" ht="12.75" customHeight="1" x14ac:dyDescent="0.2">
      <c r="A487" s="536"/>
      <c r="B487" s="536"/>
    </row>
    <row r="488" spans="1:2" ht="12.75" customHeight="1" x14ac:dyDescent="0.2">
      <c r="A488" s="536"/>
      <c r="B488" s="536"/>
    </row>
    <row r="489" spans="1:2" ht="12.75" customHeight="1" x14ac:dyDescent="0.2">
      <c r="A489" s="536"/>
      <c r="B489" s="536"/>
    </row>
    <row r="490" spans="1:2" ht="12.75" customHeight="1" x14ac:dyDescent="0.2">
      <c r="A490" s="536"/>
      <c r="B490" s="536"/>
    </row>
    <row r="491" spans="1:2" ht="12.75" customHeight="1" x14ac:dyDescent="0.2">
      <c r="A491" s="536"/>
      <c r="B491" s="536"/>
    </row>
    <row r="492" spans="1:2" ht="12.75" customHeight="1" x14ac:dyDescent="0.2">
      <c r="A492" s="536"/>
      <c r="B492" s="536"/>
    </row>
    <row r="493" spans="1:2" ht="12.75" customHeight="1" x14ac:dyDescent="0.2">
      <c r="A493" s="536"/>
      <c r="B493" s="536"/>
    </row>
    <row r="494" spans="1:2" ht="12.75" customHeight="1" x14ac:dyDescent="0.2">
      <c r="A494" s="536"/>
      <c r="B494" s="536"/>
    </row>
    <row r="495" spans="1:2" ht="12.75" customHeight="1" x14ac:dyDescent="0.2">
      <c r="A495" s="536"/>
      <c r="B495" s="536"/>
    </row>
    <row r="496" spans="1:2" ht="12.75" customHeight="1" x14ac:dyDescent="0.2">
      <c r="A496" s="536"/>
      <c r="B496" s="536"/>
    </row>
    <row r="497" spans="1:2" ht="12.75" customHeight="1" x14ac:dyDescent="0.2">
      <c r="A497" s="536"/>
      <c r="B497" s="536"/>
    </row>
    <row r="498" spans="1:2" ht="12.75" customHeight="1" x14ac:dyDescent="0.2">
      <c r="A498" s="536"/>
      <c r="B498" s="536"/>
    </row>
    <row r="499" spans="1:2" ht="12.75" customHeight="1" x14ac:dyDescent="0.2">
      <c r="A499" s="536"/>
      <c r="B499" s="536"/>
    </row>
    <row r="500" spans="1:2" ht="12.75" customHeight="1" x14ac:dyDescent="0.2">
      <c r="A500" s="536"/>
      <c r="B500" s="536"/>
    </row>
    <row r="501" spans="1:2" ht="12.75" customHeight="1" x14ac:dyDescent="0.2">
      <c r="A501" s="536"/>
      <c r="B501" s="536"/>
    </row>
    <row r="502" spans="1:2" ht="12.75" customHeight="1" x14ac:dyDescent="0.2">
      <c r="A502" s="536"/>
      <c r="B502" s="536"/>
    </row>
    <row r="503" spans="1:2" ht="12.75" customHeight="1" x14ac:dyDescent="0.2">
      <c r="A503" s="536"/>
      <c r="B503" s="536"/>
    </row>
    <row r="504" spans="1:2" ht="12.75" customHeight="1" x14ac:dyDescent="0.2">
      <c r="A504" s="536"/>
      <c r="B504" s="536"/>
    </row>
    <row r="505" spans="1:2" ht="12.75" customHeight="1" x14ac:dyDescent="0.2">
      <c r="A505" s="536"/>
      <c r="B505" s="536"/>
    </row>
    <row r="506" spans="1:2" ht="12.75" customHeight="1" x14ac:dyDescent="0.2">
      <c r="A506" s="536"/>
      <c r="B506" s="536"/>
    </row>
    <row r="507" spans="1:2" ht="12.75" customHeight="1" x14ac:dyDescent="0.2">
      <c r="A507" s="536"/>
      <c r="B507" s="536"/>
    </row>
    <row r="508" spans="1:2" ht="12.75" customHeight="1" x14ac:dyDescent="0.2">
      <c r="A508" s="536"/>
      <c r="B508" s="536"/>
    </row>
    <row r="509" spans="1:2" ht="12.75" customHeight="1" x14ac:dyDescent="0.2">
      <c r="A509" s="536"/>
      <c r="B509" s="536"/>
    </row>
    <row r="510" spans="1:2" ht="12.75" customHeight="1" x14ac:dyDescent="0.2">
      <c r="A510" s="536"/>
      <c r="B510" s="536"/>
    </row>
    <row r="511" spans="1:2" ht="12.75" customHeight="1" x14ac:dyDescent="0.2">
      <c r="A511" s="536"/>
      <c r="B511" s="536"/>
    </row>
    <row r="512" spans="1:2" ht="12.75" customHeight="1" x14ac:dyDescent="0.2">
      <c r="A512" s="536"/>
      <c r="B512" s="536"/>
    </row>
    <row r="513" spans="1:2" ht="12.75" customHeight="1" x14ac:dyDescent="0.2">
      <c r="A513" s="536"/>
      <c r="B513" s="536"/>
    </row>
    <row r="514" spans="1:2" ht="12.75" customHeight="1" x14ac:dyDescent="0.2">
      <c r="A514" s="536"/>
      <c r="B514" s="536"/>
    </row>
    <row r="515" spans="1:2" ht="12.75" customHeight="1" x14ac:dyDescent="0.2">
      <c r="A515" s="536"/>
      <c r="B515" s="536"/>
    </row>
    <row r="516" spans="1:2" ht="12.75" customHeight="1" x14ac:dyDescent="0.2">
      <c r="A516" s="536"/>
      <c r="B516" s="536"/>
    </row>
    <row r="517" spans="1:2" ht="12.75" customHeight="1" x14ac:dyDescent="0.2">
      <c r="A517" s="536"/>
      <c r="B517" s="536"/>
    </row>
    <row r="518" spans="1:2" ht="12.75" customHeight="1" x14ac:dyDescent="0.2">
      <c r="A518" s="536"/>
      <c r="B518" s="536"/>
    </row>
    <row r="519" spans="1:2" ht="12.75" customHeight="1" x14ac:dyDescent="0.2">
      <c r="A519" s="536"/>
      <c r="B519" s="536"/>
    </row>
    <row r="520" spans="1:2" ht="12.75" customHeight="1" x14ac:dyDescent="0.2">
      <c r="A520" s="536"/>
      <c r="B520" s="536"/>
    </row>
    <row r="521" spans="1:2" ht="12.75" customHeight="1" x14ac:dyDescent="0.2">
      <c r="A521" s="536"/>
      <c r="B521" s="536"/>
    </row>
    <row r="522" spans="1:2" ht="12.75" customHeight="1" x14ac:dyDescent="0.2">
      <c r="A522" s="536"/>
      <c r="B522" s="536"/>
    </row>
    <row r="523" spans="1:2" ht="12.75" customHeight="1" x14ac:dyDescent="0.2">
      <c r="A523" s="536"/>
      <c r="B523" s="536"/>
    </row>
    <row r="524" spans="1:2" ht="12.75" customHeight="1" x14ac:dyDescent="0.2">
      <c r="A524" s="536"/>
      <c r="B524" s="536"/>
    </row>
    <row r="525" spans="1:2" ht="12.75" customHeight="1" x14ac:dyDescent="0.2">
      <c r="A525" s="536"/>
      <c r="B525" s="536"/>
    </row>
    <row r="526" spans="1:2" ht="12.75" customHeight="1" x14ac:dyDescent="0.2">
      <c r="A526" s="536"/>
      <c r="B526" s="536"/>
    </row>
    <row r="527" spans="1:2" ht="12.75" customHeight="1" x14ac:dyDescent="0.2">
      <c r="A527" s="536"/>
      <c r="B527" s="536"/>
    </row>
    <row r="528" spans="1:2" ht="12.75" customHeight="1" x14ac:dyDescent="0.2">
      <c r="A528" s="536"/>
      <c r="B528" s="536"/>
    </row>
    <row r="529" spans="1:2" ht="12.75" customHeight="1" x14ac:dyDescent="0.2">
      <c r="A529" s="536"/>
      <c r="B529" s="536"/>
    </row>
    <row r="530" spans="1:2" ht="12.75" customHeight="1" x14ac:dyDescent="0.2">
      <c r="A530" s="536"/>
      <c r="B530" s="536"/>
    </row>
    <row r="531" spans="1:2" ht="12.75" customHeight="1" x14ac:dyDescent="0.2">
      <c r="A531" s="536"/>
      <c r="B531" s="536"/>
    </row>
    <row r="532" spans="1:2" ht="12.75" customHeight="1" x14ac:dyDescent="0.2">
      <c r="A532" s="536"/>
      <c r="B532" s="536"/>
    </row>
    <row r="533" spans="1:2" ht="12.75" customHeight="1" x14ac:dyDescent="0.2">
      <c r="A533" s="536"/>
      <c r="B533" s="536"/>
    </row>
    <row r="534" spans="1:2" ht="12.75" customHeight="1" x14ac:dyDescent="0.2">
      <c r="A534" s="536"/>
      <c r="B534" s="536"/>
    </row>
    <row r="535" spans="1:2" ht="12.75" customHeight="1" x14ac:dyDescent="0.2">
      <c r="A535" s="536"/>
      <c r="B535" s="536"/>
    </row>
    <row r="536" spans="1:2" ht="12.75" customHeight="1" x14ac:dyDescent="0.2">
      <c r="A536" s="536"/>
      <c r="B536" s="536"/>
    </row>
    <row r="537" spans="1:2" ht="12.75" customHeight="1" x14ac:dyDescent="0.2">
      <c r="A537" s="536"/>
      <c r="B537" s="536"/>
    </row>
    <row r="538" spans="1:2" ht="12.75" customHeight="1" x14ac:dyDescent="0.2">
      <c r="A538" s="536"/>
      <c r="B538" s="536"/>
    </row>
    <row r="539" spans="1:2" ht="12.75" customHeight="1" x14ac:dyDescent="0.2">
      <c r="A539" s="536"/>
      <c r="B539" s="536"/>
    </row>
    <row r="540" spans="1:2" ht="12.75" customHeight="1" x14ac:dyDescent="0.2">
      <c r="A540" s="536"/>
      <c r="B540" s="536"/>
    </row>
    <row r="541" spans="1:2" ht="12.75" customHeight="1" x14ac:dyDescent="0.2">
      <c r="A541" s="536"/>
      <c r="B541" s="536"/>
    </row>
    <row r="542" spans="1:2" ht="12.75" customHeight="1" x14ac:dyDescent="0.2">
      <c r="A542" s="536"/>
      <c r="B542" s="536"/>
    </row>
    <row r="543" spans="1:2" ht="12.75" customHeight="1" x14ac:dyDescent="0.2">
      <c r="A543" s="536"/>
      <c r="B543" s="536"/>
    </row>
    <row r="544" spans="1:2" ht="12.75" customHeight="1" x14ac:dyDescent="0.2">
      <c r="A544" s="536"/>
      <c r="B544" s="536"/>
    </row>
    <row r="545" spans="1:2" ht="12.75" customHeight="1" x14ac:dyDescent="0.2">
      <c r="A545" s="536"/>
      <c r="B545" s="536"/>
    </row>
    <row r="546" spans="1:2" ht="12.75" customHeight="1" x14ac:dyDescent="0.2">
      <c r="A546" s="536"/>
      <c r="B546" s="536"/>
    </row>
    <row r="547" spans="1:2" ht="12.75" customHeight="1" x14ac:dyDescent="0.2">
      <c r="A547" s="536"/>
      <c r="B547" s="536"/>
    </row>
    <row r="548" spans="1:2" ht="12.75" customHeight="1" x14ac:dyDescent="0.2">
      <c r="A548" s="536"/>
      <c r="B548" s="536"/>
    </row>
    <row r="549" spans="1:2" ht="12.75" customHeight="1" x14ac:dyDescent="0.2">
      <c r="A549" s="536"/>
      <c r="B549" s="536"/>
    </row>
    <row r="550" spans="1:2" ht="12.75" customHeight="1" x14ac:dyDescent="0.2">
      <c r="A550" s="536"/>
      <c r="B550" s="536"/>
    </row>
    <row r="551" spans="1:2" ht="12.75" customHeight="1" x14ac:dyDescent="0.2">
      <c r="A551" s="536"/>
      <c r="B551" s="536"/>
    </row>
    <row r="552" spans="1:2" ht="12.75" customHeight="1" x14ac:dyDescent="0.2">
      <c r="A552" s="536"/>
      <c r="B552" s="536"/>
    </row>
    <row r="553" spans="1:2" ht="12.75" customHeight="1" x14ac:dyDescent="0.2">
      <c r="A553" s="536"/>
      <c r="B553" s="536"/>
    </row>
    <row r="554" spans="1:2" ht="12.75" customHeight="1" x14ac:dyDescent="0.2">
      <c r="A554" s="536"/>
      <c r="B554" s="536"/>
    </row>
    <row r="555" spans="1:2" ht="12.75" customHeight="1" x14ac:dyDescent="0.2">
      <c r="A555" s="536"/>
      <c r="B555" s="536"/>
    </row>
    <row r="556" spans="1:2" ht="12.75" customHeight="1" x14ac:dyDescent="0.2">
      <c r="A556" s="536"/>
      <c r="B556" s="536"/>
    </row>
    <row r="557" spans="1:2" ht="12.75" customHeight="1" x14ac:dyDescent="0.2">
      <c r="A557" s="536"/>
      <c r="B557" s="536"/>
    </row>
    <row r="558" spans="1:2" ht="12.75" customHeight="1" x14ac:dyDescent="0.2">
      <c r="A558" s="536"/>
      <c r="B558" s="536"/>
    </row>
    <row r="559" spans="1:2" ht="12.75" customHeight="1" x14ac:dyDescent="0.2">
      <c r="A559" s="536"/>
      <c r="B559" s="536"/>
    </row>
    <row r="560" spans="1:2" ht="12.75" customHeight="1" x14ac:dyDescent="0.2">
      <c r="A560" s="536"/>
      <c r="B560" s="536"/>
    </row>
    <row r="561" spans="1:2" ht="12.75" customHeight="1" x14ac:dyDescent="0.2">
      <c r="A561" s="536"/>
      <c r="B561" s="536"/>
    </row>
    <row r="562" spans="1:2" ht="12.75" customHeight="1" x14ac:dyDescent="0.2">
      <c r="A562" s="536"/>
      <c r="B562" s="536"/>
    </row>
    <row r="563" spans="1:2" ht="12.75" customHeight="1" x14ac:dyDescent="0.2">
      <c r="A563" s="536"/>
      <c r="B563" s="536"/>
    </row>
    <row r="564" spans="1:2" ht="12.75" customHeight="1" x14ac:dyDescent="0.2">
      <c r="A564" s="536"/>
      <c r="B564" s="536"/>
    </row>
    <row r="565" spans="1:2" ht="12.75" customHeight="1" x14ac:dyDescent="0.2">
      <c r="A565" s="536"/>
      <c r="B565" s="536"/>
    </row>
    <row r="566" spans="1:2" ht="12.75" customHeight="1" x14ac:dyDescent="0.2">
      <c r="A566" s="536"/>
      <c r="B566" s="536"/>
    </row>
    <row r="567" spans="1:2" ht="12.75" customHeight="1" x14ac:dyDescent="0.2">
      <c r="A567" s="536"/>
      <c r="B567" s="536"/>
    </row>
    <row r="568" spans="1:2" ht="12.75" customHeight="1" x14ac:dyDescent="0.2">
      <c r="A568" s="536"/>
      <c r="B568" s="536"/>
    </row>
    <row r="569" spans="1:2" ht="12.75" customHeight="1" x14ac:dyDescent="0.2">
      <c r="A569" s="536"/>
      <c r="B569" s="536"/>
    </row>
    <row r="570" spans="1:2" ht="12.75" customHeight="1" x14ac:dyDescent="0.2">
      <c r="A570" s="536"/>
      <c r="B570" s="536"/>
    </row>
    <row r="571" spans="1:2" ht="12.75" customHeight="1" x14ac:dyDescent="0.2">
      <c r="A571" s="536"/>
      <c r="B571" s="536"/>
    </row>
    <row r="572" spans="1:2" ht="12.75" customHeight="1" x14ac:dyDescent="0.2">
      <c r="A572" s="536"/>
      <c r="B572" s="536"/>
    </row>
    <row r="573" spans="1:2" ht="12.75" customHeight="1" x14ac:dyDescent="0.2">
      <c r="A573" s="536"/>
      <c r="B573" s="536"/>
    </row>
    <row r="574" spans="1:2" ht="12.75" customHeight="1" x14ac:dyDescent="0.2">
      <c r="A574" s="536"/>
      <c r="B574" s="536"/>
    </row>
    <row r="575" spans="1:2" ht="12.75" customHeight="1" x14ac:dyDescent="0.2">
      <c r="A575" s="536"/>
      <c r="B575" s="536"/>
    </row>
    <row r="576" spans="1:2" ht="12.75" customHeight="1" x14ac:dyDescent="0.2">
      <c r="A576" s="536"/>
      <c r="B576" s="536"/>
    </row>
    <row r="577" spans="1:2" ht="12.75" customHeight="1" x14ac:dyDescent="0.2">
      <c r="A577" s="536"/>
      <c r="B577" s="536"/>
    </row>
    <row r="578" spans="1:2" ht="12.75" customHeight="1" x14ac:dyDescent="0.2">
      <c r="A578" s="536"/>
      <c r="B578" s="536"/>
    </row>
    <row r="579" spans="1:2" ht="12.75" customHeight="1" x14ac:dyDescent="0.2">
      <c r="A579" s="536"/>
      <c r="B579" s="536"/>
    </row>
    <row r="580" spans="1:2" ht="12.75" customHeight="1" x14ac:dyDescent="0.2">
      <c r="A580" s="536"/>
      <c r="B580" s="536"/>
    </row>
    <row r="581" spans="1:2" ht="12.75" customHeight="1" x14ac:dyDescent="0.2">
      <c r="A581" s="536"/>
      <c r="B581" s="536"/>
    </row>
    <row r="582" spans="1:2" ht="12.75" customHeight="1" x14ac:dyDescent="0.2">
      <c r="A582" s="536"/>
      <c r="B582" s="536"/>
    </row>
    <row r="583" spans="1:2" ht="12.75" customHeight="1" x14ac:dyDescent="0.2">
      <c r="A583" s="536"/>
      <c r="B583" s="536"/>
    </row>
    <row r="584" spans="1:2" ht="12.75" customHeight="1" x14ac:dyDescent="0.2">
      <c r="A584" s="536"/>
      <c r="B584" s="536"/>
    </row>
    <row r="585" spans="1:2" ht="12.75" customHeight="1" x14ac:dyDescent="0.2">
      <c r="A585" s="536"/>
      <c r="B585" s="536"/>
    </row>
    <row r="586" spans="1:2" ht="12.75" customHeight="1" x14ac:dyDescent="0.2">
      <c r="A586" s="536"/>
      <c r="B586" s="536"/>
    </row>
    <row r="587" spans="1:2" ht="12.75" customHeight="1" x14ac:dyDescent="0.2">
      <c r="A587" s="536"/>
      <c r="B587" s="536"/>
    </row>
    <row r="588" spans="1:2" ht="12.75" customHeight="1" x14ac:dyDescent="0.2">
      <c r="A588" s="536"/>
      <c r="B588" s="536"/>
    </row>
    <row r="589" spans="1:2" ht="12.75" customHeight="1" x14ac:dyDescent="0.2">
      <c r="A589" s="536"/>
      <c r="B589" s="536"/>
    </row>
    <row r="590" spans="1:2" ht="12.75" customHeight="1" x14ac:dyDescent="0.2">
      <c r="A590" s="536"/>
      <c r="B590" s="536"/>
    </row>
    <row r="591" spans="1:2" ht="12.75" customHeight="1" x14ac:dyDescent="0.2">
      <c r="A591" s="536"/>
      <c r="B591" s="536"/>
    </row>
    <row r="592" spans="1:2" ht="12.75" customHeight="1" x14ac:dyDescent="0.2">
      <c r="A592" s="536"/>
      <c r="B592" s="536"/>
    </row>
    <row r="593" spans="1:2" ht="12.75" customHeight="1" x14ac:dyDescent="0.2">
      <c r="A593" s="536"/>
      <c r="B593" s="536"/>
    </row>
    <row r="594" spans="1:2" ht="12.75" customHeight="1" x14ac:dyDescent="0.2">
      <c r="A594" s="536"/>
      <c r="B594" s="536"/>
    </row>
    <row r="595" spans="1:2" ht="12.75" customHeight="1" x14ac:dyDescent="0.2">
      <c r="A595" s="536"/>
      <c r="B595" s="536"/>
    </row>
    <row r="596" spans="1:2" ht="12.75" customHeight="1" x14ac:dyDescent="0.2">
      <c r="A596" s="536"/>
      <c r="B596" s="536"/>
    </row>
    <row r="597" spans="1:2" ht="12.75" customHeight="1" x14ac:dyDescent="0.2">
      <c r="A597" s="536"/>
      <c r="B597" s="536"/>
    </row>
    <row r="598" spans="1:2" ht="12.75" customHeight="1" x14ac:dyDescent="0.2">
      <c r="A598" s="536"/>
      <c r="B598" s="536"/>
    </row>
    <row r="599" spans="1:2" ht="12.75" customHeight="1" x14ac:dyDescent="0.2">
      <c r="A599" s="536"/>
      <c r="B599" s="536"/>
    </row>
    <row r="600" spans="1:2" ht="12.75" customHeight="1" x14ac:dyDescent="0.2">
      <c r="A600" s="536"/>
      <c r="B600" s="536"/>
    </row>
    <row r="601" spans="1:2" ht="12.75" customHeight="1" x14ac:dyDescent="0.2">
      <c r="A601" s="536"/>
      <c r="B601" s="536"/>
    </row>
    <row r="602" spans="1:2" ht="12.75" customHeight="1" x14ac:dyDescent="0.2">
      <c r="A602" s="536"/>
      <c r="B602" s="536"/>
    </row>
    <row r="603" spans="1:2" ht="12.75" customHeight="1" x14ac:dyDescent="0.2">
      <c r="A603" s="536"/>
      <c r="B603" s="536"/>
    </row>
    <row r="604" spans="1:2" ht="12.75" customHeight="1" x14ac:dyDescent="0.2">
      <c r="A604" s="536"/>
      <c r="B604" s="536"/>
    </row>
    <row r="605" spans="1:2" ht="12.75" customHeight="1" x14ac:dyDescent="0.2">
      <c r="A605" s="536"/>
      <c r="B605" s="536"/>
    </row>
    <row r="606" spans="1:2" ht="12.75" customHeight="1" x14ac:dyDescent="0.2">
      <c r="A606" s="536"/>
      <c r="B606" s="536"/>
    </row>
    <row r="607" spans="1:2" ht="12.75" customHeight="1" x14ac:dyDescent="0.2">
      <c r="A607" s="536"/>
      <c r="B607" s="536"/>
    </row>
    <row r="608" spans="1:2" ht="12.75" customHeight="1" x14ac:dyDescent="0.2">
      <c r="A608" s="536"/>
      <c r="B608" s="536"/>
    </row>
    <row r="609" spans="1:2" ht="12.75" customHeight="1" x14ac:dyDescent="0.2">
      <c r="A609" s="536"/>
      <c r="B609" s="536"/>
    </row>
    <row r="610" spans="1:2" ht="12.75" customHeight="1" x14ac:dyDescent="0.2">
      <c r="A610" s="536"/>
      <c r="B610" s="536"/>
    </row>
    <row r="611" spans="1:2" ht="12.75" customHeight="1" x14ac:dyDescent="0.2">
      <c r="A611" s="536"/>
      <c r="B611" s="536"/>
    </row>
    <row r="612" spans="1:2" ht="12.75" customHeight="1" x14ac:dyDescent="0.2">
      <c r="A612" s="536"/>
      <c r="B612" s="536"/>
    </row>
    <row r="613" spans="1:2" ht="12.75" customHeight="1" x14ac:dyDescent="0.2">
      <c r="A613" s="536"/>
      <c r="B613" s="536"/>
    </row>
    <row r="614" spans="1:2" ht="12.75" customHeight="1" x14ac:dyDescent="0.2">
      <c r="A614" s="536"/>
      <c r="B614" s="536"/>
    </row>
    <row r="615" spans="1:2" ht="12.75" customHeight="1" x14ac:dyDescent="0.2">
      <c r="A615" s="536"/>
      <c r="B615" s="536"/>
    </row>
    <row r="616" spans="1:2" ht="12.75" customHeight="1" x14ac:dyDescent="0.2">
      <c r="A616" s="536"/>
      <c r="B616" s="536"/>
    </row>
    <row r="617" spans="1:2" ht="12.75" customHeight="1" x14ac:dyDescent="0.2">
      <c r="A617" s="536"/>
      <c r="B617" s="536"/>
    </row>
    <row r="618" spans="1:2" ht="12.75" customHeight="1" x14ac:dyDescent="0.2">
      <c r="A618" s="536"/>
      <c r="B618" s="536"/>
    </row>
    <row r="619" spans="1:2" ht="12.75" customHeight="1" x14ac:dyDescent="0.2">
      <c r="A619" s="536"/>
      <c r="B619" s="536"/>
    </row>
    <row r="620" spans="1:2" ht="12.75" customHeight="1" x14ac:dyDescent="0.2">
      <c r="A620" s="536"/>
      <c r="B620" s="536"/>
    </row>
    <row r="621" spans="1:2" ht="12.75" customHeight="1" x14ac:dyDescent="0.2">
      <c r="A621" s="536"/>
      <c r="B621" s="536"/>
    </row>
    <row r="622" spans="1:2" ht="12.75" customHeight="1" x14ac:dyDescent="0.2">
      <c r="A622" s="536"/>
      <c r="B622" s="536"/>
    </row>
    <row r="623" spans="1:2" ht="12.75" customHeight="1" x14ac:dyDescent="0.2">
      <c r="A623" s="536"/>
      <c r="B623" s="536"/>
    </row>
    <row r="624" spans="1:2" ht="12.75" customHeight="1" x14ac:dyDescent="0.2">
      <c r="A624" s="536"/>
      <c r="B624" s="536"/>
    </row>
    <row r="625" spans="1:2" ht="12.75" customHeight="1" x14ac:dyDescent="0.2">
      <c r="A625" s="536"/>
      <c r="B625" s="536"/>
    </row>
    <row r="626" spans="1:2" ht="12.75" customHeight="1" x14ac:dyDescent="0.2">
      <c r="A626" s="536"/>
      <c r="B626" s="536"/>
    </row>
    <row r="627" spans="1:2" ht="12.75" customHeight="1" x14ac:dyDescent="0.2">
      <c r="A627" s="536"/>
      <c r="B627" s="536"/>
    </row>
    <row r="628" spans="1:2" ht="12.75" customHeight="1" x14ac:dyDescent="0.2">
      <c r="A628" s="536"/>
      <c r="B628" s="536"/>
    </row>
    <row r="629" spans="1:2" ht="12.75" customHeight="1" x14ac:dyDescent="0.2">
      <c r="A629" s="536"/>
      <c r="B629" s="536"/>
    </row>
    <row r="630" spans="1:2" ht="12.75" customHeight="1" x14ac:dyDescent="0.2">
      <c r="A630" s="536"/>
      <c r="B630" s="536"/>
    </row>
    <row r="631" spans="1:2" ht="12.75" customHeight="1" x14ac:dyDescent="0.2">
      <c r="A631" s="536"/>
      <c r="B631" s="536"/>
    </row>
    <row r="632" spans="1:2" ht="12.75" customHeight="1" x14ac:dyDescent="0.2">
      <c r="A632" s="536"/>
      <c r="B632" s="536"/>
    </row>
    <row r="633" spans="1:2" ht="12.75" customHeight="1" x14ac:dyDescent="0.2">
      <c r="A633" s="536"/>
      <c r="B633" s="536"/>
    </row>
    <row r="634" spans="1:2" ht="12.75" customHeight="1" x14ac:dyDescent="0.2">
      <c r="A634" s="536"/>
      <c r="B634" s="536"/>
    </row>
    <row r="635" spans="1:2" ht="12.75" customHeight="1" x14ac:dyDescent="0.2">
      <c r="A635" s="536"/>
      <c r="B635" s="536"/>
    </row>
    <row r="636" spans="1:2" ht="12.75" customHeight="1" x14ac:dyDescent="0.2">
      <c r="A636" s="536"/>
      <c r="B636" s="536"/>
    </row>
    <row r="637" spans="1:2" ht="12.75" customHeight="1" x14ac:dyDescent="0.2">
      <c r="A637" s="536"/>
      <c r="B637" s="536"/>
    </row>
    <row r="638" spans="1:2" ht="12.75" customHeight="1" x14ac:dyDescent="0.2">
      <c r="A638" s="536"/>
      <c r="B638" s="536"/>
    </row>
    <row r="639" spans="1:2" ht="12.75" customHeight="1" x14ac:dyDescent="0.2">
      <c r="A639" s="536"/>
      <c r="B639" s="536"/>
    </row>
    <row r="640" spans="1:2" ht="12.75" customHeight="1" x14ac:dyDescent="0.2">
      <c r="A640" s="536"/>
      <c r="B640" s="536"/>
    </row>
    <row r="641" spans="1:2" ht="12.75" customHeight="1" x14ac:dyDescent="0.2">
      <c r="A641" s="536"/>
      <c r="B641" s="536"/>
    </row>
    <row r="642" spans="1:2" ht="12.75" customHeight="1" x14ac:dyDescent="0.2">
      <c r="A642" s="536"/>
      <c r="B642" s="536"/>
    </row>
    <row r="643" spans="1:2" ht="12.75" customHeight="1" x14ac:dyDescent="0.2">
      <c r="A643" s="536"/>
      <c r="B643" s="536"/>
    </row>
    <row r="644" spans="1:2" ht="12.75" customHeight="1" x14ac:dyDescent="0.2">
      <c r="A644" s="536"/>
      <c r="B644" s="536"/>
    </row>
    <row r="645" spans="1:2" ht="12.75" customHeight="1" x14ac:dyDescent="0.2">
      <c r="A645" s="536"/>
      <c r="B645" s="536"/>
    </row>
    <row r="646" spans="1:2" ht="12.75" customHeight="1" x14ac:dyDescent="0.2">
      <c r="A646" s="536"/>
      <c r="B646" s="536"/>
    </row>
    <row r="647" spans="1:2" ht="12.75" customHeight="1" x14ac:dyDescent="0.2">
      <c r="A647" s="536"/>
      <c r="B647" s="536"/>
    </row>
    <row r="648" spans="1:2" ht="12.75" customHeight="1" x14ac:dyDescent="0.2">
      <c r="A648" s="536"/>
      <c r="B648" s="536"/>
    </row>
    <row r="649" spans="1:2" ht="12.75" customHeight="1" x14ac:dyDescent="0.2">
      <c r="A649" s="536"/>
      <c r="B649" s="536"/>
    </row>
    <row r="650" spans="1:2" ht="12.75" customHeight="1" x14ac:dyDescent="0.2">
      <c r="A650" s="536"/>
      <c r="B650" s="536"/>
    </row>
    <row r="651" spans="1:2" ht="12.75" customHeight="1" x14ac:dyDescent="0.2">
      <c r="A651" s="536"/>
      <c r="B651" s="536"/>
    </row>
    <row r="652" spans="1:2" ht="12.75" customHeight="1" x14ac:dyDescent="0.2">
      <c r="A652" s="536"/>
      <c r="B652" s="536"/>
    </row>
    <row r="653" spans="1:2" ht="12.75" customHeight="1" x14ac:dyDescent="0.2">
      <c r="A653" s="536"/>
      <c r="B653" s="536"/>
    </row>
    <row r="654" spans="1:2" ht="12.75" customHeight="1" x14ac:dyDescent="0.2">
      <c r="A654" s="536"/>
      <c r="B654" s="536"/>
    </row>
    <row r="655" spans="1:2" ht="12.75" customHeight="1" x14ac:dyDescent="0.2">
      <c r="A655" s="536"/>
      <c r="B655" s="536"/>
    </row>
    <row r="656" spans="1:2" ht="12.75" customHeight="1" x14ac:dyDescent="0.2">
      <c r="A656" s="536"/>
      <c r="B656" s="536"/>
    </row>
    <row r="657" spans="1:2" ht="12.75" customHeight="1" x14ac:dyDescent="0.2">
      <c r="A657" s="536"/>
      <c r="B657" s="536"/>
    </row>
    <row r="658" spans="1:2" ht="12.75" customHeight="1" x14ac:dyDescent="0.2">
      <c r="A658" s="536"/>
      <c r="B658" s="536"/>
    </row>
    <row r="659" spans="1:2" ht="12.75" customHeight="1" x14ac:dyDescent="0.2">
      <c r="A659" s="536"/>
      <c r="B659" s="536"/>
    </row>
    <row r="660" spans="1:2" ht="12.75" customHeight="1" x14ac:dyDescent="0.2">
      <c r="A660" s="536"/>
      <c r="B660" s="536"/>
    </row>
    <row r="661" spans="1:2" ht="12.75" customHeight="1" x14ac:dyDescent="0.2">
      <c r="A661" s="536"/>
      <c r="B661" s="536"/>
    </row>
    <row r="662" spans="1:2" ht="12.75" customHeight="1" x14ac:dyDescent="0.2">
      <c r="A662" s="536"/>
      <c r="B662" s="536"/>
    </row>
    <row r="663" spans="1:2" ht="12.75" customHeight="1" x14ac:dyDescent="0.2">
      <c r="A663" s="536"/>
      <c r="B663" s="536"/>
    </row>
    <row r="664" spans="1:2" ht="12.75" customHeight="1" x14ac:dyDescent="0.2">
      <c r="A664" s="536"/>
      <c r="B664" s="536"/>
    </row>
    <row r="665" spans="1:2" ht="12.75" customHeight="1" x14ac:dyDescent="0.2">
      <c r="A665" s="536"/>
      <c r="B665" s="536"/>
    </row>
    <row r="666" spans="1:2" ht="12.75" customHeight="1" x14ac:dyDescent="0.2">
      <c r="A666" s="536"/>
      <c r="B666" s="536"/>
    </row>
    <row r="667" spans="1:2" ht="12.75" customHeight="1" x14ac:dyDescent="0.2">
      <c r="A667" s="536"/>
      <c r="B667" s="536"/>
    </row>
    <row r="668" spans="1:2" ht="12.75" customHeight="1" x14ac:dyDescent="0.2">
      <c r="A668" s="536"/>
      <c r="B668" s="536"/>
    </row>
    <row r="669" spans="1:2" ht="12.75" customHeight="1" x14ac:dyDescent="0.2">
      <c r="A669" s="536"/>
      <c r="B669" s="536"/>
    </row>
    <row r="670" spans="1:2" ht="12.75" customHeight="1" x14ac:dyDescent="0.2">
      <c r="A670" s="536"/>
      <c r="B670" s="536"/>
    </row>
    <row r="671" spans="1:2" ht="12.75" customHeight="1" x14ac:dyDescent="0.2">
      <c r="A671" s="536"/>
      <c r="B671" s="536"/>
    </row>
    <row r="672" spans="1:2" ht="12.75" customHeight="1" x14ac:dyDescent="0.2">
      <c r="A672" s="536"/>
      <c r="B672" s="536"/>
    </row>
    <row r="673" spans="1:2" ht="12.75" customHeight="1" x14ac:dyDescent="0.2">
      <c r="A673" s="536"/>
      <c r="B673" s="536"/>
    </row>
    <row r="674" spans="1:2" ht="12.75" customHeight="1" x14ac:dyDescent="0.2">
      <c r="A674" s="536"/>
      <c r="B674" s="536"/>
    </row>
    <row r="675" spans="1:2" ht="12.75" customHeight="1" x14ac:dyDescent="0.2">
      <c r="A675" s="536"/>
      <c r="B675" s="536"/>
    </row>
    <row r="676" spans="1:2" ht="12.75" customHeight="1" x14ac:dyDescent="0.2">
      <c r="A676" s="536"/>
      <c r="B676" s="536"/>
    </row>
    <row r="677" spans="1:2" ht="12.75" customHeight="1" x14ac:dyDescent="0.2">
      <c r="A677" s="536"/>
      <c r="B677" s="536"/>
    </row>
    <row r="678" spans="1:2" ht="12.75" customHeight="1" x14ac:dyDescent="0.2">
      <c r="A678" s="536"/>
      <c r="B678" s="536"/>
    </row>
    <row r="679" spans="1:2" ht="12.75" customHeight="1" x14ac:dyDescent="0.2">
      <c r="A679" s="536"/>
      <c r="B679" s="536"/>
    </row>
    <row r="680" spans="1:2" ht="12.75" customHeight="1" x14ac:dyDescent="0.2">
      <c r="A680" s="536"/>
      <c r="B680" s="536"/>
    </row>
    <row r="681" spans="1:2" ht="12.75" customHeight="1" x14ac:dyDescent="0.2">
      <c r="A681" s="536"/>
      <c r="B681" s="536"/>
    </row>
    <row r="682" spans="1:2" ht="12.75" customHeight="1" x14ac:dyDescent="0.2">
      <c r="A682" s="536"/>
      <c r="B682" s="536"/>
    </row>
    <row r="683" spans="1:2" ht="12.75" customHeight="1" x14ac:dyDescent="0.2">
      <c r="A683" s="536"/>
      <c r="B683" s="536"/>
    </row>
    <row r="684" spans="1:2" ht="12.75" customHeight="1" x14ac:dyDescent="0.2">
      <c r="A684" s="536"/>
      <c r="B684" s="536"/>
    </row>
    <row r="685" spans="1:2" ht="12.75" customHeight="1" x14ac:dyDescent="0.2">
      <c r="A685" s="536"/>
      <c r="B685" s="536"/>
    </row>
    <row r="686" spans="1:2" ht="12.75" customHeight="1" x14ac:dyDescent="0.2">
      <c r="A686" s="536"/>
      <c r="B686" s="536"/>
    </row>
    <row r="687" spans="1:2" ht="12.75" customHeight="1" x14ac:dyDescent="0.2">
      <c r="A687" s="536"/>
      <c r="B687" s="536"/>
    </row>
    <row r="688" spans="1:2" ht="12.75" customHeight="1" x14ac:dyDescent="0.2">
      <c r="A688" s="536"/>
      <c r="B688" s="536"/>
    </row>
    <row r="689" spans="1:2" ht="12.75" customHeight="1" x14ac:dyDescent="0.2">
      <c r="A689" s="536"/>
      <c r="B689" s="536"/>
    </row>
    <row r="690" spans="1:2" ht="12.75" customHeight="1" x14ac:dyDescent="0.2">
      <c r="A690" s="536"/>
      <c r="B690" s="536"/>
    </row>
    <row r="691" spans="1:2" ht="12.75" customHeight="1" x14ac:dyDescent="0.2">
      <c r="A691" s="536"/>
      <c r="B691" s="536"/>
    </row>
    <row r="692" spans="1:2" ht="12.75" customHeight="1" x14ac:dyDescent="0.2">
      <c r="A692" s="536"/>
      <c r="B692" s="536"/>
    </row>
    <row r="693" spans="1:2" ht="12.75" customHeight="1" x14ac:dyDescent="0.2">
      <c r="A693" s="536"/>
      <c r="B693" s="536"/>
    </row>
    <row r="694" spans="1:2" ht="12.75" customHeight="1" x14ac:dyDescent="0.2">
      <c r="A694" s="536"/>
      <c r="B694" s="536"/>
    </row>
    <row r="695" spans="1:2" ht="12.75" customHeight="1" x14ac:dyDescent="0.2">
      <c r="A695" s="536"/>
      <c r="B695" s="536"/>
    </row>
    <row r="696" spans="1:2" ht="12.75" customHeight="1" x14ac:dyDescent="0.2">
      <c r="A696" s="536"/>
      <c r="B696" s="536"/>
    </row>
    <row r="697" spans="1:2" ht="12.75" customHeight="1" x14ac:dyDescent="0.2">
      <c r="A697" s="536"/>
      <c r="B697" s="536"/>
    </row>
    <row r="698" spans="1:2" ht="12.75" customHeight="1" x14ac:dyDescent="0.2">
      <c r="A698" s="536"/>
      <c r="B698" s="536"/>
    </row>
    <row r="699" spans="1:2" ht="12.75" customHeight="1" x14ac:dyDescent="0.2">
      <c r="A699" s="536"/>
      <c r="B699" s="536"/>
    </row>
    <row r="700" spans="1:2" ht="12.75" customHeight="1" x14ac:dyDescent="0.2">
      <c r="A700" s="536"/>
      <c r="B700" s="536"/>
    </row>
    <row r="701" spans="1:2" ht="12.75" customHeight="1" x14ac:dyDescent="0.2">
      <c r="A701" s="536"/>
      <c r="B701" s="536"/>
    </row>
    <row r="702" spans="1:2" ht="12.75" customHeight="1" x14ac:dyDescent="0.2">
      <c r="A702" s="536"/>
      <c r="B702" s="536"/>
    </row>
    <row r="703" spans="1:2" ht="12.75" customHeight="1" x14ac:dyDescent="0.2">
      <c r="A703" s="536"/>
      <c r="B703" s="536"/>
    </row>
    <row r="704" spans="1:2" ht="12.75" customHeight="1" x14ac:dyDescent="0.2">
      <c r="A704" s="536"/>
      <c r="B704" s="536"/>
    </row>
    <row r="705" spans="1:2" ht="12.75" customHeight="1" x14ac:dyDescent="0.2">
      <c r="A705" s="536"/>
      <c r="B705" s="536"/>
    </row>
    <row r="706" spans="1:2" ht="12.75" customHeight="1" x14ac:dyDescent="0.2">
      <c r="A706" s="536"/>
      <c r="B706" s="536"/>
    </row>
    <row r="707" spans="1:2" ht="12.75" customHeight="1" x14ac:dyDescent="0.2">
      <c r="A707" s="536"/>
      <c r="B707" s="536"/>
    </row>
    <row r="708" spans="1:2" ht="12.75" customHeight="1" x14ac:dyDescent="0.2">
      <c r="A708" s="536"/>
      <c r="B708" s="536"/>
    </row>
    <row r="709" spans="1:2" ht="12.75" customHeight="1" x14ac:dyDescent="0.2">
      <c r="A709" s="536"/>
      <c r="B709" s="536"/>
    </row>
    <row r="710" spans="1:2" ht="12.75" customHeight="1" x14ac:dyDescent="0.2">
      <c r="A710" s="536"/>
      <c r="B710" s="536"/>
    </row>
    <row r="711" spans="1:2" ht="12.75" customHeight="1" x14ac:dyDescent="0.2">
      <c r="A711" s="536"/>
      <c r="B711" s="536"/>
    </row>
    <row r="712" spans="1:2" ht="12.75" customHeight="1" x14ac:dyDescent="0.2">
      <c r="A712" s="536"/>
      <c r="B712" s="536"/>
    </row>
    <row r="713" spans="1:2" ht="12.75" customHeight="1" x14ac:dyDescent="0.2">
      <c r="A713" s="536"/>
      <c r="B713" s="536"/>
    </row>
    <row r="714" spans="1:2" ht="12.75" customHeight="1" x14ac:dyDescent="0.2">
      <c r="A714" s="536"/>
      <c r="B714" s="536"/>
    </row>
    <row r="715" spans="1:2" ht="12.75" customHeight="1" x14ac:dyDescent="0.2">
      <c r="A715" s="536"/>
      <c r="B715" s="536"/>
    </row>
    <row r="716" spans="1:2" ht="12.75" customHeight="1" x14ac:dyDescent="0.2">
      <c r="A716" s="536"/>
      <c r="B716" s="536"/>
    </row>
    <row r="717" spans="1:2" ht="12.75" customHeight="1" x14ac:dyDescent="0.2">
      <c r="A717" s="536"/>
      <c r="B717" s="536"/>
    </row>
    <row r="718" spans="1:2" ht="12.75" customHeight="1" x14ac:dyDescent="0.2">
      <c r="A718" s="536"/>
      <c r="B718" s="536"/>
    </row>
    <row r="719" spans="1:2" ht="12.75" customHeight="1" x14ac:dyDescent="0.2">
      <c r="A719" s="536"/>
      <c r="B719" s="536"/>
    </row>
    <row r="720" spans="1:2" ht="12.75" customHeight="1" x14ac:dyDescent="0.2">
      <c r="A720" s="536"/>
      <c r="B720" s="536"/>
    </row>
    <row r="721" spans="1:2" ht="12.75" customHeight="1" x14ac:dyDescent="0.2">
      <c r="A721" s="536"/>
      <c r="B721" s="536"/>
    </row>
    <row r="722" spans="1:2" ht="12.75" customHeight="1" x14ac:dyDescent="0.2">
      <c r="A722" s="536"/>
      <c r="B722" s="536"/>
    </row>
    <row r="723" spans="1:2" ht="12.75" customHeight="1" x14ac:dyDescent="0.2">
      <c r="A723" s="536"/>
      <c r="B723" s="536"/>
    </row>
    <row r="724" spans="1:2" ht="12.75" customHeight="1" x14ac:dyDescent="0.2">
      <c r="A724" s="536"/>
      <c r="B724" s="536"/>
    </row>
    <row r="725" spans="1:2" ht="12.75" customHeight="1" x14ac:dyDescent="0.2">
      <c r="A725" s="536"/>
      <c r="B725" s="536"/>
    </row>
    <row r="726" spans="1:2" ht="12.75" customHeight="1" x14ac:dyDescent="0.2">
      <c r="A726" s="536"/>
      <c r="B726" s="536"/>
    </row>
    <row r="727" spans="1:2" ht="12.75" customHeight="1" x14ac:dyDescent="0.2">
      <c r="A727" s="536"/>
      <c r="B727" s="536"/>
    </row>
    <row r="728" spans="1:2" ht="12.75" customHeight="1" x14ac:dyDescent="0.2">
      <c r="A728" s="536"/>
      <c r="B728" s="536"/>
    </row>
    <row r="729" spans="1:2" ht="12.75" customHeight="1" x14ac:dyDescent="0.2">
      <c r="A729" s="536"/>
      <c r="B729" s="536"/>
    </row>
    <row r="730" spans="1:2" ht="12.75" customHeight="1" x14ac:dyDescent="0.2">
      <c r="A730" s="536"/>
      <c r="B730" s="536"/>
    </row>
    <row r="731" spans="1:2" ht="12.75" customHeight="1" x14ac:dyDescent="0.2">
      <c r="A731" s="536"/>
      <c r="B731" s="536"/>
    </row>
    <row r="732" spans="1:2" ht="12.75" customHeight="1" x14ac:dyDescent="0.2">
      <c r="A732" s="536"/>
      <c r="B732" s="536"/>
    </row>
    <row r="733" spans="1:2" ht="12.75" customHeight="1" x14ac:dyDescent="0.2">
      <c r="A733" s="536"/>
      <c r="B733" s="536"/>
    </row>
    <row r="734" spans="1:2" ht="12.75" customHeight="1" x14ac:dyDescent="0.2">
      <c r="A734" s="536"/>
      <c r="B734" s="536"/>
    </row>
    <row r="735" spans="1:2" ht="12.75" customHeight="1" x14ac:dyDescent="0.2">
      <c r="A735" s="536"/>
      <c r="B735" s="536"/>
    </row>
    <row r="736" spans="1:2" ht="12.75" customHeight="1" x14ac:dyDescent="0.2">
      <c r="A736" s="536"/>
      <c r="B736" s="536"/>
    </row>
    <row r="737" spans="1:2" ht="12.75" customHeight="1" x14ac:dyDescent="0.2">
      <c r="A737" s="536"/>
      <c r="B737" s="536"/>
    </row>
    <row r="738" spans="1:2" ht="12.75" customHeight="1" x14ac:dyDescent="0.2">
      <c r="A738" s="536"/>
      <c r="B738" s="536"/>
    </row>
    <row r="739" spans="1:2" ht="12.75" customHeight="1" x14ac:dyDescent="0.2">
      <c r="A739" s="536"/>
      <c r="B739" s="536"/>
    </row>
    <row r="740" spans="1:2" ht="12.75" customHeight="1" x14ac:dyDescent="0.2">
      <c r="A740" s="536"/>
      <c r="B740" s="536"/>
    </row>
    <row r="741" spans="1:2" ht="12.75" customHeight="1" x14ac:dyDescent="0.2">
      <c r="A741" s="536"/>
      <c r="B741" s="536"/>
    </row>
    <row r="742" spans="1:2" ht="12.75" customHeight="1" x14ac:dyDescent="0.2">
      <c r="A742" s="536"/>
      <c r="B742" s="536"/>
    </row>
    <row r="743" spans="1:2" ht="12.75" customHeight="1" x14ac:dyDescent="0.2">
      <c r="A743" s="536"/>
      <c r="B743" s="536"/>
    </row>
    <row r="744" spans="1:2" ht="12.75" customHeight="1" x14ac:dyDescent="0.2">
      <c r="A744" s="536"/>
      <c r="B744" s="536"/>
    </row>
    <row r="745" spans="1:2" ht="12.75" customHeight="1" x14ac:dyDescent="0.2">
      <c r="A745" s="536"/>
      <c r="B745" s="536"/>
    </row>
    <row r="746" spans="1:2" ht="12.75" customHeight="1" x14ac:dyDescent="0.2">
      <c r="A746" s="536"/>
      <c r="B746" s="536"/>
    </row>
    <row r="747" spans="1:2" ht="12.75" customHeight="1" x14ac:dyDescent="0.2">
      <c r="A747" s="536"/>
      <c r="B747" s="536"/>
    </row>
    <row r="748" spans="1:2" ht="12.75" customHeight="1" x14ac:dyDescent="0.2">
      <c r="A748" s="536"/>
      <c r="B748" s="536"/>
    </row>
    <row r="749" spans="1:2" ht="12.75" customHeight="1" x14ac:dyDescent="0.2">
      <c r="A749" s="536"/>
      <c r="B749" s="536"/>
    </row>
    <row r="750" spans="1:2" ht="12.75" customHeight="1" x14ac:dyDescent="0.2">
      <c r="A750" s="536"/>
      <c r="B750" s="536"/>
    </row>
    <row r="751" spans="1:2" ht="12.75" customHeight="1" x14ac:dyDescent="0.2">
      <c r="A751" s="536"/>
      <c r="B751" s="536"/>
    </row>
    <row r="752" spans="1:2" ht="12.75" customHeight="1" x14ac:dyDescent="0.2">
      <c r="A752" s="536"/>
      <c r="B752" s="536"/>
    </row>
    <row r="753" spans="1:2" ht="12.75" customHeight="1" x14ac:dyDescent="0.2">
      <c r="A753" s="536"/>
      <c r="B753" s="536"/>
    </row>
    <row r="754" spans="1:2" ht="12.75" customHeight="1" x14ac:dyDescent="0.2">
      <c r="A754" s="536"/>
      <c r="B754" s="536"/>
    </row>
    <row r="755" spans="1:2" ht="12.75" customHeight="1" x14ac:dyDescent="0.2">
      <c r="A755" s="536"/>
      <c r="B755" s="536"/>
    </row>
    <row r="756" spans="1:2" ht="12.75" customHeight="1" x14ac:dyDescent="0.2">
      <c r="A756" s="536"/>
      <c r="B756" s="536"/>
    </row>
    <row r="757" spans="1:2" ht="12.75" customHeight="1" x14ac:dyDescent="0.2">
      <c r="A757" s="536"/>
      <c r="B757" s="536"/>
    </row>
    <row r="758" spans="1:2" ht="12.75" customHeight="1" x14ac:dyDescent="0.2">
      <c r="A758" s="536"/>
      <c r="B758" s="536"/>
    </row>
    <row r="759" spans="1:2" ht="12.75" customHeight="1" x14ac:dyDescent="0.2">
      <c r="A759" s="536"/>
      <c r="B759" s="536"/>
    </row>
    <row r="760" spans="1:2" ht="12.75" customHeight="1" x14ac:dyDescent="0.2">
      <c r="A760" s="536"/>
      <c r="B760" s="536"/>
    </row>
    <row r="761" spans="1:2" ht="12.75" customHeight="1" x14ac:dyDescent="0.2">
      <c r="A761" s="536"/>
      <c r="B761" s="536"/>
    </row>
    <row r="762" spans="1:2" ht="12.75" customHeight="1" x14ac:dyDescent="0.2">
      <c r="A762" s="536"/>
      <c r="B762" s="536"/>
    </row>
    <row r="763" spans="1:2" ht="12.75" customHeight="1" x14ac:dyDescent="0.2">
      <c r="A763" s="536"/>
      <c r="B763" s="536"/>
    </row>
    <row r="764" spans="1:2" ht="12.75" customHeight="1" x14ac:dyDescent="0.2">
      <c r="A764" s="536"/>
      <c r="B764" s="536"/>
    </row>
    <row r="765" spans="1:2" ht="12.75" customHeight="1" x14ac:dyDescent="0.2">
      <c r="A765" s="536"/>
      <c r="B765" s="536"/>
    </row>
    <row r="766" spans="1:2" ht="12.75" customHeight="1" x14ac:dyDescent="0.2">
      <c r="A766" s="536"/>
      <c r="B766" s="536"/>
    </row>
    <row r="767" spans="1:2" ht="12.75" customHeight="1" x14ac:dyDescent="0.2">
      <c r="A767" s="536"/>
      <c r="B767" s="536"/>
    </row>
    <row r="768" spans="1:2" ht="12.75" customHeight="1" x14ac:dyDescent="0.2">
      <c r="A768" s="536"/>
      <c r="B768" s="536"/>
    </row>
    <row r="769" spans="1:2" ht="12.75" customHeight="1" x14ac:dyDescent="0.2">
      <c r="A769" s="536"/>
      <c r="B769" s="536"/>
    </row>
    <row r="770" spans="1:2" ht="12.75" customHeight="1" x14ac:dyDescent="0.2">
      <c r="A770" s="536"/>
      <c r="B770" s="536"/>
    </row>
    <row r="771" spans="1:2" ht="12.75" customHeight="1" x14ac:dyDescent="0.2">
      <c r="A771" s="536"/>
      <c r="B771" s="536"/>
    </row>
    <row r="772" spans="1:2" ht="12.75" customHeight="1" x14ac:dyDescent="0.2">
      <c r="A772" s="536"/>
      <c r="B772" s="536"/>
    </row>
    <row r="773" spans="1:2" ht="12.75" customHeight="1" x14ac:dyDescent="0.2">
      <c r="A773" s="536"/>
      <c r="B773" s="536"/>
    </row>
    <row r="774" spans="1:2" ht="12.75" customHeight="1" x14ac:dyDescent="0.2">
      <c r="A774" s="536"/>
      <c r="B774" s="536"/>
    </row>
    <row r="775" spans="1:2" ht="12.75" customHeight="1" x14ac:dyDescent="0.2">
      <c r="A775" s="536"/>
      <c r="B775" s="536"/>
    </row>
    <row r="776" spans="1:2" ht="12.75" customHeight="1" x14ac:dyDescent="0.2">
      <c r="A776" s="536"/>
      <c r="B776" s="536"/>
    </row>
    <row r="777" spans="1:2" ht="12.75" customHeight="1" x14ac:dyDescent="0.2">
      <c r="A777" s="536"/>
      <c r="B777" s="536"/>
    </row>
    <row r="778" spans="1:2" ht="12.75" customHeight="1" x14ac:dyDescent="0.2">
      <c r="A778" s="536"/>
      <c r="B778" s="536"/>
    </row>
    <row r="779" spans="1:2" ht="12.75" customHeight="1" x14ac:dyDescent="0.2">
      <c r="A779" s="536"/>
      <c r="B779" s="536"/>
    </row>
    <row r="780" spans="1:2" ht="12.75" customHeight="1" x14ac:dyDescent="0.2">
      <c r="A780" s="536"/>
      <c r="B780" s="536"/>
    </row>
    <row r="781" spans="1:2" ht="12.75" customHeight="1" x14ac:dyDescent="0.2">
      <c r="A781" s="536"/>
      <c r="B781" s="536"/>
    </row>
    <row r="782" spans="1:2" ht="12.75" customHeight="1" x14ac:dyDescent="0.2">
      <c r="A782" s="536"/>
      <c r="B782" s="536"/>
    </row>
    <row r="783" spans="1:2" ht="12.75" customHeight="1" x14ac:dyDescent="0.2">
      <c r="A783" s="536"/>
      <c r="B783" s="536"/>
    </row>
    <row r="784" spans="1:2" ht="12.75" customHeight="1" x14ac:dyDescent="0.2">
      <c r="A784" s="536"/>
      <c r="B784" s="536"/>
    </row>
    <row r="785" spans="1:2" ht="12.75" customHeight="1" x14ac:dyDescent="0.2">
      <c r="A785" s="536"/>
      <c r="B785" s="536"/>
    </row>
    <row r="786" spans="1:2" ht="12.75" customHeight="1" x14ac:dyDescent="0.2">
      <c r="A786" s="536"/>
      <c r="B786" s="536"/>
    </row>
    <row r="787" spans="1:2" ht="12.75" customHeight="1" x14ac:dyDescent="0.2">
      <c r="A787" s="536"/>
      <c r="B787" s="536"/>
    </row>
    <row r="788" spans="1:2" ht="12.75" customHeight="1" x14ac:dyDescent="0.2">
      <c r="A788" s="536"/>
      <c r="B788" s="536"/>
    </row>
    <row r="789" spans="1:2" ht="12.75" customHeight="1" x14ac:dyDescent="0.2">
      <c r="A789" s="536"/>
      <c r="B789" s="536"/>
    </row>
    <row r="790" spans="1:2" ht="12.75" customHeight="1" x14ac:dyDescent="0.2">
      <c r="A790" s="536"/>
      <c r="B790" s="536"/>
    </row>
    <row r="791" spans="1:2" ht="12.75" customHeight="1" x14ac:dyDescent="0.2">
      <c r="A791" s="536"/>
      <c r="B791" s="536"/>
    </row>
    <row r="792" spans="1:2" ht="12.75" customHeight="1" x14ac:dyDescent="0.2">
      <c r="A792" s="536"/>
      <c r="B792" s="536"/>
    </row>
    <row r="793" spans="1:2" ht="12.75" customHeight="1" x14ac:dyDescent="0.2">
      <c r="A793" s="536"/>
      <c r="B793" s="536"/>
    </row>
    <row r="794" spans="1:2" ht="12.75" customHeight="1" x14ac:dyDescent="0.2">
      <c r="A794" s="536"/>
      <c r="B794" s="536"/>
    </row>
    <row r="795" spans="1:2" ht="12.75" customHeight="1" x14ac:dyDescent="0.2">
      <c r="A795" s="536"/>
      <c r="B795" s="536"/>
    </row>
    <row r="796" spans="1:2" ht="12.75" customHeight="1" x14ac:dyDescent="0.2">
      <c r="A796" s="536"/>
      <c r="B796" s="536"/>
    </row>
    <row r="797" spans="1:2" ht="12.75" customHeight="1" x14ac:dyDescent="0.2">
      <c r="A797" s="536"/>
      <c r="B797" s="536"/>
    </row>
    <row r="798" spans="1:2" ht="12.75" customHeight="1" x14ac:dyDescent="0.2">
      <c r="A798" s="536"/>
      <c r="B798" s="536"/>
    </row>
    <row r="799" spans="1:2" ht="12.75" customHeight="1" x14ac:dyDescent="0.2">
      <c r="A799" s="536"/>
      <c r="B799" s="536"/>
    </row>
    <row r="800" spans="1:2" ht="12.75" customHeight="1" x14ac:dyDescent="0.2">
      <c r="A800" s="536"/>
      <c r="B800" s="536"/>
    </row>
    <row r="801" spans="1:2" ht="12.75" customHeight="1" x14ac:dyDescent="0.2">
      <c r="A801" s="536"/>
      <c r="B801" s="536"/>
    </row>
    <row r="802" spans="1:2" ht="12.75" customHeight="1" x14ac:dyDescent="0.2">
      <c r="A802" s="536"/>
      <c r="B802" s="536"/>
    </row>
    <row r="803" spans="1:2" ht="12.75" customHeight="1" x14ac:dyDescent="0.2">
      <c r="A803" s="536"/>
      <c r="B803" s="536"/>
    </row>
    <row r="804" spans="1:2" ht="12.75" customHeight="1" x14ac:dyDescent="0.2">
      <c r="A804" s="536"/>
      <c r="B804" s="536"/>
    </row>
    <row r="805" spans="1:2" ht="12.75" customHeight="1" x14ac:dyDescent="0.2">
      <c r="A805" s="536"/>
      <c r="B805" s="536"/>
    </row>
    <row r="806" spans="1:2" ht="12.75" customHeight="1" x14ac:dyDescent="0.2">
      <c r="A806" s="536"/>
      <c r="B806" s="536"/>
    </row>
    <row r="807" spans="1:2" ht="12.75" customHeight="1" x14ac:dyDescent="0.2">
      <c r="A807" s="536"/>
      <c r="B807" s="536"/>
    </row>
    <row r="808" spans="1:2" ht="12.75" customHeight="1" x14ac:dyDescent="0.2">
      <c r="A808" s="536"/>
      <c r="B808" s="536"/>
    </row>
    <row r="809" spans="1:2" ht="12.75" customHeight="1" x14ac:dyDescent="0.2">
      <c r="A809" s="536"/>
      <c r="B809" s="536"/>
    </row>
    <row r="810" spans="1:2" ht="12.75" customHeight="1" x14ac:dyDescent="0.2">
      <c r="A810" s="536"/>
      <c r="B810" s="536"/>
    </row>
    <row r="811" spans="1:2" ht="12.75" customHeight="1" x14ac:dyDescent="0.2">
      <c r="A811" s="536"/>
      <c r="B811" s="536"/>
    </row>
    <row r="812" spans="1:2" ht="12.75" customHeight="1" x14ac:dyDescent="0.2">
      <c r="A812" s="536"/>
      <c r="B812" s="536"/>
    </row>
    <row r="813" spans="1:2" ht="12.75" customHeight="1" x14ac:dyDescent="0.2">
      <c r="A813" s="536"/>
      <c r="B813" s="536"/>
    </row>
    <row r="814" spans="1:2" ht="12.75" customHeight="1" x14ac:dyDescent="0.2">
      <c r="A814" s="536"/>
      <c r="B814" s="536"/>
    </row>
    <row r="815" spans="1:2" ht="12.75" customHeight="1" x14ac:dyDescent="0.2">
      <c r="A815" s="536"/>
      <c r="B815" s="536"/>
    </row>
    <row r="816" spans="1:2" ht="12.75" customHeight="1" x14ac:dyDescent="0.2">
      <c r="A816" s="536"/>
      <c r="B816" s="536"/>
    </row>
    <row r="817" spans="1:2" ht="12.75" customHeight="1" x14ac:dyDescent="0.2">
      <c r="A817" s="536"/>
      <c r="B817" s="536"/>
    </row>
    <row r="818" spans="1:2" ht="12.75" customHeight="1" x14ac:dyDescent="0.2">
      <c r="A818" s="536"/>
      <c r="B818" s="536"/>
    </row>
    <row r="819" spans="1:2" ht="12.75" customHeight="1" x14ac:dyDescent="0.2">
      <c r="A819" s="536"/>
      <c r="B819" s="536"/>
    </row>
    <row r="820" spans="1:2" ht="12.75" customHeight="1" x14ac:dyDescent="0.2">
      <c r="A820" s="536"/>
      <c r="B820" s="536"/>
    </row>
    <row r="821" spans="1:2" ht="12.75" customHeight="1" x14ac:dyDescent="0.2">
      <c r="A821" s="536"/>
      <c r="B821" s="536"/>
    </row>
    <row r="822" spans="1:2" ht="12.75" customHeight="1" x14ac:dyDescent="0.2">
      <c r="A822" s="536"/>
      <c r="B822" s="536"/>
    </row>
    <row r="823" spans="1:2" ht="12.75" customHeight="1" x14ac:dyDescent="0.2">
      <c r="A823" s="536"/>
      <c r="B823" s="536"/>
    </row>
    <row r="824" spans="1:2" ht="12.75" customHeight="1" x14ac:dyDescent="0.2">
      <c r="A824" s="536"/>
      <c r="B824" s="536"/>
    </row>
    <row r="825" spans="1:2" ht="12.75" customHeight="1" x14ac:dyDescent="0.2">
      <c r="A825" s="536"/>
      <c r="B825" s="536"/>
    </row>
    <row r="826" spans="1:2" ht="12.75" customHeight="1" x14ac:dyDescent="0.2">
      <c r="A826" s="536"/>
      <c r="B826" s="536"/>
    </row>
    <row r="827" spans="1:2" ht="12.75" customHeight="1" x14ac:dyDescent="0.2">
      <c r="A827" s="536"/>
      <c r="B827" s="536"/>
    </row>
    <row r="828" spans="1:2" ht="12.75" customHeight="1" x14ac:dyDescent="0.2">
      <c r="A828" s="536"/>
      <c r="B828" s="536"/>
    </row>
    <row r="829" spans="1:2" ht="12.75" customHeight="1" x14ac:dyDescent="0.2">
      <c r="A829" s="536"/>
      <c r="B829" s="536"/>
    </row>
    <row r="830" spans="1:2" ht="12.75" customHeight="1" x14ac:dyDescent="0.2">
      <c r="A830" s="536"/>
      <c r="B830" s="536"/>
    </row>
    <row r="831" spans="1:2" ht="12.75" customHeight="1" x14ac:dyDescent="0.2">
      <c r="A831" s="536"/>
      <c r="B831" s="536"/>
    </row>
    <row r="832" spans="1:2" ht="12.75" customHeight="1" x14ac:dyDescent="0.2">
      <c r="A832" s="536"/>
      <c r="B832" s="536"/>
    </row>
    <row r="833" spans="1:2" ht="12.75" customHeight="1" x14ac:dyDescent="0.2">
      <c r="A833" s="536"/>
      <c r="B833" s="536"/>
    </row>
    <row r="834" spans="1:2" ht="12.75" customHeight="1" x14ac:dyDescent="0.2">
      <c r="A834" s="536"/>
      <c r="B834" s="536"/>
    </row>
    <row r="835" spans="1:2" ht="12.75" customHeight="1" x14ac:dyDescent="0.2">
      <c r="A835" s="536"/>
      <c r="B835" s="536"/>
    </row>
    <row r="836" spans="1:2" ht="12.75" customHeight="1" x14ac:dyDescent="0.2">
      <c r="A836" s="536"/>
      <c r="B836" s="536"/>
    </row>
    <row r="837" spans="1:2" ht="12.75" customHeight="1" x14ac:dyDescent="0.2">
      <c r="A837" s="536"/>
      <c r="B837" s="536"/>
    </row>
    <row r="838" spans="1:2" ht="12.75" customHeight="1" x14ac:dyDescent="0.2">
      <c r="A838" s="536"/>
      <c r="B838" s="536"/>
    </row>
    <row r="839" spans="1:2" ht="12.75" customHeight="1" x14ac:dyDescent="0.2">
      <c r="A839" s="536"/>
      <c r="B839" s="536"/>
    </row>
    <row r="840" spans="1:2" ht="12.75" customHeight="1" x14ac:dyDescent="0.2">
      <c r="A840" s="536"/>
      <c r="B840" s="536"/>
    </row>
    <row r="841" spans="1:2" ht="12.75" customHeight="1" x14ac:dyDescent="0.2">
      <c r="A841" s="536"/>
      <c r="B841" s="536"/>
    </row>
    <row r="842" spans="1:2" ht="12.75" customHeight="1" x14ac:dyDescent="0.2">
      <c r="A842" s="536"/>
      <c r="B842" s="536"/>
    </row>
    <row r="843" spans="1:2" ht="12.75" customHeight="1" x14ac:dyDescent="0.2">
      <c r="A843" s="536"/>
      <c r="B843" s="536"/>
    </row>
    <row r="844" spans="1:2" ht="12.75" customHeight="1" x14ac:dyDescent="0.2">
      <c r="A844" s="536"/>
      <c r="B844" s="536"/>
    </row>
    <row r="845" spans="1:2" ht="12.75" customHeight="1" x14ac:dyDescent="0.2">
      <c r="A845" s="536"/>
      <c r="B845" s="536"/>
    </row>
    <row r="846" spans="1:2" ht="12.75" customHeight="1" x14ac:dyDescent="0.2">
      <c r="A846" s="536"/>
      <c r="B846" s="536"/>
    </row>
    <row r="847" spans="1:2" ht="12.75" customHeight="1" x14ac:dyDescent="0.2">
      <c r="A847" s="536"/>
      <c r="B847" s="536"/>
    </row>
    <row r="848" spans="1:2" ht="12.75" customHeight="1" x14ac:dyDescent="0.2">
      <c r="A848" s="536"/>
      <c r="B848" s="536"/>
    </row>
    <row r="849" spans="1:2" ht="12.75" customHeight="1" x14ac:dyDescent="0.2">
      <c r="A849" s="536"/>
      <c r="B849" s="536"/>
    </row>
    <row r="850" spans="1:2" ht="12.75" customHeight="1" x14ac:dyDescent="0.2">
      <c r="A850" s="536"/>
      <c r="B850" s="536"/>
    </row>
    <row r="851" spans="1:2" ht="12.75" customHeight="1" x14ac:dyDescent="0.2">
      <c r="A851" s="536"/>
      <c r="B851" s="536"/>
    </row>
    <row r="852" spans="1:2" ht="12.75" customHeight="1" x14ac:dyDescent="0.2">
      <c r="A852" s="536"/>
      <c r="B852" s="536"/>
    </row>
    <row r="853" spans="1:2" ht="12.75" customHeight="1" x14ac:dyDescent="0.2">
      <c r="A853" s="536"/>
      <c r="B853" s="536"/>
    </row>
    <row r="854" spans="1:2" ht="12.75" customHeight="1" x14ac:dyDescent="0.2">
      <c r="A854" s="536"/>
      <c r="B854" s="536"/>
    </row>
    <row r="855" spans="1:2" ht="12.75" customHeight="1" x14ac:dyDescent="0.2">
      <c r="A855" s="536"/>
      <c r="B855" s="536"/>
    </row>
    <row r="856" spans="1:2" ht="12.75" customHeight="1" x14ac:dyDescent="0.2">
      <c r="A856" s="536"/>
      <c r="B856" s="536"/>
    </row>
    <row r="857" spans="1:2" ht="12.75" customHeight="1" x14ac:dyDescent="0.2">
      <c r="A857" s="536"/>
      <c r="B857" s="536"/>
    </row>
    <row r="858" spans="1:2" ht="12.75" customHeight="1" x14ac:dyDescent="0.2">
      <c r="A858" s="536"/>
      <c r="B858" s="536"/>
    </row>
    <row r="859" spans="1:2" ht="12.75" customHeight="1" x14ac:dyDescent="0.2">
      <c r="A859" s="536"/>
      <c r="B859" s="536"/>
    </row>
    <row r="860" spans="1:2" ht="12.75" customHeight="1" x14ac:dyDescent="0.2">
      <c r="A860" s="536"/>
      <c r="B860" s="536"/>
    </row>
    <row r="861" spans="1:2" ht="12.75" customHeight="1" x14ac:dyDescent="0.2">
      <c r="A861" s="536"/>
      <c r="B861" s="536"/>
    </row>
    <row r="862" spans="1:2" ht="12.75" customHeight="1" x14ac:dyDescent="0.2">
      <c r="A862" s="536"/>
      <c r="B862" s="536"/>
    </row>
    <row r="863" spans="1:2" ht="12.75" customHeight="1" x14ac:dyDescent="0.2">
      <c r="A863" s="536"/>
      <c r="B863" s="536"/>
    </row>
    <row r="864" spans="1:2" ht="12.75" customHeight="1" x14ac:dyDescent="0.2">
      <c r="A864" s="536"/>
      <c r="B864" s="536"/>
    </row>
    <row r="865" spans="1:2" ht="12.75" customHeight="1" x14ac:dyDescent="0.2">
      <c r="A865" s="536"/>
      <c r="B865" s="536"/>
    </row>
    <row r="866" spans="1:2" ht="12.75" customHeight="1" x14ac:dyDescent="0.2">
      <c r="A866" s="536"/>
      <c r="B866" s="536"/>
    </row>
    <row r="867" spans="1:2" ht="12.75" customHeight="1" x14ac:dyDescent="0.2">
      <c r="A867" s="536"/>
      <c r="B867" s="536"/>
    </row>
    <row r="868" spans="1:2" ht="12.75" customHeight="1" x14ac:dyDescent="0.2">
      <c r="A868" s="536"/>
      <c r="B868" s="536"/>
    </row>
    <row r="869" spans="1:2" ht="12.75" customHeight="1" x14ac:dyDescent="0.2">
      <c r="A869" s="536"/>
      <c r="B869" s="536"/>
    </row>
    <row r="870" spans="1:2" ht="12.75" customHeight="1" x14ac:dyDescent="0.2">
      <c r="A870" s="536"/>
      <c r="B870" s="536"/>
    </row>
    <row r="871" spans="1:2" ht="12.75" customHeight="1" x14ac:dyDescent="0.2">
      <c r="A871" s="536"/>
      <c r="B871" s="536"/>
    </row>
    <row r="872" spans="1:2" ht="12.75" customHeight="1" x14ac:dyDescent="0.2">
      <c r="A872" s="536"/>
      <c r="B872" s="536"/>
    </row>
    <row r="873" spans="1:2" ht="12.75" customHeight="1" x14ac:dyDescent="0.2">
      <c r="A873" s="536"/>
      <c r="B873" s="536"/>
    </row>
    <row r="874" spans="1:2" ht="12.75" customHeight="1" x14ac:dyDescent="0.2">
      <c r="A874" s="536"/>
      <c r="B874" s="536"/>
    </row>
    <row r="875" spans="1:2" ht="12.75" customHeight="1" x14ac:dyDescent="0.2">
      <c r="A875" s="536"/>
      <c r="B875" s="536"/>
    </row>
    <row r="876" spans="1:2" ht="12.75" customHeight="1" x14ac:dyDescent="0.2">
      <c r="A876" s="536"/>
      <c r="B876" s="536"/>
    </row>
    <row r="877" spans="1:2" ht="12.75" customHeight="1" x14ac:dyDescent="0.2">
      <c r="A877" s="536"/>
      <c r="B877" s="536"/>
    </row>
    <row r="878" spans="1:2" ht="12.75" customHeight="1" x14ac:dyDescent="0.2">
      <c r="A878" s="536"/>
      <c r="B878" s="536"/>
    </row>
    <row r="879" spans="1:2" ht="12.75" customHeight="1" x14ac:dyDescent="0.2">
      <c r="A879" s="536"/>
      <c r="B879" s="536"/>
    </row>
    <row r="880" spans="1:2" ht="12.75" customHeight="1" x14ac:dyDescent="0.2">
      <c r="A880" s="536"/>
      <c r="B880" s="536"/>
    </row>
    <row r="881" spans="1:2" ht="12.75" customHeight="1" x14ac:dyDescent="0.2">
      <c r="A881" s="536"/>
      <c r="B881" s="536"/>
    </row>
    <row r="882" spans="1:2" ht="12.75" customHeight="1" x14ac:dyDescent="0.2">
      <c r="A882" s="536"/>
      <c r="B882" s="536"/>
    </row>
    <row r="883" spans="1:2" ht="12.75" customHeight="1" x14ac:dyDescent="0.2">
      <c r="A883" s="536"/>
      <c r="B883" s="536"/>
    </row>
    <row r="884" spans="1:2" ht="12.75" customHeight="1" x14ac:dyDescent="0.2">
      <c r="A884" s="536"/>
      <c r="B884" s="536"/>
    </row>
    <row r="885" spans="1:2" ht="12.75" customHeight="1" x14ac:dyDescent="0.2">
      <c r="A885" s="536"/>
      <c r="B885" s="536"/>
    </row>
    <row r="886" spans="1:2" ht="12.75" customHeight="1" x14ac:dyDescent="0.2">
      <c r="A886" s="536"/>
      <c r="B886" s="536"/>
    </row>
    <row r="887" spans="1:2" ht="12.75" customHeight="1" x14ac:dyDescent="0.2">
      <c r="A887" s="536"/>
      <c r="B887" s="536"/>
    </row>
    <row r="888" spans="1:2" ht="12.75" customHeight="1" x14ac:dyDescent="0.2">
      <c r="A888" s="536"/>
      <c r="B888" s="536"/>
    </row>
    <row r="889" spans="1:2" ht="12.75" customHeight="1" x14ac:dyDescent="0.2">
      <c r="A889" s="536"/>
      <c r="B889" s="536"/>
    </row>
    <row r="890" spans="1:2" ht="12.75" customHeight="1" x14ac:dyDescent="0.2">
      <c r="A890" s="536"/>
      <c r="B890" s="536"/>
    </row>
    <row r="891" spans="1:2" ht="12.75" customHeight="1" x14ac:dyDescent="0.2">
      <c r="A891" s="536"/>
      <c r="B891" s="536"/>
    </row>
    <row r="892" spans="1:2" ht="12.75" customHeight="1" x14ac:dyDescent="0.2">
      <c r="A892" s="536"/>
      <c r="B892" s="536"/>
    </row>
    <row r="893" spans="1:2" ht="12.75" customHeight="1" x14ac:dyDescent="0.2">
      <c r="A893" s="536"/>
      <c r="B893" s="536"/>
    </row>
    <row r="894" spans="1:2" ht="12.75" customHeight="1" x14ac:dyDescent="0.2">
      <c r="A894" s="536"/>
      <c r="B894" s="536"/>
    </row>
    <row r="895" spans="1:2" ht="12.75" customHeight="1" x14ac:dyDescent="0.2">
      <c r="A895" s="536"/>
      <c r="B895" s="536"/>
    </row>
    <row r="896" spans="1:2" ht="12.75" customHeight="1" x14ac:dyDescent="0.2">
      <c r="A896" s="536"/>
      <c r="B896" s="536"/>
    </row>
    <row r="897" spans="1:2" ht="12.75" customHeight="1" x14ac:dyDescent="0.2">
      <c r="A897" s="536"/>
      <c r="B897" s="536"/>
    </row>
    <row r="898" spans="1:2" ht="12.75" customHeight="1" x14ac:dyDescent="0.2">
      <c r="A898" s="536"/>
      <c r="B898" s="536"/>
    </row>
    <row r="899" spans="1:2" ht="12.75" customHeight="1" x14ac:dyDescent="0.2">
      <c r="A899" s="536"/>
      <c r="B899" s="536"/>
    </row>
    <row r="900" spans="1:2" ht="12.75" customHeight="1" x14ac:dyDescent="0.2">
      <c r="A900" s="536"/>
      <c r="B900" s="536"/>
    </row>
    <row r="901" spans="1:2" ht="12.75" customHeight="1" x14ac:dyDescent="0.2">
      <c r="A901" s="536"/>
      <c r="B901" s="536"/>
    </row>
    <row r="902" spans="1:2" ht="12.75" customHeight="1" x14ac:dyDescent="0.2">
      <c r="A902" s="536"/>
      <c r="B902" s="536"/>
    </row>
    <row r="903" spans="1:2" ht="12.75" customHeight="1" x14ac:dyDescent="0.2">
      <c r="A903" s="536"/>
      <c r="B903" s="536"/>
    </row>
    <row r="904" spans="1:2" ht="12.75" customHeight="1" x14ac:dyDescent="0.2">
      <c r="A904" s="536"/>
      <c r="B904" s="536"/>
    </row>
    <row r="905" spans="1:2" ht="12.75" customHeight="1" x14ac:dyDescent="0.2">
      <c r="A905" s="536"/>
      <c r="B905" s="536"/>
    </row>
    <row r="906" spans="1:2" ht="12.75" customHeight="1" x14ac:dyDescent="0.2">
      <c r="A906" s="536"/>
      <c r="B906" s="536"/>
    </row>
    <row r="907" spans="1:2" ht="12.75" customHeight="1" x14ac:dyDescent="0.2">
      <c r="A907" s="536"/>
      <c r="B907" s="536"/>
    </row>
    <row r="908" spans="1:2" ht="12.75" customHeight="1" x14ac:dyDescent="0.2">
      <c r="A908" s="536"/>
      <c r="B908" s="536"/>
    </row>
    <row r="909" spans="1:2" ht="12.75" customHeight="1" x14ac:dyDescent="0.2">
      <c r="A909" s="536"/>
      <c r="B909" s="536"/>
    </row>
    <row r="910" spans="1:2" ht="12.75" customHeight="1" x14ac:dyDescent="0.2">
      <c r="A910" s="536"/>
      <c r="B910" s="536"/>
    </row>
    <row r="911" spans="1:2" ht="12.75" customHeight="1" x14ac:dyDescent="0.2">
      <c r="A911" s="536"/>
      <c r="B911" s="536"/>
    </row>
    <row r="912" spans="1:2" ht="12.75" customHeight="1" x14ac:dyDescent="0.2">
      <c r="A912" s="536"/>
      <c r="B912" s="536"/>
    </row>
    <row r="913" spans="1:2" ht="12.75" customHeight="1" x14ac:dyDescent="0.2">
      <c r="A913" s="536"/>
      <c r="B913" s="536"/>
    </row>
    <row r="914" spans="1:2" ht="12.75" customHeight="1" x14ac:dyDescent="0.2">
      <c r="A914" s="536"/>
      <c r="B914" s="536"/>
    </row>
    <row r="915" spans="1:2" ht="12.75" customHeight="1" x14ac:dyDescent="0.2">
      <c r="A915" s="536"/>
      <c r="B915" s="536"/>
    </row>
    <row r="916" spans="1:2" ht="12.75" customHeight="1" x14ac:dyDescent="0.2">
      <c r="A916" s="536"/>
      <c r="B916" s="536"/>
    </row>
    <row r="917" spans="1:2" ht="12.75" customHeight="1" x14ac:dyDescent="0.2">
      <c r="A917" s="536"/>
      <c r="B917" s="536"/>
    </row>
    <row r="918" spans="1:2" ht="12.75" customHeight="1" x14ac:dyDescent="0.2">
      <c r="A918" s="536"/>
      <c r="B918" s="536"/>
    </row>
    <row r="919" spans="1:2" ht="12.75" customHeight="1" x14ac:dyDescent="0.2">
      <c r="A919" s="536"/>
      <c r="B919" s="536"/>
    </row>
    <row r="920" spans="1:2" ht="12.75" customHeight="1" x14ac:dyDescent="0.2">
      <c r="A920" s="536"/>
      <c r="B920" s="536"/>
    </row>
    <row r="921" spans="1:2" ht="12.75" customHeight="1" x14ac:dyDescent="0.2">
      <c r="A921" s="536"/>
      <c r="B921" s="536"/>
    </row>
    <row r="922" spans="1:2" ht="12.75" customHeight="1" x14ac:dyDescent="0.2">
      <c r="A922" s="536"/>
      <c r="B922" s="536"/>
    </row>
    <row r="923" spans="1:2" ht="12.75" customHeight="1" x14ac:dyDescent="0.2">
      <c r="A923" s="536"/>
      <c r="B923" s="536"/>
    </row>
    <row r="924" spans="1:2" ht="12.75" customHeight="1" x14ac:dyDescent="0.2">
      <c r="A924" s="536"/>
      <c r="B924" s="536"/>
    </row>
    <row r="925" spans="1:2" ht="12.75" customHeight="1" x14ac:dyDescent="0.2">
      <c r="A925" s="536"/>
      <c r="B925" s="536"/>
    </row>
    <row r="926" spans="1:2" ht="12.75" customHeight="1" x14ac:dyDescent="0.2">
      <c r="A926" s="536"/>
      <c r="B926" s="536"/>
    </row>
    <row r="927" spans="1:2" ht="12.75" customHeight="1" x14ac:dyDescent="0.2">
      <c r="A927" s="536"/>
      <c r="B927" s="536"/>
    </row>
    <row r="928" spans="1:2" ht="12.75" customHeight="1" x14ac:dyDescent="0.2">
      <c r="A928" s="536"/>
      <c r="B928" s="536"/>
    </row>
    <row r="929" spans="1:2" ht="12.75" customHeight="1" x14ac:dyDescent="0.2">
      <c r="A929" s="536"/>
      <c r="B929" s="536"/>
    </row>
    <row r="930" spans="1:2" ht="12.75" customHeight="1" x14ac:dyDescent="0.2">
      <c r="A930" s="536"/>
      <c r="B930" s="536"/>
    </row>
    <row r="931" spans="1:2" ht="12.75" customHeight="1" x14ac:dyDescent="0.2">
      <c r="A931" s="536"/>
      <c r="B931" s="536"/>
    </row>
    <row r="932" spans="1:2" ht="12.75" customHeight="1" x14ac:dyDescent="0.2">
      <c r="A932" s="536"/>
      <c r="B932" s="536"/>
    </row>
    <row r="933" spans="1:2" ht="12.75" customHeight="1" x14ac:dyDescent="0.2">
      <c r="A933" s="536"/>
      <c r="B933" s="536"/>
    </row>
    <row r="934" spans="1:2" ht="12.75" customHeight="1" x14ac:dyDescent="0.2">
      <c r="A934" s="536"/>
      <c r="B934" s="536"/>
    </row>
    <row r="935" spans="1:2" ht="12.75" customHeight="1" x14ac:dyDescent="0.2">
      <c r="A935" s="536"/>
      <c r="B935" s="536"/>
    </row>
    <row r="936" spans="1:2" ht="12.75" customHeight="1" x14ac:dyDescent="0.2">
      <c r="A936" s="536"/>
      <c r="B936" s="536"/>
    </row>
    <row r="937" spans="1:2" ht="12.75" customHeight="1" x14ac:dyDescent="0.2">
      <c r="A937" s="536"/>
      <c r="B937" s="536"/>
    </row>
    <row r="938" spans="1:2" ht="12.75" customHeight="1" x14ac:dyDescent="0.2">
      <c r="A938" s="536"/>
      <c r="B938" s="536"/>
    </row>
    <row r="939" spans="1:2" ht="12.75" customHeight="1" x14ac:dyDescent="0.2">
      <c r="A939" s="536"/>
      <c r="B939" s="536"/>
    </row>
    <row r="940" spans="1:2" ht="12.75" customHeight="1" x14ac:dyDescent="0.2">
      <c r="A940" s="536"/>
      <c r="B940" s="536"/>
    </row>
    <row r="941" spans="1:2" ht="12.75" customHeight="1" x14ac:dyDescent="0.2">
      <c r="A941" s="536"/>
      <c r="B941" s="536"/>
    </row>
    <row r="942" spans="1:2" ht="12.75" customHeight="1" x14ac:dyDescent="0.2">
      <c r="A942" s="536"/>
      <c r="B942" s="536"/>
    </row>
    <row r="943" spans="1:2" ht="12.75" customHeight="1" x14ac:dyDescent="0.2">
      <c r="A943" s="536"/>
      <c r="B943" s="536"/>
    </row>
    <row r="944" spans="1:2" ht="12.75" customHeight="1" x14ac:dyDescent="0.2">
      <c r="A944" s="536"/>
      <c r="B944" s="536"/>
    </row>
    <row r="945" spans="1:2" ht="12.75" customHeight="1" x14ac:dyDescent="0.2">
      <c r="A945" s="536"/>
      <c r="B945" s="536"/>
    </row>
    <row r="946" spans="1:2" ht="12.75" customHeight="1" x14ac:dyDescent="0.2">
      <c r="A946" s="536"/>
      <c r="B946" s="536"/>
    </row>
    <row r="947" spans="1:2" ht="12.75" customHeight="1" x14ac:dyDescent="0.2">
      <c r="A947" s="536"/>
      <c r="B947" s="536"/>
    </row>
    <row r="948" spans="1:2" ht="12.75" customHeight="1" x14ac:dyDescent="0.2">
      <c r="A948" s="536"/>
      <c r="B948" s="536"/>
    </row>
    <row r="949" spans="1:2" ht="12.75" customHeight="1" x14ac:dyDescent="0.2">
      <c r="A949" s="536"/>
      <c r="B949" s="536"/>
    </row>
    <row r="950" spans="1:2" ht="12.75" customHeight="1" x14ac:dyDescent="0.2">
      <c r="A950" s="536"/>
      <c r="B950" s="536"/>
    </row>
    <row r="951" spans="1:2" ht="12.75" customHeight="1" x14ac:dyDescent="0.2">
      <c r="A951" s="536"/>
      <c r="B951" s="536"/>
    </row>
    <row r="952" spans="1:2" ht="12.75" customHeight="1" x14ac:dyDescent="0.2">
      <c r="A952" s="536"/>
      <c r="B952" s="536"/>
    </row>
    <row r="953" spans="1:2" ht="12.75" customHeight="1" x14ac:dyDescent="0.2">
      <c r="A953" s="536"/>
      <c r="B953" s="536"/>
    </row>
    <row r="954" spans="1:2" ht="12.75" customHeight="1" x14ac:dyDescent="0.2">
      <c r="A954" s="536"/>
      <c r="B954" s="536"/>
    </row>
    <row r="955" spans="1:2" ht="12.75" customHeight="1" x14ac:dyDescent="0.2">
      <c r="A955" s="536"/>
      <c r="B955" s="536"/>
    </row>
    <row r="956" spans="1:2" ht="12.75" customHeight="1" x14ac:dyDescent="0.2">
      <c r="A956" s="536"/>
      <c r="B956" s="536"/>
    </row>
    <row r="957" spans="1:2" ht="12.75" customHeight="1" x14ac:dyDescent="0.2">
      <c r="A957" s="536"/>
      <c r="B957" s="536"/>
    </row>
    <row r="958" spans="1:2" ht="12.75" customHeight="1" x14ac:dyDescent="0.2">
      <c r="A958" s="536"/>
      <c r="B958" s="536"/>
    </row>
    <row r="959" spans="1:2" ht="12.75" customHeight="1" x14ac:dyDescent="0.2">
      <c r="A959" s="536"/>
      <c r="B959" s="536"/>
    </row>
    <row r="960" spans="1:2" ht="12.75" customHeight="1" x14ac:dyDescent="0.2">
      <c r="A960" s="536"/>
      <c r="B960" s="536"/>
    </row>
    <row r="961" spans="1:2" ht="12.75" customHeight="1" x14ac:dyDescent="0.2">
      <c r="A961" s="536"/>
      <c r="B961" s="536"/>
    </row>
    <row r="962" spans="1:2" ht="12.75" customHeight="1" x14ac:dyDescent="0.2">
      <c r="A962" s="536"/>
      <c r="B962" s="536"/>
    </row>
    <row r="963" spans="1:2" ht="12.75" customHeight="1" x14ac:dyDescent="0.2">
      <c r="A963" s="536"/>
      <c r="B963" s="536"/>
    </row>
    <row r="964" spans="1:2" ht="12.75" customHeight="1" x14ac:dyDescent="0.2">
      <c r="A964" s="536"/>
      <c r="B964" s="536"/>
    </row>
    <row r="965" spans="1:2" ht="12.75" customHeight="1" x14ac:dyDescent="0.2">
      <c r="A965" s="536"/>
      <c r="B965" s="536"/>
    </row>
    <row r="966" spans="1:2" ht="12.75" customHeight="1" x14ac:dyDescent="0.2">
      <c r="A966" s="536"/>
      <c r="B966" s="536"/>
    </row>
    <row r="967" spans="1:2" ht="12.75" customHeight="1" x14ac:dyDescent="0.2">
      <c r="A967" s="536"/>
      <c r="B967" s="536"/>
    </row>
    <row r="968" spans="1:2" ht="12.75" customHeight="1" x14ac:dyDescent="0.2">
      <c r="A968" s="536"/>
      <c r="B968" s="536"/>
    </row>
    <row r="969" spans="1:2" ht="12.75" customHeight="1" x14ac:dyDescent="0.2">
      <c r="A969" s="536"/>
      <c r="B969" s="536"/>
    </row>
    <row r="970" spans="1:2" ht="12.75" customHeight="1" x14ac:dyDescent="0.2">
      <c r="A970" s="536"/>
      <c r="B970" s="536"/>
    </row>
    <row r="971" spans="1:2" ht="12.75" customHeight="1" x14ac:dyDescent="0.2">
      <c r="A971" s="536"/>
      <c r="B971" s="536"/>
    </row>
    <row r="972" spans="1:2" ht="12.75" customHeight="1" x14ac:dyDescent="0.2">
      <c r="A972" s="536"/>
      <c r="B972" s="536"/>
    </row>
    <row r="973" spans="1:2" ht="12.75" customHeight="1" x14ac:dyDescent="0.2">
      <c r="A973" s="536"/>
      <c r="B973" s="536"/>
    </row>
    <row r="974" spans="1:2" ht="12.75" customHeight="1" x14ac:dyDescent="0.2">
      <c r="A974" s="536"/>
      <c r="B974" s="536"/>
    </row>
    <row r="975" spans="1:2" ht="12.75" customHeight="1" x14ac:dyDescent="0.2">
      <c r="A975" s="536"/>
      <c r="B975" s="536"/>
    </row>
    <row r="976" spans="1:2" ht="12.75" customHeight="1" x14ac:dyDescent="0.2">
      <c r="A976" s="536"/>
      <c r="B976" s="536"/>
    </row>
    <row r="977" spans="1:2" ht="12.75" customHeight="1" x14ac:dyDescent="0.2">
      <c r="A977" s="536"/>
      <c r="B977" s="536"/>
    </row>
    <row r="978" spans="1:2" ht="12.75" customHeight="1" x14ac:dyDescent="0.2">
      <c r="A978" s="536"/>
      <c r="B978" s="536"/>
    </row>
    <row r="979" spans="1:2" ht="12.75" customHeight="1" x14ac:dyDescent="0.2">
      <c r="A979" s="536"/>
      <c r="B979" s="536"/>
    </row>
    <row r="980" spans="1:2" ht="12.75" customHeight="1" x14ac:dyDescent="0.2">
      <c r="A980" s="536"/>
      <c r="B980" s="536"/>
    </row>
    <row r="981" spans="1:2" ht="12.75" customHeight="1" x14ac:dyDescent="0.2">
      <c r="A981" s="536"/>
      <c r="B981" s="536"/>
    </row>
    <row r="982" spans="1:2" ht="12.75" customHeight="1" x14ac:dyDescent="0.2">
      <c r="A982" s="536"/>
      <c r="B982" s="536"/>
    </row>
    <row r="983" spans="1:2" ht="12.75" customHeight="1" x14ac:dyDescent="0.2">
      <c r="A983" s="536"/>
      <c r="B983" s="536"/>
    </row>
    <row r="984" spans="1:2" ht="12.75" customHeight="1" x14ac:dyDescent="0.2">
      <c r="A984" s="536"/>
      <c r="B984" s="536"/>
    </row>
    <row r="985" spans="1:2" ht="12.75" customHeight="1" x14ac:dyDescent="0.2">
      <c r="A985" s="536"/>
      <c r="B985" s="536"/>
    </row>
    <row r="986" spans="1:2" ht="12.75" customHeight="1" x14ac:dyDescent="0.2">
      <c r="A986" s="536"/>
      <c r="B986" s="536"/>
    </row>
    <row r="987" spans="1:2" ht="12.75" customHeight="1" x14ac:dyDescent="0.2">
      <c r="A987" s="536"/>
      <c r="B987" s="536"/>
    </row>
    <row r="988" spans="1:2" ht="12.75" customHeight="1" x14ac:dyDescent="0.2">
      <c r="A988" s="536"/>
      <c r="B988" s="536"/>
    </row>
    <row r="989" spans="1:2" ht="12.75" customHeight="1" x14ac:dyDescent="0.2">
      <c r="A989" s="536"/>
      <c r="B989" s="536"/>
    </row>
    <row r="990" spans="1:2" ht="12.75" customHeight="1" x14ac:dyDescent="0.2">
      <c r="A990" s="536"/>
      <c r="B990" s="536"/>
    </row>
    <row r="991" spans="1:2" ht="12.75" customHeight="1" x14ac:dyDescent="0.2">
      <c r="A991" s="536"/>
      <c r="B991" s="536"/>
    </row>
    <row r="992" spans="1:2" ht="12.75" customHeight="1" x14ac:dyDescent="0.2">
      <c r="A992" s="536"/>
      <c r="B992" s="536"/>
    </row>
    <row r="993" spans="1:2" ht="12.75" customHeight="1" x14ac:dyDescent="0.2">
      <c r="A993" s="536"/>
      <c r="B993" s="536"/>
    </row>
    <row r="994" spans="1:2" ht="12.75" customHeight="1" x14ac:dyDescent="0.2">
      <c r="A994" s="536"/>
      <c r="B994" s="536"/>
    </row>
    <row r="995" spans="1:2" ht="12.75" customHeight="1" x14ac:dyDescent="0.2">
      <c r="A995" s="536"/>
      <c r="B995" s="536"/>
    </row>
    <row r="996" spans="1:2" ht="12.75" customHeight="1" x14ac:dyDescent="0.2">
      <c r="A996" s="536"/>
      <c r="B996" s="536"/>
    </row>
    <row r="997" spans="1:2" ht="12.75" customHeight="1" x14ac:dyDescent="0.2">
      <c r="A997" s="536"/>
      <c r="B997" s="536"/>
    </row>
    <row r="998" spans="1:2" ht="12.75" customHeight="1" x14ac:dyDescent="0.2">
      <c r="A998" s="536"/>
      <c r="B998" s="536"/>
    </row>
    <row r="999" spans="1:2" ht="12.75" customHeight="1" x14ac:dyDescent="0.2">
      <c r="A999" s="536"/>
      <c r="B999" s="536"/>
    </row>
    <row r="1000" spans="1:2" ht="12.75" customHeight="1" x14ac:dyDescent="0.2">
      <c r="A1000" s="536"/>
      <c r="B1000" s="536"/>
    </row>
  </sheetData>
  <sheetProtection algorithmName="SHA-512" hashValue="qOjzk3OSqytT+wFkEUk7qXJmAMXmct0sSjrKod2JH5X196tUe78auO6OeskX0sYXC7lUQsuhKK9Uf1fC1vDj5w==" saltValue="BW+y/RXq9BmaLY6IStVqEA==" spinCount="100000" sheet="1" scenarios="1" insertHyperlinks="0"/>
  <protectedRanges>
    <protectedRange sqref="A4:B1000" name="Bereich1"/>
  </protectedRanges>
  <pageMargins left="0.7" right="0.7" top="0.75" bottom="0.75" header="0" footer="0"/>
  <pageSetup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1">
    <tabColor rgb="FF0070C0"/>
  </sheetPr>
  <dimension ref="A1:AU349"/>
  <sheetViews>
    <sheetView showGridLines="0" workbookViewId="0"/>
  </sheetViews>
  <sheetFormatPr defaultColWidth="14.42578125" defaultRowHeight="15" customHeight="1" x14ac:dyDescent="0.2"/>
  <cols>
    <col min="1" max="1" width="4.28515625" customWidth="1"/>
    <col min="2" max="20" width="5" customWidth="1"/>
    <col min="21" max="21" width="11.42578125" customWidth="1"/>
    <col min="22" max="40" width="5" customWidth="1"/>
    <col min="41" max="48" width="11.42578125" customWidth="1"/>
  </cols>
  <sheetData>
    <row r="1" spans="2:42" ht="12.75" customHeight="1" x14ac:dyDescent="0.2">
      <c r="B1" s="1090" t="s">
        <v>678</v>
      </c>
      <c r="C1" s="772"/>
      <c r="D1" s="772"/>
      <c r="E1" s="772"/>
      <c r="F1" s="772"/>
      <c r="G1" s="772"/>
      <c r="H1" s="772"/>
      <c r="I1" s="772"/>
      <c r="J1" s="772"/>
      <c r="K1" s="772"/>
      <c r="L1" s="772"/>
      <c r="M1" s="772"/>
      <c r="N1" s="772"/>
      <c r="O1" s="772"/>
      <c r="P1" s="772"/>
      <c r="Q1" s="772"/>
      <c r="R1" s="772"/>
      <c r="S1" s="772"/>
      <c r="T1" s="773"/>
      <c r="V1" s="1090" t="s">
        <v>679</v>
      </c>
      <c r="W1" s="772"/>
      <c r="X1" s="772"/>
      <c r="Y1" s="772"/>
      <c r="Z1" s="772"/>
      <c r="AA1" s="772"/>
      <c r="AB1" s="772"/>
      <c r="AC1" s="772"/>
      <c r="AD1" s="772"/>
      <c r="AE1" s="772"/>
      <c r="AF1" s="772"/>
      <c r="AG1" s="772"/>
      <c r="AH1" s="772"/>
      <c r="AI1" s="772"/>
      <c r="AJ1" s="772"/>
      <c r="AK1" s="772"/>
      <c r="AL1" s="772"/>
      <c r="AM1" s="772"/>
      <c r="AN1" s="773"/>
    </row>
    <row r="2" spans="2:42" ht="12.75" customHeight="1" x14ac:dyDescent="0.2">
      <c r="B2" s="494"/>
      <c r="T2" s="273"/>
      <c r="V2" s="494"/>
      <c r="AN2" s="273"/>
    </row>
    <row r="3" spans="2:42" ht="12.75" customHeight="1" x14ac:dyDescent="0.2">
      <c r="B3" s="494" t="s">
        <v>47</v>
      </c>
      <c r="E3" s="817" t="str">
        <f>IF('Cover Sheet'!$D$14&gt;0,'Cover Sheet'!$D$14,"")</f>
        <v/>
      </c>
      <c r="F3" s="777"/>
      <c r="G3" s="777"/>
      <c r="H3" s="777"/>
      <c r="I3" s="777"/>
      <c r="J3" s="777"/>
      <c r="K3" s="777"/>
      <c r="L3" s="23" t="s">
        <v>48</v>
      </c>
      <c r="P3" s="817" t="str">
        <f>IF('Cover Sheet'!$O$14&gt;0,'Cover Sheet'!$O$14,"")</f>
        <v/>
      </c>
      <c r="Q3" s="777"/>
      <c r="R3" s="777"/>
      <c r="S3" s="777"/>
      <c r="T3" s="778"/>
      <c r="V3" s="494" t="s">
        <v>47</v>
      </c>
      <c r="Y3" s="817" t="str">
        <f>IF('Cover Sheet'!$D$14&gt;0,'Cover Sheet'!$D$14,"")</f>
        <v/>
      </c>
      <c r="Z3" s="777"/>
      <c r="AA3" s="777"/>
      <c r="AB3" s="777"/>
      <c r="AC3" s="777"/>
      <c r="AD3" s="777"/>
      <c r="AE3" s="777"/>
      <c r="AF3" s="23" t="s">
        <v>48</v>
      </c>
      <c r="AJ3" s="817" t="str">
        <f>IF('Cover Sheet'!$O$14&gt;0,'Cover Sheet'!$O$14,"")</f>
        <v/>
      </c>
      <c r="AK3" s="777"/>
      <c r="AL3" s="777"/>
      <c r="AM3" s="777"/>
      <c r="AN3" s="778"/>
    </row>
    <row r="4" spans="2:42" ht="12.75" customHeight="1" x14ac:dyDescent="0.2">
      <c r="B4" s="602"/>
      <c r="C4" s="226"/>
      <c r="D4" s="226"/>
      <c r="E4" s="226"/>
      <c r="F4" s="226"/>
      <c r="G4" s="226"/>
      <c r="H4" s="226"/>
      <c r="I4" s="226"/>
      <c r="J4" s="226"/>
      <c r="K4" s="226"/>
      <c r="L4" s="226"/>
      <c r="M4" s="226"/>
      <c r="N4" s="226"/>
      <c r="O4" s="226"/>
      <c r="P4" s="226"/>
      <c r="Q4" s="226"/>
      <c r="R4" s="226"/>
      <c r="S4" s="226"/>
      <c r="T4" s="577"/>
      <c r="V4" s="602"/>
      <c r="W4" s="226"/>
      <c r="X4" s="226"/>
      <c r="Y4" s="226"/>
      <c r="Z4" s="226"/>
      <c r="AA4" s="226"/>
      <c r="AB4" s="226"/>
      <c r="AC4" s="226"/>
      <c r="AD4" s="226"/>
      <c r="AE4" s="226"/>
      <c r="AF4" s="226"/>
      <c r="AG4" s="226"/>
      <c r="AH4" s="226"/>
      <c r="AI4" s="226"/>
      <c r="AJ4" s="226"/>
      <c r="AK4" s="226"/>
      <c r="AL4" s="226"/>
      <c r="AM4" s="226"/>
      <c r="AN4" s="577"/>
    </row>
    <row r="5" spans="2:42" ht="12.75" customHeight="1" x14ac:dyDescent="0.2">
      <c r="B5" s="1119"/>
      <c r="C5" s="760"/>
      <c r="D5" s="760"/>
      <c r="E5" s="760"/>
      <c r="F5" s="760"/>
      <c r="G5" s="760"/>
      <c r="H5" s="760"/>
      <c r="I5" s="760"/>
      <c r="J5" s="760"/>
      <c r="K5" s="760"/>
      <c r="L5" s="760"/>
      <c r="M5" s="760"/>
      <c r="N5" s="760"/>
      <c r="O5" s="760"/>
      <c r="P5" s="760"/>
      <c r="Q5" s="760"/>
      <c r="R5" s="760"/>
      <c r="S5" s="760"/>
      <c r="T5" s="761"/>
      <c r="V5" s="1119"/>
      <c r="W5" s="760"/>
      <c r="X5" s="760"/>
      <c r="Y5" s="760"/>
      <c r="Z5" s="760"/>
      <c r="AA5" s="760"/>
      <c r="AB5" s="760"/>
      <c r="AC5" s="760"/>
      <c r="AD5" s="760"/>
      <c r="AE5" s="760"/>
      <c r="AF5" s="760"/>
      <c r="AG5" s="760"/>
      <c r="AH5" s="760"/>
      <c r="AI5" s="760"/>
      <c r="AJ5" s="760"/>
      <c r="AK5" s="760"/>
      <c r="AL5" s="760"/>
      <c r="AM5" s="760"/>
      <c r="AN5" s="761"/>
      <c r="AP5" s="23" t="s">
        <v>680</v>
      </c>
    </row>
    <row r="6" spans="2:42" ht="12.75" customHeight="1" x14ac:dyDescent="0.2">
      <c r="B6" s="242"/>
      <c r="C6" s="221"/>
      <c r="D6" s="221"/>
      <c r="E6" s="221"/>
      <c r="F6" s="221"/>
      <c r="G6" s="221"/>
      <c r="H6" s="221"/>
      <c r="I6" s="221"/>
      <c r="J6" s="221"/>
      <c r="K6" s="221"/>
      <c r="L6" s="221"/>
      <c r="M6" s="221"/>
      <c r="N6" s="221"/>
      <c r="O6" s="221"/>
      <c r="P6" s="221"/>
      <c r="Q6" s="221"/>
      <c r="R6" s="221"/>
      <c r="S6" s="221"/>
      <c r="T6" s="243"/>
      <c r="V6" s="242"/>
      <c r="W6" s="221"/>
      <c r="X6" s="221"/>
      <c r="Y6" s="221"/>
      <c r="Z6" s="221"/>
      <c r="AA6" s="221"/>
      <c r="AB6" s="221"/>
      <c r="AC6" s="221"/>
      <c r="AD6" s="221"/>
      <c r="AE6" s="221"/>
      <c r="AF6" s="221"/>
      <c r="AG6" s="221"/>
      <c r="AH6" s="221"/>
      <c r="AI6" s="221"/>
      <c r="AJ6" s="221"/>
      <c r="AK6" s="221"/>
      <c r="AL6" s="221"/>
      <c r="AM6" s="221"/>
      <c r="AN6" s="243"/>
    </row>
    <row r="7" spans="2:42" ht="12.75" customHeight="1" x14ac:dyDescent="0.2">
      <c r="B7" s="242"/>
      <c r="C7" s="221"/>
      <c r="D7" s="221"/>
      <c r="E7" s="221"/>
      <c r="F7" s="221"/>
      <c r="G7" s="221"/>
      <c r="H7" s="221"/>
      <c r="I7" s="221"/>
      <c r="J7" s="221"/>
      <c r="K7" s="221"/>
      <c r="L7" s="221"/>
      <c r="M7" s="221"/>
      <c r="N7" s="221"/>
      <c r="O7" s="221"/>
      <c r="P7" s="221"/>
      <c r="Q7" s="221"/>
      <c r="R7" s="221"/>
      <c r="S7" s="221"/>
      <c r="T7" s="243"/>
      <c r="V7" s="242"/>
      <c r="W7" s="221"/>
      <c r="X7" s="221"/>
      <c r="Y7" s="221"/>
      <c r="Z7" s="221"/>
      <c r="AA7" s="221"/>
      <c r="AB7" s="221"/>
      <c r="AC7" s="221"/>
      <c r="AD7" s="221"/>
      <c r="AE7" s="221"/>
      <c r="AF7" s="221"/>
      <c r="AG7" s="221"/>
      <c r="AH7" s="221"/>
      <c r="AI7" s="221"/>
      <c r="AJ7" s="221"/>
      <c r="AK7" s="221"/>
      <c r="AL7" s="221"/>
      <c r="AM7" s="221"/>
      <c r="AN7" s="243"/>
    </row>
    <row r="8" spans="2:42" ht="12.75" customHeight="1" x14ac:dyDescent="0.2">
      <c r="B8" s="242"/>
      <c r="C8" s="221"/>
      <c r="D8" s="221"/>
      <c r="E8" s="221"/>
      <c r="F8" s="221"/>
      <c r="G8" s="221"/>
      <c r="H8" s="221"/>
      <c r="I8" s="221"/>
      <c r="J8" s="221"/>
      <c r="K8" s="221"/>
      <c r="L8" s="221"/>
      <c r="M8" s="221"/>
      <c r="N8" s="221"/>
      <c r="O8" s="221"/>
      <c r="P8" s="221"/>
      <c r="Q8" s="221"/>
      <c r="R8" s="221"/>
      <c r="S8" s="221"/>
      <c r="T8" s="243"/>
      <c r="V8" s="242"/>
      <c r="W8" s="221"/>
      <c r="X8" s="221"/>
      <c r="Y8" s="221"/>
      <c r="Z8" s="221"/>
      <c r="AA8" s="221"/>
      <c r="AB8" s="221"/>
      <c r="AC8" s="221"/>
      <c r="AD8" s="221"/>
      <c r="AE8" s="221"/>
      <c r="AF8" s="221"/>
      <c r="AG8" s="221"/>
      <c r="AH8" s="221"/>
      <c r="AI8" s="221"/>
      <c r="AJ8" s="221"/>
      <c r="AK8" s="221"/>
      <c r="AL8" s="221"/>
      <c r="AM8" s="221"/>
      <c r="AN8" s="243"/>
    </row>
    <row r="9" spans="2:42" ht="12.75" customHeight="1" x14ac:dyDescent="0.2">
      <c r="B9" s="242"/>
      <c r="C9" s="221"/>
      <c r="D9" s="221"/>
      <c r="E9" s="221"/>
      <c r="F9" s="221"/>
      <c r="G9" s="221"/>
      <c r="H9" s="221"/>
      <c r="I9" s="221"/>
      <c r="J9" s="221"/>
      <c r="K9" s="221"/>
      <c r="L9" s="221"/>
      <c r="M9" s="221"/>
      <c r="N9" s="221"/>
      <c r="O9" s="221"/>
      <c r="P9" s="221"/>
      <c r="Q9" s="221"/>
      <c r="R9" s="221"/>
      <c r="S9" s="221"/>
      <c r="T9" s="243"/>
      <c r="V9" s="242"/>
      <c r="W9" s="221"/>
      <c r="X9" s="221"/>
      <c r="Y9" s="221"/>
      <c r="Z9" s="221"/>
      <c r="AA9" s="221"/>
      <c r="AB9" s="221"/>
      <c r="AC9" s="221"/>
      <c r="AD9" s="221"/>
      <c r="AE9" s="221"/>
      <c r="AF9" s="221"/>
      <c r="AG9" s="221"/>
      <c r="AH9" s="221"/>
      <c r="AI9" s="221"/>
      <c r="AJ9" s="221"/>
      <c r="AK9" s="221"/>
      <c r="AL9" s="221"/>
      <c r="AM9" s="221"/>
      <c r="AN9" s="243"/>
    </row>
    <row r="10" spans="2:42" ht="12.75" customHeight="1" x14ac:dyDescent="0.2">
      <c r="B10" s="242"/>
      <c r="C10" s="221"/>
      <c r="D10" s="221"/>
      <c r="E10" s="221"/>
      <c r="F10" s="221"/>
      <c r="G10" s="221"/>
      <c r="H10" s="221"/>
      <c r="I10" s="221"/>
      <c r="J10" s="221"/>
      <c r="K10" s="221"/>
      <c r="L10" s="221"/>
      <c r="M10" s="221"/>
      <c r="N10" s="221"/>
      <c r="O10" s="221"/>
      <c r="P10" s="221"/>
      <c r="Q10" s="221"/>
      <c r="R10" s="221"/>
      <c r="S10" s="221"/>
      <c r="T10" s="243"/>
      <c r="V10" s="242"/>
      <c r="W10" s="221"/>
      <c r="X10" s="221"/>
      <c r="Y10" s="221"/>
      <c r="Z10" s="221"/>
      <c r="AA10" s="221"/>
      <c r="AB10" s="221"/>
      <c r="AC10" s="221"/>
      <c r="AD10" s="221"/>
      <c r="AE10" s="221"/>
      <c r="AF10" s="221"/>
      <c r="AG10" s="221"/>
      <c r="AH10" s="221"/>
      <c r="AI10" s="221"/>
      <c r="AJ10" s="221"/>
      <c r="AK10" s="221"/>
      <c r="AL10" s="221"/>
      <c r="AM10" s="221"/>
      <c r="AN10" s="243"/>
    </row>
    <row r="11" spans="2:42" ht="12.75" customHeight="1" x14ac:dyDescent="0.2">
      <c r="B11" s="242"/>
      <c r="C11" s="221"/>
      <c r="D11" s="221"/>
      <c r="E11" s="221"/>
      <c r="F11" s="221"/>
      <c r="G11" s="221"/>
      <c r="H11" s="256"/>
      <c r="I11" s="221"/>
      <c r="J11" s="221"/>
      <c r="K11" s="221"/>
      <c r="L11" s="221"/>
      <c r="M11" s="221"/>
      <c r="N11" s="221"/>
      <c r="O11" s="221"/>
      <c r="P11" s="221"/>
      <c r="Q11" s="221"/>
      <c r="R11" s="221"/>
      <c r="S11" s="221"/>
      <c r="T11" s="243"/>
      <c r="V11" s="242"/>
      <c r="W11" s="221"/>
      <c r="X11" s="221"/>
      <c r="Y11" s="221"/>
      <c r="Z11" s="221"/>
      <c r="AA11" s="221"/>
      <c r="AB11" s="256"/>
      <c r="AC11" s="221"/>
      <c r="AD11" s="221"/>
      <c r="AE11" s="221"/>
      <c r="AF11" s="221"/>
      <c r="AG11" s="221"/>
      <c r="AH11" s="221"/>
      <c r="AI11" s="221"/>
      <c r="AJ11" s="221"/>
      <c r="AK11" s="221"/>
      <c r="AL11" s="221"/>
      <c r="AM11" s="221"/>
      <c r="AN11" s="243"/>
    </row>
    <row r="12" spans="2:42" ht="12.75" customHeight="1" x14ac:dyDescent="0.2">
      <c r="B12" s="242"/>
      <c r="C12" s="221"/>
      <c r="D12" s="221"/>
      <c r="E12" s="221"/>
      <c r="F12" s="221"/>
      <c r="G12" s="221"/>
      <c r="H12" s="221"/>
      <c r="I12" s="221"/>
      <c r="J12" s="221"/>
      <c r="K12" s="221"/>
      <c r="L12" s="221"/>
      <c r="M12" s="221"/>
      <c r="N12" s="221"/>
      <c r="O12" s="221"/>
      <c r="P12" s="221"/>
      <c r="Q12" s="221"/>
      <c r="R12" s="221"/>
      <c r="S12" s="221"/>
      <c r="T12" s="243"/>
      <c r="V12" s="242"/>
      <c r="W12" s="221"/>
      <c r="X12" s="221"/>
      <c r="Y12" s="221"/>
      <c r="Z12" s="221"/>
      <c r="AA12" s="221"/>
      <c r="AB12" s="221"/>
      <c r="AC12" s="221"/>
      <c r="AD12" s="221"/>
      <c r="AE12" s="221"/>
      <c r="AF12" s="221"/>
      <c r="AG12" s="221"/>
      <c r="AH12" s="221"/>
      <c r="AI12" s="221"/>
      <c r="AJ12" s="221"/>
      <c r="AK12" s="221"/>
      <c r="AL12" s="221"/>
      <c r="AM12" s="221"/>
      <c r="AN12" s="243"/>
    </row>
    <row r="13" spans="2:42" ht="12.75" customHeight="1" x14ac:dyDescent="0.2">
      <c r="B13" s="242"/>
      <c r="C13" s="221"/>
      <c r="D13" s="256" t="s">
        <v>360</v>
      </c>
      <c r="E13" s="221"/>
      <c r="F13" s="221"/>
      <c r="G13" s="221"/>
      <c r="H13" s="256"/>
      <c r="I13" s="221"/>
      <c r="J13" s="221"/>
      <c r="K13" s="221"/>
      <c r="L13" s="221"/>
      <c r="M13" s="221"/>
      <c r="N13" s="221"/>
      <c r="O13" s="221"/>
      <c r="P13" s="221"/>
      <c r="Q13" s="221"/>
      <c r="R13" s="221"/>
      <c r="S13" s="221"/>
      <c r="T13" s="243"/>
      <c r="V13" s="242"/>
      <c r="W13" s="221"/>
      <c r="X13" s="256" t="s">
        <v>360</v>
      </c>
      <c r="Y13" s="221"/>
      <c r="Z13" s="221"/>
      <c r="AA13" s="221"/>
      <c r="AB13" s="256"/>
      <c r="AC13" s="221"/>
      <c r="AD13" s="221"/>
      <c r="AE13" s="221"/>
      <c r="AF13" s="221"/>
      <c r="AG13" s="221"/>
      <c r="AH13" s="221"/>
      <c r="AI13" s="221"/>
      <c r="AJ13" s="221"/>
      <c r="AK13" s="221"/>
      <c r="AL13" s="221"/>
      <c r="AM13" s="221"/>
      <c r="AN13" s="243"/>
    </row>
    <row r="14" spans="2:42" ht="12.75" customHeight="1" x14ac:dyDescent="0.2">
      <c r="B14" s="242"/>
      <c r="C14" s="221"/>
      <c r="D14" s="221"/>
      <c r="E14" s="221"/>
      <c r="F14" s="221"/>
      <c r="G14" s="221"/>
      <c r="H14" s="221"/>
      <c r="I14" s="221"/>
      <c r="J14" s="221"/>
      <c r="K14" s="221"/>
      <c r="L14" s="221"/>
      <c r="M14" s="221"/>
      <c r="N14" s="221"/>
      <c r="O14" s="221"/>
      <c r="P14" s="221"/>
      <c r="Q14" s="221"/>
      <c r="R14" s="221"/>
      <c r="S14" s="221"/>
      <c r="T14" s="243"/>
      <c r="V14" s="242"/>
      <c r="W14" s="221"/>
      <c r="X14" s="221"/>
      <c r="Y14" s="221"/>
      <c r="Z14" s="221"/>
      <c r="AA14" s="221"/>
      <c r="AB14" s="221"/>
      <c r="AC14" s="221"/>
      <c r="AD14" s="221"/>
      <c r="AE14" s="221"/>
      <c r="AF14" s="221"/>
      <c r="AG14" s="221"/>
      <c r="AH14" s="221"/>
      <c r="AI14" s="221"/>
      <c r="AJ14" s="221"/>
      <c r="AK14" s="221"/>
      <c r="AL14" s="221"/>
      <c r="AM14" s="221"/>
      <c r="AN14" s="243"/>
    </row>
    <row r="15" spans="2:42" ht="12.75" customHeight="1" x14ac:dyDescent="0.2">
      <c r="B15" s="242"/>
      <c r="C15" s="221"/>
      <c r="D15" s="256" t="s">
        <v>351</v>
      </c>
      <c r="E15" s="221"/>
      <c r="F15" s="221"/>
      <c r="G15" s="221"/>
      <c r="H15" s="221"/>
      <c r="I15" s="221"/>
      <c r="J15" s="221"/>
      <c r="K15" s="221"/>
      <c r="L15" s="221"/>
      <c r="M15" s="221"/>
      <c r="N15" s="221"/>
      <c r="O15" s="221"/>
      <c r="P15" s="221"/>
      <c r="Q15" s="221"/>
      <c r="R15" s="221"/>
      <c r="S15" s="221"/>
      <c r="T15" s="243"/>
      <c r="V15" s="242"/>
      <c r="W15" s="221"/>
      <c r="X15" s="256" t="s">
        <v>351</v>
      </c>
      <c r="Y15" s="221"/>
      <c r="Z15" s="221"/>
      <c r="AA15" s="221"/>
      <c r="AB15" s="221"/>
      <c r="AC15" s="221"/>
      <c r="AD15" s="221"/>
      <c r="AE15" s="221"/>
      <c r="AF15" s="221"/>
      <c r="AG15" s="221"/>
      <c r="AH15" s="221"/>
      <c r="AI15" s="221"/>
      <c r="AJ15" s="221"/>
      <c r="AK15" s="221"/>
      <c r="AL15" s="221"/>
      <c r="AM15" s="221"/>
      <c r="AN15" s="243"/>
    </row>
    <row r="16" spans="2:42" ht="12.75" customHeight="1" x14ac:dyDescent="0.2">
      <c r="B16" s="242"/>
      <c r="C16" s="221"/>
      <c r="D16" s="230"/>
      <c r="E16" s="221"/>
      <c r="F16" s="221"/>
      <c r="G16" s="221"/>
      <c r="H16" s="221"/>
      <c r="I16" s="221"/>
      <c r="J16" s="221"/>
      <c r="K16" s="221"/>
      <c r="L16" s="221"/>
      <c r="M16" s="221"/>
      <c r="N16" s="221"/>
      <c r="O16" s="221"/>
      <c r="P16" s="221"/>
      <c r="Q16" s="221"/>
      <c r="R16" s="221"/>
      <c r="S16" s="221"/>
      <c r="T16" s="243"/>
      <c r="V16" s="242"/>
      <c r="W16" s="221"/>
      <c r="X16" s="230"/>
      <c r="Y16" s="221"/>
      <c r="Z16" s="221"/>
      <c r="AA16" s="221"/>
      <c r="AB16" s="221"/>
      <c r="AC16" s="221"/>
      <c r="AD16" s="221"/>
      <c r="AE16" s="221"/>
      <c r="AF16" s="221"/>
      <c r="AG16" s="221"/>
      <c r="AH16" s="221"/>
      <c r="AI16" s="221"/>
      <c r="AJ16" s="221"/>
      <c r="AK16" s="221"/>
      <c r="AL16" s="221"/>
      <c r="AM16" s="221"/>
      <c r="AN16" s="243"/>
    </row>
    <row r="17" spans="1:47" ht="12.75" customHeight="1" x14ac:dyDescent="0.2">
      <c r="B17" s="242"/>
      <c r="C17" s="221"/>
      <c r="D17" s="256" t="s">
        <v>352</v>
      </c>
      <c r="E17" s="221"/>
      <c r="F17" s="221"/>
      <c r="G17" s="221"/>
      <c r="H17" s="221"/>
      <c r="I17" s="221"/>
      <c r="J17" s="221"/>
      <c r="K17" s="221"/>
      <c r="L17" s="221"/>
      <c r="M17" s="221"/>
      <c r="N17" s="221"/>
      <c r="O17" s="221"/>
      <c r="P17" s="221"/>
      <c r="Q17" s="221"/>
      <c r="R17" s="221"/>
      <c r="S17" s="221"/>
      <c r="T17" s="243"/>
      <c r="V17" s="242"/>
      <c r="W17" s="221"/>
      <c r="X17" s="256" t="s">
        <v>352</v>
      </c>
      <c r="Y17" s="221"/>
      <c r="Z17" s="221"/>
      <c r="AA17" s="221"/>
      <c r="AB17" s="221"/>
      <c r="AC17" s="221"/>
      <c r="AD17" s="221"/>
      <c r="AE17" s="221"/>
      <c r="AF17" s="221"/>
      <c r="AG17" s="221"/>
      <c r="AH17" s="221"/>
      <c r="AI17" s="221"/>
      <c r="AJ17" s="221"/>
      <c r="AK17" s="221"/>
      <c r="AL17" s="221"/>
      <c r="AM17" s="221"/>
      <c r="AN17" s="243"/>
    </row>
    <row r="18" spans="1:47" ht="12.75" customHeight="1" x14ac:dyDescent="0.2">
      <c r="B18" s="242"/>
      <c r="C18" s="221"/>
      <c r="D18" s="221"/>
      <c r="E18" s="221"/>
      <c r="F18" s="221"/>
      <c r="G18" s="221"/>
      <c r="H18" s="221"/>
      <c r="I18" s="221"/>
      <c r="J18" s="221"/>
      <c r="K18" s="221"/>
      <c r="L18" s="221"/>
      <c r="M18" s="221"/>
      <c r="N18" s="221"/>
      <c r="O18" s="221"/>
      <c r="P18" s="221"/>
      <c r="Q18" s="221"/>
      <c r="R18" s="221"/>
      <c r="S18" s="221"/>
      <c r="T18" s="243"/>
      <c r="V18" s="242"/>
      <c r="W18" s="221"/>
      <c r="X18" s="221"/>
      <c r="Y18" s="221"/>
      <c r="Z18" s="221"/>
      <c r="AA18" s="221"/>
      <c r="AB18" s="221"/>
      <c r="AC18" s="221"/>
      <c r="AD18" s="221"/>
      <c r="AE18" s="221"/>
      <c r="AF18" s="221"/>
      <c r="AG18" s="221"/>
      <c r="AH18" s="221"/>
      <c r="AI18" s="221"/>
      <c r="AJ18" s="221"/>
      <c r="AK18" s="221"/>
      <c r="AL18" s="221"/>
      <c r="AM18" s="221"/>
      <c r="AN18" s="243"/>
    </row>
    <row r="19" spans="1:47" ht="12.75" customHeight="1" x14ac:dyDescent="0.2">
      <c r="A19" s="8"/>
      <c r="B19" s="242"/>
      <c r="C19" s="221"/>
      <c r="D19" s="221"/>
      <c r="E19" s="221"/>
      <c r="F19" s="221"/>
      <c r="G19" s="221"/>
      <c r="H19" s="256"/>
      <c r="I19" s="221"/>
      <c r="J19" s="221"/>
      <c r="K19" s="221"/>
      <c r="L19" s="221"/>
      <c r="M19" s="221"/>
      <c r="N19" s="221"/>
      <c r="O19" s="221"/>
      <c r="P19" s="221"/>
      <c r="Q19" s="221"/>
      <c r="R19" s="221"/>
      <c r="S19" s="221"/>
      <c r="T19" s="243"/>
      <c r="U19" s="8"/>
      <c r="V19" s="242"/>
      <c r="W19" s="221"/>
      <c r="X19" s="221"/>
      <c r="Y19" s="221"/>
      <c r="Z19" s="221"/>
      <c r="AA19" s="221"/>
      <c r="AB19" s="256"/>
      <c r="AC19" s="221"/>
      <c r="AD19" s="221"/>
      <c r="AE19" s="221"/>
      <c r="AF19" s="221"/>
      <c r="AG19" s="221"/>
      <c r="AH19" s="221"/>
      <c r="AI19" s="221"/>
      <c r="AJ19" s="221"/>
      <c r="AK19" s="221"/>
      <c r="AL19" s="221"/>
      <c r="AM19" s="221"/>
      <c r="AN19" s="243"/>
      <c r="AO19" s="8"/>
      <c r="AP19" s="8"/>
      <c r="AQ19" s="8"/>
      <c r="AR19" s="8"/>
      <c r="AS19" s="8"/>
      <c r="AT19" s="8"/>
      <c r="AU19" s="8"/>
    </row>
    <row r="20" spans="1:47" ht="12.75" customHeight="1" x14ac:dyDescent="0.2">
      <c r="A20" s="8"/>
      <c r="B20" s="242"/>
      <c r="C20" s="221"/>
      <c r="D20" s="221"/>
      <c r="E20" s="221"/>
      <c r="F20" s="221"/>
      <c r="G20" s="221"/>
      <c r="H20" s="221"/>
      <c r="I20" s="221"/>
      <c r="J20" s="221"/>
      <c r="K20" s="221"/>
      <c r="L20" s="221"/>
      <c r="M20" s="221"/>
      <c r="N20" s="221"/>
      <c r="O20" s="221"/>
      <c r="P20" s="221"/>
      <c r="Q20" s="221"/>
      <c r="R20" s="221"/>
      <c r="S20" s="221"/>
      <c r="T20" s="243"/>
      <c r="U20" s="8"/>
      <c r="V20" s="242"/>
      <c r="W20" s="221"/>
      <c r="X20" s="221"/>
      <c r="Y20" s="221"/>
      <c r="Z20" s="221"/>
      <c r="AA20" s="221"/>
      <c r="AB20" s="221"/>
      <c r="AC20" s="221"/>
      <c r="AD20" s="221"/>
      <c r="AE20" s="221"/>
      <c r="AF20" s="221"/>
      <c r="AG20" s="221"/>
      <c r="AH20" s="221"/>
      <c r="AI20" s="221"/>
      <c r="AJ20" s="221"/>
      <c r="AK20" s="221"/>
      <c r="AL20" s="221"/>
      <c r="AM20" s="221"/>
      <c r="AN20" s="243"/>
      <c r="AO20" s="8"/>
      <c r="AP20" s="8"/>
      <c r="AQ20" s="8"/>
      <c r="AR20" s="8"/>
      <c r="AS20" s="8"/>
      <c r="AT20" s="8"/>
      <c r="AU20" s="8"/>
    </row>
    <row r="21" spans="1:47" ht="12.75" customHeight="1" x14ac:dyDescent="0.2">
      <c r="A21" s="8"/>
      <c r="B21" s="242"/>
      <c r="C21" s="221"/>
      <c r="D21" s="221"/>
      <c r="E21" s="221"/>
      <c r="F21" s="221"/>
      <c r="G21" s="221"/>
      <c r="H21" s="256"/>
      <c r="I21" s="221"/>
      <c r="J21" s="221"/>
      <c r="K21" s="221"/>
      <c r="L21" s="221"/>
      <c r="M21" s="221"/>
      <c r="N21" s="221"/>
      <c r="O21" s="221"/>
      <c r="P21" s="221"/>
      <c r="Q21" s="221"/>
      <c r="R21" s="221"/>
      <c r="S21" s="221"/>
      <c r="T21" s="243"/>
      <c r="U21" s="8"/>
      <c r="V21" s="242"/>
      <c r="W21" s="221"/>
      <c r="X21" s="221"/>
      <c r="Y21" s="221"/>
      <c r="Z21" s="221"/>
      <c r="AA21" s="221"/>
      <c r="AB21" s="256"/>
      <c r="AC21" s="221"/>
      <c r="AD21" s="221"/>
      <c r="AE21" s="221"/>
      <c r="AF21" s="221"/>
      <c r="AG21" s="221"/>
      <c r="AH21" s="221"/>
      <c r="AI21" s="221"/>
      <c r="AJ21" s="221"/>
      <c r="AK21" s="221"/>
      <c r="AL21" s="221"/>
      <c r="AM21" s="221"/>
      <c r="AN21" s="243"/>
      <c r="AO21" s="8"/>
      <c r="AP21" s="8"/>
      <c r="AQ21" s="8"/>
      <c r="AR21" s="8"/>
      <c r="AS21" s="8"/>
      <c r="AT21" s="8"/>
      <c r="AU21" s="8"/>
    </row>
    <row r="22" spans="1:47" ht="12.75" customHeight="1" x14ac:dyDescent="0.2">
      <c r="A22" s="8"/>
      <c r="B22" s="242"/>
      <c r="C22" s="221"/>
      <c r="D22" s="221"/>
      <c r="E22" s="256"/>
      <c r="F22" s="221"/>
      <c r="G22" s="221"/>
      <c r="H22" s="221"/>
      <c r="I22" s="221"/>
      <c r="J22" s="221"/>
      <c r="K22" s="221"/>
      <c r="L22" s="221"/>
      <c r="M22" s="221"/>
      <c r="N22" s="221"/>
      <c r="O22" s="221"/>
      <c r="P22" s="221"/>
      <c r="Q22" s="221"/>
      <c r="R22" s="221"/>
      <c r="S22" s="221"/>
      <c r="T22" s="243"/>
      <c r="U22" s="8"/>
      <c r="V22" s="242"/>
      <c r="W22" s="221"/>
      <c r="X22" s="221"/>
      <c r="Y22" s="256"/>
      <c r="Z22" s="221"/>
      <c r="AA22" s="221"/>
      <c r="AB22" s="221"/>
      <c r="AC22" s="221"/>
      <c r="AD22" s="221"/>
      <c r="AE22" s="221"/>
      <c r="AF22" s="221"/>
      <c r="AG22" s="221"/>
      <c r="AH22" s="221"/>
      <c r="AI22" s="221"/>
      <c r="AJ22" s="221"/>
      <c r="AK22" s="221"/>
      <c r="AL22" s="221"/>
      <c r="AM22" s="221"/>
      <c r="AN22" s="243"/>
      <c r="AO22" s="8"/>
      <c r="AP22" s="8"/>
      <c r="AQ22" s="8"/>
      <c r="AR22" s="8"/>
      <c r="AS22" s="8"/>
      <c r="AT22" s="8"/>
      <c r="AU22" s="8"/>
    </row>
    <row r="23" spans="1:47" ht="12.75" customHeight="1" x14ac:dyDescent="0.2">
      <c r="A23" s="8"/>
      <c r="B23" s="242"/>
      <c r="C23" s="221"/>
      <c r="D23" s="221"/>
      <c r="E23" s="221"/>
      <c r="F23" s="221"/>
      <c r="G23" s="221"/>
      <c r="H23" s="221"/>
      <c r="I23" s="221"/>
      <c r="J23" s="221"/>
      <c r="K23" s="221"/>
      <c r="L23" s="221"/>
      <c r="M23" s="221"/>
      <c r="N23" s="221"/>
      <c r="O23" s="221"/>
      <c r="P23" s="221"/>
      <c r="Q23" s="221"/>
      <c r="R23" s="221"/>
      <c r="S23" s="221"/>
      <c r="T23" s="243"/>
      <c r="U23" s="8"/>
      <c r="V23" s="242"/>
      <c r="W23" s="221"/>
      <c r="X23" s="221"/>
      <c r="Y23" s="221"/>
      <c r="Z23" s="221"/>
      <c r="AA23" s="221"/>
      <c r="AB23" s="221"/>
      <c r="AC23" s="221"/>
      <c r="AD23" s="221"/>
      <c r="AE23" s="221"/>
      <c r="AF23" s="221"/>
      <c r="AG23" s="221"/>
      <c r="AH23" s="221"/>
      <c r="AI23" s="221"/>
      <c r="AJ23" s="221"/>
      <c r="AK23" s="221"/>
      <c r="AL23" s="221"/>
      <c r="AM23" s="221"/>
      <c r="AN23" s="243"/>
      <c r="AO23" s="8"/>
      <c r="AP23" s="8"/>
      <c r="AQ23" s="8"/>
      <c r="AR23" s="8"/>
      <c r="AS23" s="8"/>
      <c r="AT23" s="8"/>
      <c r="AU23" s="8"/>
    </row>
    <row r="24" spans="1:47" ht="12.75" customHeight="1" x14ac:dyDescent="0.2">
      <c r="A24" s="8"/>
      <c r="B24" s="242"/>
      <c r="C24" s="221"/>
      <c r="D24" s="221"/>
      <c r="E24" s="221"/>
      <c r="F24" s="221"/>
      <c r="G24" s="221"/>
      <c r="H24" s="221"/>
      <c r="I24" s="221"/>
      <c r="J24" s="221"/>
      <c r="K24" s="221"/>
      <c r="L24" s="221"/>
      <c r="M24" s="221"/>
      <c r="N24" s="221"/>
      <c r="O24" s="221"/>
      <c r="P24" s="221"/>
      <c r="Q24" s="221"/>
      <c r="R24" s="221"/>
      <c r="S24" s="221"/>
      <c r="T24" s="243"/>
      <c r="U24" s="8"/>
      <c r="V24" s="242"/>
      <c r="W24" s="221"/>
      <c r="X24" s="221"/>
      <c r="Y24" s="221"/>
      <c r="Z24" s="221"/>
      <c r="AA24" s="221"/>
      <c r="AB24" s="221"/>
      <c r="AC24" s="221"/>
      <c r="AD24" s="221"/>
      <c r="AE24" s="221"/>
      <c r="AF24" s="221"/>
      <c r="AG24" s="221"/>
      <c r="AH24" s="221"/>
      <c r="AI24" s="221"/>
      <c r="AJ24" s="221"/>
      <c r="AK24" s="221"/>
      <c r="AL24" s="221"/>
      <c r="AM24" s="221"/>
      <c r="AN24" s="243"/>
      <c r="AO24" s="8"/>
      <c r="AP24" s="8"/>
      <c r="AQ24" s="8"/>
      <c r="AR24" s="8"/>
      <c r="AS24" s="8"/>
      <c r="AT24" s="8"/>
      <c r="AU24" s="8"/>
    </row>
    <row r="25" spans="1:47" ht="12.75" customHeight="1" x14ac:dyDescent="0.2">
      <c r="A25" s="8"/>
      <c r="B25" s="242"/>
      <c r="C25" s="221"/>
      <c r="D25" s="221"/>
      <c r="E25" s="221"/>
      <c r="F25" s="221"/>
      <c r="G25" s="221"/>
      <c r="H25" s="221"/>
      <c r="I25" s="221"/>
      <c r="J25" s="221"/>
      <c r="K25" s="221"/>
      <c r="L25" s="221"/>
      <c r="M25" s="221"/>
      <c r="N25" s="221"/>
      <c r="O25" s="221"/>
      <c r="P25" s="221"/>
      <c r="Q25" s="221"/>
      <c r="R25" s="221"/>
      <c r="S25" s="221"/>
      <c r="T25" s="243"/>
      <c r="U25" s="8"/>
      <c r="V25" s="242"/>
      <c r="W25" s="221"/>
      <c r="X25" s="221"/>
      <c r="Y25" s="221"/>
      <c r="Z25" s="221"/>
      <c r="AA25" s="221"/>
      <c r="AB25" s="221"/>
      <c r="AC25" s="221"/>
      <c r="AD25" s="221"/>
      <c r="AE25" s="221"/>
      <c r="AF25" s="221"/>
      <c r="AG25" s="221"/>
      <c r="AH25" s="221"/>
      <c r="AI25" s="221"/>
      <c r="AJ25" s="221"/>
      <c r="AK25" s="221"/>
      <c r="AL25" s="221"/>
      <c r="AM25" s="221"/>
      <c r="AN25" s="243"/>
      <c r="AO25" s="8"/>
      <c r="AP25" s="8"/>
      <c r="AQ25" s="8"/>
      <c r="AR25" s="8"/>
      <c r="AS25" s="8"/>
      <c r="AT25" s="8"/>
      <c r="AU25" s="8"/>
    </row>
    <row r="26" spans="1:47" ht="12.75" customHeight="1" x14ac:dyDescent="0.2">
      <c r="A26" s="8"/>
      <c r="B26" s="242"/>
      <c r="C26" s="221"/>
      <c r="D26" s="221"/>
      <c r="E26" s="221"/>
      <c r="F26" s="221"/>
      <c r="G26" s="221"/>
      <c r="H26" s="221"/>
      <c r="I26" s="221"/>
      <c r="J26" s="221"/>
      <c r="K26" s="221"/>
      <c r="L26" s="221"/>
      <c r="M26" s="221"/>
      <c r="N26" s="221"/>
      <c r="O26" s="221"/>
      <c r="P26" s="221"/>
      <c r="Q26" s="221"/>
      <c r="R26" s="221"/>
      <c r="S26" s="221"/>
      <c r="T26" s="243"/>
      <c r="U26" s="8"/>
      <c r="V26" s="242"/>
      <c r="W26" s="221"/>
      <c r="X26" s="221"/>
      <c r="Y26" s="221"/>
      <c r="Z26" s="221"/>
      <c r="AA26" s="221"/>
      <c r="AB26" s="221"/>
      <c r="AC26" s="221"/>
      <c r="AD26" s="221"/>
      <c r="AE26" s="221"/>
      <c r="AF26" s="221"/>
      <c r="AG26" s="221"/>
      <c r="AH26" s="221"/>
      <c r="AI26" s="221"/>
      <c r="AJ26" s="221"/>
      <c r="AK26" s="221"/>
      <c r="AL26" s="221"/>
      <c r="AM26" s="221"/>
      <c r="AN26" s="243"/>
      <c r="AO26" s="8"/>
      <c r="AP26" s="8"/>
      <c r="AQ26" s="8"/>
      <c r="AR26" s="8"/>
      <c r="AS26" s="8"/>
      <c r="AT26" s="8"/>
      <c r="AU26" s="8"/>
    </row>
    <row r="27" spans="1:47" ht="12.75" customHeight="1" x14ac:dyDescent="0.2">
      <c r="A27" s="8"/>
      <c r="B27" s="242"/>
      <c r="C27" s="221"/>
      <c r="D27" s="221"/>
      <c r="E27" s="221"/>
      <c r="F27" s="221"/>
      <c r="G27" s="221"/>
      <c r="H27" s="221"/>
      <c r="I27" s="221"/>
      <c r="J27" s="221"/>
      <c r="K27" s="221"/>
      <c r="L27" s="221"/>
      <c r="M27" s="221"/>
      <c r="N27" s="221"/>
      <c r="O27" s="221"/>
      <c r="P27" s="221"/>
      <c r="Q27" s="221"/>
      <c r="R27" s="221"/>
      <c r="S27" s="221"/>
      <c r="T27" s="243"/>
      <c r="U27" s="8"/>
      <c r="V27" s="242"/>
      <c r="W27" s="221"/>
      <c r="X27" s="221"/>
      <c r="Y27" s="221"/>
      <c r="Z27" s="221"/>
      <c r="AA27" s="221"/>
      <c r="AB27" s="221"/>
      <c r="AC27" s="221"/>
      <c r="AD27" s="221"/>
      <c r="AE27" s="221"/>
      <c r="AF27" s="221"/>
      <c r="AG27" s="221"/>
      <c r="AH27" s="221"/>
      <c r="AI27" s="221"/>
      <c r="AJ27" s="221"/>
      <c r="AK27" s="221"/>
      <c r="AL27" s="221"/>
      <c r="AM27" s="221"/>
      <c r="AN27" s="243"/>
      <c r="AO27" s="8"/>
      <c r="AP27" s="8"/>
      <c r="AQ27" s="8"/>
      <c r="AR27" s="8"/>
      <c r="AS27" s="8"/>
      <c r="AT27" s="8"/>
      <c r="AU27" s="8"/>
    </row>
    <row r="28" spans="1:47" ht="12.75" customHeight="1" x14ac:dyDescent="0.2">
      <c r="A28" s="8"/>
      <c r="B28" s="242"/>
      <c r="C28" s="221"/>
      <c r="D28" s="221"/>
      <c r="E28" s="221"/>
      <c r="F28" s="221"/>
      <c r="G28" s="221"/>
      <c r="H28" s="221"/>
      <c r="I28" s="221"/>
      <c r="J28" s="221"/>
      <c r="K28" s="221"/>
      <c r="L28" s="221"/>
      <c r="M28" s="221"/>
      <c r="N28" s="221"/>
      <c r="O28" s="221"/>
      <c r="P28" s="221"/>
      <c r="Q28" s="221"/>
      <c r="R28" s="221"/>
      <c r="S28" s="221"/>
      <c r="T28" s="243"/>
      <c r="U28" s="8"/>
      <c r="V28" s="242"/>
      <c r="W28" s="221"/>
      <c r="X28" s="221"/>
      <c r="Y28" s="221"/>
      <c r="Z28" s="221"/>
      <c r="AA28" s="221"/>
      <c r="AB28" s="221"/>
      <c r="AC28" s="221"/>
      <c r="AD28" s="221"/>
      <c r="AE28" s="221"/>
      <c r="AF28" s="221"/>
      <c r="AG28" s="221"/>
      <c r="AH28" s="221"/>
      <c r="AI28" s="221"/>
      <c r="AJ28" s="221"/>
      <c r="AK28" s="221"/>
      <c r="AL28" s="221"/>
      <c r="AM28" s="221"/>
      <c r="AN28" s="243"/>
      <c r="AO28" s="8"/>
      <c r="AP28" s="8"/>
      <c r="AQ28" s="8"/>
      <c r="AR28" s="8"/>
      <c r="AS28" s="8"/>
      <c r="AT28" s="8"/>
      <c r="AU28" s="8"/>
    </row>
    <row r="29" spans="1:47" ht="12.75" customHeight="1" x14ac:dyDescent="0.2">
      <c r="A29" s="8"/>
      <c r="B29" s="242"/>
      <c r="C29" s="221"/>
      <c r="D29" s="221"/>
      <c r="E29" s="221"/>
      <c r="F29" s="221"/>
      <c r="G29" s="221"/>
      <c r="H29" s="221"/>
      <c r="I29" s="221"/>
      <c r="J29" s="221"/>
      <c r="K29" s="221"/>
      <c r="L29" s="221"/>
      <c r="M29" s="221"/>
      <c r="N29" s="221"/>
      <c r="O29" s="221"/>
      <c r="P29" s="221"/>
      <c r="Q29" s="221"/>
      <c r="R29" s="221"/>
      <c r="S29" s="221"/>
      <c r="T29" s="243"/>
      <c r="U29" s="8"/>
      <c r="V29" s="242"/>
      <c r="W29" s="221"/>
      <c r="X29" s="221"/>
      <c r="Y29" s="221"/>
      <c r="Z29" s="221"/>
      <c r="AA29" s="221"/>
      <c r="AB29" s="221"/>
      <c r="AC29" s="221"/>
      <c r="AD29" s="221"/>
      <c r="AE29" s="221"/>
      <c r="AF29" s="221"/>
      <c r="AG29" s="221"/>
      <c r="AH29" s="221"/>
      <c r="AI29" s="221"/>
      <c r="AJ29" s="221"/>
      <c r="AK29" s="221"/>
      <c r="AL29" s="221"/>
      <c r="AM29" s="221"/>
      <c r="AN29" s="243"/>
      <c r="AO29" s="8"/>
      <c r="AP29" s="8"/>
      <c r="AQ29" s="8"/>
      <c r="AR29" s="8"/>
      <c r="AS29" s="8"/>
      <c r="AT29" s="8"/>
      <c r="AU29" s="8"/>
    </row>
    <row r="30" spans="1:47" ht="12.75" customHeight="1" x14ac:dyDescent="0.2">
      <c r="A30" s="8"/>
      <c r="B30" s="242"/>
      <c r="C30" s="221"/>
      <c r="D30" s="221"/>
      <c r="E30" s="221"/>
      <c r="F30" s="221"/>
      <c r="G30" s="221"/>
      <c r="H30" s="221"/>
      <c r="I30" s="221"/>
      <c r="J30" s="221"/>
      <c r="K30" s="221"/>
      <c r="L30" s="221"/>
      <c r="M30" s="221"/>
      <c r="N30" s="221"/>
      <c r="O30" s="221"/>
      <c r="P30" s="221"/>
      <c r="Q30" s="221"/>
      <c r="R30" s="221"/>
      <c r="S30" s="221"/>
      <c r="T30" s="243"/>
      <c r="U30" s="8"/>
      <c r="V30" s="242"/>
      <c r="W30" s="221"/>
      <c r="X30" s="221"/>
      <c r="Y30" s="221"/>
      <c r="Z30" s="221"/>
      <c r="AA30" s="221"/>
      <c r="AB30" s="221"/>
      <c r="AC30" s="221"/>
      <c r="AD30" s="221"/>
      <c r="AE30" s="221"/>
      <c r="AF30" s="221"/>
      <c r="AG30" s="221"/>
      <c r="AH30" s="221"/>
      <c r="AI30" s="221"/>
      <c r="AJ30" s="221"/>
      <c r="AK30" s="221"/>
      <c r="AL30" s="221"/>
      <c r="AM30" s="221"/>
      <c r="AN30" s="243"/>
      <c r="AO30" s="8"/>
      <c r="AP30" s="8"/>
      <c r="AQ30" s="8"/>
      <c r="AR30" s="8"/>
      <c r="AS30" s="8"/>
      <c r="AT30" s="8"/>
      <c r="AU30" s="8"/>
    </row>
    <row r="31" spans="1:47" ht="12.75" customHeight="1" x14ac:dyDescent="0.2">
      <c r="A31" s="8"/>
      <c r="B31" s="242"/>
      <c r="C31" s="221"/>
      <c r="D31" s="221"/>
      <c r="E31" s="221"/>
      <c r="F31" s="221"/>
      <c r="G31" s="221"/>
      <c r="H31" s="221"/>
      <c r="I31" s="221"/>
      <c r="J31" s="221"/>
      <c r="K31" s="221"/>
      <c r="L31" s="221"/>
      <c r="M31" s="221"/>
      <c r="N31" s="221"/>
      <c r="O31" s="221"/>
      <c r="P31" s="221"/>
      <c r="Q31" s="221"/>
      <c r="R31" s="221"/>
      <c r="S31" s="221"/>
      <c r="T31" s="243"/>
      <c r="U31" s="8"/>
      <c r="V31" s="242"/>
      <c r="W31" s="221"/>
      <c r="X31" s="221"/>
      <c r="Y31" s="221"/>
      <c r="Z31" s="221"/>
      <c r="AA31" s="221"/>
      <c r="AB31" s="221"/>
      <c r="AC31" s="221"/>
      <c r="AD31" s="221"/>
      <c r="AE31" s="221"/>
      <c r="AF31" s="221"/>
      <c r="AG31" s="221"/>
      <c r="AH31" s="221"/>
      <c r="AI31" s="221"/>
      <c r="AJ31" s="221"/>
      <c r="AK31" s="221"/>
      <c r="AL31" s="221"/>
      <c r="AM31" s="221"/>
      <c r="AN31" s="243"/>
      <c r="AO31" s="8"/>
      <c r="AP31" s="8"/>
      <c r="AQ31" s="8"/>
      <c r="AR31" s="8"/>
      <c r="AS31" s="8"/>
      <c r="AT31" s="8"/>
      <c r="AU31" s="8"/>
    </row>
    <row r="32" spans="1:47" ht="12.75" customHeight="1" x14ac:dyDescent="0.2">
      <c r="A32" s="8"/>
      <c r="B32" s="242"/>
      <c r="C32" s="221"/>
      <c r="D32" s="221"/>
      <c r="E32" s="221"/>
      <c r="F32" s="221"/>
      <c r="G32" s="221"/>
      <c r="H32" s="221"/>
      <c r="I32" s="221"/>
      <c r="J32" s="221"/>
      <c r="K32" s="221"/>
      <c r="L32" s="221"/>
      <c r="M32" s="221"/>
      <c r="N32" s="221"/>
      <c r="O32" s="221"/>
      <c r="P32" s="221"/>
      <c r="Q32" s="221"/>
      <c r="R32" s="221"/>
      <c r="S32" s="221"/>
      <c r="T32" s="243"/>
      <c r="U32" s="8"/>
      <c r="V32" s="242"/>
      <c r="W32" s="221"/>
      <c r="X32" s="221"/>
      <c r="Y32" s="221"/>
      <c r="Z32" s="221"/>
      <c r="AA32" s="221"/>
      <c r="AB32" s="221"/>
      <c r="AC32" s="221"/>
      <c r="AD32" s="221"/>
      <c r="AE32" s="221"/>
      <c r="AF32" s="221"/>
      <c r="AG32" s="221"/>
      <c r="AH32" s="221"/>
      <c r="AI32" s="221"/>
      <c r="AJ32" s="221"/>
      <c r="AK32" s="221"/>
      <c r="AL32" s="221"/>
      <c r="AM32" s="221"/>
      <c r="AN32" s="243"/>
      <c r="AO32" s="8"/>
      <c r="AP32" s="8"/>
      <c r="AQ32" s="8"/>
      <c r="AR32" s="8"/>
      <c r="AS32" s="8"/>
      <c r="AT32" s="8"/>
      <c r="AU32" s="8"/>
    </row>
    <row r="33" spans="1:47" ht="12.75" customHeight="1" x14ac:dyDescent="0.2">
      <c r="A33" s="8"/>
      <c r="B33" s="544"/>
      <c r="C33" s="225"/>
      <c r="D33" s="225"/>
      <c r="E33" s="225"/>
      <c r="F33" s="225"/>
      <c r="G33" s="225"/>
      <c r="H33" s="225"/>
      <c r="I33" s="225"/>
      <c r="J33" s="225"/>
      <c r="K33" s="225"/>
      <c r="L33" s="225"/>
      <c r="M33" s="225"/>
      <c r="N33" s="225"/>
      <c r="O33" s="225"/>
      <c r="P33" s="225"/>
      <c r="Q33" s="225"/>
      <c r="R33" s="225"/>
      <c r="S33" s="225"/>
      <c r="T33" s="555"/>
      <c r="U33" s="8"/>
      <c r="V33" s="544"/>
      <c r="W33" s="225"/>
      <c r="X33" s="225"/>
      <c r="Y33" s="225"/>
      <c r="Z33" s="225"/>
      <c r="AA33" s="225"/>
      <c r="AB33" s="225"/>
      <c r="AC33" s="225"/>
      <c r="AD33" s="225"/>
      <c r="AE33" s="225"/>
      <c r="AF33" s="225"/>
      <c r="AG33" s="225"/>
      <c r="AH33" s="225"/>
      <c r="AI33" s="225"/>
      <c r="AJ33" s="225"/>
      <c r="AK33" s="225"/>
      <c r="AL33" s="225"/>
      <c r="AM33" s="225"/>
      <c r="AN33" s="555"/>
      <c r="AO33" s="8"/>
      <c r="AP33" s="8"/>
      <c r="AQ33" s="8"/>
      <c r="AR33" s="8"/>
      <c r="AS33" s="8"/>
      <c r="AT33" s="8"/>
      <c r="AU33" s="8"/>
    </row>
    <row r="34" spans="1:47" ht="12.75" customHeight="1" x14ac:dyDescent="0.2">
      <c r="A34" s="8"/>
      <c r="B34" s="556" t="s">
        <v>603</v>
      </c>
      <c r="C34" s="26"/>
      <c r="D34" s="26"/>
      <c r="E34" s="26"/>
      <c r="F34" s="26"/>
      <c r="G34" s="26"/>
      <c r="H34" s="26"/>
      <c r="I34" s="26"/>
      <c r="J34" s="26"/>
      <c r="K34" s="26"/>
      <c r="T34" s="557"/>
      <c r="U34" s="8"/>
      <c r="V34" s="556" t="s">
        <v>603</v>
      </c>
      <c r="W34" s="26"/>
      <c r="X34" s="26"/>
      <c r="Y34" s="26"/>
      <c r="Z34" s="26"/>
      <c r="AA34" s="26"/>
      <c r="AB34" s="26"/>
      <c r="AC34" s="26"/>
      <c r="AD34" s="26"/>
      <c r="AN34" s="557"/>
      <c r="AO34" s="8"/>
      <c r="AP34" s="8"/>
      <c r="AQ34" s="8"/>
      <c r="AR34" s="8"/>
      <c r="AS34" s="8"/>
      <c r="AT34" s="8"/>
      <c r="AU34" s="8"/>
    </row>
    <row r="35" spans="1:47" ht="12.75" customHeight="1" x14ac:dyDescent="0.2">
      <c r="A35" s="8"/>
      <c r="B35" s="581"/>
      <c r="C35" s="26"/>
      <c r="D35" s="26"/>
      <c r="E35" s="26"/>
      <c r="F35" s="26"/>
      <c r="G35" s="26"/>
      <c r="H35" s="26"/>
      <c r="I35" s="26"/>
      <c r="J35" s="26"/>
      <c r="K35" s="26"/>
      <c r="T35" s="557"/>
      <c r="U35" s="8"/>
      <c r="V35" s="581"/>
      <c r="W35" s="26"/>
      <c r="X35" s="26"/>
      <c r="Y35" s="26"/>
      <c r="Z35" s="26"/>
      <c r="AA35" s="26"/>
      <c r="AB35" s="26"/>
      <c r="AC35" s="26"/>
      <c r="AD35" s="26"/>
      <c r="AN35" s="557"/>
      <c r="AO35" s="8"/>
      <c r="AP35" s="8"/>
      <c r="AQ35" s="8"/>
      <c r="AR35" s="8"/>
      <c r="AS35" s="8"/>
      <c r="AT35" s="8"/>
      <c r="AU35" s="8"/>
    </row>
    <row r="36" spans="1:47" ht="12.75" customHeight="1" x14ac:dyDescent="0.2">
      <c r="A36" s="8"/>
      <c r="B36" s="658" t="s">
        <v>681</v>
      </c>
      <c r="C36" s="26"/>
      <c r="D36" s="26"/>
      <c r="E36" s="26"/>
      <c r="F36" s="26"/>
      <c r="G36" s="26"/>
      <c r="H36" s="26"/>
      <c r="I36" s="26"/>
      <c r="J36" s="26"/>
      <c r="K36" s="26"/>
      <c r="L36" s="26"/>
      <c r="M36" s="26"/>
      <c r="N36" s="26"/>
      <c r="O36" s="26"/>
      <c r="P36" s="26"/>
      <c r="S36" s="26"/>
      <c r="T36" s="557"/>
      <c r="U36" s="8"/>
      <c r="V36" s="658" t="s">
        <v>682</v>
      </c>
      <c r="W36" s="26"/>
      <c r="X36" s="26"/>
      <c r="Y36" s="26"/>
      <c r="Z36" s="26"/>
      <c r="AA36" s="26"/>
      <c r="AB36" s="26"/>
      <c r="AC36" s="26"/>
      <c r="AD36" s="26"/>
      <c r="AE36" s="26"/>
      <c r="AF36" s="26"/>
      <c r="AG36" s="26"/>
      <c r="AH36" s="26"/>
      <c r="AI36" s="26"/>
      <c r="AJ36" s="26"/>
      <c r="AM36" s="26"/>
      <c r="AN36" s="557"/>
      <c r="AO36" s="8"/>
      <c r="AP36" s="8"/>
      <c r="AQ36" s="8"/>
      <c r="AR36" s="8"/>
      <c r="AS36" s="8"/>
      <c r="AT36" s="8"/>
      <c r="AU36" s="8"/>
    </row>
    <row r="37" spans="1:47" ht="12.75" customHeight="1" x14ac:dyDescent="0.2">
      <c r="A37" s="8"/>
      <c r="B37" s="556" t="s">
        <v>609</v>
      </c>
      <c r="C37" s="58"/>
      <c r="D37" s="58"/>
      <c r="E37" s="58"/>
      <c r="F37" s="58" t="str">
        <f t="array" ref="F37">IF(F18&lt;50,"",13000*F18^3*(F17-F18)^3/(3*'T4.5 Harness Attachments'!AC20E8*F28*F17^3*1000000))</f>
        <v/>
      </c>
      <c r="G37" s="58"/>
      <c r="H37" s="58"/>
      <c r="I37" s="58"/>
      <c r="J37" s="58"/>
      <c r="K37" s="58"/>
      <c r="L37" s="58"/>
      <c r="M37" s="57" t="s">
        <v>683</v>
      </c>
      <c r="N37" s="58"/>
      <c r="O37" s="58"/>
      <c r="P37" s="58"/>
      <c r="Q37" s="58"/>
      <c r="R37" s="58"/>
      <c r="S37" s="58"/>
      <c r="T37" s="233"/>
      <c r="U37" s="8"/>
      <c r="V37" s="556" t="s">
        <v>609</v>
      </c>
      <c r="W37" s="58"/>
      <c r="X37" s="58"/>
      <c r="Y37" s="58"/>
      <c r="Z37" s="58" t="str">
        <f>IF(Z14&lt;50,"",'T4.5 Harness Attachments'!AU12)</f>
        <v/>
      </c>
      <c r="AA37" s="58"/>
      <c r="AB37" s="58"/>
      <c r="AC37" s="58"/>
      <c r="AD37" s="58"/>
      <c r="AE37" s="58"/>
      <c r="AF37" s="58"/>
      <c r="AG37" s="57" t="s">
        <v>683</v>
      </c>
      <c r="AH37" s="58"/>
      <c r="AI37" s="58"/>
      <c r="AJ37" s="58"/>
      <c r="AK37" s="58"/>
      <c r="AL37" s="58"/>
      <c r="AM37" s="58"/>
      <c r="AN37" s="233"/>
      <c r="AO37" s="8"/>
      <c r="AP37" s="8"/>
      <c r="AQ37" s="8"/>
      <c r="AR37" s="8"/>
      <c r="AS37" s="8"/>
      <c r="AT37" s="8"/>
      <c r="AU37" s="8"/>
    </row>
    <row r="38" spans="1:47" ht="12.75" customHeight="1" x14ac:dyDescent="0.2">
      <c r="A38" s="8"/>
      <c r="B38" s="1022" t="s">
        <v>383</v>
      </c>
      <c r="C38" s="775"/>
      <c r="D38" s="761"/>
      <c r="E38" s="1120">
        <f>MAX(D45:E344)</f>
        <v>0</v>
      </c>
      <c r="F38" s="765"/>
      <c r="G38" s="1094" t="str" cm="1">
        <f t="array" ref="G38">_xlfn.IFS(E38&gt;=15000,"PASS",AND(E38&gt;0,E38&lt;15000),"FAIL",OR(E38=0,E38=""),"N/A")</f>
        <v>N/A</v>
      </c>
      <c r="H38" s="765"/>
      <c r="I38" s="58"/>
      <c r="J38" s="58"/>
      <c r="K38" s="58"/>
      <c r="L38" s="58"/>
      <c r="M38" s="58"/>
      <c r="N38" s="58"/>
      <c r="O38" s="58"/>
      <c r="P38" s="58"/>
      <c r="Q38" s="58"/>
      <c r="R38" s="58"/>
      <c r="S38" s="58"/>
      <c r="T38" s="233"/>
      <c r="U38" s="8"/>
      <c r="V38" s="1022" t="s">
        <v>383</v>
      </c>
      <c r="W38" s="775"/>
      <c r="X38" s="761"/>
      <c r="Y38" s="1120">
        <f>MAX(X45:Y344)</f>
        <v>0</v>
      </c>
      <c r="Z38" s="765"/>
      <c r="AA38" s="1094" t="str" cm="1">
        <f t="array" ref="AA38">_xlfn.IFS(Y38&gt;=15000,"PASS",AND(Y38&gt;0,Y38&lt;15000),"FAIL",OR(Y38=0,Y38=""),"N/A")</f>
        <v>N/A</v>
      </c>
      <c r="AB38" s="765"/>
      <c r="AC38" s="58"/>
      <c r="AD38" s="58"/>
      <c r="AE38" s="58"/>
      <c r="AF38" s="58"/>
      <c r="AG38" s="58"/>
      <c r="AH38" s="58"/>
      <c r="AI38" s="58"/>
      <c r="AJ38" s="9" t="s">
        <v>240</v>
      </c>
      <c r="AK38" s="58"/>
      <c r="AL38" s="58"/>
      <c r="AM38" s="58"/>
      <c r="AN38" s="233"/>
      <c r="AO38" s="8"/>
      <c r="AP38" s="8"/>
      <c r="AQ38" s="8"/>
      <c r="AR38" s="8"/>
      <c r="AS38" s="8"/>
      <c r="AT38" s="8"/>
      <c r="AU38" s="8"/>
    </row>
    <row r="39" spans="1:47" ht="12.75" customHeight="1" x14ac:dyDescent="0.2">
      <c r="A39" s="8"/>
      <c r="B39" s="602"/>
      <c r="C39" s="226"/>
      <c r="D39" s="226"/>
      <c r="E39" s="226"/>
      <c r="F39" s="226"/>
      <c r="G39" s="226"/>
      <c r="H39" s="226"/>
      <c r="I39" s="226"/>
      <c r="J39" s="226"/>
      <c r="K39" s="226"/>
      <c r="L39" s="226"/>
      <c r="M39" s="226"/>
      <c r="N39" s="226"/>
      <c r="O39" s="226"/>
      <c r="P39" s="226"/>
      <c r="Q39" s="226"/>
      <c r="R39" s="226"/>
      <c r="S39" s="226"/>
      <c r="T39" s="577"/>
      <c r="U39" s="8"/>
      <c r="V39" s="602"/>
      <c r="W39" s="226"/>
      <c r="X39" s="226"/>
      <c r="Y39" s="226"/>
      <c r="Z39" s="226"/>
      <c r="AA39" s="226"/>
      <c r="AB39" s="226"/>
      <c r="AC39" s="226"/>
      <c r="AD39" s="226"/>
      <c r="AE39" s="226"/>
      <c r="AF39" s="226"/>
      <c r="AG39" s="226"/>
      <c r="AH39" s="226"/>
      <c r="AI39" s="226"/>
      <c r="AJ39" s="226"/>
      <c r="AK39" s="226"/>
      <c r="AL39" s="226"/>
      <c r="AM39" s="226"/>
      <c r="AN39" s="577"/>
      <c r="AO39" s="8"/>
      <c r="AP39" s="8"/>
      <c r="AQ39" s="8"/>
      <c r="AR39" s="8"/>
      <c r="AS39" s="8"/>
      <c r="AT39" s="8"/>
      <c r="AU39" s="8"/>
    </row>
    <row r="40" spans="1:47" ht="12.75" customHeight="1" x14ac:dyDescent="0.2">
      <c r="A40" s="8"/>
      <c r="B40" s="569" t="s">
        <v>416</v>
      </c>
      <c r="T40" s="273"/>
      <c r="U40" s="8"/>
      <c r="V40" s="569" t="s">
        <v>416</v>
      </c>
      <c r="AN40" s="273"/>
      <c r="AO40" s="8"/>
      <c r="AP40" s="8"/>
      <c r="AQ40" s="8"/>
      <c r="AR40" s="8"/>
      <c r="AS40" s="8"/>
      <c r="AT40" s="8"/>
      <c r="AU40" s="8"/>
    </row>
    <row r="41" spans="1:47" ht="12.75" customHeight="1" x14ac:dyDescent="0.2">
      <c r="A41" s="8"/>
      <c r="B41" s="556" t="s">
        <v>417</v>
      </c>
      <c r="T41" s="273"/>
      <c r="U41" s="8"/>
      <c r="V41" s="556" t="s">
        <v>417</v>
      </c>
      <c r="AN41" s="273"/>
      <c r="AO41" s="8"/>
      <c r="AP41" s="8"/>
      <c r="AQ41" s="8"/>
      <c r="AR41" s="8"/>
      <c r="AS41" s="8"/>
      <c r="AT41" s="8"/>
      <c r="AU41" s="8"/>
    </row>
    <row r="42" spans="1:47" ht="12.75" customHeight="1" x14ac:dyDescent="0.2">
      <c r="A42" s="8"/>
      <c r="B42" s="556" t="s">
        <v>418</v>
      </c>
      <c r="C42" s="8"/>
      <c r="D42" s="8"/>
      <c r="E42" s="8"/>
      <c r="F42" s="8"/>
      <c r="G42" s="8"/>
      <c r="H42" s="8"/>
      <c r="I42" s="8"/>
      <c r="J42" s="8"/>
      <c r="K42" s="8"/>
      <c r="L42" s="8"/>
      <c r="M42" s="8"/>
      <c r="N42" s="8"/>
      <c r="O42" s="8"/>
      <c r="P42" s="8"/>
      <c r="Q42" s="8"/>
      <c r="R42" s="8"/>
      <c r="S42" s="8"/>
      <c r="T42" s="273"/>
      <c r="U42" s="8"/>
      <c r="V42" s="556" t="s">
        <v>418</v>
      </c>
      <c r="W42" s="8"/>
      <c r="X42" s="8"/>
      <c r="Y42" s="8"/>
      <c r="Z42" s="8"/>
      <c r="AA42" s="8"/>
      <c r="AB42" s="8"/>
      <c r="AC42" s="8"/>
      <c r="AD42" s="8"/>
      <c r="AE42" s="8"/>
      <c r="AF42" s="8"/>
      <c r="AG42" s="8"/>
      <c r="AH42" s="8"/>
      <c r="AI42" s="8"/>
      <c r="AJ42" s="8"/>
      <c r="AK42" s="8"/>
      <c r="AL42" s="8"/>
      <c r="AM42" s="8"/>
      <c r="AN42" s="273"/>
      <c r="AO42" s="8"/>
      <c r="AP42" s="8"/>
      <c r="AQ42" s="8"/>
      <c r="AR42" s="8"/>
      <c r="AS42" s="8"/>
      <c r="AT42" s="8"/>
      <c r="AU42" s="8"/>
    </row>
    <row r="43" spans="1:47" ht="12.75" customHeight="1" x14ac:dyDescent="0.2">
      <c r="A43" s="8"/>
      <c r="B43" s="494"/>
      <c r="C43" s="8"/>
      <c r="D43" s="8"/>
      <c r="E43" s="8"/>
      <c r="F43" s="8"/>
      <c r="G43" s="8"/>
      <c r="H43" s="8"/>
      <c r="I43" s="8"/>
      <c r="J43" s="8"/>
      <c r="K43" s="8"/>
      <c r="L43" s="8"/>
      <c r="M43" s="8"/>
      <c r="N43" s="8"/>
      <c r="O43" s="8"/>
      <c r="P43" s="8"/>
      <c r="Q43" s="8"/>
      <c r="R43" s="8"/>
      <c r="S43" s="8"/>
      <c r="T43" s="273"/>
      <c r="U43" s="8"/>
      <c r="V43" s="494"/>
      <c r="W43" s="8"/>
      <c r="X43" s="8"/>
      <c r="Y43" s="8"/>
      <c r="Z43" s="8"/>
      <c r="AA43" s="8"/>
      <c r="AB43" s="8"/>
      <c r="AC43" s="8"/>
      <c r="AD43" s="8"/>
      <c r="AE43" s="8"/>
      <c r="AF43" s="8"/>
      <c r="AG43" s="8"/>
      <c r="AH43" s="8"/>
      <c r="AI43" s="8"/>
      <c r="AJ43" s="8"/>
      <c r="AK43" s="8"/>
      <c r="AL43" s="8"/>
      <c r="AM43" s="8"/>
      <c r="AN43" s="273"/>
      <c r="AO43" s="8"/>
      <c r="AP43" s="8"/>
      <c r="AQ43" s="8"/>
      <c r="AR43" s="8"/>
      <c r="AS43" s="8"/>
      <c r="AT43" s="8"/>
      <c r="AU43" s="8"/>
    </row>
    <row r="44" spans="1:47" ht="24" customHeight="1" x14ac:dyDescent="0.25">
      <c r="A44" s="8"/>
      <c r="B44" s="494"/>
      <c r="C44" s="64"/>
      <c r="D44" s="1096" t="s">
        <v>617</v>
      </c>
      <c r="E44" s="765"/>
      <c r="F44" s="155" t="s">
        <v>420</v>
      </c>
      <c r="G44" s="8"/>
      <c r="H44" s="8"/>
      <c r="I44" s="1056"/>
      <c r="J44" s="775"/>
      <c r="K44" s="8"/>
      <c r="L44" s="8"/>
      <c r="M44" s="8"/>
      <c r="N44" s="8"/>
      <c r="O44" s="8"/>
      <c r="P44" s="8"/>
      <c r="Q44" s="8"/>
      <c r="R44" s="8"/>
      <c r="S44" s="8"/>
      <c r="T44" s="273"/>
      <c r="U44" s="8"/>
      <c r="V44" s="494"/>
      <c r="W44" s="64"/>
      <c r="X44" s="1096" t="s">
        <v>617</v>
      </c>
      <c r="Y44" s="765"/>
      <c r="Z44" s="155" t="s">
        <v>420</v>
      </c>
      <c r="AA44" s="8"/>
      <c r="AB44" s="8"/>
      <c r="AC44" s="1056"/>
      <c r="AD44" s="775"/>
      <c r="AE44" s="8"/>
      <c r="AF44" s="8"/>
      <c r="AG44" s="8"/>
      <c r="AH44" s="8"/>
      <c r="AI44" s="8"/>
      <c r="AJ44" s="8"/>
      <c r="AK44" s="8"/>
      <c r="AL44" s="8"/>
      <c r="AM44" s="8"/>
      <c r="AN44" s="273"/>
      <c r="AO44" s="8"/>
      <c r="AP44" s="8"/>
      <c r="AQ44" s="8"/>
      <c r="AR44" s="8"/>
      <c r="AS44" s="8"/>
      <c r="AT44" s="8"/>
      <c r="AU44" s="8"/>
    </row>
    <row r="45" spans="1:47" ht="12.75" customHeight="1" x14ac:dyDescent="0.2">
      <c r="A45" s="8"/>
      <c r="B45" s="494"/>
      <c r="C45" s="12">
        <v>1</v>
      </c>
      <c r="D45" s="1089"/>
      <c r="E45" s="765"/>
      <c r="F45" s="156"/>
      <c r="G45" s="8"/>
      <c r="H45" s="8"/>
      <c r="I45" s="75"/>
      <c r="J45" s="75"/>
      <c r="K45" s="8"/>
      <c r="L45" s="8"/>
      <c r="M45" s="8"/>
      <c r="N45" s="8"/>
      <c r="O45" s="8"/>
      <c r="P45" s="8"/>
      <c r="Q45" s="8"/>
      <c r="R45" s="8"/>
      <c r="S45" s="8"/>
      <c r="T45" s="273"/>
      <c r="U45" s="8"/>
      <c r="V45" s="494"/>
      <c r="W45" s="12">
        <v>1</v>
      </c>
      <c r="X45" s="1089"/>
      <c r="Y45" s="765"/>
      <c r="Z45" s="156"/>
      <c r="AA45" s="8"/>
      <c r="AB45" s="8"/>
      <c r="AC45" s="75"/>
      <c r="AD45" s="75"/>
      <c r="AE45" s="8"/>
      <c r="AF45" s="8"/>
      <c r="AG45" s="8"/>
      <c r="AH45" s="8"/>
      <c r="AI45" s="8"/>
      <c r="AJ45" s="8"/>
      <c r="AK45" s="8"/>
      <c r="AL45" s="8"/>
      <c r="AM45" s="8"/>
      <c r="AN45" s="273"/>
      <c r="AO45" s="8"/>
      <c r="AP45" s="8"/>
      <c r="AQ45" s="8"/>
      <c r="AR45" s="8"/>
      <c r="AS45" s="8"/>
      <c r="AT45" s="8"/>
      <c r="AU45" s="8"/>
    </row>
    <row r="46" spans="1:47" ht="12.75" customHeight="1" x14ac:dyDescent="0.2">
      <c r="A46" s="8"/>
      <c r="B46" s="494"/>
      <c r="C46" s="12">
        <v>2</v>
      </c>
      <c r="D46" s="1089"/>
      <c r="E46" s="765"/>
      <c r="F46" s="156"/>
      <c r="G46" s="8"/>
      <c r="H46" s="8"/>
      <c r="K46" s="8"/>
      <c r="L46" s="8"/>
      <c r="M46" s="8"/>
      <c r="N46" s="8"/>
      <c r="O46" s="8"/>
      <c r="P46" s="8"/>
      <c r="Q46" s="8"/>
      <c r="R46" s="8"/>
      <c r="S46" s="8"/>
      <c r="T46" s="273"/>
      <c r="U46" s="8"/>
      <c r="V46" s="494"/>
      <c r="W46" s="12">
        <v>2</v>
      </c>
      <c r="X46" s="1089"/>
      <c r="Y46" s="765"/>
      <c r="Z46" s="156"/>
      <c r="AA46" s="8"/>
      <c r="AB46" s="8"/>
      <c r="AE46" s="8"/>
      <c r="AF46" s="8"/>
      <c r="AG46" s="8"/>
      <c r="AH46" s="8"/>
      <c r="AI46" s="8"/>
      <c r="AJ46" s="8"/>
      <c r="AK46" s="8"/>
      <c r="AL46" s="8"/>
      <c r="AM46" s="8"/>
      <c r="AN46" s="273"/>
      <c r="AO46" s="8"/>
      <c r="AP46" s="8"/>
      <c r="AQ46" s="8"/>
      <c r="AR46" s="8"/>
      <c r="AS46" s="8"/>
      <c r="AT46" s="8"/>
      <c r="AU46" s="8"/>
    </row>
    <row r="47" spans="1:47" ht="12.75" customHeight="1" x14ac:dyDescent="0.2">
      <c r="A47" s="8"/>
      <c r="B47" s="494"/>
      <c r="C47" s="12">
        <v>3</v>
      </c>
      <c r="D47" s="1089"/>
      <c r="E47" s="765"/>
      <c r="F47" s="156"/>
      <c r="G47" s="8"/>
      <c r="H47" s="8"/>
      <c r="K47" s="8"/>
      <c r="L47" s="8"/>
      <c r="M47" s="8"/>
      <c r="N47" s="8"/>
      <c r="O47" s="8"/>
      <c r="P47" s="8"/>
      <c r="Q47" s="8"/>
      <c r="R47" s="8"/>
      <c r="S47" s="8"/>
      <c r="T47" s="273"/>
      <c r="U47" s="8"/>
      <c r="V47" s="494"/>
      <c r="W47" s="12">
        <v>3</v>
      </c>
      <c r="X47" s="1089"/>
      <c r="Y47" s="765"/>
      <c r="Z47" s="156"/>
      <c r="AA47" s="8"/>
      <c r="AB47" s="8"/>
      <c r="AE47" s="8"/>
      <c r="AF47" s="8"/>
      <c r="AG47" s="8"/>
      <c r="AH47" s="8"/>
      <c r="AI47" s="8"/>
      <c r="AJ47" s="8"/>
      <c r="AK47" s="8"/>
      <c r="AL47" s="8"/>
      <c r="AM47" s="8"/>
      <c r="AN47" s="273"/>
      <c r="AO47" s="8"/>
      <c r="AP47" s="8"/>
      <c r="AQ47" s="8"/>
      <c r="AR47" s="8"/>
      <c r="AS47" s="8"/>
      <c r="AT47" s="8"/>
      <c r="AU47" s="8"/>
    </row>
    <row r="48" spans="1:47" ht="12.75" customHeight="1" x14ac:dyDescent="0.2">
      <c r="A48" s="8"/>
      <c r="B48" s="494"/>
      <c r="C48" s="12">
        <v>4</v>
      </c>
      <c r="D48" s="1089"/>
      <c r="E48" s="765"/>
      <c r="F48" s="156"/>
      <c r="G48" s="8"/>
      <c r="H48" s="8"/>
      <c r="I48" s="8"/>
      <c r="J48" s="8"/>
      <c r="K48" s="8"/>
      <c r="L48" s="8"/>
      <c r="M48" s="8"/>
      <c r="N48" s="8"/>
      <c r="O48" s="8"/>
      <c r="P48" s="8"/>
      <c r="Q48" s="8"/>
      <c r="R48" s="8"/>
      <c r="S48" s="8"/>
      <c r="T48" s="273"/>
      <c r="U48" s="8"/>
      <c r="V48" s="494"/>
      <c r="W48" s="12">
        <v>4</v>
      </c>
      <c r="X48" s="1089"/>
      <c r="Y48" s="765"/>
      <c r="Z48" s="156"/>
      <c r="AA48" s="8"/>
      <c r="AB48" s="8"/>
      <c r="AC48" s="8"/>
      <c r="AD48" s="8"/>
      <c r="AE48" s="8"/>
      <c r="AF48" s="8"/>
      <c r="AG48" s="8"/>
      <c r="AH48" s="8"/>
      <c r="AI48" s="8"/>
      <c r="AJ48" s="8"/>
      <c r="AK48" s="8"/>
      <c r="AL48" s="8"/>
      <c r="AM48" s="8"/>
      <c r="AN48" s="273"/>
      <c r="AO48" s="8"/>
      <c r="AP48" s="8"/>
      <c r="AQ48" s="8"/>
      <c r="AR48" s="8"/>
      <c r="AS48" s="8"/>
      <c r="AT48" s="8"/>
      <c r="AU48" s="8"/>
    </row>
    <row r="49" spans="1:47" ht="12.75" customHeight="1" x14ac:dyDescent="0.2">
      <c r="A49" s="8"/>
      <c r="B49" s="494"/>
      <c r="C49" s="12">
        <v>5</v>
      </c>
      <c r="D49" s="1089"/>
      <c r="E49" s="765"/>
      <c r="F49" s="156"/>
      <c r="G49" s="8"/>
      <c r="H49" s="8"/>
      <c r="I49" s="8"/>
      <c r="J49" s="8"/>
      <c r="K49" s="8"/>
      <c r="L49" s="8"/>
      <c r="M49" s="8"/>
      <c r="N49" s="8"/>
      <c r="O49" s="8"/>
      <c r="P49" s="8"/>
      <c r="Q49" s="8"/>
      <c r="R49" s="8"/>
      <c r="S49" s="8"/>
      <c r="T49" s="273"/>
      <c r="U49" s="8"/>
      <c r="V49" s="494"/>
      <c r="W49" s="12">
        <v>5</v>
      </c>
      <c r="X49" s="1089"/>
      <c r="Y49" s="765"/>
      <c r="Z49" s="156"/>
      <c r="AA49" s="8"/>
      <c r="AB49" s="8"/>
      <c r="AC49" s="8"/>
      <c r="AD49" s="8"/>
      <c r="AE49" s="8"/>
      <c r="AF49" s="8"/>
      <c r="AG49" s="8"/>
      <c r="AH49" s="8"/>
      <c r="AI49" s="8"/>
      <c r="AJ49" s="8"/>
      <c r="AK49" s="8"/>
      <c r="AL49" s="8"/>
      <c r="AM49" s="8"/>
      <c r="AN49" s="273"/>
      <c r="AO49" s="8"/>
      <c r="AP49" s="8"/>
      <c r="AQ49" s="8"/>
      <c r="AR49" s="8"/>
      <c r="AS49" s="8"/>
      <c r="AT49" s="8"/>
      <c r="AU49" s="8"/>
    </row>
    <row r="50" spans="1:47" ht="12.75" customHeight="1" x14ac:dyDescent="0.2">
      <c r="A50" s="8"/>
      <c r="B50" s="494"/>
      <c r="C50" s="12">
        <v>6</v>
      </c>
      <c r="D50" s="1089"/>
      <c r="E50" s="765"/>
      <c r="F50" s="156"/>
      <c r="G50" s="8"/>
      <c r="H50" s="8"/>
      <c r="I50" s="8"/>
      <c r="J50" s="8"/>
      <c r="K50" s="8"/>
      <c r="L50" s="8"/>
      <c r="M50" s="8"/>
      <c r="N50" s="8"/>
      <c r="O50" s="8"/>
      <c r="P50" s="8"/>
      <c r="Q50" s="8"/>
      <c r="R50" s="8"/>
      <c r="S50" s="8"/>
      <c r="T50" s="273"/>
      <c r="U50" s="8"/>
      <c r="V50" s="494"/>
      <c r="W50" s="12">
        <v>6</v>
      </c>
      <c r="X50" s="1089"/>
      <c r="Y50" s="765"/>
      <c r="Z50" s="156"/>
      <c r="AA50" s="8"/>
      <c r="AB50" s="8"/>
      <c r="AC50" s="8"/>
      <c r="AD50" s="8"/>
      <c r="AE50" s="8"/>
      <c r="AF50" s="8"/>
      <c r="AG50" s="8"/>
      <c r="AH50" s="8"/>
      <c r="AI50" s="8"/>
      <c r="AJ50" s="8"/>
      <c r="AK50" s="8"/>
      <c r="AL50" s="8"/>
      <c r="AM50" s="8"/>
      <c r="AN50" s="273"/>
      <c r="AO50" s="8"/>
      <c r="AP50" s="8"/>
      <c r="AQ50" s="8"/>
      <c r="AR50" s="8"/>
      <c r="AS50" s="8"/>
      <c r="AT50" s="8"/>
      <c r="AU50" s="8"/>
    </row>
    <row r="51" spans="1:47" ht="12.75" customHeight="1" x14ac:dyDescent="0.2">
      <c r="A51" s="8"/>
      <c r="B51" s="494"/>
      <c r="C51" s="12">
        <v>7</v>
      </c>
      <c r="D51" s="1089"/>
      <c r="E51" s="765"/>
      <c r="F51" s="156"/>
      <c r="G51" s="8"/>
      <c r="H51" s="8"/>
      <c r="I51" s="8"/>
      <c r="J51" s="8"/>
      <c r="K51" s="8"/>
      <c r="L51" s="8"/>
      <c r="M51" s="8"/>
      <c r="N51" s="8"/>
      <c r="O51" s="8"/>
      <c r="P51" s="8"/>
      <c r="Q51" s="8"/>
      <c r="R51" s="8"/>
      <c r="S51" s="8"/>
      <c r="T51" s="273"/>
      <c r="U51" s="8"/>
      <c r="V51" s="494"/>
      <c r="W51" s="12">
        <v>7</v>
      </c>
      <c r="X51" s="1089"/>
      <c r="Y51" s="765"/>
      <c r="Z51" s="156"/>
      <c r="AA51" s="8"/>
      <c r="AB51" s="8"/>
      <c r="AC51" s="8"/>
      <c r="AD51" s="8"/>
      <c r="AE51" s="8"/>
      <c r="AF51" s="8"/>
      <c r="AG51" s="8"/>
      <c r="AH51" s="8"/>
      <c r="AI51" s="8"/>
      <c r="AJ51" s="8"/>
      <c r="AK51" s="8"/>
      <c r="AL51" s="8"/>
      <c r="AM51" s="8"/>
      <c r="AN51" s="273"/>
      <c r="AO51" s="8"/>
      <c r="AP51" s="8"/>
      <c r="AQ51" s="8"/>
      <c r="AR51" s="8"/>
      <c r="AS51" s="8"/>
      <c r="AT51" s="8"/>
      <c r="AU51" s="8"/>
    </row>
    <row r="52" spans="1:47" ht="12.75" customHeight="1" x14ac:dyDescent="0.2">
      <c r="A52" s="8"/>
      <c r="B52" s="494"/>
      <c r="C52" s="12">
        <v>8</v>
      </c>
      <c r="D52" s="1089"/>
      <c r="E52" s="765"/>
      <c r="F52" s="156"/>
      <c r="G52" s="8"/>
      <c r="H52" s="8"/>
      <c r="I52" s="8"/>
      <c r="J52" s="8"/>
      <c r="K52" s="8"/>
      <c r="L52" s="8"/>
      <c r="M52" s="8"/>
      <c r="N52" s="8"/>
      <c r="O52" s="8"/>
      <c r="P52" s="8"/>
      <c r="Q52" s="8"/>
      <c r="R52" s="8"/>
      <c r="S52" s="8"/>
      <c r="T52" s="273"/>
      <c r="U52" s="8"/>
      <c r="V52" s="494"/>
      <c r="W52" s="12">
        <v>8</v>
      </c>
      <c r="X52" s="1089"/>
      <c r="Y52" s="765"/>
      <c r="Z52" s="156"/>
      <c r="AA52" s="8"/>
      <c r="AB52" s="8"/>
      <c r="AC52" s="8"/>
      <c r="AD52" s="8"/>
      <c r="AE52" s="8"/>
      <c r="AF52" s="8"/>
      <c r="AG52" s="8"/>
      <c r="AH52" s="8"/>
      <c r="AI52" s="8"/>
      <c r="AJ52" s="8"/>
      <c r="AK52" s="8"/>
      <c r="AL52" s="8"/>
      <c r="AM52" s="8"/>
      <c r="AN52" s="273"/>
      <c r="AO52" s="8"/>
      <c r="AP52" s="8"/>
      <c r="AQ52" s="8"/>
      <c r="AR52" s="8"/>
      <c r="AS52" s="8"/>
      <c r="AT52" s="8"/>
      <c r="AU52" s="8"/>
    </row>
    <row r="53" spans="1:47" ht="12.75" customHeight="1" x14ac:dyDescent="0.2">
      <c r="A53" s="8"/>
      <c r="B53" s="494"/>
      <c r="C53" s="12">
        <v>9</v>
      </c>
      <c r="D53" s="1089"/>
      <c r="E53" s="765"/>
      <c r="F53" s="156"/>
      <c r="G53" s="8"/>
      <c r="H53" s="8"/>
      <c r="I53" s="8"/>
      <c r="J53" s="8"/>
      <c r="K53" s="8"/>
      <c r="L53" s="8"/>
      <c r="M53" s="8"/>
      <c r="N53" s="8"/>
      <c r="O53" s="8"/>
      <c r="P53" s="8"/>
      <c r="Q53" s="8"/>
      <c r="R53" s="8"/>
      <c r="S53" s="8"/>
      <c r="T53" s="273"/>
      <c r="U53" s="8"/>
      <c r="V53" s="494"/>
      <c r="W53" s="12">
        <v>9</v>
      </c>
      <c r="X53" s="1089"/>
      <c r="Y53" s="765"/>
      <c r="Z53" s="156"/>
      <c r="AA53" s="8"/>
      <c r="AB53" s="8"/>
      <c r="AC53" s="8"/>
      <c r="AD53" s="8"/>
      <c r="AE53" s="8"/>
      <c r="AF53" s="8"/>
      <c r="AG53" s="8"/>
      <c r="AH53" s="8"/>
      <c r="AI53" s="8"/>
      <c r="AJ53" s="8"/>
      <c r="AK53" s="8"/>
      <c r="AL53" s="8"/>
      <c r="AM53" s="8"/>
      <c r="AN53" s="273"/>
      <c r="AO53" s="8"/>
      <c r="AP53" s="8"/>
      <c r="AQ53" s="8"/>
      <c r="AR53" s="8"/>
      <c r="AS53" s="8"/>
      <c r="AT53" s="8"/>
      <c r="AU53" s="8"/>
    </row>
    <row r="54" spans="1:47" ht="12.75" customHeight="1" x14ac:dyDescent="0.2">
      <c r="A54" s="8"/>
      <c r="B54" s="494"/>
      <c r="C54" s="12">
        <v>10</v>
      </c>
      <c r="D54" s="1089"/>
      <c r="E54" s="765"/>
      <c r="F54" s="156"/>
      <c r="G54" s="8"/>
      <c r="H54" s="8"/>
      <c r="I54" s="8"/>
      <c r="J54" s="8"/>
      <c r="K54" s="8"/>
      <c r="L54" s="8"/>
      <c r="M54" s="8"/>
      <c r="N54" s="8"/>
      <c r="O54" s="8"/>
      <c r="P54" s="8"/>
      <c r="Q54" s="8"/>
      <c r="R54" s="8"/>
      <c r="S54" s="8"/>
      <c r="T54" s="273"/>
      <c r="U54" s="8"/>
      <c r="V54" s="494"/>
      <c r="W54" s="12">
        <v>10</v>
      </c>
      <c r="X54" s="1089"/>
      <c r="Y54" s="765"/>
      <c r="Z54" s="156"/>
      <c r="AA54" s="8"/>
      <c r="AB54" s="8"/>
      <c r="AC54" s="8"/>
      <c r="AD54" s="8"/>
      <c r="AE54" s="8"/>
      <c r="AF54" s="8"/>
      <c r="AG54" s="8"/>
      <c r="AH54" s="8"/>
      <c r="AI54" s="8"/>
      <c r="AJ54" s="8"/>
      <c r="AK54" s="8"/>
      <c r="AL54" s="8"/>
      <c r="AM54" s="8"/>
      <c r="AN54" s="273"/>
      <c r="AO54" s="8"/>
      <c r="AP54" s="8"/>
      <c r="AQ54" s="8"/>
      <c r="AR54" s="8"/>
      <c r="AS54" s="8"/>
      <c r="AT54" s="8"/>
      <c r="AU54" s="8"/>
    </row>
    <row r="55" spans="1:47" ht="12.75" customHeight="1" x14ac:dyDescent="0.2">
      <c r="A55" s="8"/>
      <c r="B55" s="494"/>
      <c r="C55" s="12">
        <v>11</v>
      </c>
      <c r="D55" s="1089"/>
      <c r="E55" s="765"/>
      <c r="F55" s="156"/>
      <c r="G55" s="8"/>
      <c r="H55" s="8"/>
      <c r="I55" s="8"/>
      <c r="J55" s="8"/>
      <c r="K55" s="8"/>
      <c r="L55" s="8"/>
      <c r="M55" s="8"/>
      <c r="N55" s="8"/>
      <c r="O55" s="8"/>
      <c r="P55" s="8"/>
      <c r="Q55" s="8"/>
      <c r="R55" s="8"/>
      <c r="S55" s="8"/>
      <c r="T55" s="273"/>
      <c r="U55" s="8"/>
      <c r="V55" s="494"/>
      <c r="W55" s="12">
        <v>11</v>
      </c>
      <c r="X55" s="1089"/>
      <c r="Y55" s="765"/>
      <c r="Z55" s="156"/>
      <c r="AA55" s="8"/>
      <c r="AB55" s="8"/>
      <c r="AC55" s="8"/>
      <c r="AD55" s="8"/>
      <c r="AE55" s="8"/>
      <c r="AF55" s="8"/>
      <c r="AG55" s="8"/>
      <c r="AH55" s="8"/>
      <c r="AI55" s="8"/>
      <c r="AJ55" s="8"/>
      <c r="AK55" s="8"/>
      <c r="AL55" s="8"/>
      <c r="AM55" s="8"/>
      <c r="AN55" s="273"/>
      <c r="AO55" s="8"/>
      <c r="AP55" s="8"/>
      <c r="AQ55" s="8"/>
      <c r="AR55" s="8"/>
      <c r="AS55" s="8"/>
      <c r="AT55" s="8"/>
      <c r="AU55" s="8"/>
    </row>
    <row r="56" spans="1:47" ht="12.75" customHeight="1" x14ac:dyDescent="0.2">
      <c r="A56" s="8"/>
      <c r="B56" s="494"/>
      <c r="C56" s="12">
        <v>12</v>
      </c>
      <c r="D56" s="1089"/>
      <c r="E56" s="765"/>
      <c r="F56" s="156"/>
      <c r="G56" s="8"/>
      <c r="H56" s="8"/>
      <c r="I56" s="8"/>
      <c r="J56" s="8"/>
      <c r="K56" s="8"/>
      <c r="L56" s="8"/>
      <c r="M56" s="8"/>
      <c r="N56" s="8"/>
      <c r="O56" s="8"/>
      <c r="P56" s="8"/>
      <c r="Q56" s="8"/>
      <c r="R56" s="8"/>
      <c r="S56" s="8"/>
      <c r="T56" s="273"/>
      <c r="U56" s="8"/>
      <c r="V56" s="494"/>
      <c r="W56" s="12">
        <v>12</v>
      </c>
      <c r="X56" s="1089"/>
      <c r="Y56" s="765"/>
      <c r="Z56" s="156"/>
      <c r="AA56" s="8"/>
      <c r="AB56" s="8"/>
      <c r="AC56" s="8"/>
      <c r="AD56" s="8"/>
      <c r="AE56" s="8"/>
      <c r="AF56" s="8"/>
      <c r="AG56" s="8"/>
      <c r="AH56" s="8"/>
      <c r="AI56" s="8"/>
      <c r="AJ56" s="8"/>
      <c r="AK56" s="8"/>
      <c r="AL56" s="8"/>
      <c r="AM56" s="8"/>
      <c r="AN56" s="273"/>
      <c r="AO56" s="8"/>
      <c r="AP56" s="8"/>
      <c r="AQ56" s="8"/>
      <c r="AR56" s="8"/>
      <c r="AS56" s="8"/>
      <c r="AT56" s="8"/>
      <c r="AU56" s="8"/>
    </row>
    <row r="57" spans="1:47" ht="12.75" customHeight="1" x14ac:dyDescent="0.2">
      <c r="A57" s="8"/>
      <c r="B57" s="494"/>
      <c r="C57" s="12">
        <v>13</v>
      </c>
      <c r="D57" s="1089"/>
      <c r="E57" s="765"/>
      <c r="F57" s="156"/>
      <c r="G57" s="8"/>
      <c r="H57" s="8"/>
      <c r="I57" s="8"/>
      <c r="J57" s="8"/>
      <c r="K57" s="8"/>
      <c r="L57" s="8"/>
      <c r="M57" s="8"/>
      <c r="N57" s="8"/>
      <c r="O57" s="8"/>
      <c r="P57" s="8"/>
      <c r="Q57" s="8"/>
      <c r="R57" s="8"/>
      <c r="S57" s="8"/>
      <c r="T57" s="273"/>
      <c r="U57" s="8"/>
      <c r="V57" s="494"/>
      <c r="W57" s="12">
        <v>13</v>
      </c>
      <c r="X57" s="1089"/>
      <c r="Y57" s="765"/>
      <c r="Z57" s="156"/>
      <c r="AA57" s="8"/>
      <c r="AB57" s="8"/>
      <c r="AC57" s="8"/>
      <c r="AD57" s="8"/>
      <c r="AE57" s="8"/>
      <c r="AF57" s="8"/>
      <c r="AG57" s="8"/>
      <c r="AH57" s="8"/>
      <c r="AI57" s="8"/>
      <c r="AJ57" s="8"/>
      <c r="AK57" s="8"/>
      <c r="AL57" s="8"/>
      <c r="AM57" s="8"/>
      <c r="AN57" s="273"/>
      <c r="AO57" s="8"/>
      <c r="AP57" s="8"/>
      <c r="AQ57" s="8"/>
      <c r="AR57" s="8"/>
      <c r="AS57" s="8"/>
      <c r="AT57" s="8"/>
      <c r="AU57" s="8"/>
    </row>
    <row r="58" spans="1:47" ht="12.75" customHeight="1" x14ac:dyDescent="0.2">
      <c r="A58" s="8"/>
      <c r="B58" s="494"/>
      <c r="C58" s="12">
        <v>14</v>
      </c>
      <c r="D58" s="1089"/>
      <c r="E58" s="765"/>
      <c r="F58" s="156"/>
      <c r="G58" s="8"/>
      <c r="H58" s="8"/>
      <c r="I58" s="8"/>
      <c r="J58" s="8"/>
      <c r="K58" s="8"/>
      <c r="L58" s="8"/>
      <c r="M58" s="8"/>
      <c r="N58" s="8"/>
      <c r="O58" s="8"/>
      <c r="P58" s="8"/>
      <c r="Q58" s="8"/>
      <c r="R58" s="8"/>
      <c r="S58" s="8"/>
      <c r="T58" s="273"/>
      <c r="U58" s="8"/>
      <c r="V58" s="494"/>
      <c r="W58" s="12">
        <v>14</v>
      </c>
      <c r="X58" s="1089"/>
      <c r="Y58" s="765"/>
      <c r="Z58" s="156"/>
      <c r="AA58" s="8"/>
      <c r="AB58" s="8"/>
      <c r="AC58" s="8"/>
      <c r="AD58" s="8"/>
      <c r="AE58" s="8"/>
      <c r="AF58" s="8"/>
      <c r="AG58" s="8"/>
      <c r="AH58" s="8"/>
      <c r="AI58" s="8"/>
      <c r="AJ58" s="8"/>
      <c r="AK58" s="8"/>
      <c r="AL58" s="8"/>
      <c r="AM58" s="8"/>
      <c r="AN58" s="273"/>
      <c r="AO58" s="8"/>
      <c r="AP58" s="8"/>
      <c r="AQ58" s="8"/>
      <c r="AR58" s="8"/>
      <c r="AS58" s="8"/>
      <c r="AT58" s="8"/>
      <c r="AU58" s="8"/>
    </row>
    <row r="59" spans="1:47" ht="12.75" customHeight="1" x14ac:dyDescent="0.2">
      <c r="A59" s="8"/>
      <c r="B59" s="494"/>
      <c r="C59" s="12">
        <v>15</v>
      </c>
      <c r="D59" s="1089"/>
      <c r="E59" s="765"/>
      <c r="F59" s="156"/>
      <c r="G59" s="8"/>
      <c r="H59" s="8"/>
      <c r="I59" s="8"/>
      <c r="J59" s="8"/>
      <c r="K59" s="8"/>
      <c r="L59" s="8"/>
      <c r="M59" s="8"/>
      <c r="N59" s="8"/>
      <c r="O59" s="8"/>
      <c r="P59" s="8"/>
      <c r="Q59" s="8"/>
      <c r="R59" s="8"/>
      <c r="S59" s="8"/>
      <c r="T59" s="273"/>
      <c r="U59" s="8"/>
      <c r="V59" s="494"/>
      <c r="W59" s="12">
        <v>15</v>
      </c>
      <c r="X59" s="1089"/>
      <c r="Y59" s="765"/>
      <c r="Z59" s="156"/>
      <c r="AA59" s="8"/>
      <c r="AB59" s="8"/>
      <c r="AC59" s="8"/>
      <c r="AD59" s="8"/>
      <c r="AE59" s="8"/>
      <c r="AF59" s="8"/>
      <c r="AG59" s="8"/>
      <c r="AH59" s="8"/>
      <c r="AI59" s="8"/>
      <c r="AJ59" s="8"/>
      <c r="AK59" s="8"/>
      <c r="AL59" s="8"/>
      <c r="AM59" s="8"/>
      <c r="AN59" s="273"/>
      <c r="AO59" s="8"/>
      <c r="AP59" s="8"/>
      <c r="AQ59" s="8"/>
      <c r="AR59" s="8"/>
      <c r="AS59" s="8"/>
      <c r="AT59" s="8"/>
      <c r="AU59" s="8"/>
    </row>
    <row r="60" spans="1:47" ht="12.75" customHeight="1" x14ac:dyDescent="0.2">
      <c r="A60" s="8"/>
      <c r="B60" s="494"/>
      <c r="C60" s="12">
        <v>16</v>
      </c>
      <c r="D60" s="1089"/>
      <c r="E60" s="765"/>
      <c r="F60" s="156"/>
      <c r="G60" s="8"/>
      <c r="H60" s="8"/>
      <c r="I60" s="8"/>
      <c r="J60" s="8"/>
      <c r="K60" s="8"/>
      <c r="L60" s="8"/>
      <c r="M60" s="8"/>
      <c r="N60" s="8"/>
      <c r="O60" s="8"/>
      <c r="P60" s="8"/>
      <c r="Q60" s="8"/>
      <c r="R60" s="8"/>
      <c r="S60" s="8"/>
      <c r="T60" s="273"/>
      <c r="U60" s="8"/>
      <c r="V60" s="494"/>
      <c r="W60" s="12">
        <v>16</v>
      </c>
      <c r="X60" s="1089"/>
      <c r="Y60" s="765"/>
      <c r="Z60" s="156"/>
      <c r="AA60" s="8"/>
      <c r="AB60" s="8"/>
      <c r="AC60" s="8"/>
      <c r="AD60" s="8"/>
      <c r="AE60" s="8"/>
      <c r="AF60" s="8"/>
      <c r="AG60" s="8"/>
      <c r="AH60" s="8"/>
      <c r="AI60" s="8"/>
      <c r="AJ60" s="8"/>
      <c r="AK60" s="8"/>
      <c r="AL60" s="8"/>
      <c r="AM60" s="8"/>
      <c r="AN60" s="273"/>
      <c r="AO60" s="8"/>
      <c r="AP60" s="8"/>
      <c r="AQ60" s="8"/>
      <c r="AR60" s="8"/>
      <c r="AS60" s="8"/>
      <c r="AT60" s="8"/>
      <c r="AU60" s="8"/>
    </row>
    <row r="61" spans="1:47" ht="12.75" customHeight="1" x14ac:dyDescent="0.2">
      <c r="A61" s="8"/>
      <c r="B61" s="494"/>
      <c r="C61" s="12">
        <v>17</v>
      </c>
      <c r="D61" s="1089"/>
      <c r="E61" s="765"/>
      <c r="F61" s="156"/>
      <c r="G61" s="8"/>
      <c r="H61" s="8"/>
      <c r="I61" s="8"/>
      <c r="J61" s="8"/>
      <c r="K61" s="8"/>
      <c r="L61" s="8"/>
      <c r="M61" s="8"/>
      <c r="N61" s="8"/>
      <c r="O61" s="8"/>
      <c r="P61" s="8"/>
      <c r="Q61" s="8"/>
      <c r="R61" s="8"/>
      <c r="S61" s="8"/>
      <c r="T61" s="273"/>
      <c r="U61" s="8"/>
      <c r="V61" s="494"/>
      <c r="W61" s="12">
        <v>17</v>
      </c>
      <c r="X61" s="1089"/>
      <c r="Y61" s="765"/>
      <c r="Z61" s="156"/>
      <c r="AA61" s="8"/>
      <c r="AB61" s="8"/>
      <c r="AC61" s="8"/>
      <c r="AD61" s="8"/>
      <c r="AE61" s="8"/>
      <c r="AF61" s="8"/>
      <c r="AG61" s="8"/>
      <c r="AH61" s="8"/>
      <c r="AI61" s="8"/>
      <c r="AJ61" s="8"/>
      <c r="AK61" s="8"/>
      <c r="AL61" s="8"/>
      <c r="AM61" s="8"/>
      <c r="AN61" s="273"/>
      <c r="AO61" s="8"/>
      <c r="AP61" s="8"/>
      <c r="AQ61" s="8"/>
      <c r="AR61" s="8"/>
      <c r="AS61" s="8"/>
      <c r="AT61" s="8"/>
      <c r="AU61" s="8"/>
    </row>
    <row r="62" spans="1:47" ht="12.75" customHeight="1" x14ac:dyDescent="0.2">
      <c r="A62" s="8"/>
      <c r="B62" s="494"/>
      <c r="C62" s="12">
        <v>18</v>
      </c>
      <c r="D62" s="1089"/>
      <c r="E62" s="765"/>
      <c r="F62" s="156"/>
      <c r="G62" s="8"/>
      <c r="H62" s="8"/>
      <c r="I62" s="8"/>
      <c r="J62" s="8"/>
      <c r="K62" s="8"/>
      <c r="L62" s="8"/>
      <c r="M62" s="8"/>
      <c r="N62" s="8"/>
      <c r="O62" s="8"/>
      <c r="P62" s="8"/>
      <c r="Q62" s="8"/>
      <c r="R62" s="8"/>
      <c r="S62" s="8"/>
      <c r="T62" s="273"/>
      <c r="U62" s="8"/>
      <c r="V62" s="494"/>
      <c r="W62" s="12">
        <v>18</v>
      </c>
      <c r="X62" s="1089"/>
      <c r="Y62" s="765"/>
      <c r="Z62" s="156"/>
      <c r="AA62" s="8"/>
      <c r="AB62" s="8"/>
      <c r="AC62" s="8"/>
      <c r="AD62" s="8"/>
      <c r="AE62" s="8"/>
      <c r="AF62" s="8"/>
      <c r="AG62" s="8"/>
      <c r="AH62" s="8"/>
      <c r="AI62" s="8"/>
      <c r="AJ62" s="8"/>
      <c r="AK62" s="8"/>
      <c r="AL62" s="8"/>
      <c r="AM62" s="8"/>
      <c r="AN62" s="273"/>
      <c r="AO62" s="8"/>
      <c r="AP62" s="8"/>
      <c r="AQ62" s="8"/>
      <c r="AR62" s="8"/>
      <c r="AS62" s="8"/>
      <c r="AT62" s="8"/>
      <c r="AU62" s="8"/>
    </row>
    <row r="63" spans="1:47" ht="12.75" customHeight="1" x14ac:dyDescent="0.2">
      <c r="A63" s="8"/>
      <c r="B63" s="494"/>
      <c r="C63" s="12">
        <v>19</v>
      </c>
      <c r="D63" s="1089"/>
      <c r="E63" s="765"/>
      <c r="F63" s="156"/>
      <c r="G63" s="8"/>
      <c r="H63" s="8"/>
      <c r="I63" s="8"/>
      <c r="J63" s="8"/>
      <c r="K63" s="8"/>
      <c r="L63" s="8"/>
      <c r="M63" s="8"/>
      <c r="N63" s="8"/>
      <c r="O63" s="8"/>
      <c r="P63" s="8"/>
      <c r="Q63" s="8"/>
      <c r="R63" s="8"/>
      <c r="S63" s="8"/>
      <c r="T63" s="273"/>
      <c r="U63" s="8"/>
      <c r="V63" s="494"/>
      <c r="W63" s="12">
        <v>19</v>
      </c>
      <c r="X63" s="1089"/>
      <c r="Y63" s="765"/>
      <c r="Z63" s="156"/>
      <c r="AA63" s="8"/>
      <c r="AB63" s="8"/>
      <c r="AC63" s="8"/>
      <c r="AD63" s="8"/>
      <c r="AE63" s="8"/>
      <c r="AF63" s="8"/>
      <c r="AG63" s="8"/>
      <c r="AH63" s="8"/>
      <c r="AI63" s="8"/>
      <c r="AJ63" s="8"/>
      <c r="AK63" s="8"/>
      <c r="AL63" s="8"/>
      <c r="AM63" s="8"/>
      <c r="AN63" s="273"/>
      <c r="AO63" s="8"/>
      <c r="AP63" s="8"/>
      <c r="AQ63" s="8"/>
      <c r="AR63" s="8"/>
      <c r="AS63" s="8"/>
      <c r="AT63" s="8"/>
      <c r="AU63" s="8"/>
    </row>
    <row r="64" spans="1:47" ht="12.75" customHeight="1" x14ac:dyDescent="0.2">
      <c r="A64" s="8"/>
      <c r="B64" s="494"/>
      <c r="C64" s="12">
        <v>20</v>
      </c>
      <c r="D64" s="1089"/>
      <c r="E64" s="765"/>
      <c r="F64" s="156"/>
      <c r="G64" s="8"/>
      <c r="H64" s="8"/>
      <c r="I64" s="8"/>
      <c r="J64" s="8"/>
      <c r="K64" s="8"/>
      <c r="L64" s="8"/>
      <c r="M64" s="8"/>
      <c r="N64" s="8"/>
      <c r="O64" s="8"/>
      <c r="P64" s="8"/>
      <c r="Q64" s="8"/>
      <c r="R64" s="8"/>
      <c r="S64" s="8"/>
      <c r="T64" s="273"/>
      <c r="U64" s="8"/>
      <c r="V64" s="494"/>
      <c r="W64" s="12">
        <v>20</v>
      </c>
      <c r="X64" s="1089"/>
      <c r="Y64" s="765"/>
      <c r="Z64" s="156"/>
      <c r="AA64" s="8"/>
      <c r="AB64" s="8"/>
      <c r="AC64" s="8"/>
      <c r="AD64" s="8"/>
      <c r="AE64" s="8"/>
      <c r="AF64" s="8"/>
      <c r="AG64" s="8"/>
      <c r="AH64" s="8"/>
      <c r="AI64" s="8"/>
      <c r="AJ64" s="8"/>
      <c r="AK64" s="8"/>
      <c r="AL64" s="8"/>
      <c r="AM64" s="8"/>
      <c r="AN64" s="273"/>
      <c r="AO64" s="8"/>
      <c r="AP64" s="8"/>
      <c r="AQ64" s="8"/>
      <c r="AR64" s="8"/>
      <c r="AS64" s="8"/>
      <c r="AT64" s="8"/>
      <c r="AU64" s="8"/>
    </row>
    <row r="65" spans="1:47" ht="12.75" customHeight="1" x14ac:dyDescent="0.2">
      <c r="A65" s="8"/>
      <c r="B65" s="494"/>
      <c r="C65" s="12">
        <v>21</v>
      </c>
      <c r="D65" s="1089"/>
      <c r="E65" s="765"/>
      <c r="F65" s="156"/>
      <c r="G65" s="8"/>
      <c r="H65" s="8"/>
      <c r="I65" s="8"/>
      <c r="J65" s="8"/>
      <c r="K65" s="8"/>
      <c r="L65" s="8"/>
      <c r="M65" s="8"/>
      <c r="N65" s="8"/>
      <c r="O65" s="8"/>
      <c r="P65" s="8"/>
      <c r="Q65" s="8"/>
      <c r="R65" s="8"/>
      <c r="S65" s="8"/>
      <c r="T65" s="273"/>
      <c r="U65" s="8"/>
      <c r="V65" s="494"/>
      <c r="W65" s="12">
        <v>21</v>
      </c>
      <c r="X65" s="1089"/>
      <c r="Y65" s="765"/>
      <c r="Z65" s="156"/>
      <c r="AA65" s="8"/>
      <c r="AB65" s="8"/>
      <c r="AC65" s="8"/>
      <c r="AD65" s="8"/>
      <c r="AE65" s="8"/>
      <c r="AF65" s="8"/>
      <c r="AG65" s="8"/>
      <c r="AH65" s="8"/>
      <c r="AI65" s="8"/>
      <c r="AJ65" s="8"/>
      <c r="AK65" s="8"/>
      <c r="AL65" s="8"/>
      <c r="AM65" s="8"/>
      <c r="AN65" s="273"/>
      <c r="AO65" s="8"/>
      <c r="AP65" s="8"/>
      <c r="AQ65" s="8"/>
      <c r="AR65" s="8"/>
      <c r="AS65" s="8"/>
      <c r="AT65" s="8"/>
      <c r="AU65" s="8"/>
    </row>
    <row r="66" spans="1:47" ht="12.75" customHeight="1" x14ac:dyDescent="0.2">
      <c r="A66" s="8"/>
      <c r="B66" s="494"/>
      <c r="C66" s="12">
        <v>22</v>
      </c>
      <c r="D66" s="1089"/>
      <c r="E66" s="765"/>
      <c r="F66" s="156"/>
      <c r="G66" s="8"/>
      <c r="H66" s="8"/>
      <c r="I66" s="8"/>
      <c r="J66" s="8"/>
      <c r="K66" s="8"/>
      <c r="L66" s="8"/>
      <c r="M66" s="8"/>
      <c r="N66" s="8"/>
      <c r="O66" s="8"/>
      <c r="P66" s="8"/>
      <c r="Q66" s="8"/>
      <c r="R66" s="8"/>
      <c r="S66" s="8"/>
      <c r="T66" s="273"/>
      <c r="U66" s="8"/>
      <c r="V66" s="494"/>
      <c r="W66" s="12">
        <v>22</v>
      </c>
      <c r="X66" s="1089"/>
      <c r="Y66" s="765"/>
      <c r="Z66" s="156"/>
      <c r="AA66" s="8"/>
      <c r="AB66" s="8"/>
      <c r="AC66" s="8"/>
      <c r="AD66" s="8"/>
      <c r="AE66" s="8"/>
      <c r="AF66" s="8"/>
      <c r="AG66" s="8"/>
      <c r="AH66" s="8"/>
      <c r="AI66" s="8"/>
      <c r="AJ66" s="8"/>
      <c r="AK66" s="8"/>
      <c r="AL66" s="8"/>
      <c r="AM66" s="8"/>
      <c r="AN66" s="273"/>
      <c r="AO66" s="8"/>
      <c r="AP66" s="8"/>
      <c r="AQ66" s="8"/>
      <c r="AR66" s="8"/>
      <c r="AS66" s="8"/>
      <c r="AT66" s="8"/>
      <c r="AU66" s="8"/>
    </row>
    <row r="67" spans="1:47" ht="12.75" customHeight="1" x14ac:dyDescent="0.2">
      <c r="A67" s="8"/>
      <c r="B67" s="494"/>
      <c r="C67" s="12">
        <v>23</v>
      </c>
      <c r="D67" s="1089"/>
      <c r="E67" s="765"/>
      <c r="F67" s="156"/>
      <c r="G67" s="8"/>
      <c r="H67" s="8"/>
      <c r="I67" s="8"/>
      <c r="J67" s="8"/>
      <c r="K67" s="8"/>
      <c r="L67" s="8"/>
      <c r="M67" s="8"/>
      <c r="N67" s="8"/>
      <c r="O67" s="8"/>
      <c r="P67" s="8"/>
      <c r="Q67" s="8"/>
      <c r="R67" s="8"/>
      <c r="S67" s="8"/>
      <c r="T67" s="273"/>
      <c r="U67" s="8"/>
      <c r="V67" s="494"/>
      <c r="W67" s="12">
        <v>23</v>
      </c>
      <c r="X67" s="1089"/>
      <c r="Y67" s="765"/>
      <c r="Z67" s="156"/>
      <c r="AA67" s="8"/>
      <c r="AB67" s="8"/>
      <c r="AC67" s="8"/>
      <c r="AD67" s="8"/>
      <c r="AE67" s="8"/>
      <c r="AF67" s="8"/>
      <c r="AG67" s="8"/>
      <c r="AH67" s="8"/>
      <c r="AI67" s="8"/>
      <c r="AJ67" s="8"/>
      <c r="AK67" s="8"/>
      <c r="AL67" s="8"/>
      <c r="AM67" s="8"/>
      <c r="AN67" s="273"/>
      <c r="AO67" s="8"/>
      <c r="AP67" s="8"/>
      <c r="AQ67" s="8"/>
      <c r="AR67" s="8"/>
      <c r="AS67" s="8"/>
      <c r="AT67" s="8"/>
      <c r="AU67" s="8"/>
    </row>
    <row r="68" spans="1:47" ht="12.75" customHeight="1" x14ac:dyDescent="0.2">
      <c r="A68" s="8"/>
      <c r="B68" s="494"/>
      <c r="C68" s="12">
        <v>24</v>
      </c>
      <c r="D68" s="1089"/>
      <c r="E68" s="765"/>
      <c r="F68" s="156"/>
      <c r="G68" s="8"/>
      <c r="H68" s="8"/>
      <c r="I68" s="8"/>
      <c r="J68" s="8"/>
      <c r="K68" s="8"/>
      <c r="L68" s="8"/>
      <c r="M68" s="8"/>
      <c r="N68" s="8"/>
      <c r="O68" s="8"/>
      <c r="P68" s="8"/>
      <c r="Q68" s="8"/>
      <c r="R68" s="8"/>
      <c r="S68" s="8"/>
      <c r="T68" s="273"/>
      <c r="U68" s="8"/>
      <c r="V68" s="494"/>
      <c r="W68" s="12">
        <v>24</v>
      </c>
      <c r="X68" s="1089"/>
      <c r="Y68" s="765"/>
      <c r="Z68" s="156"/>
      <c r="AA68" s="8"/>
      <c r="AB68" s="8"/>
      <c r="AC68" s="8"/>
      <c r="AD68" s="8"/>
      <c r="AE68" s="8"/>
      <c r="AF68" s="8"/>
      <c r="AG68" s="8"/>
      <c r="AH68" s="8"/>
      <c r="AI68" s="8"/>
      <c r="AJ68" s="8"/>
      <c r="AK68" s="8"/>
      <c r="AL68" s="8"/>
      <c r="AM68" s="8"/>
      <c r="AN68" s="273"/>
      <c r="AO68" s="8"/>
      <c r="AP68" s="8"/>
      <c r="AQ68" s="8"/>
      <c r="AR68" s="8"/>
      <c r="AS68" s="8"/>
      <c r="AT68" s="8"/>
      <c r="AU68" s="8"/>
    </row>
    <row r="69" spans="1:47" ht="12.75" customHeight="1" x14ac:dyDescent="0.2">
      <c r="A69" s="8"/>
      <c r="B69" s="494"/>
      <c r="C69" s="12">
        <v>25</v>
      </c>
      <c r="D69" s="1089"/>
      <c r="E69" s="765"/>
      <c r="F69" s="156"/>
      <c r="G69" s="8"/>
      <c r="H69" s="8"/>
      <c r="I69" s="8"/>
      <c r="J69" s="8"/>
      <c r="K69" s="8"/>
      <c r="L69" s="8"/>
      <c r="M69" s="8"/>
      <c r="N69" s="8"/>
      <c r="O69" s="8"/>
      <c r="P69" s="8"/>
      <c r="Q69" s="8"/>
      <c r="R69" s="8"/>
      <c r="S69" s="8"/>
      <c r="T69" s="273"/>
      <c r="U69" s="8"/>
      <c r="V69" s="494"/>
      <c r="W69" s="12">
        <v>25</v>
      </c>
      <c r="X69" s="1089"/>
      <c r="Y69" s="765"/>
      <c r="Z69" s="156"/>
      <c r="AA69" s="8"/>
      <c r="AB69" s="8"/>
      <c r="AC69" s="8"/>
      <c r="AD69" s="8"/>
      <c r="AE69" s="8"/>
      <c r="AF69" s="8"/>
      <c r="AG69" s="8"/>
      <c r="AH69" s="8"/>
      <c r="AI69" s="8"/>
      <c r="AJ69" s="8"/>
      <c r="AK69" s="8"/>
      <c r="AL69" s="8"/>
      <c r="AM69" s="8"/>
      <c r="AN69" s="273"/>
      <c r="AO69" s="8"/>
      <c r="AP69" s="8"/>
      <c r="AQ69" s="8"/>
      <c r="AR69" s="8"/>
      <c r="AS69" s="8"/>
      <c r="AT69" s="8"/>
      <c r="AU69" s="8"/>
    </row>
    <row r="70" spans="1:47" ht="12.75" customHeight="1" x14ac:dyDescent="0.2">
      <c r="A70" s="8"/>
      <c r="B70" s="494"/>
      <c r="C70" s="12">
        <v>26</v>
      </c>
      <c r="D70" s="1089"/>
      <c r="E70" s="765"/>
      <c r="F70" s="156"/>
      <c r="G70" s="8"/>
      <c r="H70" s="8"/>
      <c r="I70" s="8"/>
      <c r="J70" s="8"/>
      <c r="K70" s="8"/>
      <c r="L70" s="8"/>
      <c r="M70" s="8"/>
      <c r="N70" s="8"/>
      <c r="O70" s="8"/>
      <c r="P70" s="8"/>
      <c r="Q70" s="8"/>
      <c r="R70" s="8"/>
      <c r="S70" s="8"/>
      <c r="T70" s="273"/>
      <c r="U70" s="8"/>
      <c r="V70" s="494"/>
      <c r="W70" s="12">
        <v>26</v>
      </c>
      <c r="X70" s="1089"/>
      <c r="Y70" s="765"/>
      <c r="Z70" s="156"/>
      <c r="AA70" s="8"/>
      <c r="AB70" s="8"/>
      <c r="AC70" s="8"/>
      <c r="AD70" s="8"/>
      <c r="AE70" s="8"/>
      <c r="AF70" s="8"/>
      <c r="AG70" s="8"/>
      <c r="AH70" s="8"/>
      <c r="AI70" s="8"/>
      <c r="AJ70" s="8"/>
      <c r="AK70" s="8"/>
      <c r="AL70" s="8"/>
      <c r="AM70" s="8"/>
      <c r="AN70" s="273"/>
      <c r="AO70" s="8"/>
      <c r="AP70" s="8"/>
      <c r="AQ70" s="8"/>
      <c r="AR70" s="8"/>
      <c r="AS70" s="8"/>
      <c r="AT70" s="8"/>
      <c r="AU70" s="8"/>
    </row>
    <row r="71" spans="1:47" ht="12.75" customHeight="1" x14ac:dyDescent="0.2">
      <c r="A71" s="8"/>
      <c r="B71" s="494"/>
      <c r="C71" s="12">
        <v>27</v>
      </c>
      <c r="D71" s="1089"/>
      <c r="E71" s="765"/>
      <c r="F71" s="156"/>
      <c r="G71" s="8"/>
      <c r="H71" s="8"/>
      <c r="I71" s="8"/>
      <c r="J71" s="8"/>
      <c r="K71" s="8"/>
      <c r="L71" s="8"/>
      <c r="M71" s="8"/>
      <c r="N71" s="8"/>
      <c r="O71" s="8"/>
      <c r="P71" s="8"/>
      <c r="Q71" s="8"/>
      <c r="R71" s="8"/>
      <c r="S71" s="8"/>
      <c r="T71" s="273"/>
      <c r="U71" s="8"/>
      <c r="V71" s="494"/>
      <c r="W71" s="12">
        <v>27</v>
      </c>
      <c r="X71" s="1089"/>
      <c r="Y71" s="765"/>
      <c r="Z71" s="156"/>
      <c r="AA71" s="8"/>
      <c r="AB71" s="8"/>
      <c r="AC71" s="8"/>
      <c r="AD71" s="8"/>
      <c r="AE71" s="8"/>
      <c r="AF71" s="8"/>
      <c r="AG71" s="8"/>
      <c r="AH71" s="8"/>
      <c r="AI71" s="8"/>
      <c r="AJ71" s="8"/>
      <c r="AK71" s="8"/>
      <c r="AL71" s="8"/>
      <c r="AM71" s="8"/>
      <c r="AN71" s="273"/>
      <c r="AO71" s="8"/>
      <c r="AP71" s="8"/>
      <c r="AQ71" s="8"/>
      <c r="AR71" s="8"/>
      <c r="AS71" s="8"/>
      <c r="AT71" s="8"/>
      <c r="AU71" s="8"/>
    </row>
    <row r="72" spans="1:47" ht="12.75" customHeight="1" x14ac:dyDescent="0.2">
      <c r="A72" s="8"/>
      <c r="B72" s="494"/>
      <c r="C72" s="12">
        <v>28</v>
      </c>
      <c r="D72" s="1089"/>
      <c r="E72" s="765"/>
      <c r="F72" s="156"/>
      <c r="G72" s="8"/>
      <c r="H72" s="8"/>
      <c r="I72" s="8"/>
      <c r="J72" s="8"/>
      <c r="K72" s="8"/>
      <c r="L72" s="8"/>
      <c r="M72" s="8"/>
      <c r="N72" s="8"/>
      <c r="O72" s="8"/>
      <c r="P72" s="8"/>
      <c r="Q72" s="8"/>
      <c r="R72" s="8"/>
      <c r="S72" s="8"/>
      <c r="T72" s="273"/>
      <c r="U72" s="8"/>
      <c r="V72" s="494"/>
      <c r="W72" s="12">
        <v>28</v>
      </c>
      <c r="X72" s="1089"/>
      <c r="Y72" s="765"/>
      <c r="Z72" s="156"/>
      <c r="AA72" s="8"/>
      <c r="AB72" s="8"/>
      <c r="AC72" s="8"/>
      <c r="AD72" s="8"/>
      <c r="AE72" s="8"/>
      <c r="AF72" s="8"/>
      <c r="AG72" s="8"/>
      <c r="AH72" s="8"/>
      <c r="AI72" s="8"/>
      <c r="AJ72" s="8"/>
      <c r="AK72" s="8"/>
      <c r="AL72" s="8"/>
      <c r="AM72" s="8"/>
      <c r="AN72" s="273"/>
      <c r="AO72" s="8"/>
      <c r="AP72" s="8"/>
      <c r="AQ72" s="8"/>
      <c r="AR72" s="8"/>
      <c r="AS72" s="8"/>
      <c r="AT72" s="8"/>
      <c r="AU72" s="8"/>
    </row>
    <row r="73" spans="1:47" ht="12.75" customHeight="1" x14ac:dyDescent="0.2">
      <c r="A73" s="8"/>
      <c r="B73" s="494"/>
      <c r="C73" s="12">
        <v>29</v>
      </c>
      <c r="D73" s="1089"/>
      <c r="E73" s="765"/>
      <c r="F73" s="156"/>
      <c r="G73" s="8"/>
      <c r="H73" s="8"/>
      <c r="I73" s="8"/>
      <c r="J73" s="8"/>
      <c r="K73" s="8"/>
      <c r="L73" s="8"/>
      <c r="M73" s="8"/>
      <c r="N73" s="8"/>
      <c r="O73" s="8"/>
      <c r="P73" s="8"/>
      <c r="Q73" s="8"/>
      <c r="R73" s="8"/>
      <c r="S73" s="8"/>
      <c r="T73" s="273"/>
      <c r="U73" s="8"/>
      <c r="V73" s="494"/>
      <c r="W73" s="12">
        <v>29</v>
      </c>
      <c r="X73" s="1089"/>
      <c r="Y73" s="765"/>
      <c r="Z73" s="156"/>
      <c r="AA73" s="8"/>
      <c r="AB73" s="8"/>
      <c r="AC73" s="8"/>
      <c r="AD73" s="8"/>
      <c r="AE73" s="8"/>
      <c r="AF73" s="8"/>
      <c r="AG73" s="8"/>
      <c r="AH73" s="8"/>
      <c r="AI73" s="8"/>
      <c r="AJ73" s="8"/>
      <c r="AK73" s="8"/>
      <c r="AL73" s="8"/>
      <c r="AM73" s="8"/>
      <c r="AN73" s="273"/>
      <c r="AO73" s="8"/>
      <c r="AP73" s="8"/>
      <c r="AQ73" s="8"/>
      <c r="AR73" s="8"/>
      <c r="AS73" s="8"/>
      <c r="AT73" s="8"/>
      <c r="AU73" s="8"/>
    </row>
    <row r="74" spans="1:47" ht="12.75" customHeight="1" x14ac:dyDescent="0.2">
      <c r="A74" s="8"/>
      <c r="B74" s="494"/>
      <c r="C74" s="12">
        <v>30</v>
      </c>
      <c r="D74" s="1089"/>
      <c r="E74" s="765"/>
      <c r="F74" s="156"/>
      <c r="G74" s="8"/>
      <c r="H74" s="8"/>
      <c r="I74" s="8"/>
      <c r="J74" s="8"/>
      <c r="K74" s="8"/>
      <c r="L74" s="8"/>
      <c r="M74" s="8"/>
      <c r="N74" s="8"/>
      <c r="O74" s="8"/>
      <c r="P74" s="8"/>
      <c r="Q74" s="8"/>
      <c r="R74" s="8"/>
      <c r="S74" s="8"/>
      <c r="T74" s="273"/>
      <c r="U74" s="8"/>
      <c r="V74" s="494"/>
      <c r="W74" s="12">
        <v>30</v>
      </c>
      <c r="X74" s="1089"/>
      <c r="Y74" s="765"/>
      <c r="Z74" s="156"/>
      <c r="AA74" s="8"/>
      <c r="AB74" s="8"/>
      <c r="AC74" s="8"/>
      <c r="AD74" s="8"/>
      <c r="AE74" s="8"/>
      <c r="AF74" s="8"/>
      <c r="AG74" s="8"/>
      <c r="AH74" s="8"/>
      <c r="AI74" s="8"/>
      <c r="AJ74" s="8"/>
      <c r="AK74" s="8"/>
      <c r="AL74" s="8"/>
      <c r="AM74" s="8"/>
      <c r="AN74" s="273"/>
      <c r="AO74" s="8"/>
      <c r="AP74" s="8"/>
      <c r="AQ74" s="8"/>
      <c r="AR74" s="8"/>
      <c r="AS74" s="8"/>
      <c r="AT74" s="8"/>
      <c r="AU74" s="8"/>
    </row>
    <row r="75" spans="1:47" ht="12.75" customHeight="1" x14ac:dyDescent="0.2">
      <c r="A75" s="8"/>
      <c r="B75" s="494"/>
      <c r="C75" s="12">
        <v>31</v>
      </c>
      <c r="D75" s="1089"/>
      <c r="E75" s="765"/>
      <c r="F75" s="156"/>
      <c r="G75" s="8"/>
      <c r="H75" s="8"/>
      <c r="I75" s="8"/>
      <c r="J75" s="8"/>
      <c r="K75" s="8"/>
      <c r="L75" s="8"/>
      <c r="M75" s="8"/>
      <c r="N75" s="8"/>
      <c r="O75" s="8"/>
      <c r="P75" s="8"/>
      <c r="Q75" s="8"/>
      <c r="R75" s="8"/>
      <c r="S75" s="8"/>
      <c r="T75" s="273"/>
      <c r="U75" s="8"/>
      <c r="V75" s="494"/>
      <c r="W75" s="12">
        <v>31</v>
      </c>
      <c r="X75" s="1089"/>
      <c r="Y75" s="765"/>
      <c r="Z75" s="156"/>
      <c r="AA75" s="8"/>
      <c r="AB75" s="8"/>
      <c r="AC75" s="8"/>
      <c r="AD75" s="8"/>
      <c r="AE75" s="8"/>
      <c r="AF75" s="8"/>
      <c r="AG75" s="8"/>
      <c r="AH75" s="8"/>
      <c r="AI75" s="8"/>
      <c r="AJ75" s="8"/>
      <c r="AK75" s="8"/>
      <c r="AL75" s="8"/>
      <c r="AM75" s="8"/>
      <c r="AN75" s="273"/>
      <c r="AO75" s="8"/>
      <c r="AP75" s="8"/>
      <c r="AQ75" s="8"/>
      <c r="AR75" s="8"/>
      <c r="AS75" s="8"/>
      <c r="AT75" s="8"/>
      <c r="AU75" s="8"/>
    </row>
    <row r="76" spans="1:47" ht="12.75" customHeight="1" x14ac:dyDescent="0.2">
      <c r="A76" s="8"/>
      <c r="B76" s="494"/>
      <c r="C76" s="12">
        <v>32</v>
      </c>
      <c r="D76" s="1089"/>
      <c r="E76" s="765"/>
      <c r="F76" s="156"/>
      <c r="G76" s="8"/>
      <c r="H76" s="8"/>
      <c r="I76" s="8"/>
      <c r="J76" s="8"/>
      <c r="K76" s="8"/>
      <c r="L76" s="8"/>
      <c r="M76" s="8"/>
      <c r="N76" s="8"/>
      <c r="O76" s="8"/>
      <c r="P76" s="8"/>
      <c r="Q76" s="8"/>
      <c r="R76" s="8"/>
      <c r="S76" s="8"/>
      <c r="T76" s="273"/>
      <c r="U76" s="8"/>
      <c r="V76" s="494"/>
      <c r="W76" s="12">
        <v>32</v>
      </c>
      <c r="X76" s="1089"/>
      <c r="Y76" s="765"/>
      <c r="Z76" s="156"/>
      <c r="AA76" s="8"/>
      <c r="AB76" s="8"/>
      <c r="AC76" s="8"/>
      <c r="AD76" s="8"/>
      <c r="AE76" s="8"/>
      <c r="AF76" s="8"/>
      <c r="AG76" s="8"/>
      <c r="AH76" s="8"/>
      <c r="AI76" s="8"/>
      <c r="AJ76" s="8"/>
      <c r="AK76" s="8"/>
      <c r="AL76" s="8"/>
      <c r="AM76" s="8"/>
      <c r="AN76" s="273"/>
      <c r="AO76" s="8"/>
      <c r="AP76" s="8"/>
      <c r="AQ76" s="8"/>
      <c r="AR76" s="8"/>
      <c r="AS76" s="8"/>
      <c r="AT76" s="8"/>
      <c r="AU76" s="8"/>
    </row>
    <row r="77" spans="1:47" ht="12.75" customHeight="1" x14ac:dyDescent="0.2">
      <c r="A77" s="8"/>
      <c r="B77" s="494"/>
      <c r="C77" s="12">
        <v>33</v>
      </c>
      <c r="D77" s="1089"/>
      <c r="E77" s="765"/>
      <c r="F77" s="156"/>
      <c r="G77" s="8"/>
      <c r="H77" s="8"/>
      <c r="I77" s="8"/>
      <c r="J77" s="8"/>
      <c r="K77" s="8"/>
      <c r="L77" s="8"/>
      <c r="M77" s="8"/>
      <c r="N77" s="8"/>
      <c r="O77" s="8"/>
      <c r="P77" s="8"/>
      <c r="Q77" s="8"/>
      <c r="R77" s="8"/>
      <c r="S77" s="8"/>
      <c r="T77" s="273"/>
      <c r="U77" s="8"/>
      <c r="V77" s="494"/>
      <c r="W77" s="12">
        <v>33</v>
      </c>
      <c r="X77" s="1089"/>
      <c r="Y77" s="765"/>
      <c r="Z77" s="156"/>
      <c r="AA77" s="8"/>
      <c r="AB77" s="8"/>
      <c r="AC77" s="8"/>
      <c r="AD77" s="8"/>
      <c r="AE77" s="8"/>
      <c r="AF77" s="8"/>
      <c r="AG77" s="8"/>
      <c r="AH77" s="8"/>
      <c r="AI77" s="8"/>
      <c r="AJ77" s="8"/>
      <c r="AK77" s="8"/>
      <c r="AL77" s="8"/>
      <c r="AM77" s="8"/>
      <c r="AN77" s="273"/>
      <c r="AO77" s="8"/>
      <c r="AP77" s="8"/>
      <c r="AQ77" s="8"/>
      <c r="AR77" s="8"/>
      <c r="AS77" s="8"/>
      <c r="AT77" s="8"/>
      <c r="AU77" s="8"/>
    </row>
    <row r="78" spans="1:47" ht="12.75" customHeight="1" x14ac:dyDescent="0.2">
      <c r="A78" s="8"/>
      <c r="B78" s="494"/>
      <c r="C78" s="12">
        <v>34</v>
      </c>
      <c r="D78" s="1089"/>
      <c r="E78" s="765"/>
      <c r="F78" s="156"/>
      <c r="G78" s="8"/>
      <c r="H78" s="8"/>
      <c r="I78" s="8"/>
      <c r="J78" s="8"/>
      <c r="K78" s="8"/>
      <c r="L78" s="8"/>
      <c r="M78" s="8"/>
      <c r="N78" s="8"/>
      <c r="O78" s="8"/>
      <c r="P78" s="8"/>
      <c r="Q78" s="8"/>
      <c r="R78" s="8"/>
      <c r="S78" s="8"/>
      <c r="T78" s="273"/>
      <c r="U78" s="8"/>
      <c r="V78" s="494"/>
      <c r="W78" s="12">
        <v>34</v>
      </c>
      <c r="X78" s="1089"/>
      <c r="Y78" s="765"/>
      <c r="Z78" s="156"/>
      <c r="AA78" s="8"/>
      <c r="AB78" s="8"/>
      <c r="AC78" s="8"/>
      <c r="AD78" s="8"/>
      <c r="AE78" s="8"/>
      <c r="AF78" s="8"/>
      <c r="AG78" s="8"/>
      <c r="AH78" s="8"/>
      <c r="AI78" s="8"/>
      <c r="AJ78" s="8"/>
      <c r="AK78" s="8"/>
      <c r="AL78" s="8"/>
      <c r="AM78" s="8"/>
      <c r="AN78" s="273"/>
      <c r="AO78" s="8"/>
      <c r="AP78" s="8"/>
      <c r="AQ78" s="8"/>
      <c r="AR78" s="8"/>
      <c r="AS78" s="8"/>
      <c r="AT78" s="8"/>
      <c r="AU78" s="8"/>
    </row>
    <row r="79" spans="1:47" ht="12.75" customHeight="1" x14ac:dyDescent="0.2">
      <c r="A79" s="8"/>
      <c r="B79" s="494"/>
      <c r="C79" s="12">
        <v>35</v>
      </c>
      <c r="D79" s="1089"/>
      <c r="E79" s="765"/>
      <c r="F79" s="156"/>
      <c r="G79" s="8"/>
      <c r="H79" s="8"/>
      <c r="I79" s="8"/>
      <c r="J79" s="8"/>
      <c r="K79" s="8"/>
      <c r="L79" s="8"/>
      <c r="M79" s="8"/>
      <c r="N79" s="8"/>
      <c r="O79" s="8"/>
      <c r="P79" s="8"/>
      <c r="Q79" s="8"/>
      <c r="R79" s="8"/>
      <c r="S79" s="8"/>
      <c r="T79" s="273"/>
      <c r="U79" s="8"/>
      <c r="V79" s="494"/>
      <c r="W79" s="12">
        <v>35</v>
      </c>
      <c r="X79" s="1089"/>
      <c r="Y79" s="765"/>
      <c r="Z79" s="156"/>
      <c r="AA79" s="8"/>
      <c r="AB79" s="8"/>
      <c r="AC79" s="8"/>
      <c r="AD79" s="8"/>
      <c r="AE79" s="8"/>
      <c r="AF79" s="8"/>
      <c r="AG79" s="8"/>
      <c r="AH79" s="8"/>
      <c r="AI79" s="8"/>
      <c r="AJ79" s="8"/>
      <c r="AK79" s="8"/>
      <c r="AL79" s="8"/>
      <c r="AM79" s="8"/>
      <c r="AN79" s="273"/>
      <c r="AO79" s="8"/>
      <c r="AP79" s="8"/>
      <c r="AQ79" s="8"/>
      <c r="AR79" s="8"/>
      <c r="AS79" s="8"/>
      <c r="AT79" s="8"/>
      <c r="AU79" s="8"/>
    </row>
    <row r="80" spans="1:47" ht="12.75" customHeight="1" x14ac:dyDescent="0.2">
      <c r="A80" s="8"/>
      <c r="B80" s="494"/>
      <c r="C80" s="12">
        <v>36</v>
      </c>
      <c r="D80" s="1089"/>
      <c r="E80" s="765"/>
      <c r="F80" s="156"/>
      <c r="G80" s="8"/>
      <c r="H80" s="8"/>
      <c r="I80" s="8"/>
      <c r="J80" s="8"/>
      <c r="K80" s="8"/>
      <c r="L80" s="8"/>
      <c r="M80" s="8"/>
      <c r="N80" s="8"/>
      <c r="O80" s="8"/>
      <c r="P80" s="8"/>
      <c r="Q80" s="8"/>
      <c r="R80" s="8"/>
      <c r="S80" s="8"/>
      <c r="T80" s="273"/>
      <c r="U80" s="8"/>
      <c r="V80" s="494"/>
      <c r="W80" s="12">
        <v>36</v>
      </c>
      <c r="X80" s="1089"/>
      <c r="Y80" s="765"/>
      <c r="Z80" s="156"/>
      <c r="AA80" s="8"/>
      <c r="AB80" s="8"/>
      <c r="AC80" s="8"/>
      <c r="AD80" s="8"/>
      <c r="AE80" s="8"/>
      <c r="AF80" s="8"/>
      <c r="AG80" s="8"/>
      <c r="AH80" s="8"/>
      <c r="AI80" s="8"/>
      <c r="AJ80" s="8"/>
      <c r="AK80" s="8"/>
      <c r="AL80" s="8"/>
      <c r="AM80" s="8"/>
      <c r="AN80" s="273"/>
      <c r="AO80" s="8"/>
      <c r="AP80" s="8"/>
      <c r="AQ80" s="8"/>
      <c r="AR80" s="8"/>
      <c r="AS80" s="8"/>
      <c r="AT80" s="8"/>
      <c r="AU80" s="8"/>
    </row>
    <row r="81" spans="1:47" ht="12.75" customHeight="1" x14ac:dyDescent="0.2">
      <c r="A81" s="8"/>
      <c r="B81" s="494"/>
      <c r="C81" s="12">
        <v>37</v>
      </c>
      <c r="D81" s="1089"/>
      <c r="E81" s="765"/>
      <c r="F81" s="156"/>
      <c r="G81" s="8"/>
      <c r="H81" s="8"/>
      <c r="I81" s="8"/>
      <c r="J81" s="8"/>
      <c r="K81" s="8"/>
      <c r="L81" s="8"/>
      <c r="M81" s="8"/>
      <c r="N81" s="8"/>
      <c r="O81" s="8"/>
      <c r="P81" s="8"/>
      <c r="Q81" s="8"/>
      <c r="R81" s="8"/>
      <c r="S81" s="8"/>
      <c r="T81" s="273"/>
      <c r="U81" s="8"/>
      <c r="V81" s="494"/>
      <c r="W81" s="12">
        <v>37</v>
      </c>
      <c r="X81" s="1089"/>
      <c r="Y81" s="765"/>
      <c r="Z81" s="156"/>
      <c r="AA81" s="8"/>
      <c r="AB81" s="8"/>
      <c r="AC81" s="8"/>
      <c r="AD81" s="8"/>
      <c r="AE81" s="8"/>
      <c r="AF81" s="8"/>
      <c r="AG81" s="8"/>
      <c r="AH81" s="8"/>
      <c r="AI81" s="8"/>
      <c r="AJ81" s="8"/>
      <c r="AK81" s="8"/>
      <c r="AL81" s="8"/>
      <c r="AM81" s="8"/>
      <c r="AN81" s="273"/>
      <c r="AO81" s="8"/>
      <c r="AP81" s="8"/>
      <c r="AQ81" s="8"/>
      <c r="AR81" s="8"/>
      <c r="AS81" s="8"/>
      <c r="AT81" s="8"/>
      <c r="AU81" s="8"/>
    </row>
    <row r="82" spans="1:47" ht="12.75" customHeight="1" x14ac:dyDescent="0.2">
      <c r="A82" s="8"/>
      <c r="B82" s="494"/>
      <c r="C82" s="12">
        <v>38</v>
      </c>
      <c r="D82" s="1089"/>
      <c r="E82" s="765"/>
      <c r="F82" s="156"/>
      <c r="G82" s="8"/>
      <c r="H82" s="8"/>
      <c r="I82" s="8"/>
      <c r="J82" s="8"/>
      <c r="K82" s="8"/>
      <c r="L82" s="8"/>
      <c r="M82" s="8"/>
      <c r="N82" s="8"/>
      <c r="O82" s="8"/>
      <c r="P82" s="8"/>
      <c r="Q82" s="8"/>
      <c r="R82" s="8"/>
      <c r="S82" s="8"/>
      <c r="T82" s="273"/>
      <c r="U82" s="8"/>
      <c r="V82" s="494"/>
      <c r="W82" s="12">
        <v>38</v>
      </c>
      <c r="X82" s="1089"/>
      <c r="Y82" s="765"/>
      <c r="Z82" s="156"/>
      <c r="AA82" s="8"/>
      <c r="AB82" s="8"/>
      <c r="AC82" s="8"/>
      <c r="AD82" s="8"/>
      <c r="AE82" s="8"/>
      <c r="AF82" s="8"/>
      <c r="AG82" s="8"/>
      <c r="AH82" s="8"/>
      <c r="AI82" s="8"/>
      <c r="AJ82" s="8"/>
      <c r="AK82" s="8"/>
      <c r="AL82" s="8"/>
      <c r="AM82" s="8"/>
      <c r="AN82" s="273"/>
      <c r="AO82" s="8"/>
      <c r="AP82" s="8"/>
      <c r="AQ82" s="8"/>
      <c r="AR82" s="8"/>
      <c r="AS82" s="8"/>
      <c r="AT82" s="8"/>
      <c r="AU82" s="8"/>
    </row>
    <row r="83" spans="1:47" ht="12.75" customHeight="1" x14ac:dyDescent="0.2">
      <c r="A83" s="8"/>
      <c r="B83" s="494"/>
      <c r="C83" s="12">
        <v>39</v>
      </c>
      <c r="D83" s="1089"/>
      <c r="E83" s="765"/>
      <c r="F83" s="156"/>
      <c r="G83" s="8"/>
      <c r="H83" s="8"/>
      <c r="I83" s="8"/>
      <c r="J83" s="8"/>
      <c r="K83" s="8"/>
      <c r="L83" s="8"/>
      <c r="M83" s="8"/>
      <c r="N83" s="8"/>
      <c r="O83" s="8"/>
      <c r="P83" s="8"/>
      <c r="Q83" s="8"/>
      <c r="R83" s="8"/>
      <c r="S83" s="8"/>
      <c r="T83" s="273"/>
      <c r="U83" s="8"/>
      <c r="V83" s="494"/>
      <c r="W83" s="12">
        <v>39</v>
      </c>
      <c r="X83" s="1089"/>
      <c r="Y83" s="765"/>
      <c r="Z83" s="156"/>
      <c r="AA83" s="8"/>
      <c r="AB83" s="8"/>
      <c r="AC83" s="8"/>
      <c r="AD83" s="8"/>
      <c r="AE83" s="8"/>
      <c r="AF83" s="8"/>
      <c r="AG83" s="8"/>
      <c r="AH83" s="8"/>
      <c r="AI83" s="8"/>
      <c r="AJ83" s="8"/>
      <c r="AK83" s="8"/>
      <c r="AL83" s="8"/>
      <c r="AM83" s="8"/>
      <c r="AN83" s="273"/>
      <c r="AO83" s="8"/>
      <c r="AP83" s="8"/>
      <c r="AQ83" s="8"/>
      <c r="AR83" s="8"/>
      <c r="AS83" s="8"/>
      <c r="AT83" s="8"/>
      <c r="AU83" s="8"/>
    </row>
    <row r="84" spans="1:47" ht="12.75" customHeight="1" x14ac:dyDescent="0.2">
      <c r="A84" s="8"/>
      <c r="B84" s="494"/>
      <c r="C84" s="12">
        <v>40</v>
      </c>
      <c r="D84" s="1089"/>
      <c r="E84" s="765"/>
      <c r="F84" s="156"/>
      <c r="G84" s="8"/>
      <c r="H84" s="8"/>
      <c r="I84" s="8"/>
      <c r="J84" s="8"/>
      <c r="K84" s="8"/>
      <c r="L84" s="8"/>
      <c r="M84" s="8"/>
      <c r="N84" s="8"/>
      <c r="O84" s="8"/>
      <c r="P84" s="8"/>
      <c r="Q84" s="8"/>
      <c r="R84" s="8"/>
      <c r="S84" s="8"/>
      <c r="T84" s="273"/>
      <c r="U84" s="8"/>
      <c r="V84" s="494"/>
      <c r="W84" s="12">
        <v>40</v>
      </c>
      <c r="X84" s="1089"/>
      <c r="Y84" s="765"/>
      <c r="Z84" s="156"/>
      <c r="AA84" s="8"/>
      <c r="AB84" s="8"/>
      <c r="AC84" s="8"/>
      <c r="AD84" s="8"/>
      <c r="AE84" s="8"/>
      <c r="AF84" s="8"/>
      <c r="AG84" s="8"/>
      <c r="AH84" s="8"/>
      <c r="AI84" s="8"/>
      <c r="AJ84" s="8"/>
      <c r="AK84" s="8"/>
      <c r="AL84" s="8"/>
      <c r="AM84" s="8"/>
      <c r="AN84" s="273"/>
      <c r="AO84" s="8"/>
      <c r="AP84" s="8"/>
      <c r="AQ84" s="8"/>
      <c r="AR84" s="8"/>
      <c r="AS84" s="8"/>
      <c r="AT84" s="8"/>
      <c r="AU84" s="8"/>
    </row>
    <row r="85" spans="1:47" ht="12.75" customHeight="1" x14ac:dyDescent="0.2">
      <c r="A85" s="8"/>
      <c r="B85" s="494"/>
      <c r="C85" s="12">
        <v>41</v>
      </c>
      <c r="D85" s="1089"/>
      <c r="E85" s="765"/>
      <c r="F85" s="156"/>
      <c r="G85" s="8"/>
      <c r="H85" s="8"/>
      <c r="I85" s="8"/>
      <c r="J85" s="8"/>
      <c r="K85" s="8"/>
      <c r="L85" s="8"/>
      <c r="M85" s="8"/>
      <c r="N85" s="8"/>
      <c r="O85" s="8"/>
      <c r="P85" s="8"/>
      <c r="Q85" s="8"/>
      <c r="R85" s="8"/>
      <c r="S85" s="8"/>
      <c r="T85" s="273"/>
      <c r="U85" s="8"/>
      <c r="V85" s="494"/>
      <c r="W85" s="12">
        <v>41</v>
      </c>
      <c r="X85" s="1089"/>
      <c r="Y85" s="765"/>
      <c r="Z85" s="156"/>
      <c r="AA85" s="8"/>
      <c r="AB85" s="8"/>
      <c r="AC85" s="8"/>
      <c r="AD85" s="8"/>
      <c r="AE85" s="8"/>
      <c r="AF85" s="8"/>
      <c r="AG85" s="8"/>
      <c r="AH85" s="8"/>
      <c r="AI85" s="8"/>
      <c r="AJ85" s="8"/>
      <c r="AK85" s="8"/>
      <c r="AL85" s="8"/>
      <c r="AM85" s="8"/>
      <c r="AN85" s="273"/>
      <c r="AO85" s="8"/>
      <c r="AP85" s="8"/>
      <c r="AQ85" s="8"/>
      <c r="AR85" s="8"/>
      <c r="AS85" s="8"/>
      <c r="AT85" s="8"/>
      <c r="AU85" s="8"/>
    </row>
    <row r="86" spans="1:47" ht="12.75" customHeight="1" x14ac:dyDescent="0.2">
      <c r="A86" s="8"/>
      <c r="B86" s="494"/>
      <c r="C86" s="12">
        <v>42</v>
      </c>
      <c r="D86" s="1089"/>
      <c r="E86" s="765"/>
      <c r="F86" s="156"/>
      <c r="G86" s="8"/>
      <c r="H86" s="8"/>
      <c r="I86" s="8"/>
      <c r="J86" s="8"/>
      <c r="K86" s="8"/>
      <c r="L86" s="8"/>
      <c r="M86" s="8"/>
      <c r="N86" s="8"/>
      <c r="O86" s="8"/>
      <c r="P86" s="8"/>
      <c r="Q86" s="8"/>
      <c r="R86" s="8"/>
      <c r="S86" s="8"/>
      <c r="T86" s="273"/>
      <c r="U86" s="8"/>
      <c r="V86" s="494"/>
      <c r="W86" s="12">
        <v>42</v>
      </c>
      <c r="X86" s="1089"/>
      <c r="Y86" s="765"/>
      <c r="Z86" s="156"/>
      <c r="AA86" s="8"/>
      <c r="AB86" s="8"/>
      <c r="AC86" s="8"/>
      <c r="AD86" s="8"/>
      <c r="AE86" s="8"/>
      <c r="AF86" s="8"/>
      <c r="AG86" s="8"/>
      <c r="AH86" s="8"/>
      <c r="AI86" s="8"/>
      <c r="AJ86" s="8"/>
      <c r="AK86" s="8"/>
      <c r="AL86" s="8"/>
      <c r="AM86" s="8"/>
      <c r="AN86" s="273"/>
      <c r="AO86" s="8"/>
      <c r="AP86" s="8"/>
      <c r="AQ86" s="8"/>
      <c r="AR86" s="8"/>
      <c r="AS86" s="8"/>
      <c r="AT86" s="8"/>
      <c r="AU86" s="8"/>
    </row>
    <row r="87" spans="1:47" ht="12.75" customHeight="1" x14ac:dyDescent="0.2">
      <c r="A87" s="8"/>
      <c r="B87" s="494"/>
      <c r="C87" s="12">
        <v>43</v>
      </c>
      <c r="D87" s="1089"/>
      <c r="E87" s="765"/>
      <c r="F87" s="156"/>
      <c r="G87" s="8"/>
      <c r="H87" s="8"/>
      <c r="I87" s="8"/>
      <c r="J87" s="8"/>
      <c r="K87" s="8"/>
      <c r="L87" s="8"/>
      <c r="M87" s="8"/>
      <c r="N87" s="8"/>
      <c r="O87" s="8"/>
      <c r="P87" s="8"/>
      <c r="Q87" s="8"/>
      <c r="R87" s="8"/>
      <c r="S87" s="8"/>
      <c r="T87" s="273"/>
      <c r="U87" s="8"/>
      <c r="V87" s="494"/>
      <c r="W87" s="12">
        <v>43</v>
      </c>
      <c r="X87" s="1089"/>
      <c r="Y87" s="765"/>
      <c r="Z87" s="156"/>
      <c r="AA87" s="8"/>
      <c r="AB87" s="8"/>
      <c r="AC87" s="8"/>
      <c r="AD87" s="8"/>
      <c r="AE87" s="8"/>
      <c r="AF87" s="8"/>
      <c r="AG87" s="8"/>
      <c r="AH87" s="8"/>
      <c r="AI87" s="8"/>
      <c r="AJ87" s="8"/>
      <c r="AK87" s="8"/>
      <c r="AL87" s="8"/>
      <c r="AM87" s="8"/>
      <c r="AN87" s="273"/>
      <c r="AO87" s="8"/>
      <c r="AP87" s="8"/>
      <c r="AQ87" s="8"/>
      <c r="AR87" s="8"/>
      <c r="AS87" s="8"/>
      <c r="AT87" s="8"/>
      <c r="AU87" s="8"/>
    </row>
    <row r="88" spans="1:47" ht="12.75" customHeight="1" x14ac:dyDescent="0.2">
      <c r="A88" s="8"/>
      <c r="B88" s="494"/>
      <c r="C88" s="12">
        <v>44</v>
      </c>
      <c r="D88" s="1089"/>
      <c r="E88" s="765"/>
      <c r="F88" s="156"/>
      <c r="G88" s="8"/>
      <c r="H88" s="8"/>
      <c r="I88" s="8"/>
      <c r="J88" s="8"/>
      <c r="K88" s="8"/>
      <c r="L88" s="8"/>
      <c r="M88" s="8"/>
      <c r="N88" s="8"/>
      <c r="O88" s="8"/>
      <c r="P88" s="8"/>
      <c r="Q88" s="8"/>
      <c r="R88" s="8"/>
      <c r="S88" s="8"/>
      <c r="T88" s="273"/>
      <c r="U88" s="8"/>
      <c r="V88" s="494"/>
      <c r="W88" s="12">
        <v>44</v>
      </c>
      <c r="X88" s="1089"/>
      <c r="Y88" s="765"/>
      <c r="Z88" s="156"/>
      <c r="AA88" s="8"/>
      <c r="AB88" s="8"/>
      <c r="AC88" s="8"/>
      <c r="AD88" s="8"/>
      <c r="AE88" s="8"/>
      <c r="AF88" s="8"/>
      <c r="AG88" s="8"/>
      <c r="AH88" s="8"/>
      <c r="AI88" s="8"/>
      <c r="AJ88" s="8"/>
      <c r="AK88" s="8"/>
      <c r="AL88" s="8"/>
      <c r="AM88" s="8"/>
      <c r="AN88" s="273"/>
      <c r="AO88" s="8"/>
      <c r="AP88" s="8"/>
      <c r="AQ88" s="8"/>
      <c r="AR88" s="8"/>
      <c r="AS88" s="8"/>
      <c r="AT88" s="8"/>
      <c r="AU88" s="8"/>
    </row>
    <row r="89" spans="1:47" ht="12.75" customHeight="1" x14ac:dyDescent="0.2">
      <c r="A89" s="8"/>
      <c r="B89" s="494"/>
      <c r="C89" s="12">
        <v>45</v>
      </c>
      <c r="D89" s="1089"/>
      <c r="E89" s="765"/>
      <c r="F89" s="156"/>
      <c r="G89" s="8"/>
      <c r="H89" s="8"/>
      <c r="I89" s="8"/>
      <c r="J89" s="8"/>
      <c r="K89" s="8"/>
      <c r="L89" s="8"/>
      <c r="M89" s="8"/>
      <c r="N89" s="8"/>
      <c r="O89" s="8"/>
      <c r="P89" s="8"/>
      <c r="Q89" s="8"/>
      <c r="R89" s="8"/>
      <c r="S89" s="8"/>
      <c r="T89" s="273"/>
      <c r="U89" s="8"/>
      <c r="V89" s="494"/>
      <c r="W89" s="12">
        <v>45</v>
      </c>
      <c r="X89" s="1089"/>
      <c r="Y89" s="765"/>
      <c r="Z89" s="156"/>
      <c r="AA89" s="8"/>
      <c r="AB89" s="8"/>
      <c r="AC89" s="8"/>
      <c r="AD89" s="8"/>
      <c r="AE89" s="8"/>
      <c r="AF89" s="8"/>
      <c r="AG89" s="8"/>
      <c r="AH89" s="8"/>
      <c r="AI89" s="8"/>
      <c r="AJ89" s="8"/>
      <c r="AK89" s="8"/>
      <c r="AL89" s="8"/>
      <c r="AM89" s="8"/>
      <c r="AN89" s="273"/>
      <c r="AO89" s="8"/>
      <c r="AP89" s="8"/>
      <c r="AQ89" s="8"/>
      <c r="AR89" s="8"/>
      <c r="AS89" s="8"/>
      <c r="AT89" s="8"/>
      <c r="AU89" s="8"/>
    </row>
    <row r="90" spans="1:47" ht="12.75" customHeight="1" x14ac:dyDescent="0.2">
      <c r="A90" s="8"/>
      <c r="B90" s="494"/>
      <c r="C90" s="12">
        <v>46</v>
      </c>
      <c r="D90" s="1089"/>
      <c r="E90" s="765"/>
      <c r="F90" s="156"/>
      <c r="G90" s="8"/>
      <c r="H90" s="8"/>
      <c r="I90" s="8"/>
      <c r="J90" s="8"/>
      <c r="K90" s="8"/>
      <c r="L90" s="8"/>
      <c r="M90" s="8"/>
      <c r="N90" s="8"/>
      <c r="O90" s="8"/>
      <c r="P90" s="8"/>
      <c r="Q90" s="8"/>
      <c r="R90" s="8"/>
      <c r="S90" s="8"/>
      <c r="T90" s="273"/>
      <c r="U90" s="8"/>
      <c r="V90" s="494"/>
      <c r="W90" s="12">
        <v>46</v>
      </c>
      <c r="X90" s="1089"/>
      <c r="Y90" s="765"/>
      <c r="Z90" s="156"/>
      <c r="AA90" s="8"/>
      <c r="AB90" s="8"/>
      <c r="AC90" s="8"/>
      <c r="AD90" s="8"/>
      <c r="AE90" s="8"/>
      <c r="AF90" s="8"/>
      <c r="AG90" s="8"/>
      <c r="AH90" s="8"/>
      <c r="AI90" s="8"/>
      <c r="AJ90" s="8"/>
      <c r="AK90" s="8"/>
      <c r="AL90" s="8"/>
      <c r="AM90" s="8"/>
      <c r="AN90" s="273"/>
      <c r="AO90" s="8"/>
      <c r="AP90" s="8"/>
      <c r="AQ90" s="8"/>
      <c r="AR90" s="8"/>
      <c r="AS90" s="8"/>
      <c r="AT90" s="8"/>
      <c r="AU90" s="8"/>
    </row>
    <row r="91" spans="1:47" ht="12.75" customHeight="1" x14ac:dyDescent="0.2">
      <c r="A91" s="8"/>
      <c r="B91" s="494"/>
      <c r="C91" s="12">
        <v>47</v>
      </c>
      <c r="D91" s="1089"/>
      <c r="E91" s="765"/>
      <c r="F91" s="156"/>
      <c r="G91" s="8"/>
      <c r="H91" s="8"/>
      <c r="I91" s="8"/>
      <c r="J91" s="8"/>
      <c r="K91" s="8"/>
      <c r="L91" s="8"/>
      <c r="M91" s="8"/>
      <c r="N91" s="8"/>
      <c r="O91" s="8"/>
      <c r="P91" s="8"/>
      <c r="Q91" s="8"/>
      <c r="R91" s="8"/>
      <c r="S91" s="8"/>
      <c r="T91" s="273"/>
      <c r="U91" s="8"/>
      <c r="V91" s="494"/>
      <c r="W91" s="12">
        <v>47</v>
      </c>
      <c r="X91" s="1089"/>
      <c r="Y91" s="765"/>
      <c r="Z91" s="156"/>
      <c r="AA91" s="8"/>
      <c r="AB91" s="8"/>
      <c r="AC91" s="8"/>
      <c r="AD91" s="8"/>
      <c r="AE91" s="8"/>
      <c r="AF91" s="8"/>
      <c r="AG91" s="8"/>
      <c r="AH91" s="8"/>
      <c r="AI91" s="8"/>
      <c r="AJ91" s="8"/>
      <c r="AK91" s="8"/>
      <c r="AL91" s="8"/>
      <c r="AM91" s="8"/>
      <c r="AN91" s="273"/>
      <c r="AO91" s="8"/>
      <c r="AP91" s="8"/>
      <c r="AQ91" s="8"/>
      <c r="AR91" s="8"/>
      <c r="AS91" s="8"/>
      <c r="AT91" s="8"/>
      <c r="AU91" s="8"/>
    </row>
    <row r="92" spans="1:47" ht="12.75" customHeight="1" x14ac:dyDescent="0.2">
      <c r="A92" s="8"/>
      <c r="B92" s="494"/>
      <c r="C92" s="12">
        <v>48</v>
      </c>
      <c r="D92" s="1089"/>
      <c r="E92" s="765"/>
      <c r="F92" s="156"/>
      <c r="G92" s="8"/>
      <c r="H92" s="8"/>
      <c r="I92" s="8"/>
      <c r="J92" s="8"/>
      <c r="K92" s="8"/>
      <c r="L92" s="8"/>
      <c r="M92" s="8"/>
      <c r="N92" s="8"/>
      <c r="O92" s="8"/>
      <c r="P92" s="8"/>
      <c r="Q92" s="8"/>
      <c r="R92" s="8"/>
      <c r="S92" s="8"/>
      <c r="T92" s="273"/>
      <c r="U92" s="8"/>
      <c r="V92" s="494"/>
      <c r="W92" s="12">
        <v>48</v>
      </c>
      <c r="X92" s="1089"/>
      <c r="Y92" s="765"/>
      <c r="Z92" s="156"/>
      <c r="AA92" s="8"/>
      <c r="AB92" s="8"/>
      <c r="AC92" s="8"/>
      <c r="AD92" s="8"/>
      <c r="AE92" s="8"/>
      <c r="AF92" s="8"/>
      <c r="AG92" s="8"/>
      <c r="AH92" s="8"/>
      <c r="AI92" s="8"/>
      <c r="AJ92" s="8"/>
      <c r="AK92" s="8"/>
      <c r="AL92" s="8"/>
      <c r="AM92" s="8"/>
      <c r="AN92" s="273"/>
      <c r="AO92" s="8"/>
      <c r="AP92" s="8"/>
      <c r="AQ92" s="8"/>
      <c r="AR92" s="8"/>
      <c r="AS92" s="8"/>
      <c r="AT92" s="8"/>
      <c r="AU92" s="8"/>
    </row>
    <row r="93" spans="1:47" ht="12.75" customHeight="1" x14ac:dyDescent="0.2">
      <c r="A93" s="8"/>
      <c r="B93" s="494"/>
      <c r="C93" s="12">
        <v>49</v>
      </c>
      <c r="D93" s="1089"/>
      <c r="E93" s="765"/>
      <c r="F93" s="156"/>
      <c r="G93" s="8"/>
      <c r="H93" s="8"/>
      <c r="I93" s="8"/>
      <c r="J93" s="8"/>
      <c r="K93" s="8"/>
      <c r="L93" s="8"/>
      <c r="M93" s="8"/>
      <c r="N93" s="8"/>
      <c r="O93" s="8"/>
      <c r="P93" s="8"/>
      <c r="Q93" s="8"/>
      <c r="R93" s="8"/>
      <c r="S93" s="8"/>
      <c r="T93" s="273"/>
      <c r="U93" s="8"/>
      <c r="V93" s="494"/>
      <c r="W93" s="12">
        <v>49</v>
      </c>
      <c r="X93" s="1089"/>
      <c r="Y93" s="765"/>
      <c r="Z93" s="156"/>
      <c r="AA93" s="8"/>
      <c r="AB93" s="8"/>
      <c r="AC93" s="8"/>
      <c r="AD93" s="8"/>
      <c r="AE93" s="8"/>
      <c r="AF93" s="8"/>
      <c r="AG93" s="8"/>
      <c r="AH93" s="8"/>
      <c r="AI93" s="8"/>
      <c r="AJ93" s="8"/>
      <c r="AK93" s="8"/>
      <c r="AL93" s="8"/>
      <c r="AM93" s="8"/>
      <c r="AN93" s="273"/>
      <c r="AO93" s="8"/>
      <c r="AP93" s="8"/>
      <c r="AQ93" s="8"/>
      <c r="AR93" s="8"/>
      <c r="AS93" s="8"/>
      <c r="AT93" s="8"/>
      <c r="AU93" s="8"/>
    </row>
    <row r="94" spans="1:47" ht="12.75" customHeight="1" x14ac:dyDescent="0.2">
      <c r="A94" s="8"/>
      <c r="B94" s="494"/>
      <c r="C94" s="12">
        <v>50</v>
      </c>
      <c r="D94" s="1089"/>
      <c r="E94" s="765"/>
      <c r="F94" s="156"/>
      <c r="G94" s="8"/>
      <c r="H94" s="8"/>
      <c r="I94" s="8"/>
      <c r="J94" s="8"/>
      <c r="K94" s="8"/>
      <c r="L94" s="8"/>
      <c r="M94" s="8"/>
      <c r="N94" s="8"/>
      <c r="O94" s="8"/>
      <c r="P94" s="8"/>
      <c r="Q94" s="8"/>
      <c r="R94" s="8"/>
      <c r="S94" s="8"/>
      <c r="T94" s="273"/>
      <c r="U94" s="8"/>
      <c r="V94" s="494"/>
      <c r="W94" s="12">
        <v>50</v>
      </c>
      <c r="X94" s="1089"/>
      <c r="Y94" s="765"/>
      <c r="Z94" s="156"/>
      <c r="AA94" s="8"/>
      <c r="AB94" s="8"/>
      <c r="AC94" s="8"/>
      <c r="AD94" s="8"/>
      <c r="AE94" s="8"/>
      <c r="AF94" s="8"/>
      <c r="AG94" s="8"/>
      <c r="AH94" s="8"/>
      <c r="AI94" s="8"/>
      <c r="AJ94" s="8"/>
      <c r="AK94" s="8"/>
      <c r="AL94" s="8"/>
      <c r="AM94" s="8"/>
      <c r="AN94" s="273"/>
      <c r="AO94" s="8"/>
      <c r="AP94" s="8"/>
      <c r="AQ94" s="8"/>
      <c r="AR94" s="8"/>
      <c r="AS94" s="8"/>
      <c r="AT94" s="8"/>
      <c r="AU94" s="8"/>
    </row>
    <row r="95" spans="1:47" ht="12.75" customHeight="1" x14ac:dyDescent="0.2">
      <c r="A95" s="8"/>
      <c r="B95" s="494"/>
      <c r="C95" s="12">
        <v>51</v>
      </c>
      <c r="D95" s="1089"/>
      <c r="E95" s="765"/>
      <c r="F95" s="156"/>
      <c r="G95" s="8"/>
      <c r="H95" s="8"/>
      <c r="I95" s="8"/>
      <c r="J95" s="8"/>
      <c r="K95" s="8"/>
      <c r="L95" s="8"/>
      <c r="M95" s="8"/>
      <c r="N95" s="8"/>
      <c r="O95" s="8"/>
      <c r="P95" s="8"/>
      <c r="Q95" s="8"/>
      <c r="R95" s="8"/>
      <c r="S95" s="8"/>
      <c r="T95" s="273"/>
      <c r="U95" s="8"/>
      <c r="V95" s="494"/>
      <c r="W95" s="12">
        <v>51</v>
      </c>
      <c r="X95" s="1089"/>
      <c r="Y95" s="765"/>
      <c r="Z95" s="156"/>
      <c r="AA95" s="8"/>
      <c r="AB95" s="8"/>
      <c r="AC95" s="8"/>
      <c r="AD95" s="8"/>
      <c r="AE95" s="8"/>
      <c r="AF95" s="8"/>
      <c r="AG95" s="8"/>
      <c r="AH95" s="8"/>
      <c r="AI95" s="8"/>
      <c r="AJ95" s="8"/>
      <c r="AK95" s="8"/>
      <c r="AL95" s="8"/>
      <c r="AM95" s="8"/>
      <c r="AN95" s="273"/>
      <c r="AO95" s="8"/>
      <c r="AP95" s="8"/>
      <c r="AQ95" s="8"/>
      <c r="AR95" s="8"/>
      <c r="AS95" s="8"/>
      <c r="AT95" s="8"/>
      <c r="AU95" s="8"/>
    </row>
    <row r="96" spans="1:47" ht="12.75" customHeight="1" x14ac:dyDescent="0.2">
      <c r="A96" s="8"/>
      <c r="B96" s="494"/>
      <c r="C96" s="12">
        <v>52</v>
      </c>
      <c r="D96" s="1089"/>
      <c r="E96" s="765"/>
      <c r="F96" s="156"/>
      <c r="G96" s="8"/>
      <c r="H96" s="8"/>
      <c r="I96" s="8"/>
      <c r="J96" s="8"/>
      <c r="K96" s="8"/>
      <c r="L96" s="8"/>
      <c r="M96" s="8"/>
      <c r="N96" s="8"/>
      <c r="O96" s="8"/>
      <c r="P96" s="8"/>
      <c r="Q96" s="8"/>
      <c r="R96" s="8"/>
      <c r="S96" s="8"/>
      <c r="T96" s="273"/>
      <c r="U96" s="8"/>
      <c r="V96" s="494"/>
      <c r="W96" s="12">
        <v>52</v>
      </c>
      <c r="X96" s="1089"/>
      <c r="Y96" s="765"/>
      <c r="Z96" s="156"/>
      <c r="AA96" s="8"/>
      <c r="AB96" s="8"/>
      <c r="AC96" s="8"/>
      <c r="AD96" s="8"/>
      <c r="AE96" s="8"/>
      <c r="AF96" s="8"/>
      <c r="AG96" s="8"/>
      <c r="AH96" s="8"/>
      <c r="AI96" s="8"/>
      <c r="AJ96" s="8"/>
      <c r="AK96" s="8"/>
      <c r="AL96" s="8"/>
      <c r="AM96" s="8"/>
      <c r="AN96" s="273"/>
      <c r="AO96" s="8"/>
      <c r="AP96" s="8"/>
      <c r="AQ96" s="8"/>
      <c r="AR96" s="8"/>
      <c r="AS96" s="8"/>
      <c r="AT96" s="8"/>
      <c r="AU96" s="8"/>
    </row>
    <row r="97" spans="1:47" ht="12.75" customHeight="1" x14ac:dyDescent="0.2">
      <c r="A97" s="8"/>
      <c r="B97" s="494"/>
      <c r="C97" s="12">
        <v>53</v>
      </c>
      <c r="D97" s="1089"/>
      <c r="E97" s="765"/>
      <c r="F97" s="156"/>
      <c r="G97" s="8"/>
      <c r="H97" s="8"/>
      <c r="I97" s="8"/>
      <c r="J97" s="8"/>
      <c r="K97" s="8"/>
      <c r="L97" s="8"/>
      <c r="M97" s="8"/>
      <c r="N97" s="8"/>
      <c r="O97" s="8"/>
      <c r="P97" s="8"/>
      <c r="Q97" s="8"/>
      <c r="R97" s="8"/>
      <c r="S97" s="8"/>
      <c r="T97" s="273"/>
      <c r="U97" s="8"/>
      <c r="V97" s="494"/>
      <c r="W97" s="12">
        <v>53</v>
      </c>
      <c r="X97" s="1089"/>
      <c r="Y97" s="765"/>
      <c r="Z97" s="156"/>
      <c r="AA97" s="8"/>
      <c r="AB97" s="8"/>
      <c r="AC97" s="8"/>
      <c r="AD97" s="8"/>
      <c r="AE97" s="8"/>
      <c r="AF97" s="8"/>
      <c r="AG97" s="8"/>
      <c r="AH97" s="8"/>
      <c r="AI97" s="8"/>
      <c r="AJ97" s="8"/>
      <c r="AK97" s="8"/>
      <c r="AL97" s="8"/>
      <c r="AM97" s="8"/>
      <c r="AN97" s="273"/>
      <c r="AO97" s="8"/>
      <c r="AP97" s="8"/>
      <c r="AQ97" s="8"/>
      <c r="AR97" s="8"/>
      <c r="AS97" s="8"/>
      <c r="AT97" s="8"/>
      <c r="AU97" s="8"/>
    </row>
    <row r="98" spans="1:47" ht="12.75" customHeight="1" x14ac:dyDescent="0.2">
      <c r="A98" s="8"/>
      <c r="B98" s="494"/>
      <c r="C98" s="12">
        <v>54</v>
      </c>
      <c r="D98" s="1089"/>
      <c r="E98" s="765"/>
      <c r="F98" s="156"/>
      <c r="G98" s="8"/>
      <c r="H98" s="8"/>
      <c r="I98" s="8"/>
      <c r="J98" s="8"/>
      <c r="K98" s="8"/>
      <c r="L98" s="8"/>
      <c r="M98" s="8"/>
      <c r="N98" s="8"/>
      <c r="O98" s="8"/>
      <c r="P98" s="8"/>
      <c r="Q98" s="8"/>
      <c r="R98" s="8"/>
      <c r="S98" s="8"/>
      <c r="T98" s="273"/>
      <c r="U98" s="8"/>
      <c r="V98" s="494"/>
      <c r="W98" s="12">
        <v>54</v>
      </c>
      <c r="X98" s="1089"/>
      <c r="Y98" s="765"/>
      <c r="Z98" s="156"/>
      <c r="AA98" s="8"/>
      <c r="AB98" s="8"/>
      <c r="AC98" s="8"/>
      <c r="AD98" s="8"/>
      <c r="AE98" s="8"/>
      <c r="AF98" s="8"/>
      <c r="AG98" s="8"/>
      <c r="AH98" s="8"/>
      <c r="AI98" s="8"/>
      <c r="AJ98" s="8"/>
      <c r="AK98" s="8"/>
      <c r="AL98" s="8"/>
      <c r="AM98" s="8"/>
      <c r="AN98" s="273"/>
      <c r="AO98" s="8"/>
      <c r="AP98" s="8"/>
      <c r="AQ98" s="8"/>
      <c r="AR98" s="8"/>
      <c r="AS98" s="8"/>
      <c r="AT98" s="8"/>
      <c r="AU98" s="8"/>
    </row>
    <row r="99" spans="1:47" ht="12.75" customHeight="1" x14ac:dyDescent="0.2">
      <c r="A99" s="8"/>
      <c r="B99" s="494"/>
      <c r="C99" s="12">
        <v>55</v>
      </c>
      <c r="D99" s="1089"/>
      <c r="E99" s="765"/>
      <c r="F99" s="156"/>
      <c r="G99" s="8"/>
      <c r="H99" s="8"/>
      <c r="I99" s="8"/>
      <c r="J99" s="8"/>
      <c r="K99" s="8"/>
      <c r="L99" s="8"/>
      <c r="M99" s="8"/>
      <c r="N99" s="8"/>
      <c r="O99" s="8"/>
      <c r="P99" s="8"/>
      <c r="Q99" s="8"/>
      <c r="R99" s="8"/>
      <c r="S99" s="8"/>
      <c r="T99" s="273"/>
      <c r="U99" s="8"/>
      <c r="V99" s="494"/>
      <c r="W99" s="12">
        <v>55</v>
      </c>
      <c r="X99" s="1089"/>
      <c r="Y99" s="765"/>
      <c r="Z99" s="156"/>
      <c r="AA99" s="8"/>
      <c r="AB99" s="8"/>
      <c r="AC99" s="8"/>
      <c r="AD99" s="8"/>
      <c r="AE99" s="8"/>
      <c r="AF99" s="8"/>
      <c r="AG99" s="8"/>
      <c r="AH99" s="8"/>
      <c r="AI99" s="8"/>
      <c r="AJ99" s="8"/>
      <c r="AK99" s="8"/>
      <c r="AL99" s="8"/>
      <c r="AM99" s="8"/>
      <c r="AN99" s="273"/>
      <c r="AO99" s="8"/>
      <c r="AP99" s="8"/>
      <c r="AQ99" s="8"/>
      <c r="AR99" s="8"/>
      <c r="AS99" s="8"/>
      <c r="AT99" s="8"/>
      <c r="AU99" s="8"/>
    </row>
    <row r="100" spans="1:47" ht="12.75" customHeight="1" x14ac:dyDescent="0.2">
      <c r="A100" s="8"/>
      <c r="B100" s="494"/>
      <c r="C100" s="12">
        <v>56</v>
      </c>
      <c r="D100" s="1089"/>
      <c r="E100" s="765"/>
      <c r="F100" s="156"/>
      <c r="G100" s="8"/>
      <c r="H100" s="8"/>
      <c r="I100" s="8"/>
      <c r="J100" s="8"/>
      <c r="K100" s="8"/>
      <c r="L100" s="8"/>
      <c r="M100" s="8"/>
      <c r="N100" s="8"/>
      <c r="O100" s="8"/>
      <c r="P100" s="8"/>
      <c r="Q100" s="8"/>
      <c r="R100" s="8"/>
      <c r="S100" s="8"/>
      <c r="T100" s="273"/>
      <c r="U100" s="8"/>
      <c r="V100" s="494"/>
      <c r="W100" s="12">
        <v>56</v>
      </c>
      <c r="X100" s="1089"/>
      <c r="Y100" s="765"/>
      <c r="Z100" s="156"/>
      <c r="AA100" s="8"/>
      <c r="AB100" s="8"/>
      <c r="AC100" s="8"/>
      <c r="AD100" s="8"/>
      <c r="AE100" s="8"/>
      <c r="AF100" s="8"/>
      <c r="AG100" s="8"/>
      <c r="AH100" s="8"/>
      <c r="AI100" s="8"/>
      <c r="AJ100" s="8"/>
      <c r="AK100" s="8"/>
      <c r="AL100" s="8"/>
      <c r="AM100" s="8"/>
      <c r="AN100" s="273"/>
      <c r="AO100" s="8"/>
      <c r="AP100" s="8"/>
      <c r="AQ100" s="8"/>
      <c r="AR100" s="8"/>
      <c r="AS100" s="8"/>
      <c r="AT100" s="8"/>
      <c r="AU100" s="8"/>
    </row>
    <row r="101" spans="1:47" ht="12.75" customHeight="1" x14ac:dyDescent="0.2">
      <c r="A101" s="8"/>
      <c r="B101" s="494"/>
      <c r="C101" s="12">
        <v>57</v>
      </c>
      <c r="D101" s="1089"/>
      <c r="E101" s="765"/>
      <c r="F101" s="156"/>
      <c r="G101" s="8"/>
      <c r="H101" s="8"/>
      <c r="I101" s="8"/>
      <c r="J101" s="8"/>
      <c r="K101" s="8"/>
      <c r="L101" s="8"/>
      <c r="M101" s="8"/>
      <c r="N101" s="8"/>
      <c r="O101" s="8"/>
      <c r="P101" s="8"/>
      <c r="Q101" s="8"/>
      <c r="R101" s="8"/>
      <c r="S101" s="8"/>
      <c r="T101" s="273"/>
      <c r="U101" s="8"/>
      <c r="V101" s="494"/>
      <c r="W101" s="12">
        <v>57</v>
      </c>
      <c r="X101" s="1089"/>
      <c r="Y101" s="765"/>
      <c r="Z101" s="156"/>
      <c r="AA101" s="8"/>
      <c r="AB101" s="8"/>
      <c r="AC101" s="8"/>
      <c r="AD101" s="8"/>
      <c r="AE101" s="8"/>
      <c r="AF101" s="8"/>
      <c r="AG101" s="8"/>
      <c r="AH101" s="8"/>
      <c r="AI101" s="8"/>
      <c r="AJ101" s="8"/>
      <c r="AK101" s="8"/>
      <c r="AL101" s="8"/>
      <c r="AM101" s="8"/>
      <c r="AN101" s="273"/>
      <c r="AO101" s="8"/>
      <c r="AP101" s="8"/>
      <c r="AQ101" s="8"/>
      <c r="AR101" s="8"/>
      <c r="AS101" s="8"/>
      <c r="AT101" s="8"/>
      <c r="AU101" s="8"/>
    </row>
    <row r="102" spans="1:47" ht="12.75" customHeight="1" x14ac:dyDescent="0.2">
      <c r="A102" s="8"/>
      <c r="B102" s="494"/>
      <c r="C102" s="12">
        <v>58</v>
      </c>
      <c r="D102" s="1089"/>
      <c r="E102" s="765"/>
      <c r="F102" s="156"/>
      <c r="G102" s="8"/>
      <c r="H102" s="8"/>
      <c r="I102" s="8"/>
      <c r="J102" s="8"/>
      <c r="K102" s="8"/>
      <c r="L102" s="8"/>
      <c r="M102" s="8"/>
      <c r="N102" s="8"/>
      <c r="O102" s="8"/>
      <c r="P102" s="8"/>
      <c r="Q102" s="8"/>
      <c r="R102" s="8"/>
      <c r="S102" s="8"/>
      <c r="T102" s="273"/>
      <c r="U102" s="8"/>
      <c r="V102" s="494"/>
      <c r="W102" s="12">
        <v>58</v>
      </c>
      <c r="X102" s="1089"/>
      <c r="Y102" s="765"/>
      <c r="Z102" s="156"/>
      <c r="AA102" s="8"/>
      <c r="AB102" s="8"/>
      <c r="AC102" s="8"/>
      <c r="AD102" s="8"/>
      <c r="AE102" s="8"/>
      <c r="AF102" s="8"/>
      <c r="AG102" s="8"/>
      <c r="AH102" s="8"/>
      <c r="AI102" s="8"/>
      <c r="AJ102" s="8"/>
      <c r="AK102" s="8"/>
      <c r="AL102" s="8"/>
      <c r="AM102" s="8"/>
      <c r="AN102" s="273"/>
      <c r="AO102" s="8"/>
      <c r="AP102" s="8"/>
      <c r="AQ102" s="8"/>
      <c r="AR102" s="8"/>
      <c r="AS102" s="8"/>
      <c r="AT102" s="8"/>
      <c r="AU102" s="8"/>
    </row>
    <row r="103" spans="1:47" ht="12.75" customHeight="1" x14ac:dyDescent="0.2">
      <c r="A103" s="8"/>
      <c r="B103" s="494"/>
      <c r="C103" s="12">
        <v>59</v>
      </c>
      <c r="D103" s="1089"/>
      <c r="E103" s="765"/>
      <c r="F103" s="156"/>
      <c r="G103" s="8"/>
      <c r="H103" s="8"/>
      <c r="I103" s="8"/>
      <c r="J103" s="8"/>
      <c r="K103" s="8"/>
      <c r="L103" s="8"/>
      <c r="M103" s="8"/>
      <c r="N103" s="8"/>
      <c r="O103" s="8"/>
      <c r="P103" s="8"/>
      <c r="Q103" s="8"/>
      <c r="R103" s="8"/>
      <c r="S103" s="8"/>
      <c r="T103" s="273"/>
      <c r="U103" s="8"/>
      <c r="V103" s="494"/>
      <c r="W103" s="12">
        <v>59</v>
      </c>
      <c r="X103" s="1089"/>
      <c r="Y103" s="765"/>
      <c r="Z103" s="156"/>
      <c r="AA103" s="8"/>
      <c r="AB103" s="8"/>
      <c r="AC103" s="8"/>
      <c r="AD103" s="8"/>
      <c r="AE103" s="8"/>
      <c r="AF103" s="8"/>
      <c r="AG103" s="8"/>
      <c r="AH103" s="8"/>
      <c r="AI103" s="8"/>
      <c r="AJ103" s="8"/>
      <c r="AK103" s="8"/>
      <c r="AL103" s="8"/>
      <c r="AM103" s="8"/>
      <c r="AN103" s="273"/>
      <c r="AO103" s="8"/>
      <c r="AP103" s="8"/>
      <c r="AQ103" s="8"/>
      <c r="AR103" s="8"/>
      <c r="AS103" s="8"/>
      <c r="AT103" s="8"/>
      <c r="AU103" s="8"/>
    </row>
    <row r="104" spans="1:47" ht="12.75" customHeight="1" x14ac:dyDescent="0.2">
      <c r="A104" s="8"/>
      <c r="B104" s="494"/>
      <c r="C104" s="12">
        <v>60</v>
      </c>
      <c r="D104" s="1089"/>
      <c r="E104" s="765"/>
      <c r="F104" s="156"/>
      <c r="G104" s="8"/>
      <c r="H104" s="8"/>
      <c r="I104" s="8"/>
      <c r="J104" s="8"/>
      <c r="K104" s="8"/>
      <c r="L104" s="8"/>
      <c r="M104" s="8"/>
      <c r="N104" s="8"/>
      <c r="O104" s="8"/>
      <c r="P104" s="8"/>
      <c r="Q104" s="8"/>
      <c r="R104" s="8"/>
      <c r="S104" s="8"/>
      <c r="T104" s="273"/>
      <c r="U104" s="8"/>
      <c r="V104" s="494"/>
      <c r="W104" s="12">
        <v>60</v>
      </c>
      <c r="X104" s="1089"/>
      <c r="Y104" s="765"/>
      <c r="Z104" s="156"/>
      <c r="AA104" s="8"/>
      <c r="AB104" s="8"/>
      <c r="AC104" s="8"/>
      <c r="AD104" s="8"/>
      <c r="AE104" s="8"/>
      <c r="AF104" s="8"/>
      <c r="AG104" s="8"/>
      <c r="AH104" s="8"/>
      <c r="AI104" s="8"/>
      <c r="AJ104" s="8"/>
      <c r="AK104" s="8"/>
      <c r="AL104" s="8"/>
      <c r="AM104" s="8"/>
      <c r="AN104" s="273"/>
      <c r="AO104" s="8"/>
      <c r="AP104" s="8"/>
      <c r="AQ104" s="8"/>
      <c r="AR104" s="8"/>
      <c r="AS104" s="8"/>
      <c r="AT104" s="8"/>
      <c r="AU104" s="8"/>
    </row>
    <row r="105" spans="1:47" ht="12.75" customHeight="1" x14ac:dyDescent="0.2">
      <c r="A105" s="8"/>
      <c r="B105" s="494"/>
      <c r="C105" s="12">
        <v>61</v>
      </c>
      <c r="D105" s="1089"/>
      <c r="E105" s="765"/>
      <c r="F105" s="156"/>
      <c r="G105" s="8"/>
      <c r="H105" s="8"/>
      <c r="I105" s="8"/>
      <c r="J105" s="8"/>
      <c r="K105" s="8"/>
      <c r="L105" s="8"/>
      <c r="M105" s="8"/>
      <c r="N105" s="8"/>
      <c r="O105" s="8"/>
      <c r="P105" s="8"/>
      <c r="Q105" s="8"/>
      <c r="R105" s="8"/>
      <c r="S105" s="8"/>
      <c r="T105" s="273"/>
      <c r="U105" s="8"/>
      <c r="V105" s="494"/>
      <c r="W105" s="12">
        <v>61</v>
      </c>
      <c r="X105" s="1089"/>
      <c r="Y105" s="765"/>
      <c r="Z105" s="156"/>
      <c r="AA105" s="8"/>
      <c r="AB105" s="8"/>
      <c r="AC105" s="8"/>
      <c r="AD105" s="8"/>
      <c r="AE105" s="8"/>
      <c r="AF105" s="8"/>
      <c r="AG105" s="8"/>
      <c r="AH105" s="8"/>
      <c r="AI105" s="8"/>
      <c r="AJ105" s="8"/>
      <c r="AK105" s="8"/>
      <c r="AL105" s="8"/>
      <c r="AM105" s="8"/>
      <c r="AN105" s="273"/>
      <c r="AO105" s="8"/>
      <c r="AP105" s="8"/>
      <c r="AQ105" s="8"/>
      <c r="AR105" s="8"/>
      <c r="AS105" s="8"/>
      <c r="AT105" s="8"/>
      <c r="AU105" s="8"/>
    </row>
    <row r="106" spans="1:47" ht="12.75" customHeight="1" x14ac:dyDescent="0.2">
      <c r="A106" s="8"/>
      <c r="B106" s="494"/>
      <c r="C106" s="12">
        <v>62</v>
      </c>
      <c r="D106" s="1089"/>
      <c r="E106" s="765"/>
      <c r="F106" s="156"/>
      <c r="G106" s="8"/>
      <c r="H106" s="8"/>
      <c r="I106" s="8"/>
      <c r="J106" s="8"/>
      <c r="K106" s="8"/>
      <c r="L106" s="8"/>
      <c r="M106" s="8"/>
      <c r="N106" s="8"/>
      <c r="O106" s="8"/>
      <c r="P106" s="8"/>
      <c r="Q106" s="8"/>
      <c r="R106" s="8"/>
      <c r="S106" s="8"/>
      <c r="T106" s="273"/>
      <c r="U106" s="8"/>
      <c r="V106" s="494"/>
      <c r="W106" s="12">
        <v>62</v>
      </c>
      <c r="X106" s="1089"/>
      <c r="Y106" s="765"/>
      <c r="Z106" s="156"/>
      <c r="AA106" s="8"/>
      <c r="AB106" s="8"/>
      <c r="AC106" s="8"/>
      <c r="AD106" s="8"/>
      <c r="AE106" s="8"/>
      <c r="AF106" s="8"/>
      <c r="AG106" s="8"/>
      <c r="AH106" s="8"/>
      <c r="AI106" s="8"/>
      <c r="AJ106" s="8"/>
      <c r="AK106" s="8"/>
      <c r="AL106" s="8"/>
      <c r="AM106" s="8"/>
      <c r="AN106" s="273"/>
      <c r="AO106" s="8"/>
      <c r="AP106" s="8"/>
      <c r="AQ106" s="8"/>
      <c r="AR106" s="8"/>
      <c r="AS106" s="8"/>
      <c r="AT106" s="8"/>
      <c r="AU106" s="8"/>
    </row>
    <row r="107" spans="1:47" ht="12.75" customHeight="1" x14ac:dyDescent="0.2">
      <c r="A107" s="8"/>
      <c r="B107" s="494"/>
      <c r="C107" s="12">
        <v>63</v>
      </c>
      <c r="D107" s="1089"/>
      <c r="E107" s="765"/>
      <c r="F107" s="156"/>
      <c r="G107" s="8"/>
      <c r="H107" s="8"/>
      <c r="I107" s="8"/>
      <c r="J107" s="8"/>
      <c r="K107" s="8"/>
      <c r="L107" s="8"/>
      <c r="M107" s="8"/>
      <c r="N107" s="8"/>
      <c r="O107" s="8"/>
      <c r="P107" s="8"/>
      <c r="Q107" s="8"/>
      <c r="R107" s="8"/>
      <c r="S107" s="8"/>
      <c r="T107" s="273"/>
      <c r="U107" s="8"/>
      <c r="V107" s="494"/>
      <c r="W107" s="12">
        <v>63</v>
      </c>
      <c r="X107" s="1089"/>
      <c r="Y107" s="765"/>
      <c r="Z107" s="156"/>
      <c r="AA107" s="8"/>
      <c r="AB107" s="8"/>
      <c r="AC107" s="8"/>
      <c r="AD107" s="8"/>
      <c r="AE107" s="8"/>
      <c r="AF107" s="8"/>
      <c r="AG107" s="8"/>
      <c r="AH107" s="8"/>
      <c r="AI107" s="8"/>
      <c r="AJ107" s="8"/>
      <c r="AK107" s="8"/>
      <c r="AL107" s="8"/>
      <c r="AM107" s="8"/>
      <c r="AN107" s="273"/>
      <c r="AO107" s="8"/>
      <c r="AP107" s="8"/>
      <c r="AQ107" s="8"/>
      <c r="AR107" s="8"/>
      <c r="AS107" s="8"/>
      <c r="AT107" s="8"/>
      <c r="AU107" s="8"/>
    </row>
    <row r="108" spans="1:47" ht="12.75" customHeight="1" x14ac:dyDescent="0.2">
      <c r="A108" s="8"/>
      <c r="B108" s="494"/>
      <c r="C108" s="12">
        <v>64</v>
      </c>
      <c r="D108" s="1089"/>
      <c r="E108" s="765"/>
      <c r="F108" s="156"/>
      <c r="G108" s="8"/>
      <c r="H108" s="8"/>
      <c r="I108" s="8"/>
      <c r="J108" s="8"/>
      <c r="K108" s="8"/>
      <c r="L108" s="8"/>
      <c r="M108" s="8"/>
      <c r="N108" s="8"/>
      <c r="O108" s="8"/>
      <c r="P108" s="8"/>
      <c r="Q108" s="8"/>
      <c r="R108" s="8"/>
      <c r="S108" s="8"/>
      <c r="T108" s="273"/>
      <c r="U108" s="8"/>
      <c r="V108" s="494"/>
      <c r="W108" s="12">
        <v>64</v>
      </c>
      <c r="X108" s="1089"/>
      <c r="Y108" s="765"/>
      <c r="Z108" s="156"/>
      <c r="AA108" s="8"/>
      <c r="AB108" s="8"/>
      <c r="AC108" s="8"/>
      <c r="AD108" s="8"/>
      <c r="AE108" s="8"/>
      <c r="AF108" s="8"/>
      <c r="AG108" s="8"/>
      <c r="AH108" s="8"/>
      <c r="AI108" s="8"/>
      <c r="AJ108" s="8"/>
      <c r="AK108" s="8"/>
      <c r="AL108" s="8"/>
      <c r="AM108" s="8"/>
      <c r="AN108" s="273"/>
      <c r="AO108" s="8"/>
      <c r="AP108" s="8"/>
      <c r="AQ108" s="8"/>
      <c r="AR108" s="8"/>
      <c r="AS108" s="8"/>
      <c r="AT108" s="8"/>
      <c r="AU108" s="8"/>
    </row>
    <row r="109" spans="1:47" ht="12.75" customHeight="1" x14ac:dyDescent="0.2">
      <c r="A109" s="8"/>
      <c r="B109" s="494"/>
      <c r="C109" s="12">
        <v>65</v>
      </c>
      <c r="D109" s="1089"/>
      <c r="E109" s="765"/>
      <c r="F109" s="156"/>
      <c r="G109" s="8"/>
      <c r="H109" s="8"/>
      <c r="I109" s="8"/>
      <c r="J109" s="8"/>
      <c r="K109" s="8"/>
      <c r="L109" s="8"/>
      <c r="M109" s="8"/>
      <c r="N109" s="8"/>
      <c r="O109" s="8"/>
      <c r="P109" s="8"/>
      <c r="Q109" s="8"/>
      <c r="R109" s="8"/>
      <c r="S109" s="8"/>
      <c r="T109" s="273"/>
      <c r="U109" s="8"/>
      <c r="V109" s="494"/>
      <c r="W109" s="12">
        <v>65</v>
      </c>
      <c r="X109" s="1089"/>
      <c r="Y109" s="765"/>
      <c r="Z109" s="156"/>
      <c r="AA109" s="8"/>
      <c r="AB109" s="8"/>
      <c r="AC109" s="8"/>
      <c r="AD109" s="8"/>
      <c r="AE109" s="8"/>
      <c r="AF109" s="8"/>
      <c r="AG109" s="8"/>
      <c r="AH109" s="8"/>
      <c r="AI109" s="8"/>
      <c r="AJ109" s="8"/>
      <c r="AK109" s="8"/>
      <c r="AL109" s="8"/>
      <c r="AM109" s="8"/>
      <c r="AN109" s="273"/>
      <c r="AO109" s="8"/>
      <c r="AP109" s="8"/>
      <c r="AQ109" s="8"/>
      <c r="AR109" s="8"/>
      <c r="AS109" s="8"/>
      <c r="AT109" s="8"/>
      <c r="AU109" s="8"/>
    </row>
    <row r="110" spans="1:47" ht="12.75" customHeight="1" x14ac:dyDescent="0.2">
      <c r="A110" s="8"/>
      <c r="B110" s="494"/>
      <c r="C110" s="12">
        <v>66</v>
      </c>
      <c r="D110" s="1089"/>
      <c r="E110" s="765"/>
      <c r="F110" s="156"/>
      <c r="G110" s="8"/>
      <c r="H110" s="8"/>
      <c r="I110" s="8"/>
      <c r="J110" s="8"/>
      <c r="K110" s="8"/>
      <c r="L110" s="8"/>
      <c r="M110" s="8"/>
      <c r="N110" s="8"/>
      <c r="O110" s="8"/>
      <c r="P110" s="8"/>
      <c r="Q110" s="8"/>
      <c r="R110" s="8"/>
      <c r="S110" s="8"/>
      <c r="T110" s="273"/>
      <c r="U110" s="8"/>
      <c r="V110" s="494"/>
      <c r="W110" s="12">
        <v>66</v>
      </c>
      <c r="X110" s="1089"/>
      <c r="Y110" s="765"/>
      <c r="Z110" s="156"/>
      <c r="AA110" s="8"/>
      <c r="AB110" s="8"/>
      <c r="AC110" s="8"/>
      <c r="AD110" s="8"/>
      <c r="AE110" s="8"/>
      <c r="AF110" s="8"/>
      <c r="AG110" s="8"/>
      <c r="AH110" s="8"/>
      <c r="AI110" s="8"/>
      <c r="AJ110" s="8"/>
      <c r="AK110" s="8"/>
      <c r="AL110" s="8"/>
      <c r="AM110" s="8"/>
      <c r="AN110" s="273"/>
      <c r="AO110" s="8"/>
      <c r="AP110" s="8"/>
      <c r="AQ110" s="8"/>
      <c r="AR110" s="8"/>
      <c r="AS110" s="8"/>
      <c r="AT110" s="8"/>
      <c r="AU110" s="8"/>
    </row>
    <row r="111" spans="1:47" ht="12.75" customHeight="1" x14ac:dyDescent="0.2">
      <c r="A111" s="8"/>
      <c r="B111" s="494"/>
      <c r="C111" s="12">
        <v>67</v>
      </c>
      <c r="D111" s="1089"/>
      <c r="E111" s="765"/>
      <c r="F111" s="156"/>
      <c r="G111" s="8"/>
      <c r="H111" s="8"/>
      <c r="I111" s="8"/>
      <c r="J111" s="8"/>
      <c r="K111" s="8"/>
      <c r="L111" s="8"/>
      <c r="M111" s="8"/>
      <c r="N111" s="8"/>
      <c r="O111" s="8"/>
      <c r="P111" s="8"/>
      <c r="Q111" s="8"/>
      <c r="R111" s="8"/>
      <c r="S111" s="8"/>
      <c r="T111" s="273"/>
      <c r="U111" s="8"/>
      <c r="V111" s="494"/>
      <c r="W111" s="12">
        <v>67</v>
      </c>
      <c r="X111" s="1089"/>
      <c r="Y111" s="765"/>
      <c r="Z111" s="156"/>
      <c r="AA111" s="8"/>
      <c r="AB111" s="8"/>
      <c r="AC111" s="8"/>
      <c r="AD111" s="8"/>
      <c r="AE111" s="8"/>
      <c r="AF111" s="8"/>
      <c r="AG111" s="8"/>
      <c r="AH111" s="8"/>
      <c r="AI111" s="8"/>
      <c r="AJ111" s="8"/>
      <c r="AK111" s="8"/>
      <c r="AL111" s="8"/>
      <c r="AM111" s="8"/>
      <c r="AN111" s="273"/>
      <c r="AO111" s="8"/>
      <c r="AP111" s="8"/>
      <c r="AQ111" s="8"/>
      <c r="AR111" s="8"/>
      <c r="AS111" s="8"/>
      <c r="AT111" s="8"/>
      <c r="AU111" s="8"/>
    </row>
    <row r="112" spans="1:47" ht="12.75" customHeight="1" x14ac:dyDescent="0.2">
      <c r="A112" s="8"/>
      <c r="B112" s="494"/>
      <c r="C112" s="12">
        <v>68</v>
      </c>
      <c r="D112" s="1089"/>
      <c r="E112" s="765"/>
      <c r="F112" s="156"/>
      <c r="G112" s="8"/>
      <c r="H112" s="8"/>
      <c r="I112" s="8"/>
      <c r="J112" s="8"/>
      <c r="K112" s="8"/>
      <c r="L112" s="8"/>
      <c r="M112" s="8"/>
      <c r="N112" s="8"/>
      <c r="O112" s="8"/>
      <c r="P112" s="8"/>
      <c r="Q112" s="8"/>
      <c r="R112" s="8"/>
      <c r="S112" s="8"/>
      <c r="T112" s="273"/>
      <c r="U112" s="8"/>
      <c r="V112" s="494"/>
      <c r="W112" s="12">
        <v>68</v>
      </c>
      <c r="X112" s="1089"/>
      <c r="Y112" s="765"/>
      <c r="Z112" s="156"/>
      <c r="AA112" s="8"/>
      <c r="AB112" s="8"/>
      <c r="AC112" s="8"/>
      <c r="AD112" s="8"/>
      <c r="AE112" s="8"/>
      <c r="AF112" s="8"/>
      <c r="AG112" s="8"/>
      <c r="AH112" s="8"/>
      <c r="AI112" s="8"/>
      <c r="AJ112" s="8"/>
      <c r="AK112" s="8"/>
      <c r="AL112" s="8"/>
      <c r="AM112" s="8"/>
      <c r="AN112" s="273"/>
      <c r="AO112" s="8"/>
      <c r="AP112" s="8"/>
      <c r="AQ112" s="8"/>
      <c r="AR112" s="8"/>
      <c r="AS112" s="8"/>
      <c r="AT112" s="8"/>
      <c r="AU112" s="8"/>
    </row>
    <row r="113" spans="1:47" ht="12.75" customHeight="1" x14ac:dyDescent="0.2">
      <c r="A113" s="8"/>
      <c r="B113" s="494"/>
      <c r="C113" s="12">
        <v>69</v>
      </c>
      <c r="D113" s="1089"/>
      <c r="E113" s="765"/>
      <c r="F113" s="156"/>
      <c r="G113" s="8"/>
      <c r="H113" s="8"/>
      <c r="I113" s="8"/>
      <c r="J113" s="8"/>
      <c r="K113" s="8"/>
      <c r="L113" s="8"/>
      <c r="M113" s="8"/>
      <c r="N113" s="8"/>
      <c r="O113" s="8"/>
      <c r="P113" s="8"/>
      <c r="Q113" s="8"/>
      <c r="R113" s="8"/>
      <c r="S113" s="8"/>
      <c r="T113" s="273"/>
      <c r="U113" s="8"/>
      <c r="V113" s="494"/>
      <c r="W113" s="12">
        <v>69</v>
      </c>
      <c r="X113" s="1089"/>
      <c r="Y113" s="765"/>
      <c r="Z113" s="156"/>
      <c r="AA113" s="8"/>
      <c r="AB113" s="8"/>
      <c r="AC113" s="8"/>
      <c r="AD113" s="8"/>
      <c r="AE113" s="8"/>
      <c r="AF113" s="8"/>
      <c r="AG113" s="8"/>
      <c r="AH113" s="8"/>
      <c r="AI113" s="8"/>
      <c r="AJ113" s="8"/>
      <c r="AK113" s="8"/>
      <c r="AL113" s="8"/>
      <c r="AM113" s="8"/>
      <c r="AN113" s="273"/>
      <c r="AO113" s="8"/>
      <c r="AP113" s="8"/>
      <c r="AQ113" s="8"/>
      <c r="AR113" s="8"/>
      <c r="AS113" s="8"/>
      <c r="AT113" s="8"/>
      <c r="AU113" s="8"/>
    </row>
    <row r="114" spans="1:47" ht="12.75" customHeight="1" x14ac:dyDescent="0.2">
      <c r="A114" s="8"/>
      <c r="B114" s="494"/>
      <c r="C114" s="12">
        <v>70</v>
      </c>
      <c r="D114" s="1089"/>
      <c r="E114" s="765"/>
      <c r="F114" s="156"/>
      <c r="G114" s="8"/>
      <c r="H114" s="8"/>
      <c r="I114" s="8"/>
      <c r="J114" s="8"/>
      <c r="K114" s="8"/>
      <c r="L114" s="8"/>
      <c r="M114" s="8"/>
      <c r="N114" s="8"/>
      <c r="O114" s="8"/>
      <c r="P114" s="8"/>
      <c r="Q114" s="8"/>
      <c r="R114" s="8"/>
      <c r="S114" s="8"/>
      <c r="T114" s="273"/>
      <c r="U114" s="8"/>
      <c r="V114" s="494"/>
      <c r="W114" s="12">
        <v>70</v>
      </c>
      <c r="X114" s="1089"/>
      <c r="Y114" s="765"/>
      <c r="Z114" s="156"/>
      <c r="AA114" s="8"/>
      <c r="AB114" s="8"/>
      <c r="AC114" s="8"/>
      <c r="AD114" s="8"/>
      <c r="AE114" s="8"/>
      <c r="AF114" s="8"/>
      <c r="AG114" s="8"/>
      <c r="AH114" s="8"/>
      <c r="AI114" s="8"/>
      <c r="AJ114" s="8"/>
      <c r="AK114" s="8"/>
      <c r="AL114" s="8"/>
      <c r="AM114" s="8"/>
      <c r="AN114" s="273"/>
      <c r="AO114" s="8"/>
      <c r="AP114" s="8"/>
      <c r="AQ114" s="8"/>
      <c r="AR114" s="8"/>
      <c r="AS114" s="8"/>
      <c r="AT114" s="8"/>
      <c r="AU114" s="8"/>
    </row>
    <row r="115" spans="1:47" ht="12.75" customHeight="1" x14ac:dyDescent="0.2">
      <c r="A115" s="8"/>
      <c r="B115" s="494"/>
      <c r="C115" s="12">
        <v>71</v>
      </c>
      <c r="D115" s="1089"/>
      <c r="E115" s="765"/>
      <c r="F115" s="156"/>
      <c r="G115" s="8"/>
      <c r="H115" s="8"/>
      <c r="I115" s="8"/>
      <c r="J115" s="8"/>
      <c r="K115" s="8"/>
      <c r="L115" s="8"/>
      <c r="M115" s="8"/>
      <c r="N115" s="8"/>
      <c r="O115" s="8"/>
      <c r="P115" s="8"/>
      <c r="Q115" s="8"/>
      <c r="R115" s="8"/>
      <c r="S115" s="8"/>
      <c r="T115" s="273"/>
      <c r="U115" s="8"/>
      <c r="V115" s="494"/>
      <c r="W115" s="12">
        <v>71</v>
      </c>
      <c r="X115" s="1089"/>
      <c r="Y115" s="765"/>
      <c r="Z115" s="156"/>
      <c r="AA115" s="8"/>
      <c r="AB115" s="8"/>
      <c r="AC115" s="8"/>
      <c r="AD115" s="8"/>
      <c r="AE115" s="8"/>
      <c r="AF115" s="8"/>
      <c r="AG115" s="8"/>
      <c r="AH115" s="8"/>
      <c r="AI115" s="8"/>
      <c r="AJ115" s="8"/>
      <c r="AK115" s="8"/>
      <c r="AL115" s="8"/>
      <c r="AM115" s="8"/>
      <c r="AN115" s="273"/>
      <c r="AO115" s="8"/>
      <c r="AP115" s="8"/>
      <c r="AQ115" s="8"/>
      <c r="AR115" s="8"/>
      <c r="AS115" s="8"/>
      <c r="AT115" s="8"/>
      <c r="AU115" s="8"/>
    </row>
    <row r="116" spans="1:47" ht="12.75" customHeight="1" x14ac:dyDescent="0.2">
      <c r="A116" s="8"/>
      <c r="B116" s="494"/>
      <c r="C116" s="12">
        <v>72</v>
      </c>
      <c r="D116" s="1089"/>
      <c r="E116" s="765"/>
      <c r="F116" s="156"/>
      <c r="G116" s="8"/>
      <c r="H116" s="8"/>
      <c r="I116" s="8"/>
      <c r="J116" s="8"/>
      <c r="K116" s="8"/>
      <c r="L116" s="8"/>
      <c r="M116" s="8"/>
      <c r="N116" s="8"/>
      <c r="O116" s="8"/>
      <c r="P116" s="8"/>
      <c r="Q116" s="8"/>
      <c r="R116" s="8"/>
      <c r="S116" s="8"/>
      <c r="T116" s="273"/>
      <c r="U116" s="8"/>
      <c r="V116" s="494"/>
      <c r="W116" s="12">
        <v>72</v>
      </c>
      <c r="X116" s="1089"/>
      <c r="Y116" s="765"/>
      <c r="Z116" s="156"/>
      <c r="AA116" s="8"/>
      <c r="AB116" s="8"/>
      <c r="AC116" s="8"/>
      <c r="AD116" s="8"/>
      <c r="AE116" s="8"/>
      <c r="AF116" s="8"/>
      <c r="AG116" s="8"/>
      <c r="AH116" s="8"/>
      <c r="AI116" s="8"/>
      <c r="AJ116" s="8"/>
      <c r="AK116" s="8"/>
      <c r="AL116" s="8"/>
      <c r="AM116" s="8"/>
      <c r="AN116" s="273"/>
      <c r="AO116" s="8"/>
      <c r="AP116" s="8"/>
      <c r="AQ116" s="8"/>
      <c r="AR116" s="8"/>
      <c r="AS116" s="8"/>
      <c r="AT116" s="8"/>
      <c r="AU116" s="8"/>
    </row>
    <row r="117" spans="1:47" ht="12.75" customHeight="1" x14ac:dyDescent="0.2">
      <c r="A117" s="8"/>
      <c r="B117" s="494"/>
      <c r="C117" s="12">
        <v>73</v>
      </c>
      <c r="D117" s="1089"/>
      <c r="E117" s="765"/>
      <c r="F117" s="156"/>
      <c r="G117" s="8"/>
      <c r="H117" s="8"/>
      <c r="I117" s="8"/>
      <c r="J117" s="8"/>
      <c r="K117" s="8"/>
      <c r="L117" s="8"/>
      <c r="M117" s="8"/>
      <c r="N117" s="8"/>
      <c r="O117" s="8"/>
      <c r="P117" s="8"/>
      <c r="Q117" s="8"/>
      <c r="R117" s="8"/>
      <c r="S117" s="8"/>
      <c r="T117" s="273"/>
      <c r="U117" s="8"/>
      <c r="V117" s="494"/>
      <c r="W117" s="12">
        <v>73</v>
      </c>
      <c r="X117" s="1089"/>
      <c r="Y117" s="765"/>
      <c r="Z117" s="156"/>
      <c r="AA117" s="8"/>
      <c r="AB117" s="8"/>
      <c r="AC117" s="8"/>
      <c r="AD117" s="8"/>
      <c r="AE117" s="8"/>
      <c r="AF117" s="8"/>
      <c r="AG117" s="8"/>
      <c r="AH117" s="8"/>
      <c r="AI117" s="8"/>
      <c r="AJ117" s="8"/>
      <c r="AK117" s="8"/>
      <c r="AL117" s="8"/>
      <c r="AM117" s="8"/>
      <c r="AN117" s="273"/>
      <c r="AO117" s="8"/>
      <c r="AP117" s="8"/>
      <c r="AQ117" s="8"/>
      <c r="AR117" s="8"/>
      <c r="AS117" s="8"/>
      <c r="AT117" s="8"/>
      <c r="AU117" s="8"/>
    </row>
    <row r="118" spans="1:47" ht="12.75" customHeight="1" x14ac:dyDescent="0.2">
      <c r="A118" s="8"/>
      <c r="B118" s="494"/>
      <c r="C118" s="12">
        <v>74</v>
      </c>
      <c r="D118" s="1089"/>
      <c r="E118" s="765"/>
      <c r="F118" s="156"/>
      <c r="G118" s="8"/>
      <c r="H118" s="8"/>
      <c r="I118" s="8"/>
      <c r="J118" s="8"/>
      <c r="K118" s="8"/>
      <c r="L118" s="8"/>
      <c r="M118" s="8"/>
      <c r="N118" s="8"/>
      <c r="O118" s="8"/>
      <c r="P118" s="8"/>
      <c r="Q118" s="8"/>
      <c r="R118" s="8"/>
      <c r="S118" s="8"/>
      <c r="T118" s="273"/>
      <c r="U118" s="8"/>
      <c r="V118" s="494"/>
      <c r="W118" s="12">
        <v>74</v>
      </c>
      <c r="X118" s="1089"/>
      <c r="Y118" s="765"/>
      <c r="Z118" s="156"/>
      <c r="AA118" s="8"/>
      <c r="AB118" s="8"/>
      <c r="AC118" s="8"/>
      <c r="AD118" s="8"/>
      <c r="AE118" s="8"/>
      <c r="AF118" s="8"/>
      <c r="AG118" s="8"/>
      <c r="AH118" s="8"/>
      <c r="AI118" s="8"/>
      <c r="AJ118" s="8"/>
      <c r="AK118" s="8"/>
      <c r="AL118" s="8"/>
      <c r="AM118" s="8"/>
      <c r="AN118" s="273"/>
      <c r="AO118" s="8"/>
      <c r="AP118" s="8"/>
      <c r="AQ118" s="8"/>
      <c r="AR118" s="8"/>
      <c r="AS118" s="8"/>
      <c r="AT118" s="8"/>
      <c r="AU118" s="8"/>
    </row>
    <row r="119" spans="1:47" ht="12.75" customHeight="1" x14ac:dyDescent="0.2">
      <c r="A119" s="8"/>
      <c r="B119" s="494"/>
      <c r="C119" s="12">
        <v>75</v>
      </c>
      <c r="D119" s="1089"/>
      <c r="E119" s="765"/>
      <c r="F119" s="156"/>
      <c r="G119" s="8"/>
      <c r="H119" s="8"/>
      <c r="I119" s="8"/>
      <c r="J119" s="8"/>
      <c r="K119" s="8"/>
      <c r="L119" s="8"/>
      <c r="M119" s="8"/>
      <c r="N119" s="8"/>
      <c r="O119" s="8"/>
      <c r="P119" s="8"/>
      <c r="Q119" s="8"/>
      <c r="R119" s="8"/>
      <c r="S119" s="8"/>
      <c r="T119" s="273"/>
      <c r="U119" s="8"/>
      <c r="V119" s="494"/>
      <c r="W119" s="12">
        <v>75</v>
      </c>
      <c r="X119" s="1089"/>
      <c r="Y119" s="765"/>
      <c r="Z119" s="156"/>
      <c r="AA119" s="8"/>
      <c r="AB119" s="8"/>
      <c r="AC119" s="8"/>
      <c r="AD119" s="8"/>
      <c r="AE119" s="8"/>
      <c r="AF119" s="8"/>
      <c r="AG119" s="8"/>
      <c r="AH119" s="8"/>
      <c r="AI119" s="8"/>
      <c r="AJ119" s="8"/>
      <c r="AK119" s="8"/>
      <c r="AL119" s="8"/>
      <c r="AM119" s="8"/>
      <c r="AN119" s="273"/>
      <c r="AO119" s="8"/>
      <c r="AP119" s="8"/>
      <c r="AQ119" s="8"/>
      <c r="AR119" s="8"/>
      <c r="AS119" s="8"/>
      <c r="AT119" s="8"/>
      <c r="AU119" s="8"/>
    </row>
    <row r="120" spans="1:47" ht="12.75" customHeight="1" x14ac:dyDescent="0.2">
      <c r="A120" s="8"/>
      <c r="B120" s="494"/>
      <c r="C120" s="12">
        <v>76</v>
      </c>
      <c r="D120" s="1089"/>
      <c r="E120" s="765"/>
      <c r="F120" s="156"/>
      <c r="G120" s="8"/>
      <c r="H120" s="8"/>
      <c r="I120" s="8"/>
      <c r="J120" s="8"/>
      <c r="K120" s="8"/>
      <c r="L120" s="8"/>
      <c r="M120" s="8"/>
      <c r="N120" s="8"/>
      <c r="O120" s="8"/>
      <c r="P120" s="8"/>
      <c r="Q120" s="8"/>
      <c r="R120" s="8"/>
      <c r="S120" s="8"/>
      <c r="T120" s="273"/>
      <c r="U120" s="8"/>
      <c r="V120" s="494"/>
      <c r="W120" s="12">
        <v>76</v>
      </c>
      <c r="X120" s="1089"/>
      <c r="Y120" s="765"/>
      <c r="Z120" s="156"/>
      <c r="AA120" s="8"/>
      <c r="AB120" s="8"/>
      <c r="AC120" s="8"/>
      <c r="AD120" s="8"/>
      <c r="AE120" s="8"/>
      <c r="AF120" s="8"/>
      <c r="AG120" s="8"/>
      <c r="AH120" s="8"/>
      <c r="AI120" s="8"/>
      <c r="AJ120" s="8"/>
      <c r="AK120" s="8"/>
      <c r="AL120" s="8"/>
      <c r="AM120" s="8"/>
      <c r="AN120" s="273"/>
      <c r="AO120" s="8"/>
      <c r="AP120" s="8"/>
      <c r="AQ120" s="8"/>
      <c r="AR120" s="8"/>
      <c r="AS120" s="8"/>
      <c r="AT120" s="8"/>
      <c r="AU120" s="8"/>
    </row>
    <row r="121" spans="1:47" ht="12.75" customHeight="1" x14ac:dyDescent="0.2">
      <c r="A121" s="8"/>
      <c r="B121" s="494"/>
      <c r="C121" s="12">
        <v>77</v>
      </c>
      <c r="D121" s="1089"/>
      <c r="E121" s="765"/>
      <c r="F121" s="156"/>
      <c r="G121" s="8"/>
      <c r="H121" s="8"/>
      <c r="I121" s="8"/>
      <c r="J121" s="8"/>
      <c r="K121" s="8"/>
      <c r="L121" s="8"/>
      <c r="M121" s="8"/>
      <c r="N121" s="8"/>
      <c r="O121" s="8"/>
      <c r="P121" s="8"/>
      <c r="Q121" s="8"/>
      <c r="R121" s="8"/>
      <c r="S121" s="8"/>
      <c r="T121" s="273"/>
      <c r="U121" s="8"/>
      <c r="V121" s="494"/>
      <c r="W121" s="12">
        <v>77</v>
      </c>
      <c r="X121" s="1089"/>
      <c r="Y121" s="765"/>
      <c r="Z121" s="156"/>
      <c r="AA121" s="8"/>
      <c r="AB121" s="8"/>
      <c r="AC121" s="8"/>
      <c r="AD121" s="8"/>
      <c r="AE121" s="8"/>
      <c r="AF121" s="8"/>
      <c r="AG121" s="8"/>
      <c r="AH121" s="8"/>
      <c r="AI121" s="8"/>
      <c r="AJ121" s="8"/>
      <c r="AK121" s="8"/>
      <c r="AL121" s="8"/>
      <c r="AM121" s="8"/>
      <c r="AN121" s="273"/>
      <c r="AO121" s="8"/>
      <c r="AP121" s="8"/>
      <c r="AQ121" s="8"/>
      <c r="AR121" s="8"/>
      <c r="AS121" s="8"/>
      <c r="AT121" s="8"/>
      <c r="AU121" s="8"/>
    </row>
    <row r="122" spans="1:47" ht="12.75" customHeight="1" x14ac:dyDescent="0.2">
      <c r="A122" s="8"/>
      <c r="B122" s="494"/>
      <c r="C122" s="12">
        <v>78</v>
      </c>
      <c r="D122" s="1089"/>
      <c r="E122" s="765"/>
      <c r="F122" s="156"/>
      <c r="G122" s="8"/>
      <c r="H122" s="8"/>
      <c r="I122" s="8"/>
      <c r="J122" s="8"/>
      <c r="K122" s="8"/>
      <c r="L122" s="8"/>
      <c r="M122" s="8"/>
      <c r="N122" s="8"/>
      <c r="O122" s="8"/>
      <c r="P122" s="8"/>
      <c r="Q122" s="8"/>
      <c r="R122" s="8"/>
      <c r="S122" s="8"/>
      <c r="T122" s="273"/>
      <c r="U122" s="8"/>
      <c r="V122" s="494"/>
      <c r="W122" s="12">
        <v>78</v>
      </c>
      <c r="X122" s="1089"/>
      <c r="Y122" s="765"/>
      <c r="Z122" s="156"/>
      <c r="AA122" s="8"/>
      <c r="AB122" s="8"/>
      <c r="AC122" s="8"/>
      <c r="AD122" s="8"/>
      <c r="AE122" s="8"/>
      <c r="AF122" s="8"/>
      <c r="AG122" s="8"/>
      <c r="AH122" s="8"/>
      <c r="AI122" s="8"/>
      <c r="AJ122" s="8"/>
      <c r="AK122" s="8"/>
      <c r="AL122" s="8"/>
      <c r="AM122" s="8"/>
      <c r="AN122" s="273"/>
      <c r="AO122" s="8"/>
      <c r="AP122" s="8"/>
      <c r="AQ122" s="8"/>
      <c r="AR122" s="8"/>
      <c r="AS122" s="8"/>
      <c r="AT122" s="8"/>
      <c r="AU122" s="8"/>
    </row>
    <row r="123" spans="1:47" ht="12.75" customHeight="1" x14ac:dyDescent="0.2">
      <c r="A123" s="8"/>
      <c r="B123" s="494"/>
      <c r="C123" s="12">
        <v>79</v>
      </c>
      <c r="D123" s="1089"/>
      <c r="E123" s="765"/>
      <c r="F123" s="156"/>
      <c r="G123" s="8"/>
      <c r="H123" s="8"/>
      <c r="I123" s="8"/>
      <c r="J123" s="8"/>
      <c r="K123" s="8"/>
      <c r="L123" s="8"/>
      <c r="M123" s="8"/>
      <c r="N123" s="8"/>
      <c r="O123" s="8"/>
      <c r="P123" s="8"/>
      <c r="Q123" s="8"/>
      <c r="R123" s="8"/>
      <c r="S123" s="8"/>
      <c r="T123" s="273"/>
      <c r="U123" s="8"/>
      <c r="V123" s="494"/>
      <c r="W123" s="12">
        <v>79</v>
      </c>
      <c r="X123" s="1089"/>
      <c r="Y123" s="765"/>
      <c r="Z123" s="156"/>
      <c r="AA123" s="8"/>
      <c r="AB123" s="8"/>
      <c r="AC123" s="8"/>
      <c r="AD123" s="8"/>
      <c r="AE123" s="8"/>
      <c r="AF123" s="8"/>
      <c r="AG123" s="8"/>
      <c r="AH123" s="8"/>
      <c r="AI123" s="8"/>
      <c r="AJ123" s="8"/>
      <c r="AK123" s="8"/>
      <c r="AL123" s="8"/>
      <c r="AM123" s="8"/>
      <c r="AN123" s="273"/>
      <c r="AO123" s="8"/>
      <c r="AP123" s="8"/>
      <c r="AQ123" s="8"/>
      <c r="AR123" s="8"/>
      <c r="AS123" s="8"/>
      <c r="AT123" s="8"/>
      <c r="AU123" s="8"/>
    </row>
    <row r="124" spans="1:47" ht="12.75" customHeight="1" x14ac:dyDescent="0.2">
      <c r="A124" s="8"/>
      <c r="B124" s="494"/>
      <c r="C124" s="12">
        <v>80</v>
      </c>
      <c r="D124" s="1089"/>
      <c r="E124" s="765"/>
      <c r="F124" s="156"/>
      <c r="G124" s="8"/>
      <c r="H124" s="8"/>
      <c r="I124" s="8"/>
      <c r="J124" s="8"/>
      <c r="K124" s="8"/>
      <c r="L124" s="8"/>
      <c r="M124" s="8"/>
      <c r="N124" s="8"/>
      <c r="O124" s="8"/>
      <c r="P124" s="8"/>
      <c r="Q124" s="8"/>
      <c r="R124" s="8"/>
      <c r="S124" s="8"/>
      <c r="T124" s="273"/>
      <c r="U124" s="8"/>
      <c r="V124" s="494"/>
      <c r="W124" s="12">
        <v>80</v>
      </c>
      <c r="X124" s="1089"/>
      <c r="Y124" s="765"/>
      <c r="Z124" s="156"/>
      <c r="AA124" s="8"/>
      <c r="AB124" s="8"/>
      <c r="AC124" s="8"/>
      <c r="AD124" s="8"/>
      <c r="AE124" s="8"/>
      <c r="AF124" s="8"/>
      <c r="AG124" s="8"/>
      <c r="AH124" s="8"/>
      <c r="AI124" s="8"/>
      <c r="AJ124" s="8"/>
      <c r="AK124" s="8"/>
      <c r="AL124" s="8"/>
      <c r="AM124" s="8"/>
      <c r="AN124" s="273"/>
      <c r="AO124" s="8"/>
      <c r="AP124" s="8"/>
      <c r="AQ124" s="8"/>
      <c r="AR124" s="8"/>
      <c r="AS124" s="8"/>
      <c r="AT124" s="8"/>
      <c r="AU124" s="8"/>
    </row>
    <row r="125" spans="1:47" ht="12.75" customHeight="1" x14ac:dyDescent="0.2">
      <c r="A125" s="8"/>
      <c r="B125" s="494"/>
      <c r="C125" s="12">
        <v>81</v>
      </c>
      <c r="D125" s="1089"/>
      <c r="E125" s="765"/>
      <c r="F125" s="156"/>
      <c r="G125" s="8"/>
      <c r="H125" s="8"/>
      <c r="I125" s="8"/>
      <c r="J125" s="8"/>
      <c r="K125" s="8"/>
      <c r="L125" s="8"/>
      <c r="M125" s="8"/>
      <c r="N125" s="8"/>
      <c r="O125" s="8"/>
      <c r="P125" s="8"/>
      <c r="Q125" s="8"/>
      <c r="R125" s="8"/>
      <c r="S125" s="8"/>
      <c r="T125" s="273"/>
      <c r="U125" s="8"/>
      <c r="V125" s="494"/>
      <c r="W125" s="12">
        <v>81</v>
      </c>
      <c r="X125" s="1089"/>
      <c r="Y125" s="765"/>
      <c r="Z125" s="156"/>
      <c r="AA125" s="8"/>
      <c r="AB125" s="8"/>
      <c r="AC125" s="8"/>
      <c r="AD125" s="8"/>
      <c r="AE125" s="8"/>
      <c r="AF125" s="8"/>
      <c r="AG125" s="8"/>
      <c r="AH125" s="8"/>
      <c r="AI125" s="8"/>
      <c r="AJ125" s="8"/>
      <c r="AK125" s="8"/>
      <c r="AL125" s="8"/>
      <c r="AM125" s="8"/>
      <c r="AN125" s="273"/>
      <c r="AO125" s="8"/>
      <c r="AP125" s="8"/>
      <c r="AQ125" s="8"/>
      <c r="AR125" s="8"/>
      <c r="AS125" s="8"/>
      <c r="AT125" s="8"/>
      <c r="AU125" s="8"/>
    </row>
    <row r="126" spans="1:47" ht="12.75" customHeight="1" x14ac:dyDescent="0.2">
      <c r="A126" s="8"/>
      <c r="B126" s="494"/>
      <c r="C126" s="12">
        <v>82</v>
      </c>
      <c r="D126" s="1089"/>
      <c r="E126" s="765"/>
      <c r="F126" s="156"/>
      <c r="G126" s="8"/>
      <c r="H126" s="8"/>
      <c r="I126" s="8"/>
      <c r="J126" s="8"/>
      <c r="K126" s="8"/>
      <c r="L126" s="8"/>
      <c r="M126" s="8"/>
      <c r="N126" s="8"/>
      <c r="O126" s="8"/>
      <c r="P126" s="8"/>
      <c r="Q126" s="8"/>
      <c r="R126" s="8"/>
      <c r="S126" s="8"/>
      <c r="T126" s="273"/>
      <c r="U126" s="8"/>
      <c r="V126" s="494"/>
      <c r="W126" s="12">
        <v>82</v>
      </c>
      <c r="X126" s="1089"/>
      <c r="Y126" s="765"/>
      <c r="Z126" s="156"/>
      <c r="AA126" s="8"/>
      <c r="AB126" s="8"/>
      <c r="AC126" s="8"/>
      <c r="AD126" s="8"/>
      <c r="AE126" s="8"/>
      <c r="AF126" s="8"/>
      <c r="AG126" s="8"/>
      <c r="AH126" s="8"/>
      <c r="AI126" s="8"/>
      <c r="AJ126" s="8"/>
      <c r="AK126" s="8"/>
      <c r="AL126" s="8"/>
      <c r="AM126" s="8"/>
      <c r="AN126" s="273"/>
      <c r="AO126" s="8"/>
      <c r="AP126" s="8"/>
      <c r="AQ126" s="8"/>
      <c r="AR126" s="8"/>
      <c r="AS126" s="8"/>
      <c r="AT126" s="8"/>
      <c r="AU126" s="8"/>
    </row>
    <row r="127" spans="1:47" ht="12.75" customHeight="1" x14ac:dyDescent="0.2">
      <c r="A127" s="8"/>
      <c r="B127" s="494"/>
      <c r="C127" s="12">
        <v>83</v>
      </c>
      <c r="D127" s="1089"/>
      <c r="E127" s="765"/>
      <c r="F127" s="156"/>
      <c r="G127" s="8"/>
      <c r="H127" s="8"/>
      <c r="I127" s="8"/>
      <c r="J127" s="8"/>
      <c r="K127" s="8"/>
      <c r="L127" s="8"/>
      <c r="M127" s="8"/>
      <c r="N127" s="8"/>
      <c r="O127" s="8"/>
      <c r="P127" s="8"/>
      <c r="Q127" s="8"/>
      <c r="R127" s="8"/>
      <c r="S127" s="8"/>
      <c r="T127" s="273"/>
      <c r="U127" s="8"/>
      <c r="V127" s="494"/>
      <c r="W127" s="12">
        <v>83</v>
      </c>
      <c r="X127" s="1089"/>
      <c r="Y127" s="765"/>
      <c r="Z127" s="156"/>
      <c r="AA127" s="8"/>
      <c r="AB127" s="8"/>
      <c r="AC127" s="8"/>
      <c r="AD127" s="8"/>
      <c r="AE127" s="8"/>
      <c r="AF127" s="8"/>
      <c r="AG127" s="8"/>
      <c r="AH127" s="8"/>
      <c r="AI127" s="8"/>
      <c r="AJ127" s="8"/>
      <c r="AK127" s="8"/>
      <c r="AL127" s="8"/>
      <c r="AM127" s="8"/>
      <c r="AN127" s="273"/>
      <c r="AO127" s="8"/>
      <c r="AP127" s="8"/>
      <c r="AQ127" s="8"/>
      <c r="AR127" s="8"/>
      <c r="AS127" s="8"/>
      <c r="AT127" s="8"/>
      <c r="AU127" s="8"/>
    </row>
    <row r="128" spans="1:47" ht="12.75" customHeight="1" x14ac:dyDescent="0.2">
      <c r="A128" s="8"/>
      <c r="B128" s="494"/>
      <c r="C128" s="12">
        <v>84</v>
      </c>
      <c r="D128" s="1089"/>
      <c r="E128" s="765"/>
      <c r="F128" s="156"/>
      <c r="G128" s="8"/>
      <c r="H128" s="8"/>
      <c r="I128" s="8"/>
      <c r="J128" s="8"/>
      <c r="K128" s="8"/>
      <c r="L128" s="8"/>
      <c r="M128" s="8"/>
      <c r="N128" s="8"/>
      <c r="O128" s="8"/>
      <c r="P128" s="8"/>
      <c r="Q128" s="8"/>
      <c r="R128" s="8"/>
      <c r="S128" s="8"/>
      <c r="T128" s="273"/>
      <c r="U128" s="8"/>
      <c r="V128" s="494"/>
      <c r="W128" s="12">
        <v>84</v>
      </c>
      <c r="X128" s="1089"/>
      <c r="Y128" s="765"/>
      <c r="Z128" s="156"/>
      <c r="AA128" s="8"/>
      <c r="AB128" s="8"/>
      <c r="AC128" s="8"/>
      <c r="AD128" s="8"/>
      <c r="AE128" s="8"/>
      <c r="AF128" s="8"/>
      <c r="AG128" s="8"/>
      <c r="AH128" s="8"/>
      <c r="AI128" s="8"/>
      <c r="AJ128" s="8"/>
      <c r="AK128" s="8"/>
      <c r="AL128" s="8"/>
      <c r="AM128" s="8"/>
      <c r="AN128" s="273"/>
      <c r="AO128" s="8"/>
      <c r="AP128" s="8"/>
      <c r="AQ128" s="8"/>
      <c r="AR128" s="8"/>
      <c r="AS128" s="8"/>
      <c r="AT128" s="8"/>
      <c r="AU128" s="8"/>
    </row>
    <row r="129" spans="1:47" ht="12.75" customHeight="1" x14ac:dyDescent="0.2">
      <c r="A129" s="8"/>
      <c r="B129" s="494"/>
      <c r="C129" s="12">
        <v>85</v>
      </c>
      <c r="D129" s="1089"/>
      <c r="E129" s="765"/>
      <c r="F129" s="156"/>
      <c r="G129" s="8"/>
      <c r="H129" s="8"/>
      <c r="I129" s="8"/>
      <c r="J129" s="8"/>
      <c r="K129" s="8"/>
      <c r="L129" s="8"/>
      <c r="M129" s="8"/>
      <c r="N129" s="8"/>
      <c r="O129" s="8"/>
      <c r="P129" s="8"/>
      <c r="Q129" s="8"/>
      <c r="R129" s="8"/>
      <c r="S129" s="8"/>
      <c r="T129" s="273"/>
      <c r="U129" s="8"/>
      <c r="V129" s="494"/>
      <c r="W129" s="12">
        <v>85</v>
      </c>
      <c r="X129" s="1089"/>
      <c r="Y129" s="765"/>
      <c r="Z129" s="156"/>
      <c r="AA129" s="8"/>
      <c r="AB129" s="8"/>
      <c r="AC129" s="8"/>
      <c r="AD129" s="8"/>
      <c r="AE129" s="8"/>
      <c r="AF129" s="8"/>
      <c r="AG129" s="8"/>
      <c r="AH129" s="8"/>
      <c r="AI129" s="8"/>
      <c r="AJ129" s="8"/>
      <c r="AK129" s="8"/>
      <c r="AL129" s="8"/>
      <c r="AM129" s="8"/>
      <c r="AN129" s="273"/>
      <c r="AO129" s="8"/>
      <c r="AP129" s="8"/>
      <c r="AQ129" s="8"/>
      <c r="AR129" s="8"/>
      <c r="AS129" s="8"/>
      <c r="AT129" s="8"/>
      <c r="AU129" s="8"/>
    </row>
    <row r="130" spans="1:47" ht="12.75" customHeight="1" x14ac:dyDescent="0.2">
      <c r="A130" s="8"/>
      <c r="B130" s="494"/>
      <c r="C130" s="12">
        <v>86</v>
      </c>
      <c r="D130" s="1089"/>
      <c r="E130" s="765"/>
      <c r="F130" s="156"/>
      <c r="G130" s="8"/>
      <c r="H130" s="8"/>
      <c r="I130" s="8"/>
      <c r="J130" s="8"/>
      <c r="K130" s="8"/>
      <c r="L130" s="8"/>
      <c r="M130" s="8"/>
      <c r="N130" s="8"/>
      <c r="O130" s="8"/>
      <c r="P130" s="8"/>
      <c r="Q130" s="8"/>
      <c r="R130" s="8"/>
      <c r="S130" s="8"/>
      <c r="T130" s="273"/>
      <c r="U130" s="8"/>
      <c r="V130" s="494"/>
      <c r="W130" s="12">
        <v>86</v>
      </c>
      <c r="X130" s="1089"/>
      <c r="Y130" s="765"/>
      <c r="Z130" s="156"/>
      <c r="AA130" s="8"/>
      <c r="AB130" s="8"/>
      <c r="AC130" s="8"/>
      <c r="AD130" s="8"/>
      <c r="AE130" s="8"/>
      <c r="AF130" s="8"/>
      <c r="AG130" s="8"/>
      <c r="AH130" s="8"/>
      <c r="AI130" s="8"/>
      <c r="AJ130" s="8"/>
      <c r="AK130" s="8"/>
      <c r="AL130" s="8"/>
      <c r="AM130" s="8"/>
      <c r="AN130" s="273"/>
      <c r="AO130" s="8"/>
      <c r="AP130" s="8"/>
      <c r="AQ130" s="8"/>
      <c r="AR130" s="8"/>
      <c r="AS130" s="8"/>
      <c r="AT130" s="8"/>
      <c r="AU130" s="8"/>
    </row>
    <row r="131" spans="1:47" ht="12.75" customHeight="1" x14ac:dyDescent="0.2">
      <c r="A131" s="8"/>
      <c r="B131" s="494"/>
      <c r="C131" s="12">
        <v>87</v>
      </c>
      <c r="D131" s="1089"/>
      <c r="E131" s="765"/>
      <c r="F131" s="156"/>
      <c r="G131" s="8"/>
      <c r="H131" s="8"/>
      <c r="I131" s="8"/>
      <c r="J131" s="8"/>
      <c r="K131" s="8"/>
      <c r="L131" s="8"/>
      <c r="M131" s="8"/>
      <c r="N131" s="8"/>
      <c r="O131" s="8"/>
      <c r="P131" s="8"/>
      <c r="Q131" s="8"/>
      <c r="R131" s="8"/>
      <c r="S131" s="8"/>
      <c r="T131" s="273"/>
      <c r="U131" s="8"/>
      <c r="V131" s="494"/>
      <c r="W131" s="12">
        <v>87</v>
      </c>
      <c r="X131" s="1089"/>
      <c r="Y131" s="765"/>
      <c r="Z131" s="156"/>
      <c r="AA131" s="8"/>
      <c r="AB131" s="8"/>
      <c r="AC131" s="8"/>
      <c r="AD131" s="8"/>
      <c r="AE131" s="8"/>
      <c r="AF131" s="8"/>
      <c r="AG131" s="8"/>
      <c r="AH131" s="8"/>
      <c r="AI131" s="8"/>
      <c r="AJ131" s="8"/>
      <c r="AK131" s="8"/>
      <c r="AL131" s="8"/>
      <c r="AM131" s="8"/>
      <c r="AN131" s="273"/>
      <c r="AO131" s="8"/>
      <c r="AP131" s="8"/>
      <c r="AQ131" s="8"/>
      <c r="AR131" s="8"/>
      <c r="AS131" s="8"/>
      <c r="AT131" s="8"/>
      <c r="AU131" s="8"/>
    </row>
    <row r="132" spans="1:47" ht="12.75" customHeight="1" x14ac:dyDescent="0.2">
      <c r="A132" s="8"/>
      <c r="B132" s="494"/>
      <c r="C132" s="12">
        <v>88</v>
      </c>
      <c r="D132" s="1089"/>
      <c r="E132" s="765"/>
      <c r="F132" s="156"/>
      <c r="G132" s="8"/>
      <c r="H132" s="8"/>
      <c r="I132" s="8"/>
      <c r="J132" s="8"/>
      <c r="K132" s="8"/>
      <c r="L132" s="8"/>
      <c r="M132" s="8"/>
      <c r="N132" s="8"/>
      <c r="O132" s="8"/>
      <c r="P132" s="8"/>
      <c r="Q132" s="8"/>
      <c r="R132" s="8"/>
      <c r="S132" s="8"/>
      <c r="T132" s="273"/>
      <c r="U132" s="8"/>
      <c r="V132" s="494"/>
      <c r="W132" s="12">
        <v>88</v>
      </c>
      <c r="X132" s="1089"/>
      <c r="Y132" s="765"/>
      <c r="Z132" s="156"/>
      <c r="AA132" s="8"/>
      <c r="AB132" s="8"/>
      <c r="AC132" s="8"/>
      <c r="AD132" s="8"/>
      <c r="AE132" s="8"/>
      <c r="AF132" s="8"/>
      <c r="AG132" s="8"/>
      <c r="AH132" s="8"/>
      <c r="AI132" s="8"/>
      <c r="AJ132" s="8"/>
      <c r="AK132" s="8"/>
      <c r="AL132" s="8"/>
      <c r="AM132" s="8"/>
      <c r="AN132" s="273"/>
      <c r="AO132" s="8"/>
      <c r="AP132" s="8"/>
      <c r="AQ132" s="8"/>
      <c r="AR132" s="8"/>
      <c r="AS132" s="8"/>
      <c r="AT132" s="8"/>
      <c r="AU132" s="8"/>
    </row>
    <row r="133" spans="1:47" ht="12.75" customHeight="1" x14ac:dyDescent="0.2">
      <c r="A133" s="8"/>
      <c r="B133" s="494"/>
      <c r="C133" s="12">
        <v>89</v>
      </c>
      <c r="D133" s="1089"/>
      <c r="E133" s="765"/>
      <c r="F133" s="156"/>
      <c r="G133" s="8"/>
      <c r="H133" s="8"/>
      <c r="I133" s="8"/>
      <c r="J133" s="8"/>
      <c r="K133" s="8"/>
      <c r="L133" s="8"/>
      <c r="M133" s="8"/>
      <c r="N133" s="8"/>
      <c r="O133" s="8"/>
      <c r="P133" s="8"/>
      <c r="Q133" s="8"/>
      <c r="R133" s="8"/>
      <c r="S133" s="8"/>
      <c r="T133" s="273"/>
      <c r="U133" s="8"/>
      <c r="V133" s="494"/>
      <c r="W133" s="12">
        <v>89</v>
      </c>
      <c r="X133" s="1089"/>
      <c r="Y133" s="765"/>
      <c r="Z133" s="156"/>
      <c r="AA133" s="8"/>
      <c r="AB133" s="8"/>
      <c r="AC133" s="8"/>
      <c r="AD133" s="8"/>
      <c r="AE133" s="8"/>
      <c r="AF133" s="8"/>
      <c r="AG133" s="8"/>
      <c r="AH133" s="8"/>
      <c r="AI133" s="8"/>
      <c r="AJ133" s="8"/>
      <c r="AK133" s="8"/>
      <c r="AL133" s="8"/>
      <c r="AM133" s="8"/>
      <c r="AN133" s="273"/>
      <c r="AO133" s="8"/>
      <c r="AP133" s="8"/>
      <c r="AQ133" s="8"/>
      <c r="AR133" s="8"/>
      <c r="AS133" s="8"/>
      <c r="AT133" s="8"/>
      <c r="AU133" s="8"/>
    </row>
    <row r="134" spans="1:47" ht="12.75" customHeight="1" x14ac:dyDescent="0.2">
      <c r="A134" s="8"/>
      <c r="B134" s="494"/>
      <c r="C134" s="12">
        <v>90</v>
      </c>
      <c r="D134" s="1089"/>
      <c r="E134" s="765"/>
      <c r="F134" s="156"/>
      <c r="G134" s="8"/>
      <c r="H134" s="8"/>
      <c r="I134" s="8"/>
      <c r="J134" s="8"/>
      <c r="K134" s="8"/>
      <c r="L134" s="8"/>
      <c r="M134" s="8"/>
      <c r="N134" s="8"/>
      <c r="O134" s="8"/>
      <c r="P134" s="8"/>
      <c r="Q134" s="8"/>
      <c r="R134" s="8"/>
      <c r="S134" s="8"/>
      <c r="T134" s="273"/>
      <c r="U134" s="8"/>
      <c r="V134" s="494"/>
      <c r="W134" s="12">
        <v>90</v>
      </c>
      <c r="X134" s="1089"/>
      <c r="Y134" s="765"/>
      <c r="Z134" s="156"/>
      <c r="AA134" s="8"/>
      <c r="AB134" s="8"/>
      <c r="AC134" s="8"/>
      <c r="AD134" s="8"/>
      <c r="AE134" s="8"/>
      <c r="AF134" s="8"/>
      <c r="AG134" s="8"/>
      <c r="AH134" s="8"/>
      <c r="AI134" s="8"/>
      <c r="AJ134" s="8"/>
      <c r="AK134" s="8"/>
      <c r="AL134" s="8"/>
      <c r="AM134" s="8"/>
      <c r="AN134" s="273"/>
      <c r="AO134" s="8"/>
      <c r="AP134" s="8"/>
      <c r="AQ134" s="8"/>
      <c r="AR134" s="8"/>
      <c r="AS134" s="8"/>
      <c r="AT134" s="8"/>
      <c r="AU134" s="8"/>
    </row>
    <row r="135" spans="1:47" ht="12.75" customHeight="1" x14ac:dyDescent="0.2">
      <c r="A135" s="8"/>
      <c r="B135" s="494"/>
      <c r="C135" s="12">
        <v>91</v>
      </c>
      <c r="D135" s="1089"/>
      <c r="E135" s="765"/>
      <c r="F135" s="156"/>
      <c r="G135" s="8"/>
      <c r="H135" s="8"/>
      <c r="I135" s="8"/>
      <c r="J135" s="8"/>
      <c r="K135" s="8"/>
      <c r="L135" s="8"/>
      <c r="M135" s="8"/>
      <c r="N135" s="8"/>
      <c r="O135" s="8"/>
      <c r="P135" s="8"/>
      <c r="Q135" s="8"/>
      <c r="R135" s="8"/>
      <c r="S135" s="8"/>
      <c r="T135" s="273"/>
      <c r="U135" s="8"/>
      <c r="V135" s="494"/>
      <c r="W135" s="12">
        <v>91</v>
      </c>
      <c r="X135" s="1089"/>
      <c r="Y135" s="765"/>
      <c r="Z135" s="156"/>
      <c r="AA135" s="8"/>
      <c r="AB135" s="8"/>
      <c r="AC135" s="8"/>
      <c r="AD135" s="8"/>
      <c r="AE135" s="8"/>
      <c r="AF135" s="8"/>
      <c r="AG135" s="8"/>
      <c r="AH135" s="8"/>
      <c r="AI135" s="8"/>
      <c r="AJ135" s="8"/>
      <c r="AK135" s="8"/>
      <c r="AL135" s="8"/>
      <c r="AM135" s="8"/>
      <c r="AN135" s="273"/>
      <c r="AO135" s="8"/>
      <c r="AP135" s="8"/>
      <c r="AQ135" s="8"/>
      <c r="AR135" s="8"/>
      <c r="AS135" s="8"/>
      <c r="AT135" s="8"/>
      <c r="AU135" s="8"/>
    </row>
    <row r="136" spans="1:47" ht="12.75" customHeight="1" x14ac:dyDescent="0.2">
      <c r="A136" s="8"/>
      <c r="B136" s="494"/>
      <c r="C136" s="12">
        <v>92</v>
      </c>
      <c r="D136" s="1089"/>
      <c r="E136" s="765"/>
      <c r="F136" s="156"/>
      <c r="G136" s="8"/>
      <c r="H136" s="8"/>
      <c r="I136" s="8"/>
      <c r="J136" s="8"/>
      <c r="K136" s="8"/>
      <c r="L136" s="8"/>
      <c r="M136" s="8"/>
      <c r="N136" s="8"/>
      <c r="O136" s="8"/>
      <c r="P136" s="8"/>
      <c r="Q136" s="8"/>
      <c r="R136" s="8"/>
      <c r="S136" s="8"/>
      <c r="T136" s="273"/>
      <c r="U136" s="8"/>
      <c r="V136" s="494"/>
      <c r="W136" s="12">
        <v>92</v>
      </c>
      <c r="X136" s="1089"/>
      <c r="Y136" s="765"/>
      <c r="Z136" s="156"/>
      <c r="AA136" s="8"/>
      <c r="AB136" s="8"/>
      <c r="AC136" s="8"/>
      <c r="AD136" s="8"/>
      <c r="AE136" s="8"/>
      <c r="AF136" s="8"/>
      <c r="AG136" s="8"/>
      <c r="AH136" s="8"/>
      <c r="AI136" s="8"/>
      <c r="AJ136" s="8"/>
      <c r="AK136" s="8"/>
      <c r="AL136" s="8"/>
      <c r="AM136" s="8"/>
      <c r="AN136" s="273"/>
      <c r="AO136" s="8"/>
      <c r="AP136" s="8"/>
      <c r="AQ136" s="8"/>
      <c r="AR136" s="8"/>
      <c r="AS136" s="8"/>
      <c r="AT136" s="8"/>
      <c r="AU136" s="8"/>
    </row>
    <row r="137" spans="1:47" ht="12.75" customHeight="1" x14ac:dyDescent="0.2">
      <c r="A137" s="8"/>
      <c r="B137" s="494"/>
      <c r="C137" s="12">
        <v>93</v>
      </c>
      <c r="D137" s="1089"/>
      <c r="E137" s="765"/>
      <c r="F137" s="156"/>
      <c r="G137" s="8"/>
      <c r="H137" s="8"/>
      <c r="I137" s="8"/>
      <c r="J137" s="8"/>
      <c r="K137" s="8"/>
      <c r="L137" s="8"/>
      <c r="M137" s="8"/>
      <c r="N137" s="8"/>
      <c r="O137" s="8"/>
      <c r="P137" s="8"/>
      <c r="Q137" s="8"/>
      <c r="R137" s="8"/>
      <c r="S137" s="8"/>
      <c r="T137" s="273"/>
      <c r="U137" s="8"/>
      <c r="V137" s="494"/>
      <c r="W137" s="12">
        <v>93</v>
      </c>
      <c r="X137" s="1089"/>
      <c r="Y137" s="765"/>
      <c r="Z137" s="156"/>
      <c r="AA137" s="8"/>
      <c r="AB137" s="8"/>
      <c r="AC137" s="8"/>
      <c r="AD137" s="8"/>
      <c r="AE137" s="8"/>
      <c r="AF137" s="8"/>
      <c r="AG137" s="8"/>
      <c r="AH137" s="8"/>
      <c r="AI137" s="8"/>
      <c r="AJ137" s="8"/>
      <c r="AK137" s="8"/>
      <c r="AL137" s="8"/>
      <c r="AM137" s="8"/>
      <c r="AN137" s="273"/>
      <c r="AO137" s="8"/>
      <c r="AP137" s="8"/>
      <c r="AQ137" s="8"/>
      <c r="AR137" s="8"/>
      <c r="AS137" s="8"/>
      <c r="AT137" s="8"/>
      <c r="AU137" s="8"/>
    </row>
    <row r="138" spans="1:47" ht="12.75" customHeight="1" x14ac:dyDescent="0.2">
      <c r="A138" s="8"/>
      <c r="B138" s="494"/>
      <c r="C138" s="12">
        <v>94</v>
      </c>
      <c r="D138" s="1089"/>
      <c r="E138" s="765"/>
      <c r="F138" s="156"/>
      <c r="G138" s="8"/>
      <c r="H138" s="8"/>
      <c r="I138" s="8"/>
      <c r="J138" s="8"/>
      <c r="K138" s="8"/>
      <c r="L138" s="8"/>
      <c r="M138" s="8"/>
      <c r="N138" s="8"/>
      <c r="O138" s="8"/>
      <c r="P138" s="8"/>
      <c r="Q138" s="8"/>
      <c r="R138" s="8"/>
      <c r="S138" s="8"/>
      <c r="T138" s="273"/>
      <c r="U138" s="8"/>
      <c r="V138" s="494"/>
      <c r="W138" s="12">
        <v>94</v>
      </c>
      <c r="X138" s="1089"/>
      <c r="Y138" s="765"/>
      <c r="Z138" s="156"/>
      <c r="AA138" s="8"/>
      <c r="AB138" s="8"/>
      <c r="AC138" s="8"/>
      <c r="AD138" s="8"/>
      <c r="AE138" s="8"/>
      <c r="AF138" s="8"/>
      <c r="AG138" s="8"/>
      <c r="AH138" s="8"/>
      <c r="AI138" s="8"/>
      <c r="AJ138" s="8"/>
      <c r="AK138" s="8"/>
      <c r="AL138" s="8"/>
      <c r="AM138" s="8"/>
      <c r="AN138" s="273"/>
      <c r="AO138" s="8"/>
      <c r="AP138" s="8"/>
      <c r="AQ138" s="8"/>
      <c r="AR138" s="8"/>
      <c r="AS138" s="8"/>
      <c r="AT138" s="8"/>
      <c r="AU138" s="8"/>
    </row>
    <row r="139" spans="1:47" ht="12.75" customHeight="1" x14ac:dyDescent="0.2">
      <c r="A139" s="8"/>
      <c r="B139" s="494"/>
      <c r="C139" s="12">
        <v>95</v>
      </c>
      <c r="D139" s="1089"/>
      <c r="E139" s="765"/>
      <c r="F139" s="156"/>
      <c r="G139" s="8"/>
      <c r="H139" s="8"/>
      <c r="I139" s="8"/>
      <c r="J139" s="8"/>
      <c r="K139" s="8"/>
      <c r="L139" s="8"/>
      <c r="M139" s="8"/>
      <c r="N139" s="8"/>
      <c r="O139" s="8"/>
      <c r="P139" s="8"/>
      <c r="Q139" s="8"/>
      <c r="R139" s="8"/>
      <c r="S139" s="8"/>
      <c r="T139" s="273"/>
      <c r="U139" s="8"/>
      <c r="V139" s="494"/>
      <c r="W139" s="12">
        <v>95</v>
      </c>
      <c r="X139" s="1089"/>
      <c r="Y139" s="765"/>
      <c r="Z139" s="156"/>
      <c r="AA139" s="8"/>
      <c r="AB139" s="8"/>
      <c r="AC139" s="8"/>
      <c r="AD139" s="8"/>
      <c r="AE139" s="8"/>
      <c r="AF139" s="8"/>
      <c r="AG139" s="8"/>
      <c r="AH139" s="8"/>
      <c r="AI139" s="8"/>
      <c r="AJ139" s="8"/>
      <c r="AK139" s="8"/>
      <c r="AL139" s="8"/>
      <c r="AM139" s="8"/>
      <c r="AN139" s="273"/>
      <c r="AO139" s="8"/>
      <c r="AP139" s="8"/>
      <c r="AQ139" s="8"/>
      <c r="AR139" s="8"/>
      <c r="AS139" s="8"/>
      <c r="AT139" s="8"/>
      <c r="AU139" s="8"/>
    </row>
    <row r="140" spans="1:47" ht="12.75" customHeight="1" x14ac:dyDescent="0.2">
      <c r="A140" s="8"/>
      <c r="B140" s="494"/>
      <c r="C140" s="12">
        <v>96</v>
      </c>
      <c r="D140" s="1089"/>
      <c r="E140" s="765"/>
      <c r="F140" s="156"/>
      <c r="G140" s="8"/>
      <c r="H140" s="8"/>
      <c r="I140" s="8"/>
      <c r="J140" s="8"/>
      <c r="K140" s="8"/>
      <c r="L140" s="8"/>
      <c r="M140" s="8"/>
      <c r="N140" s="8"/>
      <c r="O140" s="8"/>
      <c r="P140" s="8"/>
      <c r="Q140" s="8"/>
      <c r="R140" s="8"/>
      <c r="S140" s="8"/>
      <c r="T140" s="273"/>
      <c r="U140" s="8"/>
      <c r="V140" s="494"/>
      <c r="W140" s="12">
        <v>96</v>
      </c>
      <c r="X140" s="1089"/>
      <c r="Y140" s="765"/>
      <c r="Z140" s="156"/>
      <c r="AA140" s="8"/>
      <c r="AB140" s="8"/>
      <c r="AC140" s="8"/>
      <c r="AD140" s="8"/>
      <c r="AE140" s="8"/>
      <c r="AF140" s="8"/>
      <c r="AG140" s="8"/>
      <c r="AH140" s="8"/>
      <c r="AI140" s="8"/>
      <c r="AJ140" s="8"/>
      <c r="AK140" s="8"/>
      <c r="AL140" s="8"/>
      <c r="AM140" s="8"/>
      <c r="AN140" s="273"/>
      <c r="AO140" s="8"/>
      <c r="AP140" s="8"/>
      <c r="AQ140" s="8"/>
      <c r="AR140" s="8"/>
      <c r="AS140" s="8"/>
      <c r="AT140" s="8"/>
      <c r="AU140" s="8"/>
    </row>
    <row r="141" spans="1:47" ht="12.75" customHeight="1" x14ac:dyDescent="0.2">
      <c r="A141" s="8"/>
      <c r="B141" s="494"/>
      <c r="C141" s="12">
        <v>97</v>
      </c>
      <c r="D141" s="1089"/>
      <c r="E141" s="765"/>
      <c r="F141" s="156"/>
      <c r="G141" s="8"/>
      <c r="H141" s="8"/>
      <c r="I141" s="8"/>
      <c r="J141" s="8"/>
      <c r="K141" s="8"/>
      <c r="L141" s="8"/>
      <c r="M141" s="8"/>
      <c r="N141" s="8"/>
      <c r="O141" s="8"/>
      <c r="P141" s="8"/>
      <c r="Q141" s="8"/>
      <c r="R141" s="8"/>
      <c r="S141" s="8"/>
      <c r="T141" s="273"/>
      <c r="U141" s="8"/>
      <c r="V141" s="494"/>
      <c r="W141" s="12">
        <v>97</v>
      </c>
      <c r="X141" s="1089"/>
      <c r="Y141" s="765"/>
      <c r="Z141" s="156"/>
      <c r="AA141" s="8"/>
      <c r="AB141" s="8"/>
      <c r="AC141" s="8"/>
      <c r="AD141" s="8"/>
      <c r="AE141" s="8"/>
      <c r="AF141" s="8"/>
      <c r="AG141" s="8"/>
      <c r="AH141" s="8"/>
      <c r="AI141" s="8"/>
      <c r="AJ141" s="8"/>
      <c r="AK141" s="8"/>
      <c r="AL141" s="8"/>
      <c r="AM141" s="8"/>
      <c r="AN141" s="273"/>
      <c r="AO141" s="8"/>
      <c r="AP141" s="8"/>
      <c r="AQ141" s="8"/>
      <c r="AR141" s="8"/>
      <c r="AS141" s="8"/>
      <c r="AT141" s="8"/>
      <c r="AU141" s="8"/>
    </row>
    <row r="142" spans="1:47" ht="12.75" customHeight="1" x14ac:dyDescent="0.2">
      <c r="A142" s="8"/>
      <c r="B142" s="494"/>
      <c r="C142" s="12">
        <v>98</v>
      </c>
      <c r="D142" s="1089"/>
      <c r="E142" s="765"/>
      <c r="F142" s="156"/>
      <c r="G142" s="8"/>
      <c r="H142" s="8"/>
      <c r="I142" s="8"/>
      <c r="J142" s="8"/>
      <c r="K142" s="8"/>
      <c r="L142" s="8"/>
      <c r="M142" s="8"/>
      <c r="N142" s="8"/>
      <c r="O142" s="8"/>
      <c r="P142" s="8"/>
      <c r="Q142" s="8"/>
      <c r="R142" s="8"/>
      <c r="S142" s="8"/>
      <c r="T142" s="273"/>
      <c r="U142" s="8"/>
      <c r="V142" s="494"/>
      <c r="W142" s="12">
        <v>98</v>
      </c>
      <c r="X142" s="1089"/>
      <c r="Y142" s="765"/>
      <c r="Z142" s="156"/>
      <c r="AA142" s="8"/>
      <c r="AB142" s="8"/>
      <c r="AC142" s="8"/>
      <c r="AD142" s="8"/>
      <c r="AE142" s="8"/>
      <c r="AF142" s="8"/>
      <c r="AG142" s="8"/>
      <c r="AH142" s="8"/>
      <c r="AI142" s="8"/>
      <c r="AJ142" s="8"/>
      <c r="AK142" s="8"/>
      <c r="AL142" s="8"/>
      <c r="AM142" s="8"/>
      <c r="AN142" s="273"/>
      <c r="AO142" s="8"/>
      <c r="AP142" s="8"/>
      <c r="AQ142" s="8"/>
      <c r="AR142" s="8"/>
      <c r="AS142" s="8"/>
      <c r="AT142" s="8"/>
      <c r="AU142" s="8"/>
    </row>
    <row r="143" spans="1:47" ht="12.75" customHeight="1" x14ac:dyDescent="0.2">
      <c r="A143" s="8"/>
      <c r="B143" s="494"/>
      <c r="C143" s="12">
        <v>99</v>
      </c>
      <c r="D143" s="1089"/>
      <c r="E143" s="765"/>
      <c r="F143" s="156"/>
      <c r="G143" s="8"/>
      <c r="H143" s="8"/>
      <c r="I143" s="8"/>
      <c r="J143" s="8"/>
      <c r="K143" s="8"/>
      <c r="L143" s="8"/>
      <c r="M143" s="8"/>
      <c r="N143" s="8"/>
      <c r="O143" s="8"/>
      <c r="P143" s="8"/>
      <c r="Q143" s="8"/>
      <c r="R143" s="8"/>
      <c r="S143" s="8"/>
      <c r="T143" s="273"/>
      <c r="U143" s="8"/>
      <c r="V143" s="494"/>
      <c r="W143" s="12">
        <v>99</v>
      </c>
      <c r="X143" s="1089"/>
      <c r="Y143" s="765"/>
      <c r="Z143" s="156"/>
      <c r="AA143" s="8"/>
      <c r="AB143" s="8"/>
      <c r="AC143" s="8"/>
      <c r="AD143" s="8"/>
      <c r="AE143" s="8"/>
      <c r="AF143" s="8"/>
      <c r="AG143" s="8"/>
      <c r="AH143" s="8"/>
      <c r="AI143" s="8"/>
      <c r="AJ143" s="8"/>
      <c r="AK143" s="8"/>
      <c r="AL143" s="8"/>
      <c r="AM143" s="8"/>
      <c r="AN143" s="273"/>
      <c r="AO143" s="8"/>
      <c r="AP143" s="8"/>
      <c r="AQ143" s="8"/>
      <c r="AR143" s="8"/>
      <c r="AS143" s="8"/>
      <c r="AT143" s="8"/>
      <c r="AU143" s="8"/>
    </row>
    <row r="144" spans="1:47" ht="12.75" customHeight="1" x14ac:dyDescent="0.2">
      <c r="A144" s="8"/>
      <c r="B144" s="494"/>
      <c r="C144" s="12">
        <v>100</v>
      </c>
      <c r="D144" s="1089"/>
      <c r="E144" s="765"/>
      <c r="F144" s="156"/>
      <c r="G144" s="8"/>
      <c r="H144" s="8"/>
      <c r="I144" s="8"/>
      <c r="J144" s="8"/>
      <c r="K144" s="8"/>
      <c r="L144" s="8"/>
      <c r="M144" s="8"/>
      <c r="N144" s="8"/>
      <c r="O144" s="8"/>
      <c r="P144" s="8"/>
      <c r="Q144" s="8"/>
      <c r="R144" s="8"/>
      <c r="S144" s="8"/>
      <c r="T144" s="273"/>
      <c r="U144" s="8"/>
      <c r="V144" s="494"/>
      <c r="W144" s="12">
        <v>100</v>
      </c>
      <c r="X144" s="1089"/>
      <c r="Y144" s="765"/>
      <c r="Z144" s="156"/>
      <c r="AA144" s="8"/>
      <c r="AB144" s="8"/>
      <c r="AC144" s="8"/>
      <c r="AD144" s="8"/>
      <c r="AE144" s="8"/>
      <c r="AF144" s="8"/>
      <c r="AG144" s="8"/>
      <c r="AH144" s="8"/>
      <c r="AI144" s="8"/>
      <c r="AJ144" s="8"/>
      <c r="AK144" s="8"/>
      <c r="AL144" s="8"/>
      <c r="AM144" s="8"/>
      <c r="AN144" s="273"/>
      <c r="AO144" s="8"/>
      <c r="AP144" s="8"/>
      <c r="AQ144" s="8"/>
      <c r="AR144" s="8"/>
      <c r="AS144" s="8"/>
      <c r="AT144" s="8"/>
      <c r="AU144" s="8"/>
    </row>
    <row r="145" spans="1:47" ht="12.75" customHeight="1" x14ac:dyDescent="0.2">
      <c r="A145" s="8"/>
      <c r="B145" s="494"/>
      <c r="C145" s="12">
        <v>101</v>
      </c>
      <c r="D145" s="1089"/>
      <c r="E145" s="765"/>
      <c r="F145" s="156"/>
      <c r="G145" s="8"/>
      <c r="H145" s="8"/>
      <c r="I145" s="8"/>
      <c r="J145" s="8"/>
      <c r="K145" s="8"/>
      <c r="L145" s="8"/>
      <c r="M145" s="8"/>
      <c r="N145" s="8"/>
      <c r="O145" s="8"/>
      <c r="P145" s="8"/>
      <c r="Q145" s="8"/>
      <c r="R145" s="8"/>
      <c r="S145" s="8"/>
      <c r="T145" s="273"/>
      <c r="U145" s="8"/>
      <c r="V145" s="494"/>
      <c r="W145" s="12">
        <v>101</v>
      </c>
      <c r="X145" s="1089"/>
      <c r="Y145" s="765"/>
      <c r="Z145" s="156"/>
      <c r="AA145" s="8"/>
      <c r="AB145" s="8"/>
      <c r="AC145" s="8"/>
      <c r="AD145" s="8"/>
      <c r="AE145" s="8"/>
      <c r="AF145" s="8"/>
      <c r="AG145" s="8"/>
      <c r="AH145" s="8"/>
      <c r="AI145" s="8"/>
      <c r="AJ145" s="8"/>
      <c r="AK145" s="8"/>
      <c r="AL145" s="8"/>
      <c r="AM145" s="8"/>
      <c r="AN145" s="273"/>
      <c r="AO145" s="8"/>
      <c r="AP145" s="8"/>
      <c r="AQ145" s="8"/>
      <c r="AR145" s="8"/>
      <c r="AS145" s="8"/>
      <c r="AT145" s="8"/>
      <c r="AU145" s="8"/>
    </row>
    <row r="146" spans="1:47" ht="12.75" customHeight="1" x14ac:dyDescent="0.2">
      <c r="A146" s="8"/>
      <c r="B146" s="494"/>
      <c r="C146" s="12">
        <v>102</v>
      </c>
      <c r="D146" s="1089"/>
      <c r="E146" s="765"/>
      <c r="F146" s="156"/>
      <c r="G146" s="8"/>
      <c r="H146" s="8"/>
      <c r="I146" s="8"/>
      <c r="J146" s="8"/>
      <c r="K146" s="8"/>
      <c r="L146" s="8"/>
      <c r="M146" s="8"/>
      <c r="N146" s="8"/>
      <c r="O146" s="8"/>
      <c r="P146" s="8"/>
      <c r="Q146" s="8"/>
      <c r="R146" s="8"/>
      <c r="S146" s="8"/>
      <c r="T146" s="273"/>
      <c r="U146" s="8"/>
      <c r="V146" s="494"/>
      <c r="W146" s="12">
        <v>102</v>
      </c>
      <c r="X146" s="1089"/>
      <c r="Y146" s="765"/>
      <c r="Z146" s="156"/>
      <c r="AA146" s="8"/>
      <c r="AB146" s="8"/>
      <c r="AC146" s="8"/>
      <c r="AD146" s="8"/>
      <c r="AE146" s="8"/>
      <c r="AF146" s="8"/>
      <c r="AG146" s="8"/>
      <c r="AH146" s="8"/>
      <c r="AI146" s="8"/>
      <c r="AJ146" s="8"/>
      <c r="AK146" s="8"/>
      <c r="AL146" s="8"/>
      <c r="AM146" s="8"/>
      <c r="AN146" s="273"/>
      <c r="AO146" s="8"/>
      <c r="AP146" s="8"/>
      <c r="AQ146" s="8"/>
      <c r="AR146" s="8"/>
      <c r="AS146" s="8"/>
      <c r="AT146" s="8"/>
      <c r="AU146" s="8"/>
    </row>
    <row r="147" spans="1:47" ht="12.75" customHeight="1" x14ac:dyDescent="0.2">
      <c r="A147" s="8"/>
      <c r="B147" s="494"/>
      <c r="C147" s="12">
        <v>103</v>
      </c>
      <c r="D147" s="1089"/>
      <c r="E147" s="765"/>
      <c r="F147" s="156"/>
      <c r="G147" s="8"/>
      <c r="H147" s="8"/>
      <c r="I147" s="8"/>
      <c r="J147" s="8"/>
      <c r="K147" s="8"/>
      <c r="L147" s="8"/>
      <c r="M147" s="8"/>
      <c r="N147" s="8"/>
      <c r="O147" s="8"/>
      <c r="P147" s="8"/>
      <c r="Q147" s="8"/>
      <c r="R147" s="8"/>
      <c r="S147" s="8"/>
      <c r="T147" s="273"/>
      <c r="U147" s="8"/>
      <c r="V147" s="494"/>
      <c r="W147" s="12">
        <v>103</v>
      </c>
      <c r="X147" s="1089"/>
      <c r="Y147" s="765"/>
      <c r="Z147" s="156"/>
      <c r="AA147" s="8"/>
      <c r="AB147" s="8"/>
      <c r="AC147" s="8"/>
      <c r="AD147" s="8"/>
      <c r="AE147" s="8"/>
      <c r="AF147" s="8"/>
      <c r="AG147" s="8"/>
      <c r="AH147" s="8"/>
      <c r="AI147" s="8"/>
      <c r="AJ147" s="8"/>
      <c r="AK147" s="8"/>
      <c r="AL147" s="8"/>
      <c r="AM147" s="8"/>
      <c r="AN147" s="273"/>
      <c r="AO147" s="8"/>
      <c r="AP147" s="8"/>
      <c r="AQ147" s="8"/>
      <c r="AR147" s="8"/>
      <c r="AS147" s="8"/>
      <c r="AT147" s="8"/>
      <c r="AU147" s="8"/>
    </row>
    <row r="148" spans="1:47" ht="12.75" customHeight="1" x14ac:dyDescent="0.2">
      <c r="A148" s="8"/>
      <c r="B148" s="494"/>
      <c r="C148" s="12">
        <v>104</v>
      </c>
      <c r="D148" s="1089"/>
      <c r="E148" s="765"/>
      <c r="F148" s="156"/>
      <c r="G148" s="8"/>
      <c r="H148" s="8"/>
      <c r="I148" s="8"/>
      <c r="J148" s="8"/>
      <c r="K148" s="8"/>
      <c r="L148" s="8"/>
      <c r="M148" s="8"/>
      <c r="N148" s="8"/>
      <c r="O148" s="8"/>
      <c r="P148" s="8"/>
      <c r="Q148" s="8"/>
      <c r="R148" s="8"/>
      <c r="S148" s="8"/>
      <c r="T148" s="273"/>
      <c r="U148" s="8"/>
      <c r="V148" s="494"/>
      <c r="W148" s="12">
        <v>104</v>
      </c>
      <c r="X148" s="1089"/>
      <c r="Y148" s="765"/>
      <c r="Z148" s="156"/>
      <c r="AA148" s="8"/>
      <c r="AB148" s="8"/>
      <c r="AC148" s="8"/>
      <c r="AD148" s="8"/>
      <c r="AE148" s="8"/>
      <c r="AF148" s="8"/>
      <c r="AG148" s="8"/>
      <c r="AH148" s="8"/>
      <c r="AI148" s="8"/>
      <c r="AJ148" s="8"/>
      <c r="AK148" s="8"/>
      <c r="AL148" s="8"/>
      <c r="AM148" s="8"/>
      <c r="AN148" s="273"/>
      <c r="AO148" s="8"/>
      <c r="AP148" s="8"/>
      <c r="AQ148" s="8"/>
      <c r="AR148" s="8"/>
      <c r="AS148" s="8"/>
      <c r="AT148" s="8"/>
      <c r="AU148" s="8"/>
    </row>
    <row r="149" spans="1:47" ht="12.75" customHeight="1" x14ac:dyDescent="0.2">
      <c r="A149" s="8"/>
      <c r="B149" s="494"/>
      <c r="C149" s="12">
        <v>105</v>
      </c>
      <c r="D149" s="1089"/>
      <c r="E149" s="765"/>
      <c r="F149" s="156"/>
      <c r="G149" s="8"/>
      <c r="H149" s="8"/>
      <c r="I149" s="8"/>
      <c r="J149" s="8"/>
      <c r="K149" s="8"/>
      <c r="L149" s="8"/>
      <c r="M149" s="8"/>
      <c r="N149" s="8"/>
      <c r="O149" s="8"/>
      <c r="P149" s="8"/>
      <c r="Q149" s="8"/>
      <c r="R149" s="8"/>
      <c r="S149" s="8"/>
      <c r="T149" s="273"/>
      <c r="U149" s="8"/>
      <c r="V149" s="494"/>
      <c r="W149" s="12">
        <v>105</v>
      </c>
      <c r="X149" s="1089"/>
      <c r="Y149" s="765"/>
      <c r="Z149" s="156"/>
      <c r="AA149" s="8"/>
      <c r="AB149" s="8"/>
      <c r="AC149" s="8"/>
      <c r="AD149" s="8"/>
      <c r="AE149" s="8"/>
      <c r="AF149" s="8"/>
      <c r="AG149" s="8"/>
      <c r="AH149" s="8"/>
      <c r="AI149" s="8"/>
      <c r="AJ149" s="8"/>
      <c r="AK149" s="8"/>
      <c r="AL149" s="8"/>
      <c r="AM149" s="8"/>
      <c r="AN149" s="273"/>
      <c r="AO149" s="8"/>
      <c r="AP149" s="8"/>
      <c r="AQ149" s="8"/>
      <c r="AR149" s="8"/>
      <c r="AS149" s="8"/>
      <c r="AT149" s="8"/>
      <c r="AU149" s="8"/>
    </row>
    <row r="150" spans="1:47" ht="12.75" customHeight="1" x14ac:dyDescent="0.2">
      <c r="A150" s="8"/>
      <c r="B150" s="494"/>
      <c r="C150" s="12">
        <v>106</v>
      </c>
      <c r="D150" s="1089"/>
      <c r="E150" s="765"/>
      <c r="F150" s="156"/>
      <c r="G150" s="8"/>
      <c r="H150" s="8"/>
      <c r="I150" s="8"/>
      <c r="J150" s="8"/>
      <c r="K150" s="8"/>
      <c r="L150" s="8"/>
      <c r="M150" s="8"/>
      <c r="N150" s="8"/>
      <c r="O150" s="8"/>
      <c r="P150" s="8"/>
      <c r="Q150" s="8"/>
      <c r="R150" s="8"/>
      <c r="S150" s="8"/>
      <c r="T150" s="273"/>
      <c r="U150" s="8"/>
      <c r="V150" s="494"/>
      <c r="W150" s="12">
        <v>106</v>
      </c>
      <c r="X150" s="1089"/>
      <c r="Y150" s="765"/>
      <c r="Z150" s="156"/>
      <c r="AA150" s="8"/>
      <c r="AB150" s="8"/>
      <c r="AC150" s="8"/>
      <c r="AD150" s="8"/>
      <c r="AE150" s="8"/>
      <c r="AF150" s="8"/>
      <c r="AG150" s="8"/>
      <c r="AH150" s="8"/>
      <c r="AI150" s="8"/>
      <c r="AJ150" s="8"/>
      <c r="AK150" s="8"/>
      <c r="AL150" s="8"/>
      <c r="AM150" s="8"/>
      <c r="AN150" s="273"/>
      <c r="AO150" s="8"/>
      <c r="AP150" s="8"/>
      <c r="AQ150" s="8"/>
      <c r="AR150" s="8"/>
      <c r="AS150" s="8"/>
      <c r="AT150" s="8"/>
      <c r="AU150" s="8"/>
    </row>
    <row r="151" spans="1:47" ht="12.75" customHeight="1" x14ac:dyDescent="0.2">
      <c r="A151" s="8"/>
      <c r="B151" s="494"/>
      <c r="C151" s="12">
        <v>107</v>
      </c>
      <c r="D151" s="1089"/>
      <c r="E151" s="765"/>
      <c r="F151" s="156"/>
      <c r="G151" s="8"/>
      <c r="H151" s="8"/>
      <c r="I151" s="8"/>
      <c r="J151" s="8"/>
      <c r="K151" s="8"/>
      <c r="L151" s="8"/>
      <c r="M151" s="8"/>
      <c r="N151" s="8"/>
      <c r="O151" s="8"/>
      <c r="P151" s="8"/>
      <c r="Q151" s="8"/>
      <c r="R151" s="8"/>
      <c r="S151" s="8"/>
      <c r="T151" s="273"/>
      <c r="U151" s="8"/>
      <c r="V151" s="494"/>
      <c r="W151" s="12">
        <v>107</v>
      </c>
      <c r="X151" s="1089"/>
      <c r="Y151" s="765"/>
      <c r="Z151" s="156"/>
      <c r="AA151" s="8"/>
      <c r="AB151" s="8"/>
      <c r="AC151" s="8"/>
      <c r="AD151" s="8"/>
      <c r="AE151" s="8"/>
      <c r="AF151" s="8"/>
      <c r="AG151" s="8"/>
      <c r="AH151" s="8"/>
      <c r="AI151" s="8"/>
      <c r="AJ151" s="8"/>
      <c r="AK151" s="8"/>
      <c r="AL151" s="8"/>
      <c r="AM151" s="8"/>
      <c r="AN151" s="273"/>
      <c r="AO151" s="8"/>
      <c r="AP151" s="8"/>
      <c r="AQ151" s="8"/>
      <c r="AR151" s="8"/>
      <c r="AS151" s="8"/>
      <c r="AT151" s="8"/>
      <c r="AU151" s="8"/>
    </row>
    <row r="152" spans="1:47" ht="12.75" customHeight="1" x14ac:dyDescent="0.2">
      <c r="A152" s="8"/>
      <c r="B152" s="494"/>
      <c r="C152" s="12">
        <v>108</v>
      </c>
      <c r="D152" s="1089"/>
      <c r="E152" s="765"/>
      <c r="F152" s="156"/>
      <c r="G152" s="8"/>
      <c r="H152" s="8"/>
      <c r="I152" s="8"/>
      <c r="J152" s="8"/>
      <c r="K152" s="8"/>
      <c r="L152" s="8"/>
      <c r="M152" s="8"/>
      <c r="N152" s="8"/>
      <c r="O152" s="8"/>
      <c r="P152" s="8"/>
      <c r="Q152" s="8"/>
      <c r="R152" s="8"/>
      <c r="S152" s="8"/>
      <c r="T152" s="273"/>
      <c r="U152" s="8"/>
      <c r="V152" s="494"/>
      <c r="W152" s="12">
        <v>108</v>
      </c>
      <c r="X152" s="1089"/>
      <c r="Y152" s="765"/>
      <c r="Z152" s="156"/>
      <c r="AA152" s="8"/>
      <c r="AB152" s="8"/>
      <c r="AC152" s="8"/>
      <c r="AD152" s="8"/>
      <c r="AE152" s="8"/>
      <c r="AF152" s="8"/>
      <c r="AG152" s="8"/>
      <c r="AH152" s="8"/>
      <c r="AI152" s="8"/>
      <c r="AJ152" s="8"/>
      <c r="AK152" s="8"/>
      <c r="AL152" s="8"/>
      <c r="AM152" s="8"/>
      <c r="AN152" s="273"/>
      <c r="AO152" s="8"/>
      <c r="AP152" s="8"/>
      <c r="AQ152" s="8"/>
      <c r="AR152" s="8"/>
      <c r="AS152" s="8"/>
      <c r="AT152" s="8"/>
      <c r="AU152" s="8"/>
    </row>
    <row r="153" spans="1:47" ht="12.75" customHeight="1" x14ac:dyDescent="0.2">
      <c r="A153" s="8"/>
      <c r="B153" s="494"/>
      <c r="C153" s="12">
        <v>109</v>
      </c>
      <c r="D153" s="1089"/>
      <c r="E153" s="765"/>
      <c r="F153" s="156"/>
      <c r="G153" s="8"/>
      <c r="H153" s="8"/>
      <c r="I153" s="8"/>
      <c r="J153" s="8"/>
      <c r="K153" s="8"/>
      <c r="L153" s="8"/>
      <c r="M153" s="8"/>
      <c r="N153" s="8"/>
      <c r="O153" s="8"/>
      <c r="P153" s="8"/>
      <c r="Q153" s="8"/>
      <c r="R153" s="8"/>
      <c r="S153" s="8"/>
      <c r="T153" s="273"/>
      <c r="U153" s="8"/>
      <c r="V153" s="494"/>
      <c r="W153" s="12">
        <v>109</v>
      </c>
      <c r="X153" s="1089"/>
      <c r="Y153" s="765"/>
      <c r="Z153" s="156"/>
      <c r="AA153" s="8"/>
      <c r="AB153" s="8"/>
      <c r="AC153" s="8"/>
      <c r="AD153" s="8"/>
      <c r="AE153" s="8"/>
      <c r="AF153" s="8"/>
      <c r="AG153" s="8"/>
      <c r="AH153" s="8"/>
      <c r="AI153" s="8"/>
      <c r="AJ153" s="8"/>
      <c r="AK153" s="8"/>
      <c r="AL153" s="8"/>
      <c r="AM153" s="8"/>
      <c r="AN153" s="273"/>
      <c r="AO153" s="8"/>
      <c r="AP153" s="8"/>
      <c r="AQ153" s="8"/>
      <c r="AR153" s="8"/>
      <c r="AS153" s="8"/>
      <c r="AT153" s="8"/>
      <c r="AU153" s="8"/>
    </row>
    <row r="154" spans="1:47" ht="12.75" customHeight="1" x14ac:dyDescent="0.2">
      <c r="A154" s="8"/>
      <c r="B154" s="494"/>
      <c r="C154" s="12">
        <v>110</v>
      </c>
      <c r="D154" s="1089"/>
      <c r="E154" s="765"/>
      <c r="F154" s="156"/>
      <c r="G154" s="8"/>
      <c r="H154" s="8"/>
      <c r="I154" s="8"/>
      <c r="J154" s="8"/>
      <c r="K154" s="8"/>
      <c r="L154" s="8"/>
      <c r="M154" s="8"/>
      <c r="N154" s="8"/>
      <c r="O154" s="8"/>
      <c r="P154" s="8"/>
      <c r="Q154" s="8"/>
      <c r="R154" s="8"/>
      <c r="S154" s="8"/>
      <c r="T154" s="273"/>
      <c r="U154" s="8"/>
      <c r="V154" s="494"/>
      <c r="W154" s="12">
        <v>110</v>
      </c>
      <c r="X154" s="1089"/>
      <c r="Y154" s="765"/>
      <c r="Z154" s="156"/>
      <c r="AA154" s="8"/>
      <c r="AB154" s="8"/>
      <c r="AC154" s="8"/>
      <c r="AD154" s="8"/>
      <c r="AE154" s="8"/>
      <c r="AF154" s="8"/>
      <c r="AG154" s="8"/>
      <c r="AH154" s="8"/>
      <c r="AI154" s="8"/>
      <c r="AJ154" s="8"/>
      <c r="AK154" s="8"/>
      <c r="AL154" s="8"/>
      <c r="AM154" s="8"/>
      <c r="AN154" s="273"/>
      <c r="AO154" s="8"/>
      <c r="AP154" s="8"/>
      <c r="AQ154" s="8"/>
      <c r="AR154" s="8"/>
      <c r="AS154" s="8"/>
      <c r="AT154" s="8"/>
      <c r="AU154" s="8"/>
    </row>
    <row r="155" spans="1:47" ht="12.75" customHeight="1" x14ac:dyDescent="0.2">
      <c r="A155" s="8"/>
      <c r="B155" s="494"/>
      <c r="C155" s="12">
        <v>111</v>
      </c>
      <c r="D155" s="1089"/>
      <c r="E155" s="765"/>
      <c r="F155" s="156"/>
      <c r="G155" s="8"/>
      <c r="H155" s="8"/>
      <c r="I155" s="8"/>
      <c r="J155" s="8"/>
      <c r="K155" s="8"/>
      <c r="L155" s="8"/>
      <c r="M155" s="8"/>
      <c r="N155" s="8"/>
      <c r="O155" s="8"/>
      <c r="P155" s="8"/>
      <c r="Q155" s="8"/>
      <c r="R155" s="8"/>
      <c r="S155" s="8"/>
      <c r="T155" s="273"/>
      <c r="U155" s="8"/>
      <c r="V155" s="494"/>
      <c r="W155" s="12">
        <v>111</v>
      </c>
      <c r="X155" s="1089"/>
      <c r="Y155" s="765"/>
      <c r="Z155" s="156"/>
      <c r="AA155" s="8"/>
      <c r="AB155" s="8"/>
      <c r="AC155" s="8"/>
      <c r="AD155" s="8"/>
      <c r="AE155" s="8"/>
      <c r="AF155" s="8"/>
      <c r="AG155" s="8"/>
      <c r="AH155" s="8"/>
      <c r="AI155" s="8"/>
      <c r="AJ155" s="8"/>
      <c r="AK155" s="8"/>
      <c r="AL155" s="8"/>
      <c r="AM155" s="8"/>
      <c r="AN155" s="273"/>
      <c r="AO155" s="8"/>
      <c r="AP155" s="8"/>
      <c r="AQ155" s="8"/>
      <c r="AR155" s="8"/>
      <c r="AS155" s="8"/>
      <c r="AT155" s="8"/>
      <c r="AU155" s="8"/>
    </row>
    <row r="156" spans="1:47" ht="12.75" customHeight="1" x14ac:dyDescent="0.2">
      <c r="A156" s="8"/>
      <c r="B156" s="494"/>
      <c r="C156" s="12">
        <v>112</v>
      </c>
      <c r="D156" s="1089"/>
      <c r="E156" s="765"/>
      <c r="F156" s="156"/>
      <c r="G156" s="8"/>
      <c r="H156" s="8"/>
      <c r="I156" s="8"/>
      <c r="J156" s="8"/>
      <c r="K156" s="8"/>
      <c r="L156" s="8"/>
      <c r="M156" s="8"/>
      <c r="N156" s="8"/>
      <c r="O156" s="8"/>
      <c r="P156" s="8"/>
      <c r="Q156" s="8"/>
      <c r="R156" s="8"/>
      <c r="S156" s="8"/>
      <c r="T156" s="273"/>
      <c r="U156" s="8"/>
      <c r="V156" s="494"/>
      <c r="W156" s="12">
        <v>112</v>
      </c>
      <c r="X156" s="1089"/>
      <c r="Y156" s="765"/>
      <c r="Z156" s="156"/>
      <c r="AA156" s="8"/>
      <c r="AB156" s="8"/>
      <c r="AC156" s="8"/>
      <c r="AD156" s="8"/>
      <c r="AE156" s="8"/>
      <c r="AF156" s="8"/>
      <c r="AG156" s="8"/>
      <c r="AH156" s="8"/>
      <c r="AI156" s="8"/>
      <c r="AJ156" s="8"/>
      <c r="AK156" s="8"/>
      <c r="AL156" s="8"/>
      <c r="AM156" s="8"/>
      <c r="AN156" s="273"/>
      <c r="AO156" s="8"/>
      <c r="AP156" s="8"/>
      <c r="AQ156" s="8"/>
      <c r="AR156" s="8"/>
      <c r="AS156" s="8"/>
      <c r="AT156" s="8"/>
      <c r="AU156" s="8"/>
    </row>
    <row r="157" spans="1:47" ht="12.75" customHeight="1" x14ac:dyDescent="0.2">
      <c r="A157" s="8"/>
      <c r="B157" s="494"/>
      <c r="C157" s="12">
        <v>113</v>
      </c>
      <c r="D157" s="1089"/>
      <c r="E157" s="765"/>
      <c r="F157" s="156"/>
      <c r="G157" s="8"/>
      <c r="H157" s="8"/>
      <c r="I157" s="8"/>
      <c r="J157" s="8"/>
      <c r="K157" s="8"/>
      <c r="L157" s="8"/>
      <c r="M157" s="8"/>
      <c r="N157" s="8"/>
      <c r="O157" s="8"/>
      <c r="P157" s="8"/>
      <c r="Q157" s="8"/>
      <c r="R157" s="8"/>
      <c r="S157" s="8"/>
      <c r="T157" s="273"/>
      <c r="U157" s="8"/>
      <c r="V157" s="494"/>
      <c r="W157" s="12">
        <v>113</v>
      </c>
      <c r="X157" s="1089"/>
      <c r="Y157" s="765"/>
      <c r="Z157" s="156"/>
      <c r="AA157" s="8"/>
      <c r="AB157" s="8"/>
      <c r="AC157" s="8"/>
      <c r="AD157" s="8"/>
      <c r="AE157" s="8"/>
      <c r="AF157" s="8"/>
      <c r="AG157" s="8"/>
      <c r="AH157" s="8"/>
      <c r="AI157" s="8"/>
      <c r="AJ157" s="8"/>
      <c r="AK157" s="8"/>
      <c r="AL157" s="8"/>
      <c r="AM157" s="8"/>
      <c r="AN157" s="273"/>
      <c r="AO157" s="8"/>
      <c r="AP157" s="8"/>
      <c r="AQ157" s="8"/>
      <c r="AR157" s="8"/>
      <c r="AS157" s="8"/>
      <c r="AT157" s="8"/>
      <c r="AU157" s="8"/>
    </row>
    <row r="158" spans="1:47" ht="12.75" customHeight="1" x14ac:dyDescent="0.2">
      <c r="A158" s="8"/>
      <c r="B158" s="494"/>
      <c r="C158" s="12">
        <v>114</v>
      </c>
      <c r="D158" s="1089"/>
      <c r="E158" s="765"/>
      <c r="F158" s="156"/>
      <c r="G158" s="8"/>
      <c r="H158" s="8"/>
      <c r="I158" s="8"/>
      <c r="J158" s="8"/>
      <c r="K158" s="8"/>
      <c r="L158" s="8"/>
      <c r="M158" s="8"/>
      <c r="N158" s="8"/>
      <c r="O158" s="8"/>
      <c r="P158" s="8"/>
      <c r="Q158" s="8"/>
      <c r="R158" s="8"/>
      <c r="S158" s="8"/>
      <c r="T158" s="273"/>
      <c r="U158" s="8"/>
      <c r="V158" s="494"/>
      <c r="W158" s="12">
        <v>114</v>
      </c>
      <c r="X158" s="1089"/>
      <c r="Y158" s="765"/>
      <c r="Z158" s="156"/>
      <c r="AA158" s="8"/>
      <c r="AB158" s="8"/>
      <c r="AC158" s="8"/>
      <c r="AD158" s="8"/>
      <c r="AE158" s="8"/>
      <c r="AF158" s="8"/>
      <c r="AG158" s="8"/>
      <c r="AH158" s="8"/>
      <c r="AI158" s="8"/>
      <c r="AJ158" s="8"/>
      <c r="AK158" s="8"/>
      <c r="AL158" s="8"/>
      <c r="AM158" s="8"/>
      <c r="AN158" s="273"/>
      <c r="AO158" s="8"/>
      <c r="AP158" s="8"/>
      <c r="AQ158" s="8"/>
      <c r="AR158" s="8"/>
      <c r="AS158" s="8"/>
      <c r="AT158" s="8"/>
      <c r="AU158" s="8"/>
    </row>
    <row r="159" spans="1:47" ht="12.75" customHeight="1" x14ac:dyDescent="0.2">
      <c r="A159" s="8"/>
      <c r="B159" s="494"/>
      <c r="C159" s="12">
        <v>115</v>
      </c>
      <c r="D159" s="1089"/>
      <c r="E159" s="765"/>
      <c r="F159" s="156"/>
      <c r="G159" s="8"/>
      <c r="H159" s="8"/>
      <c r="I159" s="8"/>
      <c r="J159" s="8"/>
      <c r="K159" s="8"/>
      <c r="L159" s="8"/>
      <c r="M159" s="8"/>
      <c r="N159" s="8"/>
      <c r="O159" s="8"/>
      <c r="P159" s="8"/>
      <c r="Q159" s="8"/>
      <c r="R159" s="8"/>
      <c r="S159" s="8"/>
      <c r="T159" s="273"/>
      <c r="U159" s="8"/>
      <c r="V159" s="494"/>
      <c r="W159" s="12">
        <v>115</v>
      </c>
      <c r="X159" s="1089"/>
      <c r="Y159" s="765"/>
      <c r="Z159" s="156"/>
      <c r="AA159" s="8"/>
      <c r="AB159" s="8"/>
      <c r="AC159" s="8"/>
      <c r="AD159" s="8"/>
      <c r="AE159" s="8"/>
      <c r="AF159" s="8"/>
      <c r="AG159" s="8"/>
      <c r="AH159" s="8"/>
      <c r="AI159" s="8"/>
      <c r="AJ159" s="8"/>
      <c r="AK159" s="8"/>
      <c r="AL159" s="8"/>
      <c r="AM159" s="8"/>
      <c r="AN159" s="273"/>
      <c r="AO159" s="8"/>
      <c r="AP159" s="8"/>
      <c r="AQ159" s="8"/>
      <c r="AR159" s="8"/>
      <c r="AS159" s="8"/>
      <c r="AT159" s="8"/>
      <c r="AU159" s="8"/>
    </row>
    <row r="160" spans="1:47" ht="12.75" customHeight="1" x14ac:dyDescent="0.2">
      <c r="A160" s="8"/>
      <c r="B160" s="494"/>
      <c r="C160" s="12">
        <v>116</v>
      </c>
      <c r="D160" s="1089"/>
      <c r="E160" s="765"/>
      <c r="F160" s="156"/>
      <c r="G160" s="8"/>
      <c r="H160" s="8"/>
      <c r="I160" s="8"/>
      <c r="J160" s="8"/>
      <c r="K160" s="8"/>
      <c r="L160" s="8"/>
      <c r="M160" s="8"/>
      <c r="N160" s="8"/>
      <c r="O160" s="8"/>
      <c r="P160" s="8"/>
      <c r="Q160" s="8"/>
      <c r="R160" s="8"/>
      <c r="S160" s="8"/>
      <c r="T160" s="273"/>
      <c r="U160" s="8"/>
      <c r="V160" s="494"/>
      <c r="W160" s="12">
        <v>116</v>
      </c>
      <c r="X160" s="1089"/>
      <c r="Y160" s="765"/>
      <c r="Z160" s="156"/>
      <c r="AA160" s="8"/>
      <c r="AB160" s="8"/>
      <c r="AC160" s="8"/>
      <c r="AD160" s="8"/>
      <c r="AE160" s="8"/>
      <c r="AF160" s="8"/>
      <c r="AG160" s="8"/>
      <c r="AH160" s="8"/>
      <c r="AI160" s="8"/>
      <c r="AJ160" s="8"/>
      <c r="AK160" s="8"/>
      <c r="AL160" s="8"/>
      <c r="AM160" s="8"/>
      <c r="AN160" s="273"/>
      <c r="AO160" s="8"/>
      <c r="AP160" s="8"/>
      <c r="AQ160" s="8"/>
      <c r="AR160" s="8"/>
      <c r="AS160" s="8"/>
      <c r="AT160" s="8"/>
      <c r="AU160" s="8"/>
    </row>
    <row r="161" spans="1:47" ht="12.75" customHeight="1" x14ac:dyDescent="0.2">
      <c r="A161" s="8"/>
      <c r="B161" s="494"/>
      <c r="C161" s="12">
        <v>117</v>
      </c>
      <c r="D161" s="1089"/>
      <c r="E161" s="765"/>
      <c r="F161" s="156"/>
      <c r="G161" s="8"/>
      <c r="H161" s="8"/>
      <c r="I161" s="8"/>
      <c r="J161" s="8"/>
      <c r="K161" s="8"/>
      <c r="L161" s="8"/>
      <c r="M161" s="8"/>
      <c r="N161" s="8"/>
      <c r="O161" s="8"/>
      <c r="P161" s="8"/>
      <c r="Q161" s="8"/>
      <c r="R161" s="8"/>
      <c r="S161" s="8"/>
      <c r="T161" s="273"/>
      <c r="U161" s="8"/>
      <c r="V161" s="494"/>
      <c r="W161" s="12">
        <v>117</v>
      </c>
      <c r="X161" s="1089"/>
      <c r="Y161" s="765"/>
      <c r="Z161" s="156"/>
      <c r="AA161" s="8"/>
      <c r="AB161" s="8"/>
      <c r="AC161" s="8"/>
      <c r="AD161" s="8"/>
      <c r="AE161" s="8"/>
      <c r="AF161" s="8"/>
      <c r="AG161" s="8"/>
      <c r="AH161" s="8"/>
      <c r="AI161" s="8"/>
      <c r="AJ161" s="8"/>
      <c r="AK161" s="8"/>
      <c r="AL161" s="8"/>
      <c r="AM161" s="8"/>
      <c r="AN161" s="273"/>
      <c r="AO161" s="8"/>
      <c r="AP161" s="8"/>
      <c r="AQ161" s="8"/>
      <c r="AR161" s="8"/>
      <c r="AS161" s="8"/>
      <c r="AT161" s="8"/>
      <c r="AU161" s="8"/>
    </row>
    <row r="162" spans="1:47" ht="12.75" customHeight="1" x14ac:dyDescent="0.2">
      <c r="A162" s="8"/>
      <c r="B162" s="494"/>
      <c r="C162" s="12">
        <v>118</v>
      </c>
      <c r="D162" s="1089"/>
      <c r="E162" s="765"/>
      <c r="F162" s="156"/>
      <c r="G162" s="8"/>
      <c r="H162" s="8"/>
      <c r="I162" s="8"/>
      <c r="J162" s="8"/>
      <c r="K162" s="8"/>
      <c r="L162" s="8"/>
      <c r="M162" s="8"/>
      <c r="N162" s="8"/>
      <c r="O162" s="8"/>
      <c r="P162" s="8"/>
      <c r="Q162" s="8"/>
      <c r="R162" s="8"/>
      <c r="S162" s="8"/>
      <c r="T162" s="273"/>
      <c r="U162" s="8"/>
      <c r="V162" s="494"/>
      <c r="W162" s="12">
        <v>118</v>
      </c>
      <c r="X162" s="1089"/>
      <c r="Y162" s="765"/>
      <c r="Z162" s="156"/>
      <c r="AA162" s="8"/>
      <c r="AB162" s="8"/>
      <c r="AC162" s="8"/>
      <c r="AD162" s="8"/>
      <c r="AE162" s="8"/>
      <c r="AF162" s="8"/>
      <c r="AG162" s="8"/>
      <c r="AH162" s="8"/>
      <c r="AI162" s="8"/>
      <c r="AJ162" s="8"/>
      <c r="AK162" s="8"/>
      <c r="AL162" s="8"/>
      <c r="AM162" s="8"/>
      <c r="AN162" s="273"/>
      <c r="AO162" s="8"/>
      <c r="AP162" s="8"/>
      <c r="AQ162" s="8"/>
      <c r="AR162" s="8"/>
      <c r="AS162" s="8"/>
      <c r="AT162" s="8"/>
      <c r="AU162" s="8"/>
    </row>
    <row r="163" spans="1:47" ht="12.75" customHeight="1" x14ac:dyDescent="0.2">
      <c r="A163" s="8"/>
      <c r="B163" s="494"/>
      <c r="C163" s="12">
        <v>119</v>
      </c>
      <c r="D163" s="1089"/>
      <c r="E163" s="765"/>
      <c r="F163" s="156"/>
      <c r="G163" s="8"/>
      <c r="H163" s="8"/>
      <c r="I163" s="8"/>
      <c r="J163" s="8"/>
      <c r="K163" s="8"/>
      <c r="L163" s="8"/>
      <c r="M163" s="8"/>
      <c r="N163" s="8"/>
      <c r="O163" s="8"/>
      <c r="P163" s="8"/>
      <c r="Q163" s="8"/>
      <c r="R163" s="8"/>
      <c r="S163" s="8"/>
      <c r="T163" s="273"/>
      <c r="U163" s="8"/>
      <c r="V163" s="494"/>
      <c r="W163" s="12">
        <v>119</v>
      </c>
      <c r="X163" s="1089"/>
      <c r="Y163" s="765"/>
      <c r="Z163" s="156"/>
      <c r="AA163" s="8"/>
      <c r="AB163" s="8"/>
      <c r="AC163" s="8"/>
      <c r="AD163" s="8"/>
      <c r="AE163" s="8"/>
      <c r="AF163" s="8"/>
      <c r="AG163" s="8"/>
      <c r="AH163" s="8"/>
      <c r="AI163" s="8"/>
      <c r="AJ163" s="8"/>
      <c r="AK163" s="8"/>
      <c r="AL163" s="8"/>
      <c r="AM163" s="8"/>
      <c r="AN163" s="273"/>
      <c r="AO163" s="8"/>
      <c r="AP163" s="8"/>
      <c r="AQ163" s="8"/>
      <c r="AR163" s="8"/>
      <c r="AS163" s="8"/>
      <c r="AT163" s="8"/>
      <c r="AU163" s="8"/>
    </row>
    <row r="164" spans="1:47" ht="12.75" customHeight="1" x14ac:dyDescent="0.2">
      <c r="A164" s="8"/>
      <c r="B164" s="494"/>
      <c r="C164" s="12">
        <v>120</v>
      </c>
      <c r="D164" s="1089"/>
      <c r="E164" s="765"/>
      <c r="F164" s="156"/>
      <c r="G164" s="8"/>
      <c r="H164" s="8"/>
      <c r="I164" s="8"/>
      <c r="J164" s="8"/>
      <c r="K164" s="8"/>
      <c r="L164" s="8"/>
      <c r="M164" s="8"/>
      <c r="N164" s="8"/>
      <c r="O164" s="8"/>
      <c r="P164" s="8"/>
      <c r="Q164" s="8"/>
      <c r="R164" s="8"/>
      <c r="S164" s="8"/>
      <c r="T164" s="273"/>
      <c r="U164" s="8"/>
      <c r="V164" s="494"/>
      <c r="W164" s="12">
        <v>120</v>
      </c>
      <c r="X164" s="1089"/>
      <c r="Y164" s="765"/>
      <c r="Z164" s="156"/>
      <c r="AA164" s="8"/>
      <c r="AB164" s="8"/>
      <c r="AC164" s="8"/>
      <c r="AD164" s="8"/>
      <c r="AE164" s="8"/>
      <c r="AF164" s="8"/>
      <c r="AG164" s="8"/>
      <c r="AH164" s="8"/>
      <c r="AI164" s="8"/>
      <c r="AJ164" s="8"/>
      <c r="AK164" s="8"/>
      <c r="AL164" s="8"/>
      <c r="AM164" s="8"/>
      <c r="AN164" s="273"/>
      <c r="AO164" s="8"/>
      <c r="AP164" s="8"/>
      <c r="AQ164" s="8"/>
      <c r="AR164" s="8"/>
      <c r="AS164" s="8"/>
      <c r="AT164" s="8"/>
      <c r="AU164" s="8"/>
    </row>
    <row r="165" spans="1:47" ht="12.75" customHeight="1" x14ac:dyDescent="0.2">
      <c r="A165" s="8"/>
      <c r="B165" s="8"/>
      <c r="C165" s="12">
        <v>121</v>
      </c>
      <c r="D165" s="1089"/>
      <c r="E165" s="765"/>
      <c r="F165" s="156"/>
      <c r="G165" s="8"/>
      <c r="H165" s="8"/>
      <c r="I165" s="8"/>
      <c r="J165" s="8"/>
      <c r="K165" s="8"/>
      <c r="L165" s="8"/>
      <c r="M165" s="8"/>
      <c r="N165" s="8"/>
      <c r="O165" s="8"/>
      <c r="P165" s="8"/>
      <c r="Q165" s="8"/>
      <c r="R165" s="8"/>
      <c r="S165" s="8"/>
      <c r="T165" s="273"/>
      <c r="U165" s="8"/>
      <c r="V165" s="8"/>
      <c r="W165" s="12">
        <v>121</v>
      </c>
      <c r="X165" s="1089"/>
      <c r="Y165" s="765"/>
      <c r="Z165" s="156"/>
      <c r="AA165" s="8"/>
      <c r="AB165" s="8"/>
      <c r="AC165" s="8"/>
      <c r="AD165" s="8"/>
      <c r="AE165" s="8"/>
      <c r="AF165" s="8"/>
      <c r="AG165" s="8"/>
      <c r="AH165" s="8"/>
      <c r="AI165" s="8"/>
      <c r="AJ165" s="8"/>
      <c r="AK165" s="8"/>
      <c r="AL165" s="8"/>
      <c r="AM165" s="8"/>
      <c r="AN165" s="273"/>
      <c r="AO165" s="8"/>
      <c r="AP165" s="8"/>
      <c r="AQ165" s="8"/>
      <c r="AR165" s="8"/>
      <c r="AS165" s="8"/>
      <c r="AT165" s="8"/>
      <c r="AU165" s="8"/>
    </row>
    <row r="166" spans="1:47" ht="12.75" customHeight="1" x14ac:dyDescent="0.2">
      <c r="A166" s="8"/>
      <c r="C166" s="12">
        <v>122</v>
      </c>
      <c r="D166" s="1089"/>
      <c r="E166" s="765"/>
      <c r="F166" s="156"/>
      <c r="T166" s="273"/>
      <c r="U166" s="8"/>
      <c r="W166" s="12">
        <v>122</v>
      </c>
      <c r="X166" s="1089"/>
      <c r="Y166" s="765"/>
      <c r="Z166" s="156"/>
      <c r="AN166" s="273"/>
      <c r="AO166" s="8"/>
      <c r="AP166" s="8"/>
      <c r="AQ166" s="8"/>
      <c r="AR166" s="8"/>
      <c r="AS166" s="8"/>
      <c r="AT166" s="8"/>
      <c r="AU166" s="8"/>
    </row>
    <row r="167" spans="1:47" ht="12.75" customHeight="1" x14ac:dyDescent="0.2">
      <c r="A167" s="8"/>
      <c r="C167" s="12">
        <v>123</v>
      </c>
      <c r="D167" s="1089"/>
      <c r="E167" s="765"/>
      <c r="F167" s="156"/>
      <c r="T167" s="273"/>
      <c r="U167" s="8"/>
      <c r="W167" s="12">
        <v>123</v>
      </c>
      <c r="X167" s="1089"/>
      <c r="Y167" s="765"/>
      <c r="Z167" s="156"/>
      <c r="AN167" s="273"/>
      <c r="AO167" s="8"/>
      <c r="AP167" s="8"/>
      <c r="AQ167" s="8"/>
      <c r="AR167" s="8"/>
      <c r="AS167" s="8"/>
      <c r="AT167" s="8"/>
      <c r="AU167" s="8"/>
    </row>
    <row r="168" spans="1:47" ht="12.75" customHeight="1" x14ac:dyDescent="0.2">
      <c r="A168" s="8"/>
      <c r="C168" s="12">
        <v>124</v>
      </c>
      <c r="D168" s="1089"/>
      <c r="E168" s="765"/>
      <c r="F168" s="156"/>
      <c r="T168" s="273"/>
      <c r="U168" s="8"/>
      <c r="W168" s="12">
        <v>124</v>
      </c>
      <c r="X168" s="1089"/>
      <c r="Y168" s="765"/>
      <c r="Z168" s="156"/>
      <c r="AN168" s="273"/>
      <c r="AO168" s="8"/>
      <c r="AP168" s="8"/>
      <c r="AQ168" s="8"/>
      <c r="AR168" s="8"/>
      <c r="AS168" s="8"/>
      <c r="AT168" s="8"/>
      <c r="AU168" s="8"/>
    </row>
    <row r="169" spans="1:47" ht="12.75" customHeight="1" x14ac:dyDescent="0.2">
      <c r="A169" s="8"/>
      <c r="C169" s="12">
        <v>125</v>
      </c>
      <c r="D169" s="1089"/>
      <c r="E169" s="765"/>
      <c r="F169" s="156"/>
      <c r="T169" s="273"/>
      <c r="U169" s="8"/>
      <c r="W169" s="12">
        <v>125</v>
      </c>
      <c r="X169" s="1089"/>
      <c r="Y169" s="765"/>
      <c r="Z169" s="156"/>
      <c r="AN169" s="273"/>
      <c r="AO169" s="8"/>
      <c r="AP169" s="8"/>
      <c r="AQ169" s="8"/>
      <c r="AR169" s="8"/>
      <c r="AS169" s="8"/>
      <c r="AT169" s="8"/>
      <c r="AU169" s="8"/>
    </row>
    <row r="170" spans="1:47" ht="12.75" customHeight="1" x14ac:dyDescent="0.2">
      <c r="A170" s="8"/>
      <c r="C170" s="12">
        <v>126</v>
      </c>
      <c r="D170" s="1089"/>
      <c r="E170" s="765"/>
      <c r="F170" s="156"/>
      <c r="T170" s="273"/>
      <c r="U170" s="8"/>
      <c r="W170" s="12">
        <v>126</v>
      </c>
      <c r="X170" s="1089"/>
      <c r="Y170" s="765"/>
      <c r="Z170" s="156"/>
      <c r="AN170" s="273"/>
      <c r="AO170" s="8"/>
      <c r="AP170" s="8"/>
      <c r="AQ170" s="8"/>
      <c r="AR170" s="8"/>
      <c r="AS170" s="8"/>
      <c r="AT170" s="8"/>
      <c r="AU170" s="8"/>
    </row>
    <row r="171" spans="1:47" ht="12.75" customHeight="1" x14ac:dyDescent="0.2">
      <c r="A171" s="8"/>
      <c r="C171" s="12">
        <v>127</v>
      </c>
      <c r="D171" s="1089"/>
      <c r="E171" s="765"/>
      <c r="F171" s="156"/>
      <c r="T171" s="273"/>
      <c r="U171" s="8"/>
      <c r="W171" s="12">
        <v>127</v>
      </c>
      <c r="X171" s="1089"/>
      <c r="Y171" s="765"/>
      <c r="Z171" s="156"/>
      <c r="AN171" s="273"/>
      <c r="AO171" s="8"/>
      <c r="AP171" s="8"/>
      <c r="AQ171" s="8"/>
      <c r="AR171" s="8"/>
      <c r="AS171" s="8"/>
      <c r="AT171" s="8"/>
      <c r="AU171" s="8"/>
    </row>
    <row r="172" spans="1:47" ht="12.75" customHeight="1" x14ac:dyDescent="0.2">
      <c r="A172" s="8"/>
      <c r="C172" s="12">
        <v>128</v>
      </c>
      <c r="D172" s="1089"/>
      <c r="E172" s="765"/>
      <c r="F172" s="156"/>
      <c r="T172" s="273"/>
      <c r="U172" s="8"/>
      <c r="W172" s="12">
        <v>128</v>
      </c>
      <c r="X172" s="1089"/>
      <c r="Y172" s="765"/>
      <c r="Z172" s="156"/>
      <c r="AN172" s="273"/>
      <c r="AO172" s="8"/>
      <c r="AP172" s="8"/>
      <c r="AQ172" s="8"/>
      <c r="AR172" s="8"/>
      <c r="AS172" s="8"/>
      <c r="AT172" s="8"/>
      <c r="AU172" s="8"/>
    </row>
    <row r="173" spans="1:47" ht="12.75" customHeight="1" x14ac:dyDescent="0.2">
      <c r="A173" s="8"/>
      <c r="C173" s="12">
        <v>129</v>
      </c>
      <c r="D173" s="1089"/>
      <c r="E173" s="765"/>
      <c r="F173" s="156"/>
      <c r="T173" s="273"/>
      <c r="U173" s="8"/>
      <c r="W173" s="12">
        <v>129</v>
      </c>
      <c r="X173" s="1089"/>
      <c r="Y173" s="765"/>
      <c r="Z173" s="156"/>
      <c r="AN173" s="273"/>
      <c r="AO173" s="8"/>
      <c r="AP173" s="8"/>
      <c r="AQ173" s="8"/>
      <c r="AR173" s="8"/>
      <c r="AS173" s="8"/>
      <c r="AT173" s="8"/>
      <c r="AU173" s="8"/>
    </row>
    <row r="174" spans="1:47" ht="12.75" customHeight="1" x14ac:dyDescent="0.2">
      <c r="A174" s="8"/>
      <c r="C174" s="12">
        <v>130</v>
      </c>
      <c r="D174" s="1089"/>
      <c r="E174" s="765"/>
      <c r="F174" s="156"/>
      <c r="T174" s="273"/>
      <c r="U174" s="8"/>
      <c r="W174" s="12">
        <v>130</v>
      </c>
      <c r="X174" s="1089"/>
      <c r="Y174" s="765"/>
      <c r="Z174" s="156"/>
      <c r="AN174" s="273"/>
      <c r="AO174" s="8"/>
      <c r="AP174" s="8"/>
      <c r="AQ174" s="8"/>
      <c r="AR174" s="8"/>
      <c r="AS174" s="8"/>
      <c r="AT174" s="8"/>
      <c r="AU174" s="8"/>
    </row>
    <row r="175" spans="1:47" ht="12.75" customHeight="1" x14ac:dyDescent="0.2">
      <c r="A175" s="8"/>
      <c r="C175" s="12">
        <v>131</v>
      </c>
      <c r="D175" s="1089"/>
      <c r="E175" s="765"/>
      <c r="F175" s="156"/>
      <c r="T175" s="273"/>
      <c r="U175" s="8"/>
      <c r="W175" s="12">
        <v>131</v>
      </c>
      <c r="X175" s="1089"/>
      <c r="Y175" s="765"/>
      <c r="Z175" s="156"/>
      <c r="AN175" s="273"/>
      <c r="AO175" s="8"/>
      <c r="AP175" s="8"/>
      <c r="AQ175" s="8"/>
      <c r="AR175" s="8"/>
      <c r="AS175" s="8"/>
      <c r="AT175" s="8"/>
      <c r="AU175" s="8"/>
    </row>
    <row r="176" spans="1:47" ht="12.75" customHeight="1" x14ac:dyDescent="0.2">
      <c r="A176" s="8"/>
      <c r="C176" s="12">
        <v>132</v>
      </c>
      <c r="D176" s="1089"/>
      <c r="E176" s="765"/>
      <c r="F176" s="156"/>
      <c r="T176" s="273"/>
      <c r="U176" s="8"/>
      <c r="W176" s="12">
        <v>132</v>
      </c>
      <c r="X176" s="1089"/>
      <c r="Y176" s="765"/>
      <c r="Z176" s="156"/>
      <c r="AN176" s="273"/>
      <c r="AO176" s="8"/>
      <c r="AP176" s="8"/>
      <c r="AQ176" s="8"/>
      <c r="AR176" s="8"/>
      <c r="AS176" s="8"/>
      <c r="AT176" s="8"/>
      <c r="AU176" s="8"/>
    </row>
    <row r="177" spans="1:47" ht="12.75" customHeight="1" x14ac:dyDescent="0.2">
      <c r="A177" s="8"/>
      <c r="C177" s="12">
        <v>133</v>
      </c>
      <c r="D177" s="1089"/>
      <c r="E177" s="765"/>
      <c r="F177" s="156"/>
      <c r="T177" s="273"/>
      <c r="U177" s="8"/>
      <c r="W177" s="12">
        <v>133</v>
      </c>
      <c r="X177" s="1089"/>
      <c r="Y177" s="765"/>
      <c r="Z177" s="156"/>
      <c r="AN177" s="273"/>
      <c r="AO177" s="8"/>
      <c r="AP177" s="8"/>
      <c r="AQ177" s="8"/>
      <c r="AR177" s="8"/>
      <c r="AS177" s="8"/>
      <c r="AT177" s="8"/>
      <c r="AU177" s="8"/>
    </row>
    <row r="178" spans="1:47" ht="12.75" customHeight="1" x14ac:dyDescent="0.2">
      <c r="A178" s="8"/>
      <c r="C178" s="12">
        <v>134</v>
      </c>
      <c r="D178" s="1089"/>
      <c r="E178" s="765"/>
      <c r="F178" s="156"/>
      <c r="T178" s="273"/>
      <c r="U178" s="8"/>
      <c r="W178" s="12">
        <v>134</v>
      </c>
      <c r="X178" s="1089"/>
      <c r="Y178" s="765"/>
      <c r="Z178" s="156"/>
      <c r="AN178" s="273"/>
      <c r="AO178" s="8"/>
      <c r="AP178" s="8"/>
      <c r="AQ178" s="8"/>
      <c r="AR178" s="8"/>
      <c r="AS178" s="8"/>
      <c r="AT178" s="8"/>
      <c r="AU178" s="8"/>
    </row>
    <row r="179" spans="1:47" ht="12.75" customHeight="1" x14ac:dyDescent="0.2">
      <c r="A179" s="8"/>
      <c r="C179" s="12">
        <v>135</v>
      </c>
      <c r="D179" s="1089"/>
      <c r="E179" s="765"/>
      <c r="F179" s="156"/>
      <c r="T179" s="273"/>
      <c r="U179" s="8"/>
      <c r="W179" s="12">
        <v>135</v>
      </c>
      <c r="X179" s="1089"/>
      <c r="Y179" s="765"/>
      <c r="Z179" s="156"/>
      <c r="AN179" s="273"/>
      <c r="AO179" s="8"/>
      <c r="AP179" s="8"/>
      <c r="AQ179" s="8"/>
      <c r="AR179" s="8"/>
      <c r="AS179" s="8"/>
      <c r="AT179" s="8"/>
      <c r="AU179" s="8"/>
    </row>
    <row r="180" spans="1:47" ht="12.75" customHeight="1" x14ac:dyDescent="0.2">
      <c r="A180" s="8"/>
      <c r="C180" s="12">
        <v>136</v>
      </c>
      <c r="D180" s="1089"/>
      <c r="E180" s="765"/>
      <c r="F180" s="156"/>
      <c r="T180" s="273"/>
      <c r="U180" s="8"/>
      <c r="W180" s="12">
        <v>136</v>
      </c>
      <c r="X180" s="1089"/>
      <c r="Y180" s="765"/>
      <c r="Z180" s="156"/>
      <c r="AN180" s="273"/>
      <c r="AO180" s="8"/>
      <c r="AP180" s="8"/>
      <c r="AQ180" s="8"/>
      <c r="AR180" s="8"/>
      <c r="AS180" s="8"/>
      <c r="AT180" s="8"/>
      <c r="AU180" s="8"/>
    </row>
    <row r="181" spans="1:47" ht="12.75" customHeight="1" x14ac:dyDescent="0.2">
      <c r="A181" s="8"/>
      <c r="C181" s="12">
        <v>137</v>
      </c>
      <c r="D181" s="1089"/>
      <c r="E181" s="765"/>
      <c r="F181" s="156"/>
      <c r="T181" s="273"/>
      <c r="U181" s="8"/>
      <c r="W181" s="12">
        <v>137</v>
      </c>
      <c r="X181" s="1089"/>
      <c r="Y181" s="765"/>
      <c r="Z181" s="156"/>
      <c r="AN181" s="273"/>
      <c r="AO181" s="8"/>
      <c r="AP181" s="8"/>
      <c r="AQ181" s="8"/>
      <c r="AR181" s="8"/>
      <c r="AS181" s="8"/>
      <c r="AT181" s="8"/>
      <c r="AU181" s="8"/>
    </row>
    <row r="182" spans="1:47" ht="12.75" customHeight="1" x14ac:dyDescent="0.2">
      <c r="A182" s="8"/>
      <c r="C182" s="12">
        <v>138</v>
      </c>
      <c r="D182" s="1089"/>
      <c r="E182" s="765"/>
      <c r="F182" s="156"/>
      <c r="T182" s="273"/>
      <c r="U182" s="8"/>
      <c r="W182" s="12">
        <v>138</v>
      </c>
      <c r="X182" s="1089"/>
      <c r="Y182" s="765"/>
      <c r="Z182" s="156"/>
      <c r="AN182" s="273"/>
      <c r="AO182" s="8"/>
      <c r="AP182" s="8"/>
      <c r="AQ182" s="8"/>
      <c r="AR182" s="8"/>
      <c r="AS182" s="8"/>
      <c r="AT182" s="8"/>
      <c r="AU182" s="8"/>
    </row>
    <row r="183" spans="1:47" ht="12.75" customHeight="1" x14ac:dyDescent="0.2">
      <c r="A183" s="8"/>
      <c r="C183" s="12">
        <v>139</v>
      </c>
      <c r="D183" s="1089"/>
      <c r="E183" s="765"/>
      <c r="F183" s="156"/>
      <c r="T183" s="273"/>
      <c r="U183" s="8"/>
      <c r="W183" s="12">
        <v>139</v>
      </c>
      <c r="X183" s="1089"/>
      <c r="Y183" s="765"/>
      <c r="Z183" s="156"/>
      <c r="AN183" s="273"/>
      <c r="AO183" s="8"/>
      <c r="AP183" s="8"/>
      <c r="AQ183" s="8"/>
      <c r="AR183" s="8"/>
      <c r="AS183" s="8"/>
      <c r="AT183" s="8"/>
      <c r="AU183" s="8"/>
    </row>
    <row r="184" spans="1:47" ht="12.75" customHeight="1" x14ac:dyDescent="0.2">
      <c r="A184" s="8"/>
      <c r="C184" s="12">
        <v>140</v>
      </c>
      <c r="D184" s="1089"/>
      <c r="E184" s="765"/>
      <c r="F184" s="156"/>
      <c r="T184" s="273"/>
      <c r="U184" s="8"/>
      <c r="W184" s="12">
        <v>140</v>
      </c>
      <c r="X184" s="1089"/>
      <c r="Y184" s="765"/>
      <c r="Z184" s="156"/>
      <c r="AN184" s="273"/>
      <c r="AO184" s="8"/>
      <c r="AP184" s="8"/>
      <c r="AQ184" s="8"/>
      <c r="AR184" s="8"/>
      <c r="AS184" s="8"/>
      <c r="AT184" s="8"/>
      <c r="AU184" s="8"/>
    </row>
    <row r="185" spans="1:47" ht="12.75" customHeight="1" x14ac:dyDescent="0.2">
      <c r="A185" s="8"/>
      <c r="C185" s="12">
        <v>141</v>
      </c>
      <c r="D185" s="1089"/>
      <c r="E185" s="765"/>
      <c r="F185" s="156"/>
      <c r="T185" s="273"/>
      <c r="U185" s="8"/>
      <c r="W185" s="12">
        <v>141</v>
      </c>
      <c r="X185" s="1089"/>
      <c r="Y185" s="765"/>
      <c r="Z185" s="156"/>
      <c r="AN185" s="273"/>
      <c r="AO185" s="8"/>
      <c r="AP185" s="8"/>
      <c r="AQ185" s="8"/>
      <c r="AR185" s="8"/>
      <c r="AS185" s="8"/>
      <c r="AT185" s="8"/>
      <c r="AU185" s="8"/>
    </row>
    <row r="186" spans="1:47" ht="12.75" customHeight="1" x14ac:dyDescent="0.2">
      <c r="A186" s="8"/>
      <c r="C186" s="12">
        <v>142</v>
      </c>
      <c r="D186" s="1089"/>
      <c r="E186" s="765"/>
      <c r="F186" s="156"/>
      <c r="T186" s="273"/>
      <c r="U186" s="8"/>
      <c r="W186" s="12">
        <v>142</v>
      </c>
      <c r="X186" s="1089"/>
      <c r="Y186" s="765"/>
      <c r="Z186" s="156"/>
      <c r="AN186" s="273"/>
      <c r="AO186" s="8"/>
      <c r="AP186" s="8"/>
      <c r="AQ186" s="8"/>
      <c r="AR186" s="8"/>
      <c r="AS186" s="8"/>
      <c r="AT186" s="8"/>
      <c r="AU186" s="8"/>
    </row>
    <row r="187" spans="1:47" ht="12.75" customHeight="1" x14ac:dyDescent="0.2">
      <c r="A187" s="8"/>
      <c r="C187" s="12">
        <v>143</v>
      </c>
      <c r="D187" s="1089"/>
      <c r="E187" s="765"/>
      <c r="F187" s="156"/>
      <c r="T187" s="273"/>
      <c r="U187" s="8"/>
      <c r="W187" s="12">
        <v>143</v>
      </c>
      <c r="X187" s="1089"/>
      <c r="Y187" s="765"/>
      <c r="Z187" s="156"/>
      <c r="AN187" s="273"/>
      <c r="AO187" s="8"/>
      <c r="AP187" s="8"/>
      <c r="AQ187" s="8"/>
      <c r="AR187" s="8"/>
      <c r="AS187" s="8"/>
      <c r="AT187" s="8"/>
      <c r="AU187" s="8"/>
    </row>
    <row r="188" spans="1:47" ht="12.75" customHeight="1" x14ac:dyDescent="0.2">
      <c r="A188" s="8"/>
      <c r="C188" s="12">
        <v>144</v>
      </c>
      <c r="D188" s="1089"/>
      <c r="E188" s="765"/>
      <c r="F188" s="156"/>
      <c r="T188" s="273"/>
      <c r="U188" s="8"/>
      <c r="W188" s="12">
        <v>144</v>
      </c>
      <c r="X188" s="1089"/>
      <c r="Y188" s="765"/>
      <c r="Z188" s="156"/>
      <c r="AN188" s="273"/>
      <c r="AO188" s="8"/>
      <c r="AP188" s="8"/>
      <c r="AQ188" s="8"/>
      <c r="AR188" s="8"/>
      <c r="AS188" s="8"/>
      <c r="AT188" s="8"/>
      <c r="AU188" s="8"/>
    </row>
    <row r="189" spans="1:47" ht="12.75" customHeight="1" x14ac:dyDescent="0.2">
      <c r="A189" s="8"/>
      <c r="C189" s="12">
        <v>145</v>
      </c>
      <c r="D189" s="1089"/>
      <c r="E189" s="765"/>
      <c r="F189" s="156"/>
      <c r="T189" s="273"/>
      <c r="U189" s="8"/>
      <c r="W189" s="12">
        <v>145</v>
      </c>
      <c r="X189" s="1089"/>
      <c r="Y189" s="765"/>
      <c r="Z189" s="156"/>
      <c r="AN189" s="273"/>
      <c r="AO189" s="8"/>
      <c r="AP189" s="8"/>
      <c r="AQ189" s="8"/>
      <c r="AR189" s="8"/>
      <c r="AS189" s="8"/>
      <c r="AT189" s="8"/>
      <c r="AU189" s="8"/>
    </row>
    <row r="190" spans="1:47" ht="12.75" customHeight="1" x14ac:dyDescent="0.2">
      <c r="A190" s="8"/>
      <c r="C190" s="12">
        <v>146</v>
      </c>
      <c r="D190" s="1089"/>
      <c r="E190" s="765"/>
      <c r="F190" s="156"/>
      <c r="T190" s="273"/>
      <c r="U190" s="8"/>
      <c r="W190" s="12">
        <v>146</v>
      </c>
      <c r="X190" s="1089"/>
      <c r="Y190" s="765"/>
      <c r="Z190" s="156"/>
      <c r="AN190" s="273"/>
      <c r="AO190" s="8"/>
      <c r="AP190" s="8"/>
      <c r="AQ190" s="8"/>
      <c r="AR190" s="8"/>
      <c r="AS190" s="8"/>
      <c r="AT190" s="8"/>
      <c r="AU190" s="8"/>
    </row>
    <row r="191" spans="1:47" ht="12.75" customHeight="1" x14ac:dyDescent="0.2">
      <c r="A191" s="8"/>
      <c r="C191" s="12">
        <v>147</v>
      </c>
      <c r="D191" s="1089"/>
      <c r="E191" s="765"/>
      <c r="F191" s="156"/>
      <c r="T191" s="273"/>
      <c r="U191" s="8"/>
      <c r="W191" s="12">
        <v>147</v>
      </c>
      <c r="X191" s="1089"/>
      <c r="Y191" s="765"/>
      <c r="Z191" s="156"/>
      <c r="AN191" s="273"/>
      <c r="AO191" s="8"/>
      <c r="AP191" s="8"/>
      <c r="AQ191" s="8"/>
      <c r="AR191" s="8"/>
      <c r="AS191" s="8"/>
      <c r="AT191" s="8"/>
      <c r="AU191" s="8"/>
    </row>
    <row r="192" spans="1:47" ht="12.75" customHeight="1" x14ac:dyDescent="0.2">
      <c r="A192" s="8"/>
      <c r="C192" s="12">
        <v>148</v>
      </c>
      <c r="D192" s="1089"/>
      <c r="E192" s="765"/>
      <c r="F192" s="156"/>
      <c r="T192" s="273"/>
      <c r="U192" s="8"/>
      <c r="W192" s="12">
        <v>148</v>
      </c>
      <c r="X192" s="1089"/>
      <c r="Y192" s="765"/>
      <c r="Z192" s="156"/>
      <c r="AN192" s="273"/>
      <c r="AO192" s="8"/>
      <c r="AP192" s="8"/>
      <c r="AQ192" s="8"/>
      <c r="AR192" s="8"/>
      <c r="AS192" s="8"/>
      <c r="AT192" s="8"/>
      <c r="AU192" s="8"/>
    </row>
    <row r="193" spans="1:47" ht="12.75" customHeight="1" x14ac:dyDescent="0.2">
      <c r="A193" s="8"/>
      <c r="C193" s="12">
        <v>149</v>
      </c>
      <c r="D193" s="1089"/>
      <c r="E193" s="765"/>
      <c r="F193" s="156"/>
      <c r="T193" s="273"/>
      <c r="U193" s="8"/>
      <c r="W193" s="12">
        <v>149</v>
      </c>
      <c r="X193" s="1089"/>
      <c r="Y193" s="765"/>
      <c r="Z193" s="156"/>
      <c r="AN193" s="273"/>
      <c r="AO193" s="8"/>
      <c r="AP193" s="8"/>
      <c r="AQ193" s="8"/>
      <c r="AR193" s="8"/>
      <c r="AS193" s="8"/>
      <c r="AT193" s="8"/>
      <c r="AU193" s="8"/>
    </row>
    <row r="194" spans="1:47" ht="12.75" customHeight="1" x14ac:dyDescent="0.2">
      <c r="A194" s="8"/>
      <c r="C194" s="12">
        <v>150</v>
      </c>
      <c r="D194" s="1089"/>
      <c r="E194" s="765"/>
      <c r="F194" s="156"/>
      <c r="T194" s="273"/>
      <c r="U194" s="8"/>
      <c r="W194" s="12">
        <v>150</v>
      </c>
      <c r="X194" s="1089"/>
      <c r="Y194" s="765"/>
      <c r="Z194" s="156"/>
      <c r="AN194" s="273"/>
      <c r="AO194" s="8"/>
      <c r="AP194" s="8"/>
      <c r="AQ194" s="8"/>
      <c r="AR194" s="8"/>
      <c r="AS194" s="8"/>
      <c r="AT194" s="8"/>
      <c r="AU194" s="8"/>
    </row>
    <row r="195" spans="1:47" ht="12.75" customHeight="1" x14ac:dyDescent="0.2">
      <c r="A195" s="8"/>
      <c r="C195" s="12">
        <v>151</v>
      </c>
      <c r="D195" s="1089"/>
      <c r="E195" s="765"/>
      <c r="F195" s="156"/>
      <c r="T195" s="273"/>
      <c r="U195" s="8"/>
      <c r="W195" s="12">
        <v>151</v>
      </c>
      <c r="X195" s="1089"/>
      <c r="Y195" s="765"/>
      <c r="Z195" s="156"/>
      <c r="AN195" s="273"/>
      <c r="AO195" s="8"/>
      <c r="AP195" s="8"/>
      <c r="AQ195" s="8"/>
      <c r="AR195" s="8"/>
      <c r="AS195" s="8"/>
      <c r="AT195" s="8"/>
      <c r="AU195" s="8"/>
    </row>
    <row r="196" spans="1:47" ht="12.75" customHeight="1" x14ac:dyDescent="0.2">
      <c r="A196" s="8"/>
      <c r="C196" s="12">
        <v>152</v>
      </c>
      <c r="D196" s="1089"/>
      <c r="E196" s="765"/>
      <c r="F196" s="156"/>
      <c r="T196" s="273"/>
      <c r="U196" s="8"/>
      <c r="W196" s="12">
        <v>152</v>
      </c>
      <c r="X196" s="1089"/>
      <c r="Y196" s="765"/>
      <c r="Z196" s="156"/>
      <c r="AN196" s="273"/>
      <c r="AO196" s="8"/>
      <c r="AP196" s="8"/>
      <c r="AQ196" s="8"/>
      <c r="AR196" s="8"/>
      <c r="AS196" s="8"/>
      <c r="AT196" s="8"/>
      <c r="AU196" s="8"/>
    </row>
    <row r="197" spans="1:47" ht="12.75" customHeight="1" x14ac:dyDescent="0.2">
      <c r="A197" s="8"/>
      <c r="C197" s="12">
        <v>153</v>
      </c>
      <c r="D197" s="1089"/>
      <c r="E197" s="765"/>
      <c r="F197" s="156"/>
      <c r="T197" s="273"/>
      <c r="U197" s="8"/>
      <c r="W197" s="12">
        <v>153</v>
      </c>
      <c r="X197" s="1089"/>
      <c r="Y197" s="765"/>
      <c r="Z197" s="156"/>
      <c r="AN197" s="273"/>
      <c r="AO197" s="8"/>
      <c r="AP197" s="8"/>
      <c r="AQ197" s="8"/>
      <c r="AR197" s="8"/>
      <c r="AS197" s="8"/>
      <c r="AT197" s="8"/>
      <c r="AU197" s="8"/>
    </row>
    <row r="198" spans="1:47" ht="12.75" customHeight="1" x14ac:dyDescent="0.2">
      <c r="A198" s="8"/>
      <c r="C198" s="12">
        <v>154</v>
      </c>
      <c r="D198" s="1089"/>
      <c r="E198" s="765"/>
      <c r="F198" s="156"/>
      <c r="T198" s="273"/>
      <c r="U198" s="8"/>
      <c r="W198" s="12">
        <v>154</v>
      </c>
      <c r="X198" s="1089"/>
      <c r="Y198" s="765"/>
      <c r="Z198" s="156"/>
      <c r="AN198" s="273"/>
      <c r="AO198" s="8"/>
      <c r="AP198" s="8"/>
      <c r="AQ198" s="8"/>
      <c r="AR198" s="8"/>
      <c r="AS198" s="8"/>
      <c r="AT198" s="8"/>
      <c r="AU198" s="8"/>
    </row>
    <row r="199" spans="1:47" ht="12.75" customHeight="1" x14ac:dyDescent="0.2">
      <c r="A199" s="8"/>
      <c r="C199" s="12">
        <v>155</v>
      </c>
      <c r="D199" s="1089"/>
      <c r="E199" s="765"/>
      <c r="F199" s="156"/>
      <c r="T199" s="273"/>
      <c r="U199" s="8"/>
      <c r="W199" s="12">
        <v>155</v>
      </c>
      <c r="X199" s="1089"/>
      <c r="Y199" s="765"/>
      <c r="Z199" s="156"/>
      <c r="AN199" s="273"/>
      <c r="AO199" s="8"/>
      <c r="AP199" s="8"/>
      <c r="AQ199" s="8"/>
      <c r="AR199" s="8"/>
      <c r="AS199" s="8"/>
      <c r="AT199" s="8"/>
      <c r="AU199" s="8"/>
    </row>
    <row r="200" spans="1:47" ht="12.75" customHeight="1" x14ac:dyDescent="0.2">
      <c r="A200" s="8"/>
      <c r="C200" s="12">
        <v>156</v>
      </c>
      <c r="D200" s="1089"/>
      <c r="E200" s="765"/>
      <c r="F200" s="156"/>
      <c r="T200" s="273"/>
      <c r="U200" s="8"/>
      <c r="W200" s="12">
        <v>156</v>
      </c>
      <c r="X200" s="1089"/>
      <c r="Y200" s="765"/>
      <c r="Z200" s="156"/>
      <c r="AN200" s="273"/>
      <c r="AO200" s="8"/>
      <c r="AP200" s="8"/>
      <c r="AQ200" s="8"/>
      <c r="AR200" s="8"/>
      <c r="AS200" s="8"/>
      <c r="AT200" s="8"/>
      <c r="AU200" s="8"/>
    </row>
    <row r="201" spans="1:47" ht="12.75" customHeight="1" x14ac:dyDescent="0.2">
      <c r="A201" s="8"/>
      <c r="C201" s="12">
        <v>157</v>
      </c>
      <c r="D201" s="1089"/>
      <c r="E201" s="765"/>
      <c r="F201" s="156"/>
      <c r="T201" s="273"/>
      <c r="U201" s="8"/>
      <c r="W201" s="12">
        <v>157</v>
      </c>
      <c r="X201" s="1089"/>
      <c r="Y201" s="765"/>
      <c r="Z201" s="156"/>
      <c r="AN201" s="273"/>
      <c r="AO201" s="8"/>
      <c r="AP201" s="8"/>
      <c r="AQ201" s="8"/>
      <c r="AR201" s="8"/>
      <c r="AS201" s="8"/>
      <c r="AT201" s="8"/>
      <c r="AU201" s="8"/>
    </row>
    <row r="202" spans="1:47" ht="12.75" customHeight="1" x14ac:dyDescent="0.2">
      <c r="A202" s="8"/>
      <c r="C202" s="12">
        <v>158</v>
      </c>
      <c r="D202" s="1089"/>
      <c r="E202" s="765"/>
      <c r="F202" s="156"/>
      <c r="T202" s="273"/>
      <c r="U202" s="8"/>
      <c r="W202" s="12">
        <v>158</v>
      </c>
      <c r="X202" s="1089"/>
      <c r="Y202" s="765"/>
      <c r="Z202" s="156"/>
      <c r="AN202" s="273"/>
      <c r="AO202" s="8"/>
      <c r="AP202" s="8"/>
      <c r="AQ202" s="8"/>
      <c r="AR202" s="8"/>
      <c r="AS202" s="8"/>
      <c r="AT202" s="8"/>
      <c r="AU202" s="8"/>
    </row>
    <row r="203" spans="1:47" ht="12.75" customHeight="1" x14ac:dyDescent="0.2">
      <c r="A203" s="8"/>
      <c r="C203" s="12">
        <v>159</v>
      </c>
      <c r="D203" s="1089"/>
      <c r="E203" s="765"/>
      <c r="F203" s="156"/>
      <c r="T203" s="273"/>
      <c r="U203" s="8"/>
      <c r="W203" s="12">
        <v>159</v>
      </c>
      <c r="X203" s="1089"/>
      <c r="Y203" s="765"/>
      <c r="Z203" s="156"/>
      <c r="AN203" s="273"/>
      <c r="AO203" s="8"/>
      <c r="AP203" s="8"/>
      <c r="AQ203" s="8"/>
      <c r="AR203" s="8"/>
      <c r="AS203" s="8"/>
      <c r="AT203" s="8"/>
      <c r="AU203" s="8"/>
    </row>
    <row r="204" spans="1:47" ht="12.75" customHeight="1" x14ac:dyDescent="0.2">
      <c r="A204" s="8"/>
      <c r="C204" s="12">
        <v>160</v>
      </c>
      <c r="D204" s="1089"/>
      <c r="E204" s="765"/>
      <c r="F204" s="156"/>
      <c r="T204" s="273"/>
      <c r="U204" s="8"/>
      <c r="W204" s="12">
        <v>160</v>
      </c>
      <c r="X204" s="1089"/>
      <c r="Y204" s="765"/>
      <c r="Z204" s="156"/>
      <c r="AN204" s="273"/>
      <c r="AO204" s="8"/>
      <c r="AP204" s="8"/>
      <c r="AQ204" s="8"/>
      <c r="AR204" s="8"/>
      <c r="AS204" s="8"/>
      <c r="AT204" s="8"/>
      <c r="AU204" s="8"/>
    </row>
    <row r="205" spans="1:47" ht="12.75" customHeight="1" x14ac:dyDescent="0.2">
      <c r="A205" s="8"/>
      <c r="C205" s="12">
        <v>161</v>
      </c>
      <c r="D205" s="1089"/>
      <c r="E205" s="765"/>
      <c r="F205" s="156"/>
      <c r="T205" s="273"/>
      <c r="U205" s="8"/>
      <c r="W205" s="12">
        <v>161</v>
      </c>
      <c r="X205" s="1089"/>
      <c r="Y205" s="765"/>
      <c r="Z205" s="156"/>
      <c r="AN205" s="273"/>
      <c r="AO205" s="8"/>
      <c r="AP205" s="8"/>
      <c r="AQ205" s="8"/>
      <c r="AR205" s="8"/>
      <c r="AS205" s="8"/>
      <c r="AT205" s="8"/>
      <c r="AU205" s="8"/>
    </row>
    <row r="206" spans="1:47" ht="12.75" customHeight="1" x14ac:dyDescent="0.2">
      <c r="A206" s="8"/>
      <c r="C206" s="12">
        <v>162</v>
      </c>
      <c r="D206" s="1089"/>
      <c r="E206" s="765"/>
      <c r="F206" s="156"/>
      <c r="T206" s="273"/>
      <c r="U206" s="8"/>
      <c r="W206" s="12">
        <v>162</v>
      </c>
      <c r="X206" s="1089"/>
      <c r="Y206" s="765"/>
      <c r="Z206" s="156"/>
      <c r="AN206" s="273"/>
      <c r="AO206" s="8"/>
      <c r="AP206" s="8"/>
      <c r="AQ206" s="8"/>
      <c r="AR206" s="8"/>
      <c r="AS206" s="8"/>
      <c r="AT206" s="8"/>
      <c r="AU206" s="8"/>
    </row>
    <row r="207" spans="1:47" ht="12.75" customHeight="1" x14ac:dyDescent="0.2">
      <c r="A207" s="8"/>
      <c r="C207" s="12">
        <v>163</v>
      </c>
      <c r="D207" s="1089"/>
      <c r="E207" s="765"/>
      <c r="F207" s="156"/>
      <c r="T207" s="273"/>
      <c r="U207" s="8"/>
      <c r="W207" s="12">
        <v>163</v>
      </c>
      <c r="X207" s="1089"/>
      <c r="Y207" s="765"/>
      <c r="Z207" s="156"/>
      <c r="AN207" s="273"/>
      <c r="AO207" s="8"/>
      <c r="AP207" s="8"/>
      <c r="AQ207" s="8"/>
      <c r="AR207" s="8"/>
      <c r="AS207" s="8"/>
      <c r="AT207" s="8"/>
      <c r="AU207" s="8"/>
    </row>
    <row r="208" spans="1:47" ht="12.75" customHeight="1" x14ac:dyDescent="0.2">
      <c r="A208" s="8"/>
      <c r="C208" s="12">
        <v>164</v>
      </c>
      <c r="D208" s="1089"/>
      <c r="E208" s="765"/>
      <c r="F208" s="156"/>
      <c r="T208" s="273"/>
      <c r="U208" s="8"/>
      <c r="W208" s="12">
        <v>164</v>
      </c>
      <c r="X208" s="1089"/>
      <c r="Y208" s="765"/>
      <c r="Z208" s="156"/>
      <c r="AN208" s="273"/>
      <c r="AO208" s="8"/>
      <c r="AP208" s="8"/>
      <c r="AQ208" s="8"/>
      <c r="AR208" s="8"/>
      <c r="AS208" s="8"/>
      <c r="AT208" s="8"/>
      <c r="AU208" s="8"/>
    </row>
    <row r="209" spans="1:47" ht="12.75" customHeight="1" x14ac:dyDescent="0.2">
      <c r="A209" s="8"/>
      <c r="C209" s="12">
        <v>165</v>
      </c>
      <c r="D209" s="1089"/>
      <c r="E209" s="765"/>
      <c r="F209" s="156"/>
      <c r="T209" s="273"/>
      <c r="U209" s="8"/>
      <c r="W209" s="12">
        <v>165</v>
      </c>
      <c r="X209" s="1089"/>
      <c r="Y209" s="765"/>
      <c r="Z209" s="156"/>
      <c r="AN209" s="273"/>
      <c r="AO209" s="8"/>
      <c r="AP209" s="8"/>
      <c r="AQ209" s="8"/>
      <c r="AR209" s="8"/>
      <c r="AS209" s="8"/>
      <c r="AT209" s="8"/>
      <c r="AU209" s="8"/>
    </row>
    <row r="210" spans="1:47" ht="12.75" customHeight="1" x14ac:dyDescent="0.2">
      <c r="A210" s="8"/>
      <c r="C210" s="12">
        <v>166</v>
      </c>
      <c r="D210" s="1089"/>
      <c r="E210" s="765"/>
      <c r="F210" s="156"/>
      <c r="T210" s="273"/>
      <c r="U210" s="8"/>
      <c r="W210" s="12">
        <v>166</v>
      </c>
      <c r="X210" s="1089"/>
      <c r="Y210" s="765"/>
      <c r="Z210" s="156"/>
      <c r="AN210" s="273"/>
      <c r="AO210" s="8"/>
      <c r="AP210" s="8"/>
      <c r="AQ210" s="8"/>
      <c r="AR210" s="8"/>
      <c r="AS210" s="8"/>
      <c r="AT210" s="8"/>
      <c r="AU210" s="8"/>
    </row>
    <row r="211" spans="1:47" ht="12.75" customHeight="1" x14ac:dyDescent="0.2">
      <c r="A211" s="8"/>
      <c r="C211" s="12">
        <v>167</v>
      </c>
      <c r="D211" s="1089"/>
      <c r="E211" s="765"/>
      <c r="F211" s="156"/>
      <c r="T211" s="273"/>
      <c r="U211" s="8"/>
      <c r="W211" s="12">
        <v>167</v>
      </c>
      <c r="X211" s="1089"/>
      <c r="Y211" s="765"/>
      <c r="Z211" s="156"/>
      <c r="AN211" s="273"/>
      <c r="AO211" s="8"/>
      <c r="AP211" s="8"/>
      <c r="AQ211" s="8"/>
      <c r="AR211" s="8"/>
      <c r="AS211" s="8"/>
      <c r="AT211" s="8"/>
      <c r="AU211" s="8"/>
    </row>
    <row r="212" spans="1:47" ht="12.75" customHeight="1" x14ac:dyDescent="0.2">
      <c r="A212" s="8"/>
      <c r="C212" s="12">
        <v>168</v>
      </c>
      <c r="D212" s="1089"/>
      <c r="E212" s="765"/>
      <c r="F212" s="156"/>
      <c r="T212" s="273"/>
      <c r="U212" s="8"/>
      <c r="W212" s="12">
        <v>168</v>
      </c>
      <c r="X212" s="1089"/>
      <c r="Y212" s="765"/>
      <c r="Z212" s="156"/>
      <c r="AN212" s="273"/>
      <c r="AO212" s="8"/>
      <c r="AP212" s="8"/>
      <c r="AQ212" s="8"/>
      <c r="AR212" s="8"/>
      <c r="AS212" s="8"/>
      <c r="AT212" s="8"/>
      <c r="AU212" s="8"/>
    </row>
    <row r="213" spans="1:47" ht="12.75" customHeight="1" x14ac:dyDescent="0.2">
      <c r="A213" s="8"/>
      <c r="C213" s="12">
        <v>169</v>
      </c>
      <c r="D213" s="1089"/>
      <c r="E213" s="765"/>
      <c r="F213" s="156"/>
      <c r="T213" s="273"/>
      <c r="U213" s="8"/>
      <c r="W213" s="12">
        <v>169</v>
      </c>
      <c r="X213" s="1089"/>
      <c r="Y213" s="765"/>
      <c r="Z213" s="156"/>
      <c r="AN213" s="273"/>
      <c r="AO213" s="8"/>
      <c r="AP213" s="8"/>
      <c r="AQ213" s="8"/>
      <c r="AR213" s="8"/>
      <c r="AS213" s="8"/>
      <c r="AT213" s="8"/>
      <c r="AU213" s="8"/>
    </row>
    <row r="214" spans="1:47" ht="12.75" customHeight="1" x14ac:dyDescent="0.2">
      <c r="A214" s="8"/>
      <c r="C214" s="12">
        <v>170</v>
      </c>
      <c r="D214" s="1089"/>
      <c r="E214" s="765"/>
      <c r="F214" s="156"/>
      <c r="T214" s="273"/>
      <c r="U214" s="8"/>
      <c r="W214" s="12">
        <v>170</v>
      </c>
      <c r="X214" s="1089"/>
      <c r="Y214" s="765"/>
      <c r="Z214" s="156"/>
      <c r="AN214" s="273"/>
      <c r="AO214" s="8"/>
      <c r="AP214" s="8"/>
      <c r="AQ214" s="8"/>
      <c r="AR214" s="8"/>
      <c r="AS214" s="8"/>
      <c r="AT214" s="8"/>
      <c r="AU214" s="8"/>
    </row>
    <row r="215" spans="1:47" ht="12.75" customHeight="1" x14ac:dyDescent="0.2">
      <c r="A215" s="8"/>
      <c r="C215" s="12">
        <v>171</v>
      </c>
      <c r="D215" s="1089"/>
      <c r="E215" s="765"/>
      <c r="F215" s="156"/>
      <c r="T215" s="273"/>
      <c r="U215" s="8"/>
      <c r="W215" s="12">
        <v>171</v>
      </c>
      <c r="X215" s="1089"/>
      <c r="Y215" s="765"/>
      <c r="Z215" s="156"/>
      <c r="AN215" s="273"/>
      <c r="AO215" s="8"/>
      <c r="AP215" s="8"/>
      <c r="AQ215" s="8"/>
      <c r="AR215" s="8"/>
      <c r="AS215" s="8"/>
      <c r="AT215" s="8"/>
      <c r="AU215" s="8"/>
    </row>
    <row r="216" spans="1:47" ht="12.75" customHeight="1" x14ac:dyDescent="0.2">
      <c r="A216" s="8"/>
      <c r="C216" s="12">
        <v>172</v>
      </c>
      <c r="D216" s="1089"/>
      <c r="E216" s="765"/>
      <c r="F216" s="156"/>
      <c r="T216" s="273"/>
      <c r="U216" s="8"/>
      <c r="W216" s="12">
        <v>172</v>
      </c>
      <c r="X216" s="1089"/>
      <c r="Y216" s="765"/>
      <c r="Z216" s="156"/>
      <c r="AN216" s="273"/>
      <c r="AO216" s="8"/>
      <c r="AP216" s="8"/>
      <c r="AQ216" s="8"/>
      <c r="AR216" s="8"/>
      <c r="AS216" s="8"/>
      <c r="AT216" s="8"/>
      <c r="AU216" s="8"/>
    </row>
    <row r="217" spans="1:47" ht="12.75" customHeight="1" x14ac:dyDescent="0.2">
      <c r="A217" s="8"/>
      <c r="C217" s="12">
        <v>173</v>
      </c>
      <c r="D217" s="1089"/>
      <c r="E217" s="765"/>
      <c r="F217" s="156"/>
      <c r="T217" s="273"/>
      <c r="U217" s="8"/>
      <c r="W217" s="12">
        <v>173</v>
      </c>
      <c r="X217" s="1089"/>
      <c r="Y217" s="765"/>
      <c r="Z217" s="156"/>
      <c r="AN217" s="273"/>
      <c r="AO217" s="8"/>
      <c r="AP217" s="8"/>
      <c r="AQ217" s="8"/>
      <c r="AR217" s="8"/>
      <c r="AS217" s="8"/>
      <c r="AT217" s="8"/>
      <c r="AU217" s="8"/>
    </row>
    <row r="218" spans="1:47" ht="12.75" customHeight="1" x14ac:dyDescent="0.2">
      <c r="A218" s="8"/>
      <c r="C218" s="12">
        <v>174</v>
      </c>
      <c r="D218" s="1089"/>
      <c r="E218" s="765"/>
      <c r="F218" s="156"/>
      <c r="T218" s="273"/>
      <c r="U218" s="8"/>
      <c r="W218" s="12">
        <v>174</v>
      </c>
      <c r="X218" s="1089"/>
      <c r="Y218" s="765"/>
      <c r="Z218" s="156"/>
      <c r="AN218" s="273"/>
      <c r="AO218" s="8"/>
      <c r="AP218" s="8"/>
      <c r="AQ218" s="8"/>
      <c r="AR218" s="8"/>
      <c r="AS218" s="8"/>
      <c r="AT218" s="8"/>
      <c r="AU218" s="8"/>
    </row>
    <row r="219" spans="1:47" ht="12.75" customHeight="1" x14ac:dyDescent="0.2">
      <c r="A219" s="8"/>
      <c r="C219" s="12">
        <v>175</v>
      </c>
      <c r="D219" s="1089"/>
      <c r="E219" s="765"/>
      <c r="F219" s="156"/>
      <c r="T219" s="273"/>
      <c r="U219" s="8"/>
      <c r="W219" s="12">
        <v>175</v>
      </c>
      <c r="X219" s="1089"/>
      <c r="Y219" s="765"/>
      <c r="Z219" s="156"/>
      <c r="AN219" s="273"/>
      <c r="AO219" s="8"/>
      <c r="AP219" s="8"/>
      <c r="AQ219" s="8"/>
      <c r="AR219" s="8"/>
      <c r="AS219" s="8"/>
      <c r="AT219" s="8"/>
      <c r="AU219" s="8"/>
    </row>
    <row r="220" spans="1:47" ht="12.75" customHeight="1" x14ac:dyDescent="0.2">
      <c r="A220" s="8"/>
      <c r="C220" s="12">
        <v>176</v>
      </c>
      <c r="D220" s="1089"/>
      <c r="E220" s="765"/>
      <c r="F220" s="156"/>
      <c r="T220" s="273"/>
      <c r="U220" s="8"/>
      <c r="W220" s="12">
        <v>176</v>
      </c>
      <c r="X220" s="1089"/>
      <c r="Y220" s="765"/>
      <c r="Z220" s="156"/>
      <c r="AN220" s="273"/>
      <c r="AO220" s="8"/>
      <c r="AP220" s="8"/>
      <c r="AQ220" s="8"/>
      <c r="AR220" s="8"/>
      <c r="AS220" s="8"/>
      <c r="AT220" s="8"/>
      <c r="AU220" s="8"/>
    </row>
    <row r="221" spans="1:47" ht="12.75" customHeight="1" x14ac:dyDescent="0.2">
      <c r="A221" s="8"/>
      <c r="C221" s="12">
        <v>177</v>
      </c>
      <c r="D221" s="1089"/>
      <c r="E221" s="765"/>
      <c r="F221" s="156"/>
      <c r="T221" s="273"/>
      <c r="U221" s="8"/>
      <c r="W221" s="12">
        <v>177</v>
      </c>
      <c r="X221" s="1089"/>
      <c r="Y221" s="765"/>
      <c r="Z221" s="156"/>
      <c r="AN221" s="273"/>
      <c r="AO221" s="8"/>
      <c r="AP221" s="8"/>
      <c r="AQ221" s="8"/>
      <c r="AR221" s="8"/>
      <c r="AS221" s="8"/>
      <c r="AT221" s="8"/>
      <c r="AU221" s="8"/>
    </row>
    <row r="222" spans="1:47" ht="12.75" customHeight="1" x14ac:dyDescent="0.2">
      <c r="A222" s="8"/>
      <c r="C222" s="12">
        <v>178</v>
      </c>
      <c r="D222" s="1089"/>
      <c r="E222" s="765"/>
      <c r="F222" s="156"/>
      <c r="T222" s="273"/>
      <c r="U222" s="8"/>
      <c r="W222" s="12">
        <v>178</v>
      </c>
      <c r="X222" s="1089"/>
      <c r="Y222" s="765"/>
      <c r="Z222" s="156"/>
      <c r="AN222" s="273"/>
      <c r="AO222" s="8"/>
      <c r="AP222" s="8"/>
      <c r="AQ222" s="8"/>
      <c r="AR222" s="8"/>
      <c r="AS222" s="8"/>
      <c r="AT222" s="8"/>
      <c r="AU222" s="8"/>
    </row>
    <row r="223" spans="1:47" ht="12.75" customHeight="1" x14ac:dyDescent="0.2">
      <c r="A223" s="8"/>
      <c r="C223" s="12">
        <v>179</v>
      </c>
      <c r="D223" s="1089"/>
      <c r="E223" s="765"/>
      <c r="F223" s="156"/>
      <c r="T223" s="273"/>
      <c r="U223" s="8"/>
      <c r="W223" s="12">
        <v>179</v>
      </c>
      <c r="X223" s="1089"/>
      <c r="Y223" s="765"/>
      <c r="Z223" s="156"/>
      <c r="AN223" s="273"/>
      <c r="AO223" s="8"/>
      <c r="AP223" s="8"/>
      <c r="AQ223" s="8"/>
      <c r="AR223" s="8"/>
      <c r="AS223" s="8"/>
      <c r="AT223" s="8"/>
      <c r="AU223" s="8"/>
    </row>
    <row r="224" spans="1:47" ht="12.75" customHeight="1" x14ac:dyDescent="0.2">
      <c r="A224" s="8"/>
      <c r="C224" s="12">
        <v>180</v>
      </c>
      <c r="D224" s="1089"/>
      <c r="E224" s="765"/>
      <c r="F224" s="156"/>
      <c r="T224" s="273"/>
      <c r="U224" s="8"/>
      <c r="W224" s="12">
        <v>180</v>
      </c>
      <c r="X224" s="1089"/>
      <c r="Y224" s="765"/>
      <c r="Z224" s="156"/>
      <c r="AN224" s="273"/>
      <c r="AO224" s="8"/>
      <c r="AP224" s="8"/>
      <c r="AQ224" s="8"/>
      <c r="AR224" s="8"/>
      <c r="AS224" s="8"/>
      <c r="AT224" s="8"/>
      <c r="AU224" s="8"/>
    </row>
    <row r="225" spans="1:47" ht="12.75" customHeight="1" x14ac:dyDescent="0.2">
      <c r="A225" s="8"/>
      <c r="C225" s="12">
        <v>181</v>
      </c>
      <c r="D225" s="1089"/>
      <c r="E225" s="765"/>
      <c r="F225" s="156"/>
      <c r="T225" s="273"/>
      <c r="U225" s="8"/>
      <c r="W225" s="12">
        <v>181</v>
      </c>
      <c r="X225" s="1089"/>
      <c r="Y225" s="765"/>
      <c r="Z225" s="156"/>
      <c r="AN225" s="273"/>
      <c r="AO225" s="8"/>
      <c r="AP225" s="8"/>
      <c r="AQ225" s="8"/>
      <c r="AR225" s="8"/>
      <c r="AS225" s="8"/>
      <c r="AT225" s="8"/>
      <c r="AU225" s="8"/>
    </row>
    <row r="226" spans="1:47" ht="12.75" customHeight="1" x14ac:dyDescent="0.2">
      <c r="A226" s="8"/>
      <c r="C226" s="12">
        <v>182</v>
      </c>
      <c r="D226" s="1089"/>
      <c r="E226" s="765"/>
      <c r="F226" s="156"/>
      <c r="T226" s="273"/>
      <c r="U226" s="8"/>
      <c r="W226" s="12">
        <v>182</v>
      </c>
      <c r="X226" s="1089"/>
      <c r="Y226" s="765"/>
      <c r="Z226" s="156"/>
      <c r="AN226" s="273"/>
      <c r="AO226" s="8"/>
      <c r="AP226" s="8"/>
      <c r="AQ226" s="8"/>
      <c r="AR226" s="8"/>
      <c r="AS226" s="8"/>
      <c r="AT226" s="8"/>
      <c r="AU226" s="8"/>
    </row>
    <row r="227" spans="1:47" ht="12.75" customHeight="1" x14ac:dyDescent="0.2">
      <c r="A227" s="8"/>
      <c r="C227" s="12">
        <v>183</v>
      </c>
      <c r="D227" s="1089"/>
      <c r="E227" s="765"/>
      <c r="F227" s="156"/>
      <c r="T227" s="273"/>
      <c r="U227" s="8"/>
      <c r="W227" s="12">
        <v>183</v>
      </c>
      <c r="X227" s="1089"/>
      <c r="Y227" s="765"/>
      <c r="Z227" s="156"/>
      <c r="AN227" s="273"/>
      <c r="AO227" s="8"/>
      <c r="AP227" s="8"/>
      <c r="AQ227" s="8"/>
      <c r="AR227" s="8"/>
      <c r="AS227" s="8"/>
      <c r="AT227" s="8"/>
      <c r="AU227" s="8"/>
    </row>
    <row r="228" spans="1:47" ht="12.75" customHeight="1" x14ac:dyDescent="0.2">
      <c r="A228" s="8"/>
      <c r="C228" s="12">
        <v>184</v>
      </c>
      <c r="D228" s="1089"/>
      <c r="E228" s="765"/>
      <c r="F228" s="156"/>
      <c r="T228" s="273"/>
      <c r="U228" s="8"/>
      <c r="W228" s="12">
        <v>184</v>
      </c>
      <c r="X228" s="1089"/>
      <c r="Y228" s="765"/>
      <c r="Z228" s="156"/>
      <c r="AN228" s="273"/>
      <c r="AO228" s="8"/>
      <c r="AP228" s="8"/>
      <c r="AQ228" s="8"/>
      <c r="AR228" s="8"/>
      <c r="AS228" s="8"/>
      <c r="AT228" s="8"/>
      <c r="AU228" s="8"/>
    </row>
    <row r="229" spans="1:47" ht="12.75" customHeight="1" x14ac:dyDescent="0.2">
      <c r="A229" s="8"/>
      <c r="C229" s="12">
        <v>185</v>
      </c>
      <c r="D229" s="1089"/>
      <c r="E229" s="765"/>
      <c r="F229" s="156"/>
      <c r="T229" s="273"/>
      <c r="U229" s="8"/>
      <c r="W229" s="12">
        <v>185</v>
      </c>
      <c r="X229" s="1089"/>
      <c r="Y229" s="765"/>
      <c r="Z229" s="156"/>
      <c r="AN229" s="273"/>
      <c r="AO229" s="8"/>
      <c r="AP229" s="8"/>
      <c r="AQ229" s="8"/>
      <c r="AR229" s="8"/>
      <c r="AS229" s="8"/>
      <c r="AT229" s="8"/>
      <c r="AU229" s="8"/>
    </row>
    <row r="230" spans="1:47" ht="12.75" customHeight="1" x14ac:dyDescent="0.2">
      <c r="A230" s="8"/>
      <c r="C230" s="12">
        <v>186</v>
      </c>
      <c r="D230" s="1089"/>
      <c r="E230" s="765"/>
      <c r="F230" s="156"/>
      <c r="T230" s="273"/>
      <c r="U230" s="8"/>
      <c r="W230" s="12">
        <v>186</v>
      </c>
      <c r="X230" s="1089"/>
      <c r="Y230" s="765"/>
      <c r="Z230" s="156"/>
      <c r="AN230" s="273"/>
      <c r="AO230" s="8"/>
      <c r="AP230" s="8"/>
      <c r="AQ230" s="8"/>
      <c r="AR230" s="8"/>
      <c r="AS230" s="8"/>
      <c r="AT230" s="8"/>
      <c r="AU230" s="8"/>
    </row>
    <row r="231" spans="1:47" ht="12.75" customHeight="1" x14ac:dyDescent="0.2">
      <c r="A231" s="8"/>
      <c r="C231" s="12">
        <v>187</v>
      </c>
      <c r="D231" s="1089"/>
      <c r="E231" s="765"/>
      <c r="F231" s="156"/>
      <c r="T231" s="273"/>
      <c r="U231" s="8"/>
      <c r="W231" s="12">
        <v>187</v>
      </c>
      <c r="X231" s="1089"/>
      <c r="Y231" s="765"/>
      <c r="Z231" s="156"/>
      <c r="AN231" s="273"/>
      <c r="AO231" s="8"/>
      <c r="AP231" s="8"/>
      <c r="AQ231" s="8"/>
      <c r="AR231" s="8"/>
      <c r="AS231" s="8"/>
      <c r="AT231" s="8"/>
      <c r="AU231" s="8"/>
    </row>
    <row r="232" spans="1:47" ht="12.75" customHeight="1" x14ac:dyDescent="0.2">
      <c r="A232" s="8"/>
      <c r="C232" s="12">
        <v>188</v>
      </c>
      <c r="D232" s="1089"/>
      <c r="E232" s="765"/>
      <c r="F232" s="156"/>
      <c r="T232" s="273"/>
      <c r="U232" s="8"/>
      <c r="W232" s="12">
        <v>188</v>
      </c>
      <c r="X232" s="1089"/>
      <c r="Y232" s="765"/>
      <c r="Z232" s="156"/>
      <c r="AN232" s="273"/>
      <c r="AO232" s="8"/>
      <c r="AP232" s="8"/>
      <c r="AQ232" s="8"/>
      <c r="AR232" s="8"/>
      <c r="AS232" s="8"/>
      <c r="AT232" s="8"/>
      <c r="AU232" s="8"/>
    </row>
    <row r="233" spans="1:47" ht="12.75" customHeight="1" x14ac:dyDescent="0.2">
      <c r="A233" s="8"/>
      <c r="C233" s="12">
        <v>189</v>
      </c>
      <c r="D233" s="1089"/>
      <c r="E233" s="765"/>
      <c r="F233" s="156"/>
      <c r="T233" s="273"/>
      <c r="U233" s="8"/>
      <c r="W233" s="12">
        <v>189</v>
      </c>
      <c r="X233" s="1089"/>
      <c r="Y233" s="765"/>
      <c r="Z233" s="156"/>
      <c r="AN233" s="273"/>
      <c r="AO233" s="8"/>
      <c r="AP233" s="8"/>
      <c r="AQ233" s="8"/>
      <c r="AR233" s="8"/>
      <c r="AS233" s="8"/>
      <c r="AT233" s="8"/>
      <c r="AU233" s="8"/>
    </row>
    <row r="234" spans="1:47" ht="12.75" customHeight="1" x14ac:dyDescent="0.2">
      <c r="A234" s="8"/>
      <c r="C234" s="12">
        <v>190</v>
      </c>
      <c r="D234" s="1089"/>
      <c r="E234" s="765"/>
      <c r="F234" s="156"/>
      <c r="T234" s="273"/>
      <c r="U234" s="8"/>
      <c r="W234" s="12">
        <v>190</v>
      </c>
      <c r="X234" s="1089"/>
      <c r="Y234" s="765"/>
      <c r="Z234" s="156"/>
      <c r="AN234" s="273"/>
      <c r="AO234" s="8"/>
      <c r="AP234" s="8"/>
      <c r="AQ234" s="8"/>
      <c r="AR234" s="8"/>
      <c r="AS234" s="8"/>
      <c r="AT234" s="8"/>
      <c r="AU234" s="8"/>
    </row>
    <row r="235" spans="1:47" ht="12.75" customHeight="1" x14ac:dyDescent="0.2">
      <c r="A235" s="8"/>
      <c r="C235" s="12">
        <v>191</v>
      </c>
      <c r="D235" s="1089"/>
      <c r="E235" s="765"/>
      <c r="F235" s="156"/>
      <c r="T235" s="273"/>
      <c r="U235" s="8"/>
      <c r="W235" s="12">
        <v>191</v>
      </c>
      <c r="X235" s="1089"/>
      <c r="Y235" s="765"/>
      <c r="Z235" s="156"/>
      <c r="AN235" s="273"/>
      <c r="AO235" s="8"/>
      <c r="AP235" s="8"/>
      <c r="AQ235" s="8"/>
      <c r="AR235" s="8"/>
      <c r="AS235" s="8"/>
      <c r="AT235" s="8"/>
      <c r="AU235" s="8"/>
    </row>
    <row r="236" spans="1:47" ht="12.75" customHeight="1" x14ac:dyDescent="0.2">
      <c r="A236" s="8"/>
      <c r="C236" s="12">
        <v>192</v>
      </c>
      <c r="D236" s="1089"/>
      <c r="E236" s="765"/>
      <c r="F236" s="156"/>
      <c r="T236" s="273"/>
      <c r="U236" s="8"/>
      <c r="W236" s="12">
        <v>192</v>
      </c>
      <c r="X236" s="1089"/>
      <c r="Y236" s="765"/>
      <c r="Z236" s="156"/>
      <c r="AN236" s="273"/>
      <c r="AO236" s="8"/>
      <c r="AP236" s="8"/>
      <c r="AQ236" s="8"/>
      <c r="AR236" s="8"/>
      <c r="AS236" s="8"/>
      <c r="AT236" s="8"/>
      <c r="AU236" s="8"/>
    </row>
    <row r="237" spans="1:47" ht="12.75" customHeight="1" x14ac:dyDescent="0.2">
      <c r="A237" s="8"/>
      <c r="C237" s="12">
        <v>193</v>
      </c>
      <c r="D237" s="1089"/>
      <c r="E237" s="765"/>
      <c r="F237" s="156"/>
      <c r="T237" s="273"/>
      <c r="U237" s="8"/>
      <c r="W237" s="12">
        <v>193</v>
      </c>
      <c r="X237" s="1089"/>
      <c r="Y237" s="765"/>
      <c r="Z237" s="156"/>
      <c r="AN237" s="273"/>
      <c r="AO237" s="8"/>
      <c r="AP237" s="8"/>
      <c r="AQ237" s="8"/>
      <c r="AR237" s="8"/>
      <c r="AS237" s="8"/>
      <c r="AT237" s="8"/>
      <c r="AU237" s="8"/>
    </row>
    <row r="238" spans="1:47" ht="12.75" customHeight="1" x14ac:dyDescent="0.2">
      <c r="A238" s="8"/>
      <c r="C238" s="12">
        <v>194</v>
      </c>
      <c r="D238" s="1089"/>
      <c r="E238" s="765"/>
      <c r="F238" s="156"/>
      <c r="T238" s="273"/>
      <c r="U238" s="8"/>
      <c r="W238" s="12">
        <v>194</v>
      </c>
      <c r="X238" s="1089"/>
      <c r="Y238" s="765"/>
      <c r="Z238" s="156"/>
      <c r="AN238" s="273"/>
      <c r="AO238" s="8"/>
      <c r="AP238" s="8"/>
      <c r="AQ238" s="8"/>
      <c r="AR238" s="8"/>
      <c r="AS238" s="8"/>
      <c r="AT238" s="8"/>
      <c r="AU238" s="8"/>
    </row>
    <row r="239" spans="1:47" ht="12.75" customHeight="1" x14ac:dyDescent="0.2">
      <c r="A239" s="8"/>
      <c r="C239" s="12">
        <v>195</v>
      </c>
      <c r="D239" s="1089"/>
      <c r="E239" s="765"/>
      <c r="F239" s="156"/>
      <c r="T239" s="273"/>
      <c r="U239" s="8"/>
      <c r="W239" s="12">
        <v>195</v>
      </c>
      <c r="X239" s="1089"/>
      <c r="Y239" s="765"/>
      <c r="Z239" s="156"/>
      <c r="AN239" s="273"/>
      <c r="AO239" s="8"/>
      <c r="AP239" s="8"/>
      <c r="AQ239" s="8"/>
      <c r="AR239" s="8"/>
      <c r="AS239" s="8"/>
      <c r="AT239" s="8"/>
      <c r="AU239" s="8"/>
    </row>
    <row r="240" spans="1:47" ht="12.75" customHeight="1" x14ac:dyDescent="0.2">
      <c r="A240" s="8"/>
      <c r="C240" s="12">
        <v>196</v>
      </c>
      <c r="D240" s="1089"/>
      <c r="E240" s="765"/>
      <c r="F240" s="156"/>
      <c r="T240" s="273"/>
      <c r="U240" s="8"/>
      <c r="W240" s="12">
        <v>196</v>
      </c>
      <c r="X240" s="1089"/>
      <c r="Y240" s="765"/>
      <c r="Z240" s="156"/>
      <c r="AN240" s="273"/>
      <c r="AO240" s="8"/>
      <c r="AP240" s="8"/>
      <c r="AQ240" s="8"/>
      <c r="AR240" s="8"/>
      <c r="AS240" s="8"/>
      <c r="AT240" s="8"/>
      <c r="AU240" s="8"/>
    </row>
    <row r="241" spans="1:47" ht="12.75" customHeight="1" x14ac:dyDescent="0.2">
      <c r="A241" s="8"/>
      <c r="C241" s="12">
        <v>197</v>
      </c>
      <c r="D241" s="1089"/>
      <c r="E241" s="765"/>
      <c r="F241" s="156"/>
      <c r="T241" s="273"/>
      <c r="U241" s="8"/>
      <c r="W241" s="12">
        <v>197</v>
      </c>
      <c r="X241" s="1089"/>
      <c r="Y241" s="765"/>
      <c r="Z241" s="156"/>
      <c r="AN241" s="273"/>
      <c r="AO241" s="8"/>
      <c r="AP241" s="8"/>
      <c r="AQ241" s="8"/>
      <c r="AR241" s="8"/>
      <c r="AS241" s="8"/>
      <c r="AT241" s="8"/>
      <c r="AU241" s="8"/>
    </row>
    <row r="242" spans="1:47" ht="12.75" customHeight="1" x14ac:dyDescent="0.2">
      <c r="A242" s="8"/>
      <c r="C242" s="12">
        <v>198</v>
      </c>
      <c r="D242" s="1089"/>
      <c r="E242" s="765"/>
      <c r="F242" s="156"/>
      <c r="T242" s="273"/>
      <c r="U242" s="8"/>
      <c r="W242" s="12">
        <v>198</v>
      </c>
      <c r="X242" s="1089"/>
      <c r="Y242" s="765"/>
      <c r="Z242" s="156"/>
      <c r="AN242" s="273"/>
      <c r="AO242" s="8"/>
      <c r="AP242" s="8"/>
      <c r="AQ242" s="8"/>
      <c r="AR242" s="8"/>
      <c r="AS242" s="8"/>
      <c r="AT242" s="8"/>
      <c r="AU242" s="8"/>
    </row>
    <row r="243" spans="1:47" ht="12.75" customHeight="1" x14ac:dyDescent="0.2">
      <c r="A243" s="8"/>
      <c r="C243" s="12">
        <v>199</v>
      </c>
      <c r="D243" s="1089"/>
      <c r="E243" s="765"/>
      <c r="F243" s="156"/>
      <c r="T243" s="273"/>
      <c r="U243" s="8"/>
      <c r="W243" s="12">
        <v>199</v>
      </c>
      <c r="X243" s="1089"/>
      <c r="Y243" s="765"/>
      <c r="Z243" s="156"/>
      <c r="AN243" s="273"/>
      <c r="AO243" s="8"/>
      <c r="AP243" s="8"/>
      <c r="AQ243" s="8"/>
      <c r="AR243" s="8"/>
      <c r="AS243" s="8"/>
      <c r="AT243" s="8"/>
      <c r="AU243" s="8"/>
    </row>
    <row r="244" spans="1:47" ht="12.75" customHeight="1" x14ac:dyDescent="0.2">
      <c r="A244" s="8"/>
      <c r="C244" s="12">
        <v>200</v>
      </c>
      <c r="D244" s="1089"/>
      <c r="E244" s="765"/>
      <c r="F244" s="156"/>
      <c r="T244" s="273"/>
      <c r="U244" s="8"/>
      <c r="W244" s="12">
        <v>200</v>
      </c>
      <c r="X244" s="1089"/>
      <c r="Y244" s="765"/>
      <c r="Z244" s="156"/>
      <c r="AN244" s="273"/>
      <c r="AO244" s="8"/>
      <c r="AP244" s="8"/>
      <c r="AQ244" s="8"/>
      <c r="AR244" s="8"/>
      <c r="AS244" s="8"/>
      <c r="AT244" s="8"/>
      <c r="AU244" s="8"/>
    </row>
    <row r="245" spans="1:47" ht="12.75" customHeight="1" x14ac:dyDescent="0.2">
      <c r="A245" s="8"/>
      <c r="C245" s="12">
        <v>201</v>
      </c>
      <c r="D245" s="1089"/>
      <c r="E245" s="765"/>
      <c r="F245" s="156"/>
      <c r="T245" s="273"/>
      <c r="U245" s="8"/>
      <c r="W245" s="12">
        <v>201</v>
      </c>
      <c r="X245" s="1089"/>
      <c r="Y245" s="765"/>
      <c r="Z245" s="156"/>
      <c r="AN245" s="273"/>
      <c r="AO245" s="8"/>
      <c r="AP245" s="8"/>
      <c r="AQ245" s="8"/>
      <c r="AR245" s="8"/>
      <c r="AS245" s="8"/>
      <c r="AT245" s="8"/>
      <c r="AU245" s="8"/>
    </row>
    <row r="246" spans="1:47" ht="12.75" customHeight="1" x14ac:dyDescent="0.2">
      <c r="A246" s="8"/>
      <c r="C246" s="12">
        <v>202</v>
      </c>
      <c r="D246" s="1089"/>
      <c r="E246" s="765"/>
      <c r="F246" s="156"/>
      <c r="T246" s="273"/>
      <c r="U246" s="8"/>
      <c r="W246" s="12">
        <v>202</v>
      </c>
      <c r="X246" s="1089"/>
      <c r="Y246" s="765"/>
      <c r="Z246" s="156"/>
      <c r="AN246" s="273"/>
      <c r="AO246" s="8"/>
      <c r="AP246" s="8"/>
      <c r="AQ246" s="8"/>
      <c r="AR246" s="8"/>
      <c r="AS246" s="8"/>
      <c r="AT246" s="8"/>
      <c r="AU246" s="8"/>
    </row>
    <row r="247" spans="1:47" ht="12.75" customHeight="1" x14ac:dyDescent="0.2">
      <c r="A247" s="8"/>
      <c r="C247" s="12">
        <v>203</v>
      </c>
      <c r="D247" s="1089"/>
      <c r="E247" s="765"/>
      <c r="F247" s="156"/>
      <c r="T247" s="273"/>
      <c r="U247" s="8"/>
      <c r="W247" s="12">
        <v>203</v>
      </c>
      <c r="X247" s="1089"/>
      <c r="Y247" s="765"/>
      <c r="Z247" s="156"/>
      <c r="AN247" s="273"/>
      <c r="AO247" s="8"/>
      <c r="AP247" s="8"/>
      <c r="AQ247" s="8"/>
      <c r="AR247" s="8"/>
      <c r="AS247" s="8"/>
      <c r="AT247" s="8"/>
      <c r="AU247" s="8"/>
    </row>
    <row r="248" spans="1:47" ht="12.75" customHeight="1" x14ac:dyDescent="0.2">
      <c r="A248" s="8"/>
      <c r="C248" s="12">
        <v>204</v>
      </c>
      <c r="D248" s="1089"/>
      <c r="E248" s="765"/>
      <c r="F248" s="156"/>
      <c r="T248" s="273"/>
      <c r="U248" s="8"/>
      <c r="W248" s="12">
        <v>204</v>
      </c>
      <c r="X248" s="1089"/>
      <c r="Y248" s="765"/>
      <c r="Z248" s="156"/>
      <c r="AN248" s="273"/>
      <c r="AO248" s="8"/>
      <c r="AP248" s="8"/>
      <c r="AQ248" s="8"/>
      <c r="AR248" s="8"/>
      <c r="AS248" s="8"/>
      <c r="AT248" s="8"/>
      <c r="AU248" s="8"/>
    </row>
    <row r="249" spans="1:47" ht="12.75" customHeight="1" x14ac:dyDescent="0.2">
      <c r="A249" s="8"/>
      <c r="C249" s="12">
        <v>205</v>
      </c>
      <c r="D249" s="1089"/>
      <c r="E249" s="765"/>
      <c r="F249" s="156"/>
      <c r="T249" s="273"/>
      <c r="U249" s="8"/>
      <c r="W249" s="12">
        <v>205</v>
      </c>
      <c r="X249" s="1089"/>
      <c r="Y249" s="765"/>
      <c r="Z249" s="156"/>
      <c r="AN249" s="273"/>
      <c r="AO249" s="8"/>
      <c r="AP249" s="8"/>
      <c r="AQ249" s="8"/>
      <c r="AR249" s="8"/>
      <c r="AS249" s="8"/>
      <c r="AT249" s="8"/>
      <c r="AU249" s="8"/>
    </row>
    <row r="250" spans="1:47" ht="12.75" customHeight="1" x14ac:dyDescent="0.2">
      <c r="A250" s="8"/>
      <c r="C250" s="12">
        <v>206</v>
      </c>
      <c r="D250" s="1089"/>
      <c r="E250" s="765"/>
      <c r="F250" s="156"/>
      <c r="T250" s="273"/>
      <c r="U250" s="8"/>
      <c r="W250" s="12">
        <v>206</v>
      </c>
      <c r="X250" s="1089"/>
      <c r="Y250" s="765"/>
      <c r="Z250" s="156"/>
      <c r="AN250" s="273"/>
      <c r="AO250" s="8"/>
      <c r="AP250" s="8"/>
      <c r="AQ250" s="8"/>
      <c r="AR250" s="8"/>
      <c r="AS250" s="8"/>
      <c r="AT250" s="8"/>
      <c r="AU250" s="8"/>
    </row>
    <row r="251" spans="1:47" ht="12.75" customHeight="1" x14ac:dyDescent="0.2">
      <c r="A251" s="8"/>
      <c r="C251" s="12">
        <v>207</v>
      </c>
      <c r="D251" s="1089"/>
      <c r="E251" s="765"/>
      <c r="F251" s="156"/>
      <c r="T251" s="273"/>
      <c r="U251" s="8"/>
      <c r="W251" s="12">
        <v>207</v>
      </c>
      <c r="X251" s="1089"/>
      <c r="Y251" s="765"/>
      <c r="Z251" s="156"/>
      <c r="AN251" s="273"/>
      <c r="AO251" s="8"/>
      <c r="AP251" s="8"/>
      <c r="AQ251" s="8"/>
      <c r="AR251" s="8"/>
      <c r="AS251" s="8"/>
      <c r="AT251" s="8"/>
      <c r="AU251" s="8"/>
    </row>
    <row r="252" spans="1:47" ht="12.75" customHeight="1" x14ac:dyDescent="0.2">
      <c r="A252" s="8"/>
      <c r="C252" s="12">
        <v>208</v>
      </c>
      <c r="D252" s="1089"/>
      <c r="E252" s="765"/>
      <c r="F252" s="156"/>
      <c r="T252" s="273"/>
      <c r="U252" s="8"/>
      <c r="W252" s="12">
        <v>208</v>
      </c>
      <c r="X252" s="1089"/>
      <c r="Y252" s="765"/>
      <c r="Z252" s="156"/>
      <c r="AN252" s="273"/>
      <c r="AO252" s="8"/>
      <c r="AP252" s="8"/>
      <c r="AQ252" s="8"/>
      <c r="AR252" s="8"/>
      <c r="AS252" s="8"/>
      <c r="AT252" s="8"/>
      <c r="AU252" s="8"/>
    </row>
    <row r="253" spans="1:47" ht="12.75" customHeight="1" x14ac:dyDescent="0.2">
      <c r="A253" s="8"/>
      <c r="C253" s="12">
        <v>209</v>
      </c>
      <c r="D253" s="1089"/>
      <c r="E253" s="765"/>
      <c r="F253" s="156"/>
      <c r="T253" s="273"/>
      <c r="U253" s="8"/>
      <c r="W253" s="12">
        <v>209</v>
      </c>
      <c r="X253" s="1089"/>
      <c r="Y253" s="765"/>
      <c r="Z253" s="156"/>
      <c r="AN253" s="273"/>
      <c r="AO253" s="8"/>
      <c r="AP253" s="8"/>
      <c r="AQ253" s="8"/>
      <c r="AR253" s="8"/>
      <c r="AS253" s="8"/>
      <c r="AT253" s="8"/>
      <c r="AU253" s="8"/>
    </row>
    <row r="254" spans="1:47" ht="12.75" customHeight="1" x14ac:dyDescent="0.2">
      <c r="A254" s="8"/>
      <c r="C254" s="12">
        <v>210</v>
      </c>
      <c r="D254" s="1089"/>
      <c r="E254" s="765"/>
      <c r="F254" s="156"/>
      <c r="T254" s="273"/>
      <c r="U254" s="8"/>
      <c r="W254" s="12">
        <v>210</v>
      </c>
      <c r="X254" s="1089"/>
      <c r="Y254" s="765"/>
      <c r="Z254" s="156"/>
      <c r="AN254" s="273"/>
      <c r="AO254" s="8"/>
      <c r="AP254" s="8"/>
      <c r="AQ254" s="8"/>
      <c r="AR254" s="8"/>
      <c r="AS254" s="8"/>
      <c r="AT254" s="8"/>
      <c r="AU254" s="8"/>
    </row>
    <row r="255" spans="1:47" ht="12.75" customHeight="1" x14ac:dyDescent="0.2">
      <c r="A255" s="8"/>
      <c r="C255" s="12">
        <v>211</v>
      </c>
      <c r="D255" s="1089"/>
      <c r="E255" s="765"/>
      <c r="F255" s="156"/>
      <c r="T255" s="273"/>
      <c r="U255" s="8"/>
      <c r="W255" s="12">
        <v>211</v>
      </c>
      <c r="X255" s="1089"/>
      <c r="Y255" s="765"/>
      <c r="Z255" s="156"/>
      <c r="AN255" s="273"/>
      <c r="AO255" s="8"/>
      <c r="AP255" s="8"/>
      <c r="AQ255" s="8"/>
      <c r="AR255" s="8"/>
      <c r="AS255" s="8"/>
      <c r="AT255" s="8"/>
      <c r="AU255" s="8"/>
    </row>
    <row r="256" spans="1:47" ht="12.75" customHeight="1" x14ac:dyDescent="0.2">
      <c r="A256" s="8"/>
      <c r="C256" s="12">
        <v>212</v>
      </c>
      <c r="D256" s="1089"/>
      <c r="E256" s="765"/>
      <c r="F256" s="156"/>
      <c r="T256" s="273"/>
      <c r="U256" s="8"/>
      <c r="W256" s="12">
        <v>212</v>
      </c>
      <c r="X256" s="1089"/>
      <c r="Y256" s="765"/>
      <c r="Z256" s="156"/>
      <c r="AN256" s="273"/>
      <c r="AO256" s="8"/>
      <c r="AP256" s="8"/>
      <c r="AQ256" s="8"/>
      <c r="AR256" s="8"/>
      <c r="AS256" s="8"/>
      <c r="AT256" s="8"/>
      <c r="AU256" s="8"/>
    </row>
    <row r="257" spans="1:47" ht="12.75" customHeight="1" x14ac:dyDescent="0.2">
      <c r="A257" s="8"/>
      <c r="C257" s="12">
        <v>213</v>
      </c>
      <c r="D257" s="1089"/>
      <c r="E257" s="765"/>
      <c r="F257" s="156"/>
      <c r="T257" s="273"/>
      <c r="U257" s="8"/>
      <c r="W257" s="12">
        <v>213</v>
      </c>
      <c r="X257" s="1089"/>
      <c r="Y257" s="765"/>
      <c r="Z257" s="156"/>
      <c r="AN257" s="273"/>
      <c r="AO257" s="8"/>
      <c r="AP257" s="8"/>
      <c r="AQ257" s="8"/>
      <c r="AR257" s="8"/>
      <c r="AS257" s="8"/>
      <c r="AT257" s="8"/>
      <c r="AU257" s="8"/>
    </row>
    <row r="258" spans="1:47" ht="12.75" customHeight="1" x14ac:dyDescent="0.2">
      <c r="A258" s="8"/>
      <c r="C258" s="12">
        <v>214</v>
      </c>
      <c r="D258" s="1089"/>
      <c r="E258" s="765"/>
      <c r="F258" s="156"/>
      <c r="T258" s="273"/>
      <c r="U258" s="8"/>
      <c r="W258" s="12">
        <v>214</v>
      </c>
      <c r="X258" s="1089"/>
      <c r="Y258" s="765"/>
      <c r="Z258" s="156"/>
      <c r="AN258" s="273"/>
      <c r="AO258" s="8"/>
      <c r="AP258" s="8"/>
      <c r="AQ258" s="8"/>
      <c r="AR258" s="8"/>
      <c r="AS258" s="8"/>
      <c r="AT258" s="8"/>
      <c r="AU258" s="8"/>
    </row>
    <row r="259" spans="1:47" ht="12.75" customHeight="1" x14ac:dyDescent="0.2">
      <c r="A259" s="8"/>
      <c r="C259" s="12">
        <v>215</v>
      </c>
      <c r="D259" s="1089"/>
      <c r="E259" s="765"/>
      <c r="F259" s="156"/>
      <c r="T259" s="273"/>
      <c r="U259" s="8"/>
      <c r="W259" s="12">
        <v>215</v>
      </c>
      <c r="X259" s="1089"/>
      <c r="Y259" s="765"/>
      <c r="Z259" s="156"/>
      <c r="AN259" s="273"/>
      <c r="AO259" s="8"/>
      <c r="AP259" s="8"/>
      <c r="AQ259" s="8"/>
      <c r="AR259" s="8"/>
      <c r="AS259" s="8"/>
      <c r="AT259" s="8"/>
      <c r="AU259" s="8"/>
    </row>
    <row r="260" spans="1:47" ht="12.75" customHeight="1" x14ac:dyDescent="0.2">
      <c r="A260" s="8"/>
      <c r="C260" s="12">
        <v>216</v>
      </c>
      <c r="D260" s="1089"/>
      <c r="E260" s="765"/>
      <c r="F260" s="156"/>
      <c r="T260" s="273"/>
      <c r="U260" s="8"/>
      <c r="W260" s="12">
        <v>216</v>
      </c>
      <c r="X260" s="1089"/>
      <c r="Y260" s="765"/>
      <c r="Z260" s="156"/>
      <c r="AN260" s="273"/>
      <c r="AO260" s="8"/>
      <c r="AP260" s="8"/>
      <c r="AQ260" s="8"/>
      <c r="AR260" s="8"/>
      <c r="AS260" s="8"/>
      <c r="AT260" s="8"/>
      <c r="AU260" s="8"/>
    </row>
    <row r="261" spans="1:47" ht="12.75" customHeight="1" x14ac:dyDescent="0.2">
      <c r="A261" s="8"/>
      <c r="C261" s="12">
        <v>217</v>
      </c>
      <c r="D261" s="1089"/>
      <c r="E261" s="765"/>
      <c r="F261" s="156"/>
      <c r="T261" s="273"/>
      <c r="U261" s="8"/>
      <c r="W261" s="12">
        <v>217</v>
      </c>
      <c r="X261" s="1089"/>
      <c r="Y261" s="765"/>
      <c r="Z261" s="156"/>
      <c r="AN261" s="273"/>
      <c r="AO261" s="8"/>
      <c r="AP261" s="8"/>
      <c r="AQ261" s="8"/>
      <c r="AR261" s="8"/>
      <c r="AS261" s="8"/>
      <c r="AT261" s="8"/>
      <c r="AU261" s="8"/>
    </row>
    <row r="262" spans="1:47" ht="12.75" customHeight="1" x14ac:dyDescent="0.2">
      <c r="A262" s="8"/>
      <c r="C262" s="12">
        <v>218</v>
      </c>
      <c r="D262" s="1089"/>
      <c r="E262" s="765"/>
      <c r="F262" s="156"/>
      <c r="T262" s="273"/>
      <c r="U262" s="8"/>
      <c r="W262" s="12">
        <v>218</v>
      </c>
      <c r="X262" s="1089"/>
      <c r="Y262" s="765"/>
      <c r="Z262" s="156"/>
      <c r="AN262" s="273"/>
      <c r="AO262" s="8"/>
      <c r="AP262" s="8"/>
      <c r="AQ262" s="8"/>
      <c r="AR262" s="8"/>
      <c r="AS262" s="8"/>
      <c r="AT262" s="8"/>
      <c r="AU262" s="8"/>
    </row>
    <row r="263" spans="1:47" ht="12.75" customHeight="1" x14ac:dyDescent="0.2">
      <c r="A263" s="8"/>
      <c r="C263" s="12">
        <v>219</v>
      </c>
      <c r="D263" s="1089"/>
      <c r="E263" s="765"/>
      <c r="F263" s="156"/>
      <c r="T263" s="273"/>
      <c r="U263" s="8"/>
      <c r="W263" s="12">
        <v>219</v>
      </c>
      <c r="X263" s="1089"/>
      <c r="Y263" s="765"/>
      <c r="Z263" s="156"/>
      <c r="AN263" s="273"/>
      <c r="AO263" s="8"/>
      <c r="AP263" s="8"/>
      <c r="AQ263" s="8"/>
      <c r="AR263" s="8"/>
      <c r="AS263" s="8"/>
      <c r="AT263" s="8"/>
      <c r="AU263" s="8"/>
    </row>
    <row r="264" spans="1:47" ht="12.75" customHeight="1" x14ac:dyDescent="0.2">
      <c r="A264" s="8"/>
      <c r="C264" s="12">
        <v>220</v>
      </c>
      <c r="D264" s="1089"/>
      <c r="E264" s="765"/>
      <c r="F264" s="156"/>
      <c r="T264" s="273"/>
      <c r="U264" s="8"/>
      <c r="W264" s="12">
        <v>220</v>
      </c>
      <c r="X264" s="1089"/>
      <c r="Y264" s="765"/>
      <c r="Z264" s="156"/>
      <c r="AN264" s="273"/>
      <c r="AO264" s="8"/>
      <c r="AP264" s="8"/>
      <c r="AQ264" s="8"/>
      <c r="AR264" s="8"/>
      <c r="AS264" s="8"/>
      <c r="AT264" s="8"/>
      <c r="AU264" s="8"/>
    </row>
    <row r="265" spans="1:47" ht="12.75" customHeight="1" x14ac:dyDescent="0.2">
      <c r="A265" s="8"/>
      <c r="C265" s="12">
        <v>221</v>
      </c>
      <c r="D265" s="1089"/>
      <c r="E265" s="765"/>
      <c r="F265" s="156"/>
      <c r="T265" s="273"/>
      <c r="U265" s="8"/>
      <c r="W265" s="12">
        <v>221</v>
      </c>
      <c r="X265" s="1089"/>
      <c r="Y265" s="765"/>
      <c r="Z265" s="156"/>
      <c r="AN265" s="273"/>
      <c r="AO265" s="8"/>
      <c r="AP265" s="8"/>
      <c r="AQ265" s="8"/>
      <c r="AR265" s="8"/>
      <c r="AS265" s="8"/>
      <c r="AT265" s="8"/>
      <c r="AU265" s="8"/>
    </row>
    <row r="266" spans="1:47" ht="12.75" customHeight="1" x14ac:dyDescent="0.2">
      <c r="A266" s="8"/>
      <c r="C266" s="12">
        <v>222</v>
      </c>
      <c r="D266" s="1089"/>
      <c r="E266" s="765"/>
      <c r="F266" s="156"/>
      <c r="T266" s="273"/>
      <c r="U266" s="8"/>
      <c r="W266" s="12">
        <v>222</v>
      </c>
      <c r="X266" s="1089"/>
      <c r="Y266" s="765"/>
      <c r="Z266" s="156"/>
      <c r="AN266" s="273"/>
      <c r="AO266" s="8"/>
      <c r="AP266" s="8"/>
      <c r="AQ266" s="8"/>
      <c r="AR266" s="8"/>
      <c r="AS266" s="8"/>
      <c r="AT266" s="8"/>
      <c r="AU266" s="8"/>
    </row>
    <row r="267" spans="1:47" ht="12.75" customHeight="1" x14ac:dyDescent="0.2">
      <c r="A267" s="8"/>
      <c r="C267" s="12">
        <v>223</v>
      </c>
      <c r="D267" s="1089"/>
      <c r="E267" s="765"/>
      <c r="F267" s="156"/>
      <c r="T267" s="273"/>
      <c r="U267" s="8"/>
      <c r="W267" s="12">
        <v>223</v>
      </c>
      <c r="X267" s="1089"/>
      <c r="Y267" s="765"/>
      <c r="Z267" s="156"/>
      <c r="AN267" s="273"/>
      <c r="AO267" s="8"/>
      <c r="AP267" s="8"/>
      <c r="AQ267" s="8"/>
      <c r="AR267" s="8"/>
      <c r="AS267" s="8"/>
      <c r="AT267" s="8"/>
      <c r="AU267" s="8"/>
    </row>
    <row r="268" spans="1:47" ht="12.75" customHeight="1" x14ac:dyDescent="0.2">
      <c r="A268" s="8"/>
      <c r="C268" s="12">
        <v>224</v>
      </c>
      <c r="D268" s="1089"/>
      <c r="E268" s="765"/>
      <c r="F268" s="156"/>
      <c r="T268" s="273"/>
      <c r="U268" s="8"/>
      <c r="W268" s="12">
        <v>224</v>
      </c>
      <c r="X268" s="1089"/>
      <c r="Y268" s="765"/>
      <c r="Z268" s="156"/>
      <c r="AN268" s="273"/>
      <c r="AO268" s="8"/>
      <c r="AP268" s="8"/>
      <c r="AQ268" s="8"/>
      <c r="AR268" s="8"/>
      <c r="AS268" s="8"/>
      <c r="AT268" s="8"/>
      <c r="AU268" s="8"/>
    </row>
    <row r="269" spans="1:47" ht="12.75" customHeight="1" x14ac:dyDescent="0.2">
      <c r="A269" s="8"/>
      <c r="C269" s="12">
        <v>225</v>
      </c>
      <c r="D269" s="1089"/>
      <c r="E269" s="765"/>
      <c r="F269" s="156"/>
      <c r="T269" s="273"/>
      <c r="U269" s="8"/>
      <c r="W269" s="12">
        <v>225</v>
      </c>
      <c r="X269" s="1089"/>
      <c r="Y269" s="765"/>
      <c r="Z269" s="156"/>
      <c r="AN269" s="273"/>
      <c r="AO269" s="8"/>
      <c r="AP269" s="8"/>
      <c r="AQ269" s="8"/>
      <c r="AR269" s="8"/>
      <c r="AS269" s="8"/>
      <c r="AT269" s="8"/>
      <c r="AU269" s="8"/>
    </row>
    <row r="270" spans="1:47" ht="12.75" customHeight="1" x14ac:dyDescent="0.2">
      <c r="A270" s="8"/>
      <c r="C270" s="12">
        <v>226</v>
      </c>
      <c r="D270" s="1089"/>
      <c r="E270" s="765"/>
      <c r="F270" s="156"/>
      <c r="T270" s="273"/>
      <c r="U270" s="8"/>
      <c r="W270" s="12">
        <v>226</v>
      </c>
      <c r="X270" s="1089"/>
      <c r="Y270" s="765"/>
      <c r="Z270" s="156"/>
      <c r="AN270" s="273"/>
      <c r="AO270" s="8"/>
      <c r="AP270" s="8"/>
      <c r="AQ270" s="8"/>
      <c r="AR270" s="8"/>
      <c r="AS270" s="8"/>
      <c r="AT270" s="8"/>
      <c r="AU270" s="8"/>
    </row>
    <row r="271" spans="1:47" ht="12.75" customHeight="1" x14ac:dyDescent="0.2">
      <c r="A271" s="8"/>
      <c r="C271" s="12">
        <v>227</v>
      </c>
      <c r="D271" s="1089"/>
      <c r="E271" s="765"/>
      <c r="F271" s="156"/>
      <c r="T271" s="273"/>
      <c r="U271" s="8"/>
      <c r="W271" s="12">
        <v>227</v>
      </c>
      <c r="X271" s="1089"/>
      <c r="Y271" s="765"/>
      <c r="Z271" s="156"/>
      <c r="AN271" s="273"/>
      <c r="AO271" s="8"/>
      <c r="AP271" s="8"/>
      <c r="AQ271" s="8"/>
      <c r="AR271" s="8"/>
      <c r="AS271" s="8"/>
      <c r="AT271" s="8"/>
      <c r="AU271" s="8"/>
    </row>
    <row r="272" spans="1:47" ht="12.75" customHeight="1" x14ac:dyDescent="0.2">
      <c r="A272" s="8"/>
      <c r="C272" s="12">
        <v>228</v>
      </c>
      <c r="D272" s="1089"/>
      <c r="E272" s="765"/>
      <c r="F272" s="156"/>
      <c r="T272" s="273"/>
      <c r="U272" s="8"/>
      <c r="W272" s="12">
        <v>228</v>
      </c>
      <c r="X272" s="1089"/>
      <c r="Y272" s="765"/>
      <c r="Z272" s="156"/>
      <c r="AN272" s="273"/>
      <c r="AO272" s="8"/>
      <c r="AP272" s="8"/>
      <c r="AQ272" s="8"/>
      <c r="AR272" s="8"/>
      <c r="AS272" s="8"/>
      <c r="AT272" s="8"/>
      <c r="AU272" s="8"/>
    </row>
    <row r="273" spans="1:47" ht="12.75" customHeight="1" x14ac:dyDescent="0.2">
      <c r="A273" s="8"/>
      <c r="C273" s="12">
        <v>229</v>
      </c>
      <c r="D273" s="1089"/>
      <c r="E273" s="765"/>
      <c r="F273" s="156"/>
      <c r="T273" s="273"/>
      <c r="U273" s="8"/>
      <c r="W273" s="12">
        <v>229</v>
      </c>
      <c r="X273" s="1089"/>
      <c r="Y273" s="765"/>
      <c r="Z273" s="156"/>
      <c r="AN273" s="273"/>
      <c r="AO273" s="8"/>
      <c r="AP273" s="8"/>
      <c r="AQ273" s="8"/>
      <c r="AR273" s="8"/>
      <c r="AS273" s="8"/>
      <c r="AT273" s="8"/>
      <c r="AU273" s="8"/>
    </row>
    <row r="274" spans="1:47" ht="12.75" customHeight="1" x14ac:dyDescent="0.2">
      <c r="A274" s="8"/>
      <c r="C274" s="12">
        <v>230</v>
      </c>
      <c r="D274" s="1089"/>
      <c r="E274" s="765"/>
      <c r="F274" s="156"/>
      <c r="T274" s="273"/>
      <c r="U274" s="8"/>
      <c r="W274" s="12">
        <v>230</v>
      </c>
      <c r="X274" s="1089"/>
      <c r="Y274" s="765"/>
      <c r="Z274" s="156"/>
      <c r="AN274" s="273"/>
      <c r="AO274" s="8"/>
      <c r="AP274" s="8"/>
      <c r="AQ274" s="8"/>
      <c r="AR274" s="8"/>
      <c r="AS274" s="8"/>
      <c r="AT274" s="8"/>
      <c r="AU274" s="8"/>
    </row>
    <row r="275" spans="1:47" ht="12.75" customHeight="1" x14ac:dyDescent="0.2">
      <c r="A275" s="8"/>
      <c r="C275" s="12">
        <v>231</v>
      </c>
      <c r="D275" s="1089"/>
      <c r="E275" s="765"/>
      <c r="F275" s="156"/>
      <c r="T275" s="273"/>
      <c r="U275" s="8"/>
      <c r="W275" s="12">
        <v>231</v>
      </c>
      <c r="X275" s="1089"/>
      <c r="Y275" s="765"/>
      <c r="Z275" s="156"/>
      <c r="AN275" s="273"/>
      <c r="AO275" s="8"/>
      <c r="AP275" s="8"/>
      <c r="AQ275" s="8"/>
      <c r="AR275" s="8"/>
      <c r="AS275" s="8"/>
      <c r="AT275" s="8"/>
      <c r="AU275" s="8"/>
    </row>
    <row r="276" spans="1:47" ht="12.75" customHeight="1" x14ac:dyDescent="0.2">
      <c r="A276" s="8"/>
      <c r="C276" s="12">
        <v>232</v>
      </c>
      <c r="D276" s="1089"/>
      <c r="E276" s="765"/>
      <c r="F276" s="156"/>
      <c r="T276" s="273"/>
      <c r="U276" s="8"/>
      <c r="W276" s="12">
        <v>232</v>
      </c>
      <c r="X276" s="1089"/>
      <c r="Y276" s="765"/>
      <c r="Z276" s="156"/>
      <c r="AN276" s="273"/>
      <c r="AO276" s="8"/>
      <c r="AP276" s="8"/>
      <c r="AQ276" s="8"/>
      <c r="AR276" s="8"/>
      <c r="AS276" s="8"/>
      <c r="AT276" s="8"/>
      <c r="AU276" s="8"/>
    </row>
    <row r="277" spans="1:47" ht="12.75" customHeight="1" x14ac:dyDescent="0.2">
      <c r="A277" s="8"/>
      <c r="C277" s="12">
        <v>233</v>
      </c>
      <c r="D277" s="1089"/>
      <c r="E277" s="765"/>
      <c r="F277" s="156"/>
      <c r="T277" s="273"/>
      <c r="U277" s="8"/>
      <c r="W277" s="12">
        <v>233</v>
      </c>
      <c r="X277" s="1089"/>
      <c r="Y277" s="765"/>
      <c r="Z277" s="156"/>
      <c r="AN277" s="273"/>
      <c r="AO277" s="8"/>
      <c r="AP277" s="8"/>
      <c r="AQ277" s="8"/>
      <c r="AR277" s="8"/>
      <c r="AS277" s="8"/>
      <c r="AT277" s="8"/>
      <c r="AU277" s="8"/>
    </row>
    <row r="278" spans="1:47" ht="12.75" customHeight="1" x14ac:dyDescent="0.2">
      <c r="A278" s="8"/>
      <c r="C278" s="12">
        <v>234</v>
      </c>
      <c r="D278" s="1089"/>
      <c r="E278" s="765"/>
      <c r="F278" s="156"/>
      <c r="T278" s="273"/>
      <c r="U278" s="8"/>
      <c r="W278" s="12">
        <v>234</v>
      </c>
      <c r="X278" s="1089"/>
      <c r="Y278" s="765"/>
      <c r="Z278" s="156"/>
      <c r="AN278" s="273"/>
      <c r="AO278" s="8"/>
      <c r="AP278" s="8"/>
      <c r="AQ278" s="8"/>
      <c r="AR278" s="8"/>
      <c r="AS278" s="8"/>
      <c r="AT278" s="8"/>
      <c r="AU278" s="8"/>
    </row>
    <row r="279" spans="1:47" ht="12.75" customHeight="1" x14ac:dyDescent="0.2">
      <c r="A279" s="8"/>
      <c r="C279" s="12">
        <v>235</v>
      </c>
      <c r="D279" s="1089"/>
      <c r="E279" s="765"/>
      <c r="F279" s="156"/>
      <c r="T279" s="273"/>
      <c r="U279" s="8"/>
      <c r="W279" s="12">
        <v>235</v>
      </c>
      <c r="X279" s="1089"/>
      <c r="Y279" s="765"/>
      <c r="Z279" s="156"/>
      <c r="AN279" s="273"/>
      <c r="AO279" s="8"/>
      <c r="AP279" s="8"/>
      <c r="AQ279" s="8"/>
      <c r="AR279" s="8"/>
      <c r="AS279" s="8"/>
      <c r="AT279" s="8"/>
      <c r="AU279" s="8"/>
    </row>
    <row r="280" spans="1:47" ht="12.75" customHeight="1" x14ac:dyDescent="0.2">
      <c r="A280" s="8"/>
      <c r="C280" s="12">
        <v>236</v>
      </c>
      <c r="D280" s="1089"/>
      <c r="E280" s="765"/>
      <c r="F280" s="156"/>
      <c r="T280" s="273"/>
      <c r="U280" s="8"/>
      <c r="W280" s="12">
        <v>236</v>
      </c>
      <c r="X280" s="1089"/>
      <c r="Y280" s="765"/>
      <c r="Z280" s="156"/>
      <c r="AN280" s="273"/>
      <c r="AO280" s="8"/>
      <c r="AP280" s="8"/>
      <c r="AQ280" s="8"/>
      <c r="AR280" s="8"/>
      <c r="AS280" s="8"/>
      <c r="AT280" s="8"/>
      <c r="AU280" s="8"/>
    </row>
    <row r="281" spans="1:47" ht="12.75" customHeight="1" x14ac:dyDescent="0.2">
      <c r="A281" s="8"/>
      <c r="C281" s="12">
        <v>237</v>
      </c>
      <c r="D281" s="1089"/>
      <c r="E281" s="765"/>
      <c r="F281" s="156"/>
      <c r="T281" s="273"/>
      <c r="U281" s="8"/>
      <c r="W281" s="12">
        <v>237</v>
      </c>
      <c r="X281" s="1089"/>
      <c r="Y281" s="765"/>
      <c r="Z281" s="156"/>
      <c r="AN281" s="273"/>
      <c r="AO281" s="8"/>
      <c r="AP281" s="8"/>
      <c r="AQ281" s="8"/>
      <c r="AR281" s="8"/>
      <c r="AS281" s="8"/>
      <c r="AT281" s="8"/>
      <c r="AU281" s="8"/>
    </row>
    <row r="282" spans="1:47" ht="12.75" customHeight="1" x14ac:dyDescent="0.2">
      <c r="A282" s="8"/>
      <c r="C282" s="12">
        <v>238</v>
      </c>
      <c r="D282" s="1089"/>
      <c r="E282" s="765"/>
      <c r="F282" s="156"/>
      <c r="T282" s="273"/>
      <c r="U282" s="8"/>
      <c r="W282" s="12">
        <v>238</v>
      </c>
      <c r="X282" s="1089"/>
      <c r="Y282" s="765"/>
      <c r="Z282" s="156"/>
      <c r="AN282" s="273"/>
      <c r="AO282" s="8"/>
      <c r="AP282" s="8"/>
      <c r="AQ282" s="8"/>
      <c r="AR282" s="8"/>
      <c r="AS282" s="8"/>
      <c r="AT282" s="8"/>
      <c r="AU282" s="8"/>
    </row>
    <row r="283" spans="1:47" ht="12.75" customHeight="1" x14ac:dyDescent="0.2">
      <c r="A283" s="8"/>
      <c r="C283" s="12">
        <v>239</v>
      </c>
      <c r="D283" s="1089"/>
      <c r="E283" s="765"/>
      <c r="F283" s="156"/>
      <c r="T283" s="273"/>
      <c r="U283" s="8"/>
      <c r="W283" s="12">
        <v>239</v>
      </c>
      <c r="X283" s="1089"/>
      <c r="Y283" s="765"/>
      <c r="Z283" s="156"/>
      <c r="AN283" s="273"/>
      <c r="AO283" s="8"/>
      <c r="AP283" s="8"/>
      <c r="AQ283" s="8"/>
      <c r="AR283" s="8"/>
      <c r="AS283" s="8"/>
      <c r="AT283" s="8"/>
      <c r="AU283" s="8"/>
    </row>
    <row r="284" spans="1:47" ht="12.75" customHeight="1" x14ac:dyDescent="0.2">
      <c r="A284" s="8"/>
      <c r="C284" s="12">
        <v>240</v>
      </c>
      <c r="D284" s="1089"/>
      <c r="E284" s="765"/>
      <c r="F284" s="156"/>
      <c r="T284" s="273"/>
      <c r="U284" s="8"/>
      <c r="W284" s="12">
        <v>240</v>
      </c>
      <c r="X284" s="1089"/>
      <c r="Y284" s="765"/>
      <c r="Z284" s="156"/>
      <c r="AN284" s="273"/>
      <c r="AO284" s="8"/>
      <c r="AP284" s="8"/>
      <c r="AQ284" s="8"/>
      <c r="AR284" s="8"/>
      <c r="AS284" s="8"/>
      <c r="AT284" s="8"/>
      <c r="AU284" s="8"/>
    </row>
    <row r="285" spans="1:47" ht="12.75" customHeight="1" x14ac:dyDescent="0.2">
      <c r="A285" s="8"/>
      <c r="C285" s="12">
        <v>241</v>
      </c>
      <c r="D285" s="1089"/>
      <c r="E285" s="765"/>
      <c r="F285" s="156"/>
      <c r="T285" s="273"/>
      <c r="U285" s="8"/>
      <c r="W285" s="12">
        <v>241</v>
      </c>
      <c r="X285" s="1089"/>
      <c r="Y285" s="765"/>
      <c r="Z285" s="156"/>
      <c r="AN285" s="273"/>
      <c r="AO285" s="8"/>
      <c r="AP285" s="8"/>
      <c r="AQ285" s="8"/>
      <c r="AR285" s="8"/>
      <c r="AS285" s="8"/>
      <c r="AT285" s="8"/>
      <c r="AU285" s="8"/>
    </row>
    <row r="286" spans="1:47" ht="12.75" customHeight="1" x14ac:dyDescent="0.2">
      <c r="A286" s="8"/>
      <c r="C286" s="12">
        <v>242</v>
      </c>
      <c r="D286" s="1089"/>
      <c r="E286" s="765"/>
      <c r="F286" s="156"/>
      <c r="T286" s="273"/>
      <c r="U286" s="8"/>
      <c r="W286" s="12">
        <v>242</v>
      </c>
      <c r="X286" s="1089"/>
      <c r="Y286" s="765"/>
      <c r="Z286" s="156"/>
      <c r="AN286" s="273"/>
      <c r="AO286" s="8"/>
      <c r="AP286" s="8"/>
      <c r="AQ286" s="8"/>
      <c r="AR286" s="8"/>
      <c r="AS286" s="8"/>
      <c r="AT286" s="8"/>
      <c r="AU286" s="8"/>
    </row>
    <row r="287" spans="1:47" ht="12.75" customHeight="1" x14ac:dyDescent="0.2">
      <c r="A287" s="8"/>
      <c r="C287" s="12">
        <v>243</v>
      </c>
      <c r="D287" s="1089"/>
      <c r="E287" s="765"/>
      <c r="F287" s="156"/>
      <c r="T287" s="273"/>
      <c r="U287" s="8"/>
      <c r="W287" s="12">
        <v>243</v>
      </c>
      <c r="X287" s="1089"/>
      <c r="Y287" s="765"/>
      <c r="Z287" s="156"/>
      <c r="AN287" s="273"/>
      <c r="AO287" s="8"/>
      <c r="AP287" s="8"/>
      <c r="AQ287" s="8"/>
      <c r="AR287" s="8"/>
      <c r="AS287" s="8"/>
      <c r="AT287" s="8"/>
      <c r="AU287" s="8"/>
    </row>
    <row r="288" spans="1:47" ht="12.75" customHeight="1" x14ac:dyDescent="0.2">
      <c r="A288" s="8"/>
      <c r="C288" s="12">
        <v>244</v>
      </c>
      <c r="D288" s="1089"/>
      <c r="E288" s="765"/>
      <c r="F288" s="156"/>
      <c r="T288" s="273"/>
      <c r="U288" s="8"/>
      <c r="W288" s="12">
        <v>244</v>
      </c>
      <c r="X288" s="1089"/>
      <c r="Y288" s="765"/>
      <c r="Z288" s="156"/>
      <c r="AN288" s="273"/>
      <c r="AO288" s="8"/>
      <c r="AP288" s="8"/>
      <c r="AQ288" s="8"/>
      <c r="AR288" s="8"/>
      <c r="AS288" s="8"/>
      <c r="AT288" s="8"/>
      <c r="AU288" s="8"/>
    </row>
    <row r="289" spans="1:47" ht="12.75" customHeight="1" x14ac:dyDescent="0.2">
      <c r="A289" s="8"/>
      <c r="C289" s="12">
        <v>245</v>
      </c>
      <c r="D289" s="1089"/>
      <c r="E289" s="765"/>
      <c r="F289" s="156"/>
      <c r="T289" s="273"/>
      <c r="U289" s="8"/>
      <c r="W289" s="12">
        <v>245</v>
      </c>
      <c r="X289" s="1089"/>
      <c r="Y289" s="765"/>
      <c r="Z289" s="156"/>
      <c r="AN289" s="273"/>
      <c r="AO289" s="8"/>
      <c r="AP289" s="8"/>
      <c r="AQ289" s="8"/>
      <c r="AR289" s="8"/>
      <c r="AS289" s="8"/>
      <c r="AT289" s="8"/>
      <c r="AU289" s="8"/>
    </row>
    <row r="290" spans="1:47" ht="12.75" customHeight="1" x14ac:dyDescent="0.2">
      <c r="A290" s="8"/>
      <c r="C290" s="12">
        <v>246</v>
      </c>
      <c r="D290" s="1089"/>
      <c r="E290" s="765"/>
      <c r="F290" s="156"/>
      <c r="T290" s="273"/>
      <c r="U290" s="8"/>
      <c r="W290" s="12">
        <v>246</v>
      </c>
      <c r="X290" s="1089"/>
      <c r="Y290" s="765"/>
      <c r="Z290" s="156"/>
      <c r="AN290" s="273"/>
      <c r="AO290" s="8"/>
      <c r="AP290" s="8"/>
      <c r="AQ290" s="8"/>
      <c r="AR290" s="8"/>
      <c r="AS290" s="8"/>
      <c r="AT290" s="8"/>
      <c r="AU290" s="8"/>
    </row>
    <row r="291" spans="1:47" ht="12.75" customHeight="1" x14ac:dyDescent="0.2">
      <c r="A291" s="8"/>
      <c r="C291" s="12">
        <v>247</v>
      </c>
      <c r="D291" s="1089"/>
      <c r="E291" s="765"/>
      <c r="F291" s="156"/>
      <c r="T291" s="273"/>
      <c r="U291" s="8"/>
      <c r="W291" s="12">
        <v>247</v>
      </c>
      <c r="X291" s="1089"/>
      <c r="Y291" s="765"/>
      <c r="Z291" s="156"/>
      <c r="AN291" s="273"/>
      <c r="AO291" s="8"/>
      <c r="AP291" s="8"/>
      <c r="AQ291" s="8"/>
      <c r="AR291" s="8"/>
      <c r="AS291" s="8"/>
      <c r="AT291" s="8"/>
      <c r="AU291" s="8"/>
    </row>
    <row r="292" spans="1:47" ht="12.75" customHeight="1" x14ac:dyDescent="0.2">
      <c r="A292" s="8"/>
      <c r="C292" s="12">
        <v>248</v>
      </c>
      <c r="D292" s="1089"/>
      <c r="E292" s="765"/>
      <c r="F292" s="156"/>
      <c r="T292" s="273"/>
      <c r="U292" s="8"/>
      <c r="W292" s="12">
        <v>248</v>
      </c>
      <c r="X292" s="1089"/>
      <c r="Y292" s="765"/>
      <c r="Z292" s="156"/>
      <c r="AN292" s="273"/>
      <c r="AO292" s="8"/>
      <c r="AP292" s="8"/>
      <c r="AQ292" s="8"/>
      <c r="AR292" s="8"/>
      <c r="AS292" s="8"/>
      <c r="AT292" s="8"/>
      <c r="AU292" s="8"/>
    </row>
    <row r="293" spans="1:47" ht="12.75" customHeight="1" x14ac:dyDescent="0.2">
      <c r="A293" s="8"/>
      <c r="C293" s="12">
        <v>249</v>
      </c>
      <c r="D293" s="1089"/>
      <c r="E293" s="765"/>
      <c r="F293" s="156"/>
      <c r="T293" s="273"/>
      <c r="U293" s="8"/>
      <c r="W293" s="12">
        <v>249</v>
      </c>
      <c r="X293" s="1089"/>
      <c r="Y293" s="765"/>
      <c r="Z293" s="156"/>
      <c r="AN293" s="273"/>
      <c r="AO293" s="8"/>
      <c r="AP293" s="8"/>
      <c r="AQ293" s="8"/>
      <c r="AR293" s="8"/>
      <c r="AS293" s="8"/>
      <c r="AT293" s="8"/>
      <c r="AU293" s="8"/>
    </row>
    <row r="294" spans="1:47" ht="12.75" customHeight="1" x14ac:dyDescent="0.2">
      <c r="A294" s="8"/>
      <c r="C294" s="12">
        <v>250</v>
      </c>
      <c r="D294" s="1089"/>
      <c r="E294" s="765"/>
      <c r="F294" s="156"/>
      <c r="T294" s="273"/>
      <c r="U294" s="8"/>
      <c r="W294" s="12">
        <v>250</v>
      </c>
      <c r="X294" s="1089"/>
      <c r="Y294" s="765"/>
      <c r="Z294" s="156"/>
      <c r="AN294" s="273"/>
      <c r="AO294" s="8"/>
      <c r="AP294" s="8"/>
      <c r="AQ294" s="8"/>
      <c r="AR294" s="8"/>
      <c r="AS294" s="8"/>
      <c r="AT294" s="8"/>
      <c r="AU294" s="8"/>
    </row>
    <row r="295" spans="1:47" ht="12.75" customHeight="1" x14ac:dyDescent="0.2">
      <c r="A295" s="8"/>
      <c r="C295" s="12">
        <v>251</v>
      </c>
      <c r="D295" s="1089"/>
      <c r="E295" s="765"/>
      <c r="F295" s="156"/>
      <c r="T295" s="273"/>
      <c r="U295" s="8"/>
      <c r="W295" s="12">
        <v>251</v>
      </c>
      <c r="X295" s="1089"/>
      <c r="Y295" s="765"/>
      <c r="Z295" s="156"/>
      <c r="AN295" s="273"/>
      <c r="AO295" s="8"/>
      <c r="AP295" s="8"/>
      <c r="AQ295" s="8"/>
      <c r="AR295" s="8"/>
      <c r="AS295" s="8"/>
      <c r="AT295" s="8"/>
      <c r="AU295" s="8"/>
    </row>
    <row r="296" spans="1:47" ht="12.75" customHeight="1" x14ac:dyDescent="0.2">
      <c r="A296" s="8"/>
      <c r="C296" s="12">
        <v>252</v>
      </c>
      <c r="D296" s="1089"/>
      <c r="E296" s="765"/>
      <c r="F296" s="156"/>
      <c r="T296" s="273"/>
      <c r="U296" s="8"/>
      <c r="W296" s="12">
        <v>252</v>
      </c>
      <c r="X296" s="1089"/>
      <c r="Y296" s="765"/>
      <c r="Z296" s="156"/>
      <c r="AN296" s="273"/>
      <c r="AO296" s="8"/>
      <c r="AP296" s="8"/>
      <c r="AQ296" s="8"/>
      <c r="AR296" s="8"/>
      <c r="AS296" s="8"/>
      <c r="AT296" s="8"/>
      <c r="AU296" s="8"/>
    </row>
    <row r="297" spans="1:47" ht="12.75" customHeight="1" x14ac:dyDescent="0.2">
      <c r="A297" s="8"/>
      <c r="C297" s="12">
        <v>253</v>
      </c>
      <c r="D297" s="1089"/>
      <c r="E297" s="765"/>
      <c r="F297" s="156"/>
      <c r="T297" s="273"/>
      <c r="U297" s="8"/>
      <c r="W297" s="12">
        <v>253</v>
      </c>
      <c r="X297" s="1089"/>
      <c r="Y297" s="765"/>
      <c r="Z297" s="156"/>
      <c r="AN297" s="273"/>
      <c r="AO297" s="8"/>
      <c r="AP297" s="8"/>
      <c r="AQ297" s="8"/>
      <c r="AR297" s="8"/>
      <c r="AS297" s="8"/>
      <c r="AT297" s="8"/>
      <c r="AU297" s="8"/>
    </row>
    <row r="298" spans="1:47" ht="12.75" customHeight="1" x14ac:dyDescent="0.2">
      <c r="A298" s="8"/>
      <c r="C298" s="12">
        <v>254</v>
      </c>
      <c r="D298" s="1089"/>
      <c r="E298" s="765"/>
      <c r="F298" s="156"/>
      <c r="T298" s="273"/>
      <c r="U298" s="8"/>
      <c r="W298" s="12">
        <v>254</v>
      </c>
      <c r="X298" s="1089"/>
      <c r="Y298" s="765"/>
      <c r="Z298" s="156"/>
      <c r="AN298" s="273"/>
      <c r="AO298" s="8"/>
      <c r="AP298" s="8"/>
      <c r="AQ298" s="8"/>
      <c r="AR298" s="8"/>
      <c r="AS298" s="8"/>
      <c r="AT298" s="8"/>
      <c r="AU298" s="8"/>
    </row>
    <row r="299" spans="1:47" ht="12.75" customHeight="1" x14ac:dyDescent="0.2">
      <c r="A299" s="8"/>
      <c r="C299" s="12">
        <v>255</v>
      </c>
      <c r="D299" s="1089"/>
      <c r="E299" s="765"/>
      <c r="F299" s="156"/>
      <c r="T299" s="273"/>
      <c r="U299" s="8"/>
      <c r="W299" s="12">
        <v>255</v>
      </c>
      <c r="X299" s="1089"/>
      <c r="Y299" s="765"/>
      <c r="Z299" s="156"/>
      <c r="AN299" s="273"/>
      <c r="AO299" s="8"/>
      <c r="AP299" s="8"/>
      <c r="AQ299" s="8"/>
      <c r="AR299" s="8"/>
      <c r="AS299" s="8"/>
      <c r="AT299" s="8"/>
      <c r="AU299" s="8"/>
    </row>
    <row r="300" spans="1:47" ht="12.75" customHeight="1" x14ac:dyDescent="0.2">
      <c r="A300" s="8"/>
      <c r="C300" s="12">
        <v>256</v>
      </c>
      <c r="D300" s="1089"/>
      <c r="E300" s="765"/>
      <c r="F300" s="156"/>
      <c r="T300" s="273"/>
      <c r="U300" s="8"/>
      <c r="W300" s="12">
        <v>256</v>
      </c>
      <c r="X300" s="1089"/>
      <c r="Y300" s="765"/>
      <c r="Z300" s="156"/>
      <c r="AN300" s="273"/>
      <c r="AO300" s="8"/>
      <c r="AP300" s="8"/>
      <c r="AQ300" s="8"/>
      <c r="AR300" s="8"/>
      <c r="AS300" s="8"/>
      <c r="AT300" s="8"/>
      <c r="AU300" s="8"/>
    </row>
    <row r="301" spans="1:47" ht="12.75" customHeight="1" x14ac:dyDescent="0.2">
      <c r="A301" s="8"/>
      <c r="C301" s="12">
        <v>257</v>
      </c>
      <c r="D301" s="1089"/>
      <c r="E301" s="765"/>
      <c r="F301" s="156"/>
      <c r="T301" s="273"/>
      <c r="U301" s="8"/>
      <c r="W301" s="12">
        <v>257</v>
      </c>
      <c r="X301" s="1089"/>
      <c r="Y301" s="765"/>
      <c r="Z301" s="156"/>
      <c r="AN301" s="273"/>
      <c r="AO301" s="8"/>
      <c r="AP301" s="8"/>
      <c r="AQ301" s="8"/>
      <c r="AR301" s="8"/>
      <c r="AS301" s="8"/>
      <c r="AT301" s="8"/>
      <c r="AU301" s="8"/>
    </row>
    <row r="302" spans="1:47" ht="12.75" customHeight="1" x14ac:dyDescent="0.2">
      <c r="A302" s="8"/>
      <c r="C302" s="12">
        <v>258</v>
      </c>
      <c r="D302" s="1089"/>
      <c r="E302" s="765"/>
      <c r="F302" s="156"/>
      <c r="T302" s="273"/>
      <c r="U302" s="8"/>
      <c r="W302" s="12">
        <v>258</v>
      </c>
      <c r="X302" s="1089"/>
      <c r="Y302" s="765"/>
      <c r="Z302" s="156"/>
      <c r="AN302" s="273"/>
      <c r="AO302" s="8"/>
      <c r="AP302" s="8"/>
      <c r="AQ302" s="8"/>
      <c r="AR302" s="8"/>
      <c r="AS302" s="8"/>
      <c r="AT302" s="8"/>
      <c r="AU302" s="8"/>
    </row>
    <row r="303" spans="1:47" ht="12.75" customHeight="1" x14ac:dyDescent="0.2">
      <c r="A303" s="8"/>
      <c r="C303" s="12">
        <v>259</v>
      </c>
      <c r="D303" s="1089"/>
      <c r="E303" s="765"/>
      <c r="F303" s="156"/>
      <c r="T303" s="273"/>
      <c r="U303" s="8"/>
      <c r="W303" s="12">
        <v>259</v>
      </c>
      <c r="X303" s="1089"/>
      <c r="Y303" s="765"/>
      <c r="Z303" s="156"/>
      <c r="AN303" s="273"/>
      <c r="AO303" s="8"/>
      <c r="AP303" s="8"/>
      <c r="AQ303" s="8"/>
      <c r="AR303" s="8"/>
      <c r="AS303" s="8"/>
      <c r="AT303" s="8"/>
      <c r="AU303" s="8"/>
    </row>
    <row r="304" spans="1:47" ht="12.75" customHeight="1" x14ac:dyDescent="0.2">
      <c r="A304" s="8"/>
      <c r="C304" s="12">
        <v>260</v>
      </c>
      <c r="D304" s="1089"/>
      <c r="E304" s="765"/>
      <c r="F304" s="156"/>
      <c r="T304" s="273"/>
      <c r="U304" s="8"/>
      <c r="W304" s="12">
        <v>260</v>
      </c>
      <c r="X304" s="1089"/>
      <c r="Y304" s="765"/>
      <c r="Z304" s="156"/>
      <c r="AN304" s="273"/>
      <c r="AO304" s="8"/>
      <c r="AP304" s="8"/>
      <c r="AQ304" s="8"/>
      <c r="AR304" s="8"/>
      <c r="AS304" s="8"/>
      <c r="AT304" s="8"/>
      <c r="AU304" s="8"/>
    </row>
    <row r="305" spans="1:47" ht="12.75" customHeight="1" x14ac:dyDescent="0.2">
      <c r="A305" s="8"/>
      <c r="C305" s="12">
        <v>261</v>
      </c>
      <c r="D305" s="1089"/>
      <c r="E305" s="765"/>
      <c r="F305" s="156"/>
      <c r="T305" s="273"/>
      <c r="U305" s="8"/>
      <c r="W305" s="12">
        <v>261</v>
      </c>
      <c r="X305" s="1089"/>
      <c r="Y305" s="765"/>
      <c r="Z305" s="156"/>
      <c r="AN305" s="273"/>
      <c r="AO305" s="8"/>
      <c r="AP305" s="8"/>
      <c r="AQ305" s="8"/>
      <c r="AR305" s="8"/>
      <c r="AS305" s="8"/>
      <c r="AT305" s="8"/>
      <c r="AU305" s="8"/>
    </row>
    <row r="306" spans="1:47" ht="12.75" customHeight="1" x14ac:dyDescent="0.2">
      <c r="A306" s="8"/>
      <c r="C306" s="12">
        <v>262</v>
      </c>
      <c r="D306" s="1089"/>
      <c r="E306" s="765"/>
      <c r="F306" s="156"/>
      <c r="T306" s="273"/>
      <c r="U306" s="8"/>
      <c r="W306" s="12">
        <v>262</v>
      </c>
      <c r="X306" s="1089"/>
      <c r="Y306" s="765"/>
      <c r="Z306" s="156"/>
      <c r="AN306" s="273"/>
      <c r="AO306" s="8"/>
      <c r="AP306" s="8"/>
      <c r="AQ306" s="8"/>
      <c r="AR306" s="8"/>
      <c r="AS306" s="8"/>
      <c r="AT306" s="8"/>
      <c r="AU306" s="8"/>
    </row>
    <row r="307" spans="1:47" ht="12.75" customHeight="1" x14ac:dyDescent="0.2">
      <c r="A307" s="8"/>
      <c r="C307" s="12">
        <v>263</v>
      </c>
      <c r="D307" s="1089"/>
      <c r="E307" s="765"/>
      <c r="F307" s="156"/>
      <c r="T307" s="273"/>
      <c r="U307" s="8"/>
      <c r="W307" s="12">
        <v>263</v>
      </c>
      <c r="X307" s="1089"/>
      <c r="Y307" s="765"/>
      <c r="Z307" s="156"/>
      <c r="AN307" s="273"/>
      <c r="AO307" s="8"/>
      <c r="AP307" s="8"/>
      <c r="AQ307" s="8"/>
      <c r="AR307" s="8"/>
      <c r="AS307" s="8"/>
      <c r="AT307" s="8"/>
      <c r="AU307" s="8"/>
    </row>
    <row r="308" spans="1:47" ht="12.75" customHeight="1" x14ac:dyDescent="0.2">
      <c r="A308" s="8"/>
      <c r="C308" s="12">
        <v>264</v>
      </c>
      <c r="D308" s="1089"/>
      <c r="E308" s="765"/>
      <c r="F308" s="156"/>
      <c r="T308" s="273"/>
      <c r="U308" s="8"/>
      <c r="W308" s="12">
        <v>264</v>
      </c>
      <c r="X308" s="1089"/>
      <c r="Y308" s="765"/>
      <c r="Z308" s="156"/>
      <c r="AN308" s="273"/>
      <c r="AO308" s="8"/>
      <c r="AP308" s="8"/>
      <c r="AQ308" s="8"/>
      <c r="AR308" s="8"/>
      <c r="AS308" s="8"/>
      <c r="AT308" s="8"/>
      <c r="AU308" s="8"/>
    </row>
    <row r="309" spans="1:47" ht="12.75" customHeight="1" x14ac:dyDescent="0.2">
      <c r="A309" s="8"/>
      <c r="C309" s="12">
        <v>265</v>
      </c>
      <c r="D309" s="1089"/>
      <c r="E309" s="765"/>
      <c r="F309" s="156"/>
      <c r="T309" s="273"/>
      <c r="U309" s="8"/>
      <c r="W309" s="12">
        <v>265</v>
      </c>
      <c r="X309" s="1089"/>
      <c r="Y309" s="765"/>
      <c r="Z309" s="156"/>
      <c r="AN309" s="273"/>
      <c r="AO309" s="8"/>
      <c r="AP309" s="8"/>
      <c r="AQ309" s="8"/>
      <c r="AR309" s="8"/>
      <c r="AS309" s="8"/>
      <c r="AT309" s="8"/>
      <c r="AU309" s="8"/>
    </row>
    <row r="310" spans="1:47" ht="12.75" customHeight="1" x14ac:dyDescent="0.2">
      <c r="A310" s="8"/>
      <c r="C310" s="12">
        <v>266</v>
      </c>
      <c r="D310" s="1089"/>
      <c r="E310" s="765"/>
      <c r="F310" s="156"/>
      <c r="T310" s="273"/>
      <c r="U310" s="8"/>
      <c r="W310" s="12">
        <v>266</v>
      </c>
      <c r="X310" s="1089"/>
      <c r="Y310" s="765"/>
      <c r="Z310" s="156"/>
      <c r="AN310" s="273"/>
      <c r="AO310" s="8"/>
      <c r="AP310" s="8"/>
      <c r="AQ310" s="8"/>
      <c r="AR310" s="8"/>
      <c r="AS310" s="8"/>
      <c r="AT310" s="8"/>
      <c r="AU310" s="8"/>
    </row>
    <row r="311" spans="1:47" ht="12.75" customHeight="1" x14ac:dyDescent="0.2">
      <c r="A311" s="8"/>
      <c r="C311" s="12">
        <v>267</v>
      </c>
      <c r="D311" s="1089"/>
      <c r="E311" s="765"/>
      <c r="F311" s="156"/>
      <c r="T311" s="273"/>
      <c r="U311" s="8"/>
      <c r="W311" s="12">
        <v>267</v>
      </c>
      <c r="X311" s="1089"/>
      <c r="Y311" s="765"/>
      <c r="Z311" s="156"/>
      <c r="AN311" s="273"/>
      <c r="AO311" s="8"/>
      <c r="AP311" s="8"/>
      <c r="AQ311" s="8"/>
      <c r="AR311" s="8"/>
      <c r="AS311" s="8"/>
      <c r="AT311" s="8"/>
      <c r="AU311" s="8"/>
    </row>
    <row r="312" spans="1:47" ht="12.75" customHeight="1" x14ac:dyDescent="0.2">
      <c r="A312" s="8"/>
      <c r="C312" s="12">
        <v>268</v>
      </c>
      <c r="D312" s="1089"/>
      <c r="E312" s="765"/>
      <c r="F312" s="156"/>
      <c r="T312" s="273"/>
      <c r="U312" s="8"/>
      <c r="W312" s="12">
        <v>268</v>
      </c>
      <c r="X312" s="1089"/>
      <c r="Y312" s="765"/>
      <c r="Z312" s="156"/>
      <c r="AN312" s="273"/>
      <c r="AO312" s="8"/>
      <c r="AP312" s="8"/>
      <c r="AQ312" s="8"/>
      <c r="AR312" s="8"/>
      <c r="AS312" s="8"/>
      <c r="AT312" s="8"/>
      <c r="AU312" s="8"/>
    </row>
    <row r="313" spans="1:47" ht="12.75" customHeight="1" x14ac:dyDescent="0.2">
      <c r="A313" s="8"/>
      <c r="C313" s="12">
        <v>269</v>
      </c>
      <c r="D313" s="1089"/>
      <c r="E313" s="765"/>
      <c r="F313" s="156"/>
      <c r="T313" s="273"/>
      <c r="U313" s="8"/>
      <c r="W313" s="12">
        <v>269</v>
      </c>
      <c r="X313" s="1089"/>
      <c r="Y313" s="765"/>
      <c r="Z313" s="156"/>
      <c r="AN313" s="273"/>
      <c r="AO313" s="8"/>
      <c r="AP313" s="8"/>
      <c r="AQ313" s="8"/>
      <c r="AR313" s="8"/>
      <c r="AS313" s="8"/>
      <c r="AT313" s="8"/>
      <c r="AU313" s="8"/>
    </row>
    <row r="314" spans="1:47" ht="12.75" customHeight="1" x14ac:dyDescent="0.2">
      <c r="A314" s="8"/>
      <c r="C314" s="12">
        <v>270</v>
      </c>
      <c r="D314" s="1089"/>
      <c r="E314" s="765"/>
      <c r="F314" s="156"/>
      <c r="T314" s="273"/>
      <c r="U314" s="8"/>
      <c r="W314" s="12">
        <v>270</v>
      </c>
      <c r="X314" s="1089"/>
      <c r="Y314" s="765"/>
      <c r="Z314" s="156"/>
      <c r="AN314" s="273"/>
      <c r="AO314" s="8"/>
      <c r="AP314" s="8"/>
      <c r="AQ314" s="8"/>
      <c r="AR314" s="8"/>
      <c r="AS314" s="8"/>
      <c r="AT314" s="8"/>
      <c r="AU314" s="8"/>
    </row>
    <row r="315" spans="1:47" ht="12.75" customHeight="1" x14ac:dyDescent="0.2">
      <c r="A315" s="8"/>
      <c r="C315" s="12">
        <v>271</v>
      </c>
      <c r="D315" s="1089"/>
      <c r="E315" s="765"/>
      <c r="F315" s="156"/>
      <c r="T315" s="273"/>
      <c r="U315" s="8"/>
      <c r="W315" s="12">
        <v>271</v>
      </c>
      <c r="X315" s="1089"/>
      <c r="Y315" s="765"/>
      <c r="Z315" s="156"/>
      <c r="AN315" s="273"/>
      <c r="AO315" s="8"/>
      <c r="AP315" s="8"/>
      <c r="AQ315" s="8"/>
      <c r="AR315" s="8"/>
      <c r="AS315" s="8"/>
      <c r="AT315" s="8"/>
      <c r="AU315" s="8"/>
    </row>
    <row r="316" spans="1:47" ht="12.75" customHeight="1" x14ac:dyDescent="0.2">
      <c r="A316" s="8"/>
      <c r="C316" s="12">
        <v>272</v>
      </c>
      <c r="D316" s="1089"/>
      <c r="E316" s="765"/>
      <c r="F316" s="156"/>
      <c r="T316" s="273"/>
      <c r="U316" s="8"/>
      <c r="W316" s="12">
        <v>272</v>
      </c>
      <c r="X316" s="1089"/>
      <c r="Y316" s="765"/>
      <c r="Z316" s="156"/>
      <c r="AN316" s="273"/>
      <c r="AO316" s="8"/>
      <c r="AP316" s="8"/>
      <c r="AQ316" s="8"/>
      <c r="AR316" s="8"/>
      <c r="AS316" s="8"/>
      <c r="AT316" s="8"/>
      <c r="AU316" s="8"/>
    </row>
    <row r="317" spans="1:47" ht="12.75" customHeight="1" x14ac:dyDescent="0.2">
      <c r="A317" s="8"/>
      <c r="C317" s="12">
        <v>273</v>
      </c>
      <c r="D317" s="1089"/>
      <c r="E317" s="765"/>
      <c r="F317" s="156"/>
      <c r="T317" s="273"/>
      <c r="U317" s="8"/>
      <c r="W317" s="12">
        <v>273</v>
      </c>
      <c r="X317" s="1089"/>
      <c r="Y317" s="765"/>
      <c r="Z317" s="156"/>
      <c r="AN317" s="273"/>
      <c r="AO317" s="8"/>
      <c r="AP317" s="8"/>
      <c r="AQ317" s="8"/>
      <c r="AR317" s="8"/>
      <c r="AS317" s="8"/>
      <c r="AT317" s="8"/>
      <c r="AU317" s="8"/>
    </row>
    <row r="318" spans="1:47" ht="12.75" customHeight="1" x14ac:dyDescent="0.2">
      <c r="A318" s="8"/>
      <c r="C318" s="12">
        <v>274</v>
      </c>
      <c r="D318" s="1089"/>
      <c r="E318" s="765"/>
      <c r="F318" s="156"/>
      <c r="T318" s="273"/>
      <c r="U318" s="8"/>
      <c r="W318" s="12">
        <v>274</v>
      </c>
      <c r="X318" s="1089"/>
      <c r="Y318" s="765"/>
      <c r="Z318" s="156"/>
      <c r="AN318" s="273"/>
      <c r="AO318" s="8"/>
      <c r="AP318" s="8"/>
      <c r="AQ318" s="8"/>
      <c r="AR318" s="8"/>
      <c r="AS318" s="8"/>
      <c r="AT318" s="8"/>
      <c r="AU318" s="8"/>
    </row>
    <row r="319" spans="1:47" ht="12.75" customHeight="1" x14ac:dyDescent="0.2">
      <c r="A319" s="8"/>
      <c r="C319" s="12">
        <v>275</v>
      </c>
      <c r="D319" s="1089"/>
      <c r="E319" s="765"/>
      <c r="F319" s="156"/>
      <c r="T319" s="273"/>
      <c r="U319" s="8"/>
      <c r="W319" s="12">
        <v>275</v>
      </c>
      <c r="X319" s="1089"/>
      <c r="Y319" s="765"/>
      <c r="Z319" s="156"/>
      <c r="AN319" s="273"/>
      <c r="AO319" s="8"/>
      <c r="AP319" s="8"/>
      <c r="AQ319" s="8"/>
      <c r="AR319" s="8"/>
      <c r="AS319" s="8"/>
      <c r="AT319" s="8"/>
      <c r="AU319" s="8"/>
    </row>
    <row r="320" spans="1:47" ht="12.75" customHeight="1" x14ac:dyDescent="0.2">
      <c r="A320" s="8"/>
      <c r="C320" s="12">
        <v>276</v>
      </c>
      <c r="D320" s="1089"/>
      <c r="E320" s="765"/>
      <c r="F320" s="156"/>
      <c r="T320" s="273"/>
      <c r="U320" s="8"/>
      <c r="W320" s="12">
        <v>276</v>
      </c>
      <c r="X320" s="1089"/>
      <c r="Y320" s="765"/>
      <c r="Z320" s="156"/>
      <c r="AN320" s="273"/>
      <c r="AO320" s="8"/>
      <c r="AP320" s="8"/>
      <c r="AQ320" s="8"/>
      <c r="AR320" s="8"/>
      <c r="AS320" s="8"/>
      <c r="AT320" s="8"/>
      <c r="AU320" s="8"/>
    </row>
    <row r="321" spans="1:47" ht="12.75" customHeight="1" x14ac:dyDescent="0.2">
      <c r="A321" s="8"/>
      <c r="C321" s="12">
        <v>277</v>
      </c>
      <c r="D321" s="1089"/>
      <c r="E321" s="765"/>
      <c r="F321" s="156"/>
      <c r="T321" s="273"/>
      <c r="U321" s="8"/>
      <c r="W321" s="12">
        <v>277</v>
      </c>
      <c r="X321" s="1089"/>
      <c r="Y321" s="765"/>
      <c r="Z321" s="156"/>
      <c r="AN321" s="273"/>
      <c r="AO321" s="8"/>
      <c r="AP321" s="8"/>
      <c r="AQ321" s="8"/>
      <c r="AR321" s="8"/>
      <c r="AS321" s="8"/>
      <c r="AT321" s="8"/>
      <c r="AU321" s="8"/>
    </row>
    <row r="322" spans="1:47" ht="12.75" customHeight="1" x14ac:dyDescent="0.2">
      <c r="A322" s="8"/>
      <c r="C322" s="12">
        <v>278</v>
      </c>
      <c r="D322" s="1089"/>
      <c r="E322" s="765"/>
      <c r="F322" s="156"/>
      <c r="T322" s="273"/>
      <c r="U322" s="8"/>
      <c r="W322" s="12">
        <v>278</v>
      </c>
      <c r="X322" s="1089"/>
      <c r="Y322" s="765"/>
      <c r="Z322" s="156"/>
      <c r="AN322" s="273"/>
      <c r="AO322" s="8"/>
      <c r="AP322" s="8"/>
      <c r="AQ322" s="8"/>
      <c r="AR322" s="8"/>
      <c r="AS322" s="8"/>
      <c r="AT322" s="8"/>
      <c r="AU322" s="8"/>
    </row>
    <row r="323" spans="1:47" ht="12.75" customHeight="1" x14ac:dyDescent="0.2">
      <c r="A323" s="8"/>
      <c r="C323" s="12">
        <v>279</v>
      </c>
      <c r="D323" s="1089"/>
      <c r="E323" s="765"/>
      <c r="F323" s="156"/>
      <c r="T323" s="273"/>
      <c r="U323" s="8"/>
      <c r="W323" s="12">
        <v>279</v>
      </c>
      <c r="X323" s="1089"/>
      <c r="Y323" s="765"/>
      <c r="Z323" s="156"/>
      <c r="AN323" s="273"/>
      <c r="AO323" s="8"/>
      <c r="AP323" s="8"/>
      <c r="AQ323" s="8"/>
      <c r="AR323" s="8"/>
      <c r="AS323" s="8"/>
      <c r="AT323" s="8"/>
      <c r="AU323" s="8"/>
    </row>
    <row r="324" spans="1:47" ht="12.75" customHeight="1" x14ac:dyDescent="0.2">
      <c r="A324" s="8"/>
      <c r="C324" s="12">
        <v>280</v>
      </c>
      <c r="D324" s="1089"/>
      <c r="E324" s="765"/>
      <c r="F324" s="156"/>
      <c r="T324" s="273"/>
      <c r="U324" s="8"/>
      <c r="W324" s="12">
        <v>280</v>
      </c>
      <c r="X324" s="1089"/>
      <c r="Y324" s="765"/>
      <c r="Z324" s="156"/>
      <c r="AN324" s="273"/>
      <c r="AO324" s="8"/>
      <c r="AP324" s="8"/>
      <c r="AQ324" s="8"/>
      <c r="AR324" s="8"/>
      <c r="AS324" s="8"/>
      <c r="AT324" s="8"/>
      <c r="AU324" s="8"/>
    </row>
    <row r="325" spans="1:47" ht="12.75" customHeight="1" x14ac:dyDescent="0.2">
      <c r="A325" s="8"/>
      <c r="C325" s="12">
        <v>281</v>
      </c>
      <c r="D325" s="1089"/>
      <c r="E325" s="765"/>
      <c r="F325" s="156"/>
      <c r="T325" s="273"/>
      <c r="U325" s="8"/>
      <c r="W325" s="12">
        <v>281</v>
      </c>
      <c r="X325" s="1089"/>
      <c r="Y325" s="765"/>
      <c r="Z325" s="156"/>
      <c r="AN325" s="273"/>
      <c r="AO325" s="8"/>
      <c r="AP325" s="8"/>
      <c r="AQ325" s="8"/>
      <c r="AR325" s="8"/>
      <c r="AS325" s="8"/>
      <c r="AT325" s="8"/>
      <c r="AU325" s="8"/>
    </row>
    <row r="326" spans="1:47" ht="12.75" customHeight="1" x14ac:dyDescent="0.2">
      <c r="A326" s="8"/>
      <c r="C326" s="12">
        <v>282</v>
      </c>
      <c r="D326" s="1089"/>
      <c r="E326" s="765"/>
      <c r="F326" s="156"/>
      <c r="T326" s="273"/>
      <c r="U326" s="8"/>
      <c r="W326" s="12">
        <v>282</v>
      </c>
      <c r="X326" s="1089"/>
      <c r="Y326" s="765"/>
      <c r="Z326" s="156"/>
      <c r="AN326" s="273"/>
      <c r="AO326" s="8"/>
      <c r="AP326" s="8"/>
      <c r="AQ326" s="8"/>
      <c r="AR326" s="8"/>
      <c r="AS326" s="8"/>
      <c r="AT326" s="8"/>
      <c r="AU326" s="8"/>
    </row>
    <row r="327" spans="1:47" ht="12.75" customHeight="1" x14ac:dyDescent="0.2">
      <c r="A327" s="8"/>
      <c r="C327" s="12">
        <v>283</v>
      </c>
      <c r="D327" s="1089"/>
      <c r="E327" s="765"/>
      <c r="F327" s="156"/>
      <c r="T327" s="273"/>
      <c r="U327" s="8"/>
      <c r="W327" s="12">
        <v>283</v>
      </c>
      <c r="X327" s="1089"/>
      <c r="Y327" s="765"/>
      <c r="Z327" s="156"/>
      <c r="AN327" s="273"/>
      <c r="AO327" s="8"/>
      <c r="AP327" s="8"/>
      <c r="AQ327" s="8"/>
      <c r="AR327" s="8"/>
      <c r="AS327" s="8"/>
      <c r="AT327" s="8"/>
      <c r="AU327" s="8"/>
    </row>
    <row r="328" spans="1:47" ht="12.75" customHeight="1" x14ac:dyDescent="0.2">
      <c r="A328" s="8"/>
      <c r="C328" s="12">
        <v>284</v>
      </c>
      <c r="D328" s="1089"/>
      <c r="E328" s="765"/>
      <c r="F328" s="156"/>
      <c r="T328" s="273"/>
      <c r="U328" s="8"/>
      <c r="W328" s="12">
        <v>284</v>
      </c>
      <c r="X328" s="1089"/>
      <c r="Y328" s="765"/>
      <c r="Z328" s="156"/>
      <c r="AN328" s="273"/>
      <c r="AO328" s="8"/>
      <c r="AP328" s="8"/>
      <c r="AQ328" s="8"/>
      <c r="AR328" s="8"/>
      <c r="AS328" s="8"/>
      <c r="AT328" s="8"/>
      <c r="AU328" s="8"/>
    </row>
    <row r="329" spans="1:47" ht="12.75" customHeight="1" x14ac:dyDescent="0.2">
      <c r="A329" s="8"/>
      <c r="C329" s="12">
        <v>285</v>
      </c>
      <c r="D329" s="1089"/>
      <c r="E329" s="765"/>
      <c r="F329" s="156"/>
      <c r="T329" s="273"/>
      <c r="U329" s="8"/>
      <c r="W329" s="12">
        <v>285</v>
      </c>
      <c r="X329" s="1089"/>
      <c r="Y329" s="765"/>
      <c r="Z329" s="156"/>
      <c r="AN329" s="273"/>
      <c r="AO329" s="8"/>
      <c r="AP329" s="8"/>
      <c r="AQ329" s="8"/>
      <c r="AR329" s="8"/>
      <c r="AS329" s="8"/>
      <c r="AT329" s="8"/>
      <c r="AU329" s="8"/>
    </row>
    <row r="330" spans="1:47" ht="12.75" customHeight="1" x14ac:dyDescent="0.2">
      <c r="A330" s="8"/>
      <c r="C330" s="12">
        <v>286</v>
      </c>
      <c r="D330" s="1089"/>
      <c r="E330" s="765"/>
      <c r="F330" s="156"/>
      <c r="T330" s="273"/>
      <c r="U330" s="8"/>
      <c r="W330" s="12">
        <v>286</v>
      </c>
      <c r="X330" s="1089"/>
      <c r="Y330" s="765"/>
      <c r="Z330" s="156"/>
      <c r="AN330" s="273"/>
      <c r="AO330" s="8"/>
      <c r="AP330" s="8"/>
      <c r="AQ330" s="8"/>
      <c r="AR330" s="8"/>
      <c r="AS330" s="8"/>
      <c r="AT330" s="8"/>
      <c r="AU330" s="8"/>
    </row>
    <row r="331" spans="1:47" ht="12.75" customHeight="1" x14ac:dyDescent="0.2">
      <c r="A331" s="8"/>
      <c r="C331" s="12">
        <v>287</v>
      </c>
      <c r="D331" s="1089"/>
      <c r="E331" s="765"/>
      <c r="F331" s="156"/>
      <c r="T331" s="273"/>
      <c r="U331" s="8"/>
      <c r="W331" s="12">
        <v>287</v>
      </c>
      <c r="X331" s="1089"/>
      <c r="Y331" s="765"/>
      <c r="Z331" s="156"/>
      <c r="AN331" s="273"/>
      <c r="AO331" s="8"/>
      <c r="AP331" s="8"/>
      <c r="AQ331" s="8"/>
      <c r="AR331" s="8"/>
      <c r="AS331" s="8"/>
      <c r="AT331" s="8"/>
      <c r="AU331" s="8"/>
    </row>
    <row r="332" spans="1:47" ht="12.75" customHeight="1" x14ac:dyDescent="0.2">
      <c r="A332" s="8"/>
      <c r="C332" s="12">
        <v>288</v>
      </c>
      <c r="D332" s="1089"/>
      <c r="E332" s="765"/>
      <c r="F332" s="156"/>
      <c r="T332" s="273"/>
      <c r="U332" s="8"/>
      <c r="W332" s="12">
        <v>288</v>
      </c>
      <c r="X332" s="1089"/>
      <c r="Y332" s="765"/>
      <c r="Z332" s="156"/>
      <c r="AN332" s="273"/>
      <c r="AO332" s="8"/>
      <c r="AP332" s="8"/>
      <c r="AQ332" s="8"/>
      <c r="AR332" s="8"/>
      <c r="AS332" s="8"/>
      <c r="AT332" s="8"/>
      <c r="AU332" s="8"/>
    </row>
    <row r="333" spans="1:47" ht="12.75" customHeight="1" x14ac:dyDescent="0.2">
      <c r="A333" s="8"/>
      <c r="C333" s="12">
        <v>289</v>
      </c>
      <c r="D333" s="1089"/>
      <c r="E333" s="765"/>
      <c r="F333" s="156"/>
      <c r="T333" s="273"/>
      <c r="U333" s="8"/>
      <c r="W333" s="12">
        <v>289</v>
      </c>
      <c r="X333" s="1089"/>
      <c r="Y333" s="765"/>
      <c r="Z333" s="156"/>
      <c r="AN333" s="273"/>
      <c r="AO333" s="8"/>
      <c r="AP333" s="8"/>
      <c r="AQ333" s="8"/>
      <c r="AR333" s="8"/>
      <c r="AS333" s="8"/>
      <c r="AT333" s="8"/>
      <c r="AU333" s="8"/>
    </row>
    <row r="334" spans="1:47" ht="12.75" customHeight="1" x14ac:dyDescent="0.2">
      <c r="A334" s="8"/>
      <c r="C334" s="12">
        <v>290</v>
      </c>
      <c r="D334" s="1089"/>
      <c r="E334" s="765"/>
      <c r="F334" s="156"/>
      <c r="T334" s="273"/>
      <c r="U334" s="8"/>
      <c r="W334" s="12">
        <v>290</v>
      </c>
      <c r="X334" s="1089"/>
      <c r="Y334" s="765"/>
      <c r="Z334" s="156"/>
      <c r="AN334" s="273"/>
      <c r="AO334" s="8"/>
      <c r="AP334" s="8"/>
      <c r="AQ334" s="8"/>
      <c r="AR334" s="8"/>
      <c r="AS334" s="8"/>
      <c r="AT334" s="8"/>
      <c r="AU334" s="8"/>
    </row>
    <row r="335" spans="1:47" ht="12.75" customHeight="1" x14ac:dyDescent="0.2">
      <c r="A335" s="8"/>
      <c r="C335" s="12">
        <v>291</v>
      </c>
      <c r="D335" s="1089"/>
      <c r="E335" s="765"/>
      <c r="F335" s="156"/>
      <c r="T335" s="273"/>
      <c r="U335" s="8"/>
      <c r="W335" s="12">
        <v>291</v>
      </c>
      <c r="X335" s="1089"/>
      <c r="Y335" s="765"/>
      <c r="Z335" s="156"/>
      <c r="AN335" s="273"/>
      <c r="AO335" s="8"/>
      <c r="AP335" s="8"/>
      <c r="AQ335" s="8"/>
      <c r="AR335" s="8"/>
      <c r="AS335" s="8"/>
      <c r="AT335" s="8"/>
      <c r="AU335" s="8"/>
    </row>
    <row r="336" spans="1:47" ht="12.75" customHeight="1" x14ac:dyDescent="0.2">
      <c r="A336" s="8"/>
      <c r="C336" s="12">
        <v>292</v>
      </c>
      <c r="D336" s="1089"/>
      <c r="E336" s="765"/>
      <c r="F336" s="156"/>
      <c r="T336" s="273"/>
      <c r="U336" s="8"/>
      <c r="W336" s="12">
        <v>292</v>
      </c>
      <c r="X336" s="1089"/>
      <c r="Y336" s="765"/>
      <c r="Z336" s="156"/>
      <c r="AN336" s="273"/>
      <c r="AO336" s="8"/>
      <c r="AP336" s="8"/>
      <c r="AQ336" s="8"/>
      <c r="AR336" s="8"/>
      <c r="AS336" s="8"/>
      <c r="AT336" s="8"/>
      <c r="AU336" s="8"/>
    </row>
    <row r="337" spans="1:47" ht="12.75" customHeight="1" x14ac:dyDescent="0.2">
      <c r="A337" s="8"/>
      <c r="C337" s="12">
        <v>293</v>
      </c>
      <c r="D337" s="1089"/>
      <c r="E337" s="765"/>
      <c r="F337" s="156"/>
      <c r="T337" s="273"/>
      <c r="U337" s="8"/>
      <c r="W337" s="12">
        <v>293</v>
      </c>
      <c r="X337" s="1089"/>
      <c r="Y337" s="765"/>
      <c r="Z337" s="156"/>
      <c r="AN337" s="273"/>
      <c r="AO337" s="8"/>
      <c r="AP337" s="8"/>
      <c r="AQ337" s="8"/>
      <c r="AR337" s="8"/>
      <c r="AS337" s="8"/>
      <c r="AT337" s="8"/>
      <c r="AU337" s="8"/>
    </row>
    <row r="338" spans="1:47" ht="12.75" customHeight="1" x14ac:dyDescent="0.2">
      <c r="A338" s="8"/>
      <c r="C338" s="12">
        <v>294</v>
      </c>
      <c r="D338" s="1089"/>
      <c r="E338" s="765"/>
      <c r="F338" s="156"/>
      <c r="T338" s="273"/>
      <c r="U338" s="8"/>
      <c r="W338" s="12">
        <v>294</v>
      </c>
      <c r="X338" s="1089"/>
      <c r="Y338" s="765"/>
      <c r="Z338" s="156"/>
      <c r="AN338" s="273"/>
      <c r="AO338" s="8"/>
      <c r="AP338" s="8"/>
      <c r="AQ338" s="8"/>
      <c r="AR338" s="8"/>
      <c r="AS338" s="8"/>
      <c r="AT338" s="8"/>
      <c r="AU338" s="8"/>
    </row>
    <row r="339" spans="1:47" ht="12.75" customHeight="1" x14ac:dyDescent="0.2">
      <c r="A339" s="8"/>
      <c r="C339" s="12">
        <v>295</v>
      </c>
      <c r="D339" s="1089"/>
      <c r="E339" s="765"/>
      <c r="F339" s="156"/>
      <c r="T339" s="273"/>
      <c r="U339" s="8"/>
      <c r="W339" s="12">
        <v>295</v>
      </c>
      <c r="X339" s="1089"/>
      <c r="Y339" s="765"/>
      <c r="Z339" s="156"/>
      <c r="AN339" s="273"/>
      <c r="AO339" s="8"/>
      <c r="AP339" s="8"/>
      <c r="AQ339" s="8"/>
      <c r="AR339" s="8"/>
      <c r="AS339" s="8"/>
      <c r="AT339" s="8"/>
      <c r="AU339" s="8"/>
    </row>
    <row r="340" spans="1:47" ht="12.75" customHeight="1" x14ac:dyDescent="0.2">
      <c r="A340" s="8"/>
      <c r="C340" s="12">
        <v>296</v>
      </c>
      <c r="D340" s="1089"/>
      <c r="E340" s="765"/>
      <c r="F340" s="156"/>
      <c r="T340" s="273"/>
      <c r="U340" s="8"/>
      <c r="W340" s="12">
        <v>296</v>
      </c>
      <c r="X340" s="1089"/>
      <c r="Y340" s="765"/>
      <c r="Z340" s="156"/>
      <c r="AN340" s="273"/>
      <c r="AO340" s="8"/>
      <c r="AP340" s="8"/>
      <c r="AQ340" s="8"/>
      <c r="AR340" s="8"/>
      <c r="AS340" s="8"/>
      <c r="AT340" s="8"/>
      <c r="AU340" s="8"/>
    </row>
    <row r="341" spans="1:47" ht="12.75" customHeight="1" x14ac:dyDescent="0.2">
      <c r="A341" s="8"/>
      <c r="C341" s="12">
        <v>297</v>
      </c>
      <c r="D341" s="1089"/>
      <c r="E341" s="765"/>
      <c r="F341" s="156"/>
      <c r="T341" s="273"/>
      <c r="U341" s="8"/>
      <c r="W341" s="12">
        <v>297</v>
      </c>
      <c r="X341" s="1089"/>
      <c r="Y341" s="765"/>
      <c r="Z341" s="156"/>
      <c r="AN341" s="273"/>
      <c r="AO341" s="8"/>
      <c r="AP341" s="8"/>
      <c r="AQ341" s="8"/>
      <c r="AR341" s="8"/>
      <c r="AS341" s="8"/>
      <c r="AT341" s="8"/>
      <c r="AU341" s="8"/>
    </row>
    <row r="342" spans="1:47" ht="12.75" customHeight="1" x14ac:dyDescent="0.2">
      <c r="A342" s="8"/>
      <c r="C342" s="12">
        <v>298</v>
      </c>
      <c r="D342" s="1089"/>
      <c r="E342" s="765"/>
      <c r="F342" s="156"/>
      <c r="T342" s="273"/>
      <c r="U342" s="8"/>
      <c r="W342" s="12">
        <v>298</v>
      </c>
      <c r="X342" s="1089"/>
      <c r="Y342" s="765"/>
      <c r="Z342" s="156"/>
      <c r="AN342" s="273"/>
      <c r="AO342" s="8"/>
      <c r="AP342" s="8"/>
      <c r="AQ342" s="8"/>
      <c r="AR342" s="8"/>
      <c r="AS342" s="8"/>
      <c r="AT342" s="8"/>
      <c r="AU342" s="8"/>
    </row>
    <row r="343" spans="1:47" ht="12.75" customHeight="1" x14ac:dyDescent="0.2">
      <c r="A343" s="8"/>
      <c r="C343" s="12">
        <v>299</v>
      </c>
      <c r="D343" s="1089"/>
      <c r="E343" s="765"/>
      <c r="F343" s="156"/>
      <c r="T343" s="273"/>
      <c r="U343" s="8"/>
      <c r="W343" s="12">
        <v>299</v>
      </c>
      <c r="X343" s="1089"/>
      <c r="Y343" s="765"/>
      <c r="Z343" s="156"/>
      <c r="AN343" s="273"/>
      <c r="AO343" s="8"/>
      <c r="AP343" s="8"/>
      <c r="AQ343" s="8"/>
      <c r="AR343" s="8"/>
      <c r="AS343" s="8"/>
      <c r="AT343" s="8"/>
      <c r="AU343" s="8"/>
    </row>
    <row r="344" spans="1:47" ht="12.75" customHeight="1" x14ac:dyDescent="0.2">
      <c r="A344" s="8"/>
      <c r="C344" s="12">
        <v>300</v>
      </c>
      <c r="D344" s="1089"/>
      <c r="E344" s="765"/>
      <c r="F344" s="156"/>
      <c r="T344" s="273"/>
      <c r="U344" s="8"/>
      <c r="W344" s="12">
        <v>300</v>
      </c>
      <c r="X344" s="1089"/>
      <c r="Y344" s="765"/>
      <c r="Z344" s="156"/>
      <c r="AN344" s="273"/>
      <c r="AO344" s="8"/>
      <c r="AP344" s="8"/>
      <c r="AQ344" s="8"/>
      <c r="AR344" s="8"/>
      <c r="AS344" s="8"/>
      <c r="AT344" s="8"/>
      <c r="AU344" s="8"/>
    </row>
    <row r="345" spans="1:47" ht="12.75" customHeight="1" x14ac:dyDescent="0.2">
      <c r="A345" s="8"/>
      <c r="B345" s="226"/>
      <c r="C345" s="226"/>
      <c r="D345" s="226"/>
      <c r="E345" s="226"/>
      <c r="F345" s="226"/>
      <c r="G345" s="226"/>
      <c r="H345" s="226"/>
      <c r="I345" s="226"/>
      <c r="J345" s="226"/>
      <c r="K345" s="226"/>
      <c r="L345" s="226"/>
      <c r="M345" s="226"/>
      <c r="N345" s="226"/>
      <c r="O345" s="226"/>
      <c r="P345" s="226"/>
      <c r="Q345" s="226"/>
      <c r="R345" s="226"/>
      <c r="S345" s="226"/>
      <c r="T345" s="577"/>
      <c r="U345" s="8"/>
      <c r="V345" s="226"/>
      <c r="W345" s="226"/>
      <c r="X345" s="226"/>
      <c r="Y345" s="226"/>
      <c r="Z345" s="226"/>
      <c r="AA345" s="226"/>
      <c r="AB345" s="226"/>
      <c r="AC345" s="226"/>
      <c r="AD345" s="226"/>
      <c r="AE345" s="226"/>
      <c r="AF345" s="226"/>
      <c r="AG345" s="226"/>
      <c r="AH345" s="226"/>
      <c r="AI345" s="226"/>
      <c r="AJ345" s="226"/>
      <c r="AK345" s="226"/>
      <c r="AL345" s="226"/>
      <c r="AM345" s="226"/>
      <c r="AN345" s="577"/>
      <c r="AO345" s="8"/>
      <c r="AP345" s="8"/>
      <c r="AQ345" s="8"/>
      <c r="AR345" s="8"/>
      <c r="AS345" s="8"/>
      <c r="AT345" s="8"/>
      <c r="AU345" s="8"/>
    </row>
    <row r="346" spans="1:47" ht="12.75" customHeight="1"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row>
    <row r="347" spans="1:47" ht="12.75" customHeight="1"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row>
    <row r="348" spans="1:47" ht="12.75" customHeight="1"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row>
    <row r="349" spans="1:47" ht="12.75" customHeight="1"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row>
  </sheetData>
  <sheetProtection algorithmName="SHA-512" hashValue="jvoydFl8c66+E6K7sQMOHQm+IXvJA7mfVUsQPiRR0bjSvfkDKXTe9xP+dxEKvHGQ5VVJGFcM4l1OeOxuHikdIA==" saltValue="DusLv6SJBsqV88pasMCZoA==" spinCount="100000" sheet="1" scenarios="1" insertHyperlinks="0"/>
  <protectedRanges>
    <protectedRange sqref="E38 Y38" name="YellowZone2"/>
    <protectedRange sqref="B5:T33 V5:AN33 D45:F344 X45:Z344" name="YellowZone"/>
  </protectedRanges>
  <mergeCells count="618">
    <mergeCell ref="X252:Y252"/>
    <mergeCell ref="X253:Y253"/>
    <mergeCell ref="X254:Y254"/>
    <mergeCell ref="X243:Y243"/>
    <mergeCell ref="X244:Y244"/>
    <mergeCell ref="X245:Y245"/>
    <mergeCell ref="X246:Y246"/>
    <mergeCell ref="X247:Y247"/>
    <mergeCell ref="X248:Y248"/>
    <mergeCell ref="X249:Y249"/>
    <mergeCell ref="X250:Y250"/>
    <mergeCell ref="X251:Y251"/>
    <mergeCell ref="X234:Y234"/>
    <mergeCell ref="X235:Y235"/>
    <mergeCell ref="X236:Y236"/>
    <mergeCell ref="X237:Y237"/>
    <mergeCell ref="X238:Y238"/>
    <mergeCell ref="X239:Y239"/>
    <mergeCell ref="X240:Y240"/>
    <mergeCell ref="X241:Y241"/>
    <mergeCell ref="X242:Y242"/>
    <mergeCell ref="X225:Y225"/>
    <mergeCell ref="X226:Y226"/>
    <mergeCell ref="X227:Y227"/>
    <mergeCell ref="X228:Y228"/>
    <mergeCell ref="X229:Y229"/>
    <mergeCell ref="X230:Y230"/>
    <mergeCell ref="X231:Y231"/>
    <mergeCell ref="X232:Y232"/>
    <mergeCell ref="X233:Y233"/>
    <mergeCell ref="X216:Y216"/>
    <mergeCell ref="X217:Y217"/>
    <mergeCell ref="X218:Y218"/>
    <mergeCell ref="X219:Y219"/>
    <mergeCell ref="X220:Y220"/>
    <mergeCell ref="X221:Y221"/>
    <mergeCell ref="X222:Y222"/>
    <mergeCell ref="X223:Y223"/>
    <mergeCell ref="X224:Y224"/>
    <mergeCell ref="X207:Y207"/>
    <mergeCell ref="X208:Y208"/>
    <mergeCell ref="X209:Y209"/>
    <mergeCell ref="X210:Y210"/>
    <mergeCell ref="X211:Y211"/>
    <mergeCell ref="X212:Y212"/>
    <mergeCell ref="X213:Y213"/>
    <mergeCell ref="X214:Y214"/>
    <mergeCell ref="X215:Y215"/>
    <mergeCell ref="X198:Y198"/>
    <mergeCell ref="X199:Y199"/>
    <mergeCell ref="X200:Y200"/>
    <mergeCell ref="X201:Y201"/>
    <mergeCell ref="X202:Y202"/>
    <mergeCell ref="X203:Y203"/>
    <mergeCell ref="X204:Y204"/>
    <mergeCell ref="X205:Y205"/>
    <mergeCell ref="X206:Y206"/>
    <mergeCell ref="X189:Y189"/>
    <mergeCell ref="X190:Y190"/>
    <mergeCell ref="X191:Y191"/>
    <mergeCell ref="X192:Y192"/>
    <mergeCell ref="X193:Y193"/>
    <mergeCell ref="X194:Y194"/>
    <mergeCell ref="X195:Y195"/>
    <mergeCell ref="X196:Y196"/>
    <mergeCell ref="X197:Y197"/>
    <mergeCell ref="X180:Y180"/>
    <mergeCell ref="X181:Y181"/>
    <mergeCell ref="X182:Y182"/>
    <mergeCell ref="X183:Y183"/>
    <mergeCell ref="X184:Y184"/>
    <mergeCell ref="X185:Y185"/>
    <mergeCell ref="X186:Y186"/>
    <mergeCell ref="X187:Y187"/>
    <mergeCell ref="X188:Y188"/>
    <mergeCell ref="X171:Y171"/>
    <mergeCell ref="X172:Y172"/>
    <mergeCell ref="X173:Y173"/>
    <mergeCell ref="X174:Y174"/>
    <mergeCell ref="X175:Y175"/>
    <mergeCell ref="X176:Y176"/>
    <mergeCell ref="X177:Y177"/>
    <mergeCell ref="X178:Y178"/>
    <mergeCell ref="X179:Y179"/>
    <mergeCell ref="X162:Y162"/>
    <mergeCell ref="X163:Y163"/>
    <mergeCell ref="X164:Y164"/>
    <mergeCell ref="X165:Y165"/>
    <mergeCell ref="X166:Y166"/>
    <mergeCell ref="X167:Y167"/>
    <mergeCell ref="X168:Y168"/>
    <mergeCell ref="X169:Y169"/>
    <mergeCell ref="X170:Y170"/>
    <mergeCell ref="D154:E154"/>
    <mergeCell ref="D155:E155"/>
    <mergeCell ref="D156:E156"/>
    <mergeCell ref="D157:E157"/>
    <mergeCell ref="X157:Y157"/>
    <mergeCell ref="X158:Y158"/>
    <mergeCell ref="X159:Y159"/>
    <mergeCell ref="X160:Y160"/>
    <mergeCell ref="X161:Y161"/>
    <mergeCell ref="D158:E158"/>
    <mergeCell ref="D159:E159"/>
    <mergeCell ref="D160:E160"/>
    <mergeCell ref="D161:E161"/>
    <mergeCell ref="D145:E145"/>
    <mergeCell ref="D146:E146"/>
    <mergeCell ref="D147:E147"/>
    <mergeCell ref="D148:E148"/>
    <mergeCell ref="D149:E149"/>
    <mergeCell ref="D150:E150"/>
    <mergeCell ref="D151:E151"/>
    <mergeCell ref="D152:E152"/>
    <mergeCell ref="D153:E153"/>
    <mergeCell ref="D136:E136"/>
    <mergeCell ref="D137:E137"/>
    <mergeCell ref="D138:E138"/>
    <mergeCell ref="D139:E139"/>
    <mergeCell ref="D140:E140"/>
    <mergeCell ref="D141:E141"/>
    <mergeCell ref="D142:E142"/>
    <mergeCell ref="D143:E143"/>
    <mergeCell ref="D144:E144"/>
    <mergeCell ref="D127:E127"/>
    <mergeCell ref="D128:E128"/>
    <mergeCell ref="D129:E129"/>
    <mergeCell ref="D130:E130"/>
    <mergeCell ref="D131:E131"/>
    <mergeCell ref="D132:E132"/>
    <mergeCell ref="D133:E133"/>
    <mergeCell ref="D134:E134"/>
    <mergeCell ref="D135:E135"/>
    <mergeCell ref="X151:Y151"/>
    <mergeCell ref="X152:Y152"/>
    <mergeCell ref="X153:Y153"/>
    <mergeCell ref="X154:Y154"/>
    <mergeCell ref="X155:Y155"/>
    <mergeCell ref="X156:Y156"/>
    <mergeCell ref="D109:E109"/>
    <mergeCell ref="D110:E110"/>
    <mergeCell ref="D111:E111"/>
    <mergeCell ref="D112:E112"/>
    <mergeCell ref="D113:E113"/>
    <mergeCell ref="D114:E114"/>
    <mergeCell ref="D115:E115"/>
    <mergeCell ref="D116:E116"/>
    <mergeCell ref="D117:E117"/>
    <mergeCell ref="D118:E118"/>
    <mergeCell ref="D119:E119"/>
    <mergeCell ref="D120:E120"/>
    <mergeCell ref="D121:E121"/>
    <mergeCell ref="D122:E122"/>
    <mergeCell ref="D123:E123"/>
    <mergeCell ref="D124:E124"/>
    <mergeCell ref="D125:E125"/>
    <mergeCell ref="D126:E126"/>
    <mergeCell ref="X142:Y142"/>
    <mergeCell ref="X143:Y143"/>
    <mergeCell ref="X144:Y144"/>
    <mergeCell ref="X145:Y145"/>
    <mergeCell ref="X146:Y146"/>
    <mergeCell ref="X147:Y147"/>
    <mergeCell ref="X148:Y148"/>
    <mergeCell ref="X149:Y149"/>
    <mergeCell ref="X150:Y150"/>
    <mergeCell ref="X133:Y133"/>
    <mergeCell ref="X134:Y134"/>
    <mergeCell ref="X135:Y135"/>
    <mergeCell ref="X136:Y136"/>
    <mergeCell ref="X137:Y137"/>
    <mergeCell ref="X138:Y138"/>
    <mergeCell ref="X139:Y139"/>
    <mergeCell ref="X140:Y140"/>
    <mergeCell ref="X141:Y141"/>
    <mergeCell ref="X124:Y124"/>
    <mergeCell ref="X125:Y125"/>
    <mergeCell ref="X126:Y126"/>
    <mergeCell ref="X127:Y127"/>
    <mergeCell ref="X128:Y128"/>
    <mergeCell ref="X129:Y129"/>
    <mergeCell ref="X130:Y130"/>
    <mergeCell ref="X131:Y131"/>
    <mergeCell ref="X132:Y132"/>
    <mergeCell ref="X115:Y115"/>
    <mergeCell ref="X116:Y116"/>
    <mergeCell ref="X117:Y117"/>
    <mergeCell ref="X118:Y118"/>
    <mergeCell ref="X119:Y119"/>
    <mergeCell ref="X120:Y120"/>
    <mergeCell ref="X121:Y121"/>
    <mergeCell ref="X122:Y122"/>
    <mergeCell ref="X123:Y123"/>
    <mergeCell ref="D107:E107"/>
    <mergeCell ref="D108:E108"/>
    <mergeCell ref="X108:Y108"/>
    <mergeCell ref="X109:Y109"/>
    <mergeCell ref="X110:Y110"/>
    <mergeCell ref="X111:Y111"/>
    <mergeCell ref="X112:Y112"/>
    <mergeCell ref="X113:Y113"/>
    <mergeCell ref="X114:Y114"/>
    <mergeCell ref="D98:E98"/>
    <mergeCell ref="D99:E99"/>
    <mergeCell ref="D100:E100"/>
    <mergeCell ref="D101:E101"/>
    <mergeCell ref="D102:E102"/>
    <mergeCell ref="D103:E103"/>
    <mergeCell ref="D104:E104"/>
    <mergeCell ref="D105:E105"/>
    <mergeCell ref="D106:E106"/>
    <mergeCell ref="D89:E89"/>
    <mergeCell ref="D90:E90"/>
    <mergeCell ref="D91:E91"/>
    <mergeCell ref="D92:E92"/>
    <mergeCell ref="D93:E93"/>
    <mergeCell ref="D94:E94"/>
    <mergeCell ref="D95:E95"/>
    <mergeCell ref="D96:E96"/>
    <mergeCell ref="D97:E97"/>
    <mergeCell ref="D80:E80"/>
    <mergeCell ref="D81:E81"/>
    <mergeCell ref="D82:E82"/>
    <mergeCell ref="D83:E83"/>
    <mergeCell ref="D84:E84"/>
    <mergeCell ref="D85:E85"/>
    <mergeCell ref="D86:E86"/>
    <mergeCell ref="D87:E87"/>
    <mergeCell ref="D88:E88"/>
    <mergeCell ref="X104:Y104"/>
    <mergeCell ref="X105:Y105"/>
    <mergeCell ref="X106:Y106"/>
    <mergeCell ref="X107:Y107"/>
    <mergeCell ref="D60:E60"/>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6:E76"/>
    <mergeCell ref="D77:E77"/>
    <mergeCell ref="D78:E78"/>
    <mergeCell ref="D79:E79"/>
    <mergeCell ref="X95:Y95"/>
    <mergeCell ref="X96:Y96"/>
    <mergeCell ref="X97:Y97"/>
    <mergeCell ref="X98:Y98"/>
    <mergeCell ref="X99:Y99"/>
    <mergeCell ref="X100:Y100"/>
    <mergeCell ref="X101:Y101"/>
    <mergeCell ref="X102:Y102"/>
    <mergeCell ref="X103:Y103"/>
    <mergeCell ref="X86:Y86"/>
    <mergeCell ref="X87:Y87"/>
    <mergeCell ref="X88:Y88"/>
    <mergeCell ref="X89:Y89"/>
    <mergeCell ref="X90:Y90"/>
    <mergeCell ref="X91:Y91"/>
    <mergeCell ref="X92:Y92"/>
    <mergeCell ref="X93:Y93"/>
    <mergeCell ref="X94:Y94"/>
    <mergeCell ref="X77:Y77"/>
    <mergeCell ref="X78:Y78"/>
    <mergeCell ref="X79:Y79"/>
    <mergeCell ref="X80:Y80"/>
    <mergeCell ref="X81:Y81"/>
    <mergeCell ref="X82:Y82"/>
    <mergeCell ref="X83:Y83"/>
    <mergeCell ref="X84:Y84"/>
    <mergeCell ref="X85:Y85"/>
    <mergeCell ref="X68:Y68"/>
    <mergeCell ref="X69:Y69"/>
    <mergeCell ref="X70:Y70"/>
    <mergeCell ref="X71:Y71"/>
    <mergeCell ref="X72:Y72"/>
    <mergeCell ref="X73:Y73"/>
    <mergeCell ref="X74:Y74"/>
    <mergeCell ref="X75:Y75"/>
    <mergeCell ref="X76:Y76"/>
    <mergeCell ref="D57:E57"/>
    <mergeCell ref="D58:E58"/>
    <mergeCell ref="D59:E59"/>
    <mergeCell ref="X63:Y63"/>
    <mergeCell ref="X64:Y64"/>
    <mergeCell ref="X65:Y65"/>
    <mergeCell ref="X66:Y66"/>
    <mergeCell ref="X67:Y67"/>
    <mergeCell ref="X47:Y47"/>
    <mergeCell ref="X48:Y48"/>
    <mergeCell ref="X49:Y49"/>
    <mergeCell ref="X50:Y50"/>
    <mergeCell ref="X51:Y51"/>
    <mergeCell ref="X52:Y52"/>
    <mergeCell ref="X53:Y53"/>
    <mergeCell ref="X54:Y54"/>
    <mergeCell ref="X55:Y55"/>
    <mergeCell ref="X56:Y56"/>
    <mergeCell ref="X57:Y57"/>
    <mergeCell ref="X58:Y58"/>
    <mergeCell ref="X59:Y59"/>
    <mergeCell ref="X60:Y60"/>
    <mergeCell ref="X61:Y61"/>
    <mergeCell ref="X62:Y62"/>
    <mergeCell ref="D48:E48"/>
    <mergeCell ref="D49:E49"/>
    <mergeCell ref="D50:E50"/>
    <mergeCell ref="D51:E51"/>
    <mergeCell ref="D52:E52"/>
    <mergeCell ref="D53:E53"/>
    <mergeCell ref="D54:E54"/>
    <mergeCell ref="D55:E55"/>
    <mergeCell ref="D56:E56"/>
    <mergeCell ref="D44:E44"/>
    <mergeCell ref="I44:J44"/>
    <mergeCell ref="X44:Y44"/>
    <mergeCell ref="AC44:AD44"/>
    <mergeCell ref="D45:E45"/>
    <mergeCell ref="X45:Y45"/>
    <mergeCell ref="X46:Y46"/>
    <mergeCell ref="D46:E46"/>
    <mergeCell ref="D47:E47"/>
    <mergeCell ref="B1:T1"/>
    <mergeCell ref="V1:AN1"/>
    <mergeCell ref="P3:T3"/>
    <mergeCell ref="Y3:AE3"/>
    <mergeCell ref="AJ3:AN3"/>
    <mergeCell ref="B5:T5"/>
    <mergeCell ref="V5:AN5"/>
    <mergeCell ref="E3:K3"/>
    <mergeCell ref="B38:D38"/>
    <mergeCell ref="E38:F38"/>
    <mergeCell ref="G38:H38"/>
    <mergeCell ref="V38:X38"/>
    <mergeCell ref="Y38:Z38"/>
    <mergeCell ref="AA38:AB38"/>
    <mergeCell ref="X291:Y291"/>
    <mergeCell ref="X292:Y292"/>
    <mergeCell ref="X293:Y293"/>
    <mergeCell ref="X294:Y294"/>
    <mergeCell ref="X295:Y295"/>
    <mergeCell ref="X296:Y296"/>
    <mergeCell ref="X297:Y297"/>
    <mergeCell ref="X298:Y298"/>
    <mergeCell ref="X299:Y299"/>
    <mergeCell ref="X282:Y282"/>
    <mergeCell ref="X283:Y283"/>
    <mergeCell ref="X284:Y284"/>
    <mergeCell ref="X285:Y285"/>
    <mergeCell ref="X286:Y286"/>
    <mergeCell ref="X287:Y287"/>
    <mergeCell ref="X288:Y288"/>
    <mergeCell ref="X289:Y289"/>
    <mergeCell ref="X290:Y290"/>
    <mergeCell ref="X273:Y273"/>
    <mergeCell ref="X274:Y274"/>
    <mergeCell ref="X275:Y275"/>
    <mergeCell ref="X276:Y276"/>
    <mergeCell ref="X277:Y277"/>
    <mergeCell ref="X278:Y278"/>
    <mergeCell ref="X279:Y279"/>
    <mergeCell ref="X280:Y280"/>
    <mergeCell ref="X281:Y281"/>
    <mergeCell ref="X264:Y264"/>
    <mergeCell ref="X265:Y265"/>
    <mergeCell ref="X266:Y266"/>
    <mergeCell ref="X267:Y267"/>
    <mergeCell ref="X268:Y268"/>
    <mergeCell ref="X269:Y269"/>
    <mergeCell ref="X270:Y270"/>
    <mergeCell ref="X271:Y271"/>
    <mergeCell ref="X272:Y272"/>
    <mergeCell ref="X255:Y255"/>
    <mergeCell ref="X256:Y256"/>
    <mergeCell ref="X257:Y257"/>
    <mergeCell ref="X258:Y258"/>
    <mergeCell ref="X259:Y259"/>
    <mergeCell ref="X260:Y260"/>
    <mergeCell ref="X261:Y261"/>
    <mergeCell ref="X262:Y262"/>
    <mergeCell ref="X263:Y263"/>
    <mergeCell ref="X340:Y340"/>
    <mergeCell ref="X341:Y341"/>
    <mergeCell ref="X342:Y342"/>
    <mergeCell ref="X343:Y343"/>
    <mergeCell ref="X344:Y344"/>
    <mergeCell ref="X332:Y332"/>
    <mergeCell ref="X333:Y333"/>
    <mergeCell ref="X334:Y334"/>
    <mergeCell ref="X335:Y335"/>
    <mergeCell ref="X336:Y336"/>
    <mergeCell ref="X337:Y337"/>
    <mergeCell ref="X338:Y338"/>
    <mergeCell ref="X324:Y324"/>
    <mergeCell ref="X325:Y325"/>
    <mergeCell ref="X326:Y326"/>
    <mergeCell ref="X327:Y327"/>
    <mergeCell ref="X328:Y328"/>
    <mergeCell ref="X329:Y329"/>
    <mergeCell ref="X330:Y330"/>
    <mergeCell ref="X331:Y331"/>
    <mergeCell ref="X339:Y339"/>
    <mergeCell ref="X315:Y315"/>
    <mergeCell ref="X316:Y316"/>
    <mergeCell ref="X317:Y317"/>
    <mergeCell ref="X318:Y318"/>
    <mergeCell ref="X319:Y319"/>
    <mergeCell ref="X320:Y320"/>
    <mergeCell ref="X321:Y321"/>
    <mergeCell ref="X322:Y322"/>
    <mergeCell ref="X323:Y323"/>
    <mergeCell ref="X306:Y306"/>
    <mergeCell ref="X307:Y307"/>
    <mergeCell ref="X308:Y308"/>
    <mergeCell ref="X309:Y309"/>
    <mergeCell ref="X310:Y310"/>
    <mergeCell ref="X311:Y311"/>
    <mergeCell ref="X312:Y312"/>
    <mergeCell ref="X313:Y313"/>
    <mergeCell ref="X314:Y314"/>
    <mergeCell ref="D302:E302"/>
    <mergeCell ref="D303:E303"/>
    <mergeCell ref="D304:E304"/>
    <mergeCell ref="X304:Y304"/>
    <mergeCell ref="X305:Y305"/>
    <mergeCell ref="X300:Y300"/>
    <mergeCell ref="X301:Y301"/>
    <mergeCell ref="X302:Y302"/>
    <mergeCell ref="X303:Y303"/>
    <mergeCell ref="D293:E293"/>
    <mergeCell ref="D294:E294"/>
    <mergeCell ref="D295:E295"/>
    <mergeCell ref="D296:E296"/>
    <mergeCell ref="D297:E297"/>
    <mergeCell ref="D298:E298"/>
    <mergeCell ref="D299:E299"/>
    <mergeCell ref="D300:E300"/>
    <mergeCell ref="D301:E301"/>
    <mergeCell ref="D284:E284"/>
    <mergeCell ref="D285:E285"/>
    <mergeCell ref="D286:E286"/>
    <mergeCell ref="D287:E287"/>
    <mergeCell ref="D288:E288"/>
    <mergeCell ref="D289:E289"/>
    <mergeCell ref="D290:E290"/>
    <mergeCell ref="D291:E291"/>
    <mergeCell ref="D292:E292"/>
    <mergeCell ref="D275:E275"/>
    <mergeCell ref="D276:E276"/>
    <mergeCell ref="D277:E277"/>
    <mergeCell ref="D278:E278"/>
    <mergeCell ref="D279:E279"/>
    <mergeCell ref="D280:E280"/>
    <mergeCell ref="D281:E281"/>
    <mergeCell ref="D282:E282"/>
    <mergeCell ref="D283:E283"/>
    <mergeCell ref="D340:E340"/>
    <mergeCell ref="D341:E341"/>
    <mergeCell ref="D342:E342"/>
    <mergeCell ref="D343:E343"/>
    <mergeCell ref="D344:E344"/>
    <mergeCell ref="D333:E333"/>
    <mergeCell ref="D334:E334"/>
    <mergeCell ref="D335:E335"/>
    <mergeCell ref="D336:E336"/>
    <mergeCell ref="D337:E337"/>
    <mergeCell ref="D338:E338"/>
    <mergeCell ref="D339:E339"/>
    <mergeCell ref="D324:E324"/>
    <mergeCell ref="D325:E325"/>
    <mergeCell ref="D326:E326"/>
    <mergeCell ref="D327:E327"/>
    <mergeCell ref="D328:E328"/>
    <mergeCell ref="D329:E329"/>
    <mergeCell ref="D330:E330"/>
    <mergeCell ref="D331:E331"/>
    <mergeCell ref="D332:E332"/>
    <mergeCell ref="D315:E315"/>
    <mergeCell ref="D316:E316"/>
    <mergeCell ref="D317:E317"/>
    <mergeCell ref="D318:E318"/>
    <mergeCell ref="D319:E319"/>
    <mergeCell ref="D320:E320"/>
    <mergeCell ref="D321:E321"/>
    <mergeCell ref="D322:E322"/>
    <mergeCell ref="D323:E323"/>
    <mergeCell ref="D306:E306"/>
    <mergeCell ref="D307:E307"/>
    <mergeCell ref="D308:E308"/>
    <mergeCell ref="D309:E309"/>
    <mergeCell ref="D310:E310"/>
    <mergeCell ref="D311:E311"/>
    <mergeCell ref="D312:E312"/>
    <mergeCell ref="D313:E313"/>
    <mergeCell ref="D314:E314"/>
    <mergeCell ref="D252:E252"/>
    <mergeCell ref="D253:E253"/>
    <mergeCell ref="D254:E254"/>
    <mergeCell ref="D255:E255"/>
    <mergeCell ref="D305:E305"/>
    <mergeCell ref="D256:E256"/>
    <mergeCell ref="D257:E257"/>
    <mergeCell ref="D258:E258"/>
    <mergeCell ref="D259:E259"/>
    <mergeCell ref="D260:E260"/>
    <mergeCell ref="D261:E261"/>
    <mergeCell ref="D262:E262"/>
    <mergeCell ref="D263:E263"/>
    <mergeCell ref="D264:E264"/>
    <mergeCell ref="D265:E265"/>
    <mergeCell ref="D266:E266"/>
    <mergeCell ref="D267:E267"/>
    <mergeCell ref="D268:E268"/>
    <mergeCell ref="D269:E269"/>
    <mergeCell ref="D270:E270"/>
    <mergeCell ref="D271:E271"/>
    <mergeCell ref="D272:E272"/>
    <mergeCell ref="D273:E273"/>
    <mergeCell ref="D274:E274"/>
    <mergeCell ref="D243:E243"/>
    <mergeCell ref="D244:E244"/>
    <mergeCell ref="D245:E245"/>
    <mergeCell ref="D246:E246"/>
    <mergeCell ref="D247:E247"/>
    <mergeCell ref="D248:E248"/>
    <mergeCell ref="D249:E249"/>
    <mergeCell ref="D250:E250"/>
    <mergeCell ref="D251:E251"/>
    <mergeCell ref="D234:E234"/>
    <mergeCell ref="D235:E235"/>
    <mergeCell ref="D236:E236"/>
    <mergeCell ref="D237:E237"/>
    <mergeCell ref="D238:E238"/>
    <mergeCell ref="D239:E239"/>
    <mergeCell ref="D240:E240"/>
    <mergeCell ref="D241:E241"/>
    <mergeCell ref="D242:E242"/>
    <mergeCell ref="D225:E225"/>
    <mergeCell ref="D226:E226"/>
    <mergeCell ref="D227:E227"/>
    <mergeCell ref="D228:E228"/>
    <mergeCell ref="D229:E229"/>
    <mergeCell ref="D230:E230"/>
    <mergeCell ref="D231:E231"/>
    <mergeCell ref="D232:E232"/>
    <mergeCell ref="D233:E233"/>
    <mergeCell ref="D216:E216"/>
    <mergeCell ref="D217:E217"/>
    <mergeCell ref="D218:E218"/>
    <mergeCell ref="D219:E219"/>
    <mergeCell ref="D220:E220"/>
    <mergeCell ref="D221:E221"/>
    <mergeCell ref="D222:E222"/>
    <mergeCell ref="D223:E223"/>
    <mergeCell ref="D224:E224"/>
    <mergeCell ref="D207:E207"/>
    <mergeCell ref="D208:E208"/>
    <mergeCell ref="D209:E209"/>
    <mergeCell ref="D210:E210"/>
    <mergeCell ref="D211:E211"/>
    <mergeCell ref="D212:E212"/>
    <mergeCell ref="D213:E213"/>
    <mergeCell ref="D214:E214"/>
    <mergeCell ref="D215:E215"/>
    <mergeCell ref="D198:E198"/>
    <mergeCell ref="D199:E199"/>
    <mergeCell ref="D200:E200"/>
    <mergeCell ref="D201:E201"/>
    <mergeCell ref="D202:E202"/>
    <mergeCell ref="D203:E203"/>
    <mergeCell ref="D204:E204"/>
    <mergeCell ref="D205:E205"/>
    <mergeCell ref="D206:E206"/>
    <mergeCell ref="D189:E189"/>
    <mergeCell ref="D190:E190"/>
    <mergeCell ref="D191:E191"/>
    <mergeCell ref="D192:E192"/>
    <mergeCell ref="D193:E193"/>
    <mergeCell ref="D194:E194"/>
    <mergeCell ref="D195:E195"/>
    <mergeCell ref="D196:E196"/>
    <mergeCell ref="D197:E197"/>
    <mergeCell ref="D180:E180"/>
    <mergeCell ref="D181:E181"/>
    <mergeCell ref="D182:E182"/>
    <mergeCell ref="D183:E183"/>
    <mergeCell ref="D184:E184"/>
    <mergeCell ref="D185:E185"/>
    <mergeCell ref="D186:E186"/>
    <mergeCell ref="D187:E187"/>
    <mergeCell ref="D188:E188"/>
    <mergeCell ref="D171:E171"/>
    <mergeCell ref="D172:E172"/>
    <mergeCell ref="D173:E173"/>
    <mergeCell ref="D174:E174"/>
    <mergeCell ref="D175:E175"/>
    <mergeCell ref="D176:E176"/>
    <mergeCell ref="D177:E177"/>
    <mergeCell ref="D178:E178"/>
    <mergeCell ref="D179:E179"/>
    <mergeCell ref="D162:E162"/>
    <mergeCell ref="D163:E163"/>
    <mergeCell ref="D164:E164"/>
    <mergeCell ref="D165:E165"/>
    <mergeCell ref="D166:E166"/>
    <mergeCell ref="D167:E167"/>
    <mergeCell ref="D168:E168"/>
    <mergeCell ref="D169:E169"/>
    <mergeCell ref="D170:E170"/>
  </mergeCells>
  <conditionalFormatting sqref="E38:F38">
    <cfRule type="expression" dxfId="61" priority="1" stopIfTrue="1">
      <formula>R34="YES"</formula>
    </cfRule>
    <cfRule type="expression" dxfId="60" priority="2" stopIfTrue="1">
      <formula>R34="NO"</formula>
    </cfRule>
  </conditionalFormatting>
  <conditionalFormatting sqref="G38:H38">
    <cfRule type="expression" dxfId="59" priority="3" stopIfTrue="1">
      <formula>G38="PASS"</formula>
    </cfRule>
    <cfRule type="expression" dxfId="58" priority="4" stopIfTrue="1">
      <formula>G38="FAIL"</formula>
    </cfRule>
    <cfRule type="expression" dxfId="57" priority="5" stopIfTrue="1">
      <formula>G38="N/A"</formula>
    </cfRule>
  </conditionalFormatting>
  <conditionalFormatting sqref="AA38:AB38">
    <cfRule type="expression" dxfId="56" priority="8" stopIfTrue="1">
      <formula>AA38="PASS"</formula>
    </cfRule>
    <cfRule type="expression" dxfId="55" priority="9" stopIfTrue="1">
      <formula>AA38="FAIL"</formula>
    </cfRule>
    <cfRule type="expression" dxfId="54" priority="10" stopIfTrue="1">
      <formula>AA38="N/A"</formula>
    </cfRule>
  </conditionalFormatting>
  <hyperlinks>
    <hyperlink ref="AJ38" location="'Cover Sheet'!A1" display="BACK to COVER SHEET" xr:uid="{00000000-0004-0000-2200-000000000000}"/>
  </hyperlinks>
  <pageMargins left="0.75" right="0.75" top="1" bottom="1"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2">
    <tabColor rgb="FFFFFF66"/>
  </sheetPr>
  <dimension ref="A1:AY121"/>
  <sheetViews>
    <sheetView workbookViewId="0">
      <selection sqref="A1:Q1"/>
    </sheetView>
  </sheetViews>
  <sheetFormatPr defaultColWidth="14.42578125" defaultRowHeight="15" customHeight="1" x14ac:dyDescent="0.2"/>
  <cols>
    <col min="1" max="51" width="5" customWidth="1"/>
  </cols>
  <sheetData>
    <row r="1" spans="1:51" ht="12.75" customHeight="1" x14ac:dyDescent="0.2">
      <c r="A1" s="1123" t="s">
        <v>127</v>
      </c>
      <c r="B1" s="760"/>
      <c r="C1" s="760"/>
      <c r="D1" s="760"/>
      <c r="E1" s="760"/>
      <c r="F1" s="760"/>
      <c r="G1" s="760"/>
      <c r="H1" s="760"/>
      <c r="I1" s="760"/>
      <c r="J1" s="760"/>
      <c r="K1" s="760"/>
      <c r="L1" s="760"/>
      <c r="M1" s="760"/>
      <c r="N1" s="760"/>
      <c r="O1" s="760"/>
      <c r="P1" s="760"/>
      <c r="Q1" s="760"/>
      <c r="R1" s="637"/>
      <c r="S1" s="524"/>
      <c r="T1" s="524"/>
      <c r="U1" s="524"/>
      <c r="V1" s="524"/>
      <c r="W1" s="524"/>
      <c r="X1" s="524"/>
      <c r="Y1" s="524"/>
      <c r="Z1" s="524"/>
      <c r="AA1" s="524"/>
      <c r="AB1" s="524"/>
      <c r="AC1" s="524"/>
      <c r="AD1" s="524"/>
      <c r="AE1" s="524"/>
      <c r="AF1" s="524"/>
      <c r="AG1" s="524"/>
      <c r="AH1" s="525"/>
      <c r="AI1" s="637"/>
      <c r="AJ1" s="524"/>
      <c r="AK1" s="524"/>
      <c r="AL1" s="524"/>
      <c r="AM1" s="524"/>
      <c r="AN1" s="524"/>
      <c r="AO1" s="524"/>
      <c r="AP1" s="524"/>
      <c r="AQ1" s="524"/>
      <c r="AR1" s="524"/>
      <c r="AS1" s="524"/>
      <c r="AT1" s="524"/>
      <c r="AU1" s="524"/>
      <c r="AV1" s="524"/>
      <c r="AW1" s="524"/>
      <c r="AX1" s="524"/>
      <c r="AY1" s="525"/>
    </row>
    <row r="2" spans="1:51" ht="12.75" customHeight="1" x14ac:dyDescent="0.2">
      <c r="A2" s="467"/>
      <c r="B2" s="292"/>
      <c r="C2" s="292"/>
      <c r="D2" s="292"/>
      <c r="E2" s="292"/>
      <c r="F2" s="292"/>
      <c r="G2" s="292"/>
      <c r="H2" s="292"/>
      <c r="I2" s="292"/>
      <c r="J2" s="292"/>
      <c r="K2" s="292"/>
      <c r="L2" s="292"/>
      <c r="M2" s="292"/>
      <c r="N2" s="292"/>
      <c r="O2" s="292"/>
      <c r="P2" s="292"/>
      <c r="Q2" s="292"/>
      <c r="R2" s="467"/>
      <c r="S2" s="690"/>
      <c r="T2" s="690"/>
      <c r="U2" s="690"/>
      <c r="V2" s="690"/>
      <c r="W2" s="690"/>
      <c r="X2" s="690"/>
      <c r="Y2" s="690"/>
      <c r="Z2" s="690"/>
      <c r="AA2" s="690"/>
      <c r="AB2" s="690"/>
      <c r="AC2" s="690"/>
      <c r="AD2" s="690"/>
      <c r="AE2" s="690"/>
      <c r="AF2" s="292"/>
      <c r="AG2" s="292"/>
      <c r="AH2" s="293"/>
      <c r="AI2" s="467"/>
      <c r="AJ2" s="292"/>
      <c r="AK2" s="292"/>
      <c r="AL2" s="292"/>
      <c r="AM2" s="292"/>
      <c r="AN2" s="292"/>
      <c r="AO2" s="292"/>
      <c r="AP2" s="292"/>
      <c r="AQ2" s="292"/>
      <c r="AR2" s="292"/>
      <c r="AS2" s="292"/>
      <c r="AT2" s="292"/>
      <c r="AU2" s="292"/>
      <c r="AV2" s="292"/>
      <c r="AW2" s="292"/>
      <c r="AX2" s="292"/>
      <c r="AY2" s="293"/>
    </row>
    <row r="3" spans="1:51" ht="12.75" customHeight="1" x14ac:dyDescent="0.2">
      <c r="A3" s="467" t="s">
        <v>47</v>
      </c>
      <c r="B3" s="292"/>
      <c r="C3" s="292"/>
      <c r="D3" s="1124" t="str">
        <f>IF('Cover Sheet'!$D$14&gt;0,'Cover Sheet'!$D$14,"")</f>
        <v/>
      </c>
      <c r="E3" s="777"/>
      <c r="F3" s="777"/>
      <c r="G3" s="777"/>
      <c r="H3" s="777"/>
      <c r="I3" s="777"/>
      <c r="J3" s="292" t="s">
        <v>48</v>
      </c>
      <c r="K3" s="292"/>
      <c r="L3" s="292"/>
      <c r="M3" s="292"/>
      <c r="N3" s="1124" t="str">
        <f>IF('Cover Sheet'!$O$14&gt;0,'Cover Sheet'!$O$14,"")</f>
        <v/>
      </c>
      <c r="O3" s="777"/>
      <c r="P3" s="777"/>
      <c r="Q3" s="777"/>
      <c r="R3" s="467"/>
      <c r="S3" s="1125" t="s">
        <v>684</v>
      </c>
      <c r="T3" s="764"/>
      <c r="U3" s="764"/>
      <c r="V3" s="764"/>
      <c r="W3" s="764"/>
      <c r="X3" s="765"/>
      <c r="Y3" s="177"/>
      <c r="Z3" s="690"/>
      <c r="AA3" s="690"/>
      <c r="AB3" s="690"/>
      <c r="AC3" s="690"/>
      <c r="AD3" s="690"/>
      <c r="AE3" s="690"/>
      <c r="AF3" s="292"/>
      <c r="AG3" s="292"/>
      <c r="AH3" s="293"/>
      <c r="AI3" s="467"/>
      <c r="AJ3" s="292"/>
      <c r="AK3" s="292"/>
      <c r="AL3" s="292"/>
      <c r="AM3" s="292"/>
      <c r="AN3" s="292"/>
      <c r="AO3" s="292"/>
      <c r="AP3" s="292"/>
      <c r="AQ3" s="292"/>
      <c r="AR3" s="292"/>
      <c r="AS3" s="292"/>
      <c r="AT3" s="292"/>
      <c r="AU3" s="292"/>
      <c r="AV3" s="292"/>
      <c r="AW3" s="292"/>
      <c r="AX3" s="292"/>
      <c r="AY3" s="293"/>
    </row>
    <row r="4" spans="1:51" ht="12.75" customHeight="1" x14ac:dyDescent="0.2">
      <c r="A4" s="467"/>
      <c r="B4" s="292"/>
      <c r="C4" s="292"/>
      <c r="D4" s="292"/>
      <c r="E4" s="292"/>
      <c r="F4" s="292"/>
      <c r="G4" s="292"/>
      <c r="H4" s="292"/>
      <c r="I4" s="292"/>
      <c r="J4" s="292"/>
      <c r="K4" s="292"/>
      <c r="L4" s="292"/>
      <c r="M4" s="292"/>
      <c r="N4" s="292"/>
      <c r="O4" s="292"/>
      <c r="P4" s="292"/>
      <c r="Q4" s="292"/>
      <c r="R4" s="467"/>
      <c r="S4" s="1125" t="s">
        <v>685</v>
      </c>
      <c r="T4" s="764"/>
      <c r="U4" s="764"/>
      <c r="V4" s="764"/>
      <c r="W4" s="764"/>
      <c r="X4" s="765"/>
      <c r="Y4" s="178"/>
      <c r="Z4" s="691"/>
      <c r="AA4" s="691"/>
      <c r="AB4" s="691"/>
      <c r="AC4" s="691"/>
      <c r="AD4" s="691"/>
      <c r="AE4" s="691"/>
      <c r="AF4" s="292"/>
      <c r="AG4" s="292"/>
      <c r="AH4" s="293"/>
      <c r="AI4" s="467"/>
      <c r="AJ4" s="292"/>
      <c r="AK4" s="292"/>
      <c r="AL4" s="292"/>
      <c r="AM4" s="292"/>
      <c r="AN4" s="292"/>
      <c r="AO4" s="292"/>
      <c r="AP4" s="292"/>
      <c r="AQ4" s="292"/>
      <c r="AR4" s="292"/>
      <c r="AS4" s="292"/>
      <c r="AT4" s="292"/>
      <c r="AU4" s="292"/>
      <c r="AV4" s="292"/>
      <c r="AW4" s="292"/>
      <c r="AX4" s="292"/>
      <c r="AY4" s="293"/>
    </row>
    <row r="5" spans="1:51" ht="12.75" customHeight="1" x14ac:dyDescent="0.2">
      <c r="A5" s="637"/>
      <c r="B5" s="524"/>
      <c r="C5" s="524"/>
      <c r="D5" s="524"/>
      <c r="E5" s="524"/>
      <c r="F5" s="524"/>
      <c r="G5" s="524"/>
      <c r="H5" s="524"/>
      <c r="I5" s="524"/>
      <c r="J5" s="524"/>
      <c r="K5" s="524"/>
      <c r="L5" s="524"/>
      <c r="M5" s="524"/>
      <c r="N5" s="524"/>
      <c r="O5" s="524"/>
      <c r="P5" s="524"/>
      <c r="Q5" s="525"/>
      <c r="R5" s="292"/>
      <c r="S5" s="292"/>
      <c r="T5" s="292"/>
      <c r="U5" s="292"/>
      <c r="V5" s="292"/>
      <c r="W5" s="292"/>
      <c r="X5" s="292"/>
      <c r="Y5" s="292"/>
      <c r="Z5" s="292"/>
      <c r="AA5" s="292"/>
      <c r="AB5" s="292"/>
      <c r="AC5" s="292"/>
      <c r="AD5" s="292"/>
      <c r="AE5" s="292"/>
      <c r="AF5" s="292"/>
      <c r="AG5" s="292"/>
      <c r="AH5" s="293"/>
      <c r="AI5" s="467"/>
      <c r="AJ5" s="292"/>
      <c r="AK5" s="292"/>
      <c r="AL5" s="292"/>
      <c r="AM5" s="292"/>
      <c r="AN5" s="292"/>
      <c r="AO5" s="292"/>
      <c r="AP5" s="292"/>
      <c r="AQ5" s="292"/>
      <c r="AR5" s="292"/>
      <c r="AS5" s="292"/>
      <c r="AT5" s="292"/>
      <c r="AU5" s="292"/>
      <c r="AV5" s="292"/>
      <c r="AW5" s="292"/>
      <c r="AX5" s="292"/>
      <c r="AY5" s="293"/>
    </row>
    <row r="6" spans="1:51" ht="12.75" customHeight="1" x14ac:dyDescent="0.2">
      <c r="A6" s="467"/>
      <c r="B6" s="292" t="s">
        <v>686</v>
      </c>
      <c r="C6" s="292"/>
      <c r="D6" s="292"/>
      <c r="E6" s="292"/>
      <c r="F6" s="292"/>
      <c r="G6" s="292"/>
      <c r="H6" s="292"/>
      <c r="I6" s="292"/>
      <c r="J6" s="292"/>
      <c r="K6" s="292"/>
      <c r="L6" s="292"/>
      <c r="M6" s="292"/>
      <c r="N6" s="292"/>
      <c r="O6" s="292"/>
      <c r="P6" s="292"/>
      <c r="Q6" s="293"/>
      <c r="R6" s="292"/>
      <c r="S6" s="292"/>
      <c r="T6" s="292"/>
      <c r="U6" s="292"/>
      <c r="V6" s="292"/>
      <c r="W6" s="292"/>
      <c r="X6" s="292"/>
      <c r="Y6" s="292"/>
      <c r="Z6" s="292"/>
      <c r="AA6" s="292"/>
      <c r="AB6" s="292"/>
      <c r="AC6" s="292"/>
      <c r="AD6" s="292"/>
      <c r="AE6" s="292"/>
      <c r="AF6" s="292"/>
      <c r="AG6" s="292"/>
      <c r="AH6" s="293"/>
      <c r="AI6" s="467"/>
      <c r="AJ6" s="292"/>
      <c r="AK6" s="292"/>
      <c r="AL6" s="292"/>
      <c r="AM6" s="292"/>
      <c r="AN6" s="292"/>
      <c r="AO6" s="292"/>
      <c r="AP6" s="292"/>
      <c r="AQ6" s="292"/>
      <c r="AR6" s="292"/>
      <c r="AS6" s="292"/>
      <c r="AT6" s="292"/>
      <c r="AU6" s="292"/>
      <c r="AV6" s="292"/>
      <c r="AW6" s="292"/>
      <c r="AX6" s="292"/>
      <c r="AY6" s="293"/>
    </row>
    <row r="7" spans="1:51" ht="12.75" customHeight="1" x14ac:dyDescent="0.2">
      <c r="A7" s="467"/>
      <c r="B7" s="292" t="s">
        <v>687</v>
      </c>
      <c r="C7" s="292"/>
      <c r="D7" s="292"/>
      <c r="E7" s="292"/>
      <c r="F7" s="292"/>
      <c r="G7" s="292"/>
      <c r="H7" s="292"/>
      <c r="I7" s="292"/>
      <c r="J7" s="292"/>
      <c r="K7" s="292"/>
      <c r="L7" s="292"/>
      <c r="M7" s="292"/>
      <c r="N7" s="292"/>
      <c r="O7" s="292"/>
      <c r="P7" s="292"/>
      <c r="Q7" s="293"/>
      <c r="R7" s="292"/>
      <c r="S7" s="692"/>
      <c r="T7" s="692"/>
      <c r="U7" s="692"/>
      <c r="V7" s="692"/>
      <c r="W7" s="692"/>
      <c r="X7" s="692"/>
      <c r="Y7" s="692"/>
      <c r="Z7" s="692"/>
      <c r="AA7" s="692"/>
      <c r="AB7" s="692"/>
      <c r="AC7" s="692"/>
      <c r="AD7" s="692"/>
      <c r="AE7" s="692"/>
      <c r="AF7" s="292"/>
      <c r="AG7" s="292"/>
      <c r="AH7" s="293"/>
      <c r="AI7" s="467"/>
      <c r="AJ7" s="292"/>
      <c r="AK7" s="292"/>
      <c r="AL7" s="292"/>
      <c r="AM7" s="292"/>
      <c r="AN7" s="292"/>
      <c r="AO7" s="292"/>
      <c r="AP7" s="292"/>
      <c r="AQ7" s="292"/>
      <c r="AR7" s="292"/>
      <c r="AS7" s="292"/>
      <c r="AT7" s="292"/>
      <c r="AU7" s="292"/>
      <c r="AV7" s="292"/>
      <c r="AW7" s="292"/>
      <c r="AX7" s="292"/>
      <c r="AY7" s="293"/>
    </row>
    <row r="8" spans="1:51" ht="12.75" customHeight="1" x14ac:dyDescent="0.2">
      <c r="A8" s="467"/>
      <c r="B8" s="292" t="s">
        <v>688</v>
      </c>
      <c r="C8" s="292"/>
      <c r="D8" s="292"/>
      <c r="E8" s="292"/>
      <c r="F8" s="292"/>
      <c r="G8" s="292"/>
      <c r="H8" s="292"/>
      <c r="I8" s="292"/>
      <c r="J8" s="292"/>
      <c r="K8" s="292"/>
      <c r="L8" s="292"/>
      <c r="M8" s="292"/>
      <c r="N8" s="292"/>
      <c r="O8" s="292"/>
      <c r="P8" s="292"/>
      <c r="Q8" s="293"/>
      <c r="R8" s="292"/>
      <c r="S8" s="692"/>
      <c r="T8" s="692"/>
      <c r="U8" s="692"/>
      <c r="V8" s="692"/>
      <c r="W8" s="692"/>
      <c r="X8" s="692"/>
      <c r="Y8" s="692"/>
      <c r="Z8" s="692"/>
      <c r="AA8" s="692"/>
      <c r="AB8" s="692"/>
      <c r="AC8" s="692"/>
      <c r="AD8" s="692"/>
      <c r="AE8" s="692"/>
      <c r="AF8" s="292"/>
      <c r="AG8" s="292"/>
      <c r="AH8" s="293"/>
      <c r="AI8" s="467"/>
      <c r="AJ8" s="292"/>
      <c r="AK8" s="292"/>
      <c r="AL8" s="292"/>
      <c r="AM8" s="292"/>
      <c r="AN8" s="292"/>
      <c r="AO8" s="292"/>
      <c r="AP8" s="292"/>
      <c r="AQ8" s="292"/>
      <c r="AR8" s="292"/>
      <c r="AS8" s="292"/>
      <c r="AT8" s="292"/>
      <c r="AU8" s="292"/>
      <c r="AV8" s="292"/>
      <c r="AW8" s="292"/>
      <c r="AX8" s="292"/>
      <c r="AY8" s="293"/>
    </row>
    <row r="9" spans="1:51" ht="12.75" customHeight="1" x14ac:dyDescent="0.2">
      <c r="A9" s="467"/>
      <c r="B9" s="292"/>
      <c r="C9" s="292"/>
      <c r="D9" s="292"/>
      <c r="E9" s="292"/>
      <c r="F9" s="292"/>
      <c r="G9" s="292"/>
      <c r="H9" s="292"/>
      <c r="I9" s="292"/>
      <c r="J9" s="292"/>
      <c r="K9" s="292"/>
      <c r="L9" s="292"/>
      <c r="M9" s="693" t="s">
        <v>648</v>
      </c>
      <c r="N9" s="292"/>
      <c r="O9" s="292"/>
      <c r="P9" s="292"/>
      <c r="Q9" s="293"/>
      <c r="R9" s="292"/>
      <c r="S9" s="292"/>
      <c r="T9" s="292"/>
      <c r="U9" s="292"/>
      <c r="V9" s="292"/>
      <c r="W9" s="292"/>
      <c r="X9" s="292"/>
      <c r="Y9" s="292"/>
      <c r="Z9" s="292"/>
      <c r="AA9" s="292"/>
      <c r="AB9" s="292"/>
      <c r="AC9" s="292"/>
      <c r="AD9" s="292"/>
      <c r="AE9" s="292"/>
      <c r="AF9" s="292"/>
      <c r="AG9" s="292"/>
      <c r="AH9" s="293"/>
      <c r="AI9" s="467"/>
      <c r="AJ9" s="292"/>
      <c r="AK9" s="292"/>
      <c r="AL9" s="292"/>
      <c r="AM9" s="292"/>
      <c r="AN9" s="292"/>
      <c r="AO9" s="292"/>
      <c r="AP9" s="292"/>
      <c r="AQ9" s="292"/>
      <c r="AR9" s="292"/>
      <c r="AS9" s="292"/>
      <c r="AT9" s="292"/>
      <c r="AU9" s="292"/>
      <c r="AV9" s="292"/>
      <c r="AW9" s="292"/>
      <c r="AX9" s="292"/>
      <c r="AY9" s="293"/>
    </row>
    <row r="10" spans="1:51" ht="12.75" customHeight="1" x14ac:dyDescent="0.2">
      <c r="A10" s="467"/>
      <c r="B10" s="292" t="s">
        <v>689</v>
      </c>
      <c r="C10" s="292"/>
      <c r="D10" s="292"/>
      <c r="E10" s="292"/>
      <c r="F10" s="292"/>
      <c r="G10" s="292"/>
      <c r="H10" s="292"/>
      <c r="I10" s="292"/>
      <c r="J10" s="292"/>
      <c r="K10" s="292"/>
      <c r="L10" s="292"/>
      <c r="M10" s="9" t="s">
        <v>240</v>
      </c>
      <c r="N10" s="292"/>
      <c r="O10" s="292"/>
      <c r="P10" s="292"/>
      <c r="Q10" s="293"/>
      <c r="R10" s="292"/>
      <c r="S10" s="292"/>
      <c r="T10" s="292"/>
      <c r="U10" s="292"/>
      <c r="V10" s="292"/>
      <c r="W10" s="292"/>
      <c r="X10" s="292"/>
      <c r="Y10" s="292"/>
      <c r="Z10" s="292"/>
      <c r="AA10" s="292"/>
      <c r="AB10" s="292"/>
      <c r="AC10" s="292"/>
      <c r="AD10" s="292"/>
      <c r="AE10" s="292"/>
      <c r="AF10" s="292"/>
      <c r="AG10" s="292"/>
      <c r="AH10" s="293"/>
      <c r="AI10" s="467"/>
      <c r="AJ10" s="292"/>
      <c r="AK10" s="292"/>
      <c r="AL10" s="292"/>
      <c r="AM10" s="292"/>
      <c r="AN10" s="292"/>
      <c r="AO10" s="292"/>
      <c r="AP10" s="292"/>
      <c r="AQ10" s="292"/>
      <c r="AR10" s="292"/>
      <c r="AS10" s="292"/>
      <c r="AT10" s="292"/>
      <c r="AU10" s="292"/>
      <c r="AV10" s="292"/>
      <c r="AW10" s="292"/>
      <c r="AX10" s="292"/>
      <c r="AY10" s="293"/>
    </row>
    <row r="11" spans="1:51" ht="12.75" customHeight="1" x14ac:dyDescent="0.2">
      <c r="A11" s="532"/>
      <c r="B11" s="533"/>
      <c r="C11" s="533"/>
      <c r="D11" s="533"/>
      <c r="E11" s="533"/>
      <c r="F11" s="533"/>
      <c r="G11" s="533"/>
      <c r="H11" s="533"/>
      <c r="I11" s="533"/>
      <c r="J11" s="533"/>
      <c r="K11" s="533"/>
      <c r="L11" s="533"/>
      <c r="M11" s="533"/>
      <c r="N11" s="533"/>
      <c r="O11" s="533"/>
      <c r="P11" s="533"/>
      <c r="Q11" s="534"/>
      <c r="R11" s="533"/>
      <c r="S11" s="533"/>
      <c r="T11" s="533"/>
      <c r="U11" s="533"/>
      <c r="V11" s="533"/>
      <c r="W11" s="533"/>
      <c r="X11" s="533"/>
      <c r="Y11" s="533"/>
      <c r="Z11" s="533"/>
      <c r="AA11" s="533"/>
      <c r="AB11" s="533"/>
      <c r="AC11" s="533"/>
      <c r="AD11" s="533"/>
      <c r="AE11" s="533"/>
      <c r="AF11" s="533"/>
      <c r="AG11" s="533"/>
      <c r="AH11" s="534"/>
      <c r="AI11" s="532"/>
      <c r="AJ11" s="533"/>
      <c r="AK11" s="533"/>
      <c r="AL11" s="533"/>
      <c r="AM11" s="533"/>
      <c r="AN11" s="533"/>
      <c r="AO11" s="533"/>
      <c r="AP11" s="533"/>
      <c r="AQ11" s="533"/>
      <c r="AR11" s="533"/>
      <c r="AS11" s="533"/>
      <c r="AT11" s="533"/>
      <c r="AU11" s="533"/>
      <c r="AV11" s="533"/>
      <c r="AW11" s="533"/>
      <c r="AX11" s="533"/>
      <c r="AY11" s="534"/>
    </row>
    <row r="12" spans="1:51" ht="12.75" customHeight="1" x14ac:dyDescent="0.2">
      <c r="A12" s="1121" t="s">
        <v>690</v>
      </c>
      <c r="B12" s="777"/>
      <c r="C12" s="777"/>
      <c r="D12" s="777"/>
      <c r="E12" s="777"/>
      <c r="F12" s="777"/>
      <c r="G12" s="777"/>
      <c r="H12" s="777"/>
      <c r="I12" s="777"/>
      <c r="J12" s="777"/>
      <c r="K12" s="777"/>
      <c r="L12" s="777"/>
      <c r="M12" s="777"/>
      <c r="N12" s="777"/>
      <c r="O12" s="777"/>
      <c r="P12" s="777"/>
      <c r="Q12" s="778"/>
      <c r="R12" s="1122" t="s">
        <v>691</v>
      </c>
      <c r="S12" s="764"/>
      <c r="T12" s="764"/>
      <c r="U12" s="764"/>
      <c r="V12" s="764"/>
      <c r="W12" s="764"/>
      <c r="X12" s="764"/>
      <c r="Y12" s="764"/>
      <c r="Z12" s="764"/>
      <c r="AA12" s="764"/>
      <c r="AB12" s="764"/>
      <c r="AC12" s="764"/>
      <c r="AD12" s="764"/>
      <c r="AE12" s="764"/>
      <c r="AF12" s="764"/>
      <c r="AG12" s="764"/>
      <c r="AH12" s="765"/>
      <c r="AI12" s="1122" t="s">
        <v>692</v>
      </c>
      <c r="AJ12" s="764"/>
      <c r="AK12" s="764"/>
      <c r="AL12" s="764"/>
      <c r="AM12" s="764"/>
      <c r="AN12" s="764"/>
      <c r="AO12" s="764"/>
      <c r="AP12" s="764"/>
      <c r="AQ12" s="764"/>
      <c r="AR12" s="764"/>
      <c r="AS12" s="764"/>
      <c r="AT12" s="764"/>
      <c r="AU12" s="764"/>
      <c r="AV12" s="764"/>
      <c r="AW12" s="764"/>
      <c r="AX12" s="764"/>
      <c r="AY12" s="765"/>
    </row>
    <row r="13" spans="1:51" ht="12.75" customHeight="1" x14ac:dyDescent="0.2">
      <c r="A13" s="559"/>
      <c r="B13" s="224"/>
      <c r="C13" s="224"/>
      <c r="D13" s="224"/>
      <c r="E13" s="224"/>
      <c r="F13" s="224"/>
      <c r="G13" s="224"/>
      <c r="H13" s="224"/>
      <c r="I13" s="224"/>
      <c r="J13" s="224"/>
      <c r="K13" s="224"/>
      <c r="L13" s="224"/>
      <c r="M13" s="224"/>
      <c r="N13" s="224"/>
      <c r="O13" s="224"/>
      <c r="P13" s="224"/>
      <c r="Q13" s="560"/>
      <c r="R13" s="559"/>
      <c r="S13" s="224"/>
      <c r="T13" s="224"/>
      <c r="U13" s="224"/>
      <c r="V13" s="224"/>
      <c r="W13" s="224"/>
      <c r="X13" s="224"/>
      <c r="Y13" s="224"/>
      <c r="Z13" s="224"/>
      <c r="AA13" s="224"/>
      <c r="AB13" s="224"/>
      <c r="AC13" s="224"/>
      <c r="AD13" s="224"/>
      <c r="AE13" s="224"/>
      <c r="AF13" s="224"/>
      <c r="AG13" s="224"/>
      <c r="AH13" s="560"/>
      <c r="AI13" s="559"/>
      <c r="AJ13" s="224"/>
      <c r="AK13" s="224"/>
      <c r="AL13" s="224"/>
      <c r="AM13" s="224"/>
      <c r="AN13" s="224"/>
      <c r="AO13" s="224"/>
      <c r="AP13" s="224"/>
      <c r="AQ13" s="224"/>
      <c r="AR13" s="224"/>
      <c r="AS13" s="224"/>
      <c r="AT13" s="224"/>
      <c r="AU13" s="224"/>
      <c r="AV13" s="224"/>
      <c r="AW13" s="224"/>
      <c r="AX13" s="224"/>
      <c r="AY13" s="560"/>
    </row>
    <row r="14" spans="1:51" ht="12.75" customHeight="1" x14ac:dyDescent="0.2">
      <c r="A14" s="242"/>
      <c r="B14" s="221"/>
      <c r="C14" s="221"/>
      <c r="D14" s="221"/>
      <c r="E14" s="221"/>
      <c r="F14" s="221"/>
      <c r="G14" s="221"/>
      <c r="H14" s="221"/>
      <c r="I14" s="221"/>
      <c r="J14" s="221"/>
      <c r="K14" s="221"/>
      <c r="L14" s="221"/>
      <c r="M14" s="221"/>
      <c r="N14" s="221"/>
      <c r="O14" s="221"/>
      <c r="P14" s="221"/>
      <c r="Q14" s="243"/>
      <c r="R14" s="242"/>
      <c r="S14" s="221"/>
      <c r="T14" s="221"/>
      <c r="U14" s="221"/>
      <c r="V14" s="221"/>
      <c r="W14" s="221"/>
      <c r="X14" s="221"/>
      <c r="Y14" s="221"/>
      <c r="Z14" s="221"/>
      <c r="AA14" s="221"/>
      <c r="AB14" s="221"/>
      <c r="AC14" s="221"/>
      <c r="AD14" s="221"/>
      <c r="AE14" s="221"/>
      <c r="AF14" s="221"/>
      <c r="AG14" s="221"/>
      <c r="AH14" s="243"/>
      <c r="AI14" s="242"/>
      <c r="AJ14" s="221"/>
      <c r="AK14" s="221"/>
      <c r="AL14" s="221"/>
      <c r="AM14" s="221"/>
      <c r="AN14" s="221"/>
      <c r="AO14" s="221"/>
      <c r="AP14" s="221"/>
      <c r="AQ14" s="221"/>
      <c r="AR14" s="221"/>
      <c r="AS14" s="221"/>
      <c r="AT14" s="221"/>
      <c r="AU14" s="221"/>
      <c r="AV14" s="221"/>
      <c r="AW14" s="221"/>
      <c r="AX14" s="221"/>
      <c r="AY14" s="243"/>
    </row>
    <row r="15" spans="1:51" ht="12.75" customHeight="1" x14ac:dyDescent="0.2">
      <c r="A15" s="242"/>
      <c r="B15" s="221"/>
      <c r="C15" s="221"/>
      <c r="D15" s="221"/>
      <c r="E15" s="221"/>
      <c r="F15" s="221"/>
      <c r="G15" s="221"/>
      <c r="H15" s="221"/>
      <c r="I15" s="221"/>
      <c r="J15" s="221"/>
      <c r="K15" s="221"/>
      <c r="L15" s="221"/>
      <c r="M15" s="221"/>
      <c r="N15" s="221"/>
      <c r="O15" s="221"/>
      <c r="P15" s="221"/>
      <c r="Q15" s="243"/>
      <c r="R15" s="242"/>
      <c r="S15" s="221"/>
      <c r="T15" s="221"/>
      <c r="U15" s="221"/>
      <c r="V15" s="221"/>
      <c r="W15" s="221"/>
      <c r="X15" s="221"/>
      <c r="Y15" s="221"/>
      <c r="Z15" s="221"/>
      <c r="AA15" s="221"/>
      <c r="AB15" s="221"/>
      <c r="AC15" s="221"/>
      <c r="AD15" s="221"/>
      <c r="AE15" s="221"/>
      <c r="AF15" s="221"/>
      <c r="AG15" s="221"/>
      <c r="AH15" s="243"/>
      <c r="AI15" s="242"/>
      <c r="AJ15" s="221"/>
      <c r="AK15" s="221"/>
      <c r="AL15" s="221"/>
      <c r="AM15" s="221"/>
      <c r="AN15" s="221"/>
      <c r="AO15" s="221"/>
      <c r="AP15" s="221"/>
      <c r="AQ15" s="221"/>
      <c r="AR15" s="221"/>
      <c r="AS15" s="221"/>
      <c r="AT15" s="221"/>
      <c r="AU15" s="221"/>
      <c r="AV15" s="221"/>
      <c r="AW15" s="221"/>
      <c r="AX15" s="221"/>
      <c r="AY15" s="243"/>
    </row>
    <row r="16" spans="1:51" ht="12.75" customHeight="1" x14ac:dyDescent="0.2">
      <c r="A16" s="242"/>
      <c r="B16" s="221"/>
      <c r="C16" s="221"/>
      <c r="D16" s="221"/>
      <c r="E16" s="221"/>
      <c r="F16" s="221"/>
      <c r="G16" s="221"/>
      <c r="H16" s="221"/>
      <c r="I16" s="221"/>
      <c r="J16" s="221"/>
      <c r="K16" s="221"/>
      <c r="L16" s="221"/>
      <c r="M16" s="221"/>
      <c r="N16" s="221"/>
      <c r="O16" s="221"/>
      <c r="P16" s="221"/>
      <c r="Q16" s="243"/>
      <c r="R16" s="242"/>
      <c r="S16" s="221"/>
      <c r="T16" s="221"/>
      <c r="U16" s="221"/>
      <c r="V16" s="221"/>
      <c r="W16" s="221"/>
      <c r="X16" s="221"/>
      <c r="Y16" s="221"/>
      <c r="Z16" s="221"/>
      <c r="AA16" s="221"/>
      <c r="AB16" s="221"/>
      <c r="AC16" s="221"/>
      <c r="AD16" s="221"/>
      <c r="AE16" s="221"/>
      <c r="AF16" s="221"/>
      <c r="AG16" s="221"/>
      <c r="AH16" s="243"/>
      <c r="AI16" s="242"/>
      <c r="AJ16" s="221"/>
      <c r="AK16" s="221"/>
      <c r="AL16" s="221"/>
      <c r="AM16" s="221"/>
      <c r="AN16" s="221"/>
      <c r="AO16" s="221"/>
      <c r="AP16" s="221"/>
      <c r="AQ16" s="221"/>
      <c r="AR16" s="221"/>
      <c r="AS16" s="221"/>
      <c r="AT16" s="221"/>
      <c r="AU16" s="221"/>
      <c r="AV16" s="221"/>
      <c r="AW16" s="221"/>
      <c r="AX16" s="221"/>
      <c r="AY16" s="243"/>
    </row>
    <row r="17" spans="1:51" ht="12.75" customHeight="1" x14ac:dyDescent="0.2">
      <c r="A17" s="242"/>
      <c r="B17" s="221"/>
      <c r="C17" s="221"/>
      <c r="D17" s="221"/>
      <c r="E17" s="221"/>
      <c r="F17" s="221"/>
      <c r="G17" s="221"/>
      <c r="H17" s="221"/>
      <c r="I17" s="221"/>
      <c r="J17" s="221"/>
      <c r="K17" s="221"/>
      <c r="L17" s="221"/>
      <c r="M17" s="221"/>
      <c r="N17" s="221"/>
      <c r="O17" s="221"/>
      <c r="P17" s="221"/>
      <c r="Q17" s="243"/>
      <c r="R17" s="242"/>
      <c r="S17" s="221"/>
      <c r="T17" s="221"/>
      <c r="U17" s="221"/>
      <c r="V17" s="221"/>
      <c r="W17" s="221"/>
      <c r="X17" s="221"/>
      <c r="Y17" s="221"/>
      <c r="Z17" s="221"/>
      <c r="AA17" s="221"/>
      <c r="AB17" s="221"/>
      <c r="AC17" s="221"/>
      <c r="AD17" s="221"/>
      <c r="AE17" s="221"/>
      <c r="AF17" s="221"/>
      <c r="AG17" s="221"/>
      <c r="AH17" s="243"/>
      <c r="AI17" s="242"/>
      <c r="AJ17" s="221"/>
      <c r="AK17" s="221"/>
      <c r="AL17" s="221"/>
      <c r="AM17" s="221"/>
      <c r="AN17" s="221"/>
      <c r="AO17" s="221"/>
      <c r="AP17" s="221"/>
      <c r="AQ17" s="221"/>
      <c r="AR17" s="221"/>
      <c r="AS17" s="221"/>
      <c r="AT17" s="221"/>
      <c r="AU17" s="221"/>
      <c r="AV17" s="221"/>
      <c r="AW17" s="221"/>
      <c r="AX17" s="221"/>
      <c r="AY17" s="243"/>
    </row>
    <row r="18" spans="1:51" ht="12.75" customHeight="1" x14ac:dyDescent="0.2">
      <c r="A18" s="242"/>
      <c r="B18" s="221"/>
      <c r="C18" s="221"/>
      <c r="D18" s="221"/>
      <c r="E18" s="221"/>
      <c r="F18" s="221"/>
      <c r="G18" s="221"/>
      <c r="H18" s="221"/>
      <c r="I18" s="221"/>
      <c r="J18" s="221"/>
      <c r="K18" s="221"/>
      <c r="L18" s="221"/>
      <c r="M18" s="221"/>
      <c r="N18" s="221"/>
      <c r="O18" s="221"/>
      <c r="P18" s="221"/>
      <c r="Q18" s="243"/>
      <c r="R18" s="242"/>
      <c r="S18" s="221"/>
      <c r="T18" s="221"/>
      <c r="U18" s="221"/>
      <c r="V18" s="221"/>
      <c r="W18" s="221"/>
      <c r="X18" s="221"/>
      <c r="Y18" s="221"/>
      <c r="Z18" s="221"/>
      <c r="AA18" s="221"/>
      <c r="AB18" s="221"/>
      <c r="AC18" s="221"/>
      <c r="AD18" s="221"/>
      <c r="AE18" s="221"/>
      <c r="AF18" s="221"/>
      <c r="AG18" s="221"/>
      <c r="AH18" s="243"/>
      <c r="AI18" s="242"/>
      <c r="AJ18" s="221"/>
      <c r="AK18" s="221"/>
      <c r="AL18" s="221"/>
      <c r="AM18" s="221"/>
      <c r="AN18" s="221"/>
      <c r="AO18" s="221"/>
      <c r="AP18" s="221"/>
      <c r="AQ18" s="221"/>
      <c r="AR18" s="221"/>
      <c r="AS18" s="221"/>
      <c r="AT18" s="221"/>
      <c r="AU18" s="221"/>
      <c r="AV18" s="221"/>
      <c r="AW18" s="221"/>
      <c r="AX18" s="221"/>
      <c r="AY18" s="243"/>
    </row>
    <row r="19" spans="1:51" ht="12.75" customHeight="1" x14ac:dyDescent="0.2">
      <c r="A19" s="242"/>
      <c r="B19" s="221"/>
      <c r="C19" s="221"/>
      <c r="D19" s="221"/>
      <c r="E19" s="221"/>
      <c r="F19" s="221"/>
      <c r="G19" s="221"/>
      <c r="H19" s="221"/>
      <c r="I19" s="221"/>
      <c r="J19" s="221"/>
      <c r="K19" s="221"/>
      <c r="L19" s="221"/>
      <c r="M19" s="221"/>
      <c r="N19" s="221"/>
      <c r="O19" s="221"/>
      <c r="P19" s="221"/>
      <c r="Q19" s="243"/>
      <c r="R19" s="242"/>
      <c r="S19" s="221"/>
      <c r="T19" s="221"/>
      <c r="U19" s="221"/>
      <c r="V19" s="221"/>
      <c r="W19" s="221"/>
      <c r="X19" s="221"/>
      <c r="Y19" s="221"/>
      <c r="Z19" s="221"/>
      <c r="AA19" s="221"/>
      <c r="AB19" s="221"/>
      <c r="AC19" s="221"/>
      <c r="AD19" s="221"/>
      <c r="AE19" s="221"/>
      <c r="AF19" s="221"/>
      <c r="AG19" s="221"/>
      <c r="AH19" s="243"/>
      <c r="AI19" s="242"/>
      <c r="AJ19" s="221"/>
      <c r="AK19" s="221"/>
      <c r="AL19" s="221"/>
      <c r="AM19" s="221"/>
      <c r="AN19" s="221"/>
      <c r="AO19" s="221"/>
      <c r="AP19" s="221"/>
      <c r="AQ19" s="221"/>
      <c r="AR19" s="221"/>
      <c r="AS19" s="221"/>
      <c r="AT19" s="221"/>
      <c r="AU19" s="221"/>
      <c r="AV19" s="221"/>
      <c r="AW19" s="221"/>
      <c r="AX19" s="221"/>
      <c r="AY19" s="243"/>
    </row>
    <row r="20" spans="1:51" ht="12.75" customHeight="1" x14ac:dyDescent="0.2">
      <c r="A20" s="242"/>
      <c r="B20" s="221"/>
      <c r="C20" s="221"/>
      <c r="D20" s="221"/>
      <c r="E20" s="221"/>
      <c r="F20" s="221"/>
      <c r="G20" s="221"/>
      <c r="H20" s="221"/>
      <c r="I20" s="221"/>
      <c r="J20" s="221"/>
      <c r="K20" s="221"/>
      <c r="L20" s="221"/>
      <c r="M20" s="221"/>
      <c r="N20" s="221"/>
      <c r="O20" s="221"/>
      <c r="P20" s="221"/>
      <c r="Q20" s="243"/>
      <c r="R20" s="242"/>
      <c r="S20" s="221"/>
      <c r="T20" s="221"/>
      <c r="U20" s="221"/>
      <c r="V20" s="221"/>
      <c r="W20" s="221"/>
      <c r="X20" s="221"/>
      <c r="Y20" s="221"/>
      <c r="Z20" s="221"/>
      <c r="AA20" s="221"/>
      <c r="AB20" s="221"/>
      <c r="AC20" s="221"/>
      <c r="AD20" s="221"/>
      <c r="AE20" s="221"/>
      <c r="AF20" s="221"/>
      <c r="AG20" s="221"/>
      <c r="AH20" s="243"/>
      <c r="AI20" s="242"/>
      <c r="AJ20" s="221"/>
      <c r="AK20" s="221"/>
      <c r="AL20" s="221"/>
      <c r="AM20" s="221"/>
      <c r="AN20" s="221"/>
      <c r="AO20" s="221"/>
      <c r="AP20" s="221"/>
      <c r="AQ20" s="221"/>
      <c r="AR20" s="221"/>
      <c r="AS20" s="221"/>
      <c r="AT20" s="221"/>
      <c r="AU20" s="221"/>
      <c r="AV20" s="221"/>
      <c r="AW20" s="221"/>
      <c r="AX20" s="221"/>
      <c r="AY20" s="243"/>
    </row>
    <row r="21" spans="1:51" ht="12.75" customHeight="1" x14ac:dyDescent="0.2">
      <c r="A21" s="242"/>
      <c r="B21" s="221"/>
      <c r="C21" s="221"/>
      <c r="D21" s="221"/>
      <c r="E21" s="221"/>
      <c r="F21" s="221"/>
      <c r="G21" s="221"/>
      <c r="H21" s="221"/>
      <c r="I21" s="221"/>
      <c r="J21" s="221"/>
      <c r="K21" s="221"/>
      <c r="L21" s="221"/>
      <c r="M21" s="221"/>
      <c r="N21" s="221"/>
      <c r="O21" s="221"/>
      <c r="P21" s="221"/>
      <c r="Q21" s="243"/>
      <c r="R21" s="242"/>
      <c r="S21" s="221"/>
      <c r="T21" s="221"/>
      <c r="U21" s="221"/>
      <c r="V21" s="221"/>
      <c r="W21" s="221"/>
      <c r="X21" s="221"/>
      <c r="Y21" s="221"/>
      <c r="Z21" s="221"/>
      <c r="AA21" s="221"/>
      <c r="AB21" s="221"/>
      <c r="AC21" s="221"/>
      <c r="AD21" s="221"/>
      <c r="AE21" s="221"/>
      <c r="AF21" s="221"/>
      <c r="AG21" s="221"/>
      <c r="AH21" s="243"/>
      <c r="AI21" s="242"/>
      <c r="AJ21" s="221"/>
      <c r="AK21" s="221"/>
      <c r="AL21" s="221"/>
      <c r="AM21" s="221"/>
      <c r="AN21" s="221"/>
      <c r="AO21" s="221"/>
      <c r="AP21" s="221"/>
      <c r="AQ21" s="221"/>
      <c r="AR21" s="221"/>
      <c r="AS21" s="221"/>
      <c r="AT21" s="221"/>
      <c r="AU21" s="221"/>
      <c r="AV21" s="221"/>
      <c r="AW21" s="221"/>
      <c r="AX21" s="221"/>
      <c r="AY21" s="243"/>
    </row>
    <row r="22" spans="1:51" ht="12.75" customHeight="1" x14ac:dyDescent="0.2">
      <c r="A22" s="242"/>
      <c r="B22" s="221"/>
      <c r="C22" s="221"/>
      <c r="D22" s="221"/>
      <c r="E22" s="221"/>
      <c r="F22" s="221"/>
      <c r="G22" s="221"/>
      <c r="H22" s="221"/>
      <c r="I22" s="221"/>
      <c r="J22" s="221"/>
      <c r="K22" s="221"/>
      <c r="L22" s="221"/>
      <c r="M22" s="221"/>
      <c r="N22" s="221"/>
      <c r="O22" s="221"/>
      <c r="P22" s="221"/>
      <c r="Q22" s="243"/>
      <c r="R22" s="242"/>
      <c r="S22" s="221"/>
      <c r="T22" s="221"/>
      <c r="U22" s="221"/>
      <c r="V22" s="221"/>
      <c r="W22" s="221"/>
      <c r="X22" s="221"/>
      <c r="Y22" s="221"/>
      <c r="Z22" s="221"/>
      <c r="AA22" s="221"/>
      <c r="AB22" s="221"/>
      <c r="AC22" s="221"/>
      <c r="AD22" s="221"/>
      <c r="AE22" s="221"/>
      <c r="AF22" s="221"/>
      <c r="AG22" s="221"/>
      <c r="AH22" s="243"/>
      <c r="AI22" s="242"/>
      <c r="AJ22" s="221"/>
      <c r="AK22" s="221"/>
      <c r="AL22" s="221"/>
      <c r="AM22" s="221"/>
      <c r="AN22" s="221"/>
      <c r="AO22" s="221"/>
      <c r="AP22" s="221"/>
      <c r="AQ22" s="221"/>
      <c r="AR22" s="221"/>
      <c r="AS22" s="221"/>
      <c r="AT22" s="221"/>
      <c r="AU22" s="221"/>
      <c r="AV22" s="221"/>
      <c r="AW22" s="221"/>
      <c r="AX22" s="221"/>
      <c r="AY22" s="243"/>
    </row>
    <row r="23" spans="1:51" ht="12.75" customHeight="1" x14ac:dyDescent="0.2">
      <c r="A23" s="242"/>
      <c r="B23" s="221"/>
      <c r="C23" s="221"/>
      <c r="D23" s="221"/>
      <c r="E23" s="221"/>
      <c r="F23" s="221"/>
      <c r="G23" s="221"/>
      <c r="H23" s="221"/>
      <c r="I23" s="221"/>
      <c r="J23" s="221"/>
      <c r="K23" s="221"/>
      <c r="L23" s="221"/>
      <c r="M23" s="221"/>
      <c r="N23" s="221"/>
      <c r="O23" s="221"/>
      <c r="P23" s="221"/>
      <c r="Q23" s="243"/>
      <c r="R23" s="242"/>
      <c r="S23" s="221"/>
      <c r="T23" s="221"/>
      <c r="U23" s="221"/>
      <c r="V23" s="221"/>
      <c r="W23" s="221"/>
      <c r="X23" s="221"/>
      <c r="Y23" s="221"/>
      <c r="Z23" s="221"/>
      <c r="AA23" s="221"/>
      <c r="AB23" s="221"/>
      <c r="AC23" s="221"/>
      <c r="AD23" s="221"/>
      <c r="AE23" s="221"/>
      <c r="AF23" s="221"/>
      <c r="AG23" s="221"/>
      <c r="AH23" s="243"/>
      <c r="AI23" s="242"/>
      <c r="AJ23" s="221"/>
      <c r="AK23" s="221"/>
      <c r="AL23" s="221"/>
      <c r="AM23" s="221"/>
      <c r="AN23" s="221"/>
      <c r="AO23" s="221"/>
      <c r="AP23" s="221"/>
      <c r="AQ23" s="221"/>
      <c r="AR23" s="221"/>
      <c r="AS23" s="221"/>
      <c r="AT23" s="221"/>
      <c r="AU23" s="221"/>
      <c r="AV23" s="221"/>
      <c r="AW23" s="221"/>
      <c r="AX23" s="221"/>
      <c r="AY23" s="243"/>
    </row>
    <row r="24" spans="1:51" ht="12.75" customHeight="1" x14ac:dyDescent="0.2">
      <c r="A24" s="242"/>
      <c r="B24" s="221"/>
      <c r="C24" s="221"/>
      <c r="D24" s="221"/>
      <c r="E24" s="221"/>
      <c r="F24" s="221"/>
      <c r="G24" s="221"/>
      <c r="H24" s="221"/>
      <c r="I24" s="221"/>
      <c r="J24" s="221"/>
      <c r="K24" s="221"/>
      <c r="L24" s="221"/>
      <c r="M24" s="221"/>
      <c r="N24" s="221"/>
      <c r="O24" s="221"/>
      <c r="P24" s="221"/>
      <c r="Q24" s="243"/>
      <c r="R24" s="242"/>
      <c r="S24" s="221"/>
      <c r="T24" s="221"/>
      <c r="U24" s="221"/>
      <c r="V24" s="221"/>
      <c r="W24" s="221"/>
      <c r="X24" s="221"/>
      <c r="Y24" s="221"/>
      <c r="Z24" s="221"/>
      <c r="AA24" s="221"/>
      <c r="AB24" s="221"/>
      <c r="AC24" s="221"/>
      <c r="AD24" s="221"/>
      <c r="AE24" s="221"/>
      <c r="AF24" s="221"/>
      <c r="AG24" s="221"/>
      <c r="AH24" s="243"/>
      <c r="AI24" s="242"/>
      <c r="AJ24" s="221"/>
      <c r="AK24" s="221"/>
      <c r="AL24" s="221"/>
      <c r="AM24" s="221"/>
      <c r="AN24" s="221"/>
      <c r="AO24" s="221"/>
      <c r="AP24" s="221"/>
      <c r="AQ24" s="221"/>
      <c r="AR24" s="221"/>
      <c r="AS24" s="221"/>
      <c r="AT24" s="221"/>
      <c r="AU24" s="221"/>
      <c r="AV24" s="221"/>
      <c r="AW24" s="221"/>
      <c r="AX24" s="221"/>
      <c r="AY24" s="243"/>
    </row>
    <row r="25" spans="1:51" ht="12.75" customHeight="1" x14ac:dyDescent="0.2">
      <c r="A25" s="242"/>
      <c r="B25" s="221"/>
      <c r="C25" s="221"/>
      <c r="D25" s="221"/>
      <c r="E25" s="221"/>
      <c r="F25" s="221"/>
      <c r="G25" s="221"/>
      <c r="H25" s="221"/>
      <c r="I25" s="221"/>
      <c r="J25" s="221"/>
      <c r="K25" s="221"/>
      <c r="L25" s="221"/>
      <c r="M25" s="221"/>
      <c r="N25" s="221"/>
      <c r="O25" s="221"/>
      <c r="P25" s="221"/>
      <c r="Q25" s="243"/>
      <c r="R25" s="242"/>
      <c r="S25" s="221"/>
      <c r="T25" s="221"/>
      <c r="U25" s="221"/>
      <c r="V25" s="221"/>
      <c r="W25" s="221"/>
      <c r="X25" s="221"/>
      <c r="Y25" s="221"/>
      <c r="Z25" s="221"/>
      <c r="AA25" s="221"/>
      <c r="AB25" s="221"/>
      <c r="AC25" s="221"/>
      <c r="AD25" s="221"/>
      <c r="AE25" s="221"/>
      <c r="AF25" s="221"/>
      <c r="AG25" s="221"/>
      <c r="AH25" s="243"/>
      <c r="AI25" s="242"/>
      <c r="AJ25" s="221"/>
      <c r="AK25" s="221"/>
      <c r="AL25" s="221"/>
      <c r="AM25" s="221"/>
      <c r="AN25" s="221"/>
      <c r="AO25" s="221"/>
      <c r="AP25" s="221"/>
      <c r="AQ25" s="221"/>
      <c r="AR25" s="221"/>
      <c r="AS25" s="221"/>
      <c r="AT25" s="221"/>
      <c r="AU25" s="221"/>
      <c r="AV25" s="221"/>
      <c r="AW25" s="221"/>
      <c r="AX25" s="221"/>
      <c r="AY25" s="243"/>
    </row>
    <row r="26" spans="1:51" ht="12.75" customHeight="1" x14ac:dyDescent="0.2">
      <c r="A26" s="242"/>
      <c r="B26" s="221"/>
      <c r="C26" s="221"/>
      <c r="D26" s="221"/>
      <c r="E26" s="221"/>
      <c r="F26" s="221"/>
      <c r="G26" s="221"/>
      <c r="H26" s="221"/>
      <c r="I26" s="221"/>
      <c r="J26" s="221"/>
      <c r="K26" s="221"/>
      <c r="L26" s="221"/>
      <c r="M26" s="221"/>
      <c r="N26" s="221"/>
      <c r="O26" s="221"/>
      <c r="P26" s="221"/>
      <c r="Q26" s="243"/>
      <c r="R26" s="242"/>
      <c r="S26" s="221"/>
      <c r="T26" s="221"/>
      <c r="U26" s="221"/>
      <c r="V26" s="221"/>
      <c r="W26" s="221"/>
      <c r="X26" s="221"/>
      <c r="Y26" s="221"/>
      <c r="Z26" s="221"/>
      <c r="AA26" s="221"/>
      <c r="AB26" s="221"/>
      <c r="AC26" s="221"/>
      <c r="AD26" s="221"/>
      <c r="AE26" s="221"/>
      <c r="AF26" s="221"/>
      <c r="AG26" s="221"/>
      <c r="AH26" s="243"/>
      <c r="AI26" s="242"/>
      <c r="AJ26" s="221"/>
      <c r="AK26" s="221"/>
      <c r="AL26" s="221"/>
      <c r="AM26" s="221"/>
      <c r="AN26" s="221"/>
      <c r="AO26" s="221"/>
      <c r="AP26" s="221"/>
      <c r="AQ26" s="221"/>
      <c r="AR26" s="221"/>
      <c r="AS26" s="221"/>
      <c r="AT26" s="221"/>
      <c r="AU26" s="221"/>
      <c r="AV26" s="221"/>
      <c r="AW26" s="221"/>
      <c r="AX26" s="221"/>
      <c r="AY26" s="243"/>
    </row>
    <row r="27" spans="1:51" ht="12.75" customHeight="1" x14ac:dyDescent="0.2">
      <c r="A27" s="242"/>
      <c r="B27" s="221"/>
      <c r="C27" s="221"/>
      <c r="D27" s="221"/>
      <c r="E27" s="221"/>
      <c r="F27" s="221"/>
      <c r="G27" s="221"/>
      <c r="H27" s="221"/>
      <c r="I27" s="221"/>
      <c r="J27" s="221"/>
      <c r="K27" s="221"/>
      <c r="L27" s="221"/>
      <c r="M27" s="221"/>
      <c r="N27" s="221"/>
      <c r="O27" s="221"/>
      <c r="P27" s="221"/>
      <c r="Q27" s="243"/>
      <c r="R27" s="242"/>
      <c r="S27" s="221"/>
      <c r="T27" s="221"/>
      <c r="U27" s="221"/>
      <c r="V27" s="221"/>
      <c r="W27" s="221"/>
      <c r="X27" s="221"/>
      <c r="Y27" s="221"/>
      <c r="Z27" s="221"/>
      <c r="AA27" s="221"/>
      <c r="AB27" s="221"/>
      <c r="AC27" s="221"/>
      <c r="AD27" s="221"/>
      <c r="AE27" s="221"/>
      <c r="AF27" s="221"/>
      <c r="AG27" s="221"/>
      <c r="AH27" s="243"/>
      <c r="AI27" s="242"/>
      <c r="AJ27" s="221"/>
      <c r="AK27" s="221"/>
      <c r="AL27" s="221"/>
      <c r="AM27" s="221"/>
      <c r="AN27" s="221"/>
      <c r="AO27" s="221"/>
      <c r="AP27" s="221"/>
      <c r="AQ27" s="221"/>
      <c r="AR27" s="221"/>
      <c r="AS27" s="221"/>
      <c r="AT27" s="221"/>
      <c r="AU27" s="221"/>
      <c r="AV27" s="221"/>
      <c r="AW27" s="221"/>
      <c r="AX27" s="221"/>
      <c r="AY27" s="243"/>
    </row>
    <row r="28" spans="1:51" ht="12.75" customHeight="1" x14ac:dyDescent="0.2">
      <c r="A28" s="242"/>
      <c r="B28" s="221"/>
      <c r="C28" s="221"/>
      <c r="D28" s="221"/>
      <c r="E28" s="221"/>
      <c r="F28" s="221"/>
      <c r="G28" s="221"/>
      <c r="H28" s="221"/>
      <c r="I28" s="221"/>
      <c r="J28" s="221"/>
      <c r="K28" s="221"/>
      <c r="L28" s="221"/>
      <c r="M28" s="221"/>
      <c r="N28" s="221"/>
      <c r="O28" s="221"/>
      <c r="P28" s="221"/>
      <c r="Q28" s="243"/>
      <c r="R28" s="242"/>
      <c r="S28" s="221"/>
      <c r="T28" s="221"/>
      <c r="U28" s="221"/>
      <c r="V28" s="221"/>
      <c r="W28" s="221"/>
      <c r="X28" s="221"/>
      <c r="Y28" s="221"/>
      <c r="Z28" s="221"/>
      <c r="AA28" s="221"/>
      <c r="AB28" s="221"/>
      <c r="AC28" s="221"/>
      <c r="AD28" s="221"/>
      <c r="AE28" s="221"/>
      <c r="AF28" s="221"/>
      <c r="AG28" s="221"/>
      <c r="AH28" s="243"/>
      <c r="AI28" s="242"/>
      <c r="AJ28" s="221"/>
      <c r="AK28" s="221"/>
      <c r="AL28" s="221"/>
      <c r="AM28" s="221"/>
      <c r="AN28" s="221"/>
      <c r="AO28" s="221"/>
      <c r="AP28" s="221"/>
      <c r="AQ28" s="221"/>
      <c r="AR28" s="221"/>
      <c r="AS28" s="221"/>
      <c r="AT28" s="221"/>
      <c r="AU28" s="221"/>
      <c r="AV28" s="221"/>
      <c r="AW28" s="221"/>
      <c r="AX28" s="221"/>
      <c r="AY28" s="243"/>
    </row>
    <row r="29" spans="1:51" ht="12.75" customHeight="1" x14ac:dyDescent="0.2">
      <c r="A29" s="242"/>
      <c r="B29" s="221"/>
      <c r="C29" s="221"/>
      <c r="D29" s="221"/>
      <c r="E29" s="221"/>
      <c r="F29" s="221"/>
      <c r="G29" s="221"/>
      <c r="H29" s="221"/>
      <c r="I29" s="221"/>
      <c r="J29" s="221"/>
      <c r="K29" s="221"/>
      <c r="L29" s="221"/>
      <c r="M29" s="221"/>
      <c r="N29" s="221"/>
      <c r="O29" s="221"/>
      <c r="P29" s="221"/>
      <c r="Q29" s="243"/>
      <c r="R29" s="242"/>
      <c r="S29" s="221"/>
      <c r="T29" s="221"/>
      <c r="U29" s="221"/>
      <c r="V29" s="221"/>
      <c r="W29" s="221"/>
      <c r="X29" s="221"/>
      <c r="Y29" s="221"/>
      <c r="Z29" s="221"/>
      <c r="AA29" s="221"/>
      <c r="AB29" s="221"/>
      <c r="AC29" s="221"/>
      <c r="AD29" s="221"/>
      <c r="AE29" s="221"/>
      <c r="AF29" s="221"/>
      <c r="AG29" s="221"/>
      <c r="AH29" s="243"/>
      <c r="AI29" s="242"/>
      <c r="AJ29" s="221"/>
      <c r="AK29" s="221"/>
      <c r="AL29" s="221"/>
      <c r="AM29" s="221"/>
      <c r="AN29" s="221"/>
      <c r="AO29" s="221"/>
      <c r="AP29" s="221"/>
      <c r="AQ29" s="221"/>
      <c r="AR29" s="221"/>
      <c r="AS29" s="221"/>
      <c r="AT29" s="221"/>
      <c r="AU29" s="221"/>
      <c r="AV29" s="221"/>
      <c r="AW29" s="221"/>
      <c r="AX29" s="221"/>
      <c r="AY29" s="243"/>
    </row>
    <row r="30" spans="1:51" ht="12.75" customHeight="1" x14ac:dyDescent="0.2">
      <c r="A30" s="242"/>
      <c r="B30" s="221"/>
      <c r="C30" s="221"/>
      <c r="D30" s="221"/>
      <c r="E30" s="221"/>
      <c r="F30" s="221"/>
      <c r="G30" s="221"/>
      <c r="H30" s="221"/>
      <c r="I30" s="221"/>
      <c r="J30" s="221"/>
      <c r="K30" s="221"/>
      <c r="L30" s="221"/>
      <c r="M30" s="221"/>
      <c r="N30" s="221"/>
      <c r="O30" s="221"/>
      <c r="P30" s="221"/>
      <c r="Q30" s="243"/>
      <c r="R30" s="242"/>
      <c r="S30" s="221"/>
      <c r="T30" s="221"/>
      <c r="U30" s="221"/>
      <c r="V30" s="221"/>
      <c r="W30" s="221"/>
      <c r="X30" s="221"/>
      <c r="Y30" s="221"/>
      <c r="Z30" s="221"/>
      <c r="AA30" s="221"/>
      <c r="AB30" s="221"/>
      <c r="AC30" s="221"/>
      <c r="AD30" s="221"/>
      <c r="AE30" s="221"/>
      <c r="AF30" s="221"/>
      <c r="AG30" s="221"/>
      <c r="AH30" s="243"/>
      <c r="AI30" s="242"/>
      <c r="AJ30" s="221"/>
      <c r="AK30" s="221"/>
      <c r="AL30" s="221"/>
      <c r="AM30" s="221"/>
      <c r="AN30" s="221"/>
      <c r="AO30" s="221"/>
      <c r="AP30" s="221"/>
      <c r="AQ30" s="221"/>
      <c r="AR30" s="221"/>
      <c r="AS30" s="221"/>
      <c r="AT30" s="221"/>
      <c r="AU30" s="221"/>
      <c r="AV30" s="221"/>
      <c r="AW30" s="221"/>
      <c r="AX30" s="221"/>
      <c r="AY30" s="243"/>
    </row>
    <row r="31" spans="1:51" ht="12.75" customHeight="1" x14ac:dyDescent="0.2">
      <c r="A31" s="242"/>
      <c r="B31" s="221"/>
      <c r="C31" s="221"/>
      <c r="D31" s="221"/>
      <c r="E31" s="221"/>
      <c r="F31" s="221"/>
      <c r="G31" s="221"/>
      <c r="H31" s="221"/>
      <c r="I31" s="221"/>
      <c r="J31" s="221"/>
      <c r="K31" s="221"/>
      <c r="L31" s="221"/>
      <c r="M31" s="221"/>
      <c r="N31" s="221"/>
      <c r="O31" s="221"/>
      <c r="P31" s="221"/>
      <c r="Q31" s="243"/>
      <c r="R31" s="242"/>
      <c r="S31" s="221"/>
      <c r="T31" s="221"/>
      <c r="U31" s="221"/>
      <c r="V31" s="221"/>
      <c r="W31" s="221"/>
      <c r="X31" s="221"/>
      <c r="Y31" s="221"/>
      <c r="Z31" s="221"/>
      <c r="AA31" s="221"/>
      <c r="AB31" s="221"/>
      <c r="AC31" s="221"/>
      <c r="AD31" s="221"/>
      <c r="AE31" s="221"/>
      <c r="AF31" s="221"/>
      <c r="AG31" s="221"/>
      <c r="AH31" s="243"/>
      <c r="AI31" s="242"/>
      <c r="AJ31" s="221"/>
      <c r="AK31" s="221"/>
      <c r="AL31" s="221"/>
      <c r="AM31" s="221"/>
      <c r="AN31" s="221"/>
      <c r="AO31" s="221"/>
      <c r="AP31" s="221"/>
      <c r="AQ31" s="221"/>
      <c r="AR31" s="221"/>
      <c r="AS31" s="221"/>
      <c r="AT31" s="221"/>
      <c r="AU31" s="221"/>
      <c r="AV31" s="221"/>
      <c r="AW31" s="221"/>
      <c r="AX31" s="221"/>
      <c r="AY31" s="243"/>
    </row>
    <row r="32" spans="1:51" ht="12.75" customHeight="1" x14ac:dyDescent="0.2">
      <c r="A32" s="242"/>
      <c r="B32" s="221"/>
      <c r="C32" s="221"/>
      <c r="D32" s="221"/>
      <c r="E32" s="221"/>
      <c r="F32" s="221"/>
      <c r="G32" s="221"/>
      <c r="H32" s="221"/>
      <c r="I32" s="221"/>
      <c r="J32" s="221"/>
      <c r="K32" s="221"/>
      <c r="L32" s="221"/>
      <c r="M32" s="221"/>
      <c r="N32" s="221"/>
      <c r="O32" s="221"/>
      <c r="P32" s="221"/>
      <c r="Q32" s="243"/>
      <c r="R32" s="242"/>
      <c r="S32" s="221"/>
      <c r="T32" s="221"/>
      <c r="U32" s="221"/>
      <c r="V32" s="221"/>
      <c r="W32" s="221"/>
      <c r="X32" s="221"/>
      <c r="Y32" s="221"/>
      <c r="Z32" s="221"/>
      <c r="AA32" s="221"/>
      <c r="AB32" s="221"/>
      <c r="AC32" s="221"/>
      <c r="AD32" s="221"/>
      <c r="AE32" s="221"/>
      <c r="AF32" s="221"/>
      <c r="AG32" s="221"/>
      <c r="AH32" s="243"/>
      <c r="AI32" s="242"/>
      <c r="AJ32" s="221"/>
      <c r="AK32" s="221"/>
      <c r="AL32" s="221"/>
      <c r="AM32" s="221"/>
      <c r="AN32" s="221"/>
      <c r="AO32" s="221"/>
      <c r="AP32" s="221"/>
      <c r="AQ32" s="221"/>
      <c r="AR32" s="221"/>
      <c r="AS32" s="221"/>
      <c r="AT32" s="221"/>
      <c r="AU32" s="221"/>
      <c r="AV32" s="221"/>
      <c r="AW32" s="221"/>
      <c r="AX32" s="221"/>
      <c r="AY32" s="243"/>
    </row>
    <row r="33" spans="1:51" ht="12.75" customHeight="1" x14ac:dyDescent="0.2">
      <c r="A33" s="242"/>
      <c r="B33" s="221"/>
      <c r="C33" s="221"/>
      <c r="D33" s="221"/>
      <c r="E33" s="221"/>
      <c r="F33" s="221"/>
      <c r="G33" s="221"/>
      <c r="H33" s="221"/>
      <c r="I33" s="221"/>
      <c r="J33" s="221"/>
      <c r="K33" s="221"/>
      <c r="L33" s="221"/>
      <c r="M33" s="221"/>
      <c r="N33" s="221"/>
      <c r="O33" s="221"/>
      <c r="P33" s="221"/>
      <c r="Q33" s="243"/>
      <c r="R33" s="242"/>
      <c r="S33" s="221"/>
      <c r="T33" s="221"/>
      <c r="U33" s="221"/>
      <c r="V33" s="221"/>
      <c r="W33" s="221"/>
      <c r="X33" s="221"/>
      <c r="Y33" s="221"/>
      <c r="Z33" s="221"/>
      <c r="AA33" s="221"/>
      <c r="AB33" s="221"/>
      <c r="AC33" s="221"/>
      <c r="AD33" s="221"/>
      <c r="AE33" s="221"/>
      <c r="AF33" s="221"/>
      <c r="AG33" s="221"/>
      <c r="AH33" s="243"/>
      <c r="AI33" s="242"/>
      <c r="AJ33" s="221"/>
      <c r="AK33" s="221"/>
      <c r="AL33" s="221"/>
      <c r="AM33" s="221"/>
      <c r="AN33" s="221"/>
      <c r="AO33" s="221"/>
      <c r="AP33" s="221"/>
      <c r="AQ33" s="221"/>
      <c r="AR33" s="221"/>
      <c r="AS33" s="221"/>
      <c r="AT33" s="221"/>
      <c r="AU33" s="221"/>
      <c r="AV33" s="221"/>
      <c r="AW33" s="221"/>
      <c r="AX33" s="221"/>
      <c r="AY33" s="243"/>
    </row>
    <row r="34" spans="1:51" ht="12.75" customHeight="1" x14ac:dyDescent="0.2">
      <c r="A34" s="242"/>
      <c r="B34" s="221"/>
      <c r="C34" s="221"/>
      <c r="D34" s="221"/>
      <c r="E34" s="221"/>
      <c r="F34" s="221"/>
      <c r="G34" s="221"/>
      <c r="H34" s="221"/>
      <c r="I34" s="221"/>
      <c r="J34" s="221"/>
      <c r="K34" s="221"/>
      <c r="L34" s="221"/>
      <c r="M34" s="221"/>
      <c r="N34" s="221"/>
      <c r="O34" s="221"/>
      <c r="P34" s="221"/>
      <c r="Q34" s="243"/>
      <c r="R34" s="242"/>
      <c r="S34" s="221"/>
      <c r="T34" s="221"/>
      <c r="U34" s="221"/>
      <c r="V34" s="221"/>
      <c r="W34" s="221"/>
      <c r="X34" s="221"/>
      <c r="Y34" s="221"/>
      <c r="Z34" s="221"/>
      <c r="AA34" s="221"/>
      <c r="AB34" s="221"/>
      <c r="AC34" s="221"/>
      <c r="AD34" s="221"/>
      <c r="AE34" s="221"/>
      <c r="AF34" s="221"/>
      <c r="AG34" s="221"/>
      <c r="AH34" s="243"/>
      <c r="AI34" s="242"/>
      <c r="AJ34" s="221"/>
      <c r="AK34" s="221"/>
      <c r="AL34" s="221"/>
      <c r="AM34" s="221"/>
      <c r="AN34" s="221"/>
      <c r="AO34" s="221"/>
      <c r="AP34" s="221"/>
      <c r="AQ34" s="221"/>
      <c r="AR34" s="221"/>
      <c r="AS34" s="221"/>
      <c r="AT34" s="221"/>
      <c r="AU34" s="221"/>
      <c r="AV34" s="221"/>
      <c r="AW34" s="221"/>
      <c r="AX34" s="221"/>
      <c r="AY34" s="243"/>
    </row>
    <row r="35" spans="1:51" ht="12.75" customHeight="1" x14ac:dyDescent="0.2">
      <c r="A35" s="242"/>
      <c r="B35" s="221"/>
      <c r="C35" s="221"/>
      <c r="D35" s="221"/>
      <c r="E35" s="221"/>
      <c r="F35" s="221"/>
      <c r="G35" s="221"/>
      <c r="H35" s="221"/>
      <c r="I35" s="221"/>
      <c r="J35" s="221"/>
      <c r="K35" s="221"/>
      <c r="L35" s="221"/>
      <c r="M35" s="221"/>
      <c r="N35" s="221"/>
      <c r="O35" s="221"/>
      <c r="P35" s="221"/>
      <c r="Q35" s="243"/>
      <c r="R35" s="242"/>
      <c r="S35" s="221"/>
      <c r="T35" s="221"/>
      <c r="U35" s="221"/>
      <c r="V35" s="221"/>
      <c r="W35" s="221"/>
      <c r="X35" s="221"/>
      <c r="Y35" s="221"/>
      <c r="Z35" s="221"/>
      <c r="AA35" s="221"/>
      <c r="AB35" s="221"/>
      <c r="AC35" s="221"/>
      <c r="AD35" s="221"/>
      <c r="AE35" s="221"/>
      <c r="AF35" s="221"/>
      <c r="AG35" s="221"/>
      <c r="AH35" s="243"/>
      <c r="AI35" s="242"/>
      <c r="AJ35" s="221"/>
      <c r="AK35" s="221"/>
      <c r="AL35" s="221"/>
      <c r="AM35" s="221"/>
      <c r="AN35" s="221"/>
      <c r="AO35" s="221"/>
      <c r="AP35" s="221"/>
      <c r="AQ35" s="221"/>
      <c r="AR35" s="221"/>
      <c r="AS35" s="221"/>
      <c r="AT35" s="221"/>
      <c r="AU35" s="221"/>
      <c r="AV35" s="221"/>
      <c r="AW35" s="221"/>
      <c r="AX35" s="221"/>
      <c r="AY35" s="243"/>
    </row>
    <row r="36" spans="1:51" ht="12.75" customHeight="1" x14ac:dyDescent="0.2">
      <c r="A36" s="242"/>
      <c r="B36" s="221"/>
      <c r="C36" s="221"/>
      <c r="D36" s="221"/>
      <c r="E36" s="221"/>
      <c r="F36" s="221"/>
      <c r="G36" s="221"/>
      <c r="H36" s="221"/>
      <c r="I36" s="221"/>
      <c r="J36" s="221"/>
      <c r="K36" s="221"/>
      <c r="L36" s="221"/>
      <c r="M36" s="221"/>
      <c r="N36" s="221"/>
      <c r="O36" s="221"/>
      <c r="P36" s="221"/>
      <c r="Q36" s="243"/>
      <c r="R36" s="242"/>
      <c r="S36" s="221"/>
      <c r="T36" s="221"/>
      <c r="U36" s="221"/>
      <c r="V36" s="221"/>
      <c r="W36" s="221"/>
      <c r="X36" s="221"/>
      <c r="Y36" s="221"/>
      <c r="Z36" s="221"/>
      <c r="AA36" s="221"/>
      <c r="AB36" s="221"/>
      <c r="AC36" s="221"/>
      <c r="AD36" s="221"/>
      <c r="AE36" s="221"/>
      <c r="AF36" s="221"/>
      <c r="AG36" s="221"/>
      <c r="AH36" s="243"/>
      <c r="AI36" s="242"/>
      <c r="AJ36" s="221"/>
      <c r="AK36" s="221"/>
      <c r="AL36" s="221"/>
      <c r="AM36" s="221"/>
      <c r="AN36" s="221"/>
      <c r="AO36" s="221"/>
      <c r="AP36" s="221"/>
      <c r="AQ36" s="221"/>
      <c r="AR36" s="221"/>
      <c r="AS36" s="221"/>
      <c r="AT36" s="221"/>
      <c r="AU36" s="221"/>
      <c r="AV36" s="221"/>
      <c r="AW36" s="221"/>
      <c r="AX36" s="221"/>
      <c r="AY36" s="243"/>
    </row>
    <row r="37" spans="1:51" ht="12.75" customHeight="1" x14ac:dyDescent="0.2">
      <c r="A37" s="242"/>
      <c r="B37" s="221"/>
      <c r="C37" s="221"/>
      <c r="D37" s="221"/>
      <c r="E37" s="221"/>
      <c r="F37" s="221"/>
      <c r="G37" s="221"/>
      <c r="H37" s="221"/>
      <c r="I37" s="221"/>
      <c r="J37" s="221"/>
      <c r="K37" s="221"/>
      <c r="L37" s="221"/>
      <c r="M37" s="221"/>
      <c r="N37" s="221"/>
      <c r="O37" s="221"/>
      <c r="P37" s="221"/>
      <c r="Q37" s="243"/>
      <c r="R37" s="242"/>
      <c r="S37" s="221"/>
      <c r="T37" s="221"/>
      <c r="U37" s="221"/>
      <c r="V37" s="221"/>
      <c r="W37" s="221"/>
      <c r="X37" s="221"/>
      <c r="Y37" s="221"/>
      <c r="Z37" s="221"/>
      <c r="AA37" s="221"/>
      <c r="AB37" s="221"/>
      <c r="AC37" s="221"/>
      <c r="AD37" s="221"/>
      <c r="AE37" s="221"/>
      <c r="AF37" s="221"/>
      <c r="AG37" s="221"/>
      <c r="AH37" s="243"/>
      <c r="AI37" s="242"/>
      <c r="AJ37" s="221"/>
      <c r="AK37" s="221"/>
      <c r="AL37" s="221"/>
      <c r="AM37" s="221"/>
      <c r="AN37" s="221"/>
      <c r="AO37" s="221"/>
      <c r="AP37" s="221"/>
      <c r="AQ37" s="221"/>
      <c r="AR37" s="221"/>
      <c r="AS37" s="221"/>
      <c r="AT37" s="221"/>
      <c r="AU37" s="221"/>
      <c r="AV37" s="221"/>
      <c r="AW37" s="221"/>
      <c r="AX37" s="221"/>
      <c r="AY37" s="243"/>
    </row>
    <row r="38" spans="1:51" ht="12.75" customHeight="1" x14ac:dyDescent="0.2">
      <c r="A38" s="242"/>
      <c r="B38" s="221"/>
      <c r="C38" s="221"/>
      <c r="D38" s="221"/>
      <c r="E38" s="221"/>
      <c r="F38" s="221"/>
      <c r="G38" s="221"/>
      <c r="H38" s="221"/>
      <c r="I38" s="221"/>
      <c r="J38" s="221"/>
      <c r="K38" s="221"/>
      <c r="L38" s="221"/>
      <c r="M38" s="221"/>
      <c r="N38" s="221"/>
      <c r="O38" s="221"/>
      <c r="P38" s="221"/>
      <c r="Q38" s="243"/>
      <c r="R38" s="242"/>
      <c r="S38" s="221"/>
      <c r="T38" s="221"/>
      <c r="U38" s="221"/>
      <c r="V38" s="221"/>
      <c r="W38" s="221"/>
      <c r="X38" s="221"/>
      <c r="Y38" s="221"/>
      <c r="Z38" s="221"/>
      <c r="AA38" s="221"/>
      <c r="AB38" s="221"/>
      <c r="AC38" s="221"/>
      <c r="AD38" s="221"/>
      <c r="AE38" s="221"/>
      <c r="AF38" s="221"/>
      <c r="AG38" s="221"/>
      <c r="AH38" s="243"/>
      <c r="AI38" s="242"/>
      <c r="AJ38" s="221"/>
      <c r="AK38" s="221"/>
      <c r="AL38" s="221"/>
      <c r="AM38" s="221"/>
      <c r="AN38" s="221"/>
      <c r="AO38" s="221"/>
      <c r="AP38" s="221"/>
      <c r="AQ38" s="221"/>
      <c r="AR38" s="221"/>
      <c r="AS38" s="221"/>
      <c r="AT38" s="221"/>
      <c r="AU38" s="221"/>
      <c r="AV38" s="221"/>
      <c r="AW38" s="221"/>
      <c r="AX38" s="221"/>
      <c r="AY38" s="243"/>
    </row>
    <row r="39" spans="1:51" ht="12.75" customHeight="1" x14ac:dyDescent="0.2">
      <c r="A39" s="242"/>
      <c r="B39" s="221"/>
      <c r="C39" s="221"/>
      <c r="D39" s="221"/>
      <c r="E39" s="221"/>
      <c r="F39" s="221"/>
      <c r="G39" s="221"/>
      <c r="H39" s="221"/>
      <c r="I39" s="221"/>
      <c r="J39" s="221"/>
      <c r="K39" s="221"/>
      <c r="L39" s="221"/>
      <c r="M39" s="221"/>
      <c r="N39" s="221"/>
      <c r="O39" s="221"/>
      <c r="P39" s="221"/>
      <c r="Q39" s="243"/>
      <c r="R39" s="242"/>
      <c r="S39" s="221"/>
      <c r="T39" s="221"/>
      <c r="U39" s="221"/>
      <c r="V39" s="221"/>
      <c r="W39" s="221"/>
      <c r="X39" s="221"/>
      <c r="Y39" s="221"/>
      <c r="Z39" s="221"/>
      <c r="AA39" s="221"/>
      <c r="AB39" s="221"/>
      <c r="AC39" s="221"/>
      <c r="AD39" s="221"/>
      <c r="AE39" s="221"/>
      <c r="AF39" s="221"/>
      <c r="AG39" s="221"/>
      <c r="AH39" s="243"/>
      <c r="AI39" s="242"/>
      <c r="AJ39" s="221"/>
      <c r="AK39" s="221"/>
      <c r="AL39" s="221"/>
      <c r="AM39" s="221"/>
      <c r="AN39" s="221"/>
      <c r="AO39" s="221"/>
      <c r="AP39" s="221"/>
      <c r="AQ39" s="221"/>
      <c r="AR39" s="221"/>
      <c r="AS39" s="221"/>
      <c r="AT39" s="221"/>
      <c r="AU39" s="221"/>
      <c r="AV39" s="221"/>
      <c r="AW39" s="221"/>
      <c r="AX39" s="221"/>
      <c r="AY39" s="243"/>
    </row>
    <row r="40" spans="1:51" ht="12.75" customHeight="1" x14ac:dyDescent="0.2">
      <c r="A40" s="242"/>
      <c r="B40" s="221"/>
      <c r="C40" s="221"/>
      <c r="D40" s="221"/>
      <c r="E40" s="221"/>
      <c r="F40" s="221"/>
      <c r="G40" s="221"/>
      <c r="H40" s="221"/>
      <c r="I40" s="221"/>
      <c r="J40" s="221"/>
      <c r="K40" s="221"/>
      <c r="L40" s="221"/>
      <c r="M40" s="221"/>
      <c r="N40" s="221"/>
      <c r="O40" s="221"/>
      <c r="P40" s="221"/>
      <c r="Q40" s="243"/>
      <c r="R40" s="242"/>
      <c r="S40" s="221"/>
      <c r="T40" s="221"/>
      <c r="U40" s="221"/>
      <c r="V40" s="221"/>
      <c r="W40" s="221"/>
      <c r="X40" s="221"/>
      <c r="Y40" s="221"/>
      <c r="Z40" s="221"/>
      <c r="AA40" s="221"/>
      <c r="AB40" s="221"/>
      <c r="AC40" s="221"/>
      <c r="AD40" s="221"/>
      <c r="AE40" s="221"/>
      <c r="AF40" s="221"/>
      <c r="AG40" s="221"/>
      <c r="AH40" s="243"/>
      <c r="AI40" s="242"/>
      <c r="AJ40" s="221"/>
      <c r="AK40" s="221"/>
      <c r="AL40" s="221"/>
      <c r="AM40" s="221"/>
      <c r="AN40" s="221"/>
      <c r="AO40" s="221"/>
      <c r="AP40" s="221"/>
      <c r="AQ40" s="221"/>
      <c r="AR40" s="221"/>
      <c r="AS40" s="221"/>
      <c r="AT40" s="221"/>
      <c r="AU40" s="221"/>
      <c r="AV40" s="221"/>
      <c r="AW40" s="221"/>
      <c r="AX40" s="221"/>
      <c r="AY40" s="243"/>
    </row>
    <row r="41" spans="1:51" ht="12.75" customHeight="1" x14ac:dyDescent="0.2">
      <c r="A41" s="242"/>
      <c r="B41" s="221"/>
      <c r="C41" s="221"/>
      <c r="D41" s="221"/>
      <c r="E41" s="221"/>
      <c r="F41" s="221"/>
      <c r="G41" s="221"/>
      <c r="H41" s="221"/>
      <c r="I41" s="221"/>
      <c r="J41" s="221"/>
      <c r="K41" s="221"/>
      <c r="L41" s="221"/>
      <c r="M41" s="221"/>
      <c r="N41" s="221"/>
      <c r="O41" s="221"/>
      <c r="P41" s="221"/>
      <c r="Q41" s="243"/>
      <c r="R41" s="242"/>
      <c r="S41" s="221"/>
      <c r="T41" s="221"/>
      <c r="U41" s="221"/>
      <c r="V41" s="221"/>
      <c r="W41" s="221"/>
      <c r="X41" s="221"/>
      <c r="Y41" s="221"/>
      <c r="Z41" s="221"/>
      <c r="AA41" s="221"/>
      <c r="AB41" s="221"/>
      <c r="AC41" s="221"/>
      <c r="AD41" s="221"/>
      <c r="AE41" s="221"/>
      <c r="AF41" s="221"/>
      <c r="AG41" s="221"/>
      <c r="AH41" s="243"/>
      <c r="AI41" s="242"/>
      <c r="AJ41" s="221"/>
      <c r="AK41" s="221"/>
      <c r="AL41" s="221"/>
      <c r="AM41" s="221"/>
      <c r="AN41" s="221"/>
      <c r="AO41" s="221"/>
      <c r="AP41" s="221"/>
      <c r="AQ41" s="221"/>
      <c r="AR41" s="221"/>
      <c r="AS41" s="221"/>
      <c r="AT41" s="221"/>
      <c r="AU41" s="221"/>
      <c r="AV41" s="221"/>
      <c r="AW41" s="221"/>
      <c r="AX41" s="221"/>
      <c r="AY41" s="243"/>
    </row>
    <row r="42" spans="1:51" ht="12.75" customHeight="1" x14ac:dyDescent="0.2">
      <c r="A42" s="242"/>
      <c r="B42" s="221"/>
      <c r="C42" s="221"/>
      <c r="D42" s="221"/>
      <c r="E42" s="221"/>
      <c r="F42" s="221"/>
      <c r="G42" s="221"/>
      <c r="H42" s="221"/>
      <c r="I42" s="221"/>
      <c r="J42" s="221"/>
      <c r="K42" s="221"/>
      <c r="L42" s="221"/>
      <c r="M42" s="221"/>
      <c r="N42" s="221"/>
      <c r="O42" s="221"/>
      <c r="P42" s="221"/>
      <c r="Q42" s="243"/>
      <c r="R42" s="242"/>
      <c r="S42" s="221"/>
      <c r="T42" s="221"/>
      <c r="U42" s="221"/>
      <c r="V42" s="221"/>
      <c r="W42" s="221"/>
      <c r="X42" s="221"/>
      <c r="Y42" s="221"/>
      <c r="Z42" s="221"/>
      <c r="AA42" s="221"/>
      <c r="AB42" s="221"/>
      <c r="AC42" s="221"/>
      <c r="AD42" s="221"/>
      <c r="AE42" s="221"/>
      <c r="AF42" s="221"/>
      <c r="AG42" s="221"/>
      <c r="AH42" s="243"/>
      <c r="AI42" s="242"/>
      <c r="AJ42" s="221"/>
      <c r="AK42" s="221"/>
      <c r="AL42" s="221"/>
      <c r="AM42" s="221"/>
      <c r="AN42" s="221"/>
      <c r="AO42" s="221"/>
      <c r="AP42" s="221"/>
      <c r="AQ42" s="221"/>
      <c r="AR42" s="221"/>
      <c r="AS42" s="221"/>
      <c r="AT42" s="221"/>
      <c r="AU42" s="221"/>
      <c r="AV42" s="221"/>
      <c r="AW42" s="221"/>
      <c r="AX42" s="221"/>
      <c r="AY42" s="243"/>
    </row>
    <row r="43" spans="1:51" ht="12.75" customHeight="1" x14ac:dyDescent="0.2">
      <c r="A43" s="242"/>
      <c r="B43" s="221"/>
      <c r="C43" s="221"/>
      <c r="D43" s="221"/>
      <c r="E43" s="221"/>
      <c r="F43" s="221"/>
      <c r="G43" s="221"/>
      <c r="H43" s="221"/>
      <c r="I43" s="221"/>
      <c r="J43" s="221"/>
      <c r="K43" s="221"/>
      <c r="L43" s="221"/>
      <c r="M43" s="221"/>
      <c r="N43" s="221"/>
      <c r="O43" s="221"/>
      <c r="P43" s="221"/>
      <c r="Q43" s="243"/>
      <c r="R43" s="242"/>
      <c r="S43" s="221"/>
      <c r="T43" s="221"/>
      <c r="U43" s="221"/>
      <c r="V43" s="221"/>
      <c r="W43" s="221"/>
      <c r="X43" s="221"/>
      <c r="Y43" s="221"/>
      <c r="Z43" s="221"/>
      <c r="AA43" s="221"/>
      <c r="AB43" s="221"/>
      <c r="AC43" s="221"/>
      <c r="AD43" s="221"/>
      <c r="AE43" s="221"/>
      <c r="AF43" s="221"/>
      <c r="AG43" s="221"/>
      <c r="AH43" s="243"/>
      <c r="AI43" s="242"/>
      <c r="AJ43" s="221"/>
      <c r="AK43" s="221"/>
      <c r="AL43" s="221"/>
      <c r="AM43" s="221"/>
      <c r="AN43" s="221"/>
      <c r="AO43" s="221"/>
      <c r="AP43" s="221"/>
      <c r="AQ43" s="221"/>
      <c r="AR43" s="221"/>
      <c r="AS43" s="221"/>
      <c r="AT43" s="221"/>
      <c r="AU43" s="221"/>
      <c r="AV43" s="221"/>
      <c r="AW43" s="221"/>
      <c r="AX43" s="221"/>
      <c r="AY43" s="243"/>
    </row>
    <row r="44" spans="1:51" ht="12.75" customHeight="1" x14ac:dyDescent="0.2">
      <c r="A44" s="242"/>
      <c r="B44" s="221"/>
      <c r="C44" s="221"/>
      <c r="D44" s="221"/>
      <c r="E44" s="221"/>
      <c r="F44" s="221"/>
      <c r="G44" s="221"/>
      <c r="H44" s="221"/>
      <c r="I44" s="221"/>
      <c r="J44" s="221"/>
      <c r="K44" s="221"/>
      <c r="L44" s="221"/>
      <c r="M44" s="221"/>
      <c r="N44" s="221"/>
      <c r="O44" s="221"/>
      <c r="P44" s="221"/>
      <c r="Q44" s="243"/>
      <c r="R44" s="242"/>
      <c r="S44" s="221"/>
      <c r="T44" s="221"/>
      <c r="U44" s="221"/>
      <c r="V44" s="221"/>
      <c r="W44" s="221"/>
      <c r="X44" s="221"/>
      <c r="Y44" s="221"/>
      <c r="Z44" s="221"/>
      <c r="AA44" s="221"/>
      <c r="AB44" s="221"/>
      <c r="AC44" s="221"/>
      <c r="AD44" s="221"/>
      <c r="AE44" s="221"/>
      <c r="AF44" s="221"/>
      <c r="AG44" s="221"/>
      <c r="AH44" s="243"/>
      <c r="AI44" s="242"/>
      <c r="AJ44" s="221"/>
      <c r="AK44" s="221"/>
      <c r="AL44" s="221"/>
      <c r="AM44" s="221"/>
      <c r="AN44" s="221"/>
      <c r="AO44" s="221"/>
      <c r="AP44" s="221"/>
      <c r="AQ44" s="221"/>
      <c r="AR44" s="221"/>
      <c r="AS44" s="221"/>
      <c r="AT44" s="221"/>
      <c r="AU44" s="221"/>
      <c r="AV44" s="221"/>
      <c r="AW44" s="221"/>
      <c r="AX44" s="221"/>
      <c r="AY44" s="243"/>
    </row>
    <row r="45" spans="1:51" ht="12.75" customHeight="1" x14ac:dyDescent="0.2">
      <c r="A45" s="242"/>
      <c r="B45" s="221"/>
      <c r="C45" s="221"/>
      <c r="D45" s="221"/>
      <c r="E45" s="221"/>
      <c r="F45" s="221"/>
      <c r="G45" s="221"/>
      <c r="H45" s="221"/>
      <c r="I45" s="221"/>
      <c r="J45" s="221"/>
      <c r="K45" s="221"/>
      <c r="L45" s="221"/>
      <c r="M45" s="221"/>
      <c r="N45" s="221"/>
      <c r="O45" s="221"/>
      <c r="P45" s="221"/>
      <c r="Q45" s="243"/>
      <c r="R45" s="242"/>
      <c r="S45" s="221"/>
      <c r="T45" s="221"/>
      <c r="U45" s="221"/>
      <c r="V45" s="221"/>
      <c r="W45" s="221"/>
      <c r="X45" s="221"/>
      <c r="Y45" s="221"/>
      <c r="Z45" s="221"/>
      <c r="AA45" s="221"/>
      <c r="AB45" s="221"/>
      <c r="AC45" s="221"/>
      <c r="AD45" s="221"/>
      <c r="AE45" s="221"/>
      <c r="AF45" s="221"/>
      <c r="AG45" s="221"/>
      <c r="AH45" s="243"/>
      <c r="AI45" s="242"/>
      <c r="AJ45" s="221"/>
      <c r="AK45" s="221"/>
      <c r="AL45" s="221"/>
      <c r="AM45" s="221"/>
      <c r="AN45" s="221"/>
      <c r="AO45" s="221"/>
      <c r="AP45" s="221"/>
      <c r="AQ45" s="221"/>
      <c r="AR45" s="221"/>
      <c r="AS45" s="221"/>
      <c r="AT45" s="221"/>
      <c r="AU45" s="221"/>
      <c r="AV45" s="221"/>
      <c r="AW45" s="221"/>
      <c r="AX45" s="221"/>
      <c r="AY45" s="243"/>
    </row>
    <row r="46" spans="1:51" ht="12.75" customHeight="1" x14ac:dyDescent="0.2">
      <c r="A46" s="242"/>
      <c r="B46" s="221"/>
      <c r="C46" s="221"/>
      <c r="D46" s="221"/>
      <c r="E46" s="221"/>
      <c r="F46" s="221"/>
      <c r="G46" s="221"/>
      <c r="H46" s="221"/>
      <c r="I46" s="221"/>
      <c r="J46" s="221"/>
      <c r="K46" s="221"/>
      <c r="L46" s="221"/>
      <c r="M46" s="221"/>
      <c r="N46" s="221"/>
      <c r="O46" s="221"/>
      <c r="P46" s="221"/>
      <c r="Q46" s="243"/>
      <c r="R46" s="242"/>
      <c r="S46" s="221"/>
      <c r="T46" s="221"/>
      <c r="U46" s="221"/>
      <c r="V46" s="221"/>
      <c r="W46" s="221"/>
      <c r="X46" s="221"/>
      <c r="Y46" s="221"/>
      <c r="Z46" s="221"/>
      <c r="AA46" s="221"/>
      <c r="AB46" s="221"/>
      <c r="AC46" s="221"/>
      <c r="AD46" s="221"/>
      <c r="AE46" s="221"/>
      <c r="AF46" s="221"/>
      <c r="AG46" s="221"/>
      <c r="AH46" s="243"/>
      <c r="AI46" s="242"/>
      <c r="AJ46" s="221"/>
      <c r="AK46" s="221"/>
      <c r="AL46" s="221"/>
      <c r="AM46" s="221"/>
      <c r="AN46" s="221"/>
      <c r="AO46" s="221"/>
      <c r="AP46" s="221"/>
      <c r="AQ46" s="221"/>
      <c r="AR46" s="221"/>
      <c r="AS46" s="221"/>
      <c r="AT46" s="221"/>
      <c r="AU46" s="221"/>
      <c r="AV46" s="221"/>
      <c r="AW46" s="221"/>
      <c r="AX46" s="221"/>
      <c r="AY46" s="243"/>
    </row>
    <row r="47" spans="1:51" ht="12.75" customHeight="1" x14ac:dyDescent="0.2">
      <c r="A47" s="242"/>
      <c r="B47" s="221"/>
      <c r="C47" s="221"/>
      <c r="D47" s="221"/>
      <c r="E47" s="221"/>
      <c r="F47" s="221"/>
      <c r="G47" s="221"/>
      <c r="H47" s="221"/>
      <c r="I47" s="221"/>
      <c r="J47" s="221"/>
      <c r="K47" s="221"/>
      <c r="L47" s="221"/>
      <c r="M47" s="221"/>
      <c r="N47" s="221"/>
      <c r="O47" s="221"/>
      <c r="P47" s="221"/>
      <c r="Q47" s="243"/>
      <c r="R47" s="242"/>
      <c r="S47" s="221"/>
      <c r="T47" s="221"/>
      <c r="U47" s="221"/>
      <c r="V47" s="221"/>
      <c r="W47" s="221"/>
      <c r="X47" s="221"/>
      <c r="Y47" s="221"/>
      <c r="Z47" s="221"/>
      <c r="AA47" s="221"/>
      <c r="AB47" s="221"/>
      <c r="AC47" s="221"/>
      <c r="AD47" s="221"/>
      <c r="AE47" s="221"/>
      <c r="AF47" s="221"/>
      <c r="AG47" s="221"/>
      <c r="AH47" s="243"/>
      <c r="AI47" s="242"/>
      <c r="AJ47" s="221"/>
      <c r="AK47" s="221"/>
      <c r="AL47" s="221"/>
      <c r="AM47" s="221"/>
      <c r="AN47" s="221"/>
      <c r="AO47" s="221"/>
      <c r="AP47" s="221"/>
      <c r="AQ47" s="221"/>
      <c r="AR47" s="221"/>
      <c r="AS47" s="221"/>
      <c r="AT47" s="221"/>
      <c r="AU47" s="221"/>
      <c r="AV47" s="221"/>
      <c r="AW47" s="221"/>
      <c r="AX47" s="221"/>
      <c r="AY47" s="243"/>
    </row>
    <row r="48" spans="1:51" ht="12.75" customHeight="1" x14ac:dyDescent="0.2">
      <c r="A48" s="242"/>
      <c r="B48" s="221"/>
      <c r="C48" s="221"/>
      <c r="D48" s="221"/>
      <c r="E48" s="221"/>
      <c r="F48" s="221"/>
      <c r="G48" s="221"/>
      <c r="H48" s="221"/>
      <c r="I48" s="221"/>
      <c r="J48" s="221"/>
      <c r="K48" s="221"/>
      <c r="L48" s="221"/>
      <c r="M48" s="221"/>
      <c r="N48" s="221"/>
      <c r="O48" s="221"/>
      <c r="P48" s="221"/>
      <c r="Q48" s="243"/>
      <c r="R48" s="242"/>
      <c r="S48" s="221"/>
      <c r="T48" s="221"/>
      <c r="U48" s="221"/>
      <c r="V48" s="221"/>
      <c r="W48" s="221"/>
      <c r="X48" s="221"/>
      <c r="Y48" s="221"/>
      <c r="Z48" s="221"/>
      <c r="AA48" s="221"/>
      <c r="AB48" s="221"/>
      <c r="AC48" s="221"/>
      <c r="AD48" s="221"/>
      <c r="AE48" s="221"/>
      <c r="AF48" s="221"/>
      <c r="AG48" s="221"/>
      <c r="AH48" s="243"/>
      <c r="AI48" s="242"/>
      <c r="AJ48" s="221"/>
      <c r="AK48" s="221"/>
      <c r="AL48" s="221"/>
      <c r="AM48" s="221"/>
      <c r="AN48" s="221"/>
      <c r="AO48" s="221"/>
      <c r="AP48" s="221"/>
      <c r="AQ48" s="221"/>
      <c r="AR48" s="221"/>
      <c r="AS48" s="221"/>
      <c r="AT48" s="221"/>
      <c r="AU48" s="221"/>
      <c r="AV48" s="221"/>
      <c r="AW48" s="221"/>
      <c r="AX48" s="221"/>
      <c r="AY48" s="243"/>
    </row>
    <row r="49" spans="1:51" ht="12.75" customHeight="1" x14ac:dyDescent="0.2">
      <c r="A49" s="242"/>
      <c r="B49" s="221"/>
      <c r="C49" s="221"/>
      <c r="D49" s="221"/>
      <c r="E49" s="221"/>
      <c r="F49" s="221"/>
      <c r="G49" s="221"/>
      <c r="H49" s="221"/>
      <c r="I49" s="221"/>
      <c r="J49" s="221"/>
      <c r="K49" s="221"/>
      <c r="L49" s="221"/>
      <c r="M49" s="221"/>
      <c r="N49" s="221"/>
      <c r="O49" s="221"/>
      <c r="P49" s="221"/>
      <c r="Q49" s="243"/>
      <c r="R49" s="242"/>
      <c r="S49" s="221"/>
      <c r="T49" s="221"/>
      <c r="U49" s="221"/>
      <c r="V49" s="221"/>
      <c r="W49" s="221"/>
      <c r="X49" s="221"/>
      <c r="Y49" s="221"/>
      <c r="Z49" s="221"/>
      <c r="AA49" s="221"/>
      <c r="AB49" s="221"/>
      <c r="AC49" s="221"/>
      <c r="AD49" s="221"/>
      <c r="AE49" s="221"/>
      <c r="AF49" s="221"/>
      <c r="AG49" s="221"/>
      <c r="AH49" s="243"/>
      <c r="AI49" s="242"/>
      <c r="AJ49" s="221"/>
      <c r="AK49" s="221"/>
      <c r="AL49" s="221"/>
      <c r="AM49" s="221"/>
      <c r="AN49" s="221"/>
      <c r="AO49" s="221"/>
      <c r="AP49" s="221"/>
      <c r="AQ49" s="221"/>
      <c r="AR49" s="221"/>
      <c r="AS49" s="221"/>
      <c r="AT49" s="221"/>
      <c r="AU49" s="221"/>
      <c r="AV49" s="221"/>
      <c r="AW49" s="221"/>
      <c r="AX49" s="221"/>
      <c r="AY49" s="243"/>
    </row>
    <row r="50" spans="1:51" ht="12.75" customHeight="1" x14ac:dyDescent="0.2">
      <c r="A50" s="242"/>
      <c r="B50" s="221"/>
      <c r="C50" s="221"/>
      <c r="D50" s="221"/>
      <c r="E50" s="221"/>
      <c r="F50" s="221"/>
      <c r="G50" s="221"/>
      <c r="H50" s="221"/>
      <c r="I50" s="221"/>
      <c r="J50" s="221"/>
      <c r="K50" s="221"/>
      <c r="L50" s="221"/>
      <c r="M50" s="221"/>
      <c r="N50" s="221"/>
      <c r="O50" s="221"/>
      <c r="P50" s="221"/>
      <c r="Q50" s="243"/>
      <c r="R50" s="242"/>
      <c r="S50" s="221"/>
      <c r="T50" s="221"/>
      <c r="U50" s="221"/>
      <c r="V50" s="221"/>
      <c r="W50" s="221"/>
      <c r="X50" s="221"/>
      <c r="Y50" s="221"/>
      <c r="Z50" s="221"/>
      <c r="AA50" s="221"/>
      <c r="AB50" s="221"/>
      <c r="AC50" s="221"/>
      <c r="AD50" s="221"/>
      <c r="AE50" s="221"/>
      <c r="AF50" s="221"/>
      <c r="AG50" s="221"/>
      <c r="AH50" s="243"/>
      <c r="AI50" s="242"/>
      <c r="AJ50" s="221"/>
      <c r="AK50" s="221"/>
      <c r="AL50" s="221"/>
      <c r="AM50" s="221"/>
      <c r="AN50" s="221"/>
      <c r="AO50" s="221"/>
      <c r="AP50" s="221"/>
      <c r="AQ50" s="221"/>
      <c r="AR50" s="221"/>
      <c r="AS50" s="221"/>
      <c r="AT50" s="221"/>
      <c r="AU50" s="221"/>
      <c r="AV50" s="221"/>
      <c r="AW50" s="221"/>
      <c r="AX50" s="221"/>
      <c r="AY50" s="243"/>
    </row>
    <row r="51" spans="1:51" ht="12.75" customHeight="1" x14ac:dyDescent="0.2">
      <c r="A51" s="242"/>
      <c r="B51" s="221"/>
      <c r="C51" s="221"/>
      <c r="D51" s="221"/>
      <c r="E51" s="221"/>
      <c r="F51" s="221"/>
      <c r="G51" s="221"/>
      <c r="H51" s="221"/>
      <c r="I51" s="221"/>
      <c r="J51" s="221"/>
      <c r="K51" s="221"/>
      <c r="L51" s="221"/>
      <c r="M51" s="221"/>
      <c r="N51" s="221"/>
      <c r="O51" s="221"/>
      <c r="P51" s="221"/>
      <c r="Q51" s="243"/>
      <c r="R51" s="242"/>
      <c r="S51" s="221"/>
      <c r="T51" s="221"/>
      <c r="U51" s="221"/>
      <c r="V51" s="221"/>
      <c r="W51" s="221"/>
      <c r="X51" s="221"/>
      <c r="Y51" s="221"/>
      <c r="Z51" s="221"/>
      <c r="AA51" s="221"/>
      <c r="AB51" s="221"/>
      <c r="AC51" s="221"/>
      <c r="AD51" s="221"/>
      <c r="AE51" s="221"/>
      <c r="AF51" s="221"/>
      <c r="AG51" s="221"/>
      <c r="AH51" s="243"/>
      <c r="AI51" s="242"/>
      <c r="AJ51" s="221"/>
      <c r="AK51" s="221"/>
      <c r="AL51" s="221"/>
      <c r="AM51" s="221"/>
      <c r="AN51" s="221"/>
      <c r="AO51" s="221"/>
      <c r="AP51" s="221"/>
      <c r="AQ51" s="221"/>
      <c r="AR51" s="221"/>
      <c r="AS51" s="221"/>
      <c r="AT51" s="221"/>
      <c r="AU51" s="221"/>
      <c r="AV51" s="221"/>
      <c r="AW51" s="221"/>
      <c r="AX51" s="221"/>
      <c r="AY51" s="243"/>
    </row>
    <row r="52" spans="1:51" ht="12.75" customHeight="1" x14ac:dyDescent="0.2">
      <c r="A52" s="242"/>
      <c r="B52" s="221"/>
      <c r="C52" s="221"/>
      <c r="D52" s="221"/>
      <c r="E52" s="221"/>
      <c r="F52" s="221"/>
      <c r="G52" s="221"/>
      <c r="H52" s="221"/>
      <c r="I52" s="221"/>
      <c r="J52" s="221"/>
      <c r="K52" s="221"/>
      <c r="L52" s="221"/>
      <c r="M52" s="221"/>
      <c r="N52" s="221"/>
      <c r="O52" s="221"/>
      <c r="P52" s="221"/>
      <c r="Q52" s="243"/>
      <c r="R52" s="242"/>
      <c r="S52" s="221"/>
      <c r="T52" s="221"/>
      <c r="U52" s="221"/>
      <c r="V52" s="221"/>
      <c r="W52" s="221"/>
      <c r="X52" s="221"/>
      <c r="Y52" s="221"/>
      <c r="Z52" s="221"/>
      <c r="AA52" s="221"/>
      <c r="AB52" s="221"/>
      <c r="AC52" s="221"/>
      <c r="AD52" s="221"/>
      <c r="AE52" s="221"/>
      <c r="AF52" s="221"/>
      <c r="AG52" s="221"/>
      <c r="AH52" s="243"/>
      <c r="AI52" s="242"/>
      <c r="AJ52" s="221"/>
      <c r="AK52" s="221"/>
      <c r="AL52" s="221"/>
      <c r="AM52" s="221"/>
      <c r="AN52" s="221"/>
      <c r="AO52" s="221"/>
      <c r="AP52" s="221"/>
      <c r="AQ52" s="221"/>
      <c r="AR52" s="221"/>
      <c r="AS52" s="221"/>
      <c r="AT52" s="221"/>
      <c r="AU52" s="221"/>
      <c r="AV52" s="221"/>
      <c r="AW52" s="221"/>
      <c r="AX52" s="221"/>
      <c r="AY52" s="243"/>
    </row>
    <row r="53" spans="1:51" ht="12.75" customHeight="1" x14ac:dyDescent="0.2">
      <c r="A53" s="242"/>
      <c r="B53" s="221"/>
      <c r="C53" s="221"/>
      <c r="D53" s="221"/>
      <c r="E53" s="221"/>
      <c r="F53" s="221"/>
      <c r="G53" s="221"/>
      <c r="H53" s="221"/>
      <c r="I53" s="221"/>
      <c r="J53" s="221"/>
      <c r="K53" s="221"/>
      <c r="L53" s="221"/>
      <c r="M53" s="221"/>
      <c r="N53" s="221"/>
      <c r="O53" s="221"/>
      <c r="P53" s="221"/>
      <c r="Q53" s="243"/>
      <c r="R53" s="242"/>
      <c r="S53" s="221"/>
      <c r="T53" s="221"/>
      <c r="U53" s="221"/>
      <c r="V53" s="221"/>
      <c r="W53" s="221"/>
      <c r="X53" s="221"/>
      <c r="Y53" s="221"/>
      <c r="Z53" s="221"/>
      <c r="AA53" s="221"/>
      <c r="AB53" s="221"/>
      <c r="AC53" s="221"/>
      <c r="AD53" s="221"/>
      <c r="AE53" s="221"/>
      <c r="AF53" s="221"/>
      <c r="AG53" s="221"/>
      <c r="AH53" s="243"/>
      <c r="AI53" s="242"/>
      <c r="AJ53" s="221"/>
      <c r="AK53" s="221"/>
      <c r="AL53" s="221"/>
      <c r="AM53" s="221"/>
      <c r="AN53" s="221"/>
      <c r="AO53" s="221"/>
      <c r="AP53" s="221"/>
      <c r="AQ53" s="221"/>
      <c r="AR53" s="221"/>
      <c r="AS53" s="221"/>
      <c r="AT53" s="221"/>
      <c r="AU53" s="221"/>
      <c r="AV53" s="221"/>
      <c r="AW53" s="221"/>
      <c r="AX53" s="221"/>
      <c r="AY53" s="243"/>
    </row>
    <row r="54" spans="1:51" ht="12.75" customHeight="1" x14ac:dyDescent="0.2">
      <c r="A54" s="242"/>
      <c r="B54" s="221"/>
      <c r="C54" s="221"/>
      <c r="D54" s="221"/>
      <c r="E54" s="221"/>
      <c r="F54" s="221"/>
      <c r="G54" s="221"/>
      <c r="H54" s="221"/>
      <c r="I54" s="221"/>
      <c r="J54" s="221"/>
      <c r="K54" s="221"/>
      <c r="L54" s="221"/>
      <c r="M54" s="221"/>
      <c r="N54" s="221"/>
      <c r="O54" s="221"/>
      <c r="P54" s="221"/>
      <c r="Q54" s="243"/>
      <c r="R54" s="242"/>
      <c r="S54" s="221"/>
      <c r="T54" s="221"/>
      <c r="U54" s="221"/>
      <c r="V54" s="221"/>
      <c r="W54" s="221"/>
      <c r="X54" s="221"/>
      <c r="Y54" s="221"/>
      <c r="Z54" s="221"/>
      <c r="AA54" s="221"/>
      <c r="AB54" s="221"/>
      <c r="AC54" s="221"/>
      <c r="AD54" s="221"/>
      <c r="AE54" s="221"/>
      <c r="AF54" s="221"/>
      <c r="AG54" s="221"/>
      <c r="AH54" s="243"/>
      <c r="AI54" s="242"/>
      <c r="AJ54" s="221"/>
      <c r="AK54" s="221"/>
      <c r="AL54" s="221"/>
      <c r="AM54" s="221"/>
      <c r="AN54" s="221"/>
      <c r="AO54" s="221"/>
      <c r="AP54" s="221"/>
      <c r="AQ54" s="221"/>
      <c r="AR54" s="221"/>
      <c r="AS54" s="221"/>
      <c r="AT54" s="221"/>
      <c r="AU54" s="221"/>
      <c r="AV54" s="221"/>
      <c r="AW54" s="221"/>
      <c r="AX54" s="221"/>
      <c r="AY54" s="243"/>
    </row>
    <row r="55" spans="1:51" ht="12.75" customHeight="1" x14ac:dyDescent="0.2">
      <c r="A55" s="242"/>
      <c r="B55" s="221"/>
      <c r="C55" s="221"/>
      <c r="D55" s="221"/>
      <c r="E55" s="221"/>
      <c r="F55" s="221"/>
      <c r="G55" s="221"/>
      <c r="H55" s="221"/>
      <c r="I55" s="221"/>
      <c r="J55" s="221"/>
      <c r="K55" s="221"/>
      <c r="L55" s="221"/>
      <c r="M55" s="221"/>
      <c r="N55" s="221"/>
      <c r="O55" s="221"/>
      <c r="P55" s="221"/>
      <c r="Q55" s="243"/>
      <c r="R55" s="242"/>
      <c r="S55" s="221"/>
      <c r="T55" s="221"/>
      <c r="U55" s="221"/>
      <c r="V55" s="221"/>
      <c r="W55" s="221"/>
      <c r="X55" s="221"/>
      <c r="Y55" s="221"/>
      <c r="Z55" s="221"/>
      <c r="AA55" s="221"/>
      <c r="AB55" s="221"/>
      <c r="AC55" s="221"/>
      <c r="AD55" s="221"/>
      <c r="AE55" s="221"/>
      <c r="AF55" s="221"/>
      <c r="AG55" s="221"/>
      <c r="AH55" s="243"/>
      <c r="AI55" s="242"/>
      <c r="AJ55" s="221"/>
      <c r="AK55" s="221"/>
      <c r="AL55" s="221"/>
      <c r="AM55" s="221"/>
      <c r="AN55" s="221"/>
      <c r="AO55" s="221"/>
      <c r="AP55" s="221"/>
      <c r="AQ55" s="221"/>
      <c r="AR55" s="221"/>
      <c r="AS55" s="221"/>
      <c r="AT55" s="221"/>
      <c r="AU55" s="221"/>
      <c r="AV55" s="221"/>
      <c r="AW55" s="221"/>
      <c r="AX55" s="221"/>
      <c r="AY55" s="243"/>
    </row>
    <row r="56" spans="1:51" ht="12.75" customHeight="1" x14ac:dyDescent="0.2">
      <c r="A56" s="242"/>
      <c r="B56" s="221"/>
      <c r="C56" s="221"/>
      <c r="D56" s="221"/>
      <c r="E56" s="221"/>
      <c r="F56" s="221"/>
      <c r="G56" s="221"/>
      <c r="H56" s="221"/>
      <c r="I56" s="221"/>
      <c r="J56" s="221"/>
      <c r="K56" s="221"/>
      <c r="L56" s="221"/>
      <c r="M56" s="221"/>
      <c r="N56" s="221"/>
      <c r="O56" s="221"/>
      <c r="P56" s="221"/>
      <c r="Q56" s="243"/>
      <c r="R56" s="242"/>
      <c r="S56" s="221"/>
      <c r="T56" s="221"/>
      <c r="U56" s="221"/>
      <c r="V56" s="221"/>
      <c r="W56" s="221"/>
      <c r="X56" s="221"/>
      <c r="Y56" s="221"/>
      <c r="Z56" s="221"/>
      <c r="AA56" s="221"/>
      <c r="AB56" s="221"/>
      <c r="AC56" s="221"/>
      <c r="AD56" s="221"/>
      <c r="AE56" s="221"/>
      <c r="AF56" s="221"/>
      <c r="AG56" s="221"/>
      <c r="AH56" s="243"/>
      <c r="AI56" s="242"/>
      <c r="AJ56" s="221"/>
      <c r="AK56" s="221"/>
      <c r="AL56" s="221"/>
      <c r="AM56" s="221"/>
      <c r="AN56" s="221"/>
      <c r="AO56" s="221"/>
      <c r="AP56" s="221"/>
      <c r="AQ56" s="221"/>
      <c r="AR56" s="221"/>
      <c r="AS56" s="221"/>
      <c r="AT56" s="221"/>
      <c r="AU56" s="221"/>
      <c r="AV56" s="221"/>
      <c r="AW56" s="221"/>
      <c r="AX56" s="221"/>
      <c r="AY56" s="243"/>
    </row>
    <row r="57" spans="1:51" ht="12.75" customHeight="1" x14ac:dyDescent="0.2">
      <c r="A57" s="242"/>
      <c r="B57" s="221"/>
      <c r="C57" s="221"/>
      <c r="D57" s="221"/>
      <c r="E57" s="221"/>
      <c r="F57" s="221"/>
      <c r="G57" s="221"/>
      <c r="H57" s="221"/>
      <c r="I57" s="221"/>
      <c r="J57" s="221"/>
      <c r="K57" s="221"/>
      <c r="L57" s="221"/>
      <c r="M57" s="221"/>
      <c r="N57" s="221"/>
      <c r="O57" s="221"/>
      <c r="P57" s="221"/>
      <c r="Q57" s="243"/>
      <c r="R57" s="242"/>
      <c r="S57" s="221"/>
      <c r="T57" s="221"/>
      <c r="U57" s="221"/>
      <c r="V57" s="221"/>
      <c r="W57" s="221"/>
      <c r="X57" s="221"/>
      <c r="Y57" s="221"/>
      <c r="Z57" s="221"/>
      <c r="AA57" s="221"/>
      <c r="AB57" s="221"/>
      <c r="AC57" s="221"/>
      <c r="AD57" s="221"/>
      <c r="AE57" s="221"/>
      <c r="AF57" s="221"/>
      <c r="AG57" s="221"/>
      <c r="AH57" s="243"/>
      <c r="AI57" s="242"/>
      <c r="AJ57" s="221"/>
      <c r="AK57" s="221"/>
      <c r="AL57" s="221"/>
      <c r="AM57" s="221"/>
      <c r="AN57" s="221"/>
      <c r="AO57" s="221"/>
      <c r="AP57" s="221"/>
      <c r="AQ57" s="221"/>
      <c r="AR57" s="221"/>
      <c r="AS57" s="221"/>
      <c r="AT57" s="221"/>
      <c r="AU57" s="221"/>
      <c r="AV57" s="221"/>
      <c r="AW57" s="221"/>
      <c r="AX57" s="221"/>
      <c r="AY57" s="243"/>
    </row>
    <row r="58" spans="1:51" ht="12.75" customHeight="1" x14ac:dyDescent="0.2">
      <c r="A58" s="544"/>
      <c r="B58" s="225"/>
      <c r="C58" s="225"/>
      <c r="D58" s="225"/>
      <c r="E58" s="225"/>
      <c r="F58" s="225"/>
      <c r="G58" s="225"/>
      <c r="H58" s="225"/>
      <c r="I58" s="225"/>
      <c r="J58" s="225"/>
      <c r="K58" s="225"/>
      <c r="L58" s="225"/>
      <c r="M58" s="225"/>
      <c r="N58" s="225"/>
      <c r="O58" s="225"/>
      <c r="P58" s="225"/>
      <c r="Q58" s="555"/>
      <c r="R58" s="544"/>
      <c r="S58" s="225"/>
      <c r="T58" s="225"/>
      <c r="U58" s="225"/>
      <c r="V58" s="225"/>
      <c r="W58" s="225"/>
      <c r="X58" s="225"/>
      <c r="Y58" s="225"/>
      <c r="Z58" s="225"/>
      <c r="AA58" s="225"/>
      <c r="AB58" s="225"/>
      <c r="AC58" s="225"/>
      <c r="AD58" s="225"/>
      <c r="AE58" s="225"/>
      <c r="AF58" s="225"/>
      <c r="AG58" s="225"/>
      <c r="AH58" s="555"/>
      <c r="AI58" s="544"/>
      <c r="AJ58" s="225"/>
      <c r="AK58" s="225"/>
      <c r="AL58" s="225"/>
      <c r="AM58" s="225"/>
      <c r="AN58" s="225"/>
      <c r="AO58" s="225"/>
      <c r="AP58" s="225"/>
      <c r="AQ58" s="225"/>
      <c r="AR58" s="225"/>
      <c r="AS58" s="225"/>
      <c r="AT58" s="225"/>
      <c r="AU58" s="225"/>
      <c r="AV58" s="225"/>
      <c r="AW58" s="225"/>
      <c r="AX58" s="225"/>
      <c r="AY58" s="555"/>
    </row>
    <row r="59" spans="1:51" ht="12.75" customHeight="1" x14ac:dyDescent="0.2">
      <c r="A59" s="559"/>
      <c r="B59" s="224"/>
      <c r="C59" s="224"/>
      <c r="D59" s="224"/>
      <c r="E59" s="224"/>
      <c r="F59" s="224"/>
      <c r="G59" s="224"/>
      <c r="H59" s="224"/>
      <c r="I59" s="224"/>
      <c r="J59" s="224"/>
      <c r="K59" s="224"/>
      <c r="L59" s="224"/>
      <c r="M59" s="224"/>
      <c r="N59" s="224"/>
      <c r="O59" s="224"/>
      <c r="P59" s="224"/>
      <c r="Q59" s="560"/>
      <c r="R59" s="559"/>
      <c r="S59" s="224"/>
      <c r="T59" s="224"/>
      <c r="U59" s="224"/>
      <c r="V59" s="224"/>
      <c r="W59" s="224"/>
      <c r="X59" s="224"/>
      <c r="Y59" s="224"/>
      <c r="Z59" s="224"/>
      <c r="AA59" s="224"/>
      <c r="AB59" s="224"/>
      <c r="AC59" s="224"/>
      <c r="AD59" s="224"/>
      <c r="AE59" s="224"/>
      <c r="AF59" s="224"/>
      <c r="AG59" s="224"/>
      <c r="AH59" s="560"/>
      <c r="AI59" s="559"/>
      <c r="AJ59" s="224"/>
      <c r="AK59" s="224"/>
      <c r="AL59" s="224"/>
      <c r="AM59" s="224"/>
      <c r="AN59" s="224"/>
      <c r="AO59" s="224"/>
      <c r="AP59" s="224"/>
      <c r="AQ59" s="224"/>
      <c r="AR59" s="224"/>
      <c r="AS59" s="224"/>
      <c r="AT59" s="224"/>
      <c r="AU59" s="224"/>
      <c r="AV59" s="224"/>
      <c r="AW59" s="224"/>
      <c r="AX59" s="224"/>
      <c r="AY59" s="560"/>
    </row>
    <row r="60" spans="1:51" ht="12.75" customHeight="1" x14ac:dyDescent="0.2">
      <c r="A60" s="242"/>
      <c r="B60" s="221"/>
      <c r="C60" s="221"/>
      <c r="D60" s="221"/>
      <c r="E60" s="221"/>
      <c r="F60" s="221"/>
      <c r="G60" s="221"/>
      <c r="H60" s="221"/>
      <c r="I60" s="221"/>
      <c r="J60" s="221"/>
      <c r="K60" s="221"/>
      <c r="L60" s="221"/>
      <c r="M60" s="221"/>
      <c r="N60" s="221"/>
      <c r="O60" s="221"/>
      <c r="P60" s="221"/>
      <c r="Q60" s="243"/>
      <c r="R60" s="242"/>
      <c r="S60" s="221"/>
      <c r="T60" s="221"/>
      <c r="U60" s="221"/>
      <c r="V60" s="221"/>
      <c r="W60" s="221"/>
      <c r="X60" s="221"/>
      <c r="Y60" s="221"/>
      <c r="Z60" s="221"/>
      <c r="AA60" s="221"/>
      <c r="AB60" s="221"/>
      <c r="AC60" s="221"/>
      <c r="AD60" s="221"/>
      <c r="AE60" s="221"/>
      <c r="AF60" s="221"/>
      <c r="AG60" s="221"/>
      <c r="AH60" s="243"/>
      <c r="AI60" s="242"/>
      <c r="AJ60" s="221"/>
      <c r="AK60" s="221"/>
      <c r="AL60" s="221"/>
      <c r="AM60" s="221"/>
      <c r="AN60" s="221"/>
      <c r="AO60" s="221"/>
      <c r="AP60" s="221"/>
      <c r="AQ60" s="221"/>
      <c r="AR60" s="221"/>
      <c r="AS60" s="221"/>
      <c r="AT60" s="221"/>
      <c r="AU60" s="221"/>
      <c r="AV60" s="221"/>
      <c r="AW60" s="221"/>
      <c r="AX60" s="221"/>
      <c r="AY60" s="243"/>
    </row>
    <row r="61" spans="1:51" ht="12.75" customHeight="1" x14ac:dyDescent="0.2">
      <c r="A61" s="242"/>
      <c r="B61" s="221"/>
      <c r="C61" s="221"/>
      <c r="D61" s="221"/>
      <c r="E61" s="221"/>
      <c r="F61" s="221"/>
      <c r="G61" s="221"/>
      <c r="H61" s="221"/>
      <c r="I61" s="221"/>
      <c r="J61" s="221"/>
      <c r="K61" s="221"/>
      <c r="L61" s="221"/>
      <c r="M61" s="221"/>
      <c r="N61" s="221"/>
      <c r="O61" s="221"/>
      <c r="P61" s="221"/>
      <c r="Q61" s="243"/>
      <c r="R61" s="242"/>
      <c r="S61" s="221"/>
      <c r="T61" s="221"/>
      <c r="U61" s="221"/>
      <c r="V61" s="221"/>
      <c r="W61" s="221"/>
      <c r="X61" s="221"/>
      <c r="Y61" s="221"/>
      <c r="Z61" s="221"/>
      <c r="AA61" s="221"/>
      <c r="AB61" s="221"/>
      <c r="AC61" s="221"/>
      <c r="AD61" s="221"/>
      <c r="AE61" s="221"/>
      <c r="AF61" s="221"/>
      <c r="AG61" s="221"/>
      <c r="AH61" s="243"/>
      <c r="AI61" s="242"/>
      <c r="AJ61" s="221"/>
      <c r="AK61" s="221"/>
      <c r="AL61" s="221"/>
      <c r="AM61" s="221"/>
      <c r="AN61" s="221"/>
      <c r="AO61" s="221"/>
      <c r="AP61" s="221"/>
      <c r="AQ61" s="221"/>
      <c r="AR61" s="221"/>
      <c r="AS61" s="221"/>
      <c r="AT61" s="221"/>
      <c r="AU61" s="221"/>
      <c r="AV61" s="221"/>
      <c r="AW61" s="221"/>
      <c r="AX61" s="221"/>
      <c r="AY61" s="243"/>
    </row>
    <row r="62" spans="1:51" ht="12.75" customHeight="1" x14ac:dyDescent="0.2">
      <c r="A62" s="242"/>
      <c r="B62" s="221"/>
      <c r="C62" s="221"/>
      <c r="D62" s="221"/>
      <c r="E62" s="221"/>
      <c r="F62" s="221"/>
      <c r="G62" s="221"/>
      <c r="H62" s="221"/>
      <c r="I62" s="221"/>
      <c r="J62" s="221"/>
      <c r="K62" s="221"/>
      <c r="L62" s="221"/>
      <c r="M62" s="221"/>
      <c r="N62" s="221"/>
      <c r="O62" s="221"/>
      <c r="P62" s="221"/>
      <c r="Q62" s="243"/>
      <c r="R62" s="242"/>
      <c r="S62" s="221"/>
      <c r="T62" s="221"/>
      <c r="U62" s="221"/>
      <c r="V62" s="221"/>
      <c r="W62" s="221"/>
      <c r="X62" s="221"/>
      <c r="Y62" s="221"/>
      <c r="Z62" s="221"/>
      <c r="AA62" s="221"/>
      <c r="AB62" s="221"/>
      <c r="AC62" s="221"/>
      <c r="AD62" s="221"/>
      <c r="AE62" s="221"/>
      <c r="AF62" s="221"/>
      <c r="AG62" s="221"/>
      <c r="AH62" s="243"/>
      <c r="AI62" s="242"/>
      <c r="AJ62" s="221"/>
      <c r="AK62" s="221"/>
      <c r="AL62" s="221"/>
      <c r="AM62" s="221"/>
      <c r="AN62" s="221"/>
      <c r="AO62" s="221"/>
      <c r="AP62" s="221"/>
      <c r="AQ62" s="221"/>
      <c r="AR62" s="221"/>
      <c r="AS62" s="221"/>
      <c r="AT62" s="221"/>
      <c r="AU62" s="221"/>
      <c r="AV62" s="221"/>
      <c r="AW62" s="221"/>
      <c r="AX62" s="221"/>
      <c r="AY62" s="243"/>
    </row>
    <row r="63" spans="1:51" ht="12.75" customHeight="1" x14ac:dyDescent="0.2">
      <c r="A63" s="242"/>
      <c r="B63" s="221"/>
      <c r="C63" s="221"/>
      <c r="D63" s="221"/>
      <c r="E63" s="221"/>
      <c r="F63" s="221"/>
      <c r="G63" s="221"/>
      <c r="H63" s="221"/>
      <c r="I63" s="221"/>
      <c r="J63" s="221"/>
      <c r="K63" s="221"/>
      <c r="L63" s="221"/>
      <c r="M63" s="221"/>
      <c r="N63" s="221"/>
      <c r="O63" s="221"/>
      <c r="P63" s="221"/>
      <c r="Q63" s="243"/>
      <c r="R63" s="242"/>
      <c r="S63" s="221"/>
      <c r="T63" s="221"/>
      <c r="U63" s="221"/>
      <c r="V63" s="221"/>
      <c r="W63" s="221"/>
      <c r="X63" s="221"/>
      <c r="Y63" s="221"/>
      <c r="Z63" s="221"/>
      <c r="AA63" s="221"/>
      <c r="AB63" s="221"/>
      <c r="AC63" s="221"/>
      <c r="AD63" s="221"/>
      <c r="AE63" s="221"/>
      <c r="AF63" s="221"/>
      <c r="AG63" s="221"/>
      <c r="AH63" s="243"/>
      <c r="AI63" s="242"/>
      <c r="AJ63" s="221"/>
      <c r="AK63" s="221"/>
      <c r="AL63" s="221"/>
      <c r="AM63" s="221"/>
      <c r="AN63" s="221"/>
      <c r="AO63" s="221"/>
      <c r="AP63" s="221"/>
      <c r="AQ63" s="221"/>
      <c r="AR63" s="221"/>
      <c r="AS63" s="221"/>
      <c r="AT63" s="221"/>
      <c r="AU63" s="221"/>
      <c r="AV63" s="221"/>
      <c r="AW63" s="221"/>
      <c r="AX63" s="221"/>
      <c r="AY63" s="243"/>
    </row>
    <row r="64" spans="1:51" ht="12.75" customHeight="1" x14ac:dyDescent="0.2">
      <c r="A64" s="242"/>
      <c r="B64" s="221"/>
      <c r="C64" s="221"/>
      <c r="D64" s="221"/>
      <c r="E64" s="221"/>
      <c r="F64" s="221"/>
      <c r="G64" s="221"/>
      <c r="H64" s="221"/>
      <c r="I64" s="221"/>
      <c r="J64" s="221"/>
      <c r="K64" s="221"/>
      <c r="L64" s="221"/>
      <c r="M64" s="221"/>
      <c r="N64" s="221"/>
      <c r="O64" s="221"/>
      <c r="P64" s="221"/>
      <c r="Q64" s="243"/>
      <c r="R64" s="242"/>
      <c r="S64" s="221"/>
      <c r="T64" s="221"/>
      <c r="U64" s="221"/>
      <c r="V64" s="221"/>
      <c r="W64" s="221"/>
      <c r="X64" s="221"/>
      <c r="Y64" s="221"/>
      <c r="Z64" s="221"/>
      <c r="AA64" s="221"/>
      <c r="AB64" s="221"/>
      <c r="AC64" s="221"/>
      <c r="AD64" s="221"/>
      <c r="AE64" s="221"/>
      <c r="AF64" s="221"/>
      <c r="AG64" s="221"/>
      <c r="AH64" s="243"/>
      <c r="AI64" s="242"/>
      <c r="AJ64" s="221"/>
      <c r="AK64" s="221"/>
      <c r="AL64" s="221"/>
      <c r="AM64" s="221"/>
      <c r="AN64" s="221"/>
      <c r="AO64" s="221"/>
      <c r="AP64" s="221"/>
      <c r="AQ64" s="221"/>
      <c r="AR64" s="221"/>
      <c r="AS64" s="221"/>
      <c r="AT64" s="221"/>
      <c r="AU64" s="221"/>
      <c r="AV64" s="221"/>
      <c r="AW64" s="221"/>
      <c r="AX64" s="221"/>
      <c r="AY64" s="243"/>
    </row>
    <row r="65" spans="1:51" ht="12.75" customHeight="1" x14ac:dyDescent="0.2">
      <c r="A65" s="242"/>
      <c r="B65" s="221"/>
      <c r="C65" s="221"/>
      <c r="D65" s="221"/>
      <c r="E65" s="221"/>
      <c r="F65" s="221"/>
      <c r="G65" s="221"/>
      <c r="H65" s="221"/>
      <c r="I65" s="221"/>
      <c r="J65" s="221"/>
      <c r="K65" s="221"/>
      <c r="L65" s="221"/>
      <c r="M65" s="221"/>
      <c r="N65" s="221"/>
      <c r="O65" s="221"/>
      <c r="P65" s="221"/>
      <c r="Q65" s="243"/>
      <c r="R65" s="242"/>
      <c r="S65" s="221"/>
      <c r="T65" s="221"/>
      <c r="U65" s="221"/>
      <c r="V65" s="221"/>
      <c r="W65" s="221"/>
      <c r="X65" s="221"/>
      <c r="Y65" s="221"/>
      <c r="Z65" s="221"/>
      <c r="AA65" s="221"/>
      <c r="AB65" s="221"/>
      <c r="AC65" s="221"/>
      <c r="AD65" s="221"/>
      <c r="AE65" s="221"/>
      <c r="AF65" s="221"/>
      <c r="AG65" s="221"/>
      <c r="AH65" s="243"/>
      <c r="AI65" s="242"/>
      <c r="AJ65" s="221"/>
      <c r="AK65" s="221"/>
      <c r="AL65" s="221"/>
      <c r="AM65" s="221"/>
      <c r="AN65" s="221"/>
      <c r="AO65" s="221"/>
      <c r="AP65" s="221"/>
      <c r="AQ65" s="221"/>
      <c r="AR65" s="221"/>
      <c r="AS65" s="221"/>
      <c r="AT65" s="221"/>
      <c r="AU65" s="221"/>
      <c r="AV65" s="221"/>
      <c r="AW65" s="221"/>
      <c r="AX65" s="221"/>
      <c r="AY65" s="243"/>
    </row>
    <row r="66" spans="1:51" ht="12.75" customHeight="1" x14ac:dyDescent="0.2">
      <c r="A66" s="242"/>
      <c r="B66" s="221"/>
      <c r="C66" s="221"/>
      <c r="D66" s="221"/>
      <c r="E66" s="221"/>
      <c r="F66" s="221"/>
      <c r="G66" s="221"/>
      <c r="H66" s="221"/>
      <c r="I66" s="221"/>
      <c r="J66" s="221"/>
      <c r="K66" s="221"/>
      <c r="L66" s="221"/>
      <c r="M66" s="221"/>
      <c r="N66" s="221"/>
      <c r="O66" s="221"/>
      <c r="P66" s="221"/>
      <c r="Q66" s="243"/>
      <c r="R66" s="242"/>
      <c r="S66" s="221"/>
      <c r="T66" s="221"/>
      <c r="U66" s="221"/>
      <c r="V66" s="221"/>
      <c r="W66" s="221"/>
      <c r="X66" s="221"/>
      <c r="Y66" s="221"/>
      <c r="Z66" s="221"/>
      <c r="AA66" s="221"/>
      <c r="AB66" s="221"/>
      <c r="AC66" s="221"/>
      <c r="AD66" s="221"/>
      <c r="AE66" s="221"/>
      <c r="AF66" s="221"/>
      <c r="AG66" s="221"/>
      <c r="AH66" s="243"/>
      <c r="AI66" s="242"/>
      <c r="AJ66" s="221"/>
      <c r="AK66" s="221"/>
      <c r="AL66" s="221"/>
      <c r="AM66" s="221"/>
      <c r="AN66" s="221"/>
      <c r="AO66" s="221"/>
      <c r="AP66" s="221"/>
      <c r="AQ66" s="221"/>
      <c r="AR66" s="221"/>
      <c r="AS66" s="221"/>
      <c r="AT66" s="221"/>
      <c r="AU66" s="221"/>
      <c r="AV66" s="221"/>
      <c r="AW66" s="221"/>
      <c r="AX66" s="221"/>
      <c r="AY66" s="243"/>
    </row>
    <row r="67" spans="1:51" ht="12.75" customHeight="1" x14ac:dyDescent="0.2">
      <c r="A67" s="242"/>
      <c r="B67" s="221"/>
      <c r="C67" s="221"/>
      <c r="D67" s="221"/>
      <c r="E67" s="221"/>
      <c r="F67" s="221"/>
      <c r="G67" s="221"/>
      <c r="H67" s="221"/>
      <c r="I67" s="221"/>
      <c r="J67" s="221"/>
      <c r="K67" s="221"/>
      <c r="L67" s="221"/>
      <c r="M67" s="221"/>
      <c r="N67" s="221"/>
      <c r="O67" s="221"/>
      <c r="P67" s="221"/>
      <c r="Q67" s="243"/>
      <c r="R67" s="242"/>
      <c r="S67" s="221"/>
      <c r="T67" s="221"/>
      <c r="U67" s="221"/>
      <c r="V67" s="221"/>
      <c r="W67" s="221"/>
      <c r="X67" s="221"/>
      <c r="Y67" s="221"/>
      <c r="Z67" s="221"/>
      <c r="AA67" s="221"/>
      <c r="AB67" s="221"/>
      <c r="AC67" s="221"/>
      <c r="AD67" s="221"/>
      <c r="AE67" s="221"/>
      <c r="AF67" s="221"/>
      <c r="AG67" s="221"/>
      <c r="AH67" s="243"/>
      <c r="AI67" s="242"/>
      <c r="AJ67" s="221"/>
      <c r="AK67" s="221"/>
      <c r="AL67" s="221"/>
      <c r="AM67" s="221"/>
      <c r="AN67" s="221"/>
      <c r="AO67" s="221"/>
      <c r="AP67" s="221"/>
      <c r="AQ67" s="221"/>
      <c r="AR67" s="221"/>
      <c r="AS67" s="221"/>
      <c r="AT67" s="221"/>
      <c r="AU67" s="221"/>
      <c r="AV67" s="221"/>
      <c r="AW67" s="221"/>
      <c r="AX67" s="221"/>
      <c r="AY67" s="243"/>
    </row>
    <row r="68" spans="1:51" ht="12.75" customHeight="1" x14ac:dyDescent="0.2">
      <c r="A68" s="242"/>
      <c r="B68" s="221"/>
      <c r="C68" s="221"/>
      <c r="D68" s="221"/>
      <c r="E68" s="221"/>
      <c r="F68" s="221"/>
      <c r="G68" s="221"/>
      <c r="H68" s="221"/>
      <c r="I68" s="221"/>
      <c r="J68" s="221"/>
      <c r="K68" s="221"/>
      <c r="L68" s="221"/>
      <c r="M68" s="221"/>
      <c r="N68" s="221"/>
      <c r="O68" s="221"/>
      <c r="P68" s="221"/>
      <c r="Q68" s="243"/>
      <c r="R68" s="242"/>
      <c r="S68" s="221"/>
      <c r="T68" s="221"/>
      <c r="U68" s="221"/>
      <c r="V68" s="221"/>
      <c r="W68" s="221"/>
      <c r="X68" s="221"/>
      <c r="Y68" s="221"/>
      <c r="Z68" s="221"/>
      <c r="AA68" s="221"/>
      <c r="AB68" s="221"/>
      <c r="AC68" s="221"/>
      <c r="AD68" s="221"/>
      <c r="AE68" s="221"/>
      <c r="AF68" s="221"/>
      <c r="AG68" s="221"/>
      <c r="AH68" s="243"/>
      <c r="AI68" s="242"/>
      <c r="AJ68" s="221"/>
      <c r="AK68" s="221"/>
      <c r="AL68" s="221"/>
      <c r="AM68" s="221"/>
      <c r="AN68" s="221"/>
      <c r="AO68" s="221"/>
      <c r="AP68" s="221"/>
      <c r="AQ68" s="221"/>
      <c r="AR68" s="221"/>
      <c r="AS68" s="221"/>
      <c r="AT68" s="221"/>
      <c r="AU68" s="221"/>
      <c r="AV68" s="221"/>
      <c r="AW68" s="221"/>
      <c r="AX68" s="221"/>
      <c r="AY68" s="243"/>
    </row>
    <row r="69" spans="1:51" ht="12.75" customHeight="1" x14ac:dyDescent="0.2">
      <c r="A69" s="242"/>
      <c r="B69" s="221"/>
      <c r="C69" s="221"/>
      <c r="D69" s="221"/>
      <c r="E69" s="221"/>
      <c r="F69" s="221"/>
      <c r="G69" s="221"/>
      <c r="H69" s="221"/>
      <c r="I69" s="221"/>
      <c r="J69" s="221"/>
      <c r="K69" s="221"/>
      <c r="L69" s="221"/>
      <c r="M69" s="221"/>
      <c r="N69" s="221"/>
      <c r="O69" s="221"/>
      <c r="P69" s="221"/>
      <c r="Q69" s="243"/>
      <c r="R69" s="242"/>
      <c r="S69" s="221"/>
      <c r="T69" s="221"/>
      <c r="U69" s="221"/>
      <c r="V69" s="221"/>
      <c r="W69" s="221"/>
      <c r="X69" s="221"/>
      <c r="Y69" s="221"/>
      <c r="Z69" s="221"/>
      <c r="AA69" s="221"/>
      <c r="AB69" s="221"/>
      <c r="AC69" s="221"/>
      <c r="AD69" s="221"/>
      <c r="AE69" s="221"/>
      <c r="AF69" s="221"/>
      <c r="AG69" s="221"/>
      <c r="AH69" s="243"/>
      <c r="AI69" s="242"/>
      <c r="AJ69" s="221"/>
      <c r="AK69" s="221"/>
      <c r="AL69" s="221"/>
      <c r="AM69" s="221"/>
      <c r="AN69" s="221"/>
      <c r="AO69" s="221"/>
      <c r="AP69" s="221"/>
      <c r="AQ69" s="221"/>
      <c r="AR69" s="221"/>
      <c r="AS69" s="221"/>
      <c r="AT69" s="221"/>
      <c r="AU69" s="221"/>
      <c r="AV69" s="221"/>
      <c r="AW69" s="221"/>
      <c r="AX69" s="221"/>
      <c r="AY69" s="243"/>
    </row>
    <row r="70" spans="1:51" ht="12.75" customHeight="1" x14ac:dyDescent="0.2">
      <c r="A70" s="242"/>
      <c r="B70" s="221"/>
      <c r="C70" s="221"/>
      <c r="D70" s="221"/>
      <c r="E70" s="221"/>
      <c r="F70" s="221"/>
      <c r="G70" s="221"/>
      <c r="H70" s="221"/>
      <c r="I70" s="221"/>
      <c r="J70" s="221"/>
      <c r="K70" s="221"/>
      <c r="L70" s="221"/>
      <c r="M70" s="221"/>
      <c r="N70" s="221"/>
      <c r="O70" s="221"/>
      <c r="P70" s="221"/>
      <c r="Q70" s="243"/>
      <c r="R70" s="242"/>
      <c r="S70" s="221"/>
      <c r="T70" s="221"/>
      <c r="U70" s="221"/>
      <c r="V70" s="221"/>
      <c r="W70" s="221"/>
      <c r="X70" s="221"/>
      <c r="Y70" s="221"/>
      <c r="Z70" s="221"/>
      <c r="AA70" s="221"/>
      <c r="AB70" s="221"/>
      <c r="AC70" s="221"/>
      <c r="AD70" s="221"/>
      <c r="AE70" s="221"/>
      <c r="AF70" s="221"/>
      <c r="AG70" s="221"/>
      <c r="AH70" s="243"/>
      <c r="AI70" s="242"/>
      <c r="AJ70" s="221"/>
      <c r="AK70" s="221"/>
      <c r="AL70" s="221"/>
      <c r="AM70" s="221"/>
      <c r="AN70" s="221"/>
      <c r="AO70" s="221"/>
      <c r="AP70" s="221"/>
      <c r="AQ70" s="221"/>
      <c r="AR70" s="221"/>
      <c r="AS70" s="221"/>
      <c r="AT70" s="221"/>
      <c r="AU70" s="221"/>
      <c r="AV70" s="221"/>
      <c r="AW70" s="221"/>
      <c r="AX70" s="221"/>
      <c r="AY70" s="243"/>
    </row>
    <row r="71" spans="1:51" ht="12.75" customHeight="1" x14ac:dyDescent="0.2">
      <c r="A71" s="242"/>
      <c r="B71" s="221"/>
      <c r="C71" s="221"/>
      <c r="D71" s="221"/>
      <c r="E71" s="221"/>
      <c r="F71" s="221"/>
      <c r="G71" s="221"/>
      <c r="H71" s="221"/>
      <c r="I71" s="221"/>
      <c r="J71" s="221"/>
      <c r="K71" s="221"/>
      <c r="L71" s="221"/>
      <c r="M71" s="221"/>
      <c r="N71" s="221"/>
      <c r="O71" s="221"/>
      <c r="P71" s="221"/>
      <c r="Q71" s="243"/>
      <c r="R71" s="242"/>
      <c r="S71" s="221"/>
      <c r="T71" s="221"/>
      <c r="U71" s="221"/>
      <c r="V71" s="221"/>
      <c r="W71" s="221"/>
      <c r="X71" s="221"/>
      <c r="Y71" s="221"/>
      <c r="Z71" s="221"/>
      <c r="AA71" s="221"/>
      <c r="AB71" s="221"/>
      <c r="AC71" s="221"/>
      <c r="AD71" s="221"/>
      <c r="AE71" s="221"/>
      <c r="AF71" s="221"/>
      <c r="AG71" s="221"/>
      <c r="AH71" s="243"/>
      <c r="AI71" s="242"/>
      <c r="AJ71" s="221"/>
      <c r="AK71" s="221"/>
      <c r="AL71" s="221"/>
      <c r="AM71" s="221"/>
      <c r="AN71" s="221"/>
      <c r="AO71" s="221"/>
      <c r="AP71" s="221"/>
      <c r="AQ71" s="221"/>
      <c r="AR71" s="221"/>
      <c r="AS71" s="221"/>
      <c r="AT71" s="221"/>
      <c r="AU71" s="221"/>
      <c r="AV71" s="221"/>
      <c r="AW71" s="221"/>
      <c r="AX71" s="221"/>
      <c r="AY71" s="243"/>
    </row>
    <row r="72" spans="1:51" ht="12.75" customHeight="1" x14ac:dyDescent="0.2">
      <c r="A72" s="242"/>
      <c r="B72" s="221"/>
      <c r="C72" s="221"/>
      <c r="D72" s="221"/>
      <c r="E72" s="221"/>
      <c r="F72" s="221"/>
      <c r="G72" s="221"/>
      <c r="H72" s="221"/>
      <c r="I72" s="221"/>
      <c r="J72" s="221"/>
      <c r="K72" s="221"/>
      <c r="L72" s="221"/>
      <c r="M72" s="221"/>
      <c r="N72" s="221"/>
      <c r="O72" s="221"/>
      <c r="P72" s="221"/>
      <c r="Q72" s="243"/>
      <c r="R72" s="242"/>
      <c r="S72" s="221"/>
      <c r="T72" s="221"/>
      <c r="U72" s="221"/>
      <c r="V72" s="221"/>
      <c r="W72" s="221"/>
      <c r="X72" s="221"/>
      <c r="Y72" s="221"/>
      <c r="Z72" s="221"/>
      <c r="AA72" s="221"/>
      <c r="AB72" s="221"/>
      <c r="AC72" s="221"/>
      <c r="AD72" s="221"/>
      <c r="AE72" s="221"/>
      <c r="AF72" s="221"/>
      <c r="AG72" s="221"/>
      <c r="AH72" s="243"/>
      <c r="AI72" s="242"/>
      <c r="AJ72" s="221"/>
      <c r="AK72" s="221"/>
      <c r="AL72" s="221"/>
      <c r="AM72" s="221"/>
      <c r="AN72" s="221"/>
      <c r="AO72" s="221"/>
      <c r="AP72" s="221"/>
      <c r="AQ72" s="221"/>
      <c r="AR72" s="221"/>
      <c r="AS72" s="221"/>
      <c r="AT72" s="221"/>
      <c r="AU72" s="221"/>
      <c r="AV72" s="221"/>
      <c r="AW72" s="221"/>
      <c r="AX72" s="221"/>
      <c r="AY72" s="243"/>
    </row>
    <row r="73" spans="1:51" ht="12.75" customHeight="1" x14ac:dyDescent="0.2">
      <c r="A73" s="242"/>
      <c r="B73" s="221"/>
      <c r="C73" s="221"/>
      <c r="D73" s="221"/>
      <c r="E73" s="221"/>
      <c r="F73" s="221"/>
      <c r="G73" s="221"/>
      <c r="H73" s="221"/>
      <c r="I73" s="221"/>
      <c r="J73" s="221"/>
      <c r="K73" s="221"/>
      <c r="L73" s="221"/>
      <c r="M73" s="221"/>
      <c r="N73" s="221"/>
      <c r="O73" s="221"/>
      <c r="P73" s="221"/>
      <c r="Q73" s="243"/>
      <c r="R73" s="242"/>
      <c r="S73" s="221"/>
      <c r="T73" s="221"/>
      <c r="U73" s="221"/>
      <c r="V73" s="221"/>
      <c r="W73" s="221"/>
      <c r="X73" s="221"/>
      <c r="Y73" s="221"/>
      <c r="Z73" s="221"/>
      <c r="AA73" s="221"/>
      <c r="AB73" s="221"/>
      <c r="AC73" s="221"/>
      <c r="AD73" s="221"/>
      <c r="AE73" s="221"/>
      <c r="AF73" s="221"/>
      <c r="AG73" s="221"/>
      <c r="AH73" s="243"/>
      <c r="AI73" s="242"/>
      <c r="AJ73" s="221"/>
      <c r="AK73" s="221"/>
      <c r="AL73" s="221"/>
      <c r="AM73" s="221"/>
      <c r="AN73" s="221"/>
      <c r="AO73" s="221"/>
      <c r="AP73" s="221"/>
      <c r="AQ73" s="221"/>
      <c r="AR73" s="221"/>
      <c r="AS73" s="221"/>
      <c r="AT73" s="221"/>
      <c r="AU73" s="221"/>
      <c r="AV73" s="221"/>
      <c r="AW73" s="221"/>
      <c r="AX73" s="221"/>
      <c r="AY73" s="243"/>
    </row>
    <row r="74" spans="1:51" ht="12.75" customHeight="1" x14ac:dyDescent="0.2">
      <c r="A74" s="242"/>
      <c r="B74" s="221"/>
      <c r="C74" s="221"/>
      <c r="D74" s="221"/>
      <c r="E74" s="221"/>
      <c r="F74" s="221"/>
      <c r="G74" s="221"/>
      <c r="H74" s="221"/>
      <c r="I74" s="221"/>
      <c r="J74" s="221"/>
      <c r="K74" s="221"/>
      <c r="L74" s="221"/>
      <c r="M74" s="221"/>
      <c r="N74" s="221"/>
      <c r="O74" s="221"/>
      <c r="P74" s="221"/>
      <c r="Q74" s="243"/>
      <c r="R74" s="242"/>
      <c r="S74" s="221"/>
      <c r="T74" s="221"/>
      <c r="U74" s="221"/>
      <c r="V74" s="221"/>
      <c r="W74" s="221"/>
      <c r="X74" s="221"/>
      <c r="Y74" s="221"/>
      <c r="Z74" s="221"/>
      <c r="AA74" s="221"/>
      <c r="AB74" s="221"/>
      <c r="AC74" s="221"/>
      <c r="AD74" s="221"/>
      <c r="AE74" s="221"/>
      <c r="AF74" s="221"/>
      <c r="AG74" s="221"/>
      <c r="AH74" s="243"/>
      <c r="AI74" s="242"/>
      <c r="AJ74" s="221"/>
      <c r="AK74" s="221"/>
      <c r="AL74" s="221"/>
      <c r="AM74" s="221"/>
      <c r="AN74" s="221"/>
      <c r="AO74" s="221"/>
      <c r="AP74" s="221"/>
      <c r="AQ74" s="221"/>
      <c r="AR74" s="221"/>
      <c r="AS74" s="221"/>
      <c r="AT74" s="221"/>
      <c r="AU74" s="221"/>
      <c r="AV74" s="221"/>
      <c r="AW74" s="221"/>
      <c r="AX74" s="221"/>
      <c r="AY74" s="243"/>
    </row>
    <row r="75" spans="1:51" ht="12.75" customHeight="1" x14ac:dyDescent="0.2">
      <c r="A75" s="242"/>
      <c r="B75" s="221"/>
      <c r="C75" s="221"/>
      <c r="D75" s="221"/>
      <c r="E75" s="221"/>
      <c r="F75" s="221"/>
      <c r="G75" s="221"/>
      <c r="H75" s="221"/>
      <c r="I75" s="221"/>
      <c r="J75" s="221"/>
      <c r="K75" s="221"/>
      <c r="L75" s="221"/>
      <c r="M75" s="221"/>
      <c r="N75" s="221"/>
      <c r="O75" s="221"/>
      <c r="P75" s="221"/>
      <c r="Q75" s="243"/>
      <c r="R75" s="242"/>
      <c r="S75" s="221"/>
      <c r="T75" s="221"/>
      <c r="U75" s="221"/>
      <c r="V75" s="221"/>
      <c r="W75" s="221"/>
      <c r="X75" s="221"/>
      <c r="Y75" s="221"/>
      <c r="Z75" s="221"/>
      <c r="AA75" s="221"/>
      <c r="AB75" s="221"/>
      <c r="AC75" s="221"/>
      <c r="AD75" s="221"/>
      <c r="AE75" s="221"/>
      <c r="AF75" s="221"/>
      <c r="AG75" s="221"/>
      <c r="AH75" s="243"/>
      <c r="AI75" s="242"/>
      <c r="AJ75" s="221"/>
      <c r="AK75" s="221"/>
      <c r="AL75" s="221"/>
      <c r="AM75" s="221"/>
      <c r="AN75" s="221"/>
      <c r="AO75" s="221"/>
      <c r="AP75" s="221"/>
      <c r="AQ75" s="221"/>
      <c r="AR75" s="221"/>
      <c r="AS75" s="221"/>
      <c r="AT75" s="221"/>
      <c r="AU75" s="221"/>
      <c r="AV75" s="221"/>
      <c r="AW75" s="221"/>
      <c r="AX75" s="221"/>
      <c r="AY75" s="243"/>
    </row>
    <row r="76" spans="1:51" ht="12.75" customHeight="1" x14ac:dyDescent="0.2">
      <c r="A76" s="242"/>
      <c r="B76" s="221"/>
      <c r="C76" s="221"/>
      <c r="D76" s="221"/>
      <c r="E76" s="221"/>
      <c r="F76" s="221"/>
      <c r="G76" s="221"/>
      <c r="H76" s="221"/>
      <c r="I76" s="221"/>
      <c r="J76" s="221"/>
      <c r="K76" s="221"/>
      <c r="L76" s="221"/>
      <c r="M76" s="221"/>
      <c r="N76" s="221"/>
      <c r="O76" s="221"/>
      <c r="P76" s="221"/>
      <c r="Q76" s="243"/>
      <c r="R76" s="242"/>
      <c r="S76" s="221"/>
      <c r="T76" s="221"/>
      <c r="U76" s="221"/>
      <c r="V76" s="221"/>
      <c r="W76" s="221"/>
      <c r="X76" s="221"/>
      <c r="Y76" s="221"/>
      <c r="Z76" s="221"/>
      <c r="AA76" s="221"/>
      <c r="AB76" s="221"/>
      <c r="AC76" s="221"/>
      <c r="AD76" s="221"/>
      <c r="AE76" s="221"/>
      <c r="AF76" s="221"/>
      <c r="AG76" s="221"/>
      <c r="AH76" s="243"/>
      <c r="AI76" s="242"/>
      <c r="AJ76" s="221"/>
      <c r="AK76" s="221"/>
      <c r="AL76" s="221"/>
      <c r="AM76" s="221"/>
      <c r="AN76" s="221"/>
      <c r="AO76" s="221"/>
      <c r="AP76" s="221"/>
      <c r="AQ76" s="221"/>
      <c r="AR76" s="221"/>
      <c r="AS76" s="221"/>
      <c r="AT76" s="221"/>
      <c r="AU76" s="221"/>
      <c r="AV76" s="221"/>
      <c r="AW76" s="221"/>
      <c r="AX76" s="221"/>
      <c r="AY76" s="243"/>
    </row>
    <row r="77" spans="1:51" ht="12.75" customHeight="1" x14ac:dyDescent="0.2">
      <c r="A77" s="242"/>
      <c r="B77" s="221"/>
      <c r="C77" s="221"/>
      <c r="D77" s="221"/>
      <c r="E77" s="221"/>
      <c r="F77" s="221"/>
      <c r="G77" s="221"/>
      <c r="H77" s="221"/>
      <c r="I77" s="221"/>
      <c r="J77" s="221"/>
      <c r="K77" s="221"/>
      <c r="L77" s="221"/>
      <c r="M77" s="221"/>
      <c r="N77" s="221"/>
      <c r="O77" s="221"/>
      <c r="P77" s="221"/>
      <c r="Q77" s="243"/>
      <c r="R77" s="242"/>
      <c r="S77" s="221"/>
      <c r="T77" s="221"/>
      <c r="U77" s="221"/>
      <c r="V77" s="221"/>
      <c r="W77" s="221"/>
      <c r="X77" s="221"/>
      <c r="Y77" s="221"/>
      <c r="Z77" s="221"/>
      <c r="AA77" s="221"/>
      <c r="AB77" s="221"/>
      <c r="AC77" s="221"/>
      <c r="AD77" s="221"/>
      <c r="AE77" s="221"/>
      <c r="AF77" s="221"/>
      <c r="AG77" s="221"/>
      <c r="AH77" s="243"/>
      <c r="AI77" s="242"/>
      <c r="AJ77" s="221"/>
      <c r="AK77" s="221"/>
      <c r="AL77" s="221"/>
      <c r="AM77" s="221"/>
      <c r="AN77" s="221"/>
      <c r="AO77" s="221"/>
      <c r="AP77" s="221"/>
      <c r="AQ77" s="221"/>
      <c r="AR77" s="221"/>
      <c r="AS77" s="221"/>
      <c r="AT77" s="221"/>
      <c r="AU77" s="221"/>
      <c r="AV77" s="221"/>
      <c r="AW77" s="221"/>
      <c r="AX77" s="221"/>
      <c r="AY77" s="243"/>
    </row>
    <row r="78" spans="1:51" ht="12.75" customHeight="1" x14ac:dyDescent="0.2">
      <c r="A78" s="242"/>
      <c r="B78" s="221"/>
      <c r="C78" s="221"/>
      <c r="D78" s="221"/>
      <c r="E78" s="221"/>
      <c r="F78" s="221"/>
      <c r="G78" s="221"/>
      <c r="H78" s="221"/>
      <c r="I78" s="221"/>
      <c r="J78" s="221"/>
      <c r="K78" s="221"/>
      <c r="L78" s="221"/>
      <c r="M78" s="221"/>
      <c r="N78" s="221"/>
      <c r="O78" s="221"/>
      <c r="P78" s="221"/>
      <c r="Q78" s="243"/>
      <c r="R78" s="242"/>
      <c r="S78" s="221"/>
      <c r="T78" s="221"/>
      <c r="U78" s="221"/>
      <c r="V78" s="221"/>
      <c r="W78" s="221"/>
      <c r="X78" s="221"/>
      <c r="Y78" s="221"/>
      <c r="Z78" s="221"/>
      <c r="AA78" s="221"/>
      <c r="AB78" s="221"/>
      <c r="AC78" s="221"/>
      <c r="AD78" s="221"/>
      <c r="AE78" s="221"/>
      <c r="AF78" s="221"/>
      <c r="AG78" s="221"/>
      <c r="AH78" s="243"/>
      <c r="AI78" s="242"/>
      <c r="AJ78" s="221"/>
      <c r="AK78" s="221"/>
      <c r="AL78" s="221"/>
      <c r="AM78" s="221"/>
      <c r="AN78" s="221"/>
      <c r="AO78" s="221"/>
      <c r="AP78" s="221"/>
      <c r="AQ78" s="221"/>
      <c r="AR78" s="221"/>
      <c r="AS78" s="221"/>
      <c r="AT78" s="221"/>
      <c r="AU78" s="221"/>
      <c r="AV78" s="221"/>
      <c r="AW78" s="221"/>
      <c r="AX78" s="221"/>
      <c r="AY78" s="243"/>
    </row>
    <row r="79" spans="1:51" ht="12.75" customHeight="1" x14ac:dyDescent="0.2">
      <c r="A79" s="242"/>
      <c r="B79" s="221"/>
      <c r="C79" s="221"/>
      <c r="D79" s="221"/>
      <c r="E79" s="221"/>
      <c r="F79" s="221"/>
      <c r="G79" s="221"/>
      <c r="H79" s="221"/>
      <c r="I79" s="221"/>
      <c r="J79" s="221"/>
      <c r="K79" s="221"/>
      <c r="L79" s="221"/>
      <c r="M79" s="221"/>
      <c r="N79" s="221"/>
      <c r="O79" s="221"/>
      <c r="P79" s="221"/>
      <c r="Q79" s="243"/>
      <c r="R79" s="242"/>
      <c r="S79" s="221"/>
      <c r="T79" s="221"/>
      <c r="U79" s="221"/>
      <c r="V79" s="221"/>
      <c r="W79" s="221"/>
      <c r="X79" s="221"/>
      <c r="Y79" s="221"/>
      <c r="Z79" s="221"/>
      <c r="AA79" s="221"/>
      <c r="AB79" s="221"/>
      <c r="AC79" s="221"/>
      <c r="AD79" s="221"/>
      <c r="AE79" s="221"/>
      <c r="AF79" s="221"/>
      <c r="AG79" s="221"/>
      <c r="AH79" s="243"/>
      <c r="AI79" s="242"/>
      <c r="AJ79" s="221"/>
      <c r="AK79" s="221"/>
      <c r="AL79" s="221"/>
      <c r="AM79" s="221"/>
      <c r="AN79" s="221"/>
      <c r="AO79" s="221"/>
      <c r="AP79" s="221"/>
      <c r="AQ79" s="221"/>
      <c r="AR79" s="221"/>
      <c r="AS79" s="221"/>
      <c r="AT79" s="221"/>
      <c r="AU79" s="221"/>
      <c r="AV79" s="221"/>
      <c r="AW79" s="221"/>
      <c r="AX79" s="221"/>
      <c r="AY79" s="243"/>
    </row>
    <row r="80" spans="1:51" ht="12.75" customHeight="1" x14ac:dyDescent="0.2">
      <c r="A80" s="242"/>
      <c r="B80" s="221"/>
      <c r="C80" s="221"/>
      <c r="D80" s="221"/>
      <c r="E80" s="221"/>
      <c r="F80" s="221"/>
      <c r="G80" s="221"/>
      <c r="H80" s="221"/>
      <c r="I80" s="221"/>
      <c r="J80" s="221"/>
      <c r="K80" s="221"/>
      <c r="L80" s="221"/>
      <c r="M80" s="221"/>
      <c r="N80" s="221"/>
      <c r="O80" s="221"/>
      <c r="P80" s="221"/>
      <c r="Q80" s="243"/>
      <c r="R80" s="242"/>
      <c r="S80" s="221"/>
      <c r="T80" s="221"/>
      <c r="U80" s="221"/>
      <c r="V80" s="221"/>
      <c r="W80" s="221"/>
      <c r="X80" s="221"/>
      <c r="Y80" s="221"/>
      <c r="Z80" s="221"/>
      <c r="AA80" s="221"/>
      <c r="AB80" s="221"/>
      <c r="AC80" s="221"/>
      <c r="AD80" s="221"/>
      <c r="AE80" s="221"/>
      <c r="AF80" s="221"/>
      <c r="AG80" s="221"/>
      <c r="AH80" s="243"/>
      <c r="AI80" s="242"/>
      <c r="AJ80" s="221"/>
      <c r="AK80" s="221"/>
      <c r="AL80" s="221"/>
      <c r="AM80" s="221"/>
      <c r="AN80" s="221"/>
      <c r="AO80" s="221"/>
      <c r="AP80" s="221"/>
      <c r="AQ80" s="221"/>
      <c r="AR80" s="221"/>
      <c r="AS80" s="221"/>
      <c r="AT80" s="221"/>
      <c r="AU80" s="221"/>
      <c r="AV80" s="221"/>
      <c r="AW80" s="221"/>
      <c r="AX80" s="221"/>
      <c r="AY80" s="243"/>
    </row>
    <row r="81" spans="1:51" ht="12.75" customHeight="1" x14ac:dyDescent="0.2">
      <c r="A81" s="242"/>
      <c r="B81" s="221"/>
      <c r="C81" s="221"/>
      <c r="D81" s="221"/>
      <c r="E81" s="221"/>
      <c r="F81" s="221"/>
      <c r="G81" s="221"/>
      <c r="H81" s="221"/>
      <c r="I81" s="221"/>
      <c r="J81" s="221"/>
      <c r="K81" s="221"/>
      <c r="L81" s="221"/>
      <c r="M81" s="221"/>
      <c r="N81" s="221"/>
      <c r="O81" s="221"/>
      <c r="P81" s="221"/>
      <c r="Q81" s="243"/>
      <c r="R81" s="242"/>
      <c r="S81" s="221"/>
      <c r="T81" s="221"/>
      <c r="U81" s="221"/>
      <c r="V81" s="221"/>
      <c r="W81" s="221"/>
      <c r="X81" s="221"/>
      <c r="Y81" s="221"/>
      <c r="Z81" s="221"/>
      <c r="AA81" s="221"/>
      <c r="AB81" s="221"/>
      <c r="AC81" s="221"/>
      <c r="AD81" s="221"/>
      <c r="AE81" s="221"/>
      <c r="AF81" s="221"/>
      <c r="AG81" s="221"/>
      <c r="AH81" s="243"/>
      <c r="AI81" s="242"/>
      <c r="AJ81" s="221"/>
      <c r="AK81" s="221"/>
      <c r="AL81" s="221"/>
      <c r="AM81" s="221"/>
      <c r="AN81" s="221"/>
      <c r="AO81" s="221"/>
      <c r="AP81" s="221"/>
      <c r="AQ81" s="221"/>
      <c r="AR81" s="221"/>
      <c r="AS81" s="221"/>
      <c r="AT81" s="221"/>
      <c r="AU81" s="221"/>
      <c r="AV81" s="221"/>
      <c r="AW81" s="221"/>
      <c r="AX81" s="221"/>
      <c r="AY81" s="243"/>
    </row>
    <row r="82" spans="1:51" ht="12.75" customHeight="1" x14ac:dyDescent="0.2">
      <c r="A82" s="242"/>
      <c r="B82" s="221"/>
      <c r="C82" s="221"/>
      <c r="D82" s="221"/>
      <c r="E82" s="221"/>
      <c r="F82" s="221"/>
      <c r="G82" s="221"/>
      <c r="H82" s="221"/>
      <c r="I82" s="221"/>
      <c r="J82" s="221"/>
      <c r="K82" s="221"/>
      <c r="L82" s="221"/>
      <c r="M82" s="221"/>
      <c r="N82" s="221"/>
      <c r="O82" s="221"/>
      <c r="P82" s="221"/>
      <c r="Q82" s="243"/>
      <c r="R82" s="242"/>
      <c r="S82" s="221"/>
      <c r="T82" s="221"/>
      <c r="U82" s="221"/>
      <c r="V82" s="221"/>
      <c r="W82" s="221"/>
      <c r="X82" s="221"/>
      <c r="Y82" s="221"/>
      <c r="Z82" s="221"/>
      <c r="AA82" s="221"/>
      <c r="AB82" s="221"/>
      <c r="AC82" s="221"/>
      <c r="AD82" s="221"/>
      <c r="AE82" s="221"/>
      <c r="AF82" s="221"/>
      <c r="AG82" s="221"/>
      <c r="AH82" s="243"/>
      <c r="AI82" s="242"/>
      <c r="AJ82" s="221"/>
      <c r="AK82" s="221"/>
      <c r="AL82" s="221"/>
      <c r="AM82" s="221"/>
      <c r="AN82" s="221"/>
      <c r="AO82" s="221"/>
      <c r="AP82" s="221"/>
      <c r="AQ82" s="221"/>
      <c r="AR82" s="221"/>
      <c r="AS82" s="221"/>
      <c r="AT82" s="221"/>
      <c r="AU82" s="221"/>
      <c r="AV82" s="221"/>
      <c r="AW82" s="221"/>
      <c r="AX82" s="221"/>
      <c r="AY82" s="243"/>
    </row>
    <row r="83" spans="1:51" ht="12.75" customHeight="1" x14ac:dyDescent="0.2">
      <c r="A83" s="242"/>
      <c r="B83" s="221"/>
      <c r="C83" s="221"/>
      <c r="D83" s="221"/>
      <c r="E83" s="221"/>
      <c r="F83" s="221"/>
      <c r="G83" s="221"/>
      <c r="H83" s="221"/>
      <c r="I83" s="221"/>
      <c r="J83" s="221"/>
      <c r="K83" s="221"/>
      <c r="L83" s="221"/>
      <c r="M83" s="221"/>
      <c r="N83" s="221"/>
      <c r="O83" s="221"/>
      <c r="P83" s="221"/>
      <c r="Q83" s="243"/>
      <c r="R83" s="242"/>
      <c r="S83" s="221"/>
      <c r="T83" s="221"/>
      <c r="U83" s="221"/>
      <c r="V83" s="221"/>
      <c r="W83" s="221"/>
      <c r="X83" s="221"/>
      <c r="Y83" s="221"/>
      <c r="Z83" s="221"/>
      <c r="AA83" s="221"/>
      <c r="AB83" s="221"/>
      <c r="AC83" s="221"/>
      <c r="AD83" s="221"/>
      <c r="AE83" s="221"/>
      <c r="AF83" s="221"/>
      <c r="AG83" s="221"/>
      <c r="AH83" s="243"/>
      <c r="AI83" s="242"/>
      <c r="AJ83" s="221"/>
      <c r="AK83" s="221"/>
      <c r="AL83" s="221"/>
      <c r="AM83" s="221"/>
      <c r="AN83" s="221"/>
      <c r="AO83" s="221"/>
      <c r="AP83" s="221"/>
      <c r="AQ83" s="221"/>
      <c r="AR83" s="221"/>
      <c r="AS83" s="221"/>
      <c r="AT83" s="221"/>
      <c r="AU83" s="221"/>
      <c r="AV83" s="221"/>
      <c r="AW83" s="221"/>
      <c r="AX83" s="221"/>
      <c r="AY83" s="243"/>
    </row>
    <row r="84" spans="1:51" ht="12.75" customHeight="1" x14ac:dyDescent="0.2">
      <c r="A84" s="242"/>
      <c r="B84" s="221"/>
      <c r="C84" s="221"/>
      <c r="D84" s="221"/>
      <c r="E84" s="221"/>
      <c r="F84" s="221"/>
      <c r="G84" s="221"/>
      <c r="H84" s="221"/>
      <c r="I84" s="221"/>
      <c r="J84" s="221"/>
      <c r="K84" s="221"/>
      <c r="L84" s="221"/>
      <c r="M84" s="221"/>
      <c r="N84" s="221"/>
      <c r="O84" s="221"/>
      <c r="P84" s="221"/>
      <c r="Q84" s="243"/>
      <c r="R84" s="242"/>
      <c r="S84" s="221"/>
      <c r="T84" s="221"/>
      <c r="U84" s="221"/>
      <c r="V84" s="221"/>
      <c r="W84" s="221"/>
      <c r="X84" s="221"/>
      <c r="Y84" s="221"/>
      <c r="Z84" s="221"/>
      <c r="AA84" s="221"/>
      <c r="AB84" s="221"/>
      <c r="AC84" s="221"/>
      <c r="AD84" s="221"/>
      <c r="AE84" s="221"/>
      <c r="AF84" s="221"/>
      <c r="AG84" s="221"/>
      <c r="AH84" s="243"/>
      <c r="AI84" s="242"/>
      <c r="AJ84" s="221"/>
      <c r="AK84" s="221"/>
      <c r="AL84" s="221"/>
      <c r="AM84" s="221"/>
      <c r="AN84" s="221"/>
      <c r="AO84" s="221"/>
      <c r="AP84" s="221"/>
      <c r="AQ84" s="221"/>
      <c r="AR84" s="221"/>
      <c r="AS84" s="221"/>
      <c r="AT84" s="221"/>
      <c r="AU84" s="221"/>
      <c r="AV84" s="221"/>
      <c r="AW84" s="221"/>
      <c r="AX84" s="221"/>
      <c r="AY84" s="243"/>
    </row>
    <row r="85" spans="1:51" ht="12.75" customHeight="1" x14ac:dyDescent="0.2">
      <c r="A85" s="242"/>
      <c r="B85" s="221"/>
      <c r="C85" s="221"/>
      <c r="D85" s="221"/>
      <c r="E85" s="221"/>
      <c r="F85" s="221"/>
      <c r="G85" s="221"/>
      <c r="H85" s="221"/>
      <c r="I85" s="221"/>
      <c r="J85" s="221"/>
      <c r="K85" s="221"/>
      <c r="L85" s="221"/>
      <c r="M85" s="221"/>
      <c r="N85" s="221"/>
      <c r="O85" s="221"/>
      <c r="P85" s="221"/>
      <c r="Q85" s="243"/>
      <c r="R85" s="242"/>
      <c r="S85" s="221"/>
      <c r="T85" s="221"/>
      <c r="U85" s="221"/>
      <c r="V85" s="221"/>
      <c r="W85" s="221"/>
      <c r="X85" s="221"/>
      <c r="Y85" s="221"/>
      <c r="Z85" s="221"/>
      <c r="AA85" s="221"/>
      <c r="AB85" s="221"/>
      <c r="AC85" s="221"/>
      <c r="AD85" s="221"/>
      <c r="AE85" s="221"/>
      <c r="AF85" s="221"/>
      <c r="AG85" s="221"/>
      <c r="AH85" s="243"/>
      <c r="AI85" s="242"/>
      <c r="AJ85" s="221"/>
      <c r="AK85" s="221"/>
      <c r="AL85" s="221"/>
      <c r="AM85" s="221"/>
      <c r="AN85" s="221"/>
      <c r="AO85" s="221"/>
      <c r="AP85" s="221"/>
      <c r="AQ85" s="221"/>
      <c r="AR85" s="221"/>
      <c r="AS85" s="221"/>
      <c r="AT85" s="221"/>
      <c r="AU85" s="221"/>
      <c r="AV85" s="221"/>
      <c r="AW85" s="221"/>
      <c r="AX85" s="221"/>
      <c r="AY85" s="243"/>
    </row>
    <row r="86" spans="1:51" ht="12.75" customHeight="1" x14ac:dyDescent="0.2">
      <c r="A86" s="242"/>
      <c r="B86" s="221"/>
      <c r="C86" s="221"/>
      <c r="D86" s="221"/>
      <c r="E86" s="221"/>
      <c r="F86" s="221"/>
      <c r="G86" s="221"/>
      <c r="H86" s="221"/>
      <c r="I86" s="221"/>
      <c r="J86" s="221"/>
      <c r="K86" s="221"/>
      <c r="L86" s="221"/>
      <c r="M86" s="221"/>
      <c r="N86" s="221"/>
      <c r="O86" s="221"/>
      <c r="P86" s="221"/>
      <c r="Q86" s="243"/>
      <c r="R86" s="242"/>
      <c r="S86" s="221"/>
      <c r="T86" s="221"/>
      <c r="U86" s="221"/>
      <c r="V86" s="221"/>
      <c r="W86" s="221"/>
      <c r="X86" s="221"/>
      <c r="Y86" s="221"/>
      <c r="Z86" s="221"/>
      <c r="AA86" s="221"/>
      <c r="AB86" s="221"/>
      <c r="AC86" s="221"/>
      <c r="AD86" s="221"/>
      <c r="AE86" s="221"/>
      <c r="AF86" s="221"/>
      <c r="AG86" s="221"/>
      <c r="AH86" s="243"/>
      <c r="AI86" s="242"/>
      <c r="AJ86" s="221"/>
      <c r="AK86" s="221"/>
      <c r="AL86" s="221"/>
      <c r="AM86" s="221"/>
      <c r="AN86" s="221"/>
      <c r="AO86" s="221"/>
      <c r="AP86" s="221"/>
      <c r="AQ86" s="221"/>
      <c r="AR86" s="221"/>
      <c r="AS86" s="221"/>
      <c r="AT86" s="221"/>
      <c r="AU86" s="221"/>
      <c r="AV86" s="221"/>
      <c r="AW86" s="221"/>
      <c r="AX86" s="221"/>
      <c r="AY86" s="243"/>
    </row>
    <row r="87" spans="1:51" ht="12.75" customHeight="1" x14ac:dyDescent="0.2">
      <c r="A87" s="242"/>
      <c r="B87" s="221"/>
      <c r="C87" s="221"/>
      <c r="D87" s="221"/>
      <c r="E87" s="221"/>
      <c r="F87" s="221"/>
      <c r="G87" s="221"/>
      <c r="H87" s="221"/>
      <c r="I87" s="221"/>
      <c r="J87" s="221"/>
      <c r="K87" s="221"/>
      <c r="L87" s="221"/>
      <c r="M87" s="221"/>
      <c r="N87" s="221"/>
      <c r="O87" s="221"/>
      <c r="P87" s="221"/>
      <c r="Q87" s="243"/>
      <c r="R87" s="242"/>
      <c r="S87" s="221"/>
      <c r="T87" s="221"/>
      <c r="U87" s="221"/>
      <c r="V87" s="221"/>
      <c r="W87" s="221"/>
      <c r="X87" s="221"/>
      <c r="Y87" s="221"/>
      <c r="Z87" s="221"/>
      <c r="AA87" s="221"/>
      <c r="AB87" s="221"/>
      <c r="AC87" s="221"/>
      <c r="AD87" s="221"/>
      <c r="AE87" s="221"/>
      <c r="AF87" s="221"/>
      <c r="AG87" s="221"/>
      <c r="AH87" s="243"/>
      <c r="AI87" s="242"/>
      <c r="AJ87" s="221"/>
      <c r="AK87" s="221"/>
      <c r="AL87" s="221"/>
      <c r="AM87" s="221"/>
      <c r="AN87" s="221"/>
      <c r="AO87" s="221"/>
      <c r="AP87" s="221"/>
      <c r="AQ87" s="221"/>
      <c r="AR87" s="221"/>
      <c r="AS87" s="221"/>
      <c r="AT87" s="221"/>
      <c r="AU87" s="221"/>
      <c r="AV87" s="221"/>
      <c r="AW87" s="221"/>
      <c r="AX87" s="221"/>
      <c r="AY87" s="243"/>
    </row>
    <row r="88" spans="1:51" ht="12.75" customHeight="1" x14ac:dyDescent="0.2">
      <c r="A88" s="242"/>
      <c r="B88" s="221"/>
      <c r="C88" s="221"/>
      <c r="D88" s="221"/>
      <c r="E88" s="221"/>
      <c r="F88" s="221"/>
      <c r="G88" s="221"/>
      <c r="H88" s="221"/>
      <c r="I88" s="221"/>
      <c r="J88" s="221"/>
      <c r="K88" s="221"/>
      <c r="L88" s="221"/>
      <c r="M88" s="221"/>
      <c r="N88" s="221"/>
      <c r="O88" s="221"/>
      <c r="P88" s="221"/>
      <c r="Q88" s="243"/>
      <c r="R88" s="242"/>
      <c r="S88" s="221"/>
      <c r="T88" s="221"/>
      <c r="U88" s="221"/>
      <c r="V88" s="221"/>
      <c r="W88" s="221"/>
      <c r="X88" s="221"/>
      <c r="Y88" s="221"/>
      <c r="Z88" s="221"/>
      <c r="AA88" s="221"/>
      <c r="AB88" s="221"/>
      <c r="AC88" s="221"/>
      <c r="AD88" s="221"/>
      <c r="AE88" s="221"/>
      <c r="AF88" s="221"/>
      <c r="AG88" s="221"/>
      <c r="AH88" s="243"/>
      <c r="AI88" s="242"/>
      <c r="AJ88" s="221"/>
      <c r="AK88" s="221"/>
      <c r="AL88" s="221"/>
      <c r="AM88" s="221"/>
      <c r="AN88" s="221"/>
      <c r="AO88" s="221"/>
      <c r="AP88" s="221"/>
      <c r="AQ88" s="221"/>
      <c r="AR88" s="221"/>
      <c r="AS88" s="221"/>
      <c r="AT88" s="221"/>
      <c r="AU88" s="221"/>
      <c r="AV88" s="221"/>
      <c r="AW88" s="221"/>
      <c r="AX88" s="221"/>
      <c r="AY88" s="243"/>
    </row>
    <row r="89" spans="1:51" ht="12.75" customHeight="1" x14ac:dyDescent="0.2">
      <c r="A89" s="242"/>
      <c r="B89" s="221"/>
      <c r="C89" s="221"/>
      <c r="D89" s="221"/>
      <c r="E89" s="221"/>
      <c r="F89" s="221"/>
      <c r="G89" s="221"/>
      <c r="H89" s="221"/>
      <c r="I89" s="221"/>
      <c r="J89" s="221"/>
      <c r="K89" s="221"/>
      <c r="L89" s="221"/>
      <c r="M89" s="221"/>
      <c r="N89" s="221"/>
      <c r="O89" s="221"/>
      <c r="P89" s="221"/>
      <c r="Q89" s="243"/>
      <c r="R89" s="242"/>
      <c r="S89" s="221"/>
      <c r="T89" s="221"/>
      <c r="U89" s="221"/>
      <c r="V89" s="221"/>
      <c r="W89" s="221"/>
      <c r="X89" s="221"/>
      <c r="Y89" s="221"/>
      <c r="Z89" s="221"/>
      <c r="AA89" s="221"/>
      <c r="AB89" s="221"/>
      <c r="AC89" s="221"/>
      <c r="AD89" s="221"/>
      <c r="AE89" s="221"/>
      <c r="AF89" s="221"/>
      <c r="AG89" s="221"/>
      <c r="AH89" s="243"/>
      <c r="AI89" s="242"/>
      <c r="AJ89" s="221"/>
      <c r="AK89" s="221"/>
      <c r="AL89" s="221"/>
      <c r="AM89" s="221"/>
      <c r="AN89" s="221"/>
      <c r="AO89" s="221"/>
      <c r="AP89" s="221"/>
      <c r="AQ89" s="221"/>
      <c r="AR89" s="221"/>
      <c r="AS89" s="221"/>
      <c r="AT89" s="221"/>
      <c r="AU89" s="221"/>
      <c r="AV89" s="221"/>
      <c r="AW89" s="221"/>
      <c r="AX89" s="221"/>
      <c r="AY89" s="243"/>
    </row>
    <row r="90" spans="1:51" ht="12.75" customHeight="1" x14ac:dyDescent="0.2">
      <c r="A90" s="242"/>
      <c r="B90" s="221"/>
      <c r="C90" s="221"/>
      <c r="D90" s="221"/>
      <c r="E90" s="221"/>
      <c r="F90" s="221"/>
      <c r="G90" s="221"/>
      <c r="H90" s="221"/>
      <c r="I90" s="221"/>
      <c r="J90" s="221"/>
      <c r="K90" s="221"/>
      <c r="L90" s="221"/>
      <c r="M90" s="221"/>
      <c r="N90" s="221"/>
      <c r="O90" s="221"/>
      <c r="P90" s="221"/>
      <c r="Q90" s="243"/>
      <c r="R90" s="242"/>
      <c r="S90" s="221"/>
      <c r="T90" s="221"/>
      <c r="U90" s="221"/>
      <c r="V90" s="221"/>
      <c r="W90" s="221"/>
      <c r="X90" s="221"/>
      <c r="Y90" s="221"/>
      <c r="Z90" s="221"/>
      <c r="AA90" s="221"/>
      <c r="AB90" s="221"/>
      <c r="AC90" s="221"/>
      <c r="AD90" s="221"/>
      <c r="AE90" s="221"/>
      <c r="AF90" s="221"/>
      <c r="AG90" s="221"/>
      <c r="AH90" s="243"/>
      <c r="AI90" s="242"/>
      <c r="AJ90" s="221"/>
      <c r="AK90" s="221"/>
      <c r="AL90" s="221"/>
      <c r="AM90" s="221"/>
      <c r="AN90" s="221"/>
      <c r="AO90" s="221"/>
      <c r="AP90" s="221"/>
      <c r="AQ90" s="221"/>
      <c r="AR90" s="221"/>
      <c r="AS90" s="221"/>
      <c r="AT90" s="221"/>
      <c r="AU90" s="221"/>
      <c r="AV90" s="221"/>
      <c r="AW90" s="221"/>
      <c r="AX90" s="221"/>
      <c r="AY90" s="243"/>
    </row>
    <row r="91" spans="1:51" ht="12.75" customHeight="1" x14ac:dyDescent="0.2">
      <c r="A91" s="242"/>
      <c r="B91" s="221"/>
      <c r="C91" s="221"/>
      <c r="D91" s="221"/>
      <c r="E91" s="221"/>
      <c r="F91" s="221"/>
      <c r="G91" s="221"/>
      <c r="H91" s="221"/>
      <c r="I91" s="221"/>
      <c r="J91" s="221"/>
      <c r="K91" s="221"/>
      <c r="L91" s="221"/>
      <c r="M91" s="221"/>
      <c r="N91" s="221"/>
      <c r="O91" s="221"/>
      <c r="P91" s="221"/>
      <c r="Q91" s="243"/>
      <c r="R91" s="242"/>
      <c r="S91" s="221"/>
      <c r="T91" s="221"/>
      <c r="U91" s="221"/>
      <c r="V91" s="221"/>
      <c r="W91" s="221"/>
      <c r="X91" s="221"/>
      <c r="Y91" s="221"/>
      <c r="Z91" s="221"/>
      <c r="AA91" s="221"/>
      <c r="AB91" s="221"/>
      <c r="AC91" s="221"/>
      <c r="AD91" s="221"/>
      <c r="AE91" s="221"/>
      <c r="AF91" s="221"/>
      <c r="AG91" s="221"/>
      <c r="AH91" s="243"/>
      <c r="AI91" s="242"/>
      <c r="AJ91" s="221"/>
      <c r="AK91" s="221"/>
      <c r="AL91" s="221"/>
      <c r="AM91" s="221"/>
      <c r="AN91" s="221"/>
      <c r="AO91" s="221"/>
      <c r="AP91" s="221"/>
      <c r="AQ91" s="221"/>
      <c r="AR91" s="221"/>
      <c r="AS91" s="221"/>
      <c r="AT91" s="221"/>
      <c r="AU91" s="221"/>
      <c r="AV91" s="221"/>
      <c r="AW91" s="221"/>
      <c r="AX91" s="221"/>
      <c r="AY91" s="243"/>
    </row>
    <row r="92" spans="1:51" ht="12.75" customHeight="1" x14ac:dyDescent="0.2">
      <c r="A92" s="242"/>
      <c r="B92" s="221"/>
      <c r="C92" s="221"/>
      <c r="D92" s="221"/>
      <c r="E92" s="221"/>
      <c r="F92" s="221"/>
      <c r="G92" s="221"/>
      <c r="H92" s="221"/>
      <c r="I92" s="221"/>
      <c r="J92" s="221"/>
      <c r="K92" s="221"/>
      <c r="L92" s="221"/>
      <c r="M92" s="221"/>
      <c r="N92" s="221"/>
      <c r="O92" s="221"/>
      <c r="P92" s="221"/>
      <c r="Q92" s="243"/>
      <c r="R92" s="242"/>
      <c r="S92" s="221"/>
      <c r="T92" s="221"/>
      <c r="U92" s="221"/>
      <c r="V92" s="221"/>
      <c r="W92" s="221"/>
      <c r="X92" s="221"/>
      <c r="Y92" s="221"/>
      <c r="Z92" s="221"/>
      <c r="AA92" s="221"/>
      <c r="AB92" s="221"/>
      <c r="AC92" s="221"/>
      <c r="AD92" s="221"/>
      <c r="AE92" s="221"/>
      <c r="AF92" s="221"/>
      <c r="AG92" s="221"/>
      <c r="AH92" s="243"/>
      <c r="AI92" s="242"/>
      <c r="AJ92" s="221"/>
      <c r="AK92" s="221"/>
      <c r="AL92" s="221"/>
      <c r="AM92" s="221"/>
      <c r="AN92" s="221"/>
      <c r="AO92" s="221"/>
      <c r="AP92" s="221"/>
      <c r="AQ92" s="221"/>
      <c r="AR92" s="221"/>
      <c r="AS92" s="221"/>
      <c r="AT92" s="221"/>
      <c r="AU92" s="221"/>
      <c r="AV92" s="221"/>
      <c r="AW92" s="221"/>
      <c r="AX92" s="221"/>
      <c r="AY92" s="243"/>
    </row>
    <row r="93" spans="1:51" ht="12.75" customHeight="1" x14ac:dyDescent="0.2">
      <c r="A93" s="242"/>
      <c r="B93" s="221"/>
      <c r="C93" s="221"/>
      <c r="D93" s="221"/>
      <c r="E93" s="221"/>
      <c r="F93" s="221"/>
      <c r="G93" s="221"/>
      <c r="H93" s="221"/>
      <c r="I93" s="221"/>
      <c r="J93" s="221"/>
      <c r="K93" s="221"/>
      <c r="L93" s="221"/>
      <c r="M93" s="221"/>
      <c r="N93" s="221"/>
      <c r="O93" s="221"/>
      <c r="P93" s="221"/>
      <c r="Q93" s="243"/>
      <c r="R93" s="242"/>
      <c r="S93" s="221"/>
      <c r="T93" s="221"/>
      <c r="U93" s="221"/>
      <c r="V93" s="221"/>
      <c r="W93" s="221"/>
      <c r="X93" s="221"/>
      <c r="Y93" s="221"/>
      <c r="Z93" s="221"/>
      <c r="AA93" s="221"/>
      <c r="AB93" s="221"/>
      <c r="AC93" s="221"/>
      <c r="AD93" s="221"/>
      <c r="AE93" s="221"/>
      <c r="AF93" s="221"/>
      <c r="AG93" s="221"/>
      <c r="AH93" s="243"/>
      <c r="AI93" s="242"/>
      <c r="AJ93" s="221"/>
      <c r="AK93" s="221"/>
      <c r="AL93" s="221"/>
      <c r="AM93" s="221"/>
      <c r="AN93" s="221"/>
      <c r="AO93" s="221"/>
      <c r="AP93" s="221"/>
      <c r="AQ93" s="221"/>
      <c r="AR93" s="221"/>
      <c r="AS93" s="221"/>
      <c r="AT93" s="221"/>
      <c r="AU93" s="221"/>
      <c r="AV93" s="221"/>
      <c r="AW93" s="221"/>
      <c r="AX93" s="221"/>
      <c r="AY93" s="243"/>
    </row>
    <row r="94" spans="1:51" ht="12.75" customHeight="1" x14ac:dyDescent="0.2">
      <c r="A94" s="242"/>
      <c r="B94" s="221"/>
      <c r="C94" s="221"/>
      <c r="D94" s="221"/>
      <c r="E94" s="221"/>
      <c r="F94" s="221"/>
      <c r="G94" s="221"/>
      <c r="H94" s="221"/>
      <c r="I94" s="221"/>
      <c r="J94" s="221"/>
      <c r="K94" s="221"/>
      <c r="L94" s="221"/>
      <c r="M94" s="221"/>
      <c r="N94" s="221"/>
      <c r="O94" s="221"/>
      <c r="P94" s="221"/>
      <c r="Q94" s="243"/>
      <c r="R94" s="242"/>
      <c r="S94" s="221"/>
      <c r="T94" s="221"/>
      <c r="U94" s="221"/>
      <c r="V94" s="221"/>
      <c r="W94" s="221"/>
      <c r="X94" s="221"/>
      <c r="Y94" s="221"/>
      <c r="Z94" s="221"/>
      <c r="AA94" s="221"/>
      <c r="AB94" s="221"/>
      <c r="AC94" s="221"/>
      <c r="AD94" s="221"/>
      <c r="AE94" s="221"/>
      <c r="AF94" s="221"/>
      <c r="AG94" s="221"/>
      <c r="AH94" s="243"/>
      <c r="AI94" s="242"/>
      <c r="AJ94" s="221"/>
      <c r="AK94" s="221"/>
      <c r="AL94" s="221"/>
      <c r="AM94" s="221"/>
      <c r="AN94" s="221"/>
      <c r="AO94" s="221"/>
      <c r="AP94" s="221"/>
      <c r="AQ94" s="221"/>
      <c r="AR94" s="221"/>
      <c r="AS94" s="221"/>
      <c r="AT94" s="221"/>
      <c r="AU94" s="221"/>
      <c r="AV94" s="221"/>
      <c r="AW94" s="221"/>
      <c r="AX94" s="221"/>
      <c r="AY94" s="243"/>
    </row>
    <row r="95" spans="1:51" ht="12.75" customHeight="1" x14ac:dyDescent="0.2">
      <c r="A95" s="242"/>
      <c r="B95" s="221"/>
      <c r="C95" s="221"/>
      <c r="D95" s="221"/>
      <c r="E95" s="221"/>
      <c r="F95" s="221"/>
      <c r="G95" s="221"/>
      <c r="H95" s="221"/>
      <c r="I95" s="221"/>
      <c r="J95" s="221"/>
      <c r="K95" s="221"/>
      <c r="L95" s="221"/>
      <c r="M95" s="221"/>
      <c r="N95" s="221"/>
      <c r="O95" s="221"/>
      <c r="P95" s="221"/>
      <c r="Q95" s="243"/>
      <c r="R95" s="242"/>
      <c r="S95" s="221"/>
      <c r="T95" s="221"/>
      <c r="U95" s="221"/>
      <c r="V95" s="221"/>
      <c r="W95" s="221"/>
      <c r="X95" s="221"/>
      <c r="Y95" s="221"/>
      <c r="Z95" s="221"/>
      <c r="AA95" s="221"/>
      <c r="AB95" s="221"/>
      <c r="AC95" s="221"/>
      <c r="AD95" s="221"/>
      <c r="AE95" s="221"/>
      <c r="AF95" s="221"/>
      <c r="AG95" s="221"/>
      <c r="AH95" s="243"/>
      <c r="AI95" s="242"/>
      <c r="AJ95" s="221"/>
      <c r="AK95" s="221"/>
      <c r="AL95" s="221"/>
      <c r="AM95" s="221"/>
      <c r="AN95" s="221"/>
      <c r="AO95" s="221"/>
      <c r="AP95" s="221"/>
      <c r="AQ95" s="221"/>
      <c r="AR95" s="221"/>
      <c r="AS95" s="221"/>
      <c r="AT95" s="221"/>
      <c r="AU95" s="221"/>
      <c r="AV95" s="221"/>
      <c r="AW95" s="221"/>
      <c r="AX95" s="221"/>
      <c r="AY95" s="243"/>
    </row>
    <row r="96" spans="1:51" ht="12.75" customHeight="1" x14ac:dyDescent="0.2">
      <c r="A96" s="242"/>
      <c r="B96" s="221"/>
      <c r="C96" s="221"/>
      <c r="D96" s="221"/>
      <c r="E96" s="221"/>
      <c r="F96" s="221"/>
      <c r="G96" s="221"/>
      <c r="H96" s="221"/>
      <c r="I96" s="221"/>
      <c r="J96" s="221"/>
      <c r="K96" s="221"/>
      <c r="L96" s="221"/>
      <c r="M96" s="221"/>
      <c r="N96" s="221"/>
      <c r="O96" s="221"/>
      <c r="P96" s="221"/>
      <c r="Q96" s="243"/>
      <c r="R96" s="242"/>
      <c r="S96" s="221"/>
      <c r="T96" s="221"/>
      <c r="U96" s="221"/>
      <c r="V96" s="221"/>
      <c r="W96" s="221"/>
      <c r="X96" s="221"/>
      <c r="Y96" s="221"/>
      <c r="Z96" s="221"/>
      <c r="AA96" s="221"/>
      <c r="AB96" s="221"/>
      <c r="AC96" s="221"/>
      <c r="AD96" s="221"/>
      <c r="AE96" s="221"/>
      <c r="AF96" s="221"/>
      <c r="AG96" s="221"/>
      <c r="AH96" s="243"/>
      <c r="AI96" s="242"/>
      <c r="AJ96" s="221"/>
      <c r="AK96" s="221"/>
      <c r="AL96" s="221"/>
      <c r="AM96" s="221"/>
      <c r="AN96" s="221"/>
      <c r="AO96" s="221"/>
      <c r="AP96" s="221"/>
      <c r="AQ96" s="221"/>
      <c r="AR96" s="221"/>
      <c r="AS96" s="221"/>
      <c r="AT96" s="221"/>
      <c r="AU96" s="221"/>
      <c r="AV96" s="221"/>
      <c r="AW96" s="221"/>
      <c r="AX96" s="221"/>
      <c r="AY96" s="243"/>
    </row>
    <row r="97" spans="1:51" ht="12.75" customHeight="1" x14ac:dyDescent="0.2">
      <c r="A97" s="242"/>
      <c r="B97" s="221"/>
      <c r="C97" s="221"/>
      <c r="D97" s="221"/>
      <c r="E97" s="221"/>
      <c r="F97" s="221"/>
      <c r="G97" s="221"/>
      <c r="H97" s="221"/>
      <c r="I97" s="221"/>
      <c r="J97" s="221"/>
      <c r="K97" s="221"/>
      <c r="L97" s="221"/>
      <c r="M97" s="221"/>
      <c r="N97" s="221"/>
      <c r="O97" s="221"/>
      <c r="P97" s="221"/>
      <c r="Q97" s="243"/>
      <c r="R97" s="242"/>
      <c r="S97" s="221"/>
      <c r="T97" s="221"/>
      <c r="U97" s="221"/>
      <c r="V97" s="221"/>
      <c r="W97" s="221"/>
      <c r="X97" s="221"/>
      <c r="Y97" s="221"/>
      <c r="Z97" s="221"/>
      <c r="AA97" s="221"/>
      <c r="AB97" s="221"/>
      <c r="AC97" s="221"/>
      <c r="AD97" s="221"/>
      <c r="AE97" s="221"/>
      <c r="AF97" s="221"/>
      <c r="AG97" s="221"/>
      <c r="AH97" s="243"/>
      <c r="AI97" s="242"/>
      <c r="AJ97" s="221"/>
      <c r="AK97" s="221"/>
      <c r="AL97" s="221"/>
      <c r="AM97" s="221"/>
      <c r="AN97" s="221"/>
      <c r="AO97" s="221"/>
      <c r="AP97" s="221"/>
      <c r="AQ97" s="221"/>
      <c r="AR97" s="221"/>
      <c r="AS97" s="221"/>
      <c r="AT97" s="221"/>
      <c r="AU97" s="221"/>
      <c r="AV97" s="221"/>
      <c r="AW97" s="221"/>
      <c r="AX97" s="221"/>
      <c r="AY97" s="243"/>
    </row>
    <row r="98" spans="1:51" ht="12.75" customHeight="1" x14ac:dyDescent="0.2">
      <c r="A98" s="242"/>
      <c r="B98" s="221"/>
      <c r="C98" s="221"/>
      <c r="D98" s="221"/>
      <c r="E98" s="221"/>
      <c r="F98" s="221"/>
      <c r="G98" s="221"/>
      <c r="H98" s="221"/>
      <c r="I98" s="221"/>
      <c r="J98" s="221"/>
      <c r="K98" s="221"/>
      <c r="L98" s="221"/>
      <c r="M98" s="221"/>
      <c r="N98" s="221"/>
      <c r="O98" s="221"/>
      <c r="P98" s="221"/>
      <c r="Q98" s="243"/>
      <c r="R98" s="242"/>
      <c r="S98" s="221"/>
      <c r="T98" s="221"/>
      <c r="U98" s="221"/>
      <c r="V98" s="221"/>
      <c r="W98" s="221"/>
      <c r="X98" s="221"/>
      <c r="Y98" s="221"/>
      <c r="Z98" s="221"/>
      <c r="AA98" s="221"/>
      <c r="AB98" s="221"/>
      <c r="AC98" s="221"/>
      <c r="AD98" s="221"/>
      <c r="AE98" s="221"/>
      <c r="AF98" s="221"/>
      <c r="AG98" s="221"/>
      <c r="AH98" s="243"/>
      <c r="AI98" s="242"/>
      <c r="AJ98" s="221"/>
      <c r="AK98" s="221"/>
      <c r="AL98" s="221"/>
      <c r="AM98" s="221"/>
      <c r="AN98" s="221"/>
      <c r="AO98" s="221"/>
      <c r="AP98" s="221"/>
      <c r="AQ98" s="221"/>
      <c r="AR98" s="221"/>
      <c r="AS98" s="221"/>
      <c r="AT98" s="221"/>
      <c r="AU98" s="221"/>
      <c r="AV98" s="221"/>
      <c r="AW98" s="221"/>
      <c r="AX98" s="221"/>
      <c r="AY98" s="243"/>
    </row>
    <row r="99" spans="1:51" ht="12.75" customHeight="1" x14ac:dyDescent="0.2">
      <c r="A99" s="242"/>
      <c r="B99" s="221"/>
      <c r="C99" s="221"/>
      <c r="D99" s="221"/>
      <c r="E99" s="221"/>
      <c r="F99" s="221"/>
      <c r="G99" s="221"/>
      <c r="H99" s="221"/>
      <c r="I99" s="221"/>
      <c r="J99" s="221"/>
      <c r="K99" s="221"/>
      <c r="L99" s="221"/>
      <c r="M99" s="221"/>
      <c r="N99" s="221"/>
      <c r="O99" s="221"/>
      <c r="P99" s="221"/>
      <c r="Q99" s="243"/>
      <c r="R99" s="242"/>
      <c r="S99" s="221"/>
      <c r="T99" s="221"/>
      <c r="U99" s="221"/>
      <c r="V99" s="221"/>
      <c r="W99" s="221"/>
      <c r="X99" s="221"/>
      <c r="Y99" s="221"/>
      <c r="Z99" s="221"/>
      <c r="AA99" s="221"/>
      <c r="AB99" s="221"/>
      <c r="AC99" s="221"/>
      <c r="AD99" s="221"/>
      <c r="AE99" s="221"/>
      <c r="AF99" s="221"/>
      <c r="AG99" s="221"/>
      <c r="AH99" s="243"/>
      <c r="AI99" s="242"/>
      <c r="AJ99" s="221"/>
      <c r="AK99" s="221"/>
      <c r="AL99" s="221"/>
      <c r="AM99" s="221"/>
      <c r="AN99" s="221"/>
      <c r="AO99" s="221"/>
      <c r="AP99" s="221"/>
      <c r="AQ99" s="221"/>
      <c r="AR99" s="221"/>
      <c r="AS99" s="221"/>
      <c r="AT99" s="221"/>
      <c r="AU99" s="221"/>
      <c r="AV99" s="221"/>
      <c r="AW99" s="221"/>
      <c r="AX99" s="221"/>
      <c r="AY99" s="243"/>
    </row>
    <row r="100" spans="1:51" ht="12.75" customHeight="1" x14ac:dyDescent="0.2">
      <c r="A100" s="242"/>
      <c r="B100" s="221"/>
      <c r="C100" s="221"/>
      <c r="D100" s="221"/>
      <c r="E100" s="221"/>
      <c r="F100" s="221"/>
      <c r="G100" s="221"/>
      <c r="H100" s="221"/>
      <c r="I100" s="221"/>
      <c r="J100" s="221"/>
      <c r="K100" s="221"/>
      <c r="L100" s="221"/>
      <c r="M100" s="221"/>
      <c r="N100" s="221"/>
      <c r="O100" s="221"/>
      <c r="P100" s="221"/>
      <c r="Q100" s="243"/>
      <c r="R100" s="242"/>
      <c r="S100" s="221"/>
      <c r="T100" s="221"/>
      <c r="U100" s="221"/>
      <c r="V100" s="221"/>
      <c r="W100" s="221"/>
      <c r="X100" s="221"/>
      <c r="Y100" s="221"/>
      <c r="Z100" s="221"/>
      <c r="AA100" s="221"/>
      <c r="AB100" s="221"/>
      <c r="AC100" s="221"/>
      <c r="AD100" s="221"/>
      <c r="AE100" s="221"/>
      <c r="AF100" s="221"/>
      <c r="AG100" s="221"/>
      <c r="AH100" s="243"/>
      <c r="AI100" s="242"/>
      <c r="AJ100" s="221"/>
      <c r="AK100" s="221"/>
      <c r="AL100" s="221"/>
      <c r="AM100" s="221"/>
      <c r="AN100" s="221"/>
      <c r="AO100" s="221"/>
      <c r="AP100" s="221"/>
      <c r="AQ100" s="221"/>
      <c r="AR100" s="221"/>
      <c r="AS100" s="221"/>
      <c r="AT100" s="221"/>
      <c r="AU100" s="221"/>
      <c r="AV100" s="221"/>
      <c r="AW100" s="221"/>
      <c r="AX100" s="221"/>
      <c r="AY100" s="243"/>
    </row>
    <row r="101" spans="1:51" ht="12.75" customHeight="1" x14ac:dyDescent="0.2">
      <c r="A101" s="242"/>
      <c r="B101" s="221"/>
      <c r="C101" s="221"/>
      <c r="D101" s="221"/>
      <c r="E101" s="221"/>
      <c r="F101" s="221"/>
      <c r="G101" s="221"/>
      <c r="H101" s="221"/>
      <c r="I101" s="221"/>
      <c r="J101" s="221"/>
      <c r="K101" s="221"/>
      <c r="L101" s="221"/>
      <c r="M101" s="221"/>
      <c r="N101" s="221"/>
      <c r="O101" s="221"/>
      <c r="P101" s="221"/>
      <c r="Q101" s="243"/>
      <c r="R101" s="242"/>
      <c r="S101" s="221"/>
      <c r="T101" s="221"/>
      <c r="U101" s="221"/>
      <c r="V101" s="221"/>
      <c r="W101" s="221"/>
      <c r="X101" s="221"/>
      <c r="Y101" s="221"/>
      <c r="Z101" s="221"/>
      <c r="AA101" s="221"/>
      <c r="AB101" s="221"/>
      <c r="AC101" s="221"/>
      <c r="AD101" s="221"/>
      <c r="AE101" s="221"/>
      <c r="AF101" s="221"/>
      <c r="AG101" s="221"/>
      <c r="AH101" s="243"/>
      <c r="AI101" s="242"/>
      <c r="AJ101" s="221"/>
      <c r="AK101" s="221"/>
      <c r="AL101" s="221"/>
      <c r="AM101" s="221"/>
      <c r="AN101" s="221"/>
      <c r="AO101" s="221"/>
      <c r="AP101" s="221"/>
      <c r="AQ101" s="221"/>
      <c r="AR101" s="221"/>
      <c r="AS101" s="221"/>
      <c r="AT101" s="221"/>
      <c r="AU101" s="221"/>
      <c r="AV101" s="221"/>
      <c r="AW101" s="221"/>
      <c r="AX101" s="221"/>
      <c r="AY101" s="243"/>
    </row>
    <row r="102" spans="1:51" ht="12.75" customHeight="1" x14ac:dyDescent="0.2">
      <c r="A102" s="242"/>
      <c r="B102" s="221"/>
      <c r="C102" s="221"/>
      <c r="D102" s="221"/>
      <c r="E102" s="221"/>
      <c r="F102" s="221"/>
      <c r="G102" s="221"/>
      <c r="H102" s="221"/>
      <c r="I102" s="221"/>
      <c r="J102" s="221"/>
      <c r="K102" s="221"/>
      <c r="L102" s="221"/>
      <c r="M102" s="221"/>
      <c r="N102" s="221"/>
      <c r="O102" s="221"/>
      <c r="P102" s="221"/>
      <c r="Q102" s="243"/>
      <c r="R102" s="242"/>
      <c r="S102" s="221"/>
      <c r="T102" s="221"/>
      <c r="U102" s="221"/>
      <c r="V102" s="221"/>
      <c r="W102" s="221"/>
      <c r="X102" s="221"/>
      <c r="Y102" s="221"/>
      <c r="Z102" s="221"/>
      <c r="AA102" s="221"/>
      <c r="AB102" s="221"/>
      <c r="AC102" s="221"/>
      <c r="AD102" s="221"/>
      <c r="AE102" s="221"/>
      <c r="AF102" s="221"/>
      <c r="AG102" s="221"/>
      <c r="AH102" s="243"/>
      <c r="AI102" s="242"/>
      <c r="AJ102" s="221"/>
      <c r="AK102" s="221"/>
      <c r="AL102" s="221"/>
      <c r="AM102" s="221"/>
      <c r="AN102" s="221"/>
      <c r="AO102" s="221"/>
      <c r="AP102" s="221"/>
      <c r="AQ102" s="221"/>
      <c r="AR102" s="221"/>
      <c r="AS102" s="221"/>
      <c r="AT102" s="221"/>
      <c r="AU102" s="221"/>
      <c r="AV102" s="221"/>
      <c r="AW102" s="221"/>
      <c r="AX102" s="221"/>
      <c r="AY102" s="243"/>
    </row>
    <row r="103" spans="1:51" ht="12.75" customHeight="1" x14ac:dyDescent="0.2">
      <c r="A103" s="242"/>
      <c r="B103" s="221"/>
      <c r="C103" s="221"/>
      <c r="D103" s="221"/>
      <c r="E103" s="221"/>
      <c r="F103" s="221"/>
      <c r="G103" s="221"/>
      <c r="H103" s="221"/>
      <c r="I103" s="221"/>
      <c r="J103" s="221"/>
      <c r="K103" s="221"/>
      <c r="L103" s="221"/>
      <c r="M103" s="221"/>
      <c r="N103" s="221"/>
      <c r="O103" s="221"/>
      <c r="P103" s="221"/>
      <c r="Q103" s="243"/>
      <c r="R103" s="242"/>
      <c r="S103" s="221"/>
      <c r="T103" s="221"/>
      <c r="U103" s="221"/>
      <c r="V103" s="221"/>
      <c r="W103" s="221"/>
      <c r="X103" s="221"/>
      <c r="Y103" s="221"/>
      <c r="Z103" s="221"/>
      <c r="AA103" s="221"/>
      <c r="AB103" s="221"/>
      <c r="AC103" s="221"/>
      <c r="AD103" s="221"/>
      <c r="AE103" s="221"/>
      <c r="AF103" s="221"/>
      <c r="AG103" s="221"/>
      <c r="AH103" s="243"/>
      <c r="AI103" s="242"/>
      <c r="AJ103" s="221"/>
      <c r="AK103" s="221"/>
      <c r="AL103" s="221"/>
      <c r="AM103" s="221"/>
      <c r="AN103" s="221"/>
      <c r="AO103" s="221"/>
      <c r="AP103" s="221"/>
      <c r="AQ103" s="221"/>
      <c r="AR103" s="221"/>
      <c r="AS103" s="221"/>
      <c r="AT103" s="221"/>
      <c r="AU103" s="221"/>
      <c r="AV103" s="221"/>
      <c r="AW103" s="221"/>
      <c r="AX103" s="221"/>
      <c r="AY103" s="243"/>
    </row>
    <row r="104" spans="1:51" ht="12.75" customHeight="1" x14ac:dyDescent="0.2">
      <c r="A104" s="242"/>
      <c r="B104" s="221"/>
      <c r="C104" s="221"/>
      <c r="D104" s="221"/>
      <c r="E104" s="221"/>
      <c r="F104" s="221"/>
      <c r="G104" s="221"/>
      <c r="H104" s="221"/>
      <c r="I104" s="221"/>
      <c r="J104" s="221"/>
      <c r="K104" s="221"/>
      <c r="L104" s="221"/>
      <c r="M104" s="221"/>
      <c r="N104" s="221"/>
      <c r="O104" s="221"/>
      <c r="P104" s="221"/>
      <c r="Q104" s="243"/>
      <c r="R104" s="242"/>
      <c r="S104" s="221"/>
      <c r="T104" s="221"/>
      <c r="U104" s="221"/>
      <c r="V104" s="221"/>
      <c r="W104" s="221"/>
      <c r="X104" s="221"/>
      <c r="Y104" s="221"/>
      <c r="Z104" s="221"/>
      <c r="AA104" s="221"/>
      <c r="AB104" s="221"/>
      <c r="AC104" s="221"/>
      <c r="AD104" s="221"/>
      <c r="AE104" s="221"/>
      <c r="AF104" s="221"/>
      <c r="AG104" s="221"/>
      <c r="AH104" s="243"/>
      <c r="AI104" s="242"/>
      <c r="AJ104" s="221"/>
      <c r="AK104" s="221"/>
      <c r="AL104" s="221"/>
      <c r="AM104" s="221"/>
      <c r="AN104" s="221"/>
      <c r="AO104" s="221"/>
      <c r="AP104" s="221"/>
      <c r="AQ104" s="221"/>
      <c r="AR104" s="221"/>
      <c r="AS104" s="221"/>
      <c r="AT104" s="221"/>
      <c r="AU104" s="221"/>
      <c r="AV104" s="221"/>
      <c r="AW104" s="221"/>
      <c r="AX104" s="221"/>
      <c r="AY104" s="243"/>
    </row>
    <row r="105" spans="1:51" ht="12.75" customHeight="1" x14ac:dyDescent="0.2">
      <c r="A105" s="242"/>
      <c r="B105" s="221"/>
      <c r="C105" s="221"/>
      <c r="D105" s="221"/>
      <c r="E105" s="221"/>
      <c r="F105" s="221"/>
      <c r="G105" s="221"/>
      <c r="H105" s="221"/>
      <c r="I105" s="221"/>
      <c r="J105" s="221"/>
      <c r="K105" s="221"/>
      <c r="L105" s="221"/>
      <c r="M105" s="221"/>
      <c r="N105" s="221"/>
      <c r="O105" s="221"/>
      <c r="P105" s="221"/>
      <c r="Q105" s="243"/>
      <c r="R105" s="242"/>
      <c r="S105" s="221"/>
      <c r="T105" s="221"/>
      <c r="U105" s="221"/>
      <c r="V105" s="221"/>
      <c r="W105" s="221"/>
      <c r="X105" s="221"/>
      <c r="Y105" s="221"/>
      <c r="Z105" s="221"/>
      <c r="AA105" s="221"/>
      <c r="AB105" s="221"/>
      <c r="AC105" s="221"/>
      <c r="AD105" s="221"/>
      <c r="AE105" s="221"/>
      <c r="AF105" s="221"/>
      <c r="AG105" s="221"/>
      <c r="AH105" s="243"/>
      <c r="AI105" s="242"/>
      <c r="AJ105" s="221"/>
      <c r="AK105" s="221"/>
      <c r="AL105" s="221"/>
      <c r="AM105" s="221"/>
      <c r="AN105" s="221"/>
      <c r="AO105" s="221"/>
      <c r="AP105" s="221"/>
      <c r="AQ105" s="221"/>
      <c r="AR105" s="221"/>
      <c r="AS105" s="221"/>
      <c r="AT105" s="221"/>
      <c r="AU105" s="221"/>
      <c r="AV105" s="221"/>
      <c r="AW105" s="221"/>
      <c r="AX105" s="221"/>
      <c r="AY105" s="243"/>
    </row>
    <row r="106" spans="1:51" ht="12.75" customHeight="1" x14ac:dyDescent="0.2">
      <c r="A106" s="242"/>
      <c r="B106" s="221"/>
      <c r="C106" s="221"/>
      <c r="D106" s="221"/>
      <c r="E106" s="221"/>
      <c r="F106" s="221"/>
      <c r="G106" s="221"/>
      <c r="H106" s="221"/>
      <c r="I106" s="221"/>
      <c r="J106" s="221"/>
      <c r="K106" s="221"/>
      <c r="L106" s="221"/>
      <c r="M106" s="221"/>
      <c r="N106" s="221"/>
      <c r="O106" s="221"/>
      <c r="P106" s="221"/>
      <c r="Q106" s="243"/>
      <c r="R106" s="242"/>
      <c r="S106" s="221"/>
      <c r="T106" s="221"/>
      <c r="U106" s="221"/>
      <c r="V106" s="221"/>
      <c r="W106" s="221"/>
      <c r="X106" s="221"/>
      <c r="Y106" s="221"/>
      <c r="Z106" s="221"/>
      <c r="AA106" s="221"/>
      <c r="AB106" s="221"/>
      <c r="AC106" s="221"/>
      <c r="AD106" s="221"/>
      <c r="AE106" s="221"/>
      <c r="AF106" s="221"/>
      <c r="AG106" s="221"/>
      <c r="AH106" s="243"/>
      <c r="AI106" s="242"/>
      <c r="AJ106" s="221"/>
      <c r="AK106" s="221"/>
      <c r="AL106" s="221"/>
      <c r="AM106" s="221"/>
      <c r="AN106" s="221"/>
      <c r="AO106" s="221"/>
      <c r="AP106" s="221"/>
      <c r="AQ106" s="221"/>
      <c r="AR106" s="221"/>
      <c r="AS106" s="221"/>
      <c r="AT106" s="221"/>
      <c r="AU106" s="221"/>
      <c r="AV106" s="221"/>
      <c r="AW106" s="221"/>
      <c r="AX106" s="221"/>
      <c r="AY106" s="243"/>
    </row>
    <row r="107" spans="1:51" ht="12.75" customHeight="1" x14ac:dyDescent="0.2">
      <c r="A107" s="242"/>
      <c r="B107" s="221"/>
      <c r="C107" s="221"/>
      <c r="D107" s="221"/>
      <c r="E107" s="221"/>
      <c r="F107" s="221"/>
      <c r="G107" s="221"/>
      <c r="H107" s="221"/>
      <c r="I107" s="221"/>
      <c r="J107" s="221"/>
      <c r="K107" s="221"/>
      <c r="L107" s="221"/>
      <c r="M107" s="221"/>
      <c r="N107" s="221"/>
      <c r="O107" s="221"/>
      <c r="P107" s="221"/>
      <c r="Q107" s="243"/>
      <c r="R107" s="242"/>
      <c r="S107" s="221"/>
      <c r="T107" s="221"/>
      <c r="U107" s="221"/>
      <c r="V107" s="221"/>
      <c r="W107" s="221"/>
      <c r="X107" s="221"/>
      <c r="Y107" s="221"/>
      <c r="Z107" s="221"/>
      <c r="AA107" s="221"/>
      <c r="AB107" s="221"/>
      <c r="AC107" s="221"/>
      <c r="AD107" s="221"/>
      <c r="AE107" s="221"/>
      <c r="AF107" s="221"/>
      <c r="AG107" s="221"/>
      <c r="AH107" s="243"/>
      <c r="AI107" s="242"/>
      <c r="AJ107" s="221"/>
      <c r="AK107" s="221"/>
      <c r="AL107" s="221"/>
      <c r="AM107" s="221"/>
      <c r="AN107" s="221"/>
      <c r="AO107" s="221"/>
      <c r="AP107" s="221"/>
      <c r="AQ107" s="221"/>
      <c r="AR107" s="221"/>
      <c r="AS107" s="221"/>
      <c r="AT107" s="221"/>
      <c r="AU107" s="221"/>
      <c r="AV107" s="221"/>
      <c r="AW107" s="221"/>
      <c r="AX107" s="221"/>
      <c r="AY107" s="243"/>
    </row>
    <row r="108" spans="1:51" ht="12.75" customHeight="1" x14ac:dyDescent="0.2">
      <c r="A108" s="242"/>
      <c r="B108" s="221"/>
      <c r="C108" s="221"/>
      <c r="D108" s="221"/>
      <c r="E108" s="221"/>
      <c r="F108" s="221"/>
      <c r="G108" s="221"/>
      <c r="H108" s="221"/>
      <c r="I108" s="221"/>
      <c r="J108" s="221"/>
      <c r="K108" s="221"/>
      <c r="L108" s="221"/>
      <c r="M108" s="221"/>
      <c r="N108" s="221"/>
      <c r="O108" s="221"/>
      <c r="P108" s="221"/>
      <c r="Q108" s="243"/>
      <c r="R108" s="242"/>
      <c r="S108" s="221"/>
      <c r="T108" s="221"/>
      <c r="U108" s="221"/>
      <c r="V108" s="221"/>
      <c r="W108" s="221"/>
      <c r="X108" s="221"/>
      <c r="Y108" s="221"/>
      <c r="Z108" s="221"/>
      <c r="AA108" s="221"/>
      <c r="AB108" s="221"/>
      <c r="AC108" s="221"/>
      <c r="AD108" s="221"/>
      <c r="AE108" s="221"/>
      <c r="AF108" s="221"/>
      <c r="AG108" s="221"/>
      <c r="AH108" s="243"/>
      <c r="AI108" s="242"/>
      <c r="AJ108" s="221"/>
      <c r="AK108" s="221"/>
      <c r="AL108" s="221"/>
      <c r="AM108" s="221"/>
      <c r="AN108" s="221"/>
      <c r="AO108" s="221"/>
      <c r="AP108" s="221"/>
      <c r="AQ108" s="221"/>
      <c r="AR108" s="221"/>
      <c r="AS108" s="221"/>
      <c r="AT108" s="221"/>
      <c r="AU108" s="221"/>
      <c r="AV108" s="221"/>
      <c r="AW108" s="221"/>
      <c r="AX108" s="221"/>
      <c r="AY108" s="243"/>
    </row>
    <row r="109" spans="1:51" ht="12.75" customHeight="1" x14ac:dyDescent="0.2">
      <c r="A109" s="242"/>
      <c r="B109" s="221"/>
      <c r="C109" s="221"/>
      <c r="D109" s="221"/>
      <c r="E109" s="221"/>
      <c r="F109" s="221"/>
      <c r="G109" s="221"/>
      <c r="H109" s="221"/>
      <c r="I109" s="221"/>
      <c r="J109" s="221"/>
      <c r="K109" s="221"/>
      <c r="L109" s="221"/>
      <c r="M109" s="221"/>
      <c r="N109" s="221"/>
      <c r="O109" s="221"/>
      <c r="P109" s="221"/>
      <c r="Q109" s="243"/>
      <c r="R109" s="242"/>
      <c r="S109" s="221"/>
      <c r="T109" s="221"/>
      <c r="U109" s="221"/>
      <c r="V109" s="221"/>
      <c r="W109" s="221"/>
      <c r="X109" s="221"/>
      <c r="Y109" s="221"/>
      <c r="Z109" s="221"/>
      <c r="AA109" s="221"/>
      <c r="AB109" s="221"/>
      <c r="AC109" s="221"/>
      <c r="AD109" s="221"/>
      <c r="AE109" s="221"/>
      <c r="AF109" s="221"/>
      <c r="AG109" s="221"/>
      <c r="AH109" s="243"/>
      <c r="AI109" s="242"/>
      <c r="AJ109" s="221"/>
      <c r="AK109" s="221"/>
      <c r="AL109" s="221"/>
      <c r="AM109" s="221"/>
      <c r="AN109" s="221"/>
      <c r="AO109" s="221"/>
      <c r="AP109" s="221"/>
      <c r="AQ109" s="221"/>
      <c r="AR109" s="221"/>
      <c r="AS109" s="221"/>
      <c r="AT109" s="221"/>
      <c r="AU109" s="221"/>
      <c r="AV109" s="221"/>
      <c r="AW109" s="221"/>
      <c r="AX109" s="221"/>
      <c r="AY109" s="243"/>
    </row>
    <row r="110" spans="1:51" ht="12.75" customHeight="1" x14ac:dyDescent="0.2">
      <c r="A110" s="242"/>
      <c r="B110" s="221"/>
      <c r="C110" s="221"/>
      <c r="D110" s="221"/>
      <c r="E110" s="221"/>
      <c r="F110" s="221"/>
      <c r="G110" s="221"/>
      <c r="H110" s="221"/>
      <c r="I110" s="221"/>
      <c r="J110" s="221"/>
      <c r="K110" s="221"/>
      <c r="L110" s="221"/>
      <c r="M110" s="221"/>
      <c r="N110" s="221"/>
      <c r="O110" s="221"/>
      <c r="P110" s="221"/>
      <c r="Q110" s="243"/>
      <c r="R110" s="242"/>
      <c r="S110" s="221"/>
      <c r="T110" s="221"/>
      <c r="U110" s="221"/>
      <c r="V110" s="221"/>
      <c r="W110" s="221"/>
      <c r="X110" s="221"/>
      <c r="Y110" s="221"/>
      <c r="Z110" s="221"/>
      <c r="AA110" s="221"/>
      <c r="AB110" s="221"/>
      <c r="AC110" s="221"/>
      <c r="AD110" s="221"/>
      <c r="AE110" s="221"/>
      <c r="AF110" s="221"/>
      <c r="AG110" s="221"/>
      <c r="AH110" s="243"/>
      <c r="AI110" s="242"/>
      <c r="AJ110" s="221"/>
      <c r="AK110" s="221"/>
      <c r="AL110" s="221"/>
      <c r="AM110" s="221"/>
      <c r="AN110" s="221"/>
      <c r="AO110" s="221"/>
      <c r="AP110" s="221"/>
      <c r="AQ110" s="221"/>
      <c r="AR110" s="221"/>
      <c r="AS110" s="221"/>
      <c r="AT110" s="221"/>
      <c r="AU110" s="221"/>
      <c r="AV110" s="221"/>
      <c r="AW110" s="221"/>
      <c r="AX110" s="221"/>
      <c r="AY110" s="243"/>
    </row>
    <row r="111" spans="1:51" ht="12.75" customHeight="1" x14ac:dyDescent="0.2">
      <c r="A111" s="242"/>
      <c r="B111" s="221"/>
      <c r="C111" s="221"/>
      <c r="D111" s="221"/>
      <c r="E111" s="221"/>
      <c r="F111" s="221"/>
      <c r="G111" s="221"/>
      <c r="H111" s="221"/>
      <c r="I111" s="221"/>
      <c r="J111" s="221"/>
      <c r="K111" s="221"/>
      <c r="L111" s="221"/>
      <c r="M111" s="221"/>
      <c r="N111" s="221"/>
      <c r="O111" s="221"/>
      <c r="P111" s="221"/>
      <c r="Q111" s="243"/>
      <c r="R111" s="242"/>
      <c r="S111" s="221"/>
      <c r="T111" s="221"/>
      <c r="U111" s="221"/>
      <c r="V111" s="221"/>
      <c r="W111" s="221"/>
      <c r="X111" s="221"/>
      <c r="Y111" s="221"/>
      <c r="Z111" s="221"/>
      <c r="AA111" s="221"/>
      <c r="AB111" s="221"/>
      <c r="AC111" s="221"/>
      <c r="AD111" s="221"/>
      <c r="AE111" s="221"/>
      <c r="AF111" s="221"/>
      <c r="AG111" s="221"/>
      <c r="AH111" s="243"/>
      <c r="AI111" s="242"/>
      <c r="AJ111" s="221"/>
      <c r="AK111" s="221"/>
      <c r="AL111" s="221"/>
      <c r="AM111" s="221"/>
      <c r="AN111" s="221"/>
      <c r="AO111" s="221"/>
      <c r="AP111" s="221"/>
      <c r="AQ111" s="221"/>
      <c r="AR111" s="221"/>
      <c r="AS111" s="221"/>
      <c r="AT111" s="221"/>
      <c r="AU111" s="221"/>
      <c r="AV111" s="221"/>
      <c r="AW111" s="221"/>
      <c r="AX111" s="221"/>
      <c r="AY111" s="243"/>
    </row>
    <row r="112" spans="1:51" ht="12.75" customHeight="1" x14ac:dyDescent="0.2">
      <c r="A112" s="242"/>
      <c r="B112" s="221"/>
      <c r="C112" s="221"/>
      <c r="D112" s="221"/>
      <c r="E112" s="221"/>
      <c r="F112" s="221"/>
      <c r="G112" s="221"/>
      <c r="H112" s="221"/>
      <c r="I112" s="221"/>
      <c r="J112" s="221"/>
      <c r="K112" s="221"/>
      <c r="L112" s="221"/>
      <c r="M112" s="221"/>
      <c r="N112" s="221"/>
      <c r="O112" s="221"/>
      <c r="P112" s="221"/>
      <c r="Q112" s="243"/>
      <c r="R112" s="242"/>
      <c r="S112" s="221"/>
      <c r="T112" s="221"/>
      <c r="U112" s="221"/>
      <c r="V112" s="221"/>
      <c r="W112" s="221"/>
      <c r="X112" s="221"/>
      <c r="Y112" s="221"/>
      <c r="Z112" s="221"/>
      <c r="AA112" s="221"/>
      <c r="AB112" s="221"/>
      <c r="AC112" s="221"/>
      <c r="AD112" s="221"/>
      <c r="AE112" s="221"/>
      <c r="AF112" s="221"/>
      <c r="AG112" s="221"/>
      <c r="AH112" s="243"/>
      <c r="AI112" s="242"/>
      <c r="AJ112" s="221"/>
      <c r="AK112" s="221"/>
      <c r="AL112" s="221"/>
      <c r="AM112" s="221"/>
      <c r="AN112" s="221"/>
      <c r="AO112" s="221"/>
      <c r="AP112" s="221"/>
      <c r="AQ112" s="221"/>
      <c r="AR112" s="221"/>
      <c r="AS112" s="221"/>
      <c r="AT112" s="221"/>
      <c r="AU112" s="221"/>
      <c r="AV112" s="221"/>
      <c r="AW112" s="221"/>
      <c r="AX112" s="221"/>
      <c r="AY112" s="243"/>
    </row>
    <row r="113" spans="1:51" ht="12.75" customHeight="1" x14ac:dyDescent="0.2">
      <c r="A113" s="242"/>
      <c r="B113" s="221"/>
      <c r="C113" s="221"/>
      <c r="D113" s="221"/>
      <c r="E113" s="221"/>
      <c r="F113" s="221"/>
      <c r="G113" s="221"/>
      <c r="H113" s="221"/>
      <c r="I113" s="221"/>
      <c r="J113" s="221"/>
      <c r="K113" s="221"/>
      <c r="L113" s="221"/>
      <c r="M113" s="221"/>
      <c r="N113" s="221"/>
      <c r="O113" s="221"/>
      <c r="P113" s="221"/>
      <c r="Q113" s="243"/>
      <c r="R113" s="242"/>
      <c r="S113" s="221"/>
      <c r="T113" s="221"/>
      <c r="U113" s="221"/>
      <c r="V113" s="221"/>
      <c r="W113" s="221"/>
      <c r="X113" s="221"/>
      <c r="Y113" s="221"/>
      <c r="Z113" s="221"/>
      <c r="AA113" s="221"/>
      <c r="AB113" s="221"/>
      <c r="AC113" s="221"/>
      <c r="AD113" s="221"/>
      <c r="AE113" s="221"/>
      <c r="AF113" s="221"/>
      <c r="AG113" s="221"/>
      <c r="AH113" s="243"/>
      <c r="AI113" s="242"/>
      <c r="AJ113" s="221"/>
      <c r="AK113" s="221"/>
      <c r="AL113" s="221"/>
      <c r="AM113" s="221"/>
      <c r="AN113" s="221"/>
      <c r="AO113" s="221"/>
      <c r="AP113" s="221"/>
      <c r="AQ113" s="221"/>
      <c r="AR113" s="221"/>
      <c r="AS113" s="221"/>
      <c r="AT113" s="221"/>
      <c r="AU113" s="221"/>
      <c r="AV113" s="221"/>
      <c r="AW113" s="221"/>
      <c r="AX113" s="221"/>
      <c r="AY113" s="243"/>
    </row>
    <row r="114" spans="1:51" ht="12.75" customHeight="1" x14ac:dyDescent="0.2">
      <c r="A114" s="242"/>
      <c r="B114" s="221"/>
      <c r="C114" s="221"/>
      <c r="D114" s="221"/>
      <c r="E114" s="221"/>
      <c r="F114" s="221"/>
      <c r="G114" s="221"/>
      <c r="H114" s="221"/>
      <c r="I114" s="221"/>
      <c r="J114" s="221"/>
      <c r="K114" s="221"/>
      <c r="L114" s="221"/>
      <c r="M114" s="221"/>
      <c r="N114" s="221"/>
      <c r="O114" s="221"/>
      <c r="P114" s="221"/>
      <c r="Q114" s="243"/>
      <c r="R114" s="242"/>
      <c r="S114" s="221"/>
      <c r="T114" s="221"/>
      <c r="U114" s="221"/>
      <c r="V114" s="221"/>
      <c r="W114" s="221"/>
      <c r="X114" s="221"/>
      <c r="Y114" s="221"/>
      <c r="Z114" s="221"/>
      <c r="AA114" s="221"/>
      <c r="AB114" s="221"/>
      <c r="AC114" s="221"/>
      <c r="AD114" s="221"/>
      <c r="AE114" s="221"/>
      <c r="AF114" s="221"/>
      <c r="AG114" s="221"/>
      <c r="AH114" s="243"/>
      <c r="AI114" s="242"/>
      <c r="AJ114" s="221"/>
      <c r="AK114" s="221"/>
      <c r="AL114" s="221"/>
      <c r="AM114" s="221"/>
      <c r="AN114" s="221"/>
      <c r="AO114" s="221"/>
      <c r="AP114" s="221"/>
      <c r="AQ114" s="221"/>
      <c r="AR114" s="221"/>
      <c r="AS114" s="221"/>
      <c r="AT114" s="221"/>
      <c r="AU114" s="221"/>
      <c r="AV114" s="221"/>
      <c r="AW114" s="221"/>
      <c r="AX114" s="221"/>
      <c r="AY114" s="243"/>
    </row>
    <row r="115" spans="1:51" ht="12.75" customHeight="1" x14ac:dyDescent="0.2">
      <c r="A115" s="242"/>
      <c r="B115" s="221"/>
      <c r="C115" s="221"/>
      <c r="D115" s="221"/>
      <c r="E115" s="221"/>
      <c r="F115" s="221"/>
      <c r="G115" s="221"/>
      <c r="H115" s="221"/>
      <c r="I115" s="221"/>
      <c r="J115" s="221"/>
      <c r="K115" s="221"/>
      <c r="L115" s="221"/>
      <c r="M115" s="221"/>
      <c r="N115" s="221"/>
      <c r="O115" s="221"/>
      <c r="P115" s="221"/>
      <c r="Q115" s="243"/>
      <c r="R115" s="242"/>
      <c r="S115" s="221"/>
      <c r="T115" s="221"/>
      <c r="U115" s="221"/>
      <c r="V115" s="221"/>
      <c r="W115" s="221"/>
      <c r="X115" s="221"/>
      <c r="Y115" s="221"/>
      <c r="Z115" s="221"/>
      <c r="AA115" s="221"/>
      <c r="AB115" s="221"/>
      <c r="AC115" s="221"/>
      <c r="AD115" s="221"/>
      <c r="AE115" s="221"/>
      <c r="AF115" s="221"/>
      <c r="AG115" s="221"/>
      <c r="AH115" s="243"/>
      <c r="AI115" s="242"/>
      <c r="AJ115" s="221"/>
      <c r="AK115" s="221"/>
      <c r="AL115" s="221"/>
      <c r="AM115" s="221"/>
      <c r="AN115" s="221"/>
      <c r="AO115" s="221"/>
      <c r="AP115" s="221"/>
      <c r="AQ115" s="221"/>
      <c r="AR115" s="221"/>
      <c r="AS115" s="221"/>
      <c r="AT115" s="221"/>
      <c r="AU115" s="221"/>
      <c r="AV115" s="221"/>
      <c r="AW115" s="221"/>
      <c r="AX115" s="221"/>
      <c r="AY115" s="243"/>
    </row>
    <row r="116" spans="1:51" ht="12.75" customHeight="1" x14ac:dyDescent="0.2">
      <c r="A116" s="544"/>
      <c r="B116" s="225"/>
      <c r="C116" s="225"/>
      <c r="D116" s="225"/>
      <c r="E116" s="225"/>
      <c r="F116" s="225"/>
      <c r="G116" s="225"/>
      <c r="H116" s="225"/>
      <c r="I116" s="225"/>
      <c r="J116" s="225"/>
      <c r="K116" s="225"/>
      <c r="L116" s="225"/>
      <c r="M116" s="225"/>
      <c r="N116" s="225"/>
      <c r="O116" s="225"/>
      <c r="P116" s="225"/>
      <c r="Q116" s="555"/>
      <c r="R116" s="544"/>
      <c r="S116" s="225"/>
      <c r="T116" s="225"/>
      <c r="U116" s="225"/>
      <c r="V116" s="225"/>
      <c r="W116" s="225"/>
      <c r="X116" s="225"/>
      <c r="Y116" s="225"/>
      <c r="Z116" s="225"/>
      <c r="AA116" s="225"/>
      <c r="AB116" s="225"/>
      <c r="AC116" s="225"/>
      <c r="AD116" s="225"/>
      <c r="AE116" s="225"/>
      <c r="AF116" s="225"/>
      <c r="AG116" s="225"/>
      <c r="AH116" s="555"/>
      <c r="AI116" s="544"/>
      <c r="AJ116" s="225"/>
      <c r="AK116" s="225"/>
      <c r="AL116" s="225"/>
      <c r="AM116" s="225"/>
      <c r="AN116" s="225"/>
      <c r="AO116" s="225"/>
      <c r="AP116" s="225"/>
      <c r="AQ116" s="225"/>
      <c r="AR116" s="225"/>
      <c r="AS116" s="225"/>
      <c r="AT116" s="225"/>
      <c r="AU116" s="225"/>
      <c r="AV116" s="225"/>
      <c r="AW116" s="225"/>
      <c r="AX116" s="225"/>
      <c r="AY116" s="555"/>
    </row>
    <row r="117" spans="1:51" ht="12.75" customHeight="1"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row>
    <row r="118" spans="1:51" ht="12.75" customHeight="1"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row>
    <row r="119" spans="1:51" ht="12.75" customHeight="1"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row>
    <row r="120" spans="1:51" ht="12.75" customHeight="1"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row>
    <row r="121" spans="1:51" ht="12.75" customHeight="1"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row>
  </sheetData>
  <sheetProtection algorithmName="SHA-512" hashValue="aLj2i0OF/tLh+Fhppgmfbgs6Pn95rLBCi5kuYHrvyqhykwUCCLy/eUw3CyCbVnfThO40K5KcXPNMoEuX5kpGvw==" saltValue="uFUxcU+kOf9/2mC2El2pkg==" spinCount="100000" sheet="1" scenarios="1" insertHyperlinks="0"/>
  <protectedRanges>
    <protectedRange sqref="A13:AY116 Y3 Y4" name="YellowZone"/>
  </protectedRanges>
  <mergeCells count="8">
    <mergeCell ref="A12:Q12"/>
    <mergeCell ref="R12:AH12"/>
    <mergeCell ref="AI12:AY12"/>
    <mergeCell ref="A1:Q1"/>
    <mergeCell ref="D3:I3"/>
    <mergeCell ref="N3:Q3"/>
    <mergeCell ref="S3:X3"/>
    <mergeCell ref="S4:X4"/>
  </mergeCells>
  <dataValidations count="1">
    <dataValidation type="list" allowBlank="1" showErrorMessage="1" sqref="AF2:AG2 AF6" xr:uid="{00000000-0002-0000-2300-000000000000}">
      <formula1>"Yes,No"</formula1>
    </dataValidation>
  </dataValidations>
  <hyperlinks>
    <hyperlink ref="M9" location="'EV5.5 TSAC Attachment Guidance'!A1" display="Link to guidance notes" xr:uid="{00000000-0004-0000-2300-000000000000}"/>
    <hyperlink ref="M10" location="'Cover Sheet'!A1" display="BACK to COVER SHEET" xr:uid="{00000000-0004-0000-2300-000001000000}"/>
  </hyperlinks>
  <pageMargins left="0.7" right="0.7" top="0.78740157499999996" bottom="0.78740157499999996" header="0" footer="0"/>
  <pageSetup paperSize="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3">
    <tabColor rgb="FFD99594"/>
  </sheetPr>
  <dimension ref="A1:T106"/>
  <sheetViews>
    <sheetView showGridLines="0" workbookViewId="0">
      <selection activeCell="H3" sqref="H3"/>
    </sheetView>
  </sheetViews>
  <sheetFormatPr defaultColWidth="14.42578125" defaultRowHeight="15" customHeight="1" x14ac:dyDescent="0.2"/>
  <cols>
    <col min="1" max="1" width="4.28515625" customWidth="1"/>
    <col min="2" max="2" width="21.42578125" customWidth="1"/>
    <col min="3" max="3" width="37.28515625" customWidth="1"/>
    <col min="4" max="4" width="36.140625" customWidth="1"/>
    <col min="5" max="5" width="20" customWidth="1"/>
    <col min="6" max="6" width="7.42578125" customWidth="1"/>
    <col min="7" max="7" width="9.140625" customWidth="1"/>
    <col min="8" max="8" width="7.42578125" customWidth="1"/>
    <col min="9" max="9" width="6.140625" customWidth="1"/>
    <col min="10" max="28" width="11.42578125" customWidth="1"/>
  </cols>
  <sheetData>
    <row r="1" spans="1:20" ht="12.75" customHeight="1" x14ac:dyDescent="0.25">
      <c r="A1" s="8"/>
      <c r="B1" s="77" t="s">
        <v>129</v>
      </c>
      <c r="C1" s="77"/>
      <c r="D1" s="8"/>
      <c r="E1" s="8"/>
      <c r="F1" s="8"/>
      <c r="G1" s="8"/>
      <c r="H1" s="8"/>
      <c r="I1" s="8"/>
      <c r="J1" s="8"/>
      <c r="K1" s="8"/>
      <c r="L1" s="8"/>
      <c r="M1" s="8"/>
      <c r="N1" s="8"/>
      <c r="O1" s="8"/>
      <c r="P1" s="8"/>
      <c r="Q1" s="8"/>
      <c r="R1" s="8"/>
      <c r="S1" s="8"/>
      <c r="T1" s="8"/>
    </row>
    <row r="2" spans="1:20" ht="12.75" customHeight="1" x14ac:dyDescent="0.25">
      <c r="A2" s="8"/>
      <c r="B2" s="77"/>
      <c r="C2" s="77"/>
      <c r="D2" s="8"/>
      <c r="E2" s="8"/>
      <c r="F2" s="8"/>
      <c r="G2" s="8"/>
      <c r="H2" s="8"/>
      <c r="I2" s="9"/>
      <c r="J2" s="9"/>
      <c r="K2" s="8"/>
      <c r="L2" s="8"/>
      <c r="M2" s="8"/>
      <c r="N2" s="8"/>
      <c r="O2" s="8"/>
      <c r="P2" s="8"/>
      <c r="Q2" s="8"/>
      <c r="R2" s="8"/>
      <c r="S2" s="8"/>
      <c r="T2" s="8"/>
    </row>
    <row r="3" spans="1:20" ht="12.75" customHeight="1" x14ac:dyDescent="0.2">
      <c r="A3" s="8"/>
      <c r="B3" s="1140" t="s">
        <v>693</v>
      </c>
      <c r="C3" s="765"/>
      <c r="D3" s="179" t="str">
        <f>IF(OR(AND(E23="PASS",B11="PASS",D14="Yes",'Cover Sheet'!D17:J17="Internal Combustion"),AND(E38="PASS",E31="PASS",B11="PASS",D14="Yes",'Cover Sheet'!D17:J17="Electric Vehicle")),"PASS","FAIL")</f>
        <v>FAIL</v>
      </c>
      <c r="E3" s="180"/>
      <c r="F3" s="1126"/>
      <c r="G3" s="760"/>
      <c r="H3" s="695" t="s">
        <v>240</v>
      </c>
      <c r="I3" s="694"/>
      <c r="J3" s="317"/>
      <c r="K3" s="317"/>
      <c r="L3" s="317"/>
      <c r="M3" s="317"/>
      <c r="N3" s="317"/>
      <c r="O3" s="317"/>
      <c r="P3" s="317"/>
      <c r="Q3" s="317"/>
      <c r="R3" s="317"/>
      <c r="S3" s="317"/>
      <c r="T3" s="317"/>
    </row>
    <row r="4" spans="1:20" ht="12.75" customHeight="1" x14ac:dyDescent="0.2">
      <c r="A4" s="8"/>
      <c r="B4" s="696"/>
      <c r="C4" s="696"/>
      <c r="D4" s="697"/>
      <c r="E4" s="180"/>
      <c r="F4" s="694"/>
      <c r="G4" s="694"/>
      <c r="H4" s="695"/>
      <c r="I4" s="694"/>
      <c r="J4" s="317"/>
      <c r="K4" s="317"/>
      <c r="L4" s="317"/>
      <c r="M4" s="317"/>
      <c r="N4" s="317"/>
      <c r="O4" s="317"/>
      <c r="P4" s="317"/>
      <c r="Q4" s="317"/>
      <c r="R4" s="317"/>
      <c r="S4" s="317"/>
      <c r="T4" s="317"/>
    </row>
    <row r="5" spans="1:20" ht="12.75" customHeight="1" x14ac:dyDescent="0.2">
      <c r="A5" s="8"/>
      <c r="B5" s="498"/>
      <c r="C5" s="4" t="s">
        <v>694</v>
      </c>
      <c r="D5" s="181" t="s">
        <v>695</v>
      </c>
      <c r="E5" s="181" t="s">
        <v>696</v>
      </c>
      <c r="F5" s="694"/>
      <c r="G5" s="694"/>
      <c r="H5" s="695"/>
      <c r="I5" s="694"/>
      <c r="J5" s="317"/>
      <c r="K5" s="317"/>
      <c r="L5" s="317"/>
      <c r="M5" s="317"/>
      <c r="N5" s="317"/>
      <c r="O5" s="317"/>
      <c r="P5" s="317"/>
      <c r="Q5" s="317"/>
      <c r="R5" s="317"/>
      <c r="S5" s="317"/>
      <c r="T5" s="317"/>
    </row>
    <row r="6" spans="1:20" ht="15" customHeight="1" x14ac:dyDescent="0.2">
      <c r="A6" s="8"/>
      <c r="B6" s="1127" t="s">
        <v>697</v>
      </c>
      <c r="C6" s="8"/>
      <c r="D6" s="182"/>
      <c r="E6" s="698"/>
      <c r="F6" s="694"/>
      <c r="G6" s="694"/>
      <c r="H6" s="695"/>
      <c r="I6" s="694"/>
      <c r="J6" s="317"/>
      <c r="K6" s="317"/>
      <c r="L6" s="317"/>
      <c r="M6" s="317"/>
      <c r="N6" s="317"/>
      <c r="O6" s="317"/>
      <c r="P6" s="317"/>
      <c r="Q6" s="317"/>
      <c r="R6" s="317"/>
      <c r="S6" s="317"/>
      <c r="T6" s="317"/>
    </row>
    <row r="7" spans="1:20" ht="18.75" customHeight="1" x14ac:dyDescent="0.2">
      <c r="A7" s="8"/>
      <c r="B7" s="768"/>
      <c r="C7" s="699" t="s">
        <v>698</v>
      </c>
      <c r="D7" s="183"/>
      <c r="E7" s="184" t="s">
        <v>133</v>
      </c>
      <c r="F7" s="317"/>
      <c r="G7" s="317"/>
      <c r="H7" s="317"/>
      <c r="I7" s="317"/>
      <c r="J7" s="317"/>
      <c r="K7" s="317"/>
      <c r="L7" s="317"/>
      <c r="M7" s="317"/>
      <c r="N7" s="317"/>
      <c r="O7" s="317"/>
      <c r="P7" s="317"/>
      <c r="Q7" s="317"/>
      <c r="R7" s="317"/>
      <c r="S7" s="317"/>
      <c r="T7" s="317"/>
    </row>
    <row r="8" spans="1:20" ht="30" customHeight="1" x14ac:dyDescent="0.2">
      <c r="A8" s="8"/>
      <c r="B8" s="768"/>
      <c r="C8" s="700" t="s">
        <v>699</v>
      </c>
      <c r="D8" s="185"/>
      <c r="E8" s="186" t="s">
        <v>133</v>
      </c>
      <c r="F8" s="694"/>
      <c r="G8" s="694"/>
      <c r="H8" s="695"/>
      <c r="I8" s="694"/>
      <c r="J8" s="317"/>
      <c r="K8" s="317"/>
      <c r="L8" s="317"/>
      <c r="M8" s="317"/>
      <c r="N8" s="317"/>
      <c r="O8" s="317"/>
      <c r="P8" s="317"/>
      <c r="Q8" s="317"/>
      <c r="R8" s="317"/>
      <c r="S8" s="317"/>
      <c r="T8" s="317"/>
    </row>
    <row r="9" spans="1:20" ht="18" customHeight="1" x14ac:dyDescent="0.2">
      <c r="A9" s="8"/>
      <c r="B9" s="768"/>
      <c r="C9" s="701" t="s">
        <v>700</v>
      </c>
      <c r="D9" s="119"/>
      <c r="E9" s="187" t="s">
        <v>133</v>
      </c>
      <c r="F9" s="694"/>
      <c r="G9" s="694"/>
      <c r="H9" s="695"/>
      <c r="I9" s="694"/>
      <c r="J9" s="317"/>
      <c r="K9" s="317"/>
      <c r="L9" s="317"/>
      <c r="M9" s="317"/>
      <c r="N9" s="317"/>
      <c r="O9" s="317"/>
      <c r="P9" s="317"/>
      <c r="Q9" s="317"/>
      <c r="R9" s="317"/>
      <c r="S9" s="317"/>
      <c r="T9" s="317"/>
    </row>
    <row r="10" spans="1:20" ht="15" customHeight="1" x14ac:dyDescent="0.2">
      <c r="A10" s="8"/>
      <c r="B10" s="769"/>
      <c r="C10" s="188"/>
      <c r="D10" s="27"/>
      <c r="E10" s="702"/>
      <c r="F10" s="694"/>
      <c r="G10" s="694"/>
      <c r="H10" s="695"/>
      <c r="I10" s="694"/>
      <c r="J10" s="317"/>
      <c r="K10" s="317"/>
      <c r="L10" s="317"/>
      <c r="M10" s="317"/>
      <c r="N10" s="317"/>
      <c r="O10" s="317"/>
      <c r="P10" s="317"/>
      <c r="Q10" s="317"/>
      <c r="R10" s="317"/>
      <c r="S10" s="317"/>
      <c r="T10" s="317"/>
    </row>
    <row r="11" spans="1:20" ht="25.5" customHeight="1" x14ac:dyDescent="0.2">
      <c r="A11" s="8"/>
      <c r="B11" s="703" t="str">
        <f>IF(AND(E7="Yes",E8="yes",E9="yes",NOT(ISBLANK(D7)),NOT(ISBLANK(D9)),NOT(AND(D7="No direct contact",D9="8mm heat insulation with reflective layer")),D8&gt;=25),"PASS","FAIL")</f>
        <v>FAIL</v>
      </c>
      <c r="C11" s="1128" t="str">
        <f>IF(ISBLANK(D8),"",IF(D8&lt;25,"Insufficient air gap, check design",IF((AND(D7="No direct contact",D9="8mm heat insulation with reflective layer")),"Conduction &amp; Radiation insulation do not match, check input","")))</f>
        <v/>
      </c>
      <c r="D11" s="764"/>
      <c r="E11" s="765"/>
      <c r="F11" s="694"/>
      <c r="G11" s="694"/>
      <c r="H11" s="695"/>
      <c r="I11" s="694"/>
      <c r="J11" s="317"/>
      <c r="K11" s="317"/>
      <c r="L11" s="317"/>
      <c r="M11" s="317"/>
      <c r="N11" s="317"/>
      <c r="O11" s="317"/>
      <c r="P11" s="317"/>
      <c r="Q11" s="317"/>
      <c r="R11" s="317"/>
      <c r="S11" s="317"/>
      <c r="T11" s="317"/>
    </row>
    <row r="12" spans="1:20" ht="12.75" customHeight="1" x14ac:dyDescent="0.2">
      <c r="A12" s="8"/>
      <c r="B12" s="189"/>
      <c r="C12" s="189"/>
      <c r="D12" s="190"/>
      <c r="E12" s="180"/>
      <c r="F12" s="694"/>
      <c r="G12" s="694"/>
      <c r="H12" s="695"/>
      <c r="I12" s="694"/>
      <c r="J12" s="317"/>
      <c r="K12" s="317"/>
      <c r="L12" s="317"/>
      <c r="M12" s="317"/>
      <c r="N12" s="317"/>
      <c r="O12" s="317"/>
      <c r="P12" s="317"/>
      <c r="Q12" s="317"/>
      <c r="R12" s="317"/>
      <c r="S12" s="317"/>
      <c r="T12" s="317"/>
    </row>
    <row r="13" spans="1:20" s="410" customFormat="1" ht="14.85" customHeight="1" x14ac:dyDescent="0.2">
      <c r="A13" s="26"/>
      <c r="B13" s="1134" t="s">
        <v>701</v>
      </c>
      <c r="C13" s="1135"/>
      <c r="D13" s="1138" t="s">
        <v>702</v>
      </c>
      <c r="E13" s="1139"/>
      <c r="F13" s="704"/>
      <c r="G13" s="704"/>
      <c r="H13" s="705"/>
      <c r="I13" s="704"/>
      <c r="J13" s="706"/>
      <c r="K13" s="706"/>
      <c r="L13" s="706"/>
      <c r="M13" s="706"/>
      <c r="N13" s="706"/>
      <c r="O13" s="706"/>
      <c r="P13" s="706"/>
      <c r="Q13" s="706"/>
      <c r="R13" s="706"/>
      <c r="S13" s="706"/>
      <c r="T13" s="706"/>
    </row>
    <row r="14" spans="1:20" ht="12.75" customHeight="1" x14ac:dyDescent="0.2">
      <c r="A14" s="8"/>
      <c r="B14" s="1134" t="s">
        <v>703</v>
      </c>
      <c r="C14" s="1135"/>
      <c r="D14" s="1136" t="s">
        <v>133</v>
      </c>
      <c r="E14" s="1137"/>
      <c r="F14" s="694"/>
      <c r="G14" s="694"/>
      <c r="H14" s="695"/>
      <c r="I14" s="694"/>
      <c r="J14" s="317"/>
      <c r="K14" s="317"/>
      <c r="L14" s="317"/>
      <c r="M14" s="317"/>
      <c r="N14" s="317"/>
      <c r="O14" s="317"/>
      <c r="P14" s="317"/>
      <c r="Q14" s="317"/>
      <c r="R14" s="317"/>
      <c r="S14" s="317"/>
      <c r="T14" s="317"/>
    </row>
    <row r="15" spans="1:20" ht="12.75" customHeight="1" x14ac:dyDescent="0.2">
      <c r="A15" s="8"/>
      <c r="B15" s="189"/>
      <c r="C15" s="189"/>
      <c r="D15" s="190"/>
      <c r="E15" s="180"/>
      <c r="F15" s="694"/>
      <c r="G15" s="694"/>
      <c r="H15" s="695"/>
      <c r="I15" s="694"/>
      <c r="J15" s="317"/>
      <c r="K15" s="317"/>
      <c r="L15" s="317"/>
      <c r="M15" s="317"/>
      <c r="N15" s="317"/>
      <c r="O15" s="317"/>
      <c r="P15" s="317"/>
      <c r="Q15" s="317"/>
      <c r="R15" s="317"/>
      <c r="S15" s="317"/>
      <c r="T15" s="317"/>
    </row>
    <row r="16" spans="1:20" ht="12.75" customHeight="1" x14ac:dyDescent="0.2">
      <c r="A16" s="8"/>
      <c r="B16" s="1131" t="s">
        <v>704</v>
      </c>
      <c r="C16" s="404" t="s">
        <v>705</v>
      </c>
      <c r="D16" s="392" t="s">
        <v>706</v>
      </c>
      <c r="E16" s="393"/>
      <c r="F16" s="707"/>
      <c r="G16" s="317"/>
      <c r="H16" s="317"/>
      <c r="I16" s="317"/>
      <c r="J16" s="317"/>
      <c r="K16" s="317"/>
      <c r="L16" s="317"/>
      <c r="M16" s="317"/>
      <c r="N16" s="317"/>
      <c r="O16" s="317"/>
      <c r="P16" s="317"/>
      <c r="Q16" s="317"/>
      <c r="R16" s="317"/>
      <c r="S16" s="317"/>
      <c r="T16" s="317"/>
    </row>
    <row r="17" spans="1:20" ht="12.75" customHeight="1" x14ac:dyDescent="0.2">
      <c r="A17" s="8"/>
      <c r="B17" s="1132"/>
      <c r="C17" s="1129"/>
      <c r="D17" s="1130"/>
      <c r="E17" s="394"/>
      <c r="F17" s="708"/>
      <c r="G17" s="390"/>
      <c r="H17" s="389"/>
      <c r="I17" s="390"/>
      <c r="J17" s="317"/>
      <c r="K17" s="317"/>
      <c r="L17" s="317"/>
      <c r="M17" s="317"/>
      <c r="N17" s="317"/>
      <c r="O17" s="317"/>
      <c r="P17" s="317"/>
      <c r="Q17" s="317"/>
      <c r="R17" s="317"/>
      <c r="S17" s="317"/>
      <c r="T17" s="317"/>
    </row>
    <row r="18" spans="1:20" ht="12.75" customHeight="1" x14ac:dyDescent="0.2">
      <c r="A18" s="8"/>
      <c r="B18" s="1132"/>
      <c r="C18" s="761"/>
      <c r="D18" s="768"/>
      <c r="E18" s="395"/>
      <c r="F18" s="708"/>
      <c r="G18" s="390"/>
      <c r="H18" s="389"/>
      <c r="I18" s="390"/>
      <c r="J18" s="317"/>
      <c r="K18" s="317"/>
      <c r="L18" s="317"/>
      <c r="M18" s="317"/>
      <c r="N18" s="317"/>
      <c r="O18" s="317"/>
      <c r="P18" s="317"/>
      <c r="Q18" s="317"/>
      <c r="R18" s="317"/>
      <c r="S18" s="317"/>
      <c r="T18" s="317"/>
    </row>
    <row r="19" spans="1:20" ht="12.75" customHeight="1" x14ac:dyDescent="0.2">
      <c r="A19" s="8"/>
      <c r="B19" s="1132"/>
      <c r="C19" s="761"/>
      <c r="D19" s="768"/>
      <c r="E19" s="395"/>
      <c r="F19" s="317"/>
      <c r="G19" s="390"/>
      <c r="H19" s="317"/>
      <c r="I19" s="390"/>
      <c r="J19" s="317"/>
      <c r="K19" s="317"/>
      <c r="L19" s="317"/>
      <c r="M19" s="317"/>
      <c r="N19" s="317"/>
      <c r="O19" s="317"/>
      <c r="P19" s="317"/>
      <c r="Q19" s="317"/>
      <c r="R19" s="317"/>
      <c r="S19" s="317"/>
      <c r="T19" s="317"/>
    </row>
    <row r="20" spans="1:20" ht="12.75" customHeight="1" x14ac:dyDescent="0.2">
      <c r="A20" s="8"/>
      <c r="B20" s="1132"/>
      <c r="C20" s="761"/>
      <c r="D20" s="768"/>
      <c r="E20" s="395"/>
      <c r="G20" s="517"/>
      <c r="H20" s="317"/>
      <c r="I20" s="517"/>
      <c r="J20" s="317"/>
      <c r="K20" s="317"/>
      <c r="L20" s="317"/>
      <c r="M20" s="317"/>
      <c r="N20" s="317"/>
      <c r="O20" s="317"/>
      <c r="P20" s="317"/>
      <c r="Q20" s="317"/>
      <c r="R20" s="317"/>
      <c r="S20" s="317"/>
      <c r="T20" s="317"/>
    </row>
    <row r="21" spans="1:20" ht="12.75" customHeight="1" x14ac:dyDescent="0.2">
      <c r="A21" s="8"/>
      <c r="B21" s="1132"/>
      <c r="C21" s="778"/>
      <c r="D21" s="769"/>
      <c r="E21" s="395"/>
      <c r="F21" s="389"/>
      <c r="G21" s="390"/>
      <c r="H21" s="389"/>
      <c r="I21" s="390"/>
      <c r="J21" s="317"/>
      <c r="K21" s="317"/>
      <c r="L21" s="317"/>
      <c r="M21" s="317"/>
      <c r="N21" s="317"/>
      <c r="O21" s="317"/>
      <c r="P21" s="317"/>
      <c r="Q21" s="317"/>
      <c r="R21" s="317"/>
      <c r="S21" s="317"/>
      <c r="T21" s="317"/>
    </row>
    <row r="22" spans="1:20" ht="12.75" customHeight="1" x14ac:dyDescent="0.2">
      <c r="A22" s="8"/>
      <c r="B22" s="1132"/>
      <c r="C22" s="476" t="str">
        <f>IF(D13="UL94 V-0","Thickness for UL94-V0 rating in data sheet","")</f>
        <v>Thickness for UL94-V0 rating in data sheet</v>
      </c>
      <c r="D22" s="477"/>
      <c r="E22" s="473" t="str">
        <f>IF(D13&lt;&gt;"UL94 V-0","",IF(OR(D22=0,ISBLANK(D22)),"FAIL","PASS"))</f>
        <v>FAIL</v>
      </c>
      <c r="F22" s="389"/>
      <c r="G22" s="390"/>
      <c r="H22" s="389"/>
      <c r="I22" s="390"/>
      <c r="J22" s="317"/>
      <c r="K22" s="317"/>
      <c r="L22" s="317"/>
      <c r="M22" s="317"/>
      <c r="N22" s="317"/>
      <c r="O22" s="317"/>
      <c r="P22" s="317"/>
      <c r="Q22" s="317"/>
      <c r="R22" s="317"/>
      <c r="S22" s="317"/>
      <c r="T22" s="317"/>
    </row>
    <row r="23" spans="1:20" ht="12.75" customHeight="1" x14ac:dyDescent="0.2">
      <c r="A23" s="220"/>
      <c r="B23" s="1133"/>
      <c r="C23" s="405" t="s">
        <v>707</v>
      </c>
      <c r="D23" s="396"/>
      <c r="E23" s="397" t="str">
        <f>IF(D13="FAR 25.853(a)(1)(i)",IF(ISBLANK(D23),"FAIL","PASS"),IF(AND(D23&gt;=D22,E22="PASS"),"PASS","FAIL"))</f>
        <v>FAIL</v>
      </c>
      <c r="F23" s="389"/>
      <c r="G23" s="390"/>
      <c r="J23" s="317"/>
      <c r="K23" s="317"/>
      <c r="L23" s="317"/>
      <c r="M23" s="317"/>
      <c r="N23" s="317"/>
      <c r="O23" s="317"/>
      <c r="P23" s="317"/>
      <c r="Q23" s="317"/>
      <c r="R23" s="317"/>
      <c r="S23" s="317"/>
      <c r="T23" s="317"/>
    </row>
    <row r="24" spans="1:20" ht="12.75" customHeight="1" x14ac:dyDescent="0.2">
      <c r="A24" s="220"/>
      <c r="B24" s="391"/>
      <c r="C24" s="317"/>
      <c r="D24" s="389"/>
      <c r="E24" s="390"/>
      <c r="F24" s="389"/>
      <c r="G24" s="390"/>
      <c r="H24" s="389"/>
      <c r="I24" s="390"/>
      <c r="J24" s="317"/>
      <c r="K24" s="317"/>
      <c r="L24" s="317"/>
      <c r="M24" s="317"/>
      <c r="N24" s="317"/>
      <c r="O24" s="317"/>
      <c r="P24" s="317"/>
      <c r="Q24" s="317"/>
      <c r="R24" s="317"/>
      <c r="S24" s="317"/>
      <c r="T24" s="317"/>
    </row>
    <row r="25" spans="1:20" ht="12.75" customHeight="1" x14ac:dyDescent="0.2">
      <c r="A25" s="8"/>
      <c r="B25" s="1131" t="s">
        <v>708</v>
      </c>
      <c r="C25" s="400" t="s">
        <v>705</v>
      </c>
      <c r="D25" s="398" t="s">
        <v>706</v>
      </c>
      <c r="E25" s="399"/>
      <c r="F25" s="389"/>
      <c r="G25" s="8"/>
      <c r="H25" s="389"/>
      <c r="I25" s="390"/>
      <c r="J25" s="317"/>
      <c r="K25" s="317"/>
      <c r="L25" s="317"/>
      <c r="M25" s="317"/>
      <c r="N25" s="317"/>
      <c r="O25" s="317"/>
      <c r="P25" s="317"/>
      <c r="Q25" s="317"/>
      <c r="R25" s="317"/>
      <c r="S25" s="317"/>
      <c r="T25" s="317"/>
    </row>
    <row r="26" spans="1:20" ht="12.75" customHeight="1" x14ac:dyDescent="0.2">
      <c r="A26" s="8"/>
      <c r="B26" s="1132"/>
      <c r="C26" s="401" t="s">
        <v>709</v>
      </c>
      <c r="D26" s="1142"/>
      <c r="E26" s="1141"/>
      <c r="F26" s="389"/>
      <c r="G26" s="390"/>
      <c r="H26" s="389"/>
      <c r="I26" s="390"/>
      <c r="J26" s="317"/>
      <c r="K26" s="317"/>
      <c r="L26" s="317"/>
      <c r="M26" s="317"/>
      <c r="N26" s="317"/>
      <c r="O26" s="317"/>
      <c r="P26" s="317"/>
      <c r="Q26" s="317"/>
      <c r="R26" s="317"/>
      <c r="S26" s="317"/>
      <c r="T26" s="317"/>
    </row>
    <row r="27" spans="1:20" ht="12.75" customHeight="1" x14ac:dyDescent="0.2">
      <c r="A27" s="8"/>
      <c r="B27" s="1132"/>
      <c r="C27" s="1143"/>
      <c r="D27" s="761"/>
      <c r="E27" s="768"/>
      <c r="F27" s="317"/>
      <c r="G27" s="8"/>
      <c r="H27" s="317"/>
      <c r="I27" s="390"/>
      <c r="J27" s="317"/>
      <c r="K27" s="317"/>
      <c r="L27" s="317"/>
      <c r="M27" s="317"/>
      <c r="N27" s="317"/>
      <c r="O27" s="317"/>
      <c r="P27" s="317"/>
      <c r="Q27" s="317"/>
      <c r="R27" s="317"/>
      <c r="S27" s="317"/>
      <c r="T27" s="317"/>
    </row>
    <row r="28" spans="1:20" ht="12.75" customHeight="1" x14ac:dyDescent="0.2">
      <c r="A28" s="8"/>
      <c r="B28" s="1132"/>
      <c r="C28" s="761"/>
      <c r="D28" s="761"/>
      <c r="E28" s="768"/>
      <c r="F28" s="317"/>
      <c r="G28" s="390"/>
      <c r="H28" s="317"/>
      <c r="I28" s="390"/>
      <c r="J28" s="317"/>
      <c r="K28" s="317"/>
      <c r="L28" s="317"/>
      <c r="M28" s="317"/>
      <c r="N28" s="317"/>
      <c r="O28" s="317"/>
      <c r="P28" s="317"/>
      <c r="Q28" s="317"/>
      <c r="R28" s="317"/>
      <c r="S28" s="317"/>
      <c r="T28" s="317"/>
    </row>
    <row r="29" spans="1:20" ht="12.75" customHeight="1" x14ac:dyDescent="0.2">
      <c r="A29" s="8"/>
      <c r="B29" s="1132"/>
      <c r="C29" s="761"/>
      <c r="D29" s="761"/>
      <c r="E29" s="768"/>
      <c r="F29" s="317"/>
      <c r="G29" s="517"/>
      <c r="H29" s="317"/>
      <c r="I29" s="517"/>
      <c r="J29" s="317"/>
      <c r="K29" s="317"/>
      <c r="L29" s="317"/>
      <c r="M29" s="317"/>
      <c r="N29" s="317"/>
      <c r="O29" s="317"/>
      <c r="P29" s="317"/>
      <c r="Q29" s="317"/>
      <c r="R29" s="317"/>
      <c r="S29" s="317"/>
      <c r="T29" s="317"/>
    </row>
    <row r="30" spans="1:20" ht="12.75" customHeight="1" x14ac:dyDescent="0.2">
      <c r="A30" s="8"/>
      <c r="B30" s="1132"/>
      <c r="C30" s="778"/>
      <c r="D30" s="778"/>
      <c r="E30" s="769"/>
      <c r="F30" s="389"/>
      <c r="G30" s="390"/>
      <c r="H30" s="389"/>
      <c r="I30" s="390"/>
      <c r="J30" s="389"/>
      <c r="K30" s="390"/>
      <c r="L30" s="317"/>
      <c r="M30" s="317"/>
      <c r="N30" s="317"/>
      <c r="O30" s="317"/>
      <c r="P30" s="317"/>
      <c r="Q30" s="317"/>
      <c r="R30" s="317"/>
      <c r="S30" s="317"/>
      <c r="T30" s="317"/>
    </row>
    <row r="31" spans="1:20" ht="12.75" customHeight="1" x14ac:dyDescent="0.2">
      <c r="A31" s="8"/>
      <c r="B31" s="1132"/>
      <c r="C31" s="220" t="s">
        <v>710</v>
      </c>
      <c r="D31" s="156"/>
      <c r="E31" s="685" t="str">
        <f>IF(D31&gt;=0.5,"PASS","FAIL")</f>
        <v>FAIL</v>
      </c>
      <c r="F31" s="389"/>
      <c r="G31" s="390"/>
      <c r="H31" s="389"/>
      <c r="I31" s="390"/>
      <c r="J31" s="317"/>
      <c r="K31" s="317"/>
      <c r="L31" s="317"/>
      <c r="M31" s="317"/>
      <c r="N31" s="317"/>
      <c r="O31" s="317"/>
      <c r="P31" s="317"/>
      <c r="Q31" s="317"/>
      <c r="R31" s="317"/>
      <c r="S31" s="317"/>
      <c r="T31" s="317"/>
    </row>
    <row r="32" spans="1:20" ht="12.75" customHeight="1" x14ac:dyDescent="0.2">
      <c r="A32" s="8"/>
      <c r="B32" s="1132"/>
      <c r="C32" s="402" t="s">
        <v>711</v>
      </c>
      <c r="D32" s="1144"/>
      <c r="E32" s="591"/>
      <c r="F32" s="389"/>
      <c r="G32" s="390"/>
      <c r="H32" s="389"/>
      <c r="I32" s="390"/>
      <c r="J32" s="317"/>
      <c r="K32" s="317"/>
      <c r="L32" s="317"/>
      <c r="M32" s="317"/>
      <c r="N32" s="317"/>
      <c r="O32" s="317"/>
      <c r="P32" s="317"/>
      <c r="Q32" s="317"/>
      <c r="R32" s="317"/>
      <c r="S32" s="317"/>
      <c r="T32" s="317"/>
    </row>
    <row r="33" spans="1:20" ht="12.75" customHeight="1" x14ac:dyDescent="0.2">
      <c r="A33" s="8"/>
      <c r="B33" s="1132"/>
      <c r="C33" s="1143"/>
      <c r="D33" s="768"/>
      <c r="E33" s="591"/>
      <c r="F33" s="389"/>
      <c r="G33" s="390"/>
      <c r="H33" s="389"/>
      <c r="I33" s="390"/>
      <c r="J33" s="317"/>
      <c r="K33" s="317"/>
      <c r="L33" s="317"/>
      <c r="M33" s="317"/>
      <c r="N33" s="317"/>
      <c r="O33" s="317"/>
      <c r="P33" s="317"/>
      <c r="Q33" s="317"/>
      <c r="R33" s="317"/>
      <c r="S33" s="317"/>
      <c r="T33" s="317"/>
    </row>
    <row r="34" spans="1:20" ht="12.75" customHeight="1" x14ac:dyDescent="0.2">
      <c r="A34" s="8"/>
      <c r="B34" s="1132"/>
      <c r="C34" s="761"/>
      <c r="D34" s="768"/>
      <c r="E34" s="591"/>
      <c r="F34" s="389"/>
      <c r="G34" s="390"/>
      <c r="H34" s="389"/>
      <c r="I34" s="390"/>
      <c r="J34" s="317"/>
      <c r="K34" s="317"/>
      <c r="L34" s="317"/>
      <c r="M34" s="317"/>
      <c r="N34" s="317"/>
      <c r="O34" s="317"/>
      <c r="P34" s="317"/>
      <c r="Q34" s="317"/>
      <c r="R34" s="317"/>
      <c r="S34" s="317"/>
      <c r="T34" s="317"/>
    </row>
    <row r="35" spans="1:20" ht="12.75" customHeight="1" x14ac:dyDescent="0.2">
      <c r="A35" s="8"/>
      <c r="B35" s="1132"/>
      <c r="C35" s="761"/>
      <c r="D35" s="768"/>
      <c r="E35" s="591"/>
      <c r="F35" s="389"/>
      <c r="G35" s="390"/>
      <c r="H35" s="389"/>
      <c r="I35" s="390"/>
      <c r="J35" s="317"/>
      <c r="K35" s="317"/>
      <c r="L35" s="317"/>
      <c r="M35" s="317"/>
      <c r="N35" s="317"/>
      <c r="O35" s="317"/>
      <c r="P35" s="317"/>
      <c r="Q35" s="317"/>
      <c r="R35" s="317"/>
      <c r="S35" s="317"/>
      <c r="T35" s="317"/>
    </row>
    <row r="36" spans="1:20" ht="12.75" customHeight="1" x14ac:dyDescent="0.2">
      <c r="A36" s="8"/>
      <c r="B36" s="1132"/>
      <c r="C36" s="778"/>
      <c r="D36" s="769"/>
      <c r="E36" s="591"/>
      <c r="F36" s="389"/>
      <c r="G36" s="390"/>
      <c r="H36" s="389"/>
      <c r="I36" s="390"/>
      <c r="J36" s="317"/>
      <c r="K36" s="317"/>
      <c r="L36" s="317"/>
      <c r="M36" s="317"/>
      <c r="N36" s="317"/>
      <c r="O36" s="317"/>
      <c r="P36" s="317"/>
      <c r="Q36" s="317"/>
      <c r="R36" s="317"/>
      <c r="S36" s="317"/>
      <c r="T36" s="317"/>
    </row>
    <row r="37" spans="1:20" ht="12.75" customHeight="1" x14ac:dyDescent="0.2">
      <c r="A37" s="8"/>
      <c r="B37" s="1132"/>
      <c r="C37" s="474" t="str">
        <f>IF(D13="UL94 V-0","Thickness for UL94-V0 rating in data sheet","")</f>
        <v>Thickness for UL94-V0 rating in data sheet</v>
      </c>
      <c r="D37" s="475"/>
      <c r="E37" s="488" t="str">
        <f>IF(D13&lt;&gt;"UL94 V-0","",IF(OR(D37=0,ISBLANK(D37)),"FAIL","PASS"))</f>
        <v>FAIL</v>
      </c>
      <c r="F37" s="389"/>
      <c r="G37" s="390"/>
      <c r="H37" s="389"/>
      <c r="I37" s="390"/>
      <c r="J37" s="317"/>
      <c r="K37" s="317"/>
      <c r="L37" s="317"/>
      <c r="M37" s="317"/>
      <c r="N37" s="317"/>
      <c r="O37" s="317"/>
      <c r="P37" s="317"/>
      <c r="Q37" s="317"/>
      <c r="R37" s="317"/>
      <c r="S37" s="317"/>
      <c r="T37" s="317"/>
    </row>
    <row r="38" spans="1:20" ht="12.75" customHeight="1" x14ac:dyDescent="0.2">
      <c r="A38" s="8"/>
      <c r="B38" s="1133"/>
      <c r="C38" s="403" t="s">
        <v>707</v>
      </c>
      <c r="D38" s="156"/>
      <c r="E38" s="488" t="str">
        <f>IF(D13="FAR 25.853(a)(1)(i)",IF(ISBLANK(D38),"FAIL","PASS"),IF(AND(D38&gt;=D37,E37="PASS"),"PASS","FAIL"))</f>
        <v>FAIL</v>
      </c>
      <c r="F38" s="389"/>
      <c r="G38" s="390"/>
      <c r="H38" s="389"/>
      <c r="I38" s="390"/>
      <c r="J38" s="317"/>
      <c r="K38" s="317"/>
      <c r="L38" s="317"/>
      <c r="M38" s="317"/>
      <c r="N38" s="317"/>
      <c r="O38" s="317"/>
      <c r="P38" s="317"/>
      <c r="Q38" s="317"/>
      <c r="R38" s="317"/>
      <c r="S38" s="317"/>
      <c r="T38" s="317"/>
    </row>
    <row r="39" spans="1:20" ht="12.75" customHeight="1" x14ac:dyDescent="0.2">
      <c r="A39" s="8"/>
      <c r="B39" s="406"/>
      <c r="C39" s="409"/>
      <c r="D39" s="408"/>
      <c r="E39" s="407"/>
      <c r="F39" s="389"/>
      <c r="G39" s="390"/>
      <c r="H39" s="389"/>
      <c r="I39" s="390"/>
      <c r="J39" s="317"/>
      <c r="K39" s="317"/>
      <c r="L39" s="317"/>
      <c r="M39" s="317"/>
      <c r="N39" s="317"/>
      <c r="O39" s="317"/>
      <c r="P39" s="317"/>
      <c r="Q39" s="317"/>
      <c r="R39" s="317"/>
      <c r="S39" s="317"/>
      <c r="T39" s="317"/>
    </row>
    <row r="40" spans="1:20" ht="15" customHeight="1" x14ac:dyDescent="0.2">
      <c r="B40" s="1134" t="s">
        <v>712</v>
      </c>
      <c r="C40" s="1135"/>
      <c r="D40" s="1146" t="s">
        <v>133</v>
      </c>
      <c r="E40" s="1147"/>
    </row>
    <row r="41" spans="1:20" ht="12.75" customHeight="1" x14ac:dyDescent="0.2">
      <c r="A41" s="8"/>
      <c r="B41" s="1134" t="s">
        <v>713</v>
      </c>
      <c r="C41" s="1135"/>
      <c r="D41" s="1136" t="s">
        <v>133</v>
      </c>
      <c r="E41" s="1137"/>
      <c r="F41" s="389"/>
      <c r="G41" s="390"/>
      <c r="H41" s="389"/>
      <c r="I41" s="390"/>
      <c r="J41" s="317"/>
      <c r="K41" s="317"/>
      <c r="L41" s="317"/>
      <c r="M41" s="317"/>
      <c r="N41" s="317"/>
      <c r="O41" s="317"/>
      <c r="P41" s="317"/>
      <c r="Q41" s="317"/>
      <c r="R41" s="317"/>
      <c r="S41" s="317"/>
      <c r="T41" s="317"/>
    </row>
    <row r="42" spans="1:20" ht="12.75" customHeight="1" x14ac:dyDescent="0.2">
      <c r="A42" s="220"/>
      <c r="B42" s="1145"/>
      <c r="C42" s="777"/>
      <c r="D42" s="777"/>
      <c r="E42" s="777"/>
      <c r="F42" s="389"/>
      <c r="G42" s="390"/>
      <c r="H42" s="389"/>
      <c r="I42" s="390"/>
      <c r="J42" s="389"/>
      <c r="K42" s="390"/>
      <c r="L42" s="317"/>
      <c r="M42" s="317"/>
      <c r="N42" s="317"/>
      <c r="O42" s="317"/>
      <c r="P42" s="317"/>
      <c r="Q42" s="317"/>
      <c r="R42" s="317"/>
      <c r="S42" s="317"/>
      <c r="T42" s="317"/>
    </row>
    <row r="43" spans="1:20" ht="12.75" customHeight="1" x14ac:dyDescent="0.2">
      <c r="A43" s="8"/>
      <c r="B43" s="1098" t="s">
        <v>714</v>
      </c>
      <c r="C43" s="772"/>
      <c r="D43" s="772"/>
      <c r="E43" s="773"/>
      <c r="F43" s="317"/>
      <c r="G43" s="317"/>
      <c r="H43" s="317"/>
      <c r="I43" s="317"/>
      <c r="J43" s="317"/>
      <c r="K43" s="317"/>
      <c r="L43" s="317"/>
      <c r="M43" s="317"/>
      <c r="N43" s="317"/>
      <c r="O43" s="317"/>
      <c r="P43" s="317"/>
      <c r="Q43" s="317"/>
      <c r="R43" s="317"/>
      <c r="S43" s="317"/>
      <c r="T43" s="317"/>
    </row>
    <row r="44" spans="1:20" ht="12.75" customHeight="1" x14ac:dyDescent="0.2">
      <c r="A44" s="8"/>
      <c r="B44" s="776"/>
      <c r="C44" s="777"/>
      <c r="D44" s="777"/>
      <c r="E44" s="778"/>
      <c r="F44" s="317"/>
      <c r="G44" s="317"/>
      <c r="H44" s="317"/>
      <c r="I44" s="317"/>
      <c r="J44" s="317"/>
      <c r="K44" s="317"/>
      <c r="L44" s="317"/>
      <c r="M44" s="317"/>
      <c r="N44" s="317"/>
      <c r="O44" s="317"/>
      <c r="P44" s="317"/>
      <c r="Q44" s="317"/>
      <c r="R44" s="317"/>
      <c r="S44" s="317"/>
      <c r="T44" s="317"/>
    </row>
    <row r="45" spans="1:20" ht="12.75" customHeight="1" x14ac:dyDescent="0.2">
      <c r="A45" s="8"/>
      <c r="B45" s="317"/>
      <c r="C45" s="317"/>
      <c r="D45" s="317"/>
      <c r="E45" s="317"/>
      <c r="F45" s="317"/>
      <c r="G45" s="317"/>
      <c r="H45" s="317"/>
      <c r="I45" s="317"/>
      <c r="J45" s="317"/>
      <c r="K45" s="317"/>
      <c r="L45" s="317"/>
      <c r="M45" s="317"/>
      <c r="N45" s="317"/>
      <c r="O45" s="317"/>
      <c r="P45" s="317"/>
      <c r="Q45" s="317"/>
      <c r="R45" s="317"/>
      <c r="S45" s="317"/>
      <c r="T45" s="317"/>
    </row>
    <row r="46" spans="1:20" ht="12.75" customHeight="1" x14ac:dyDescent="0.2">
      <c r="A46" s="8"/>
      <c r="B46" s="549" t="s">
        <v>715</v>
      </c>
      <c r="C46" s="317"/>
      <c r="D46" s="317"/>
      <c r="E46" s="317"/>
      <c r="F46" s="317"/>
      <c r="G46" s="317"/>
      <c r="H46" s="317"/>
      <c r="I46" s="317"/>
      <c r="J46" s="317"/>
      <c r="K46" s="317"/>
      <c r="L46" s="317"/>
      <c r="M46" s="317"/>
      <c r="N46" s="317"/>
      <c r="O46" s="317"/>
      <c r="P46" s="317"/>
      <c r="Q46" s="317"/>
      <c r="R46" s="317"/>
      <c r="S46" s="317"/>
      <c r="T46" s="317"/>
    </row>
    <row r="47" spans="1:20" ht="12.75" customHeight="1" x14ac:dyDescent="0.2">
      <c r="A47" s="8"/>
      <c r="B47" s="559"/>
      <c r="C47" s="224"/>
      <c r="D47" s="224"/>
      <c r="E47" s="224"/>
      <c r="F47" s="224"/>
      <c r="G47" s="224"/>
      <c r="H47" s="224"/>
      <c r="I47" s="224"/>
      <c r="J47" s="224"/>
      <c r="K47" s="224"/>
      <c r="L47" s="224"/>
      <c r="M47" s="224"/>
      <c r="N47" s="224"/>
      <c r="O47" s="560"/>
      <c r="P47" s="317"/>
      <c r="Q47" s="317"/>
      <c r="R47" s="317"/>
      <c r="S47" s="317"/>
      <c r="T47" s="317"/>
    </row>
    <row r="48" spans="1:20" ht="12.75" customHeight="1" x14ac:dyDescent="0.2">
      <c r="A48" s="8"/>
      <c r="B48" s="242"/>
      <c r="C48" s="221"/>
      <c r="D48" s="221"/>
      <c r="E48" s="221"/>
      <c r="F48" s="221"/>
      <c r="G48" s="221"/>
      <c r="H48" s="221"/>
      <c r="I48" s="221"/>
      <c r="J48" s="221"/>
      <c r="K48" s="221"/>
      <c r="L48" s="221"/>
      <c r="M48" s="221"/>
      <c r="N48" s="221"/>
      <c r="O48" s="243"/>
      <c r="P48" s="317"/>
      <c r="Q48" s="317"/>
      <c r="R48" s="317"/>
      <c r="S48" s="317"/>
      <c r="T48" s="317"/>
    </row>
    <row r="49" spans="1:20" ht="12.75" customHeight="1" x14ac:dyDescent="0.2">
      <c r="A49" s="8"/>
      <c r="B49" s="242"/>
      <c r="C49" s="221"/>
      <c r="D49" s="221"/>
      <c r="E49" s="221"/>
      <c r="F49" s="221"/>
      <c r="G49" s="221"/>
      <c r="H49" s="221"/>
      <c r="I49" s="221"/>
      <c r="J49" s="221"/>
      <c r="K49" s="221"/>
      <c r="L49" s="221"/>
      <c r="M49" s="221"/>
      <c r="N49" s="221"/>
      <c r="O49" s="243"/>
      <c r="P49" s="317"/>
      <c r="Q49" s="317"/>
      <c r="R49" s="317"/>
      <c r="S49" s="317"/>
      <c r="T49" s="317"/>
    </row>
    <row r="50" spans="1:20" ht="12.75" customHeight="1" x14ac:dyDescent="0.2">
      <c r="A50" s="8"/>
      <c r="B50" s="242"/>
      <c r="C50" s="221"/>
      <c r="D50" s="221"/>
      <c r="E50" s="221"/>
      <c r="F50" s="221"/>
      <c r="G50" s="221"/>
      <c r="H50" s="221"/>
      <c r="I50" s="221"/>
      <c r="J50" s="221"/>
      <c r="K50" s="221"/>
      <c r="L50" s="221"/>
      <c r="M50" s="221"/>
      <c r="N50" s="221"/>
      <c r="O50" s="243"/>
      <c r="P50" s="317"/>
      <c r="Q50" s="317"/>
      <c r="R50" s="317"/>
      <c r="S50" s="317"/>
      <c r="T50" s="317"/>
    </row>
    <row r="51" spans="1:20" ht="12.75" customHeight="1" x14ac:dyDescent="0.2">
      <c r="A51" s="8"/>
      <c r="B51" s="242"/>
      <c r="C51" s="221"/>
      <c r="D51" s="221"/>
      <c r="E51" s="221"/>
      <c r="F51" s="221"/>
      <c r="G51" s="221"/>
      <c r="H51" s="221"/>
      <c r="I51" s="221"/>
      <c r="J51" s="221"/>
      <c r="K51" s="221"/>
      <c r="L51" s="221"/>
      <c r="M51" s="221"/>
      <c r="N51" s="221"/>
      <c r="O51" s="243"/>
      <c r="P51" s="317"/>
      <c r="Q51" s="317"/>
      <c r="R51" s="317"/>
      <c r="S51" s="317"/>
      <c r="T51" s="317"/>
    </row>
    <row r="52" spans="1:20" ht="12.75" customHeight="1" x14ac:dyDescent="0.2">
      <c r="A52" s="8"/>
      <c r="B52" s="242"/>
      <c r="C52" s="221"/>
      <c r="D52" s="221"/>
      <c r="E52" s="221"/>
      <c r="F52" s="221"/>
      <c r="G52" s="221"/>
      <c r="H52" s="221"/>
      <c r="I52" s="221"/>
      <c r="J52" s="221"/>
      <c r="K52" s="221"/>
      <c r="L52" s="221"/>
      <c r="M52" s="221"/>
      <c r="N52" s="221"/>
      <c r="O52" s="243"/>
      <c r="P52" s="317"/>
      <c r="Q52" s="317"/>
      <c r="R52" s="317"/>
      <c r="S52" s="317"/>
      <c r="T52" s="317"/>
    </row>
    <row r="53" spans="1:20" ht="12.75" customHeight="1" x14ac:dyDescent="0.2">
      <c r="A53" s="8"/>
      <c r="B53" s="242"/>
      <c r="C53" s="221"/>
      <c r="D53" s="221"/>
      <c r="E53" s="221"/>
      <c r="F53" s="221"/>
      <c r="G53" s="221"/>
      <c r="H53" s="221"/>
      <c r="I53" s="221"/>
      <c r="J53" s="221"/>
      <c r="K53" s="221"/>
      <c r="L53" s="221"/>
      <c r="M53" s="221"/>
      <c r="N53" s="221"/>
      <c r="O53" s="243"/>
      <c r="P53" s="317"/>
      <c r="Q53" s="317"/>
      <c r="R53" s="317"/>
      <c r="S53" s="317"/>
      <c r="T53" s="317"/>
    </row>
    <row r="54" spans="1:20" ht="12.75" customHeight="1" x14ac:dyDescent="0.2">
      <c r="A54" s="8"/>
      <c r="B54" s="242"/>
      <c r="C54" s="221"/>
      <c r="D54" s="221"/>
      <c r="E54" s="221"/>
      <c r="F54" s="221"/>
      <c r="G54" s="221"/>
      <c r="H54" s="221"/>
      <c r="I54" s="221"/>
      <c r="J54" s="221"/>
      <c r="K54" s="221"/>
      <c r="L54" s="221"/>
      <c r="M54" s="221"/>
      <c r="N54" s="221"/>
      <c r="O54" s="243"/>
      <c r="P54" s="317"/>
      <c r="Q54" s="317"/>
      <c r="R54" s="317"/>
      <c r="S54" s="317"/>
      <c r="T54" s="317"/>
    </row>
    <row r="55" spans="1:20" ht="12.75" customHeight="1" x14ac:dyDescent="0.2">
      <c r="A55" s="8"/>
      <c r="B55" s="242"/>
      <c r="C55" s="221"/>
      <c r="D55" s="221"/>
      <c r="E55" s="221"/>
      <c r="F55" s="221"/>
      <c r="G55" s="221"/>
      <c r="H55" s="221"/>
      <c r="I55" s="221"/>
      <c r="J55" s="221"/>
      <c r="K55" s="221"/>
      <c r="L55" s="221"/>
      <c r="M55" s="221"/>
      <c r="N55" s="221"/>
      <c r="O55" s="243"/>
      <c r="P55" s="317"/>
      <c r="Q55" s="317"/>
      <c r="R55" s="317"/>
      <c r="S55" s="317"/>
      <c r="T55" s="317"/>
    </row>
    <row r="56" spans="1:20" ht="12.75" customHeight="1" x14ac:dyDescent="0.2">
      <c r="A56" s="8"/>
      <c r="B56" s="242"/>
      <c r="C56" s="221"/>
      <c r="D56" s="221"/>
      <c r="E56" s="221"/>
      <c r="F56" s="221"/>
      <c r="G56" s="221"/>
      <c r="H56" s="221"/>
      <c r="I56" s="221"/>
      <c r="J56" s="221"/>
      <c r="K56" s="221"/>
      <c r="L56" s="221"/>
      <c r="M56" s="221"/>
      <c r="N56" s="221"/>
      <c r="O56" s="243"/>
      <c r="P56" s="317"/>
      <c r="Q56" s="317"/>
      <c r="R56" s="317"/>
      <c r="S56" s="317"/>
      <c r="T56" s="317"/>
    </row>
    <row r="57" spans="1:20" ht="12.75" customHeight="1" x14ac:dyDescent="0.2">
      <c r="A57" s="8"/>
      <c r="B57" s="242"/>
      <c r="C57" s="221"/>
      <c r="D57" s="221"/>
      <c r="E57" s="221"/>
      <c r="F57" s="221"/>
      <c r="G57" s="221"/>
      <c r="H57" s="221"/>
      <c r="I57" s="221"/>
      <c r="J57" s="221"/>
      <c r="K57" s="221"/>
      <c r="L57" s="221"/>
      <c r="M57" s="221"/>
      <c r="N57" s="221"/>
      <c r="O57" s="243"/>
      <c r="P57" s="317"/>
      <c r="Q57" s="317"/>
      <c r="R57" s="317"/>
      <c r="S57" s="317"/>
      <c r="T57" s="317"/>
    </row>
    <row r="58" spans="1:20" ht="12.75" customHeight="1" x14ac:dyDescent="0.2">
      <c r="A58" s="8"/>
      <c r="B58" s="242"/>
      <c r="C58" s="221"/>
      <c r="D58" s="221"/>
      <c r="E58" s="221"/>
      <c r="F58" s="221"/>
      <c r="G58" s="221"/>
      <c r="H58" s="221"/>
      <c r="I58" s="221"/>
      <c r="J58" s="221"/>
      <c r="K58" s="221"/>
      <c r="L58" s="221"/>
      <c r="M58" s="221"/>
      <c r="N58" s="221"/>
      <c r="O58" s="243"/>
      <c r="P58" s="317"/>
      <c r="Q58" s="317"/>
      <c r="R58" s="317"/>
      <c r="S58" s="317"/>
      <c r="T58" s="317"/>
    </row>
    <row r="59" spans="1:20" ht="12.75" customHeight="1" x14ac:dyDescent="0.2">
      <c r="A59" s="8"/>
      <c r="B59" s="242"/>
      <c r="C59" s="221"/>
      <c r="D59" s="221"/>
      <c r="E59" s="221"/>
      <c r="F59" s="221"/>
      <c r="G59" s="221"/>
      <c r="H59" s="221"/>
      <c r="I59" s="221"/>
      <c r="J59" s="221"/>
      <c r="K59" s="221"/>
      <c r="L59" s="221"/>
      <c r="M59" s="221"/>
      <c r="N59" s="221"/>
      <c r="O59" s="243"/>
      <c r="P59" s="317"/>
      <c r="Q59" s="317"/>
      <c r="R59" s="317"/>
      <c r="S59" s="317"/>
      <c r="T59" s="317"/>
    </row>
    <row r="60" spans="1:20" ht="12.75" customHeight="1" x14ac:dyDescent="0.2">
      <c r="A60" s="8"/>
      <c r="B60" s="242"/>
      <c r="C60" s="221"/>
      <c r="D60" s="221"/>
      <c r="E60" s="221"/>
      <c r="F60" s="221"/>
      <c r="G60" s="221"/>
      <c r="H60" s="221"/>
      <c r="I60" s="221"/>
      <c r="J60" s="221"/>
      <c r="K60" s="221"/>
      <c r="L60" s="221"/>
      <c r="M60" s="221"/>
      <c r="N60" s="221"/>
      <c r="O60" s="243"/>
      <c r="P60" s="317"/>
      <c r="Q60" s="317"/>
      <c r="R60" s="317"/>
      <c r="S60" s="317"/>
      <c r="T60" s="317"/>
    </row>
    <row r="61" spans="1:20" ht="12.75" customHeight="1" x14ac:dyDescent="0.2">
      <c r="A61" s="8"/>
      <c r="B61" s="242"/>
      <c r="C61" s="221"/>
      <c r="D61" s="221"/>
      <c r="E61" s="221"/>
      <c r="F61" s="221"/>
      <c r="G61" s="221"/>
      <c r="H61" s="221"/>
      <c r="I61" s="221"/>
      <c r="J61" s="221"/>
      <c r="K61" s="221"/>
      <c r="L61" s="221"/>
      <c r="M61" s="221"/>
      <c r="N61" s="221"/>
      <c r="O61" s="243"/>
      <c r="P61" s="317"/>
      <c r="Q61" s="317"/>
      <c r="R61" s="317"/>
      <c r="S61" s="317"/>
      <c r="T61" s="317"/>
    </row>
    <row r="62" spans="1:20" ht="12.75" customHeight="1" x14ac:dyDescent="0.2">
      <c r="A62" s="8"/>
      <c r="B62" s="242"/>
      <c r="C62" s="221"/>
      <c r="D62" s="221"/>
      <c r="E62" s="221"/>
      <c r="F62" s="221"/>
      <c r="G62" s="221"/>
      <c r="H62" s="221"/>
      <c r="I62" s="221"/>
      <c r="J62" s="221"/>
      <c r="K62" s="221"/>
      <c r="L62" s="221"/>
      <c r="M62" s="221"/>
      <c r="N62" s="221"/>
      <c r="O62" s="243"/>
      <c r="P62" s="317"/>
      <c r="Q62" s="317"/>
      <c r="R62" s="317"/>
      <c r="S62" s="317"/>
      <c r="T62" s="317"/>
    </row>
    <row r="63" spans="1:20" ht="12.75" customHeight="1" x14ac:dyDescent="0.2">
      <c r="A63" s="8"/>
      <c r="B63" s="242"/>
      <c r="C63" s="221"/>
      <c r="D63" s="221"/>
      <c r="E63" s="221"/>
      <c r="F63" s="221"/>
      <c r="G63" s="221"/>
      <c r="H63" s="221"/>
      <c r="I63" s="221"/>
      <c r="J63" s="221"/>
      <c r="K63" s="221"/>
      <c r="L63" s="221"/>
      <c r="M63" s="221"/>
      <c r="N63" s="221"/>
      <c r="O63" s="243"/>
      <c r="P63" s="317"/>
      <c r="Q63" s="317"/>
      <c r="R63" s="317"/>
      <c r="S63" s="317"/>
      <c r="T63" s="317"/>
    </row>
    <row r="64" spans="1:20" ht="12.75" customHeight="1" x14ac:dyDescent="0.2">
      <c r="A64" s="8"/>
      <c r="B64" s="242"/>
      <c r="C64" s="221"/>
      <c r="D64" s="221"/>
      <c r="E64" s="221"/>
      <c r="F64" s="221"/>
      <c r="G64" s="221"/>
      <c r="H64" s="221"/>
      <c r="I64" s="221"/>
      <c r="J64" s="221"/>
      <c r="K64" s="221"/>
      <c r="L64" s="221"/>
      <c r="M64" s="221"/>
      <c r="N64" s="221"/>
      <c r="O64" s="243"/>
      <c r="P64" s="317"/>
      <c r="Q64" s="317"/>
      <c r="R64" s="317"/>
      <c r="S64" s="317"/>
      <c r="T64" s="317"/>
    </row>
    <row r="65" spans="1:20" ht="12.75" customHeight="1" x14ac:dyDescent="0.2">
      <c r="A65" s="8"/>
      <c r="B65" s="242"/>
      <c r="C65" s="221"/>
      <c r="D65" s="221"/>
      <c r="E65" s="221"/>
      <c r="F65" s="221"/>
      <c r="G65" s="221"/>
      <c r="H65" s="221"/>
      <c r="I65" s="221"/>
      <c r="J65" s="221"/>
      <c r="K65" s="221"/>
      <c r="L65" s="221"/>
      <c r="M65" s="221"/>
      <c r="N65" s="221"/>
      <c r="O65" s="243"/>
      <c r="P65" s="317"/>
      <c r="Q65" s="317"/>
      <c r="R65" s="317"/>
      <c r="S65" s="317"/>
      <c r="T65" s="317"/>
    </row>
    <row r="66" spans="1:20" ht="12.75" customHeight="1" x14ac:dyDescent="0.2">
      <c r="A66" s="8"/>
      <c r="B66" s="242"/>
      <c r="C66" s="221"/>
      <c r="D66" s="221"/>
      <c r="E66" s="221"/>
      <c r="F66" s="221"/>
      <c r="G66" s="221"/>
      <c r="H66" s="221"/>
      <c r="I66" s="221"/>
      <c r="J66" s="221"/>
      <c r="K66" s="221"/>
      <c r="L66" s="221"/>
      <c r="M66" s="221"/>
      <c r="N66" s="221"/>
      <c r="O66" s="243"/>
      <c r="P66" s="317"/>
      <c r="Q66" s="317"/>
      <c r="R66" s="317"/>
      <c r="S66" s="317"/>
      <c r="T66" s="317"/>
    </row>
    <row r="67" spans="1:20" ht="12.75" customHeight="1" x14ac:dyDescent="0.2">
      <c r="A67" s="8"/>
      <c r="B67" s="242"/>
      <c r="C67" s="221"/>
      <c r="D67" s="221"/>
      <c r="E67" s="221"/>
      <c r="F67" s="221"/>
      <c r="G67" s="221"/>
      <c r="H67" s="221"/>
      <c r="I67" s="221"/>
      <c r="J67" s="221"/>
      <c r="K67" s="221"/>
      <c r="L67" s="221"/>
      <c r="M67" s="221"/>
      <c r="N67" s="221"/>
      <c r="O67" s="243"/>
      <c r="P67" s="317"/>
      <c r="Q67" s="317"/>
      <c r="R67" s="317"/>
      <c r="S67" s="317"/>
      <c r="T67" s="317"/>
    </row>
    <row r="68" spans="1:20" ht="12.75" customHeight="1" x14ac:dyDescent="0.2">
      <c r="A68" s="8"/>
      <c r="B68" s="242"/>
      <c r="C68" s="221"/>
      <c r="D68" s="221"/>
      <c r="E68" s="221"/>
      <c r="F68" s="221"/>
      <c r="G68" s="221"/>
      <c r="H68" s="221"/>
      <c r="I68" s="221"/>
      <c r="J68" s="221"/>
      <c r="K68" s="221"/>
      <c r="L68" s="221"/>
      <c r="M68" s="221"/>
      <c r="N68" s="221"/>
      <c r="O68" s="243"/>
      <c r="P68" s="317"/>
      <c r="Q68" s="317"/>
      <c r="R68" s="317"/>
      <c r="S68" s="317"/>
      <c r="T68" s="317"/>
    </row>
    <row r="69" spans="1:20" ht="12.75" customHeight="1" x14ac:dyDescent="0.2">
      <c r="A69" s="8"/>
      <c r="B69" s="242"/>
      <c r="C69" s="221"/>
      <c r="D69" s="221"/>
      <c r="E69" s="221"/>
      <c r="F69" s="221"/>
      <c r="G69" s="221"/>
      <c r="H69" s="221"/>
      <c r="I69" s="221"/>
      <c r="J69" s="221"/>
      <c r="K69" s="221"/>
      <c r="L69" s="221"/>
      <c r="M69" s="221"/>
      <c r="N69" s="221"/>
      <c r="O69" s="243"/>
      <c r="P69" s="317"/>
      <c r="Q69" s="317"/>
      <c r="R69" s="317"/>
      <c r="S69" s="317"/>
      <c r="T69" s="317"/>
    </row>
    <row r="70" spans="1:20" ht="12.75" customHeight="1" x14ac:dyDescent="0.2">
      <c r="A70" s="8"/>
      <c r="B70" s="242"/>
      <c r="C70" s="221"/>
      <c r="D70" s="221"/>
      <c r="E70" s="221"/>
      <c r="F70" s="221"/>
      <c r="G70" s="221"/>
      <c r="H70" s="221"/>
      <c r="I70" s="221"/>
      <c r="J70" s="221"/>
      <c r="K70" s="221"/>
      <c r="L70" s="221"/>
      <c r="M70" s="221"/>
      <c r="N70" s="221"/>
      <c r="O70" s="243"/>
      <c r="P70" s="317"/>
      <c r="Q70" s="317"/>
      <c r="R70" s="317"/>
      <c r="S70" s="317"/>
      <c r="T70" s="317"/>
    </row>
    <row r="71" spans="1:20" ht="12.75" customHeight="1" x14ac:dyDescent="0.2">
      <c r="A71" s="8"/>
      <c r="B71" s="242"/>
      <c r="C71" s="221"/>
      <c r="D71" s="221"/>
      <c r="E71" s="221"/>
      <c r="F71" s="221"/>
      <c r="G71" s="221"/>
      <c r="H71" s="221"/>
      <c r="I71" s="221"/>
      <c r="J71" s="221"/>
      <c r="K71" s="221"/>
      <c r="L71" s="221"/>
      <c r="M71" s="221"/>
      <c r="N71" s="221"/>
      <c r="O71" s="243"/>
      <c r="P71" s="317"/>
      <c r="Q71" s="317"/>
      <c r="R71" s="317"/>
      <c r="S71" s="317"/>
      <c r="T71" s="317"/>
    </row>
    <row r="72" spans="1:20" ht="12.75" customHeight="1" x14ac:dyDescent="0.2">
      <c r="A72" s="8"/>
      <c r="B72" s="242"/>
      <c r="C72" s="221"/>
      <c r="D72" s="221"/>
      <c r="E72" s="221"/>
      <c r="F72" s="221"/>
      <c r="G72" s="221"/>
      <c r="H72" s="221"/>
      <c r="I72" s="221"/>
      <c r="J72" s="221"/>
      <c r="K72" s="221"/>
      <c r="L72" s="221"/>
      <c r="M72" s="221"/>
      <c r="N72" s="221"/>
      <c r="O72" s="243"/>
      <c r="P72" s="317"/>
      <c r="Q72" s="317"/>
      <c r="R72" s="317"/>
      <c r="S72" s="317"/>
      <c r="T72" s="317"/>
    </row>
    <row r="73" spans="1:20" ht="12.75" customHeight="1" x14ac:dyDescent="0.2">
      <c r="A73" s="8"/>
      <c r="B73" s="242"/>
      <c r="C73" s="221"/>
      <c r="D73" s="221"/>
      <c r="E73" s="221"/>
      <c r="F73" s="221"/>
      <c r="G73" s="221"/>
      <c r="H73" s="221"/>
      <c r="I73" s="221"/>
      <c r="J73" s="221"/>
      <c r="K73" s="221"/>
      <c r="L73" s="221"/>
      <c r="M73" s="221"/>
      <c r="N73" s="221"/>
      <c r="O73" s="243"/>
      <c r="P73" s="317"/>
      <c r="Q73" s="317"/>
      <c r="R73" s="317"/>
      <c r="S73" s="317"/>
      <c r="T73" s="317"/>
    </row>
    <row r="74" spans="1:20" ht="12.75" customHeight="1" x14ac:dyDescent="0.2">
      <c r="A74" s="8"/>
      <c r="B74" s="242"/>
      <c r="C74" s="221"/>
      <c r="D74" s="221"/>
      <c r="E74" s="221"/>
      <c r="F74" s="221"/>
      <c r="G74" s="221"/>
      <c r="H74" s="221"/>
      <c r="I74" s="221"/>
      <c r="J74" s="221"/>
      <c r="K74" s="221"/>
      <c r="L74" s="221"/>
      <c r="M74" s="221"/>
      <c r="N74" s="221"/>
      <c r="O74" s="243"/>
      <c r="P74" s="317"/>
      <c r="Q74" s="317"/>
      <c r="R74" s="317"/>
      <c r="S74" s="317"/>
      <c r="T74" s="317"/>
    </row>
    <row r="75" spans="1:20" ht="12.75" customHeight="1" x14ac:dyDescent="0.2">
      <c r="A75" s="8"/>
      <c r="B75" s="242"/>
      <c r="C75" s="221"/>
      <c r="D75" s="221"/>
      <c r="E75" s="221"/>
      <c r="F75" s="221"/>
      <c r="G75" s="221"/>
      <c r="H75" s="221"/>
      <c r="I75" s="221"/>
      <c r="J75" s="221"/>
      <c r="K75" s="221"/>
      <c r="L75" s="221"/>
      <c r="M75" s="221"/>
      <c r="N75" s="221"/>
      <c r="O75" s="243"/>
      <c r="P75" s="317"/>
      <c r="Q75" s="317"/>
      <c r="R75" s="317"/>
      <c r="S75" s="317"/>
      <c r="T75" s="317"/>
    </row>
    <row r="76" spans="1:20" ht="12.75" customHeight="1" x14ac:dyDescent="0.2">
      <c r="A76" s="8"/>
      <c r="B76" s="242"/>
      <c r="C76" s="221"/>
      <c r="D76" s="221"/>
      <c r="E76" s="221"/>
      <c r="F76" s="221"/>
      <c r="G76" s="221"/>
      <c r="H76" s="221"/>
      <c r="I76" s="221"/>
      <c r="J76" s="221"/>
      <c r="K76" s="221"/>
      <c r="L76" s="221"/>
      <c r="M76" s="221"/>
      <c r="N76" s="221"/>
      <c r="O76" s="243"/>
      <c r="P76" s="317"/>
      <c r="Q76" s="317"/>
      <c r="R76" s="317"/>
      <c r="S76" s="317"/>
      <c r="T76" s="317"/>
    </row>
    <row r="77" spans="1:20" ht="12.75" customHeight="1" x14ac:dyDescent="0.2">
      <c r="A77" s="8"/>
      <c r="B77" s="242"/>
      <c r="C77" s="221"/>
      <c r="D77" s="221"/>
      <c r="E77" s="221"/>
      <c r="F77" s="221"/>
      <c r="G77" s="221"/>
      <c r="H77" s="221"/>
      <c r="I77" s="221"/>
      <c r="J77" s="221"/>
      <c r="K77" s="221"/>
      <c r="L77" s="221"/>
      <c r="M77" s="221"/>
      <c r="N77" s="221"/>
      <c r="O77" s="243"/>
      <c r="P77" s="317"/>
      <c r="Q77" s="317"/>
      <c r="R77" s="317"/>
      <c r="S77" s="317"/>
      <c r="T77" s="317"/>
    </row>
    <row r="78" spans="1:20" ht="12.75" customHeight="1" x14ac:dyDescent="0.2">
      <c r="A78" s="8"/>
      <c r="B78" s="242"/>
      <c r="C78" s="221"/>
      <c r="D78" s="221"/>
      <c r="E78" s="221"/>
      <c r="F78" s="221"/>
      <c r="G78" s="221"/>
      <c r="H78" s="221"/>
      <c r="I78" s="221"/>
      <c r="J78" s="221"/>
      <c r="K78" s="221"/>
      <c r="L78" s="221"/>
      <c r="M78" s="221"/>
      <c r="N78" s="221"/>
      <c r="O78" s="243"/>
      <c r="P78" s="317"/>
      <c r="Q78" s="317"/>
      <c r="R78" s="317"/>
      <c r="S78" s="317"/>
      <c r="T78" s="317"/>
    </row>
    <row r="79" spans="1:20" ht="12.75" customHeight="1" x14ac:dyDescent="0.2">
      <c r="A79" s="8"/>
      <c r="B79" s="242"/>
      <c r="C79" s="221"/>
      <c r="D79" s="221"/>
      <c r="E79" s="221"/>
      <c r="F79" s="221"/>
      <c r="G79" s="221"/>
      <c r="H79" s="221"/>
      <c r="I79" s="221"/>
      <c r="J79" s="221"/>
      <c r="K79" s="221"/>
      <c r="L79" s="221"/>
      <c r="M79" s="221"/>
      <c r="N79" s="221"/>
      <c r="O79" s="243"/>
      <c r="P79" s="317"/>
      <c r="Q79" s="317"/>
      <c r="R79" s="317"/>
      <c r="S79" s="317"/>
      <c r="T79" s="317"/>
    </row>
    <row r="80" spans="1:20" ht="12.75" customHeight="1" x14ac:dyDescent="0.2">
      <c r="A80" s="8"/>
      <c r="B80" s="242"/>
      <c r="C80" s="221"/>
      <c r="D80" s="221"/>
      <c r="E80" s="221"/>
      <c r="F80" s="221"/>
      <c r="G80" s="221"/>
      <c r="H80" s="221"/>
      <c r="I80" s="221"/>
      <c r="J80" s="221"/>
      <c r="K80" s="221"/>
      <c r="L80" s="221"/>
      <c r="M80" s="221"/>
      <c r="N80" s="221"/>
      <c r="O80" s="243"/>
      <c r="P80" s="317"/>
      <c r="Q80" s="317"/>
      <c r="R80" s="317"/>
      <c r="S80" s="317"/>
      <c r="T80" s="317"/>
    </row>
    <row r="81" spans="1:20" ht="12.75" customHeight="1" x14ac:dyDescent="0.2">
      <c r="A81" s="8"/>
      <c r="B81" s="242"/>
      <c r="C81" s="221"/>
      <c r="D81" s="221"/>
      <c r="E81" s="221"/>
      <c r="F81" s="221"/>
      <c r="G81" s="221"/>
      <c r="H81" s="221"/>
      <c r="I81" s="221"/>
      <c r="J81" s="221"/>
      <c r="K81" s="221"/>
      <c r="L81" s="221"/>
      <c r="M81" s="221"/>
      <c r="N81" s="221"/>
      <c r="O81" s="243"/>
      <c r="P81" s="317"/>
      <c r="Q81" s="317"/>
      <c r="R81" s="317"/>
      <c r="S81" s="317"/>
      <c r="T81" s="317"/>
    </row>
    <row r="82" spans="1:20" ht="12.75" customHeight="1" x14ac:dyDescent="0.2">
      <c r="A82" s="8"/>
      <c r="B82" s="242"/>
      <c r="C82" s="221"/>
      <c r="D82" s="221"/>
      <c r="E82" s="221"/>
      <c r="F82" s="221"/>
      <c r="G82" s="221"/>
      <c r="H82" s="221"/>
      <c r="I82" s="221"/>
      <c r="J82" s="221"/>
      <c r="K82" s="221"/>
      <c r="L82" s="221"/>
      <c r="M82" s="221"/>
      <c r="N82" s="221"/>
      <c r="O82" s="243"/>
      <c r="P82" s="317"/>
      <c r="Q82" s="317"/>
      <c r="R82" s="317"/>
      <c r="S82" s="317"/>
      <c r="T82" s="317"/>
    </row>
    <row r="83" spans="1:20" ht="12.75" customHeight="1" x14ac:dyDescent="0.2">
      <c r="A83" s="8"/>
      <c r="B83" s="242"/>
      <c r="C83" s="221"/>
      <c r="D83" s="221"/>
      <c r="E83" s="221"/>
      <c r="F83" s="221"/>
      <c r="G83" s="221"/>
      <c r="H83" s="221"/>
      <c r="I83" s="221"/>
      <c r="J83" s="221"/>
      <c r="K83" s="221"/>
      <c r="L83" s="221"/>
      <c r="M83" s="221"/>
      <c r="N83" s="221"/>
      <c r="O83" s="243"/>
      <c r="P83" s="317"/>
      <c r="Q83" s="317"/>
      <c r="R83" s="317"/>
      <c r="S83" s="317"/>
      <c r="T83" s="317"/>
    </row>
    <row r="84" spans="1:20" ht="12.75" customHeight="1" x14ac:dyDescent="0.2">
      <c r="A84" s="8"/>
      <c r="B84" s="242"/>
      <c r="C84" s="221"/>
      <c r="D84" s="221"/>
      <c r="E84" s="221"/>
      <c r="F84" s="221"/>
      <c r="G84" s="221"/>
      <c r="H84" s="221"/>
      <c r="I84" s="221"/>
      <c r="J84" s="221"/>
      <c r="K84" s="221"/>
      <c r="L84" s="221"/>
      <c r="M84" s="221"/>
      <c r="N84" s="221"/>
      <c r="O84" s="243"/>
      <c r="P84" s="317"/>
      <c r="Q84" s="317"/>
      <c r="R84" s="317"/>
      <c r="S84" s="317"/>
      <c r="T84" s="317"/>
    </row>
    <row r="85" spans="1:20" ht="12.75" customHeight="1" x14ac:dyDescent="0.2">
      <c r="A85" s="8"/>
      <c r="B85" s="242"/>
      <c r="C85" s="221"/>
      <c r="D85" s="221"/>
      <c r="E85" s="221"/>
      <c r="F85" s="221"/>
      <c r="G85" s="221"/>
      <c r="H85" s="221"/>
      <c r="I85" s="221"/>
      <c r="J85" s="221"/>
      <c r="K85" s="221"/>
      <c r="L85" s="221"/>
      <c r="M85" s="221"/>
      <c r="N85" s="221"/>
      <c r="O85" s="243"/>
      <c r="P85" s="317"/>
      <c r="Q85" s="317"/>
      <c r="R85" s="317"/>
      <c r="S85" s="317"/>
      <c r="T85" s="317"/>
    </row>
    <row r="86" spans="1:20" ht="12.75" customHeight="1" x14ac:dyDescent="0.2">
      <c r="A86" s="8"/>
      <c r="B86" s="242"/>
      <c r="C86" s="221"/>
      <c r="D86" s="221"/>
      <c r="E86" s="221"/>
      <c r="F86" s="221"/>
      <c r="G86" s="221"/>
      <c r="H86" s="221"/>
      <c r="I86" s="221"/>
      <c r="J86" s="221"/>
      <c r="K86" s="221"/>
      <c r="L86" s="221"/>
      <c r="M86" s="221"/>
      <c r="N86" s="221"/>
      <c r="O86" s="243"/>
      <c r="P86" s="317"/>
      <c r="Q86" s="317"/>
      <c r="R86" s="317"/>
      <c r="S86" s="317"/>
      <c r="T86" s="317"/>
    </row>
    <row r="87" spans="1:20" ht="12.75" customHeight="1" x14ac:dyDescent="0.2">
      <c r="A87" s="8"/>
      <c r="B87" s="242"/>
      <c r="C87" s="221"/>
      <c r="D87" s="221"/>
      <c r="E87" s="221"/>
      <c r="F87" s="221"/>
      <c r="G87" s="221"/>
      <c r="H87" s="221"/>
      <c r="I87" s="221"/>
      <c r="J87" s="221"/>
      <c r="K87" s="221"/>
      <c r="L87" s="221"/>
      <c r="M87" s="221"/>
      <c r="N87" s="221"/>
      <c r="O87" s="243"/>
      <c r="P87" s="317"/>
      <c r="Q87" s="317"/>
      <c r="R87" s="317"/>
      <c r="S87" s="317"/>
      <c r="T87" s="317"/>
    </row>
    <row r="88" spans="1:20" ht="12.75" customHeight="1" x14ac:dyDescent="0.2">
      <c r="A88" s="8"/>
      <c r="B88" s="242"/>
      <c r="C88" s="221"/>
      <c r="D88" s="221"/>
      <c r="E88" s="221"/>
      <c r="F88" s="221"/>
      <c r="G88" s="221"/>
      <c r="H88" s="221"/>
      <c r="I88" s="221"/>
      <c r="J88" s="221"/>
      <c r="K88" s="221"/>
      <c r="L88" s="221"/>
      <c r="M88" s="221"/>
      <c r="N88" s="221"/>
      <c r="O88" s="243"/>
      <c r="P88" s="317"/>
      <c r="Q88" s="317"/>
      <c r="R88" s="317"/>
      <c r="S88" s="317"/>
      <c r="T88" s="317"/>
    </row>
    <row r="89" spans="1:20" ht="12.75" customHeight="1" x14ac:dyDescent="0.2">
      <c r="A89" s="8"/>
      <c r="B89" s="242"/>
      <c r="C89" s="221"/>
      <c r="D89" s="221"/>
      <c r="E89" s="221"/>
      <c r="F89" s="221"/>
      <c r="G89" s="221"/>
      <c r="H89" s="221"/>
      <c r="I89" s="221"/>
      <c r="J89" s="221"/>
      <c r="K89" s="221"/>
      <c r="L89" s="221"/>
      <c r="M89" s="221"/>
      <c r="N89" s="221"/>
      <c r="O89" s="243"/>
      <c r="P89" s="317"/>
      <c r="Q89" s="317"/>
      <c r="R89" s="317"/>
      <c r="S89" s="317"/>
      <c r="T89" s="317"/>
    </row>
    <row r="90" spans="1:20" ht="12.75" customHeight="1" x14ac:dyDescent="0.2">
      <c r="A90" s="8"/>
      <c r="B90" s="242"/>
      <c r="C90" s="221"/>
      <c r="D90" s="221"/>
      <c r="E90" s="221"/>
      <c r="F90" s="221"/>
      <c r="G90" s="221"/>
      <c r="H90" s="221"/>
      <c r="I90" s="221"/>
      <c r="J90" s="221"/>
      <c r="K90" s="221"/>
      <c r="L90" s="221"/>
      <c r="M90" s="221"/>
      <c r="N90" s="221"/>
      <c r="O90" s="243"/>
      <c r="P90" s="317"/>
      <c r="Q90" s="317"/>
      <c r="R90" s="317"/>
      <c r="S90" s="317"/>
      <c r="T90" s="317"/>
    </row>
    <row r="91" spans="1:20" ht="12.75" customHeight="1" x14ac:dyDescent="0.2">
      <c r="A91" s="8"/>
      <c r="B91" s="242"/>
      <c r="C91" s="221"/>
      <c r="D91" s="221"/>
      <c r="E91" s="221"/>
      <c r="F91" s="221"/>
      <c r="G91" s="221"/>
      <c r="H91" s="221"/>
      <c r="I91" s="221"/>
      <c r="J91" s="221"/>
      <c r="K91" s="221"/>
      <c r="L91" s="221"/>
      <c r="M91" s="221"/>
      <c r="N91" s="221"/>
      <c r="O91" s="243"/>
      <c r="P91" s="317"/>
      <c r="Q91" s="317"/>
      <c r="R91" s="317"/>
      <c r="S91" s="317"/>
      <c r="T91" s="317"/>
    </row>
    <row r="92" spans="1:20" ht="12.75" customHeight="1" x14ac:dyDescent="0.2">
      <c r="A92" s="8"/>
      <c r="B92" s="242"/>
      <c r="C92" s="221"/>
      <c r="D92" s="221"/>
      <c r="E92" s="221"/>
      <c r="F92" s="221"/>
      <c r="G92" s="221"/>
      <c r="H92" s="221"/>
      <c r="I92" s="221"/>
      <c r="J92" s="221"/>
      <c r="K92" s="221"/>
      <c r="L92" s="221"/>
      <c r="M92" s="221"/>
      <c r="N92" s="221"/>
      <c r="O92" s="243"/>
      <c r="P92" s="317"/>
      <c r="Q92" s="317"/>
      <c r="R92" s="317"/>
      <c r="S92" s="317"/>
      <c r="T92" s="317"/>
    </row>
    <row r="93" spans="1:20" ht="12.75" customHeight="1" x14ac:dyDescent="0.2">
      <c r="A93" s="8"/>
      <c r="B93" s="242"/>
      <c r="C93" s="221"/>
      <c r="D93" s="221"/>
      <c r="E93" s="221"/>
      <c r="F93" s="221"/>
      <c r="G93" s="221"/>
      <c r="H93" s="221"/>
      <c r="I93" s="221"/>
      <c r="J93" s="221"/>
      <c r="K93" s="221"/>
      <c r="L93" s="221"/>
      <c r="M93" s="221"/>
      <c r="N93" s="221"/>
      <c r="O93" s="243"/>
      <c r="P93" s="317"/>
      <c r="Q93" s="317"/>
      <c r="R93" s="317"/>
      <c r="S93" s="317"/>
      <c r="T93" s="317"/>
    </row>
    <row r="94" spans="1:20" ht="12.75" customHeight="1" x14ac:dyDescent="0.2">
      <c r="A94" s="8"/>
      <c r="B94" s="242"/>
      <c r="C94" s="221"/>
      <c r="D94" s="221"/>
      <c r="E94" s="221"/>
      <c r="F94" s="221"/>
      <c r="G94" s="221"/>
      <c r="H94" s="221"/>
      <c r="I94" s="221"/>
      <c r="J94" s="221"/>
      <c r="K94" s="221"/>
      <c r="L94" s="221"/>
      <c r="M94" s="221"/>
      <c r="N94" s="221"/>
      <c r="O94" s="243"/>
      <c r="P94" s="317"/>
      <c r="Q94" s="317"/>
      <c r="R94" s="317"/>
      <c r="S94" s="317"/>
      <c r="T94" s="317"/>
    </row>
    <row r="95" spans="1:20" ht="12.75" customHeight="1" x14ac:dyDescent="0.2">
      <c r="A95" s="8"/>
      <c r="B95" s="242"/>
      <c r="C95" s="221"/>
      <c r="D95" s="221"/>
      <c r="E95" s="221"/>
      <c r="F95" s="221"/>
      <c r="G95" s="221"/>
      <c r="H95" s="221"/>
      <c r="I95" s="221"/>
      <c r="J95" s="221"/>
      <c r="K95" s="221"/>
      <c r="L95" s="221"/>
      <c r="M95" s="221"/>
      <c r="N95" s="221"/>
      <c r="O95" s="243"/>
      <c r="P95" s="317"/>
      <c r="Q95" s="317"/>
      <c r="R95" s="317"/>
      <c r="S95" s="317"/>
      <c r="T95" s="317"/>
    </row>
    <row r="96" spans="1:20" ht="12.75" customHeight="1" x14ac:dyDescent="0.2">
      <c r="A96" s="8"/>
      <c r="B96" s="242"/>
      <c r="C96" s="221"/>
      <c r="D96" s="221"/>
      <c r="E96" s="221"/>
      <c r="F96" s="221"/>
      <c r="G96" s="221"/>
      <c r="H96" s="221"/>
      <c r="I96" s="221"/>
      <c r="J96" s="221"/>
      <c r="K96" s="221"/>
      <c r="L96" s="221"/>
      <c r="M96" s="221"/>
      <c r="N96" s="221"/>
      <c r="O96" s="243"/>
      <c r="P96" s="317"/>
      <c r="Q96" s="317"/>
      <c r="R96" s="317"/>
      <c r="S96" s="317"/>
      <c r="T96" s="317"/>
    </row>
    <row r="97" spans="1:20" ht="12.75" customHeight="1" x14ac:dyDescent="0.2">
      <c r="A97" s="8"/>
      <c r="B97" s="242"/>
      <c r="C97" s="221"/>
      <c r="D97" s="221"/>
      <c r="E97" s="221"/>
      <c r="F97" s="221"/>
      <c r="G97" s="221"/>
      <c r="H97" s="221"/>
      <c r="I97" s="221"/>
      <c r="J97" s="221"/>
      <c r="K97" s="221"/>
      <c r="L97" s="221"/>
      <c r="M97" s="221"/>
      <c r="N97" s="221"/>
      <c r="O97" s="243"/>
      <c r="P97" s="317"/>
      <c r="Q97" s="317"/>
      <c r="R97" s="317"/>
      <c r="S97" s="317"/>
      <c r="T97" s="317"/>
    </row>
    <row r="98" spans="1:20" ht="12.75" customHeight="1" x14ac:dyDescent="0.2">
      <c r="A98" s="8"/>
      <c r="B98" s="242"/>
      <c r="C98" s="221"/>
      <c r="D98" s="221"/>
      <c r="E98" s="221"/>
      <c r="F98" s="221"/>
      <c r="G98" s="221"/>
      <c r="H98" s="221"/>
      <c r="I98" s="221"/>
      <c r="J98" s="221"/>
      <c r="K98" s="221"/>
      <c r="L98" s="221"/>
      <c r="M98" s="221"/>
      <c r="N98" s="221"/>
      <c r="O98" s="243"/>
      <c r="P98" s="317"/>
      <c r="Q98" s="317"/>
      <c r="R98" s="317"/>
      <c r="S98" s="317"/>
      <c r="T98" s="317"/>
    </row>
    <row r="99" spans="1:20" ht="12.75" customHeight="1" x14ac:dyDescent="0.2">
      <c r="A99" s="8"/>
      <c r="B99" s="242"/>
      <c r="C99" s="221"/>
      <c r="D99" s="221"/>
      <c r="E99" s="221"/>
      <c r="F99" s="221"/>
      <c r="G99" s="221"/>
      <c r="H99" s="221"/>
      <c r="I99" s="221"/>
      <c r="J99" s="221"/>
      <c r="K99" s="221"/>
      <c r="L99" s="221"/>
      <c r="M99" s="221"/>
      <c r="N99" s="221"/>
      <c r="O99" s="243"/>
      <c r="P99" s="317"/>
      <c r="Q99" s="317"/>
      <c r="R99" s="317"/>
      <c r="S99" s="317"/>
      <c r="T99" s="317"/>
    </row>
    <row r="100" spans="1:20" ht="12.75" customHeight="1" x14ac:dyDescent="0.2">
      <c r="A100" s="8"/>
      <c r="B100" s="242"/>
      <c r="C100" s="221"/>
      <c r="D100" s="221"/>
      <c r="E100" s="221"/>
      <c r="F100" s="221"/>
      <c r="G100" s="221"/>
      <c r="H100" s="221"/>
      <c r="I100" s="221"/>
      <c r="J100" s="221"/>
      <c r="K100" s="221"/>
      <c r="L100" s="221"/>
      <c r="M100" s="221"/>
      <c r="N100" s="221"/>
      <c r="O100" s="243"/>
      <c r="P100" s="317"/>
      <c r="Q100" s="317"/>
      <c r="R100" s="317"/>
      <c r="S100" s="317"/>
      <c r="T100" s="317"/>
    </row>
    <row r="101" spans="1:20" ht="12.75" customHeight="1" x14ac:dyDescent="0.2">
      <c r="A101" s="8"/>
      <c r="B101" s="544"/>
      <c r="C101" s="225"/>
      <c r="D101" s="225"/>
      <c r="E101" s="225"/>
      <c r="F101" s="225"/>
      <c r="G101" s="225"/>
      <c r="H101" s="225"/>
      <c r="I101" s="225"/>
      <c r="J101" s="225"/>
      <c r="K101" s="225"/>
      <c r="L101" s="225"/>
      <c r="M101" s="225"/>
      <c r="N101" s="225"/>
      <c r="O101" s="555"/>
      <c r="P101" s="317"/>
      <c r="Q101" s="317"/>
      <c r="R101" s="317"/>
      <c r="S101" s="317"/>
      <c r="T101" s="317"/>
    </row>
    <row r="102" spans="1:20" ht="12.75" customHeight="1" x14ac:dyDescent="0.2">
      <c r="A102" s="8"/>
      <c r="B102" s="8"/>
      <c r="C102" s="8"/>
      <c r="D102" s="8"/>
      <c r="E102" s="8"/>
      <c r="F102" s="8"/>
      <c r="G102" s="8"/>
      <c r="H102" s="8"/>
      <c r="I102" s="8"/>
      <c r="J102" s="8"/>
      <c r="K102" s="8"/>
      <c r="L102" s="8"/>
      <c r="M102" s="8"/>
      <c r="N102" s="8"/>
      <c r="O102" s="8"/>
      <c r="P102" s="317"/>
      <c r="Q102" s="317"/>
      <c r="R102" s="317"/>
      <c r="S102" s="317"/>
      <c r="T102" s="317"/>
    </row>
    <row r="103" spans="1:20" ht="12.75" customHeight="1" x14ac:dyDescent="0.2">
      <c r="A103" s="8"/>
      <c r="B103" s="8"/>
      <c r="C103" s="8"/>
      <c r="D103" s="8"/>
      <c r="E103" s="8"/>
      <c r="F103" s="8"/>
      <c r="G103" s="8"/>
      <c r="H103" s="8"/>
      <c r="I103" s="8"/>
      <c r="J103" s="8"/>
      <c r="K103" s="8"/>
      <c r="L103" s="8"/>
      <c r="M103" s="8"/>
      <c r="N103" s="8"/>
      <c r="O103" s="8"/>
      <c r="P103" s="317"/>
      <c r="Q103" s="317"/>
      <c r="R103" s="317"/>
      <c r="S103" s="317"/>
      <c r="T103" s="317"/>
    </row>
    <row r="104" spans="1:20" ht="12.75" customHeight="1" x14ac:dyDescent="0.2">
      <c r="A104" s="8"/>
      <c r="B104" s="8"/>
      <c r="C104" s="8"/>
      <c r="D104" s="8"/>
      <c r="E104" s="8"/>
      <c r="F104" s="8"/>
      <c r="G104" s="8"/>
      <c r="H104" s="8"/>
      <c r="I104" s="8"/>
      <c r="J104" s="8"/>
      <c r="K104" s="8"/>
      <c r="L104" s="8"/>
      <c r="M104" s="8"/>
      <c r="N104" s="8"/>
      <c r="O104" s="8"/>
      <c r="P104" s="317"/>
      <c r="Q104" s="317"/>
      <c r="R104" s="317"/>
      <c r="S104" s="317"/>
      <c r="T104" s="317"/>
    </row>
    <row r="105" spans="1:20" ht="12.75" customHeight="1" x14ac:dyDescent="0.2">
      <c r="A105" s="8"/>
      <c r="B105" s="8"/>
      <c r="C105" s="8"/>
      <c r="D105" s="8"/>
      <c r="E105" s="8"/>
      <c r="F105" s="8"/>
      <c r="G105" s="8"/>
      <c r="H105" s="8"/>
      <c r="I105" s="8"/>
      <c r="J105" s="8"/>
      <c r="K105" s="8"/>
      <c r="L105" s="8"/>
      <c r="M105" s="8"/>
      <c r="N105" s="8"/>
      <c r="O105" s="8"/>
      <c r="P105" s="317"/>
      <c r="Q105" s="317"/>
      <c r="R105" s="317"/>
      <c r="S105" s="317"/>
      <c r="T105" s="317"/>
    </row>
    <row r="106" spans="1:20" ht="12.75" customHeight="1" x14ac:dyDescent="0.2">
      <c r="A106" s="8"/>
      <c r="B106" s="8"/>
      <c r="C106" s="8"/>
      <c r="D106" s="8"/>
      <c r="E106" s="8"/>
      <c r="F106" s="8"/>
      <c r="G106" s="8"/>
      <c r="H106" s="8"/>
      <c r="I106" s="8"/>
      <c r="J106" s="8"/>
      <c r="K106" s="8"/>
      <c r="L106" s="8"/>
      <c r="M106" s="8"/>
      <c r="N106" s="8"/>
      <c r="O106" s="8"/>
      <c r="P106" s="317"/>
      <c r="Q106" s="317"/>
      <c r="R106" s="317"/>
      <c r="S106" s="317"/>
      <c r="T106" s="317"/>
    </row>
  </sheetData>
  <sheetProtection algorithmName="SHA-512" hashValue="6OB6Fx/jhs9DEESfdyHDSsOBSNIbCuqdx+1MBkDS0T8wUx7oagVKY9BakegNZbx3X1UblM1HRHmkwvzGPEkttw==" saltValue="R7vp4ZeV04w1+aQvuTX+rA==" spinCount="100000" sheet="1" scenarios="1" insertHyperlinks="0"/>
  <protectedRanges>
    <protectedRange sqref="B47:O101" name="YellowProof"/>
    <protectedRange sqref="D7:E9 D13:E14 C27 D31 C33 D37:D38 D40:E41" name="YellowZoneDropdownsEV"/>
    <protectedRange sqref="C17 D22:D23" name="YellowZoneDropdownsCV"/>
  </protectedRanges>
  <mergeCells count="23">
    <mergeCell ref="B43:E44"/>
    <mergeCell ref="B3:C3"/>
    <mergeCell ref="E26:E30"/>
    <mergeCell ref="D26:D30"/>
    <mergeCell ref="C27:C30"/>
    <mergeCell ref="D32:D36"/>
    <mergeCell ref="C33:C36"/>
    <mergeCell ref="B42:E42"/>
    <mergeCell ref="B25:B38"/>
    <mergeCell ref="B41:C41"/>
    <mergeCell ref="B40:C40"/>
    <mergeCell ref="D41:E41"/>
    <mergeCell ref="D40:E40"/>
    <mergeCell ref="B14:C14"/>
    <mergeCell ref="F3:G3"/>
    <mergeCell ref="B6:B10"/>
    <mergeCell ref="C11:E11"/>
    <mergeCell ref="C17:C21"/>
    <mergeCell ref="D17:D21"/>
    <mergeCell ref="B16:B23"/>
    <mergeCell ref="B13:C13"/>
    <mergeCell ref="D14:E14"/>
    <mergeCell ref="D13:E13"/>
  </mergeCells>
  <conditionalFormatting sqref="B11">
    <cfRule type="cellIs" dxfId="53" priority="19" operator="equal">
      <formula>"FAIL"</formula>
    </cfRule>
    <cfRule type="cellIs" dxfId="52" priority="20" operator="equal">
      <formula>"PASS"</formula>
    </cfRule>
  </conditionalFormatting>
  <conditionalFormatting sqref="C11">
    <cfRule type="cellIs" dxfId="51" priority="21" operator="equal">
      <formula>"Insufficient air gap, check design"</formula>
    </cfRule>
    <cfRule type="cellIs" dxfId="50" priority="22" operator="equal">
      <formula>"Conduction &amp; Radiation insulation do not match, check input"</formula>
    </cfRule>
  </conditionalFormatting>
  <conditionalFormatting sqref="C22">
    <cfRule type="expression" dxfId="48" priority="1">
      <formula>$D$13&lt;&gt;"FAR 25.853(a)(1)(i)"</formula>
    </cfRule>
  </conditionalFormatting>
  <conditionalFormatting sqref="C37">
    <cfRule type="containsBlanks" dxfId="44" priority="28">
      <formula>LEN(TRIM(C37))=0</formula>
    </cfRule>
  </conditionalFormatting>
  <conditionalFormatting sqref="D3">
    <cfRule type="expression" dxfId="43" priority="12" stopIfTrue="1">
      <formula>D3="N/A"</formula>
    </cfRule>
    <cfRule type="expression" dxfId="42" priority="13" stopIfTrue="1">
      <formula>D3="FAIL"</formula>
    </cfRule>
    <cfRule type="expression" dxfId="41" priority="14" stopIfTrue="1">
      <formula>D3="PASS"</formula>
    </cfRule>
  </conditionalFormatting>
  <conditionalFormatting sqref="D14">
    <cfRule type="cellIs" dxfId="40" priority="23" stopIfTrue="1" operator="equal">
      <formula>"Yes"</formula>
    </cfRule>
    <cfRule type="cellIs" dxfId="39" priority="24" stopIfTrue="1" operator="equal">
      <formula>"n.a."</formula>
    </cfRule>
    <cfRule type="cellIs" dxfId="38" priority="25" stopIfTrue="1" operator="equal">
      <formula>"No"</formula>
    </cfRule>
    <cfRule type="cellIs" dxfId="37" priority="26" operator="equal">
      <formula>" "</formula>
    </cfRule>
  </conditionalFormatting>
  <conditionalFormatting sqref="D22 D37">
    <cfRule type="expression" dxfId="36" priority="105">
      <formula>$D$13&lt;&gt;"FAR 25.853(a)(1)(i)"</formula>
    </cfRule>
  </conditionalFormatting>
  <conditionalFormatting sqref="D41">
    <cfRule type="cellIs" dxfId="34" priority="15" stopIfTrue="1" operator="equal">
      <formula>"Yes"</formula>
    </cfRule>
    <cfRule type="expression" dxfId="33" priority="16" stopIfTrue="1">
      <formula>$D$41="N/A"</formula>
    </cfRule>
    <cfRule type="cellIs" dxfId="32" priority="17" stopIfTrue="1" operator="equal">
      <formula>"No"</formula>
    </cfRule>
    <cfRule type="cellIs" dxfId="31" priority="18" operator="equal">
      <formula>" "</formula>
    </cfRule>
  </conditionalFormatting>
  <conditionalFormatting sqref="E6">
    <cfRule type="expression" dxfId="29" priority="33" stopIfTrue="1">
      <formula>E6="PASS"</formula>
    </cfRule>
    <cfRule type="expression" dxfId="28" priority="34" stopIfTrue="1">
      <formula>E6="FAIL"</formula>
    </cfRule>
  </conditionalFormatting>
  <conditionalFormatting sqref="E7">
    <cfRule type="cellIs" dxfId="27" priority="35" stopIfTrue="1" operator="equal">
      <formula>"Yes"</formula>
    </cfRule>
    <cfRule type="cellIs" dxfId="26" priority="36" stopIfTrue="1" operator="equal">
      <formula>"n.a."</formula>
    </cfRule>
    <cfRule type="cellIs" dxfId="25" priority="37" stopIfTrue="1" operator="equal">
      <formula>"No"</formula>
    </cfRule>
    <cfRule type="cellIs" dxfId="24" priority="38" operator="equal">
      <formula>" "</formula>
    </cfRule>
  </conditionalFormatting>
  <conditionalFormatting sqref="E8">
    <cfRule type="expression" dxfId="23" priority="39" stopIfTrue="1">
      <formula>IF(AND($D$8&gt;=25,$E$8="Yes"),TRUE,FALSE)</formula>
    </cfRule>
    <cfRule type="expression" dxfId="22" priority="40" stopIfTrue="1">
      <formula>IF(AND($D$8&lt;25,$E$8="Yes"),TRUE,FALSE)</formula>
    </cfRule>
    <cfRule type="cellIs" dxfId="21" priority="41" stopIfTrue="1" operator="equal">
      <formula>"No"</formula>
    </cfRule>
    <cfRule type="cellIs" dxfId="20" priority="42" operator="equal">
      <formula>" "</formula>
    </cfRule>
  </conditionalFormatting>
  <conditionalFormatting sqref="E9">
    <cfRule type="cellIs" dxfId="19" priority="43" stopIfTrue="1" operator="equal">
      <formula>"Yes"</formula>
    </cfRule>
    <cfRule type="cellIs" dxfId="18" priority="44" stopIfTrue="1" operator="equal">
      <formula>"n.a."</formula>
    </cfRule>
    <cfRule type="cellIs" dxfId="17" priority="45" stopIfTrue="1" operator="equal">
      <formula>"No"</formula>
    </cfRule>
    <cfRule type="cellIs" dxfId="16" priority="46" operator="equal">
      <formula>" "</formula>
    </cfRule>
  </conditionalFormatting>
  <conditionalFormatting sqref="E22:E23">
    <cfRule type="expression" dxfId="15" priority="48" stopIfTrue="1">
      <formula>E22="PASS"</formula>
    </cfRule>
    <cfRule type="expression" dxfId="14" priority="49" stopIfTrue="1">
      <formula>E22="FAIL"</formula>
    </cfRule>
  </conditionalFormatting>
  <conditionalFormatting sqref="E31">
    <cfRule type="cellIs" dxfId="12" priority="50" operator="equal">
      <formula>"PASS"</formula>
    </cfRule>
    <cfRule type="cellIs" dxfId="11" priority="51" operator="equal">
      <formula>"FAIL"</formula>
    </cfRule>
  </conditionalFormatting>
  <conditionalFormatting sqref="E37:E39">
    <cfRule type="cellIs" dxfId="10" priority="52" operator="equal">
      <formula>"PASS"</formula>
    </cfRule>
    <cfRule type="cellIs" dxfId="9" priority="53" operator="equal">
      <formula>"FAIL"</formula>
    </cfRule>
  </conditionalFormatting>
  <dataValidations count="6">
    <dataValidation type="list" allowBlank="1" showErrorMessage="1" sqref="D7" xr:uid="{00000000-0002-0000-2400-000000000000}">
      <formula1>"No direct contact,8mm insulating material"</formula1>
    </dataValidation>
    <dataValidation type="list" allowBlank="1" showErrorMessage="1" sqref="D9" xr:uid="{00000000-0002-0000-2400-000002000000}">
      <formula1>"Solid metal shield with thickness &gt;0.4mm,8mm heat insulation with reflective layer"</formula1>
    </dataValidation>
    <dataValidation type="list" allowBlank="1" showErrorMessage="1" sqref="E7:E9 D14" xr:uid="{00000000-0002-0000-2400-000003000000}">
      <formula1>"No,Yes"</formula1>
    </dataValidation>
    <dataValidation type="list" allowBlank="1" showErrorMessage="1" sqref="D40" xr:uid="{0CE111CC-FDD0-4CA6-871B-F591F17A7037}">
      <formula1>"Yes,No"</formula1>
    </dataValidation>
    <dataValidation type="list" allowBlank="1" showErrorMessage="1" sqref="D41:E41" xr:uid="{E041C3F6-1D34-41E9-B043-D300B9DBAC87}">
      <formula1>"No,Yes,N/A"</formula1>
    </dataValidation>
    <dataValidation type="list" allowBlank="1" showInputMessage="1" showErrorMessage="1" sqref="D13:E13" xr:uid="{38D02F89-CB97-40DB-802C-5BE7CD029A22}">
      <formula1>"UL94 V-0,FAR 25.853(a)(1)(i)"</formula1>
    </dataValidation>
  </dataValidations>
  <hyperlinks>
    <hyperlink ref="H3" location="'Cover Sheet'!A1" display="BACK to COVER SHEET" xr:uid="{00000000-0004-0000-2400-000000000000}"/>
  </hyperlinks>
  <pageMargins left="0.75" right="0.75" top="1" bottom="1" header="0" footer="0"/>
  <pageSetup paperSize="9" orientation="portrait"/>
  <extLst>
    <ext xmlns:x14="http://schemas.microsoft.com/office/spreadsheetml/2009/9/main" uri="{78C0D931-6437-407d-A8EE-F0AAD7539E65}">
      <x14:conditionalFormattings>
        <x14:conditionalFormatting xmlns:xm="http://schemas.microsoft.com/office/excel/2006/main">
          <x14:cfRule type="expression" priority="9" id="{F85C0ABF-F172-4670-8A0B-B4B47976D48D}">
            <xm:f>'Cover Sheet'!$D$17="Electric Vehicle"</xm:f>
            <x14:dxf>
              <fill>
                <patternFill>
                  <bgColor theme="0" tint="-0.24994659260841701"/>
                </patternFill>
              </fill>
            </x14:dxf>
          </x14:cfRule>
          <xm:sqref>C17:C22 D22:E23</xm:sqref>
        </x14:conditionalFormatting>
        <x14:conditionalFormatting xmlns:xm="http://schemas.microsoft.com/office/excel/2006/main">
          <x14:cfRule type="expression" priority="6" id="{A3415F47-1BEB-4496-8731-3C0A3F18CB97}">
            <xm:f>'Cover Sheet'!$D$17 = "Internal Combustion"</xm:f>
            <x14:dxf>
              <fill>
                <patternFill>
                  <bgColor theme="0" tint="-0.24994659260841701"/>
                </patternFill>
              </fill>
            </x14:dxf>
          </x14:cfRule>
          <xm:sqref>C27:C30</xm:sqref>
        </x14:conditionalFormatting>
        <x14:conditionalFormatting xmlns:xm="http://schemas.microsoft.com/office/excel/2006/main">
          <x14:cfRule type="expression" priority="4" id="{AE30EB4A-A0A7-4EF6-A749-FE6B1E2C4C72}">
            <xm:f>'Cover Sheet'!$D$17 = "Internal Combustion"</xm:f>
            <x14:dxf>
              <fill>
                <patternFill>
                  <bgColor theme="0" tint="-0.24994659260841701"/>
                </patternFill>
              </fill>
            </x14:dxf>
          </x14:cfRule>
          <xm:sqref>C33</xm:sqref>
        </x14:conditionalFormatting>
        <x14:conditionalFormatting xmlns:xm="http://schemas.microsoft.com/office/excel/2006/main">
          <x14:cfRule type="expression" priority="3" id="{B5A54995-C56F-4AA8-8C19-D6725D074CBF}">
            <xm:f>'Cover Sheet'!$D$17 = "Internal Combustion"</xm:f>
            <x14:dxf>
              <fill>
                <patternFill>
                  <bgColor theme="0" tint="-0.24994659260841701"/>
                </patternFill>
              </fill>
            </x14:dxf>
          </x14:cfRule>
          <xm:sqref>C37</xm:sqref>
        </x14:conditionalFormatting>
        <x14:conditionalFormatting xmlns:xm="http://schemas.microsoft.com/office/excel/2006/main">
          <x14:cfRule type="expression" priority="7" id="{11D5C017-FD74-4046-90C9-77E9FC023DCF}">
            <xm:f>'Cover Sheet'!$D$17 = "Internal Combustion"</xm:f>
            <x14:dxf>
              <fill>
                <patternFill>
                  <bgColor theme="0" tint="-0.24994659260841701"/>
                </patternFill>
              </fill>
            </x14:dxf>
          </x14:cfRule>
          <xm:sqref>D31</xm:sqref>
        </x14:conditionalFormatting>
        <x14:conditionalFormatting xmlns:xm="http://schemas.microsoft.com/office/excel/2006/main">
          <x14:cfRule type="expression" priority="2" id="{7370E29C-3999-45AB-81E0-CD2B4DA7E274}">
            <xm:f>'Cover Sheet'!$D$17 = "Internal Combustion"</xm:f>
            <x14:dxf>
              <font>
                <color theme="0" tint="-0.24994659260841701"/>
              </font>
              <fill>
                <patternFill>
                  <bgColor theme="0" tint="-0.24994659260841701"/>
                </patternFill>
              </fill>
            </x14:dxf>
          </x14:cfRule>
          <xm:sqref>D37:E38</xm:sqref>
        </x14:conditionalFormatting>
        <x14:conditionalFormatting xmlns:xm="http://schemas.microsoft.com/office/excel/2006/main">
          <x14:cfRule type="expression" priority="8" id="{6FF5FF18-0FAD-4428-8C22-6518B41853EB}">
            <xm:f>'Cover Sheet'!$D$17 = "Internal Combustion"</xm:f>
            <x14:dxf>
              <font>
                <color theme="0" tint="-0.24994659260841701"/>
              </font>
              <fill>
                <patternFill>
                  <bgColor theme="0" tint="-0.24994659260841701"/>
                </patternFill>
              </fill>
            </x14:dxf>
          </x14:cfRule>
          <xm:sqref>E31</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4">
    <tabColor rgb="FFFFCC99"/>
  </sheetPr>
  <dimension ref="A1:R67"/>
  <sheetViews>
    <sheetView showGridLines="0" workbookViewId="0"/>
  </sheetViews>
  <sheetFormatPr defaultColWidth="14.42578125" defaultRowHeight="15" customHeight="1" x14ac:dyDescent="0.2"/>
  <cols>
    <col min="1" max="1" width="4.28515625" customWidth="1"/>
    <col min="2" max="2" width="29" customWidth="1"/>
    <col min="3" max="3" width="13.5703125" customWidth="1"/>
    <col min="4" max="4" width="7.42578125" customWidth="1"/>
    <col min="5" max="5" width="6.140625" customWidth="1"/>
    <col min="6" max="6" width="7.42578125" customWidth="1"/>
    <col min="7" max="7" width="6.140625" customWidth="1"/>
    <col min="8" max="26" width="11.42578125" customWidth="1"/>
  </cols>
  <sheetData>
    <row r="1" spans="2:7" ht="12.75" customHeight="1" x14ac:dyDescent="0.25">
      <c r="B1" s="77" t="s">
        <v>716</v>
      </c>
    </row>
    <row r="2" spans="2:7" ht="12.75" customHeight="1" x14ac:dyDescent="0.2"/>
    <row r="3" spans="2:7" ht="12.75" customHeight="1" x14ac:dyDescent="0.2">
      <c r="B3" s="499" t="s">
        <v>717</v>
      </c>
      <c r="C3" s="709" t="str">
        <f>IF(C5="YES","CHECK",IF(OR(C16&lt;=1,C16=""),"FAIL",IF(C16&lt;2,"CHECK","PASS")))</f>
        <v>FAIL</v>
      </c>
      <c r="D3" s="1148"/>
      <c r="E3" s="775"/>
      <c r="F3" s="1149"/>
      <c r="G3" s="775"/>
    </row>
    <row r="4" spans="2:7" ht="12.75" customHeight="1" x14ac:dyDescent="0.2">
      <c r="B4" s="540"/>
      <c r="C4" s="193"/>
      <c r="D4" s="192"/>
      <c r="E4" s="192"/>
      <c r="F4" s="192"/>
      <c r="G4" s="192"/>
    </row>
    <row r="5" spans="2:7" ht="12.75" customHeight="1" x14ac:dyDescent="0.2">
      <c r="B5" s="499" t="s">
        <v>718</v>
      </c>
      <c r="C5" s="171" t="s">
        <v>133</v>
      </c>
      <c r="D5" s="192"/>
      <c r="E5" s="192"/>
      <c r="F5" s="192"/>
      <c r="G5" s="192"/>
    </row>
    <row r="6" spans="2:7" ht="12.75" customHeight="1" x14ac:dyDescent="0.2">
      <c r="B6" s="710" t="str">
        <f>IF(C5="YES","Show proof below","")</f>
        <v/>
      </c>
      <c r="C6" s="194"/>
      <c r="D6" s="50"/>
    </row>
    <row r="7" spans="2:7" ht="12.75" customHeight="1" x14ac:dyDescent="0.2">
      <c r="B7" s="495" t="s">
        <v>719</v>
      </c>
      <c r="C7" s="711"/>
      <c r="D7" s="712"/>
      <c r="E7" s="54"/>
      <c r="F7" s="7"/>
      <c r="G7" s="54"/>
    </row>
    <row r="8" spans="2:7" ht="12.75" customHeight="1" x14ac:dyDescent="0.2">
      <c r="B8" s="496" t="s">
        <v>720</v>
      </c>
      <c r="C8" s="87"/>
      <c r="D8" s="494"/>
      <c r="E8" s="54"/>
      <c r="G8" s="54"/>
    </row>
    <row r="9" spans="2:7" ht="12.75" customHeight="1" x14ac:dyDescent="0.2">
      <c r="B9" s="494" t="s">
        <v>721</v>
      </c>
      <c r="C9" s="78"/>
      <c r="E9" s="27"/>
      <c r="G9" s="27"/>
    </row>
    <row r="10" spans="2:7" ht="12.75" customHeight="1" x14ac:dyDescent="0.2">
      <c r="B10" s="496" t="s">
        <v>722</v>
      </c>
      <c r="C10" s="175">
        <f>C9*C8</f>
        <v>0</v>
      </c>
      <c r="D10" s="713"/>
      <c r="E10" s="54"/>
      <c r="F10" s="7"/>
      <c r="G10" s="54"/>
    </row>
    <row r="11" spans="2:7" ht="12.75" customHeight="1" x14ac:dyDescent="0.2">
      <c r="B11" s="496"/>
      <c r="C11" s="714"/>
      <c r="D11" s="713"/>
      <c r="E11" s="54"/>
      <c r="F11" s="7"/>
      <c r="G11" s="54"/>
    </row>
    <row r="12" spans="2:7" ht="12.75" customHeight="1" x14ac:dyDescent="0.2">
      <c r="B12" s="496" t="s">
        <v>723</v>
      </c>
      <c r="C12" s="169"/>
      <c r="D12" s="713"/>
      <c r="E12" s="54"/>
      <c r="F12" s="7"/>
      <c r="G12" s="54"/>
    </row>
    <row r="13" spans="2:7" ht="12.75" customHeight="1" x14ac:dyDescent="0.2">
      <c r="B13" s="496" t="s">
        <v>643</v>
      </c>
      <c r="C13" s="191"/>
      <c r="D13" s="713"/>
      <c r="E13" s="54"/>
      <c r="F13" s="7"/>
      <c r="G13" s="54"/>
    </row>
    <row r="14" spans="2:7" ht="12.75" customHeight="1" x14ac:dyDescent="0.2">
      <c r="B14" s="496" t="s">
        <v>724</v>
      </c>
      <c r="C14" s="174">
        <f>C12*C13</f>
        <v>0</v>
      </c>
      <c r="D14" s="713"/>
      <c r="E14" s="54"/>
      <c r="F14" s="7"/>
      <c r="G14" s="54"/>
    </row>
    <row r="15" spans="2:7" ht="12.75" customHeight="1" x14ac:dyDescent="0.2">
      <c r="B15" s="496"/>
      <c r="C15" s="496"/>
      <c r="D15" s="494"/>
      <c r="E15" s="54"/>
      <c r="G15" s="54"/>
    </row>
    <row r="16" spans="2:7" ht="12.75" customHeight="1" x14ac:dyDescent="0.2">
      <c r="B16" s="496" t="s">
        <v>725</v>
      </c>
      <c r="C16" s="195" t="str">
        <f>IF(NOT(C14=0),C10/C14,"")</f>
        <v/>
      </c>
      <c r="D16" s="494"/>
      <c r="E16" s="9" t="s">
        <v>240</v>
      </c>
      <c r="G16" s="27"/>
    </row>
    <row r="17" spans="1:18" ht="12.75" customHeight="1" x14ac:dyDescent="0.2">
      <c r="C17" s="1" t="str">
        <f>IF(AND(C16&gt;=1,C16&lt;2),"Safety factor must be &gt;2 as per T3.2.8. Please elaborate.","")</f>
        <v/>
      </c>
    </row>
    <row r="18" spans="1:18" ht="12.75" customHeight="1" x14ac:dyDescent="0.2">
      <c r="B18" s="5" t="s">
        <v>726</v>
      </c>
    </row>
    <row r="19" spans="1:18" ht="12.75" customHeight="1" x14ac:dyDescent="0.2">
      <c r="A19" s="8"/>
      <c r="B19" s="559"/>
      <c r="C19" s="224"/>
      <c r="D19" s="224"/>
      <c r="E19" s="224"/>
      <c r="F19" s="224"/>
      <c r="G19" s="224"/>
      <c r="H19" s="224"/>
      <c r="I19" s="224"/>
      <c r="J19" s="224"/>
      <c r="K19" s="224"/>
      <c r="L19" s="224"/>
      <c r="M19" s="560"/>
      <c r="N19" s="8"/>
      <c r="O19" s="8"/>
      <c r="P19" s="8"/>
      <c r="Q19" s="8"/>
      <c r="R19" s="8"/>
    </row>
    <row r="20" spans="1:18" ht="12.75" customHeight="1" x14ac:dyDescent="0.2">
      <c r="A20" s="8"/>
      <c r="B20" s="242"/>
      <c r="C20" s="221"/>
      <c r="D20" s="221"/>
      <c r="E20" s="221"/>
      <c r="F20" s="221"/>
      <c r="G20" s="221"/>
      <c r="H20" s="221"/>
      <c r="I20" s="221"/>
      <c r="J20" s="221"/>
      <c r="K20" s="221"/>
      <c r="L20" s="221"/>
      <c r="M20" s="243"/>
      <c r="N20" s="8"/>
      <c r="O20" s="8"/>
      <c r="P20" s="8"/>
      <c r="Q20" s="8"/>
      <c r="R20" s="8"/>
    </row>
    <row r="21" spans="1:18" ht="12.75" customHeight="1" x14ac:dyDescent="0.2">
      <c r="A21" s="8"/>
      <c r="B21" s="242"/>
      <c r="C21" s="221"/>
      <c r="D21" s="221"/>
      <c r="E21" s="221"/>
      <c r="F21" s="221"/>
      <c r="G21" s="221"/>
      <c r="H21" s="221"/>
      <c r="I21" s="221"/>
      <c r="J21" s="221"/>
      <c r="K21" s="221"/>
      <c r="L21" s="221"/>
      <c r="M21" s="243"/>
      <c r="N21" s="8"/>
      <c r="O21" s="8"/>
      <c r="P21" s="8"/>
      <c r="Q21" s="8"/>
      <c r="R21" s="8"/>
    </row>
    <row r="22" spans="1:18" ht="12.75" customHeight="1" x14ac:dyDescent="0.2">
      <c r="A22" s="8"/>
      <c r="B22" s="242"/>
      <c r="C22" s="221"/>
      <c r="D22" s="221"/>
      <c r="E22" s="221"/>
      <c r="F22" s="221"/>
      <c r="G22" s="221"/>
      <c r="H22" s="221"/>
      <c r="I22" s="221"/>
      <c r="J22" s="221"/>
      <c r="K22" s="221"/>
      <c r="L22" s="221"/>
      <c r="M22" s="243"/>
      <c r="N22" s="8"/>
      <c r="O22" s="8"/>
      <c r="P22" s="8"/>
      <c r="Q22" s="8"/>
      <c r="R22" s="8"/>
    </row>
    <row r="23" spans="1:18" ht="12.75" customHeight="1" x14ac:dyDescent="0.2">
      <c r="A23" s="8"/>
      <c r="B23" s="242"/>
      <c r="C23" s="221"/>
      <c r="D23" s="221"/>
      <c r="E23" s="221"/>
      <c r="F23" s="221"/>
      <c r="G23" s="221"/>
      <c r="H23" s="221"/>
      <c r="I23" s="221"/>
      <c r="J23" s="221"/>
      <c r="K23" s="221"/>
      <c r="L23" s="221"/>
      <c r="M23" s="243"/>
      <c r="N23" s="8"/>
      <c r="O23" s="8"/>
      <c r="P23" s="8"/>
      <c r="Q23" s="8"/>
      <c r="R23" s="8"/>
    </row>
    <row r="24" spans="1:18" ht="12.75" customHeight="1" x14ac:dyDescent="0.2">
      <c r="A24" s="8"/>
      <c r="B24" s="242"/>
      <c r="C24" s="221"/>
      <c r="D24" s="221"/>
      <c r="E24" s="221"/>
      <c r="F24" s="221"/>
      <c r="G24" s="221"/>
      <c r="H24" s="221"/>
      <c r="I24" s="221"/>
      <c r="J24" s="221"/>
      <c r="K24" s="221"/>
      <c r="L24" s="221"/>
      <c r="M24" s="243"/>
      <c r="N24" s="8"/>
      <c r="O24" s="8"/>
      <c r="P24" s="8"/>
      <c r="Q24" s="8"/>
      <c r="R24" s="8"/>
    </row>
    <row r="25" spans="1:18" ht="12.75" customHeight="1" x14ac:dyDescent="0.2">
      <c r="A25" s="8"/>
      <c r="B25" s="242"/>
      <c r="C25" s="221"/>
      <c r="D25" s="221"/>
      <c r="E25" s="221"/>
      <c r="F25" s="221"/>
      <c r="G25" s="221"/>
      <c r="H25" s="221"/>
      <c r="I25" s="221"/>
      <c r="J25" s="221"/>
      <c r="K25" s="221"/>
      <c r="L25" s="221"/>
      <c r="M25" s="243"/>
      <c r="N25" s="8"/>
      <c r="O25" s="8"/>
      <c r="P25" s="8"/>
      <c r="Q25" s="8"/>
      <c r="R25" s="8"/>
    </row>
    <row r="26" spans="1:18" ht="12.75" customHeight="1" x14ac:dyDescent="0.2">
      <c r="A26" s="8"/>
      <c r="B26" s="242"/>
      <c r="C26" s="221"/>
      <c r="D26" s="221"/>
      <c r="E26" s="221"/>
      <c r="F26" s="221"/>
      <c r="G26" s="221"/>
      <c r="H26" s="221"/>
      <c r="I26" s="221"/>
      <c r="J26" s="221"/>
      <c r="K26" s="221"/>
      <c r="L26" s="221"/>
      <c r="M26" s="243"/>
      <c r="N26" s="8"/>
      <c r="O26" s="8"/>
      <c r="P26" s="8"/>
      <c r="Q26" s="8"/>
      <c r="R26" s="8"/>
    </row>
    <row r="27" spans="1:18" ht="12.75" customHeight="1" x14ac:dyDescent="0.2">
      <c r="A27" s="8"/>
      <c r="B27" s="242"/>
      <c r="C27" s="221"/>
      <c r="D27" s="221"/>
      <c r="E27" s="221"/>
      <c r="F27" s="221"/>
      <c r="G27" s="221"/>
      <c r="H27" s="221"/>
      <c r="I27" s="221"/>
      <c r="J27" s="221"/>
      <c r="K27" s="221"/>
      <c r="L27" s="221"/>
      <c r="M27" s="243"/>
      <c r="N27" s="8"/>
      <c r="O27" s="8"/>
      <c r="P27" s="8"/>
      <c r="Q27" s="8"/>
      <c r="R27" s="8"/>
    </row>
    <row r="28" spans="1:18" ht="12.75" customHeight="1" x14ac:dyDescent="0.2">
      <c r="A28" s="8"/>
      <c r="B28" s="242"/>
      <c r="C28" s="221"/>
      <c r="D28" s="221"/>
      <c r="E28" s="221"/>
      <c r="F28" s="221"/>
      <c r="G28" s="221"/>
      <c r="H28" s="221"/>
      <c r="I28" s="221"/>
      <c r="J28" s="221"/>
      <c r="K28" s="221"/>
      <c r="L28" s="221"/>
      <c r="M28" s="243"/>
      <c r="N28" s="8"/>
      <c r="O28" s="8"/>
      <c r="P28" s="8"/>
      <c r="Q28" s="8"/>
      <c r="R28" s="8"/>
    </row>
    <row r="29" spans="1:18" ht="12.75" customHeight="1" x14ac:dyDescent="0.2">
      <c r="A29" s="8"/>
      <c r="B29" s="242"/>
      <c r="C29" s="221"/>
      <c r="D29" s="221"/>
      <c r="E29" s="221"/>
      <c r="F29" s="221"/>
      <c r="G29" s="221"/>
      <c r="H29" s="221"/>
      <c r="I29" s="221"/>
      <c r="J29" s="221"/>
      <c r="K29" s="221"/>
      <c r="L29" s="221"/>
      <c r="M29" s="243"/>
      <c r="N29" s="8"/>
      <c r="O29" s="8"/>
      <c r="P29" s="8"/>
      <c r="Q29" s="8"/>
      <c r="R29" s="8"/>
    </row>
    <row r="30" spans="1:18" ht="12.75" customHeight="1" x14ac:dyDescent="0.2">
      <c r="A30" s="8"/>
      <c r="B30" s="242"/>
      <c r="C30" s="221"/>
      <c r="D30" s="221"/>
      <c r="E30" s="221"/>
      <c r="F30" s="221"/>
      <c r="G30" s="221"/>
      <c r="H30" s="221"/>
      <c r="I30" s="221"/>
      <c r="J30" s="221"/>
      <c r="K30" s="221"/>
      <c r="L30" s="221"/>
      <c r="M30" s="243"/>
      <c r="N30" s="8"/>
      <c r="O30" s="8"/>
      <c r="P30" s="8"/>
      <c r="Q30" s="8"/>
      <c r="R30" s="8"/>
    </row>
    <row r="31" spans="1:18" ht="12.75" customHeight="1" x14ac:dyDescent="0.2">
      <c r="A31" s="8"/>
      <c r="B31" s="242"/>
      <c r="C31" s="221"/>
      <c r="D31" s="221"/>
      <c r="E31" s="221"/>
      <c r="F31" s="221"/>
      <c r="G31" s="221"/>
      <c r="H31" s="221"/>
      <c r="I31" s="221"/>
      <c r="J31" s="221"/>
      <c r="K31" s="221"/>
      <c r="L31" s="221"/>
      <c r="M31" s="243"/>
      <c r="N31" s="8"/>
      <c r="O31" s="8"/>
      <c r="P31" s="8"/>
      <c r="Q31" s="8"/>
      <c r="R31" s="8"/>
    </row>
    <row r="32" spans="1:18" ht="12.75" customHeight="1" x14ac:dyDescent="0.2">
      <c r="A32" s="8"/>
      <c r="B32" s="242"/>
      <c r="C32" s="221"/>
      <c r="D32" s="221"/>
      <c r="E32" s="221"/>
      <c r="F32" s="221"/>
      <c r="G32" s="221"/>
      <c r="H32" s="221"/>
      <c r="I32" s="221"/>
      <c r="J32" s="221"/>
      <c r="K32" s="221"/>
      <c r="L32" s="221"/>
      <c r="M32" s="243"/>
      <c r="N32" s="8"/>
      <c r="O32" s="8"/>
      <c r="P32" s="8"/>
      <c r="Q32" s="8"/>
      <c r="R32" s="8"/>
    </row>
    <row r="33" spans="1:18" ht="12.75" customHeight="1" x14ac:dyDescent="0.2">
      <c r="A33" s="8"/>
      <c r="B33" s="242"/>
      <c r="C33" s="221"/>
      <c r="D33" s="221"/>
      <c r="E33" s="221"/>
      <c r="F33" s="221"/>
      <c r="G33" s="221"/>
      <c r="H33" s="221"/>
      <c r="I33" s="221"/>
      <c r="J33" s="221"/>
      <c r="K33" s="221"/>
      <c r="L33" s="221"/>
      <c r="M33" s="243"/>
      <c r="N33" s="8"/>
      <c r="O33" s="8"/>
      <c r="P33" s="8"/>
      <c r="Q33" s="8"/>
      <c r="R33" s="8"/>
    </row>
    <row r="34" spans="1:18" ht="12.75" customHeight="1" x14ac:dyDescent="0.2">
      <c r="A34" s="8"/>
      <c r="B34" s="242"/>
      <c r="C34" s="221"/>
      <c r="D34" s="221"/>
      <c r="E34" s="221"/>
      <c r="F34" s="221"/>
      <c r="G34" s="221"/>
      <c r="H34" s="221"/>
      <c r="I34" s="221"/>
      <c r="J34" s="221"/>
      <c r="K34" s="221"/>
      <c r="L34" s="221"/>
      <c r="M34" s="243"/>
      <c r="N34" s="8"/>
      <c r="O34" s="8"/>
      <c r="P34" s="8"/>
      <c r="Q34" s="8"/>
      <c r="R34" s="8"/>
    </row>
    <row r="35" spans="1:18" ht="12.75" customHeight="1" x14ac:dyDescent="0.2">
      <c r="A35" s="8"/>
      <c r="B35" s="242"/>
      <c r="C35" s="221"/>
      <c r="D35" s="221"/>
      <c r="E35" s="221"/>
      <c r="F35" s="221"/>
      <c r="G35" s="221"/>
      <c r="H35" s="221"/>
      <c r="I35" s="221"/>
      <c r="J35" s="221"/>
      <c r="K35" s="221"/>
      <c r="L35" s="221"/>
      <c r="M35" s="243"/>
      <c r="N35" s="8"/>
      <c r="O35" s="8"/>
      <c r="P35" s="8"/>
      <c r="Q35" s="8"/>
      <c r="R35" s="8"/>
    </row>
    <row r="36" spans="1:18" ht="12.75" customHeight="1" x14ac:dyDescent="0.2">
      <c r="A36" s="8"/>
      <c r="B36" s="242"/>
      <c r="C36" s="221"/>
      <c r="D36" s="221"/>
      <c r="E36" s="221"/>
      <c r="F36" s="221"/>
      <c r="G36" s="221"/>
      <c r="H36" s="221"/>
      <c r="I36" s="221"/>
      <c r="J36" s="221"/>
      <c r="K36" s="221"/>
      <c r="L36" s="221"/>
      <c r="M36" s="243"/>
      <c r="N36" s="8"/>
      <c r="O36" s="8"/>
      <c r="P36" s="8"/>
      <c r="Q36" s="8"/>
      <c r="R36" s="8"/>
    </row>
    <row r="37" spans="1:18" ht="12.75" customHeight="1" x14ac:dyDescent="0.2">
      <c r="A37" s="8"/>
      <c r="B37" s="242"/>
      <c r="C37" s="221"/>
      <c r="D37" s="221"/>
      <c r="E37" s="221"/>
      <c r="F37" s="221"/>
      <c r="G37" s="221"/>
      <c r="H37" s="221"/>
      <c r="I37" s="221"/>
      <c r="J37" s="221"/>
      <c r="K37" s="221"/>
      <c r="L37" s="221"/>
      <c r="M37" s="243"/>
      <c r="N37" s="8"/>
      <c r="O37" s="8"/>
      <c r="P37" s="8"/>
      <c r="Q37" s="8"/>
      <c r="R37" s="8"/>
    </row>
    <row r="38" spans="1:18" ht="12.75" customHeight="1" x14ac:dyDescent="0.2">
      <c r="A38" s="8"/>
      <c r="B38" s="242"/>
      <c r="C38" s="221"/>
      <c r="D38" s="221"/>
      <c r="E38" s="221"/>
      <c r="F38" s="221"/>
      <c r="G38" s="221"/>
      <c r="H38" s="221"/>
      <c r="I38" s="221"/>
      <c r="J38" s="221"/>
      <c r="K38" s="221"/>
      <c r="L38" s="221"/>
      <c r="M38" s="243"/>
      <c r="N38" s="8"/>
      <c r="O38" s="8"/>
      <c r="P38" s="8"/>
      <c r="Q38" s="8"/>
      <c r="R38" s="8"/>
    </row>
    <row r="39" spans="1:18" ht="12.75" customHeight="1" x14ac:dyDescent="0.2">
      <c r="A39" s="8"/>
      <c r="B39" s="242"/>
      <c r="C39" s="221"/>
      <c r="D39" s="221"/>
      <c r="E39" s="221"/>
      <c r="F39" s="221"/>
      <c r="G39" s="221"/>
      <c r="H39" s="221"/>
      <c r="I39" s="221"/>
      <c r="J39" s="221"/>
      <c r="K39" s="221"/>
      <c r="L39" s="221"/>
      <c r="M39" s="243"/>
      <c r="N39" s="8"/>
      <c r="O39" s="8"/>
      <c r="P39" s="8"/>
      <c r="Q39" s="8"/>
      <c r="R39" s="8"/>
    </row>
    <row r="40" spans="1:18" ht="12.75" customHeight="1" x14ac:dyDescent="0.2">
      <c r="A40" s="8"/>
      <c r="B40" s="242"/>
      <c r="C40" s="221"/>
      <c r="D40" s="221"/>
      <c r="E40" s="221"/>
      <c r="F40" s="221"/>
      <c r="G40" s="221"/>
      <c r="H40" s="221"/>
      <c r="I40" s="221"/>
      <c r="J40" s="221"/>
      <c r="K40" s="221"/>
      <c r="L40" s="221"/>
      <c r="M40" s="243"/>
      <c r="N40" s="8"/>
      <c r="O40" s="8"/>
      <c r="P40" s="8"/>
      <c r="Q40" s="8"/>
      <c r="R40" s="8"/>
    </row>
    <row r="41" spans="1:18" ht="12.75" customHeight="1" x14ac:dyDescent="0.2">
      <c r="A41" s="8"/>
      <c r="B41" s="242"/>
      <c r="C41" s="221"/>
      <c r="D41" s="221"/>
      <c r="E41" s="221"/>
      <c r="F41" s="221"/>
      <c r="G41" s="221"/>
      <c r="H41" s="221"/>
      <c r="I41" s="221"/>
      <c r="J41" s="221"/>
      <c r="K41" s="221"/>
      <c r="L41" s="221"/>
      <c r="M41" s="243"/>
      <c r="N41" s="8"/>
      <c r="O41" s="8"/>
      <c r="P41" s="8"/>
      <c r="Q41" s="8"/>
      <c r="R41" s="8"/>
    </row>
    <row r="42" spans="1:18" ht="12.75" customHeight="1" x14ac:dyDescent="0.2">
      <c r="A42" s="8"/>
      <c r="B42" s="242"/>
      <c r="C42" s="221"/>
      <c r="D42" s="221"/>
      <c r="E42" s="221"/>
      <c r="F42" s="221"/>
      <c r="G42" s="221"/>
      <c r="H42" s="221"/>
      <c r="I42" s="221"/>
      <c r="J42" s="221"/>
      <c r="K42" s="221"/>
      <c r="L42" s="221"/>
      <c r="M42" s="243"/>
      <c r="N42" s="8"/>
      <c r="O42" s="8"/>
      <c r="P42" s="8"/>
      <c r="Q42" s="8"/>
      <c r="R42" s="8"/>
    </row>
    <row r="43" spans="1:18" ht="12.75" customHeight="1" x14ac:dyDescent="0.2">
      <c r="A43" s="8"/>
      <c r="B43" s="242"/>
      <c r="C43" s="221"/>
      <c r="D43" s="221"/>
      <c r="E43" s="221"/>
      <c r="F43" s="221"/>
      <c r="G43" s="221"/>
      <c r="H43" s="221"/>
      <c r="I43" s="221"/>
      <c r="J43" s="221"/>
      <c r="K43" s="221"/>
      <c r="L43" s="221"/>
      <c r="M43" s="243"/>
      <c r="N43" s="8"/>
      <c r="O43" s="8"/>
      <c r="P43" s="8"/>
      <c r="Q43" s="8"/>
      <c r="R43" s="8"/>
    </row>
    <row r="44" spans="1:18" ht="12.75" customHeight="1" x14ac:dyDescent="0.2">
      <c r="A44" s="8"/>
      <c r="B44" s="242"/>
      <c r="C44" s="221"/>
      <c r="D44" s="221"/>
      <c r="E44" s="221"/>
      <c r="F44" s="221"/>
      <c r="G44" s="221"/>
      <c r="H44" s="221"/>
      <c r="I44" s="221"/>
      <c r="J44" s="221"/>
      <c r="K44" s="221"/>
      <c r="L44" s="221"/>
      <c r="M44" s="243"/>
      <c r="N44" s="8"/>
      <c r="O44" s="8"/>
      <c r="P44" s="8"/>
      <c r="Q44" s="8"/>
      <c r="R44" s="8"/>
    </row>
    <row r="45" spans="1:18" ht="12.75" customHeight="1" x14ac:dyDescent="0.2">
      <c r="A45" s="8"/>
      <c r="B45" s="242"/>
      <c r="C45" s="221"/>
      <c r="D45" s="221"/>
      <c r="E45" s="221"/>
      <c r="F45" s="221"/>
      <c r="G45" s="221"/>
      <c r="H45" s="221"/>
      <c r="I45" s="221"/>
      <c r="J45" s="221"/>
      <c r="K45" s="221"/>
      <c r="L45" s="221"/>
      <c r="M45" s="243"/>
      <c r="N45" s="8"/>
      <c r="O45" s="8"/>
      <c r="P45" s="8"/>
      <c r="Q45" s="8"/>
      <c r="R45" s="8"/>
    </row>
    <row r="46" spans="1:18" ht="12.75" customHeight="1" x14ac:dyDescent="0.2">
      <c r="A46" s="8"/>
      <c r="B46" s="242"/>
      <c r="C46" s="221"/>
      <c r="D46" s="221"/>
      <c r="E46" s="221"/>
      <c r="F46" s="221"/>
      <c r="G46" s="221"/>
      <c r="H46" s="221"/>
      <c r="I46" s="221"/>
      <c r="J46" s="221"/>
      <c r="K46" s="221"/>
      <c r="L46" s="221"/>
      <c r="M46" s="243"/>
      <c r="N46" s="8"/>
      <c r="O46" s="8"/>
      <c r="P46" s="8"/>
      <c r="Q46" s="8"/>
      <c r="R46" s="8"/>
    </row>
    <row r="47" spans="1:18" ht="12.75" customHeight="1" x14ac:dyDescent="0.2">
      <c r="A47" s="8"/>
      <c r="B47" s="242"/>
      <c r="C47" s="221"/>
      <c r="D47" s="221"/>
      <c r="E47" s="221"/>
      <c r="F47" s="221"/>
      <c r="G47" s="221"/>
      <c r="H47" s="221"/>
      <c r="I47" s="221"/>
      <c r="J47" s="221"/>
      <c r="K47" s="221"/>
      <c r="L47" s="221"/>
      <c r="M47" s="243"/>
      <c r="N47" s="8"/>
      <c r="O47" s="8"/>
      <c r="P47" s="8"/>
      <c r="Q47" s="8"/>
      <c r="R47" s="8"/>
    </row>
    <row r="48" spans="1:18" ht="12.75" customHeight="1" x14ac:dyDescent="0.2">
      <c r="A48" s="8"/>
      <c r="B48" s="242"/>
      <c r="C48" s="221"/>
      <c r="D48" s="221"/>
      <c r="E48" s="221"/>
      <c r="F48" s="221"/>
      <c r="G48" s="221"/>
      <c r="H48" s="221"/>
      <c r="I48" s="221"/>
      <c r="J48" s="221"/>
      <c r="K48" s="221"/>
      <c r="L48" s="221"/>
      <c r="M48" s="243"/>
      <c r="N48" s="8"/>
      <c r="O48" s="8"/>
      <c r="P48" s="8"/>
      <c r="Q48" s="8"/>
      <c r="R48" s="8"/>
    </row>
    <row r="49" spans="1:18" ht="12.75" customHeight="1" x14ac:dyDescent="0.2">
      <c r="A49" s="8"/>
      <c r="B49" s="242"/>
      <c r="C49" s="221"/>
      <c r="D49" s="221"/>
      <c r="E49" s="221"/>
      <c r="F49" s="221"/>
      <c r="G49" s="221"/>
      <c r="H49" s="221"/>
      <c r="I49" s="221"/>
      <c r="J49" s="221"/>
      <c r="K49" s="221"/>
      <c r="L49" s="221"/>
      <c r="M49" s="243"/>
      <c r="N49" s="8"/>
      <c r="O49" s="8"/>
      <c r="P49" s="8"/>
      <c r="Q49" s="8"/>
      <c r="R49" s="8"/>
    </row>
    <row r="50" spans="1:18" ht="12.75" customHeight="1" x14ac:dyDescent="0.2">
      <c r="A50" s="8"/>
      <c r="B50" s="242"/>
      <c r="C50" s="221"/>
      <c r="D50" s="221"/>
      <c r="E50" s="221"/>
      <c r="F50" s="221"/>
      <c r="G50" s="221"/>
      <c r="H50" s="221"/>
      <c r="I50" s="221"/>
      <c r="J50" s="221"/>
      <c r="K50" s="221"/>
      <c r="L50" s="221"/>
      <c r="M50" s="243"/>
      <c r="N50" s="8"/>
      <c r="O50" s="8"/>
      <c r="P50" s="8"/>
      <c r="Q50" s="8"/>
      <c r="R50" s="8"/>
    </row>
    <row r="51" spans="1:18" ht="12.75" customHeight="1" x14ac:dyDescent="0.2">
      <c r="A51" s="8"/>
      <c r="B51" s="242"/>
      <c r="C51" s="221"/>
      <c r="D51" s="221"/>
      <c r="E51" s="221"/>
      <c r="F51" s="221"/>
      <c r="G51" s="221"/>
      <c r="H51" s="221"/>
      <c r="I51" s="221"/>
      <c r="J51" s="221"/>
      <c r="K51" s="221"/>
      <c r="L51" s="221"/>
      <c r="M51" s="243"/>
      <c r="N51" s="8"/>
      <c r="O51" s="8"/>
      <c r="P51" s="8"/>
      <c r="Q51" s="8"/>
      <c r="R51" s="8"/>
    </row>
    <row r="52" spans="1:18" ht="12.75" customHeight="1" x14ac:dyDescent="0.2">
      <c r="A52" s="8"/>
      <c r="B52" s="242"/>
      <c r="C52" s="221"/>
      <c r="D52" s="221"/>
      <c r="E52" s="221"/>
      <c r="F52" s="221"/>
      <c r="G52" s="221"/>
      <c r="H52" s="221"/>
      <c r="I52" s="221"/>
      <c r="J52" s="221"/>
      <c r="K52" s="221"/>
      <c r="L52" s="221"/>
      <c r="M52" s="243"/>
      <c r="N52" s="8"/>
      <c r="O52" s="8"/>
      <c r="P52" s="8"/>
      <c r="Q52" s="8"/>
      <c r="R52" s="8"/>
    </row>
    <row r="53" spans="1:18" ht="12.75" customHeight="1" x14ac:dyDescent="0.2">
      <c r="A53" s="8"/>
      <c r="B53" s="242"/>
      <c r="C53" s="221"/>
      <c r="D53" s="221"/>
      <c r="E53" s="221"/>
      <c r="F53" s="221"/>
      <c r="G53" s="221"/>
      <c r="H53" s="221"/>
      <c r="I53" s="221"/>
      <c r="J53" s="221"/>
      <c r="K53" s="221"/>
      <c r="L53" s="221"/>
      <c r="M53" s="243"/>
      <c r="N53" s="8"/>
      <c r="O53" s="8"/>
      <c r="P53" s="8"/>
      <c r="Q53" s="8"/>
      <c r="R53" s="8"/>
    </row>
    <row r="54" spans="1:18" ht="12.75" customHeight="1" x14ac:dyDescent="0.2">
      <c r="A54" s="8"/>
      <c r="B54" s="242"/>
      <c r="C54" s="221"/>
      <c r="D54" s="221"/>
      <c r="E54" s="221"/>
      <c r="F54" s="221"/>
      <c r="G54" s="221"/>
      <c r="H54" s="221"/>
      <c r="I54" s="221"/>
      <c r="J54" s="221"/>
      <c r="K54" s="221"/>
      <c r="L54" s="221"/>
      <c r="M54" s="243"/>
      <c r="N54" s="8"/>
      <c r="O54" s="8"/>
      <c r="P54" s="8"/>
      <c r="Q54" s="8"/>
      <c r="R54" s="8"/>
    </row>
    <row r="55" spans="1:18" ht="12.75" customHeight="1" x14ac:dyDescent="0.2">
      <c r="A55" s="8"/>
      <c r="B55" s="242"/>
      <c r="C55" s="221"/>
      <c r="D55" s="221"/>
      <c r="E55" s="221"/>
      <c r="F55" s="221"/>
      <c r="G55" s="221"/>
      <c r="H55" s="221"/>
      <c r="I55" s="221"/>
      <c r="J55" s="221"/>
      <c r="K55" s="221"/>
      <c r="L55" s="221"/>
      <c r="M55" s="243"/>
      <c r="N55" s="8"/>
      <c r="O55" s="8"/>
      <c r="P55" s="8"/>
      <c r="Q55" s="8"/>
      <c r="R55" s="8"/>
    </row>
    <row r="56" spans="1:18" ht="12.75" customHeight="1" x14ac:dyDescent="0.2">
      <c r="A56" s="8"/>
      <c r="B56" s="242"/>
      <c r="C56" s="221"/>
      <c r="D56" s="221"/>
      <c r="E56" s="221"/>
      <c r="F56" s="221"/>
      <c r="G56" s="221"/>
      <c r="H56" s="221"/>
      <c r="I56" s="221"/>
      <c r="J56" s="221"/>
      <c r="K56" s="221"/>
      <c r="L56" s="221"/>
      <c r="M56" s="243"/>
      <c r="N56" s="8"/>
      <c r="O56" s="8"/>
      <c r="P56" s="8"/>
      <c r="Q56" s="8"/>
      <c r="R56" s="8"/>
    </row>
    <row r="57" spans="1:18" ht="12.75" customHeight="1" x14ac:dyDescent="0.2">
      <c r="A57" s="8"/>
      <c r="B57" s="242"/>
      <c r="C57" s="221"/>
      <c r="D57" s="221"/>
      <c r="E57" s="221"/>
      <c r="F57" s="221"/>
      <c r="G57" s="221"/>
      <c r="H57" s="221"/>
      <c r="I57" s="221"/>
      <c r="J57" s="221"/>
      <c r="K57" s="221"/>
      <c r="L57" s="221"/>
      <c r="M57" s="243"/>
      <c r="N57" s="8"/>
      <c r="O57" s="8"/>
      <c r="P57" s="8"/>
      <c r="Q57" s="8"/>
      <c r="R57" s="8"/>
    </row>
    <row r="58" spans="1:18" ht="12.75" customHeight="1" x14ac:dyDescent="0.2">
      <c r="A58" s="8"/>
      <c r="B58" s="242"/>
      <c r="C58" s="221"/>
      <c r="D58" s="221"/>
      <c r="E58" s="221"/>
      <c r="F58" s="221"/>
      <c r="G58" s="221"/>
      <c r="H58" s="221"/>
      <c r="I58" s="221"/>
      <c r="J58" s="221"/>
      <c r="K58" s="221"/>
      <c r="L58" s="221"/>
      <c r="M58" s="243"/>
      <c r="N58" s="8"/>
      <c r="O58" s="8"/>
      <c r="P58" s="8"/>
      <c r="Q58" s="8"/>
      <c r="R58" s="8"/>
    </row>
    <row r="59" spans="1:18" ht="12.75" customHeight="1" x14ac:dyDescent="0.2">
      <c r="A59" s="8"/>
      <c r="B59" s="242"/>
      <c r="C59" s="221"/>
      <c r="D59" s="221"/>
      <c r="E59" s="221"/>
      <c r="F59" s="221"/>
      <c r="G59" s="221"/>
      <c r="H59" s="221"/>
      <c r="I59" s="221"/>
      <c r="J59" s="221"/>
      <c r="K59" s="221"/>
      <c r="L59" s="221"/>
      <c r="M59" s="243"/>
      <c r="N59" s="8"/>
      <c r="O59" s="8"/>
      <c r="P59" s="8"/>
      <c r="Q59" s="8"/>
      <c r="R59" s="8"/>
    </row>
    <row r="60" spans="1:18" ht="12.75" customHeight="1" x14ac:dyDescent="0.2">
      <c r="A60" s="8"/>
      <c r="B60" s="242"/>
      <c r="C60" s="221"/>
      <c r="D60" s="221"/>
      <c r="E60" s="221"/>
      <c r="F60" s="221"/>
      <c r="G60" s="221"/>
      <c r="H60" s="221"/>
      <c r="I60" s="221"/>
      <c r="J60" s="221"/>
      <c r="K60" s="221"/>
      <c r="L60" s="221"/>
      <c r="M60" s="243"/>
      <c r="N60" s="8"/>
      <c r="O60" s="8"/>
      <c r="P60" s="8"/>
      <c r="Q60" s="8"/>
      <c r="R60" s="8"/>
    </row>
    <row r="61" spans="1:18" ht="12.75" customHeight="1" x14ac:dyDescent="0.2">
      <c r="A61" s="8"/>
      <c r="B61" s="242"/>
      <c r="C61" s="221"/>
      <c r="D61" s="221"/>
      <c r="E61" s="221"/>
      <c r="F61" s="221"/>
      <c r="G61" s="221"/>
      <c r="H61" s="221"/>
      <c r="I61" s="221"/>
      <c r="J61" s="221"/>
      <c r="K61" s="221"/>
      <c r="L61" s="221"/>
      <c r="M61" s="243"/>
      <c r="N61" s="8"/>
      <c r="O61" s="8"/>
      <c r="P61" s="8"/>
      <c r="Q61" s="8"/>
      <c r="R61" s="8"/>
    </row>
    <row r="62" spans="1:18" ht="12.75" customHeight="1" x14ac:dyDescent="0.2">
      <c r="A62" s="8"/>
      <c r="B62" s="544"/>
      <c r="C62" s="225"/>
      <c r="D62" s="225"/>
      <c r="E62" s="225"/>
      <c r="F62" s="225"/>
      <c r="G62" s="225"/>
      <c r="H62" s="225"/>
      <c r="I62" s="225"/>
      <c r="J62" s="225"/>
      <c r="K62" s="225"/>
      <c r="L62" s="225"/>
      <c r="M62" s="555"/>
      <c r="N62" s="8"/>
      <c r="O62" s="8"/>
      <c r="P62" s="8"/>
      <c r="Q62" s="8"/>
      <c r="R62" s="8"/>
    </row>
    <row r="63" spans="1:18" ht="12.75" customHeight="1" x14ac:dyDescent="0.2">
      <c r="A63" s="8"/>
      <c r="B63" s="8"/>
      <c r="C63" s="8"/>
      <c r="D63" s="8"/>
      <c r="E63" s="8"/>
      <c r="F63" s="8"/>
      <c r="G63" s="8"/>
      <c r="H63" s="8"/>
      <c r="I63" s="8"/>
      <c r="J63" s="8"/>
      <c r="K63" s="8"/>
      <c r="L63" s="8"/>
      <c r="M63" s="8"/>
      <c r="N63" s="8"/>
      <c r="O63" s="8"/>
      <c r="P63" s="8"/>
      <c r="Q63" s="8"/>
      <c r="R63" s="8"/>
    </row>
    <row r="64" spans="1:18" ht="12.75" customHeight="1" x14ac:dyDescent="0.2">
      <c r="A64" s="8"/>
      <c r="B64" s="8"/>
      <c r="C64" s="8"/>
      <c r="D64" s="8"/>
      <c r="E64" s="8"/>
      <c r="F64" s="8"/>
      <c r="G64" s="8"/>
      <c r="H64" s="8"/>
      <c r="I64" s="8"/>
      <c r="J64" s="8"/>
      <c r="K64" s="8"/>
      <c r="L64" s="8"/>
      <c r="M64" s="8"/>
      <c r="N64" s="8"/>
      <c r="O64" s="8"/>
      <c r="P64" s="8"/>
      <c r="Q64" s="8"/>
      <c r="R64" s="8"/>
    </row>
    <row r="65" spans="1:18" ht="12.75" customHeight="1" x14ac:dyDescent="0.2">
      <c r="A65" s="8"/>
      <c r="B65" s="8"/>
      <c r="C65" s="8"/>
      <c r="D65" s="8"/>
      <c r="E65" s="8"/>
      <c r="F65" s="8"/>
      <c r="G65" s="8"/>
      <c r="H65" s="8"/>
      <c r="I65" s="8"/>
      <c r="J65" s="8"/>
      <c r="K65" s="8"/>
      <c r="L65" s="8"/>
      <c r="M65" s="8"/>
      <c r="N65" s="8"/>
      <c r="O65" s="8"/>
      <c r="P65" s="8"/>
      <c r="Q65" s="8"/>
      <c r="R65" s="8"/>
    </row>
    <row r="66" spans="1:18" ht="12.75" customHeight="1" x14ac:dyDescent="0.2">
      <c r="A66" s="8"/>
      <c r="B66" s="8"/>
      <c r="C66" s="8"/>
      <c r="D66" s="8"/>
      <c r="E66" s="8"/>
      <c r="F66" s="8"/>
      <c r="G66" s="8"/>
      <c r="H66" s="8"/>
      <c r="I66" s="8"/>
      <c r="J66" s="8"/>
      <c r="K66" s="8"/>
      <c r="L66" s="8"/>
      <c r="M66" s="8"/>
      <c r="N66" s="8"/>
      <c r="O66" s="8"/>
      <c r="P66" s="8"/>
      <c r="Q66" s="8"/>
      <c r="R66" s="8"/>
    </row>
    <row r="67" spans="1:18" ht="12.75" customHeight="1" x14ac:dyDescent="0.2">
      <c r="A67" s="8"/>
      <c r="B67" s="8"/>
      <c r="C67" s="8"/>
      <c r="D67" s="8"/>
      <c r="E67" s="8"/>
      <c r="F67" s="8"/>
      <c r="G67" s="8"/>
      <c r="H67" s="8"/>
      <c r="I67" s="8"/>
      <c r="J67" s="8"/>
      <c r="K67" s="8"/>
      <c r="L67" s="8"/>
      <c r="M67" s="8"/>
      <c r="N67" s="8"/>
      <c r="O67" s="8"/>
      <c r="P67" s="8"/>
      <c r="Q67" s="8"/>
      <c r="R67" s="8"/>
    </row>
  </sheetData>
  <sheetProtection algorithmName="SHA-512" hashValue="7O2UnUuSmvGxE+oqPuGjlH1SoS+B/nR6FhbftR/qbFYI5DjKFvysT0N6o7BqLXTXhFW6jp+VInoFMcpbdPV+rA==" saltValue="F8rHgTq2W6m5y/aXY+PJWg==" spinCount="100000" sheet="1" scenarios="1" insertHyperlinks="0"/>
  <protectedRanges>
    <protectedRange sqref="E16 C5 C7:C9 C12:C13 B19:M62" name="YellowZone"/>
  </protectedRanges>
  <mergeCells count="2">
    <mergeCell ref="D3:E3"/>
    <mergeCell ref="F3:G3"/>
  </mergeCells>
  <conditionalFormatting sqref="C3:C5">
    <cfRule type="expression" dxfId="8" priority="1" stopIfTrue="1">
      <formula>C3="FAIL"</formula>
    </cfRule>
    <cfRule type="expression" dxfId="7" priority="2" stopIfTrue="1">
      <formula>C3="PASS"</formula>
    </cfRule>
    <cfRule type="expression" dxfId="6" priority="3" stopIfTrue="1">
      <formula>C3="CHECK"</formula>
    </cfRule>
  </conditionalFormatting>
  <dataValidations count="1">
    <dataValidation type="list" allowBlank="1" showErrorMessage="1" sqref="C5" xr:uid="{00000000-0002-0000-2500-000000000000}">
      <formula1>"Yes,No"</formula1>
    </dataValidation>
  </dataValidations>
  <hyperlinks>
    <hyperlink ref="E16" location="'Cover Sheet'!A1" display="BACK to COVER SHEET" xr:uid="{00000000-0004-0000-2500-000000000000}"/>
  </hyperlinks>
  <pageMargins left="0.75" right="0.75" top="1" bottom="1" header="0" footer="0"/>
  <pageSetup orientation="landscape"/>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5">
    <tabColor rgb="FFFFCC99"/>
  </sheetPr>
  <dimension ref="A1:N167"/>
  <sheetViews>
    <sheetView showGridLines="0" workbookViewId="0">
      <selection activeCell="H29" sqref="H29"/>
    </sheetView>
  </sheetViews>
  <sheetFormatPr defaultColWidth="14.42578125" defaultRowHeight="15" customHeight="1" x14ac:dyDescent="0.2"/>
  <cols>
    <col min="1" max="1" width="5.140625" customWidth="1"/>
    <col min="2" max="2" width="46.85546875" customWidth="1"/>
    <col min="3" max="3" width="11.42578125" customWidth="1"/>
    <col min="4" max="4" width="10.5703125" customWidth="1"/>
    <col min="5" max="5" width="5.85546875" customWidth="1"/>
    <col min="6" max="6" width="8.7109375" customWidth="1"/>
    <col min="7" max="7" width="11.42578125" customWidth="1"/>
    <col min="8" max="8" width="12.42578125" customWidth="1"/>
    <col min="9" max="9" width="11.42578125" customWidth="1"/>
    <col min="10" max="10" width="5.140625" customWidth="1"/>
    <col min="11" max="26" width="11.42578125" customWidth="1"/>
  </cols>
  <sheetData>
    <row r="1" spans="1:14" ht="12.75" customHeight="1" x14ac:dyDescent="0.25">
      <c r="B1" s="77" t="s">
        <v>727</v>
      </c>
      <c r="G1" s="8"/>
      <c r="H1" s="8"/>
      <c r="I1" s="8"/>
      <c r="J1" s="8"/>
      <c r="K1" s="8"/>
      <c r="L1" s="8"/>
      <c r="M1" s="8"/>
      <c r="N1" s="8"/>
    </row>
    <row r="2" spans="1:14" ht="12.75" customHeight="1" x14ac:dyDescent="0.2">
      <c r="B2" s="5" t="s">
        <v>728</v>
      </c>
      <c r="G2" s="8"/>
      <c r="H2" s="8"/>
      <c r="I2" s="8"/>
      <c r="J2" s="8"/>
      <c r="K2" s="8"/>
      <c r="L2" s="8"/>
      <c r="M2" s="8"/>
      <c r="N2" s="8"/>
    </row>
    <row r="3" spans="1:14" ht="12.75" customHeight="1" x14ac:dyDescent="0.2">
      <c r="A3" s="26"/>
      <c r="B3" s="96" t="s">
        <v>454</v>
      </c>
      <c r="C3" s="96" t="s">
        <v>456</v>
      </c>
      <c r="D3" s="96" t="s">
        <v>729</v>
      </c>
      <c r="E3" s="26"/>
      <c r="F3" s="26"/>
      <c r="G3" s="26"/>
      <c r="H3" s="26"/>
      <c r="I3" s="26"/>
      <c r="J3" s="26"/>
      <c r="K3" s="26"/>
      <c r="L3" s="26"/>
      <c r="M3" s="26"/>
      <c r="N3" s="26"/>
    </row>
    <row r="4" spans="1:14" ht="12.75" customHeight="1" x14ac:dyDescent="0.2">
      <c r="B4" s="12" t="s">
        <v>457</v>
      </c>
      <c r="C4" s="78" t="s">
        <v>183</v>
      </c>
      <c r="D4" s="34" t="str">
        <f>C4</f>
        <v>Steel</v>
      </c>
      <c r="G4" s="8"/>
      <c r="H4" s="8"/>
      <c r="I4" s="8"/>
      <c r="J4" s="8"/>
      <c r="K4" s="8"/>
      <c r="L4" s="8"/>
      <c r="M4" s="8"/>
      <c r="N4" s="8"/>
    </row>
    <row r="5" spans="1:14" ht="12.75" customHeight="1" x14ac:dyDescent="0.2">
      <c r="B5" s="12" t="s">
        <v>730</v>
      </c>
      <c r="C5" s="78" t="s">
        <v>237</v>
      </c>
      <c r="D5" s="34" t="s">
        <v>121</v>
      </c>
      <c r="G5" s="8"/>
      <c r="H5" s="8"/>
      <c r="I5" s="8"/>
      <c r="J5" s="8"/>
      <c r="K5" s="8"/>
      <c r="L5" s="8"/>
      <c r="M5" s="8"/>
      <c r="N5" s="8"/>
    </row>
    <row r="6" spans="1:14" ht="12.75" customHeight="1" x14ac:dyDescent="0.2">
      <c r="B6" s="12" t="s">
        <v>459</v>
      </c>
      <c r="C6" s="46" t="str">
        <f>IF(C$4="Steel",MaterialData!C4,IF(C$4="Aluminium 1",MaterialData!E4,IF(C$4="Aluminium 2",MaterialData!F4,IF(C$4="Carbon",MaterialData!G4,IF(C$4="Other 1",MaterialData!H4,IF(C$4="Other 2",MaterialData!I4,IF(C$4="Other 3",MaterialData!J4,0)))))))</f>
        <v>Steel</v>
      </c>
      <c r="D6" s="46" t="str">
        <f>C6</f>
        <v>Steel</v>
      </c>
      <c r="G6" s="8"/>
      <c r="H6" s="8"/>
      <c r="I6" s="8"/>
      <c r="J6" s="8"/>
      <c r="K6" s="8"/>
      <c r="L6" s="8"/>
      <c r="M6" s="8"/>
      <c r="N6" s="8"/>
    </row>
    <row r="7" spans="1:14" ht="12.75" customHeight="1" x14ac:dyDescent="0.2">
      <c r="B7" s="12" t="s">
        <v>217</v>
      </c>
      <c r="C7" s="46">
        <f>IF(C$4="Steel",MaterialData!C6,IF(C$4="Aluminium 1",MaterialData!E6,IF(C$4="Aluminium 2",MaterialData!F6,IF(C$4="Carbon",MaterialData!G6,IF(C$4="Other 1",MaterialData!H6,IF(C$4="Other 2",MaterialData!I6,IF(C$4="Other 3",MaterialData!J6,0)))))))</f>
        <v>200000000000</v>
      </c>
      <c r="D7" s="46">
        <f>IF(D$4="Steel",MaterialData!C6,IF(D$4="Aluminium 1",MaterialData!E6,IF(D$4="Aluminium 2",MaterialData!F6,IF(D$4="Carbon",MaterialData!G6,IF(D$4="Other 1",MaterialData!H6,IF(D$4="Other 2",MaterialData!I6,IF(D$4="Other 2",MaterialData!J6,0)))))))</f>
        <v>200000000000</v>
      </c>
      <c r="G7" s="8"/>
      <c r="H7" s="8"/>
      <c r="I7" s="50"/>
      <c r="J7" s="8"/>
      <c r="K7" s="8"/>
      <c r="L7" s="8"/>
      <c r="M7" s="8"/>
      <c r="N7" s="8"/>
    </row>
    <row r="8" spans="1:14" ht="12.75" customHeight="1" x14ac:dyDescent="0.2">
      <c r="B8" s="12" t="s">
        <v>218</v>
      </c>
      <c r="C8" s="46">
        <f>IF(C$4="Steel",MaterialData!C7,IF(C$4="Aluminium 1",MaterialData!E7,IF(C$4="Aluminium 2",MaterialData!F7,IF(C$4="Carbon",MaterialData!G7,IF(C$4="Other 1",MaterialData!H7,IF(C$4="Other 2",MaterialData!I7,IF(C$4="Other 3",MaterialData!J7,0)))))))</f>
        <v>305000000</v>
      </c>
      <c r="D8" s="46">
        <f>IF(D$4="Steel",MaterialData!C7,IF(D$4="Aluminium 1",MaterialData!E7,IF(D$4="Aluminium 2",MaterialData!F7,IF(D$4="Carbon",MaterialData!G7,IF(D$4="Other 1",MaterialData!H7,IF(D$4="Other 2",MaterialData!I7,IF(D$4="Other 2",MaterialData!J7,0)))))))</f>
        <v>305000000</v>
      </c>
      <c r="G8" s="8"/>
      <c r="H8" s="8"/>
      <c r="I8" s="50"/>
      <c r="J8" s="8"/>
      <c r="K8" s="8"/>
      <c r="L8" s="8"/>
      <c r="M8" s="8"/>
      <c r="N8" s="8"/>
    </row>
    <row r="9" spans="1:14" ht="12.75" customHeight="1" x14ac:dyDescent="0.2">
      <c r="B9" s="12" t="s">
        <v>219</v>
      </c>
      <c r="C9" s="46">
        <f>IF(C$4="Steel",MaterialData!C8,IF(C$4="Aluminium 1",MaterialData!E8,IF(C$4="Aluminium 2",MaterialData!F8,IF(C$4="Carbon",MaterialData!G8,IF(C$4="Other 1",MaterialData!H8,IF(C$4="Other 2",MaterialData!I8,IF(C$4="Other 3",MaterialData!J8,0)))))))</f>
        <v>365000000</v>
      </c>
      <c r="D9" s="46">
        <f>IF(D$4="Steel",MaterialData!C8,IF(D$4="Aluminium 1",MaterialData!E8,IF(D$4="Aluminium 2",MaterialData!F8,IF(D$4="Carbon",MaterialData!G8,IF(D$4="Other 1",MaterialData!H8,IF(D$4="Other 2",MaterialData!I8,IF(D$4="Other 2",MaterialData!J8,0)))))))</f>
        <v>365000000</v>
      </c>
      <c r="G9" s="8"/>
      <c r="H9" s="8"/>
      <c r="I9" s="50"/>
      <c r="J9" s="8"/>
      <c r="K9" s="8"/>
      <c r="L9" s="8"/>
      <c r="M9" s="8"/>
      <c r="N9" s="8"/>
    </row>
    <row r="10" spans="1:14" ht="12.75" customHeight="1" x14ac:dyDescent="0.2">
      <c r="B10" s="12" t="s">
        <v>220</v>
      </c>
      <c r="C10" s="46" t="s">
        <v>121</v>
      </c>
      <c r="D10" s="46">
        <f>IF(D$4="Steel",MaterialData!C9,IF(D$4="Aluminium 1",MaterialData!E9,IF(D$4="Aluminium 2",MaterialData!F9,IF(D$4="Carbon",MaterialData!G9,IF(D$4="Other 1",MaterialData!H9,IF(D$4="Other 2",MaterialData!I9,IF(D$4="Other 2",MaterialData!J9,0)))))))</f>
        <v>180000000</v>
      </c>
      <c r="G10" s="8"/>
      <c r="H10" s="8"/>
      <c r="I10" s="50"/>
      <c r="J10" s="8"/>
      <c r="K10" s="8"/>
      <c r="L10" s="8"/>
      <c r="M10" s="8"/>
      <c r="N10" s="8"/>
    </row>
    <row r="11" spans="1:14" ht="12.75" customHeight="1" x14ac:dyDescent="0.2">
      <c r="B11" s="12" t="s">
        <v>221</v>
      </c>
      <c r="C11" s="46" t="s">
        <v>121</v>
      </c>
      <c r="D11" s="46">
        <f>IF(D$4="Steel",MaterialData!C10,IF(D$4="Aluminium 1",MaterialData!E10,IF(D$4="Aluminium 2",MaterialData!F10,IF(D$4="Carbon",MaterialData!G10,IF(D$4="Other 1",MaterialData!H10,IF(D$4="Other 2",MaterialData!I10,IF(D$4="Other 2",MaterialData!J10,0)))))))</f>
        <v>300000000</v>
      </c>
      <c r="G11" s="8"/>
      <c r="H11" s="8"/>
      <c r="I11" s="50"/>
      <c r="J11" s="8"/>
      <c r="K11" s="8"/>
      <c r="L11" s="8"/>
      <c r="M11" s="8"/>
      <c r="N11" s="8"/>
    </row>
    <row r="12" spans="1:14" ht="12.75" customHeight="1" x14ac:dyDescent="0.2">
      <c r="C12" s="23"/>
      <c r="D12" s="23"/>
      <c r="G12" s="8"/>
      <c r="H12" s="8"/>
      <c r="I12" s="50"/>
      <c r="J12" s="8"/>
      <c r="K12" s="8"/>
      <c r="L12" s="8"/>
      <c r="M12" s="8"/>
      <c r="N12" s="8"/>
    </row>
    <row r="13" spans="1:14" ht="12.75" customHeight="1" x14ac:dyDescent="0.2">
      <c r="B13" s="12" t="s">
        <v>460</v>
      </c>
      <c r="C13" s="1074">
        <v>25.4</v>
      </c>
      <c r="D13" s="765"/>
      <c r="G13" s="8"/>
      <c r="H13" s="8"/>
      <c r="I13" s="50"/>
      <c r="J13" s="8"/>
      <c r="K13" s="8"/>
      <c r="L13" s="8"/>
      <c r="M13" s="8"/>
      <c r="N13" s="8"/>
    </row>
    <row r="14" spans="1:14" ht="12.75" customHeight="1" x14ac:dyDescent="0.2">
      <c r="B14" s="12" t="s">
        <v>461</v>
      </c>
      <c r="C14" s="1074">
        <v>1.2</v>
      </c>
      <c r="D14" s="765"/>
      <c r="G14" s="8"/>
      <c r="H14" s="8"/>
      <c r="I14" s="50"/>
      <c r="J14" s="8"/>
      <c r="K14" s="8"/>
      <c r="L14" s="8"/>
      <c r="M14" s="8"/>
      <c r="N14" s="8"/>
    </row>
    <row r="15" spans="1:14" ht="12.75" customHeight="1" x14ac:dyDescent="0.2">
      <c r="G15" s="8"/>
      <c r="H15" s="8"/>
      <c r="I15" s="50"/>
      <c r="J15" s="8"/>
      <c r="K15" s="8"/>
      <c r="L15" s="8"/>
      <c r="M15" s="8"/>
      <c r="N15" s="8"/>
    </row>
    <row r="16" spans="1:14" ht="12.75" customHeight="1" x14ac:dyDescent="0.2">
      <c r="A16" s="26"/>
      <c r="B16" s="196"/>
      <c r="C16" s="96" t="s">
        <v>456</v>
      </c>
      <c r="D16" s="96" t="s">
        <v>729</v>
      </c>
      <c r="E16" s="26"/>
      <c r="F16" s="26"/>
      <c r="G16" s="26"/>
      <c r="H16" s="26"/>
      <c r="I16" s="197"/>
      <c r="J16" s="26"/>
      <c r="K16" s="26"/>
      <c r="L16" s="26"/>
      <c r="M16" s="26"/>
      <c r="N16" s="26"/>
    </row>
    <row r="17" spans="2:14" ht="12.75" customHeight="1" x14ac:dyDescent="0.2">
      <c r="B17" s="12" t="s">
        <v>462</v>
      </c>
      <c r="C17" s="784">
        <f t="shared" ref="C17:C18" si="0">C13/1000</f>
        <v>2.5399999999999999E-2</v>
      </c>
      <c r="D17" s="765"/>
      <c r="G17" s="8"/>
      <c r="H17" s="8"/>
      <c r="I17" s="50"/>
      <c r="J17" s="8"/>
      <c r="K17" s="8"/>
      <c r="L17" s="8"/>
      <c r="M17" s="8"/>
      <c r="N17" s="8"/>
    </row>
    <row r="18" spans="2:14" ht="12.75" customHeight="1" x14ac:dyDescent="0.2">
      <c r="B18" s="12" t="s">
        <v>463</v>
      </c>
      <c r="C18" s="784">
        <f t="shared" si="0"/>
        <v>1.1999999999999999E-3</v>
      </c>
      <c r="D18" s="765"/>
      <c r="G18" s="8"/>
      <c r="H18" s="8"/>
      <c r="I18" s="50"/>
      <c r="J18" s="8"/>
      <c r="K18" s="8"/>
      <c r="L18" s="8"/>
      <c r="M18" s="79"/>
      <c r="N18" s="8"/>
    </row>
    <row r="19" spans="2:14" ht="12.75" customHeight="1" x14ac:dyDescent="0.2">
      <c r="B19" s="12" t="s">
        <v>464</v>
      </c>
      <c r="C19" s="34">
        <f>IF(C5="Round",((C17)^4-((C17-2*C18))^4)*3.142/64,((C17)^4-((C17-2*C18))^4)/12)</f>
        <v>6.6959174567999997E-9</v>
      </c>
      <c r="D19" s="47">
        <v>0</v>
      </c>
      <c r="G19" s="8"/>
      <c r="H19" s="8"/>
      <c r="I19" s="50"/>
      <c r="J19" s="8"/>
      <c r="K19" s="8"/>
      <c r="L19" s="50"/>
      <c r="M19" s="79"/>
      <c r="N19" s="8"/>
    </row>
    <row r="20" spans="2:14" ht="12.75" customHeight="1" x14ac:dyDescent="0.2">
      <c r="B20" s="12" t="s">
        <v>465</v>
      </c>
      <c r="C20" s="46">
        <f t="shared" ref="C20:D20" si="1">C7*C19</f>
        <v>1339.1834913599998</v>
      </c>
      <c r="D20" s="46">
        <f t="shared" si="1"/>
        <v>0</v>
      </c>
      <c r="E20" s="13">
        <f>100*D20/C20</f>
        <v>0</v>
      </c>
      <c r="G20" s="8"/>
      <c r="H20" s="8"/>
      <c r="I20" s="8"/>
      <c r="J20" s="8"/>
      <c r="K20" s="8"/>
      <c r="L20" s="8"/>
      <c r="M20" s="8"/>
      <c r="N20" s="8"/>
    </row>
    <row r="21" spans="2:14" ht="12.75" customHeight="1" x14ac:dyDescent="0.2">
      <c r="B21" s="12" t="s">
        <v>731</v>
      </c>
      <c r="C21" s="81">
        <f>IF(C5="Round",((C13^2-(C13-2*C14)^2)*PI()/4),IF(C5="Square",(C13^2-(C13-2*C14)^2)))</f>
        <v>91.231850660247574</v>
      </c>
      <c r="D21" s="156">
        <v>0</v>
      </c>
      <c r="E21" s="80" t="s">
        <v>486</v>
      </c>
      <c r="G21" s="8"/>
      <c r="H21" s="8"/>
      <c r="I21" s="8"/>
      <c r="J21" s="8"/>
      <c r="K21" s="8"/>
      <c r="L21" s="50"/>
      <c r="M21" s="8"/>
      <c r="N21" s="8"/>
    </row>
    <row r="22" spans="2:14" ht="12.75" customHeight="1" x14ac:dyDescent="0.2">
      <c r="B22" s="12" t="s">
        <v>732</v>
      </c>
      <c r="C22" s="198" t="s">
        <v>486</v>
      </c>
      <c r="D22" s="156">
        <v>0</v>
      </c>
      <c r="E22" s="80" t="s">
        <v>486</v>
      </c>
      <c r="G22" s="8"/>
      <c r="H22" s="8"/>
      <c r="I22" s="8"/>
      <c r="J22" s="8"/>
      <c r="K22" s="8"/>
      <c r="L22" s="50"/>
      <c r="M22" s="8"/>
      <c r="N22" s="8"/>
    </row>
    <row r="23" spans="2:14" ht="12.75" customHeight="1" x14ac:dyDescent="0.2">
      <c r="B23" s="12" t="s">
        <v>467</v>
      </c>
      <c r="C23" s="46">
        <f>C$21*C8/1000000</f>
        <v>27825.714451375512</v>
      </c>
      <c r="D23" s="46">
        <f t="shared" ref="D23:D24" si="2">(D$21*D8+D10*$D$22)/1000000</f>
        <v>0</v>
      </c>
      <c r="E23" s="13">
        <f t="shared" ref="E23:E25" si="3">100*D23/C23</f>
        <v>0</v>
      </c>
      <c r="G23" s="8"/>
      <c r="H23" s="8"/>
      <c r="I23" s="8"/>
      <c r="J23" s="8"/>
      <c r="K23" s="8"/>
      <c r="L23" s="50"/>
      <c r="M23" s="8"/>
      <c r="N23" s="8"/>
    </row>
    <row r="24" spans="2:14" ht="12.75" customHeight="1" x14ac:dyDescent="0.2">
      <c r="B24" s="12" t="s">
        <v>468</v>
      </c>
      <c r="C24" s="46">
        <f>C21*C9/1000000</f>
        <v>33299.625490990366</v>
      </c>
      <c r="D24" s="46">
        <f t="shared" si="2"/>
        <v>0</v>
      </c>
      <c r="E24" s="13">
        <f t="shared" si="3"/>
        <v>0</v>
      </c>
      <c r="G24" s="8"/>
      <c r="H24" s="8"/>
      <c r="I24" s="8"/>
      <c r="J24" s="8"/>
      <c r="K24" s="8"/>
      <c r="L24" s="50"/>
      <c r="M24" s="8"/>
      <c r="N24" s="8"/>
    </row>
    <row r="25" spans="2:14" ht="12.75" customHeight="1" x14ac:dyDescent="0.2">
      <c r="B25" s="12" t="s">
        <v>471</v>
      </c>
      <c r="C25" s="46">
        <f>4*C9*(C19*2/(C17))/1</f>
        <v>769.76688873448825</v>
      </c>
      <c r="D25" s="46">
        <f>4*D9*(D19*2/(C17))/1</f>
        <v>0</v>
      </c>
      <c r="E25" s="13">
        <f t="shared" si="3"/>
        <v>0</v>
      </c>
      <c r="G25" s="8"/>
      <c r="H25" s="8"/>
      <c r="I25" s="8"/>
      <c r="J25" s="8"/>
      <c r="K25" s="8"/>
      <c r="L25" s="8"/>
      <c r="M25" s="8"/>
      <c r="N25" s="8"/>
    </row>
    <row r="26" spans="2:14" ht="12.75" customHeight="1" x14ac:dyDescent="0.2">
      <c r="B26" s="12" t="s">
        <v>472</v>
      </c>
      <c r="C26" s="46">
        <f>C25*1^3/(48*C7*C19)</f>
        <v>1.1975065616797903E-2</v>
      </c>
      <c r="D26" s="46">
        <f>IF(D19&gt;0,C25*1^3/(48*D7*D19),0)</f>
        <v>0</v>
      </c>
      <c r="E26" s="13">
        <f>IF(D26=0,999,100*D26/C26)</f>
        <v>999</v>
      </c>
      <c r="G26" s="8"/>
      <c r="H26" s="8"/>
      <c r="I26" s="8"/>
      <c r="J26" s="8"/>
      <c r="K26" s="8"/>
      <c r="L26" s="8"/>
      <c r="M26" s="8"/>
      <c r="N26" s="8"/>
    </row>
    <row r="27" spans="2:14" ht="12.75" customHeight="1" x14ac:dyDescent="0.2">
      <c r="B27" s="12" t="s">
        <v>473</v>
      </c>
      <c r="C27" s="46">
        <f>0.5*C25*(C25*1^3/(48*C7*C19))</f>
        <v>4.6090045011169334</v>
      </c>
      <c r="D27" s="46">
        <f>IF(D19&gt;0,0.5*D25*(D25*1^3/(48*D7*D19)),0)</f>
        <v>0</v>
      </c>
      <c r="E27" s="13">
        <f>100*D27/C27</f>
        <v>0</v>
      </c>
      <c r="G27" s="8"/>
      <c r="H27" s="8"/>
      <c r="I27" s="8"/>
      <c r="J27" s="8"/>
      <c r="K27" s="8"/>
      <c r="L27" s="8"/>
      <c r="M27" s="8"/>
      <c r="N27" s="8"/>
    </row>
    <row r="28" spans="2:14" ht="12.75" customHeight="1" x14ac:dyDescent="0.2">
      <c r="B28" s="5" t="s">
        <v>733</v>
      </c>
      <c r="G28" s="8"/>
      <c r="H28" s="8"/>
      <c r="I28" s="8"/>
      <c r="J28" s="8"/>
      <c r="K28" s="8"/>
      <c r="L28" s="8"/>
      <c r="M28" s="8"/>
      <c r="N28" s="8"/>
    </row>
    <row r="29" spans="2:14" ht="12.75" customHeight="1" x14ac:dyDescent="0.2">
      <c r="B29" s="5" t="s">
        <v>734</v>
      </c>
      <c r="D29" s="50"/>
      <c r="G29" s="8"/>
      <c r="H29" s="9" t="s">
        <v>240</v>
      </c>
      <c r="I29" s="9"/>
      <c r="J29" s="8"/>
      <c r="K29" s="8"/>
      <c r="L29" s="8"/>
      <c r="M29" s="8"/>
      <c r="N29" s="8"/>
    </row>
    <row r="30" spans="2:14" ht="12.75" customHeight="1" x14ac:dyDescent="0.2">
      <c r="B30" s="5" t="s">
        <v>735</v>
      </c>
      <c r="C30" s="8"/>
      <c r="D30" s="50"/>
      <c r="E30" s="8"/>
      <c r="F30" s="8"/>
      <c r="G30" s="8"/>
      <c r="H30" s="8"/>
      <c r="I30" s="8"/>
      <c r="J30" s="8"/>
      <c r="K30" s="8"/>
      <c r="L30" s="8"/>
      <c r="M30" s="8"/>
      <c r="N30" s="8"/>
    </row>
    <row r="31" spans="2:14" ht="12.75" customHeight="1" x14ac:dyDescent="0.2">
      <c r="B31" s="559"/>
      <c r="C31" s="224"/>
      <c r="D31" s="224"/>
      <c r="E31" s="224"/>
      <c r="F31" s="224"/>
      <c r="G31" s="224"/>
      <c r="H31" s="224"/>
      <c r="I31" s="560"/>
      <c r="J31" s="8"/>
      <c r="K31" s="8"/>
      <c r="L31" s="8"/>
      <c r="M31" s="8"/>
      <c r="N31" s="8"/>
    </row>
    <row r="32" spans="2:14" ht="12.75" customHeight="1" x14ac:dyDescent="0.2">
      <c r="B32" s="242"/>
      <c r="C32" s="221"/>
      <c r="D32" s="221"/>
      <c r="E32" s="221"/>
      <c r="F32" s="221"/>
      <c r="G32" s="221"/>
      <c r="H32" s="221"/>
      <c r="I32" s="243"/>
      <c r="J32" s="8"/>
      <c r="K32" s="8"/>
      <c r="L32" s="8"/>
      <c r="M32" s="8"/>
      <c r="N32" s="8"/>
    </row>
    <row r="33" spans="2:14" ht="12.75" customHeight="1" x14ac:dyDescent="0.2">
      <c r="B33" s="242"/>
      <c r="C33" s="221"/>
      <c r="D33" s="221"/>
      <c r="E33" s="221"/>
      <c r="F33" s="221"/>
      <c r="G33" s="221"/>
      <c r="H33" s="221"/>
      <c r="I33" s="243"/>
      <c r="J33" s="8"/>
      <c r="K33" s="8"/>
      <c r="L33" s="8"/>
      <c r="M33" s="8"/>
      <c r="N33" s="8"/>
    </row>
    <row r="34" spans="2:14" ht="12.75" customHeight="1" x14ac:dyDescent="0.2">
      <c r="B34" s="242"/>
      <c r="C34" s="221"/>
      <c r="D34" s="221"/>
      <c r="E34" s="221"/>
      <c r="F34" s="221"/>
      <c r="G34" s="221"/>
      <c r="H34" s="221"/>
      <c r="I34" s="243"/>
      <c r="J34" s="8"/>
      <c r="K34" s="8"/>
      <c r="L34" s="8"/>
      <c r="M34" s="8"/>
      <c r="N34" s="8"/>
    </row>
    <row r="35" spans="2:14" ht="12.75" customHeight="1" x14ac:dyDescent="0.2">
      <c r="B35" s="242"/>
      <c r="C35" s="221"/>
      <c r="D35" s="221"/>
      <c r="E35" s="221"/>
      <c r="F35" s="221"/>
      <c r="G35" s="221"/>
      <c r="H35" s="221"/>
      <c r="I35" s="243"/>
      <c r="J35" s="8"/>
      <c r="K35" s="8"/>
      <c r="L35" s="8"/>
      <c r="M35" s="8"/>
      <c r="N35" s="8"/>
    </row>
    <row r="36" spans="2:14" ht="12.75" customHeight="1" x14ac:dyDescent="0.2">
      <c r="B36" s="242"/>
      <c r="C36" s="221"/>
      <c r="D36" s="221"/>
      <c r="E36" s="221"/>
      <c r="F36" s="221"/>
      <c r="G36" s="221"/>
      <c r="H36" s="221"/>
      <c r="I36" s="243"/>
      <c r="J36" s="8"/>
      <c r="K36" s="8"/>
      <c r="L36" s="8"/>
      <c r="M36" s="8"/>
      <c r="N36" s="8"/>
    </row>
    <row r="37" spans="2:14" ht="12.75" customHeight="1" x14ac:dyDescent="0.2">
      <c r="B37" s="242"/>
      <c r="C37" s="221"/>
      <c r="D37" s="221"/>
      <c r="E37" s="221"/>
      <c r="F37" s="221"/>
      <c r="G37" s="221"/>
      <c r="H37" s="221"/>
      <c r="I37" s="243"/>
      <c r="J37" s="8"/>
      <c r="K37" s="8"/>
      <c r="L37" s="8"/>
      <c r="M37" s="8"/>
      <c r="N37" s="8"/>
    </row>
    <row r="38" spans="2:14" ht="12.75" customHeight="1" x14ac:dyDescent="0.2">
      <c r="B38" s="242"/>
      <c r="C38" s="221"/>
      <c r="D38" s="221"/>
      <c r="E38" s="221"/>
      <c r="F38" s="221"/>
      <c r="G38" s="221"/>
      <c r="H38" s="221"/>
      <c r="I38" s="243"/>
      <c r="J38" s="8"/>
      <c r="K38" s="8"/>
      <c r="L38" s="8"/>
      <c r="M38" s="8"/>
      <c r="N38" s="8"/>
    </row>
    <row r="39" spans="2:14" ht="12.75" customHeight="1" x14ac:dyDescent="0.2">
      <c r="B39" s="242"/>
      <c r="C39" s="221"/>
      <c r="D39" s="221"/>
      <c r="E39" s="221"/>
      <c r="F39" s="221"/>
      <c r="G39" s="221"/>
      <c r="H39" s="221"/>
      <c r="I39" s="243"/>
      <c r="J39" s="8"/>
      <c r="K39" s="8"/>
      <c r="L39" s="8"/>
      <c r="M39" s="8"/>
      <c r="N39" s="8"/>
    </row>
    <row r="40" spans="2:14" ht="12.75" customHeight="1" x14ac:dyDescent="0.2">
      <c r="B40" s="242"/>
      <c r="C40" s="221"/>
      <c r="D40" s="221"/>
      <c r="E40" s="221"/>
      <c r="F40" s="221"/>
      <c r="G40" s="221"/>
      <c r="H40" s="221"/>
      <c r="I40" s="243"/>
      <c r="J40" s="8"/>
      <c r="K40" s="8"/>
      <c r="L40" s="8"/>
      <c r="M40" s="8"/>
      <c r="N40" s="8"/>
    </row>
    <row r="41" spans="2:14" ht="12.75" customHeight="1" x14ac:dyDescent="0.2">
      <c r="B41" s="242"/>
      <c r="C41" s="221"/>
      <c r="D41" s="221"/>
      <c r="E41" s="221"/>
      <c r="F41" s="221"/>
      <c r="G41" s="221"/>
      <c r="H41" s="221"/>
      <c r="I41" s="243"/>
      <c r="J41" s="8"/>
      <c r="K41" s="8"/>
      <c r="L41" s="8"/>
      <c r="M41" s="8"/>
      <c r="N41" s="8"/>
    </row>
    <row r="42" spans="2:14" ht="12.75" customHeight="1" x14ac:dyDescent="0.2">
      <c r="B42" s="242"/>
      <c r="C42" s="221"/>
      <c r="D42" s="221"/>
      <c r="E42" s="221"/>
      <c r="F42" s="221"/>
      <c r="G42" s="221"/>
      <c r="H42" s="221"/>
      <c r="I42" s="243"/>
      <c r="J42" s="8"/>
      <c r="K42" s="8"/>
      <c r="L42" s="8"/>
      <c r="M42" s="8"/>
      <c r="N42" s="8"/>
    </row>
    <row r="43" spans="2:14" ht="12.75" customHeight="1" x14ac:dyDescent="0.2">
      <c r="B43" s="242"/>
      <c r="C43" s="221"/>
      <c r="D43" s="221"/>
      <c r="E43" s="221"/>
      <c r="F43" s="221"/>
      <c r="G43" s="221"/>
      <c r="H43" s="221"/>
      <c r="I43" s="243"/>
      <c r="J43" s="8"/>
      <c r="K43" s="8"/>
      <c r="L43" s="8"/>
      <c r="M43" s="8"/>
      <c r="N43" s="8"/>
    </row>
    <row r="44" spans="2:14" ht="12.75" customHeight="1" x14ac:dyDescent="0.2">
      <c r="B44" s="242"/>
      <c r="C44" s="221"/>
      <c r="D44" s="221"/>
      <c r="E44" s="221"/>
      <c r="F44" s="221"/>
      <c r="G44" s="221"/>
      <c r="H44" s="221"/>
      <c r="I44" s="243"/>
      <c r="J44" s="8"/>
      <c r="K44" s="8"/>
      <c r="L44" s="8"/>
      <c r="M44" s="8"/>
      <c r="N44" s="8"/>
    </row>
    <row r="45" spans="2:14" ht="12.75" customHeight="1" x14ac:dyDescent="0.2">
      <c r="B45" s="242"/>
      <c r="C45" s="221"/>
      <c r="D45" s="221"/>
      <c r="E45" s="221"/>
      <c r="F45" s="221"/>
      <c r="G45" s="221"/>
      <c r="H45" s="221"/>
      <c r="I45" s="243"/>
      <c r="J45" s="8"/>
      <c r="K45" s="8"/>
      <c r="L45" s="8"/>
      <c r="M45" s="8"/>
      <c r="N45" s="8"/>
    </row>
    <row r="46" spans="2:14" ht="12.75" customHeight="1" x14ac:dyDescent="0.2">
      <c r="B46" s="242"/>
      <c r="C46" s="221"/>
      <c r="D46" s="221"/>
      <c r="E46" s="221"/>
      <c r="F46" s="221"/>
      <c r="G46" s="221"/>
      <c r="H46" s="221"/>
      <c r="I46" s="243"/>
      <c r="J46" s="8"/>
      <c r="K46" s="8"/>
      <c r="L46" s="8"/>
      <c r="M46" s="8"/>
      <c r="N46" s="8"/>
    </row>
    <row r="47" spans="2:14" ht="12.75" customHeight="1" x14ac:dyDescent="0.2">
      <c r="B47" s="242"/>
      <c r="C47" s="221"/>
      <c r="D47" s="221"/>
      <c r="E47" s="221"/>
      <c r="F47" s="221"/>
      <c r="G47" s="221"/>
      <c r="H47" s="221"/>
      <c r="I47" s="243"/>
      <c r="J47" s="8"/>
      <c r="K47" s="8"/>
      <c r="L47" s="8"/>
      <c r="M47" s="8"/>
      <c r="N47" s="8"/>
    </row>
    <row r="48" spans="2:14" ht="12.75" customHeight="1" x14ac:dyDescent="0.2">
      <c r="B48" s="242"/>
      <c r="C48" s="221"/>
      <c r="D48" s="221"/>
      <c r="E48" s="221"/>
      <c r="F48" s="221"/>
      <c r="G48" s="221"/>
      <c r="H48" s="221"/>
      <c r="I48" s="243"/>
      <c r="J48" s="8"/>
      <c r="K48" s="8"/>
      <c r="L48" s="8"/>
      <c r="M48" s="8"/>
      <c r="N48" s="8"/>
    </row>
    <row r="49" spans="2:14" ht="12.75" customHeight="1" x14ac:dyDescent="0.2">
      <c r="B49" s="242"/>
      <c r="C49" s="221"/>
      <c r="D49" s="221"/>
      <c r="E49" s="221"/>
      <c r="F49" s="221"/>
      <c r="G49" s="221"/>
      <c r="H49" s="221"/>
      <c r="I49" s="243"/>
      <c r="J49" s="8"/>
      <c r="K49" s="8"/>
      <c r="L49" s="8"/>
      <c r="M49" s="8"/>
      <c r="N49" s="8"/>
    </row>
    <row r="50" spans="2:14" ht="12.75" customHeight="1" x14ac:dyDescent="0.2">
      <c r="B50" s="242"/>
      <c r="C50" s="221"/>
      <c r="D50" s="221"/>
      <c r="E50" s="221"/>
      <c r="F50" s="221"/>
      <c r="G50" s="221"/>
      <c r="H50" s="221"/>
      <c r="I50" s="243"/>
      <c r="J50" s="8"/>
      <c r="K50" s="8"/>
      <c r="L50" s="8"/>
      <c r="M50" s="8"/>
      <c r="N50" s="8"/>
    </row>
    <row r="51" spans="2:14" ht="12.75" customHeight="1" x14ac:dyDescent="0.2">
      <c r="B51" s="242"/>
      <c r="C51" s="221"/>
      <c r="D51" s="221"/>
      <c r="E51" s="221"/>
      <c r="F51" s="221"/>
      <c r="G51" s="221"/>
      <c r="H51" s="221"/>
      <c r="I51" s="243"/>
      <c r="J51" s="8"/>
      <c r="K51" s="8"/>
      <c r="L51" s="8"/>
      <c r="M51" s="8"/>
      <c r="N51" s="8"/>
    </row>
    <row r="52" spans="2:14" ht="12.75" customHeight="1" x14ac:dyDescent="0.2">
      <c r="B52" s="242"/>
      <c r="C52" s="221"/>
      <c r="D52" s="221"/>
      <c r="E52" s="221"/>
      <c r="F52" s="221"/>
      <c r="G52" s="221"/>
      <c r="H52" s="221"/>
      <c r="I52" s="243"/>
      <c r="J52" s="8"/>
      <c r="K52" s="8"/>
      <c r="L52" s="8"/>
      <c r="M52" s="8"/>
      <c r="N52" s="8"/>
    </row>
    <row r="53" spans="2:14" ht="12.75" customHeight="1" x14ac:dyDescent="0.2">
      <c r="B53" s="242"/>
      <c r="C53" s="221"/>
      <c r="D53" s="221"/>
      <c r="E53" s="221"/>
      <c r="F53" s="221"/>
      <c r="G53" s="221"/>
      <c r="H53" s="221"/>
      <c r="I53" s="243"/>
      <c r="J53" s="8"/>
      <c r="K53" s="8"/>
      <c r="L53" s="8"/>
      <c r="M53" s="8"/>
      <c r="N53" s="8"/>
    </row>
    <row r="54" spans="2:14" ht="12.75" customHeight="1" x14ac:dyDescent="0.2">
      <c r="B54" s="242"/>
      <c r="C54" s="221"/>
      <c r="D54" s="221"/>
      <c r="E54" s="221"/>
      <c r="F54" s="221"/>
      <c r="G54" s="221"/>
      <c r="H54" s="221"/>
      <c r="I54" s="243"/>
      <c r="J54" s="8"/>
      <c r="K54" s="8"/>
      <c r="L54" s="8"/>
      <c r="M54" s="8"/>
      <c r="N54" s="8"/>
    </row>
    <row r="55" spans="2:14" ht="12.75" customHeight="1" x14ac:dyDescent="0.2">
      <c r="B55" s="242"/>
      <c r="C55" s="221"/>
      <c r="D55" s="221"/>
      <c r="E55" s="221"/>
      <c r="F55" s="221"/>
      <c r="G55" s="221"/>
      <c r="H55" s="221"/>
      <c r="I55" s="243"/>
      <c r="J55" s="8"/>
      <c r="K55" s="8"/>
      <c r="L55" s="8"/>
      <c r="M55" s="8"/>
      <c r="N55" s="8"/>
    </row>
    <row r="56" spans="2:14" ht="12.75" customHeight="1" x14ac:dyDescent="0.2">
      <c r="B56" s="242"/>
      <c r="C56" s="221"/>
      <c r="D56" s="221"/>
      <c r="E56" s="221"/>
      <c r="F56" s="221"/>
      <c r="G56" s="221"/>
      <c r="H56" s="221"/>
      <c r="I56" s="243"/>
      <c r="J56" s="8"/>
      <c r="K56" s="8"/>
      <c r="L56" s="8"/>
      <c r="M56" s="8"/>
      <c r="N56" s="8"/>
    </row>
    <row r="57" spans="2:14" ht="12.75" customHeight="1" x14ac:dyDescent="0.2">
      <c r="B57" s="242"/>
      <c r="C57" s="221"/>
      <c r="D57" s="221"/>
      <c r="E57" s="221"/>
      <c r="F57" s="221"/>
      <c r="G57" s="221"/>
      <c r="H57" s="221"/>
      <c r="I57" s="243"/>
      <c r="J57" s="8"/>
      <c r="K57" s="8"/>
      <c r="L57" s="8"/>
      <c r="M57" s="8"/>
      <c r="N57" s="8"/>
    </row>
    <row r="58" spans="2:14" ht="12.75" customHeight="1" x14ac:dyDescent="0.2">
      <c r="B58" s="242"/>
      <c r="C58" s="221"/>
      <c r="D58" s="221"/>
      <c r="E58" s="221"/>
      <c r="F58" s="221"/>
      <c r="G58" s="221"/>
      <c r="H58" s="221"/>
      <c r="I58" s="243"/>
      <c r="J58" s="8"/>
      <c r="K58" s="8"/>
      <c r="L58" s="8"/>
      <c r="M58" s="8"/>
      <c r="N58" s="8"/>
    </row>
    <row r="59" spans="2:14" ht="12.75" customHeight="1" x14ac:dyDescent="0.2">
      <c r="B59" s="242"/>
      <c r="C59" s="221"/>
      <c r="D59" s="221"/>
      <c r="E59" s="221"/>
      <c r="F59" s="221"/>
      <c r="G59" s="221"/>
      <c r="H59" s="221"/>
      <c r="I59" s="243"/>
      <c r="J59" s="8"/>
      <c r="K59" s="8"/>
      <c r="L59" s="8"/>
      <c r="M59" s="8"/>
      <c r="N59" s="8"/>
    </row>
    <row r="60" spans="2:14" ht="12.75" customHeight="1" x14ac:dyDescent="0.2">
      <c r="B60" s="242"/>
      <c r="C60" s="221"/>
      <c r="D60" s="221"/>
      <c r="E60" s="221"/>
      <c r="F60" s="221"/>
      <c r="G60" s="221"/>
      <c r="H60" s="221"/>
      <c r="I60" s="243"/>
      <c r="J60" s="8"/>
      <c r="K60" s="8"/>
      <c r="L60" s="8"/>
      <c r="M60" s="8"/>
      <c r="N60" s="8"/>
    </row>
    <row r="61" spans="2:14" ht="12.75" customHeight="1" x14ac:dyDescent="0.2">
      <c r="B61" s="242"/>
      <c r="C61" s="221"/>
      <c r="D61" s="221"/>
      <c r="E61" s="221"/>
      <c r="F61" s="221"/>
      <c r="G61" s="221"/>
      <c r="H61" s="221"/>
      <c r="I61" s="243"/>
      <c r="J61" s="8"/>
      <c r="K61" s="8"/>
      <c r="L61" s="8"/>
      <c r="M61" s="8"/>
      <c r="N61" s="8"/>
    </row>
    <row r="62" spans="2:14" ht="12.75" customHeight="1" x14ac:dyDescent="0.2">
      <c r="B62" s="242"/>
      <c r="C62" s="221"/>
      <c r="D62" s="221"/>
      <c r="E62" s="221"/>
      <c r="F62" s="221"/>
      <c r="G62" s="221"/>
      <c r="H62" s="221"/>
      <c r="I62" s="243"/>
      <c r="J62" s="8"/>
      <c r="K62" s="8"/>
      <c r="L62" s="8"/>
      <c r="M62" s="8"/>
      <c r="N62" s="8"/>
    </row>
    <row r="63" spans="2:14" ht="12.75" customHeight="1" x14ac:dyDescent="0.2">
      <c r="B63" s="242"/>
      <c r="C63" s="221"/>
      <c r="D63" s="221"/>
      <c r="E63" s="221"/>
      <c r="F63" s="221"/>
      <c r="G63" s="221"/>
      <c r="H63" s="221"/>
      <c r="I63" s="243"/>
      <c r="J63" s="8"/>
      <c r="K63" s="8"/>
      <c r="L63" s="8"/>
      <c r="M63" s="8"/>
      <c r="N63" s="8"/>
    </row>
    <row r="64" spans="2:14" ht="12.75" customHeight="1" x14ac:dyDescent="0.2">
      <c r="B64" s="242"/>
      <c r="C64" s="221"/>
      <c r="D64" s="221"/>
      <c r="E64" s="221"/>
      <c r="F64" s="221"/>
      <c r="G64" s="221"/>
      <c r="H64" s="221"/>
      <c r="I64" s="243"/>
      <c r="J64" s="8"/>
      <c r="K64" s="8"/>
      <c r="L64" s="8"/>
      <c r="M64" s="8"/>
      <c r="N64" s="8"/>
    </row>
    <row r="65" spans="2:14" ht="12.75" customHeight="1" x14ac:dyDescent="0.2">
      <c r="B65" s="242"/>
      <c r="C65" s="221"/>
      <c r="D65" s="221"/>
      <c r="E65" s="221"/>
      <c r="F65" s="221"/>
      <c r="G65" s="221"/>
      <c r="H65" s="221"/>
      <c r="I65" s="243"/>
      <c r="J65" s="8"/>
      <c r="K65" s="8"/>
      <c r="L65" s="8"/>
      <c r="M65" s="8"/>
      <c r="N65" s="8"/>
    </row>
    <row r="66" spans="2:14" ht="12.75" customHeight="1" x14ac:dyDescent="0.2">
      <c r="B66" s="242"/>
      <c r="C66" s="221"/>
      <c r="D66" s="221"/>
      <c r="E66" s="221"/>
      <c r="F66" s="221"/>
      <c r="G66" s="221"/>
      <c r="H66" s="221"/>
      <c r="I66" s="243"/>
      <c r="J66" s="8"/>
      <c r="K66" s="8"/>
      <c r="L66" s="8"/>
      <c r="M66" s="8"/>
      <c r="N66" s="8"/>
    </row>
    <row r="67" spans="2:14" ht="12.75" customHeight="1" x14ac:dyDescent="0.2">
      <c r="B67" s="242"/>
      <c r="C67" s="221"/>
      <c r="D67" s="221"/>
      <c r="E67" s="221"/>
      <c r="F67" s="221"/>
      <c r="G67" s="221"/>
      <c r="H67" s="221"/>
      <c r="I67" s="243"/>
      <c r="J67" s="8"/>
      <c r="K67" s="8"/>
      <c r="L67" s="8"/>
      <c r="M67" s="8"/>
      <c r="N67" s="8"/>
    </row>
    <row r="68" spans="2:14" ht="12.75" customHeight="1" x14ac:dyDescent="0.2">
      <c r="B68" s="242"/>
      <c r="C68" s="221"/>
      <c r="D68" s="221"/>
      <c r="E68" s="221"/>
      <c r="F68" s="221"/>
      <c r="G68" s="221"/>
      <c r="H68" s="221"/>
      <c r="I68" s="243"/>
      <c r="J68" s="8"/>
      <c r="K68" s="8"/>
      <c r="L68" s="8"/>
      <c r="M68" s="8"/>
      <c r="N68" s="8"/>
    </row>
    <row r="69" spans="2:14" ht="12.75" customHeight="1" x14ac:dyDescent="0.2">
      <c r="B69" s="242"/>
      <c r="C69" s="221"/>
      <c r="D69" s="221"/>
      <c r="E69" s="221"/>
      <c r="F69" s="221"/>
      <c r="G69" s="221"/>
      <c r="H69" s="221"/>
      <c r="I69" s="243"/>
      <c r="J69" s="8"/>
      <c r="K69" s="8"/>
      <c r="L69" s="8"/>
      <c r="M69" s="8"/>
      <c r="N69" s="8"/>
    </row>
    <row r="70" spans="2:14" ht="12.75" customHeight="1" x14ac:dyDescent="0.2">
      <c r="B70" s="242"/>
      <c r="C70" s="221"/>
      <c r="D70" s="221"/>
      <c r="E70" s="221"/>
      <c r="F70" s="221"/>
      <c r="G70" s="221"/>
      <c r="H70" s="221"/>
      <c r="I70" s="243"/>
      <c r="J70" s="8"/>
      <c r="K70" s="8"/>
      <c r="L70" s="8"/>
      <c r="M70" s="8"/>
      <c r="N70" s="8"/>
    </row>
    <row r="71" spans="2:14" ht="12.75" customHeight="1" x14ac:dyDescent="0.2">
      <c r="B71" s="242"/>
      <c r="C71" s="221"/>
      <c r="D71" s="221"/>
      <c r="E71" s="221"/>
      <c r="F71" s="221"/>
      <c r="G71" s="221"/>
      <c r="H71" s="221"/>
      <c r="I71" s="243"/>
      <c r="J71" s="8"/>
      <c r="K71" s="8"/>
      <c r="L71" s="8"/>
      <c r="M71" s="8"/>
      <c r="N71" s="8"/>
    </row>
    <row r="72" spans="2:14" ht="12.75" customHeight="1" x14ac:dyDescent="0.2">
      <c r="B72" s="242"/>
      <c r="C72" s="221"/>
      <c r="D72" s="221"/>
      <c r="E72" s="221"/>
      <c r="F72" s="221"/>
      <c r="G72" s="221"/>
      <c r="H72" s="221"/>
      <c r="I72" s="243"/>
      <c r="J72" s="8"/>
      <c r="K72" s="8"/>
      <c r="L72" s="8"/>
      <c r="M72" s="8"/>
      <c r="N72" s="8"/>
    </row>
    <row r="73" spans="2:14" ht="12.75" customHeight="1" x14ac:dyDescent="0.2">
      <c r="B73" s="242"/>
      <c r="C73" s="221"/>
      <c r="D73" s="221"/>
      <c r="E73" s="221"/>
      <c r="F73" s="221"/>
      <c r="G73" s="221"/>
      <c r="H73" s="221"/>
      <c r="I73" s="243"/>
      <c r="J73" s="8"/>
      <c r="K73" s="8"/>
      <c r="L73" s="8"/>
      <c r="M73" s="8"/>
      <c r="N73" s="8"/>
    </row>
    <row r="74" spans="2:14" ht="12.75" customHeight="1" x14ac:dyDescent="0.2">
      <c r="B74" s="242"/>
      <c r="C74" s="221"/>
      <c r="D74" s="221"/>
      <c r="E74" s="221"/>
      <c r="F74" s="221"/>
      <c r="G74" s="221"/>
      <c r="H74" s="221"/>
      <c r="I74" s="243"/>
      <c r="J74" s="8"/>
      <c r="K74" s="8"/>
      <c r="L74" s="8"/>
      <c r="M74" s="8"/>
      <c r="N74" s="8"/>
    </row>
    <row r="75" spans="2:14" ht="12.75" customHeight="1" x14ac:dyDescent="0.2">
      <c r="B75" s="242"/>
      <c r="C75" s="221"/>
      <c r="D75" s="221"/>
      <c r="E75" s="221"/>
      <c r="F75" s="221"/>
      <c r="G75" s="221"/>
      <c r="H75" s="221"/>
      <c r="I75" s="243"/>
      <c r="J75" s="8"/>
      <c r="K75" s="8"/>
      <c r="L75" s="8"/>
      <c r="M75" s="8"/>
      <c r="N75" s="8"/>
    </row>
    <row r="76" spans="2:14" ht="12.75" customHeight="1" x14ac:dyDescent="0.2">
      <c r="B76" s="242"/>
      <c r="C76" s="221"/>
      <c r="D76" s="221"/>
      <c r="E76" s="221"/>
      <c r="F76" s="221"/>
      <c r="G76" s="221"/>
      <c r="H76" s="221"/>
      <c r="I76" s="243"/>
      <c r="J76" s="8"/>
      <c r="K76" s="8"/>
      <c r="L76" s="8"/>
      <c r="M76" s="8"/>
      <c r="N76" s="8"/>
    </row>
    <row r="77" spans="2:14" ht="12.75" customHeight="1" x14ac:dyDescent="0.2">
      <c r="B77" s="242"/>
      <c r="C77" s="221"/>
      <c r="D77" s="221"/>
      <c r="E77" s="221"/>
      <c r="F77" s="221"/>
      <c r="G77" s="221"/>
      <c r="H77" s="221"/>
      <c r="I77" s="243"/>
      <c r="J77" s="8"/>
      <c r="K77" s="8"/>
      <c r="L77" s="8"/>
      <c r="M77" s="8"/>
      <c r="N77" s="8"/>
    </row>
    <row r="78" spans="2:14" ht="12.75" customHeight="1" x14ac:dyDescent="0.2">
      <c r="B78" s="242"/>
      <c r="C78" s="221"/>
      <c r="D78" s="221"/>
      <c r="E78" s="221"/>
      <c r="F78" s="221"/>
      <c r="G78" s="221"/>
      <c r="H78" s="221"/>
      <c r="I78" s="243"/>
      <c r="J78" s="8"/>
      <c r="K78" s="8"/>
      <c r="L78" s="8"/>
      <c r="M78" s="8"/>
      <c r="N78" s="8"/>
    </row>
    <row r="79" spans="2:14" ht="12.75" customHeight="1" x14ac:dyDescent="0.2">
      <c r="B79" s="242"/>
      <c r="C79" s="221"/>
      <c r="D79" s="221"/>
      <c r="E79" s="221"/>
      <c r="F79" s="221"/>
      <c r="G79" s="221"/>
      <c r="H79" s="221"/>
      <c r="I79" s="243"/>
      <c r="J79" s="8"/>
      <c r="K79" s="8"/>
      <c r="L79" s="8"/>
      <c r="M79" s="8"/>
      <c r="N79" s="8"/>
    </row>
    <row r="80" spans="2:14" ht="12.75" customHeight="1" x14ac:dyDescent="0.2">
      <c r="B80" s="242"/>
      <c r="C80" s="221"/>
      <c r="D80" s="221"/>
      <c r="E80" s="221"/>
      <c r="F80" s="221"/>
      <c r="G80" s="221"/>
      <c r="H80" s="221"/>
      <c r="I80" s="243"/>
      <c r="J80" s="8"/>
      <c r="K80" s="8"/>
      <c r="L80" s="8"/>
      <c r="M80" s="8"/>
      <c r="N80" s="8"/>
    </row>
    <row r="81" spans="2:14" ht="12.75" customHeight="1" x14ac:dyDescent="0.2">
      <c r="B81" s="242"/>
      <c r="C81" s="221"/>
      <c r="D81" s="221"/>
      <c r="E81" s="221"/>
      <c r="F81" s="221"/>
      <c r="G81" s="221"/>
      <c r="H81" s="221"/>
      <c r="I81" s="243"/>
      <c r="J81" s="8"/>
      <c r="K81" s="8"/>
      <c r="L81" s="8"/>
      <c r="M81" s="8"/>
      <c r="N81" s="8"/>
    </row>
    <row r="82" spans="2:14" ht="12.75" customHeight="1" x14ac:dyDescent="0.2">
      <c r="B82" s="242"/>
      <c r="C82" s="221"/>
      <c r="D82" s="221"/>
      <c r="E82" s="221"/>
      <c r="F82" s="221"/>
      <c r="G82" s="221"/>
      <c r="H82" s="221"/>
      <c r="I82" s="243"/>
      <c r="J82" s="8"/>
      <c r="K82" s="8"/>
      <c r="L82" s="8"/>
      <c r="M82" s="8"/>
      <c r="N82" s="8"/>
    </row>
    <row r="83" spans="2:14" ht="12.75" customHeight="1" x14ac:dyDescent="0.2">
      <c r="B83" s="242"/>
      <c r="C83" s="221"/>
      <c r="D83" s="221"/>
      <c r="E83" s="221"/>
      <c r="F83" s="221"/>
      <c r="G83" s="221"/>
      <c r="H83" s="221"/>
      <c r="I83" s="243"/>
      <c r="J83" s="8"/>
      <c r="K83" s="8"/>
      <c r="L83" s="8"/>
      <c r="M83" s="8"/>
      <c r="N83" s="8"/>
    </row>
    <row r="84" spans="2:14" ht="12.75" customHeight="1" x14ac:dyDescent="0.2">
      <c r="B84" s="242"/>
      <c r="C84" s="221"/>
      <c r="D84" s="221"/>
      <c r="E84" s="221"/>
      <c r="F84" s="221"/>
      <c r="G84" s="221"/>
      <c r="H84" s="221"/>
      <c r="I84" s="243"/>
      <c r="J84" s="8"/>
      <c r="K84" s="8"/>
      <c r="L84" s="8"/>
      <c r="M84" s="8"/>
      <c r="N84" s="8"/>
    </row>
    <row r="85" spans="2:14" ht="12.75" customHeight="1" x14ac:dyDescent="0.2">
      <c r="B85" s="242"/>
      <c r="C85" s="221"/>
      <c r="D85" s="221"/>
      <c r="E85" s="221"/>
      <c r="F85" s="221"/>
      <c r="G85" s="221"/>
      <c r="H85" s="221"/>
      <c r="I85" s="243"/>
      <c r="J85" s="8"/>
      <c r="K85" s="8"/>
      <c r="L85" s="8"/>
      <c r="M85" s="8"/>
      <c r="N85" s="8"/>
    </row>
    <row r="86" spans="2:14" ht="12.75" customHeight="1" x14ac:dyDescent="0.2">
      <c r="B86" s="242"/>
      <c r="C86" s="221"/>
      <c r="D86" s="221"/>
      <c r="E86" s="221"/>
      <c r="F86" s="221"/>
      <c r="G86" s="221"/>
      <c r="H86" s="221"/>
      <c r="I86" s="243"/>
      <c r="J86" s="8"/>
      <c r="K86" s="8"/>
      <c r="L86" s="8"/>
      <c r="M86" s="8"/>
      <c r="N86" s="8"/>
    </row>
    <row r="87" spans="2:14" ht="12.75" customHeight="1" x14ac:dyDescent="0.2">
      <c r="B87" s="242"/>
      <c r="C87" s="221"/>
      <c r="D87" s="221"/>
      <c r="E87" s="221"/>
      <c r="F87" s="221"/>
      <c r="G87" s="221"/>
      <c r="H87" s="221"/>
      <c r="I87" s="243"/>
      <c r="J87" s="8"/>
      <c r="K87" s="8"/>
      <c r="L87" s="8"/>
      <c r="M87" s="8"/>
      <c r="N87" s="8"/>
    </row>
    <row r="88" spans="2:14" ht="12.75" customHeight="1" x14ac:dyDescent="0.2">
      <c r="B88" s="242"/>
      <c r="C88" s="221"/>
      <c r="D88" s="221"/>
      <c r="E88" s="221"/>
      <c r="F88" s="221"/>
      <c r="G88" s="221"/>
      <c r="H88" s="221"/>
      <c r="I88" s="243"/>
      <c r="J88" s="8"/>
      <c r="K88" s="8"/>
      <c r="L88" s="8"/>
      <c r="M88" s="8"/>
      <c r="N88" s="8"/>
    </row>
    <row r="89" spans="2:14" ht="12.75" customHeight="1" x14ac:dyDescent="0.2">
      <c r="B89" s="242"/>
      <c r="C89" s="221"/>
      <c r="D89" s="221"/>
      <c r="E89" s="221"/>
      <c r="F89" s="221"/>
      <c r="G89" s="221"/>
      <c r="H89" s="221"/>
      <c r="I89" s="243"/>
      <c r="J89" s="8"/>
      <c r="K89" s="8"/>
      <c r="L89" s="8"/>
      <c r="M89" s="8"/>
      <c r="N89" s="8"/>
    </row>
    <row r="90" spans="2:14" ht="12.75" customHeight="1" x14ac:dyDescent="0.2">
      <c r="B90" s="242"/>
      <c r="C90" s="221"/>
      <c r="D90" s="221"/>
      <c r="E90" s="221"/>
      <c r="F90" s="221"/>
      <c r="G90" s="221"/>
      <c r="H90" s="221"/>
      <c r="I90" s="243"/>
      <c r="J90" s="8"/>
      <c r="K90" s="8"/>
      <c r="L90" s="8"/>
      <c r="M90" s="8"/>
      <c r="N90" s="8"/>
    </row>
    <row r="91" spans="2:14" ht="12.75" customHeight="1" x14ac:dyDescent="0.2">
      <c r="B91" s="242"/>
      <c r="C91" s="221"/>
      <c r="D91" s="221"/>
      <c r="E91" s="221"/>
      <c r="F91" s="221"/>
      <c r="G91" s="221"/>
      <c r="H91" s="221"/>
      <c r="I91" s="243"/>
      <c r="J91" s="8"/>
      <c r="K91" s="8"/>
      <c r="L91" s="8"/>
      <c r="M91" s="8"/>
      <c r="N91" s="8"/>
    </row>
    <row r="92" spans="2:14" ht="12.75" customHeight="1" x14ac:dyDescent="0.2">
      <c r="B92" s="242"/>
      <c r="C92" s="221"/>
      <c r="D92" s="221"/>
      <c r="E92" s="221"/>
      <c r="F92" s="221"/>
      <c r="G92" s="221"/>
      <c r="H92" s="221"/>
      <c r="I92" s="243"/>
      <c r="J92" s="8"/>
      <c r="K92" s="8"/>
      <c r="L92" s="8"/>
      <c r="M92" s="8"/>
      <c r="N92" s="8"/>
    </row>
    <row r="93" spans="2:14" ht="12.75" customHeight="1" x14ac:dyDescent="0.2">
      <c r="B93" s="242"/>
      <c r="C93" s="221"/>
      <c r="D93" s="221"/>
      <c r="E93" s="221"/>
      <c r="F93" s="221"/>
      <c r="G93" s="221"/>
      <c r="H93" s="221"/>
      <c r="I93" s="243"/>
      <c r="J93" s="8"/>
      <c r="K93" s="8"/>
      <c r="L93" s="8"/>
      <c r="M93" s="8"/>
      <c r="N93" s="8"/>
    </row>
    <row r="94" spans="2:14" ht="12.75" customHeight="1" x14ac:dyDescent="0.2">
      <c r="B94" s="242"/>
      <c r="C94" s="221"/>
      <c r="D94" s="221"/>
      <c r="E94" s="221"/>
      <c r="F94" s="221"/>
      <c r="G94" s="221"/>
      <c r="H94" s="221"/>
      <c r="I94" s="243"/>
      <c r="J94" s="8"/>
      <c r="K94" s="8"/>
      <c r="L94" s="8"/>
      <c r="M94" s="8"/>
      <c r="N94" s="8"/>
    </row>
    <row r="95" spans="2:14" ht="12.75" customHeight="1" x14ac:dyDescent="0.2">
      <c r="B95" s="242"/>
      <c r="C95" s="221"/>
      <c r="D95" s="221"/>
      <c r="E95" s="221"/>
      <c r="F95" s="221"/>
      <c r="G95" s="221"/>
      <c r="H95" s="221"/>
      <c r="I95" s="243"/>
      <c r="J95" s="8"/>
      <c r="K95" s="8"/>
      <c r="L95" s="8"/>
      <c r="M95" s="8"/>
      <c r="N95" s="8"/>
    </row>
    <row r="96" spans="2:14" ht="12.75" customHeight="1" x14ac:dyDescent="0.2">
      <c r="B96" s="242"/>
      <c r="C96" s="221"/>
      <c r="D96" s="221"/>
      <c r="E96" s="221"/>
      <c r="F96" s="221"/>
      <c r="G96" s="221"/>
      <c r="H96" s="221"/>
      <c r="I96" s="243"/>
      <c r="J96" s="8"/>
      <c r="K96" s="8"/>
      <c r="L96" s="8"/>
      <c r="M96" s="8"/>
      <c r="N96" s="8"/>
    </row>
    <row r="97" spans="2:14" ht="12.75" customHeight="1" x14ac:dyDescent="0.2">
      <c r="B97" s="242"/>
      <c r="C97" s="221"/>
      <c r="D97" s="221"/>
      <c r="E97" s="221"/>
      <c r="F97" s="221"/>
      <c r="G97" s="221"/>
      <c r="H97" s="221"/>
      <c r="I97" s="243"/>
      <c r="J97" s="8"/>
      <c r="K97" s="8"/>
      <c r="L97" s="8"/>
      <c r="M97" s="8"/>
      <c r="N97" s="8"/>
    </row>
    <row r="98" spans="2:14" ht="12.75" customHeight="1" x14ac:dyDescent="0.2">
      <c r="B98" s="242"/>
      <c r="C98" s="221"/>
      <c r="D98" s="221"/>
      <c r="E98" s="221"/>
      <c r="F98" s="221"/>
      <c r="G98" s="221"/>
      <c r="H98" s="221"/>
      <c r="I98" s="243"/>
      <c r="J98" s="8"/>
      <c r="K98" s="8"/>
      <c r="L98" s="8"/>
      <c r="M98" s="8"/>
      <c r="N98" s="8"/>
    </row>
    <row r="99" spans="2:14" ht="12.75" customHeight="1" x14ac:dyDescent="0.2">
      <c r="B99" s="242"/>
      <c r="C99" s="221"/>
      <c r="D99" s="221"/>
      <c r="E99" s="221"/>
      <c r="F99" s="221"/>
      <c r="G99" s="221"/>
      <c r="H99" s="221"/>
      <c r="I99" s="243"/>
      <c r="J99" s="8"/>
      <c r="K99" s="8"/>
      <c r="L99" s="8"/>
      <c r="M99" s="8"/>
      <c r="N99" s="8"/>
    </row>
    <row r="100" spans="2:14" ht="12.75" customHeight="1" x14ac:dyDescent="0.2">
      <c r="B100" s="242"/>
      <c r="C100" s="221"/>
      <c r="D100" s="221"/>
      <c r="E100" s="221"/>
      <c r="F100" s="221"/>
      <c r="G100" s="221"/>
      <c r="H100" s="221"/>
      <c r="I100" s="243"/>
      <c r="J100" s="8"/>
      <c r="K100" s="8"/>
      <c r="L100" s="8"/>
      <c r="M100" s="8"/>
      <c r="N100" s="8"/>
    </row>
    <row r="101" spans="2:14" ht="12.75" customHeight="1" x14ac:dyDescent="0.2">
      <c r="B101" s="242"/>
      <c r="C101" s="221"/>
      <c r="D101" s="221"/>
      <c r="E101" s="221"/>
      <c r="F101" s="221"/>
      <c r="G101" s="221"/>
      <c r="H101" s="221"/>
      <c r="I101" s="243"/>
      <c r="J101" s="8"/>
      <c r="K101" s="8"/>
      <c r="L101" s="8"/>
      <c r="M101" s="8"/>
      <c r="N101" s="8"/>
    </row>
    <row r="102" spans="2:14" ht="12.75" customHeight="1" x14ac:dyDescent="0.2">
      <c r="B102" s="242"/>
      <c r="C102" s="221"/>
      <c r="D102" s="221"/>
      <c r="E102" s="221"/>
      <c r="F102" s="221"/>
      <c r="G102" s="221"/>
      <c r="H102" s="221"/>
      <c r="I102" s="243"/>
      <c r="J102" s="8"/>
      <c r="K102" s="8"/>
      <c r="L102" s="8"/>
      <c r="M102" s="8"/>
      <c r="N102" s="8"/>
    </row>
    <row r="103" spans="2:14" ht="12.75" customHeight="1" x14ac:dyDescent="0.2">
      <c r="B103" s="242"/>
      <c r="C103" s="221"/>
      <c r="D103" s="221"/>
      <c r="E103" s="221"/>
      <c r="F103" s="221"/>
      <c r="G103" s="221"/>
      <c r="H103" s="221"/>
      <c r="I103" s="243"/>
      <c r="J103" s="8"/>
      <c r="K103" s="8"/>
      <c r="L103" s="8"/>
      <c r="M103" s="8"/>
      <c r="N103" s="8"/>
    </row>
    <row r="104" spans="2:14" ht="12.75" customHeight="1" x14ac:dyDescent="0.2">
      <c r="B104" s="242"/>
      <c r="C104" s="221"/>
      <c r="D104" s="221"/>
      <c r="E104" s="221"/>
      <c r="F104" s="221"/>
      <c r="G104" s="221"/>
      <c r="H104" s="221"/>
      <c r="I104" s="243"/>
      <c r="J104" s="8"/>
      <c r="K104" s="8"/>
      <c r="L104" s="8"/>
      <c r="M104" s="8"/>
      <c r="N104" s="8"/>
    </row>
    <row r="105" spans="2:14" ht="12.75" customHeight="1" x14ac:dyDescent="0.2">
      <c r="B105" s="242"/>
      <c r="C105" s="221"/>
      <c r="D105" s="221"/>
      <c r="E105" s="221"/>
      <c r="F105" s="221"/>
      <c r="G105" s="221"/>
      <c r="H105" s="221"/>
      <c r="I105" s="243"/>
      <c r="J105" s="8"/>
      <c r="K105" s="8"/>
      <c r="L105" s="8"/>
      <c r="M105" s="8"/>
      <c r="N105" s="8"/>
    </row>
    <row r="106" spans="2:14" ht="12.75" customHeight="1" x14ac:dyDescent="0.2">
      <c r="B106" s="242"/>
      <c r="C106" s="221"/>
      <c r="D106" s="221"/>
      <c r="E106" s="221"/>
      <c r="F106" s="221"/>
      <c r="G106" s="221"/>
      <c r="H106" s="221"/>
      <c r="I106" s="243"/>
      <c r="J106" s="8"/>
      <c r="K106" s="8"/>
      <c r="L106" s="8"/>
      <c r="M106" s="8"/>
      <c r="N106" s="8"/>
    </row>
    <row r="107" spans="2:14" ht="12.75" customHeight="1" x14ac:dyDescent="0.2">
      <c r="B107" s="242"/>
      <c r="C107" s="221"/>
      <c r="D107" s="221"/>
      <c r="E107" s="221"/>
      <c r="F107" s="221"/>
      <c r="G107" s="221"/>
      <c r="H107" s="221"/>
      <c r="I107" s="243"/>
      <c r="J107" s="8"/>
      <c r="K107" s="8"/>
      <c r="L107" s="8"/>
      <c r="M107" s="8"/>
      <c r="N107" s="8"/>
    </row>
    <row r="108" spans="2:14" ht="12.75" customHeight="1" x14ac:dyDescent="0.2">
      <c r="B108" s="242"/>
      <c r="C108" s="221"/>
      <c r="D108" s="221"/>
      <c r="E108" s="221"/>
      <c r="F108" s="221"/>
      <c r="G108" s="221"/>
      <c r="H108" s="221"/>
      <c r="I108" s="243"/>
      <c r="J108" s="8"/>
      <c r="K108" s="8"/>
      <c r="L108" s="8"/>
      <c r="M108" s="8"/>
      <c r="N108" s="8"/>
    </row>
    <row r="109" spans="2:14" ht="12.75" customHeight="1" x14ac:dyDescent="0.2">
      <c r="B109" s="242"/>
      <c r="C109" s="221"/>
      <c r="D109" s="221"/>
      <c r="E109" s="221"/>
      <c r="F109" s="221"/>
      <c r="G109" s="221"/>
      <c r="H109" s="221"/>
      <c r="I109" s="243"/>
      <c r="J109" s="8"/>
      <c r="K109" s="8"/>
      <c r="L109" s="8"/>
      <c r="M109" s="8"/>
      <c r="N109" s="8"/>
    </row>
    <row r="110" spans="2:14" ht="12.75" customHeight="1" x14ac:dyDescent="0.2">
      <c r="B110" s="242"/>
      <c r="C110" s="221"/>
      <c r="D110" s="221"/>
      <c r="E110" s="221"/>
      <c r="F110" s="221"/>
      <c r="G110" s="221"/>
      <c r="H110" s="221"/>
      <c r="I110" s="243"/>
      <c r="J110" s="8"/>
      <c r="K110" s="8"/>
      <c r="L110" s="8"/>
      <c r="M110" s="8"/>
      <c r="N110" s="8"/>
    </row>
    <row r="111" spans="2:14" ht="12.75" customHeight="1" x14ac:dyDescent="0.2">
      <c r="B111" s="242"/>
      <c r="C111" s="221"/>
      <c r="D111" s="221"/>
      <c r="E111" s="221"/>
      <c r="F111" s="221"/>
      <c r="G111" s="221"/>
      <c r="H111" s="221"/>
      <c r="I111" s="243"/>
      <c r="J111" s="8"/>
      <c r="K111" s="8"/>
      <c r="L111" s="8"/>
      <c r="M111" s="8"/>
      <c r="N111" s="8"/>
    </row>
    <row r="112" spans="2:14" ht="12.75" customHeight="1" x14ac:dyDescent="0.2">
      <c r="B112" s="242"/>
      <c r="C112" s="221"/>
      <c r="D112" s="221"/>
      <c r="E112" s="221"/>
      <c r="F112" s="221"/>
      <c r="G112" s="221"/>
      <c r="H112" s="221"/>
      <c r="I112" s="243"/>
      <c r="J112" s="8"/>
      <c r="K112" s="8"/>
      <c r="L112" s="8"/>
      <c r="M112" s="8"/>
      <c r="N112" s="8"/>
    </row>
    <row r="113" spans="2:14" ht="12.75" customHeight="1" x14ac:dyDescent="0.2">
      <c r="B113" s="242"/>
      <c r="C113" s="221"/>
      <c r="D113" s="221"/>
      <c r="E113" s="221"/>
      <c r="F113" s="221"/>
      <c r="G113" s="221"/>
      <c r="H113" s="221"/>
      <c r="I113" s="243"/>
      <c r="J113" s="8"/>
      <c r="K113" s="8"/>
      <c r="L113" s="8"/>
      <c r="M113" s="8"/>
      <c r="N113" s="8"/>
    </row>
    <row r="114" spans="2:14" ht="12.75" customHeight="1" x14ac:dyDescent="0.2">
      <c r="B114" s="242"/>
      <c r="C114" s="221"/>
      <c r="D114" s="221"/>
      <c r="E114" s="221"/>
      <c r="F114" s="221"/>
      <c r="G114" s="221"/>
      <c r="H114" s="221"/>
      <c r="I114" s="243"/>
      <c r="J114" s="8"/>
      <c r="K114" s="8"/>
      <c r="L114" s="8"/>
      <c r="M114" s="8"/>
      <c r="N114" s="8"/>
    </row>
    <row r="115" spans="2:14" ht="12.75" customHeight="1" x14ac:dyDescent="0.2">
      <c r="B115" s="242"/>
      <c r="C115" s="221"/>
      <c r="D115" s="221"/>
      <c r="E115" s="221"/>
      <c r="F115" s="221"/>
      <c r="G115" s="221"/>
      <c r="H115" s="221"/>
      <c r="I115" s="243"/>
      <c r="J115" s="8"/>
      <c r="K115" s="8"/>
      <c r="L115" s="8"/>
      <c r="M115" s="8"/>
      <c r="N115" s="8"/>
    </row>
    <row r="116" spans="2:14" ht="12.75" customHeight="1" x14ac:dyDescent="0.2">
      <c r="B116" s="242"/>
      <c r="C116" s="221"/>
      <c r="D116" s="221"/>
      <c r="E116" s="221"/>
      <c r="F116" s="221"/>
      <c r="G116" s="221"/>
      <c r="H116" s="221"/>
      <c r="I116" s="243"/>
      <c r="J116" s="8"/>
      <c r="K116" s="8"/>
      <c r="L116" s="8"/>
      <c r="M116" s="8"/>
      <c r="N116" s="8"/>
    </row>
    <row r="117" spans="2:14" ht="12.75" customHeight="1" x14ac:dyDescent="0.2">
      <c r="B117" s="242"/>
      <c r="C117" s="221"/>
      <c r="D117" s="221"/>
      <c r="E117" s="221"/>
      <c r="F117" s="221"/>
      <c r="G117" s="221"/>
      <c r="H117" s="221"/>
      <c r="I117" s="243"/>
      <c r="J117" s="8"/>
      <c r="K117" s="8"/>
      <c r="L117" s="8"/>
      <c r="M117" s="8"/>
      <c r="N117" s="8"/>
    </row>
    <row r="118" spans="2:14" ht="12.75" customHeight="1" x14ac:dyDescent="0.2">
      <c r="B118" s="242"/>
      <c r="C118" s="221"/>
      <c r="D118" s="221"/>
      <c r="E118" s="221"/>
      <c r="F118" s="221"/>
      <c r="G118" s="221"/>
      <c r="H118" s="221"/>
      <c r="I118" s="243"/>
      <c r="J118" s="8"/>
      <c r="K118" s="8"/>
      <c r="L118" s="8"/>
      <c r="M118" s="8"/>
      <c r="N118" s="8"/>
    </row>
    <row r="119" spans="2:14" ht="12.75" customHeight="1" x14ac:dyDescent="0.2">
      <c r="B119" s="242"/>
      <c r="C119" s="221"/>
      <c r="D119" s="221"/>
      <c r="E119" s="221"/>
      <c r="F119" s="221"/>
      <c r="G119" s="221"/>
      <c r="H119" s="221"/>
      <c r="I119" s="243"/>
      <c r="J119" s="8"/>
      <c r="K119" s="8"/>
      <c r="L119" s="8"/>
      <c r="M119" s="8"/>
      <c r="N119" s="8"/>
    </row>
    <row r="120" spans="2:14" ht="12.75" customHeight="1" x14ac:dyDescent="0.2">
      <c r="B120" s="242"/>
      <c r="C120" s="221"/>
      <c r="D120" s="221"/>
      <c r="E120" s="221"/>
      <c r="F120" s="221"/>
      <c r="G120" s="221"/>
      <c r="H120" s="221"/>
      <c r="I120" s="243"/>
      <c r="J120" s="8"/>
      <c r="K120" s="8"/>
      <c r="L120" s="8"/>
      <c r="M120" s="8"/>
      <c r="N120" s="8"/>
    </row>
    <row r="121" spans="2:14" ht="12.75" customHeight="1" x14ac:dyDescent="0.2">
      <c r="B121" s="242"/>
      <c r="C121" s="221"/>
      <c r="D121" s="221"/>
      <c r="E121" s="221"/>
      <c r="F121" s="221"/>
      <c r="G121" s="221"/>
      <c r="H121" s="221"/>
      <c r="I121" s="243"/>
      <c r="J121" s="8"/>
      <c r="K121" s="8"/>
      <c r="L121" s="8"/>
      <c r="M121" s="8"/>
      <c r="N121" s="8"/>
    </row>
    <row r="122" spans="2:14" ht="12.75" customHeight="1" x14ac:dyDescent="0.2">
      <c r="B122" s="242"/>
      <c r="C122" s="221"/>
      <c r="D122" s="221"/>
      <c r="E122" s="221"/>
      <c r="F122" s="221"/>
      <c r="G122" s="221"/>
      <c r="H122" s="221"/>
      <c r="I122" s="243"/>
      <c r="J122" s="8"/>
      <c r="K122" s="8"/>
      <c r="L122" s="8"/>
      <c r="M122" s="8"/>
      <c r="N122" s="8"/>
    </row>
    <row r="123" spans="2:14" ht="12.75" customHeight="1" x14ac:dyDescent="0.2">
      <c r="B123" s="242"/>
      <c r="C123" s="221"/>
      <c r="D123" s="221"/>
      <c r="E123" s="221"/>
      <c r="F123" s="221"/>
      <c r="G123" s="221"/>
      <c r="H123" s="221"/>
      <c r="I123" s="243"/>
      <c r="J123" s="8"/>
      <c r="K123" s="8"/>
      <c r="L123" s="8"/>
      <c r="M123" s="8"/>
      <c r="N123" s="8"/>
    </row>
    <row r="124" spans="2:14" ht="12.75" customHeight="1" x14ac:dyDescent="0.2">
      <c r="B124" s="242"/>
      <c r="C124" s="221"/>
      <c r="D124" s="221"/>
      <c r="E124" s="221"/>
      <c r="F124" s="221"/>
      <c r="G124" s="221"/>
      <c r="H124" s="221"/>
      <c r="I124" s="243"/>
      <c r="J124" s="8"/>
      <c r="K124" s="8"/>
      <c r="L124" s="8"/>
      <c r="M124" s="8"/>
      <c r="N124" s="8"/>
    </row>
    <row r="125" spans="2:14" ht="12.75" customHeight="1" x14ac:dyDescent="0.2">
      <c r="B125" s="242"/>
      <c r="C125" s="221"/>
      <c r="D125" s="221"/>
      <c r="E125" s="221"/>
      <c r="F125" s="221"/>
      <c r="G125" s="221"/>
      <c r="H125" s="221"/>
      <c r="I125" s="243"/>
      <c r="J125" s="8"/>
      <c r="K125" s="8"/>
      <c r="L125" s="8"/>
      <c r="M125" s="8"/>
      <c r="N125" s="8"/>
    </row>
    <row r="126" spans="2:14" ht="12.75" customHeight="1" x14ac:dyDescent="0.2">
      <c r="B126" s="242"/>
      <c r="C126" s="221"/>
      <c r="D126" s="221"/>
      <c r="E126" s="221"/>
      <c r="F126" s="221"/>
      <c r="G126" s="221"/>
      <c r="H126" s="221"/>
      <c r="I126" s="243"/>
      <c r="J126" s="8"/>
      <c r="K126" s="8"/>
      <c r="L126" s="8"/>
      <c r="M126" s="8"/>
      <c r="N126" s="8"/>
    </row>
    <row r="127" spans="2:14" ht="12.75" customHeight="1" x14ac:dyDescent="0.2">
      <c r="B127" s="242"/>
      <c r="C127" s="221"/>
      <c r="D127" s="221"/>
      <c r="E127" s="221"/>
      <c r="F127" s="221"/>
      <c r="G127" s="221"/>
      <c r="H127" s="221"/>
      <c r="I127" s="243"/>
      <c r="J127" s="8"/>
      <c r="K127" s="8"/>
      <c r="L127" s="8"/>
      <c r="M127" s="8"/>
      <c r="N127" s="8"/>
    </row>
    <row r="128" spans="2:14" ht="12.75" customHeight="1" x14ac:dyDescent="0.2">
      <c r="B128" s="242"/>
      <c r="C128" s="221"/>
      <c r="D128" s="221"/>
      <c r="E128" s="221"/>
      <c r="F128" s="221"/>
      <c r="G128" s="221"/>
      <c r="H128" s="221"/>
      <c r="I128" s="243"/>
      <c r="J128" s="8"/>
      <c r="K128" s="8"/>
      <c r="L128" s="8"/>
      <c r="M128" s="8"/>
      <c r="N128" s="8"/>
    </row>
    <row r="129" spans="2:14" ht="12.75" customHeight="1" x14ac:dyDescent="0.2">
      <c r="B129" s="242"/>
      <c r="C129" s="221"/>
      <c r="D129" s="221"/>
      <c r="E129" s="221"/>
      <c r="F129" s="221"/>
      <c r="G129" s="221"/>
      <c r="H129" s="221"/>
      <c r="I129" s="243"/>
      <c r="J129" s="8"/>
      <c r="K129" s="8"/>
      <c r="L129" s="8"/>
      <c r="M129" s="8"/>
      <c r="N129" s="8"/>
    </row>
    <row r="130" spans="2:14" ht="12.75" customHeight="1" x14ac:dyDescent="0.2">
      <c r="B130" s="242"/>
      <c r="C130" s="221"/>
      <c r="D130" s="221"/>
      <c r="E130" s="221"/>
      <c r="F130" s="221"/>
      <c r="G130" s="221"/>
      <c r="H130" s="221"/>
      <c r="I130" s="243"/>
      <c r="J130" s="8"/>
      <c r="K130" s="8"/>
      <c r="L130" s="8"/>
      <c r="M130" s="8"/>
      <c r="N130" s="8"/>
    </row>
    <row r="131" spans="2:14" ht="12.75" customHeight="1" x14ac:dyDescent="0.2">
      <c r="B131" s="242"/>
      <c r="C131" s="221"/>
      <c r="D131" s="221"/>
      <c r="E131" s="221"/>
      <c r="F131" s="221"/>
      <c r="G131" s="221"/>
      <c r="H131" s="221"/>
      <c r="I131" s="243"/>
      <c r="J131" s="8"/>
      <c r="K131" s="8"/>
      <c r="L131" s="8"/>
      <c r="M131" s="8"/>
      <c r="N131" s="8"/>
    </row>
    <row r="132" spans="2:14" ht="12.75" customHeight="1" x14ac:dyDescent="0.2">
      <c r="B132" s="242"/>
      <c r="C132" s="221"/>
      <c r="D132" s="221"/>
      <c r="E132" s="221"/>
      <c r="F132" s="221"/>
      <c r="G132" s="221"/>
      <c r="H132" s="221"/>
      <c r="I132" s="243"/>
      <c r="J132" s="8"/>
      <c r="K132" s="8"/>
      <c r="L132" s="8"/>
      <c r="M132" s="8"/>
      <c r="N132" s="8"/>
    </row>
    <row r="133" spans="2:14" ht="12.75" customHeight="1" x14ac:dyDescent="0.2">
      <c r="B133" s="242"/>
      <c r="C133" s="221"/>
      <c r="D133" s="221"/>
      <c r="E133" s="221"/>
      <c r="F133" s="221"/>
      <c r="G133" s="221"/>
      <c r="H133" s="221"/>
      <c r="I133" s="243"/>
      <c r="J133" s="8"/>
      <c r="K133" s="8"/>
      <c r="L133" s="8"/>
      <c r="M133" s="8"/>
      <c r="N133" s="8"/>
    </row>
    <row r="134" spans="2:14" ht="12.75" customHeight="1" x14ac:dyDescent="0.2">
      <c r="B134" s="242"/>
      <c r="C134" s="221"/>
      <c r="D134" s="221"/>
      <c r="E134" s="221"/>
      <c r="F134" s="221"/>
      <c r="G134" s="221"/>
      <c r="H134" s="221"/>
      <c r="I134" s="243"/>
      <c r="J134" s="8"/>
      <c r="K134" s="8"/>
      <c r="L134" s="8"/>
      <c r="M134" s="8"/>
      <c r="N134" s="8"/>
    </row>
    <row r="135" spans="2:14" ht="12.75" customHeight="1" x14ac:dyDescent="0.2">
      <c r="B135" s="242"/>
      <c r="C135" s="221"/>
      <c r="D135" s="221"/>
      <c r="E135" s="221"/>
      <c r="F135" s="221"/>
      <c r="G135" s="221"/>
      <c r="H135" s="221"/>
      <c r="I135" s="243"/>
      <c r="J135" s="8"/>
      <c r="K135" s="8"/>
      <c r="L135" s="8"/>
      <c r="M135" s="8"/>
      <c r="N135" s="8"/>
    </row>
    <row r="136" spans="2:14" ht="12.75" customHeight="1" x14ac:dyDescent="0.2">
      <c r="B136" s="242"/>
      <c r="C136" s="221"/>
      <c r="D136" s="221"/>
      <c r="E136" s="221"/>
      <c r="F136" s="221"/>
      <c r="G136" s="221"/>
      <c r="H136" s="221"/>
      <c r="I136" s="243"/>
      <c r="J136" s="8"/>
      <c r="K136" s="8"/>
      <c r="L136" s="8"/>
      <c r="M136" s="8"/>
      <c r="N136" s="8"/>
    </row>
    <row r="137" spans="2:14" ht="12.75" customHeight="1" x14ac:dyDescent="0.2">
      <c r="B137" s="242"/>
      <c r="C137" s="221"/>
      <c r="D137" s="221"/>
      <c r="E137" s="221"/>
      <c r="F137" s="221"/>
      <c r="G137" s="221"/>
      <c r="H137" s="221"/>
      <c r="I137" s="243"/>
      <c r="J137" s="8"/>
      <c r="K137" s="8"/>
      <c r="L137" s="8"/>
      <c r="M137" s="8"/>
      <c r="N137" s="8"/>
    </row>
    <row r="138" spans="2:14" ht="12.75" customHeight="1" x14ac:dyDescent="0.2">
      <c r="B138" s="242"/>
      <c r="C138" s="221"/>
      <c r="D138" s="221"/>
      <c r="E138" s="221"/>
      <c r="F138" s="221"/>
      <c r="G138" s="221"/>
      <c r="H138" s="221"/>
      <c r="I138" s="243"/>
      <c r="J138" s="8"/>
      <c r="K138" s="8"/>
      <c r="L138" s="8"/>
      <c r="M138" s="8"/>
      <c r="N138" s="8"/>
    </row>
    <row r="139" spans="2:14" ht="12.75" customHeight="1" x14ac:dyDescent="0.2">
      <c r="B139" s="242"/>
      <c r="C139" s="221"/>
      <c r="D139" s="221"/>
      <c r="E139" s="221"/>
      <c r="F139" s="221"/>
      <c r="G139" s="221"/>
      <c r="H139" s="221"/>
      <c r="I139" s="243"/>
      <c r="J139" s="8"/>
      <c r="K139" s="8"/>
      <c r="L139" s="8"/>
      <c r="M139" s="8"/>
      <c r="N139" s="8"/>
    </row>
    <row r="140" spans="2:14" ht="12.75" customHeight="1" x14ac:dyDescent="0.2">
      <c r="B140" s="242"/>
      <c r="C140" s="221"/>
      <c r="D140" s="221"/>
      <c r="E140" s="221"/>
      <c r="F140" s="221"/>
      <c r="G140" s="221"/>
      <c r="H140" s="221"/>
      <c r="I140" s="243"/>
      <c r="J140" s="8"/>
      <c r="K140" s="8"/>
      <c r="L140" s="8"/>
      <c r="M140" s="8"/>
      <c r="N140" s="8"/>
    </row>
    <row r="141" spans="2:14" ht="12.75" customHeight="1" x14ac:dyDescent="0.2">
      <c r="B141" s="242"/>
      <c r="C141" s="221"/>
      <c r="D141" s="221"/>
      <c r="E141" s="221"/>
      <c r="F141" s="221"/>
      <c r="G141" s="221"/>
      <c r="H141" s="221"/>
      <c r="I141" s="243"/>
      <c r="J141" s="8"/>
      <c r="K141" s="8"/>
      <c r="L141" s="8"/>
      <c r="M141" s="8"/>
      <c r="N141" s="8"/>
    </row>
    <row r="142" spans="2:14" ht="12.75" customHeight="1" x14ac:dyDescent="0.2">
      <c r="B142" s="242"/>
      <c r="C142" s="221"/>
      <c r="D142" s="221"/>
      <c r="E142" s="221"/>
      <c r="F142" s="221"/>
      <c r="G142" s="221"/>
      <c r="H142" s="221"/>
      <c r="I142" s="243"/>
      <c r="J142" s="8"/>
      <c r="K142" s="8"/>
      <c r="L142" s="8"/>
      <c r="M142" s="8"/>
      <c r="N142" s="8"/>
    </row>
    <row r="143" spans="2:14" ht="12.75" customHeight="1" x14ac:dyDescent="0.2">
      <c r="B143" s="242"/>
      <c r="C143" s="221"/>
      <c r="D143" s="221"/>
      <c r="E143" s="221"/>
      <c r="F143" s="221"/>
      <c r="G143" s="221"/>
      <c r="H143" s="221"/>
      <c r="I143" s="243"/>
      <c r="J143" s="8"/>
      <c r="K143" s="8"/>
      <c r="L143" s="8"/>
      <c r="M143" s="8"/>
      <c r="N143" s="8"/>
    </row>
    <row r="144" spans="2:14" ht="12.75" customHeight="1" x14ac:dyDescent="0.2">
      <c r="B144" s="242"/>
      <c r="C144" s="221"/>
      <c r="D144" s="221"/>
      <c r="E144" s="221"/>
      <c r="F144" s="221"/>
      <c r="G144" s="221"/>
      <c r="H144" s="221"/>
      <c r="I144" s="243"/>
      <c r="J144" s="8"/>
      <c r="K144" s="8"/>
      <c r="L144" s="8"/>
      <c r="M144" s="8"/>
      <c r="N144" s="8"/>
    </row>
    <row r="145" spans="2:14" ht="12.75" customHeight="1" x14ac:dyDescent="0.2">
      <c r="B145" s="242"/>
      <c r="C145" s="221"/>
      <c r="D145" s="221"/>
      <c r="E145" s="221"/>
      <c r="F145" s="221"/>
      <c r="G145" s="221"/>
      <c r="H145" s="221"/>
      <c r="I145" s="243"/>
      <c r="J145" s="8"/>
      <c r="K145" s="8"/>
      <c r="L145" s="8"/>
      <c r="M145" s="8"/>
      <c r="N145" s="8"/>
    </row>
    <row r="146" spans="2:14" ht="12.75" customHeight="1" x14ac:dyDescent="0.2">
      <c r="B146" s="242"/>
      <c r="C146" s="221"/>
      <c r="D146" s="221"/>
      <c r="E146" s="221"/>
      <c r="F146" s="221"/>
      <c r="G146" s="221"/>
      <c r="H146" s="221"/>
      <c r="I146" s="243"/>
      <c r="J146" s="8"/>
      <c r="K146" s="8"/>
      <c r="L146" s="8"/>
      <c r="M146" s="8"/>
      <c r="N146" s="8"/>
    </row>
    <row r="147" spans="2:14" ht="12.75" customHeight="1" x14ac:dyDescent="0.2">
      <c r="B147" s="242"/>
      <c r="C147" s="221"/>
      <c r="D147" s="221"/>
      <c r="E147" s="221"/>
      <c r="F147" s="221"/>
      <c r="G147" s="221"/>
      <c r="H147" s="221"/>
      <c r="I147" s="243"/>
      <c r="J147" s="8"/>
      <c r="K147" s="8"/>
      <c r="L147" s="8"/>
      <c r="M147" s="8"/>
      <c r="N147" s="8"/>
    </row>
    <row r="148" spans="2:14" ht="12.75" customHeight="1" x14ac:dyDescent="0.2">
      <c r="B148" s="242"/>
      <c r="C148" s="221"/>
      <c r="D148" s="221"/>
      <c r="E148" s="221"/>
      <c r="F148" s="221"/>
      <c r="G148" s="221"/>
      <c r="H148" s="221"/>
      <c r="I148" s="243"/>
      <c r="J148" s="8"/>
      <c r="K148" s="8"/>
      <c r="L148" s="8"/>
      <c r="M148" s="8"/>
      <c r="N148" s="8"/>
    </row>
    <row r="149" spans="2:14" ht="12.75" customHeight="1" x14ac:dyDescent="0.2">
      <c r="B149" s="242"/>
      <c r="C149" s="221"/>
      <c r="D149" s="221"/>
      <c r="E149" s="221"/>
      <c r="F149" s="221"/>
      <c r="G149" s="221"/>
      <c r="H149" s="221"/>
      <c r="I149" s="243"/>
      <c r="J149" s="8"/>
      <c r="K149" s="8"/>
      <c r="L149" s="8"/>
      <c r="M149" s="8"/>
      <c r="N149" s="8"/>
    </row>
    <row r="150" spans="2:14" ht="12.75" customHeight="1" x14ac:dyDescent="0.2">
      <c r="B150" s="242"/>
      <c r="C150" s="221"/>
      <c r="D150" s="221"/>
      <c r="E150" s="221"/>
      <c r="F150" s="221"/>
      <c r="G150" s="221"/>
      <c r="H150" s="221"/>
      <c r="I150" s="243"/>
      <c r="J150" s="8"/>
      <c r="K150" s="8"/>
      <c r="L150" s="8"/>
      <c r="M150" s="8"/>
      <c r="N150" s="8"/>
    </row>
    <row r="151" spans="2:14" ht="12.75" customHeight="1" x14ac:dyDescent="0.2">
      <c r="B151" s="242"/>
      <c r="C151" s="221"/>
      <c r="D151" s="221"/>
      <c r="E151" s="221"/>
      <c r="F151" s="221"/>
      <c r="G151" s="221"/>
      <c r="H151" s="221"/>
      <c r="I151" s="243"/>
      <c r="J151" s="8"/>
      <c r="K151" s="8"/>
      <c r="L151" s="8"/>
      <c r="M151" s="8"/>
      <c r="N151" s="8"/>
    </row>
    <row r="152" spans="2:14" ht="12.75" customHeight="1" x14ac:dyDescent="0.2">
      <c r="B152" s="242"/>
      <c r="C152" s="221"/>
      <c r="D152" s="221"/>
      <c r="E152" s="221"/>
      <c r="F152" s="221"/>
      <c r="G152" s="221"/>
      <c r="H152" s="221"/>
      <c r="I152" s="243"/>
      <c r="J152" s="8"/>
      <c r="K152" s="8"/>
      <c r="L152" s="8"/>
      <c r="M152" s="8"/>
      <c r="N152" s="8"/>
    </row>
    <row r="153" spans="2:14" ht="12.75" customHeight="1" x14ac:dyDescent="0.2">
      <c r="B153" s="242"/>
      <c r="C153" s="221"/>
      <c r="D153" s="221"/>
      <c r="E153" s="221"/>
      <c r="F153" s="221"/>
      <c r="G153" s="221"/>
      <c r="H153" s="221"/>
      <c r="I153" s="243"/>
      <c r="J153" s="8"/>
      <c r="K153" s="8"/>
      <c r="L153" s="8"/>
      <c r="M153" s="8"/>
      <c r="N153" s="8"/>
    </row>
    <row r="154" spans="2:14" ht="12.75" customHeight="1" x14ac:dyDescent="0.2">
      <c r="B154" s="242"/>
      <c r="C154" s="221"/>
      <c r="D154" s="221"/>
      <c r="E154" s="221"/>
      <c r="F154" s="221"/>
      <c r="G154" s="221"/>
      <c r="H154" s="221"/>
      <c r="I154" s="243"/>
      <c r="J154" s="8"/>
      <c r="K154" s="8"/>
      <c r="L154" s="8"/>
      <c r="M154" s="8"/>
      <c r="N154" s="8"/>
    </row>
    <row r="155" spans="2:14" ht="12.75" customHeight="1" x14ac:dyDescent="0.2">
      <c r="B155" s="242"/>
      <c r="C155" s="221"/>
      <c r="D155" s="221"/>
      <c r="E155" s="221"/>
      <c r="F155" s="221"/>
      <c r="G155" s="221"/>
      <c r="H155" s="221"/>
      <c r="I155" s="243"/>
      <c r="J155" s="8"/>
      <c r="K155" s="8"/>
      <c r="L155" s="8"/>
      <c r="M155" s="8"/>
      <c r="N155" s="8"/>
    </row>
    <row r="156" spans="2:14" ht="12.75" customHeight="1" x14ac:dyDescent="0.2">
      <c r="B156" s="242"/>
      <c r="C156" s="221"/>
      <c r="D156" s="221"/>
      <c r="E156" s="221"/>
      <c r="F156" s="221"/>
      <c r="G156" s="221"/>
      <c r="H156" s="221"/>
      <c r="I156" s="243"/>
      <c r="J156" s="8"/>
      <c r="K156" s="8"/>
      <c r="L156" s="8"/>
      <c r="M156" s="8"/>
      <c r="N156" s="8"/>
    </row>
    <row r="157" spans="2:14" ht="12.75" customHeight="1" x14ac:dyDescent="0.2">
      <c r="B157" s="242"/>
      <c r="C157" s="221"/>
      <c r="D157" s="221"/>
      <c r="E157" s="221"/>
      <c r="F157" s="221"/>
      <c r="G157" s="221"/>
      <c r="H157" s="221"/>
      <c r="I157" s="243"/>
      <c r="J157" s="8"/>
      <c r="K157" s="8"/>
      <c r="L157" s="8"/>
      <c r="M157" s="8"/>
      <c r="N157" s="8"/>
    </row>
    <row r="158" spans="2:14" ht="12.75" customHeight="1" x14ac:dyDescent="0.2">
      <c r="B158" s="242"/>
      <c r="C158" s="221"/>
      <c r="D158" s="221"/>
      <c r="E158" s="221"/>
      <c r="F158" s="221"/>
      <c r="G158" s="221"/>
      <c r="H158" s="221"/>
      <c r="I158" s="243"/>
      <c r="J158" s="8"/>
      <c r="K158" s="8"/>
      <c r="L158" s="8"/>
      <c r="M158" s="8"/>
      <c r="N158" s="8"/>
    </row>
    <row r="159" spans="2:14" ht="12.75" customHeight="1" x14ac:dyDescent="0.2">
      <c r="B159" s="242"/>
      <c r="C159" s="221"/>
      <c r="D159" s="221"/>
      <c r="E159" s="221"/>
      <c r="F159" s="221"/>
      <c r="G159" s="221"/>
      <c r="H159" s="221"/>
      <c r="I159" s="243"/>
      <c r="J159" s="8"/>
      <c r="K159" s="8"/>
      <c r="L159" s="8"/>
      <c r="M159" s="8"/>
      <c r="N159" s="8"/>
    </row>
    <row r="160" spans="2:14" ht="12.75" customHeight="1" x14ac:dyDescent="0.2">
      <c r="B160" s="242"/>
      <c r="C160" s="221"/>
      <c r="D160" s="221"/>
      <c r="E160" s="221"/>
      <c r="F160" s="221"/>
      <c r="G160" s="221"/>
      <c r="H160" s="221"/>
      <c r="I160" s="243"/>
      <c r="J160" s="8"/>
      <c r="K160" s="8"/>
      <c r="L160" s="8"/>
      <c r="M160" s="8"/>
      <c r="N160" s="8"/>
    </row>
    <row r="161" spans="2:14" ht="12.75" customHeight="1" x14ac:dyDescent="0.2">
      <c r="B161" s="242"/>
      <c r="C161" s="221"/>
      <c r="D161" s="221"/>
      <c r="E161" s="221"/>
      <c r="F161" s="221"/>
      <c r="G161" s="221"/>
      <c r="H161" s="221"/>
      <c r="I161" s="243"/>
      <c r="J161" s="8"/>
      <c r="K161" s="8"/>
      <c r="L161" s="8"/>
      <c r="M161" s="8"/>
      <c r="N161" s="8"/>
    </row>
    <row r="162" spans="2:14" ht="12.75" customHeight="1" x14ac:dyDescent="0.2">
      <c r="B162" s="544"/>
      <c r="C162" s="225"/>
      <c r="D162" s="225"/>
      <c r="E162" s="225"/>
      <c r="F162" s="225"/>
      <c r="G162" s="225"/>
      <c r="H162" s="225"/>
      <c r="I162" s="555"/>
      <c r="J162" s="8"/>
      <c r="K162" s="8"/>
      <c r="L162" s="8"/>
      <c r="M162" s="8"/>
      <c r="N162" s="8"/>
    </row>
    <row r="163" spans="2:14" ht="12.75" customHeight="1" x14ac:dyDescent="0.2">
      <c r="B163" s="8"/>
      <c r="C163" s="8"/>
      <c r="D163" s="8"/>
      <c r="E163" s="8"/>
      <c r="F163" s="8"/>
      <c r="G163" s="8"/>
      <c r="H163" s="8"/>
      <c r="I163" s="8"/>
      <c r="J163" s="8"/>
      <c r="K163" s="8"/>
      <c r="L163" s="8"/>
      <c r="M163" s="8"/>
      <c r="N163" s="8"/>
    </row>
    <row r="164" spans="2:14" ht="12.75" customHeight="1" x14ac:dyDescent="0.2">
      <c r="B164" s="8"/>
      <c r="C164" s="8"/>
      <c r="D164" s="8"/>
      <c r="E164" s="8"/>
      <c r="F164" s="8"/>
      <c r="G164" s="8"/>
      <c r="H164" s="8"/>
      <c r="I164" s="8"/>
      <c r="J164" s="8"/>
      <c r="K164" s="8"/>
      <c r="L164" s="8"/>
      <c r="M164" s="8"/>
      <c r="N164" s="8"/>
    </row>
    <row r="165" spans="2:14" ht="12.75" customHeight="1" x14ac:dyDescent="0.2">
      <c r="B165" s="8"/>
      <c r="C165" s="8"/>
      <c r="D165" s="8"/>
      <c r="E165" s="8"/>
      <c r="F165" s="8"/>
      <c r="G165" s="8"/>
      <c r="H165" s="8"/>
      <c r="I165" s="8"/>
      <c r="J165" s="8"/>
      <c r="K165" s="8"/>
      <c r="L165" s="8"/>
      <c r="M165" s="8"/>
      <c r="N165" s="8"/>
    </row>
    <row r="166" spans="2:14" ht="12.75" customHeight="1" x14ac:dyDescent="0.2"/>
    <row r="167" spans="2:14" ht="12.75" customHeight="1" x14ac:dyDescent="0.2"/>
  </sheetData>
  <sheetProtection algorithmName="SHA-512" hashValue="9JsOI8xEqwUU0u0sn9x1tMdDzcw2eNSt6I4w8rTfp8pF504qjrM4U4AV4w7dB8CX1NBOoDbaJ2AmlRMsUbvghQ==" saltValue="Ns7Y+09a3wFcHkazaAJXkw==" spinCount="100000" sheet="1" scenarios="1" insertHyperlinks="0"/>
  <protectedRanges>
    <protectedRange sqref="C4:C5 C13:D14 D19 D21:D22 B31:I162" name="YellowZone"/>
  </protectedRanges>
  <mergeCells count="4">
    <mergeCell ref="C13:D13"/>
    <mergeCell ref="C14:D14"/>
    <mergeCell ref="C17:D17"/>
    <mergeCell ref="C18:D18"/>
  </mergeCells>
  <conditionalFormatting sqref="E20:E25 E27">
    <cfRule type="cellIs" dxfId="5" priority="1" stopIfTrue="1" operator="greaterThanOrEqual">
      <formula>100</formula>
    </cfRule>
    <cfRule type="cellIs" dxfId="4" priority="2" stopIfTrue="1" operator="lessThan">
      <formula>100</formula>
    </cfRule>
  </conditionalFormatting>
  <conditionalFormatting sqref="E26">
    <cfRule type="cellIs" dxfId="3" priority="3" stopIfTrue="1" operator="greaterThanOrEqual">
      <formula>100.01</formula>
    </cfRule>
    <cfRule type="cellIs" dxfId="2" priority="4" stopIfTrue="1" operator="lessThan">
      <formula>100.01</formula>
    </cfRule>
  </conditionalFormatting>
  <dataValidations count="3">
    <dataValidation type="list" allowBlank="1" showInputMessage="1" showErrorMessage="1" prompt="Select Material" sqref="C12:D12" xr:uid="{00000000-0002-0000-2600-000000000000}">
      <formula1>Materials</formula1>
    </dataValidation>
    <dataValidation type="list" allowBlank="1" showInputMessage="1" showErrorMessage="1" prompt="Select Material" sqref="C4" xr:uid="{00000000-0002-0000-2600-000001000000}">
      <formula1>"Steel,Aluminium 1,Aluminium 2"</formula1>
    </dataValidation>
    <dataValidation type="list" allowBlank="1" showInputMessage="1" showErrorMessage="1" prompt="Select Material" sqref="C5" xr:uid="{00000000-0002-0000-2600-000002000000}">
      <formula1>Tube_Type</formula1>
    </dataValidation>
  </dataValidations>
  <hyperlinks>
    <hyperlink ref="H29" location="'Cover Sheet'!A1" display="BACK to COVER SHEET" xr:uid="{6F78C4D1-3E4C-4873-A960-669C25765128}"/>
  </hyperlinks>
  <pageMargins left="0.75" right="0.75" top="1" bottom="1" header="0" footer="0"/>
  <pageSetup paperSize="9" orientation="portrait"/>
  <legacy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36">
    <tabColor rgb="FFFFCC99"/>
  </sheetPr>
  <dimension ref="A1:N166"/>
  <sheetViews>
    <sheetView showGridLines="0" workbookViewId="0">
      <selection activeCell="H27" sqref="H27"/>
    </sheetView>
  </sheetViews>
  <sheetFormatPr defaultColWidth="14.42578125" defaultRowHeight="15" customHeight="1" x14ac:dyDescent="0.2"/>
  <cols>
    <col min="1" max="1" width="5.140625" customWidth="1"/>
    <col min="2" max="2" width="46.140625" customWidth="1"/>
    <col min="3" max="3" width="11.42578125" customWidth="1"/>
    <col min="4" max="4" width="10.5703125" customWidth="1"/>
    <col min="5" max="5" width="5.85546875" customWidth="1"/>
    <col min="6" max="6" width="10" customWidth="1"/>
    <col min="7" max="8" width="12.42578125" customWidth="1"/>
    <col min="9" max="9" width="11.42578125" customWidth="1"/>
    <col min="10" max="10" width="5.140625" customWidth="1"/>
    <col min="11" max="26" width="11.42578125" customWidth="1"/>
  </cols>
  <sheetData>
    <row r="1" spans="1:14" ht="12.75" customHeight="1" x14ac:dyDescent="0.25">
      <c r="B1" s="77" t="s">
        <v>736</v>
      </c>
      <c r="G1" s="8"/>
      <c r="H1" s="8"/>
      <c r="I1" s="8"/>
      <c r="J1" s="8"/>
      <c r="K1" s="8"/>
      <c r="L1" s="8"/>
      <c r="M1" s="8"/>
      <c r="N1" s="8"/>
    </row>
    <row r="2" spans="1:14" ht="12.75" customHeight="1" x14ac:dyDescent="0.2">
      <c r="B2" s="5"/>
      <c r="G2" s="8"/>
      <c r="H2" s="8"/>
      <c r="I2" s="8"/>
      <c r="J2" s="8"/>
      <c r="K2" s="8"/>
      <c r="L2" s="8"/>
      <c r="M2" s="8"/>
      <c r="N2" s="8"/>
    </row>
    <row r="3" spans="1:14" ht="12.75" customHeight="1" x14ac:dyDescent="0.2">
      <c r="A3" s="26"/>
      <c r="B3" s="96" t="s">
        <v>454</v>
      </c>
      <c r="C3" s="96" t="s">
        <v>456</v>
      </c>
      <c r="D3" s="96" t="s">
        <v>737</v>
      </c>
      <c r="E3" s="26"/>
      <c r="F3" s="26"/>
      <c r="G3" s="26"/>
      <c r="H3" s="26"/>
      <c r="I3" s="26"/>
      <c r="J3" s="26"/>
      <c r="K3" s="26"/>
      <c r="L3" s="26"/>
      <c r="M3" s="26"/>
      <c r="N3" s="26"/>
    </row>
    <row r="4" spans="1:14" ht="12.75" customHeight="1" x14ac:dyDescent="0.2">
      <c r="B4" s="12" t="s">
        <v>457</v>
      </c>
      <c r="C4" s="78" t="s">
        <v>183</v>
      </c>
      <c r="D4" s="34" t="str">
        <f>C4</f>
        <v>Steel</v>
      </c>
      <c r="G4" s="8"/>
      <c r="H4" s="8"/>
      <c r="I4" s="8"/>
      <c r="J4" s="8"/>
      <c r="K4" s="8"/>
      <c r="L4" s="8"/>
      <c r="M4" s="8"/>
      <c r="N4" s="8"/>
    </row>
    <row r="5" spans="1:14" ht="12.75" customHeight="1" x14ac:dyDescent="0.2">
      <c r="B5" s="12" t="s">
        <v>730</v>
      </c>
      <c r="C5" s="78" t="s">
        <v>237</v>
      </c>
      <c r="D5" s="34" t="s">
        <v>121</v>
      </c>
      <c r="G5" s="8"/>
      <c r="H5" s="8"/>
      <c r="I5" s="8"/>
      <c r="J5" s="8"/>
      <c r="K5" s="8"/>
      <c r="L5" s="8"/>
      <c r="M5" s="8"/>
      <c r="N5" s="8"/>
    </row>
    <row r="6" spans="1:14" ht="12.75" customHeight="1" x14ac:dyDescent="0.2">
      <c r="B6" s="12" t="s">
        <v>459</v>
      </c>
      <c r="C6" s="46" t="str">
        <f>IF(C$4="Steel",MaterialData!C4,IF(C$4="Aluminium 1",MaterialData!E4,IF(C$4="Aluminium 2",MaterialData!F4,IF(C$4="Carbon",MaterialData!G4,IF(C$4="Other 1",MaterialData!H4,IF(C$4="Other 2",MaterialData!I4,IF(C$4="Other 3",MaterialData!J4,0)))))))</f>
        <v>Steel</v>
      </c>
      <c r="D6" s="46" t="str">
        <f>C6</f>
        <v>Steel</v>
      </c>
      <c r="G6" s="8"/>
      <c r="H6" s="8"/>
      <c r="I6" s="8"/>
      <c r="J6" s="8"/>
      <c r="K6" s="8"/>
      <c r="L6" s="8"/>
      <c r="M6" s="8"/>
      <c r="N6" s="8"/>
    </row>
    <row r="7" spans="1:14" ht="12.75" customHeight="1" x14ac:dyDescent="0.2">
      <c r="B7" s="12" t="s">
        <v>217</v>
      </c>
      <c r="C7" s="46">
        <f>IF(C$4="Steel",MaterialData!C6,IF(C$4="Aluminium 1",MaterialData!E6,IF(C$4="Aluminium 2",MaterialData!F6,IF(C$4="Carbon",MaterialData!G6,IF(C$4="Other 1",MaterialData!H6,IF(C$4="Other 2",MaterialData!I6,IF(C$4="Other 3",MaterialData!J6,0)))))))</f>
        <v>200000000000</v>
      </c>
      <c r="D7" s="46">
        <f>IF(D$4="Steel",MaterialData!C6,IF(D$4="Aluminium 1",MaterialData!E6,IF(D$4="Aluminium 2",MaterialData!F6,IF(D$4="Carbon",MaterialData!G6,IF(D$4="Other 1",MaterialData!H6,IF(D$4="Other 2",MaterialData!I6,IF(D$4="Other 2",MaterialData!J6,0)))))))</f>
        <v>200000000000</v>
      </c>
      <c r="G7" s="8"/>
      <c r="H7" s="8"/>
      <c r="I7" s="50"/>
      <c r="J7" s="8"/>
      <c r="K7" s="8"/>
      <c r="L7" s="8"/>
      <c r="M7" s="8"/>
      <c r="N7" s="8"/>
    </row>
    <row r="8" spans="1:14" ht="12.75" customHeight="1" x14ac:dyDescent="0.2">
      <c r="B8" s="12" t="s">
        <v>218</v>
      </c>
      <c r="C8" s="46">
        <f>IF(C$4="Steel",MaterialData!C7,IF(C$4="Aluminium 1",MaterialData!E7,IF(C$4="Aluminium 2",MaterialData!F7,IF(C$4="Carbon",MaterialData!G7,IF(C$4="Other 1",MaterialData!H7,IF(C$4="Other 2",MaterialData!I7,IF(C$4="Other 3",MaterialData!J7,0)))))))</f>
        <v>305000000</v>
      </c>
      <c r="D8" s="46">
        <f>IF(D$4="Steel",MaterialData!C7,IF(D$4="Aluminium 1",MaterialData!E7,IF(D$4="Aluminium 2",MaterialData!F7,IF(D$4="Carbon",MaterialData!G7,IF(D$4="Other 1",MaterialData!H7,IF(D$4="Other 2",MaterialData!I7,IF(D$4="Other 2",MaterialData!J7,0)))))))</f>
        <v>305000000</v>
      </c>
      <c r="G8" s="8"/>
      <c r="H8" s="8"/>
      <c r="I8" s="50"/>
      <c r="J8" s="8"/>
      <c r="K8" s="8"/>
      <c r="L8" s="8"/>
      <c r="M8" s="8"/>
      <c r="N8" s="8"/>
    </row>
    <row r="9" spans="1:14" ht="12.75" customHeight="1" x14ac:dyDescent="0.2">
      <c r="B9" s="12" t="s">
        <v>219</v>
      </c>
      <c r="C9" s="46">
        <f>IF(C$4="Steel",MaterialData!C8,IF(C$4="Aluminium 1",MaterialData!E8,IF(C$4="Aluminium 2",MaterialData!F8,IF(C$4="Carbon",MaterialData!G8,IF(C$4="Other 1",MaterialData!H8,IF(C$4="Other 2",MaterialData!I8,IF(C$4="Other 3",MaterialData!J8,0)))))))</f>
        <v>365000000</v>
      </c>
      <c r="D9" s="46">
        <f>IF(D$4="Steel",MaterialData!C8,IF(D$4="Aluminium 1",MaterialData!E8,IF(D$4="Aluminium 2",MaterialData!F8,IF(D$4="Carbon",MaterialData!G8,IF(D$4="Other 1",MaterialData!H8,IF(D$4="Other 2",MaterialData!I8,IF(D$4="Other 2",MaterialData!J8,0)))))))</f>
        <v>365000000</v>
      </c>
      <c r="G9" s="8"/>
      <c r="H9" s="8"/>
      <c r="I9" s="50"/>
      <c r="J9" s="8"/>
      <c r="K9" s="8"/>
      <c r="L9" s="8"/>
      <c r="M9" s="8"/>
      <c r="N9" s="8"/>
    </row>
    <row r="10" spans="1:14" ht="12.75" customHeight="1" x14ac:dyDescent="0.2">
      <c r="B10" s="12" t="s">
        <v>220</v>
      </c>
      <c r="C10" s="46">
        <f>IF(C$4="Steel",MaterialData!C9,IF(C$4="Aluminium 1",MaterialData!E9,IF(C$4="Aluminium 2",MaterialData!F9,IF(C$4="Carbon",MaterialData!G9,IF(C$4="Other 1",MaterialData!H9,IF(C$4="Other 2",MaterialData!I9,IF(C$4="Other 3",MaterialData!J9,0)))))))</f>
        <v>180000000</v>
      </c>
      <c r="D10" s="46">
        <f>IF(D$4="Steel",MaterialData!C9,IF(D$4="Aluminium 1",MaterialData!E9,IF(D$4="Aluminium 2",MaterialData!F9,IF(D$4="Carbon",MaterialData!G9,IF(D$4="Other 1",MaterialData!H9,IF(D$4="Other 2",MaterialData!I9,IF(D$4="Other 2",MaterialData!J9,0)))))))</f>
        <v>180000000</v>
      </c>
      <c r="G10" s="8"/>
      <c r="H10" s="8"/>
      <c r="I10" s="50"/>
      <c r="J10" s="8"/>
      <c r="K10" s="8"/>
      <c r="L10" s="8"/>
      <c r="M10" s="8"/>
      <c r="N10" s="8"/>
    </row>
    <row r="11" spans="1:14" ht="12.75" customHeight="1" x14ac:dyDescent="0.2">
      <c r="B11" s="12" t="s">
        <v>221</v>
      </c>
      <c r="C11" s="46">
        <f>IF(C$4="Steel",MaterialData!C10,IF(C$4="Aluminium 1",MaterialData!E10,IF(C$4="Aluminium 2",MaterialData!F10,IF(C$4="Carbon",MaterialData!G10,IF(C$4="Other 1",MaterialData!H10,IF(C$4="Other 2",MaterialData!I10,IF(C$4="Other 3",MaterialData!J10,0)))))))</f>
        <v>300000000</v>
      </c>
      <c r="D11" s="46">
        <f>IF(D$4="Steel",MaterialData!C10,IF(D$4="Aluminium 1",MaterialData!E10,IF(D$4="Aluminium 2",MaterialData!F10,IF(D$4="Carbon",MaterialData!G10,IF(D$4="Other 1",MaterialData!H10,IF(D$4="Other 2",MaterialData!I10,IF(D$4="Other 2",MaterialData!J10,0)))))))</f>
        <v>300000000</v>
      </c>
      <c r="G11" s="8"/>
      <c r="H11" s="8"/>
      <c r="I11" s="50"/>
      <c r="J11" s="8"/>
      <c r="K11" s="8"/>
      <c r="L11" s="8"/>
      <c r="M11" s="8"/>
      <c r="N11" s="8"/>
    </row>
    <row r="12" spans="1:14" ht="12.75" customHeight="1" x14ac:dyDescent="0.2">
      <c r="C12" s="23"/>
      <c r="D12" s="23"/>
      <c r="G12" s="8"/>
      <c r="H12" s="8"/>
      <c r="I12" s="50"/>
      <c r="J12" s="8"/>
      <c r="K12" s="8"/>
      <c r="L12" s="8"/>
      <c r="M12" s="8"/>
      <c r="N12" s="8"/>
    </row>
    <row r="13" spans="1:14" ht="12.75" customHeight="1" x14ac:dyDescent="0.2">
      <c r="B13" s="12" t="s">
        <v>738</v>
      </c>
      <c r="C13" s="1074">
        <v>25.4</v>
      </c>
      <c r="D13" s="765"/>
      <c r="G13" s="8"/>
      <c r="H13" s="8"/>
      <c r="I13" s="50"/>
      <c r="J13" s="8"/>
      <c r="K13" s="8"/>
      <c r="L13" s="8"/>
      <c r="M13" s="8"/>
      <c r="N13" s="8"/>
    </row>
    <row r="14" spans="1:14" ht="12.75" customHeight="1" x14ac:dyDescent="0.2">
      <c r="B14" s="12" t="s">
        <v>739</v>
      </c>
      <c r="C14" s="1074">
        <v>1.2</v>
      </c>
      <c r="D14" s="765"/>
      <c r="G14" s="8"/>
      <c r="H14" s="8"/>
      <c r="I14" s="50"/>
      <c r="J14" s="8"/>
      <c r="K14" s="8"/>
      <c r="L14" s="8"/>
      <c r="M14" s="8"/>
      <c r="N14" s="8"/>
    </row>
    <row r="15" spans="1:14" ht="12.75" customHeight="1" x14ac:dyDescent="0.2">
      <c r="B15" s="12" t="s">
        <v>740</v>
      </c>
      <c r="C15" s="1074">
        <v>35</v>
      </c>
      <c r="D15" s="765"/>
      <c r="G15" s="8"/>
      <c r="H15" s="8"/>
      <c r="I15" s="50"/>
      <c r="J15" s="8"/>
      <c r="K15" s="8"/>
      <c r="L15" s="8"/>
      <c r="M15" s="8"/>
      <c r="N15" s="8"/>
    </row>
    <row r="16" spans="1:14" ht="12.75" customHeight="1" x14ac:dyDescent="0.2">
      <c r="B16" s="12" t="s">
        <v>741</v>
      </c>
      <c r="C16" s="1074">
        <v>5</v>
      </c>
      <c r="D16" s="765"/>
      <c r="G16" s="8"/>
      <c r="H16" s="8"/>
      <c r="I16" s="50"/>
      <c r="J16" s="8"/>
      <c r="K16" s="8"/>
      <c r="L16" s="8"/>
      <c r="M16" s="8"/>
      <c r="N16" s="8"/>
    </row>
    <row r="17" spans="1:14" ht="12.75" customHeight="1" x14ac:dyDescent="0.2">
      <c r="G17" s="8"/>
      <c r="H17" s="8"/>
      <c r="I17" s="50"/>
      <c r="J17" s="8"/>
      <c r="K17" s="8"/>
      <c r="L17" s="8"/>
      <c r="M17" s="8"/>
      <c r="N17" s="8"/>
    </row>
    <row r="18" spans="1:14" ht="12.75" customHeight="1" x14ac:dyDescent="0.2">
      <c r="A18" s="26"/>
      <c r="B18" s="196"/>
      <c r="C18" s="96" t="s">
        <v>456</v>
      </c>
      <c r="D18" s="96" t="s">
        <v>737</v>
      </c>
      <c r="E18" s="26"/>
      <c r="F18" s="26"/>
      <c r="G18" s="26"/>
      <c r="H18" s="26"/>
      <c r="I18" s="197"/>
      <c r="J18" s="26"/>
      <c r="K18" s="26"/>
      <c r="L18" s="26"/>
      <c r="M18" s="26"/>
      <c r="N18" s="26"/>
    </row>
    <row r="19" spans="1:14" ht="12.75" customHeight="1" x14ac:dyDescent="0.2">
      <c r="B19" s="12" t="s">
        <v>742</v>
      </c>
      <c r="C19" s="34">
        <f>C13/2000</f>
        <v>1.2699999999999999E-2</v>
      </c>
      <c r="D19" s="199">
        <f>C15/2000</f>
        <v>1.7500000000000002E-2</v>
      </c>
      <c r="G19" s="8"/>
      <c r="H19" s="8"/>
      <c r="I19" s="50"/>
      <c r="J19" s="8"/>
      <c r="K19" s="8"/>
      <c r="L19" s="8"/>
      <c r="M19" s="8"/>
      <c r="N19" s="8"/>
    </row>
    <row r="20" spans="1:14" ht="12.75" customHeight="1" x14ac:dyDescent="0.2">
      <c r="B20" s="12" t="s">
        <v>743</v>
      </c>
      <c r="C20" s="34">
        <f>C19-C14/1000</f>
        <v>1.15E-2</v>
      </c>
      <c r="D20" s="199">
        <f>D19-C16/1000</f>
        <v>1.2500000000000001E-2</v>
      </c>
      <c r="G20" s="8"/>
      <c r="H20" s="8"/>
      <c r="I20" s="50"/>
      <c r="J20" s="8"/>
      <c r="K20" s="8"/>
      <c r="L20" s="8"/>
      <c r="M20" s="79"/>
      <c r="N20" s="8"/>
    </row>
    <row r="21" spans="1:14" ht="12.75" customHeight="1" x14ac:dyDescent="0.2">
      <c r="B21" s="12" t="s">
        <v>744</v>
      </c>
      <c r="C21" s="200">
        <f>PI()*(C19^2-C20^2)</f>
        <v>9.1231850660247613E-5</v>
      </c>
      <c r="D21" s="201">
        <f>0.5*PI()*(D19^2-D20^2)</f>
        <v>2.3561944901923451E-4</v>
      </c>
      <c r="G21" s="8"/>
      <c r="H21" s="8"/>
      <c r="I21" s="50"/>
      <c r="J21" s="8"/>
      <c r="K21" s="8"/>
      <c r="L21" s="8"/>
      <c r="M21" s="79"/>
      <c r="N21" s="8"/>
    </row>
    <row r="22" spans="1:14" ht="12.75" customHeight="1" x14ac:dyDescent="0.2">
      <c r="B22" s="12" t="s">
        <v>745</v>
      </c>
      <c r="C22" s="116" t="s">
        <v>121</v>
      </c>
      <c r="D22" s="201">
        <f>(4*(D19^3-D20^3))/(3*PI()*(D19^2-D20^2))</f>
        <v>9.6377159983425525E-3</v>
      </c>
      <c r="E22" s="712"/>
      <c r="F22" s="123"/>
      <c r="G22" s="123"/>
      <c r="H22" s="50"/>
      <c r="I22" s="8"/>
      <c r="J22" s="8"/>
      <c r="K22" s="8"/>
      <c r="L22" s="8"/>
      <c r="M22" s="8"/>
      <c r="N22" s="8"/>
    </row>
    <row r="23" spans="1:14" ht="12.75" customHeight="1" x14ac:dyDescent="0.2">
      <c r="B23" s="12" t="s">
        <v>464</v>
      </c>
      <c r="C23" s="200">
        <f>IF(C5="Round",(C19^4-C20^4)*PI()/4,((2*C19)^4-(2*C20)^4)/12)</f>
        <v>6.6950493607022693E-9</v>
      </c>
      <c r="D23" s="202">
        <f>PI()/8*(D19^4-D20^4)-(D21*D22^2)</f>
        <v>5.3578520466127722E-9</v>
      </c>
      <c r="E23" s="50"/>
      <c r="F23" s="123"/>
      <c r="G23" s="123"/>
      <c r="H23" s="88"/>
      <c r="I23" s="50"/>
      <c r="J23" s="8"/>
      <c r="K23" s="8"/>
      <c r="L23" s="50"/>
      <c r="M23" s="79"/>
      <c r="N23" s="8"/>
    </row>
    <row r="24" spans="1:14" ht="12.75" customHeight="1" x14ac:dyDescent="0.2">
      <c r="B24" s="12" t="s">
        <v>465</v>
      </c>
      <c r="C24" s="46">
        <f>C7*C23</f>
        <v>1339.0098721404538</v>
      </c>
      <c r="D24" s="116" t="s">
        <v>121</v>
      </c>
      <c r="E24" s="712"/>
      <c r="F24" s="123"/>
      <c r="G24" s="123"/>
      <c r="H24" s="88"/>
      <c r="I24" s="50"/>
      <c r="J24" s="8"/>
      <c r="K24" s="8"/>
      <c r="L24" s="8"/>
      <c r="M24" s="8"/>
      <c r="N24" s="8"/>
    </row>
    <row r="25" spans="1:14" ht="12.75" customHeight="1" x14ac:dyDescent="0.2">
      <c r="B25" s="12" t="s">
        <v>746</v>
      </c>
      <c r="C25" s="46">
        <f>120000/6</f>
        <v>20000</v>
      </c>
      <c r="D25" s="116" t="s">
        <v>121</v>
      </c>
      <c r="E25" s="712"/>
      <c r="G25" s="79"/>
      <c r="H25" s="8"/>
      <c r="I25" s="8"/>
      <c r="J25" s="8"/>
      <c r="K25" s="8"/>
      <c r="L25" s="8"/>
      <c r="M25" s="8"/>
      <c r="N25" s="8"/>
    </row>
    <row r="26" spans="1:14" ht="12.75" customHeight="1" x14ac:dyDescent="0.2">
      <c r="B26" s="12" t="s">
        <v>747</v>
      </c>
      <c r="C26" s="46">
        <f>C11</f>
        <v>300000000</v>
      </c>
      <c r="D26" s="116">
        <f>(C25*0.5*D19*(D19-D22))/D23</f>
        <v>256800614.93297413</v>
      </c>
      <c r="E26" s="13">
        <f>100*C26/D26</f>
        <v>116.82215016436042</v>
      </c>
      <c r="G26" s="50"/>
      <c r="H26" s="88"/>
      <c r="I26" s="50"/>
      <c r="J26" s="8"/>
      <c r="K26" s="8"/>
      <c r="L26" s="8"/>
      <c r="M26" s="8"/>
      <c r="N26" s="8"/>
    </row>
    <row r="27" spans="1:14" ht="12.75" customHeight="1" x14ac:dyDescent="0.2">
      <c r="B27" s="5" t="s">
        <v>733</v>
      </c>
      <c r="G27" s="8"/>
      <c r="H27" s="9" t="s">
        <v>240</v>
      </c>
      <c r="I27" s="9"/>
      <c r="J27" s="8"/>
      <c r="K27" s="8"/>
      <c r="L27" s="8"/>
      <c r="M27" s="8"/>
      <c r="N27" s="8"/>
    </row>
    <row r="28" spans="1:14" ht="12.75" customHeight="1" x14ac:dyDescent="0.2">
      <c r="B28" s="5" t="s">
        <v>748</v>
      </c>
      <c r="D28" s="50"/>
      <c r="G28" s="8"/>
      <c r="H28" s="8"/>
      <c r="I28" s="8"/>
      <c r="J28" s="8"/>
      <c r="K28" s="8"/>
      <c r="L28" s="8"/>
      <c r="M28" s="8"/>
      <c r="N28" s="8"/>
    </row>
    <row r="29" spans="1:14" ht="12.75" customHeight="1" x14ac:dyDescent="0.2">
      <c r="B29" s="5"/>
      <c r="C29" s="8"/>
      <c r="D29" s="50"/>
      <c r="E29" s="8"/>
      <c r="F29" s="8"/>
      <c r="G29" s="8"/>
      <c r="H29" s="8"/>
      <c r="I29" s="8"/>
      <c r="J29" s="8"/>
      <c r="K29" s="8"/>
      <c r="L29" s="8"/>
      <c r="M29" s="8"/>
      <c r="N29" s="8"/>
    </row>
    <row r="30" spans="1:14" ht="12.75" customHeight="1" x14ac:dyDescent="0.2">
      <c r="B30" s="559"/>
      <c r="C30" s="224"/>
      <c r="D30" s="224"/>
      <c r="E30" s="224"/>
      <c r="F30" s="224"/>
      <c r="G30" s="224"/>
      <c r="H30" s="224"/>
      <c r="I30" s="560"/>
      <c r="J30" s="8"/>
      <c r="K30" s="8"/>
      <c r="L30" s="8"/>
      <c r="M30" s="8"/>
      <c r="N30" s="8"/>
    </row>
    <row r="31" spans="1:14" ht="12.75" customHeight="1" x14ac:dyDescent="0.2">
      <c r="B31" s="242"/>
      <c r="C31" s="221"/>
      <c r="D31" s="221"/>
      <c r="E31" s="221"/>
      <c r="F31" s="221"/>
      <c r="G31" s="221"/>
      <c r="H31" s="221"/>
      <c r="I31" s="243"/>
      <c r="J31" s="8"/>
      <c r="K31" s="8"/>
      <c r="L31" s="8"/>
      <c r="M31" s="8"/>
      <c r="N31" s="8"/>
    </row>
    <row r="32" spans="1:14" ht="12.75" customHeight="1" x14ac:dyDescent="0.2">
      <c r="B32" s="242"/>
      <c r="C32" s="221"/>
      <c r="D32" s="221"/>
      <c r="E32" s="221"/>
      <c r="F32" s="221"/>
      <c r="G32" s="221"/>
      <c r="H32" s="221"/>
      <c r="I32" s="243"/>
      <c r="J32" s="8"/>
      <c r="K32" s="8"/>
      <c r="L32" s="8"/>
      <c r="M32" s="8"/>
      <c r="N32" s="8"/>
    </row>
    <row r="33" spans="2:14" ht="12.75" customHeight="1" x14ac:dyDescent="0.2">
      <c r="B33" s="242"/>
      <c r="C33" s="221"/>
      <c r="D33" s="221"/>
      <c r="E33" s="221"/>
      <c r="F33" s="221"/>
      <c r="G33" s="221"/>
      <c r="H33" s="221"/>
      <c r="I33" s="243"/>
      <c r="J33" s="8"/>
      <c r="K33" s="8"/>
      <c r="L33" s="8"/>
      <c r="M33" s="8"/>
      <c r="N33" s="8"/>
    </row>
    <row r="34" spans="2:14" ht="12.75" customHeight="1" x14ac:dyDescent="0.2">
      <c r="B34" s="242"/>
      <c r="C34" s="221"/>
      <c r="D34" s="221"/>
      <c r="E34" s="221"/>
      <c r="F34" s="221"/>
      <c r="G34" s="221"/>
      <c r="H34" s="221"/>
      <c r="I34" s="243"/>
      <c r="J34" s="8"/>
      <c r="K34" s="8"/>
      <c r="L34" s="8"/>
      <c r="M34" s="8"/>
      <c r="N34" s="8"/>
    </row>
    <row r="35" spans="2:14" ht="12.75" customHeight="1" x14ac:dyDescent="0.2">
      <c r="B35" s="242"/>
      <c r="C35" s="221"/>
      <c r="D35" s="221"/>
      <c r="E35" s="221"/>
      <c r="F35" s="221"/>
      <c r="G35" s="221"/>
      <c r="H35" s="221"/>
      <c r="I35" s="243"/>
      <c r="J35" s="8"/>
      <c r="K35" s="8"/>
      <c r="L35" s="8"/>
      <c r="M35" s="8"/>
      <c r="N35" s="8"/>
    </row>
    <row r="36" spans="2:14" ht="12.75" customHeight="1" x14ac:dyDescent="0.2">
      <c r="B36" s="242"/>
      <c r="C36" s="221"/>
      <c r="D36" s="221"/>
      <c r="E36" s="221"/>
      <c r="F36" s="221"/>
      <c r="G36" s="221"/>
      <c r="H36" s="221"/>
      <c r="I36" s="243"/>
      <c r="J36" s="8"/>
      <c r="K36" s="8"/>
      <c r="L36" s="8"/>
      <c r="M36" s="8"/>
      <c r="N36" s="8"/>
    </row>
    <row r="37" spans="2:14" ht="12.75" customHeight="1" x14ac:dyDescent="0.2">
      <c r="B37" s="242"/>
      <c r="C37" s="221"/>
      <c r="D37" s="221"/>
      <c r="E37" s="221"/>
      <c r="F37" s="221"/>
      <c r="G37" s="221"/>
      <c r="H37" s="221"/>
      <c r="I37" s="243"/>
      <c r="J37" s="8"/>
      <c r="K37" s="8"/>
      <c r="L37" s="8"/>
      <c r="M37" s="8"/>
      <c r="N37" s="8"/>
    </row>
    <row r="38" spans="2:14" ht="12.75" customHeight="1" x14ac:dyDescent="0.2">
      <c r="B38" s="242"/>
      <c r="C38" s="221"/>
      <c r="D38" s="221"/>
      <c r="E38" s="221"/>
      <c r="F38" s="221"/>
      <c r="G38" s="221"/>
      <c r="H38" s="221"/>
      <c r="I38" s="243"/>
      <c r="J38" s="8"/>
      <c r="K38" s="8"/>
      <c r="L38" s="8"/>
      <c r="M38" s="8"/>
      <c r="N38" s="8"/>
    </row>
    <row r="39" spans="2:14" ht="12.75" customHeight="1" x14ac:dyDescent="0.2">
      <c r="B39" s="242"/>
      <c r="C39" s="221"/>
      <c r="D39" s="221"/>
      <c r="E39" s="221"/>
      <c r="F39" s="221"/>
      <c r="G39" s="221"/>
      <c r="H39" s="221"/>
      <c r="I39" s="243"/>
      <c r="J39" s="8"/>
      <c r="K39" s="8"/>
      <c r="L39" s="8"/>
      <c r="M39" s="8"/>
      <c r="N39" s="8"/>
    </row>
    <row r="40" spans="2:14" ht="12.75" customHeight="1" x14ac:dyDescent="0.2">
      <c r="B40" s="242"/>
      <c r="C40" s="221"/>
      <c r="D40" s="221"/>
      <c r="E40" s="221"/>
      <c r="F40" s="221"/>
      <c r="G40" s="221"/>
      <c r="H40" s="221"/>
      <c r="I40" s="243"/>
      <c r="J40" s="8"/>
      <c r="K40" s="8"/>
      <c r="L40" s="8"/>
      <c r="M40" s="8"/>
      <c r="N40" s="8"/>
    </row>
    <row r="41" spans="2:14" ht="12.75" customHeight="1" x14ac:dyDescent="0.2">
      <c r="B41" s="242"/>
      <c r="C41" s="221"/>
      <c r="D41" s="221"/>
      <c r="E41" s="221"/>
      <c r="F41" s="221"/>
      <c r="G41" s="221"/>
      <c r="H41" s="221"/>
      <c r="I41" s="243"/>
      <c r="J41" s="8"/>
      <c r="K41" s="8"/>
      <c r="L41" s="8"/>
      <c r="M41" s="8"/>
      <c r="N41" s="8"/>
    </row>
    <row r="42" spans="2:14" ht="12.75" customHeight="1" x14ac:dyDescent="0.2">
      <c r="B42" s="242"/>
      <c r="C42" s="221"/>
      <c r="D42" s="221"/>
      <c r="E42" s="221"/>
      <c r="F42" s="221"/>
      <c r="G42" s="221"/>
      <c r="H42" s="221"/>
      <c r="I42" s="243"/>
      <c r="J42" s="8"/>
      <c r="K42" s="8"/>
      <c r="L42" s="8"/>
      <c r="M42" s="8"/>
      <c r="N42" s="8"/>
    </row>
    <row r="43" spans="2:14" ht="12.75" customHeight="1" x14ac:dyDescent="0.2">
      <c r="B43" s="242"/>
      <c r="C43" s="221"/>
      <c r="D43" s="221"/>
      <c r="E43" s="221"/>
      <c r="F43" s="221"/>
      <c r="G43" s="221"/>
      <c r="H43" s="221"/>
      <c r="I43" s="243"/>
      <c r="J43" s="8"/>
      <c r="K43" s="8"/>
      <c r="L43" s="8"/>
      <c r="M43" s="8"/>
      <c r="N43" s="8"/>
    </row>
    <row r="44" spans="2:14" ht="12.75" customHeight="1" x14ac:dyDescent="0.2">
      <c r="B44" s="242"/>
      <c r="C44" s="221"/>
      <c r="D44" s="221"/>
      <c r="E44" s="221"/>
      <c r="F44" s="221"/>
      <c r="G44" s="221"/>
      <c r="H44" s="221"/>
      <c r="I44" s="243"/>
      <c r="J44" s="8"/>
      <c r="K44" s="8"/>
      <c r="L44" s="8"/>
      <c r="M44" s="8"/>
      <c r="N44" s="8"/>
    </row>
    <row r="45" spans="2:14" ht="12.75" customHeight="1" x14ac:dyDescent="0.2">
      <c r="B45" s="242"/>
      <c r="C45" s="221"/>
      <c r="D45" s="221"/>
      <c r="E45" s="221"/>
      <c r="F45" s="221"/>
      <c r="G45" s="221"/>
      <c r="H45" s="221"/>
      <c r="I45" s="243"/>
      <c r="J45" s="8"/>
      <c r="K45" s="8"/>
      <c r="L45" s="8"/>
      <c r="M45" s="8"/>
      <c r="N45" s="8"/>
    </row>
    <row r="46" spans="2:14" ht="12.75" customHeight="1" x14ac:dyDescent="0.2">
      <c r="B46" s="242"/>
      <c r="C46" s="221"/>
      <c r="D46" s="221"/>
      <c r="E46" s="221"/>
      <c r="F46" s="221"/>
      <c r="G46" s="221"/>
      <c r="H46" s="221"/>
      <c r="I46" s="243"/>
      <c r="J46" s="8"/>
      <c r="K46" s="8"/>
      <c r="L46" s="8"/>
      <c r="M46" s="8"/>
      <c r="N46" s="8"/>
    </row>
    <row r="47" spans="2:14" ht="12.75" customHeight="1" x14ac:dyDescent="0.2">
      <c r="B47" s="242"/>
      <c r="C47" s="221"/>
      <c r="D47" s="221"/>
      <c r="E47" s="221"/>
      <c r="F47" s="221"/>
      <c r="G47" s="221"/>
      <c r="H47" s="221"/>
      <c r="I47" s="243"/>
      <c r="J47" s="8"/>
      <c r="K47" s="8"/>
      <c r="L47" s="8"/>
      <c r="M47" s="8"/>
      <c r="N47" s="8"/>
    </row>
    <row r="48" spans="2:14" ht="12.75" customHeight="1" x14ac:dyDescent="0.2">
      <c r="B48" s="242"/>
      <c r="C48" s="221"/>
      <c r="D48" s="221"/>
      <c r="E48" s="221"/>
      <c r="F48" s="221"/>
      <c r="G48" s="221"/>
      <c r="H48" s="221"/>
      <c r="I48" s="243"/>
      <c r="J48" s="8"/>
      <c r="K48" s="8"/>
      <c r="L48" s="8"/>
      <c r="M48" s="8"/>
      <c r="N48" s="8"/>
    </row>
    <row r="49" spans="2:14" ht="12.75" customHeight="1" x14ac:dyDescent="0.2">
      <c r="B49" s="242"/>
      <c r="C49" s="221"/>
      <c r="D49" s="221"/>
      <c r="E49" s="221"/>
      <c r="F49" s="221"/>
      <c r="G49" s="221"/>
      <c r="H49" s="221"/>
      <c r="I49" s="243"/>
      <c r="J49" s="8"/>
      <c r="K49" s="8"/>
      <c r="L49" s="8"/>
      <c r="M49" s="8"/>
      <c r="N49" s="8"/>
    </row>
    <row r="50" spans="2:14" ht="12.75" customHeight="1" x14ac:dyDescent="0.2">
      <c r="B50" s="242"/>
      <c r="C50" s="221"/>
      <c r="D50" s="221"/>
      <c r="E50" s="221"/>
      <c r="F50" s="221"/>
      <c r="G50" s="221"/>
      <c r="H50" s="221"/>
      <c r="I50" s="243"/>
      <c r="J50" s="8"/>
      <c r="K50" s="8"/>
      <c r="L50" s="8"/>
      <c r="M50" s="8"/>
      <c r="N50" s="8"/>
    </row>
    <row r="51" spans="2:14" ht="12.75" customHeight="1" x14ac:dyDescent="0.2">
      <c r="B51" s="242"/>
      <c r="C51" s="221"/>
      <c r="D51" s="221"/>
      <c r="E51" s="221"/>
      <c r="F51" s="221"/>
      <c r="G51" s="221"/>
      <c r="H51" s="221"/>
      <c r="I51" s="243"/>
      <c r="J51" s="8"/>
      <c r="K51" s="8"/>
      <c r="L51" s="8"/>
      <c r="M51" s="8"/>
      <c r="N51" s="8"/>
    </row>
    <row r="52" spans="2:14" ht="12.75" customHeight="1" x14ac:dyDescent="0.2">
      <c r="B52" s="242"/>
      <c r="C52" s="221"/>
      <c r="D52" s="221"/>
      <c r="E52" s="221"/>
      <c r="F52" s="221"/>
      <c r="G52" s="221"/>
      <c r="H52" s="221"/>
      <c r="I52" s="243"/>
      <c r="J52" s="8"/>
      <c r="K52" s="8"/>
      <c r="L52" s="8"/>
      <c r="M52" s="8"/>
      <c r="N52" s="8"/>
    </row>
    <row r="53" spans="2:14" ht="12.75" customHeight="1" x14ac:dyDescent="0.2">
      <c r="B53" s="242"/>
      <c r="C53" s="221"/>
      <c r="D53" s="221"/>
      <c r="E53" s="221"/>
      <c r="F53" s="221"/>
      <c r="G53" s="221"/>
      <c r="H53" s="221"/>
      <c r="I53" s="243"/>
      <c r="J53" s="8"/>
      <c r="K53" s="8"/>
      <c r="L53" s="8"/>
      <c r="M53" s="8"/>
      <c r="N53" s="8"/>
    </row>
    <row r="54" spans="2:14" ht="12.75" customHeight="1" x14ac:dyDescent="0.2">
      <c r="B54" s="242"/>
      <c r="C54" s="221"/>
      <c r="D54" s="221"/>
      <c r="E54" s="221"/>
      <c r="F54" s="221"/>
      <c r="G54" s="221"/>
      <c r="H54" s="221"/>
      <c r="I54" s="243"/>
      <c r="J54" s="8"/>
      <c r="K54" s="8"/>
      <c r="L54" s="8"/>
      <c r="M54" s="8"/>
      <c r="N54" s="8"/>
    </row>
    <row r="55" spans="2:14" ht="12.75" customHeight="1" x14ac:dyDescent="0.2">
      <c r="B55" s="242"/>
      <c r="C55" s="221"/>
      <c r="D55" s="221"/>
      <c r="E55" s="221"/>
      <c r="F55" s="221"/>
      <c r="G55" s="221"/>
      <c r="H55" s="221"/>
      <c r="I55" s="243"/>
      <c r="J55" s="8"/>
      <c r="K55" s="8"/>
      <c r="L55" s="8"/>
      <c r="M55" s="8"/>
      <c r="N55" s="8"/>
    </row>
    <row r="56" spans="2:14" ht="12.75" customHeight="1" x14ac:dyDescent="0.2">
      <c r="B56" s="242"/>
      <c r="C56" s="221"/>
      <c r="D56" s="221"/>
      <c r="E56" s="221"/>
      <c r="F56" s="221"/>
      <c r="G56" s="221"/>
      <c r="H56" s="221"/>
      <c r="I56" s="243"/>
      <c r="J56" s="8"/>
      <c r="K56" s="8"/>
      <c r="L56" s="8"/>
      <c r="M56" s="8"/>
      <c r="N56" s="8"/>
    </row>
    <row r="57" spans="2:14" ht="12.75" customHeight="1" x14ac:dyDescent="0.2">
      <c r="B57" s="242"/>
      <c r="C57" s="221"/>
      <c r="D57" s="221"/>
      <c r="E57" s="221"/>
      <c r="F57" s="221"/>
      <c r="G57" s="221"/>
      <c r="H57" s="221"/>
      <c r="I57" s="243"/>
      <c r="J57" s="8"/>
      <c r="K57" s="8"/>
      <c r="L57" s="8"/>
      <c r="M57" s="8"/>
      <c r="N57" s="8"/>
    </row>
    <row r="58" spans="2:14" ht="12.75" customHeight="1" x14ac:dyDescent="0.2">
      <c r="B58" s="242"/>
      <c r="C58" s="221"/>
      <c r="D58" s="221"/>
      <c r="E58" s="221"/>
      <c r="F58" s="221"/>
      <c r="G58" s="221"/>
      <c r="H58" s="221"/>
      <c r="I58" s="243"/>
      <c r="J58" s="8"/>
      <c r="K58" s="8"/>
      <c r="L58" s="8"/>
      <c r="M58" s="8"/>
      <c r="N58" s="8"/>
    </row>
    <row r="59" spans="2:14" ht="12.75" customHeight="1" x14ac:dyDescent="0.2">
      <c r="B59" s="242"/>
      <c r="C59" s="221"/>
      <c r="D59" s="221"/>
      <c r="E59" s="221"/>
      <c r="F59" s="221"/>
      <c r="G59" s="221"/>
      <c r="H59" s="221"/>
      <c r="I59" s="243"/>
      <c r="J59" s="8"/>
      <c r="K59" s="8"/>
      <c r="L59" s="8"/>
      <c r="M59" s="8"/>
      <c r="N59" s="8"/>
    </row>
    <row r="60" spans="2:14" ht="12.75" customHeight="1" x14ac:dyDescent="0.2">
      <c r="B60" s="242"/>
      <c r="C60" s="221"/>
      <c r="D60" s="221"/>
      <c r="E60" s="221"/>
      <c r="F60" s="221"/>
      <c r="G60" s="221"/>
      <c r="H60" s="221"/>
      <c r="I60" s="243"/>
      <c r="J60" s="8"/>
      <c r="K60" s="8"/>
      <c r="L60" s="8"/>
      <c r="M60" s="8"/>
      <c r="N60" s="8"/>
    </row>
    <row r="61" spans="2:14" ht="12.75" customHeight="1" x14ac:dyDescent="0.2">
      <c r="B61" s="242"/>
      <c r="C61" s="221"/>
      <c r="D61" s="221"/>
      <c r="E61" s="221"/>
      <c r="F61" s="221"/>
      <c r="G61" s="221"/>
      <c r="H61" s="221"/>
      <c r="I61" s="243"/>
      <c r="J61" s="8"/>
      <c r="K61" s="8"/>
      <c r="L61" s="8"/>
      <c r="M61" s="8"/>
      <c r="N61" s="8"/>
    </row>
    <row r="62" spans="2:14" ht="12.75" customHeight="1" x14ac:dyDescent="0.2">
      <c r="B62" s="242"/>
      <c r="C62" s="221"/>
      <c r="D62" s="221"/>
      <c r="E62" s="221"/>
      <c r="F62" s="221"/>
      <c r="G62" s="221"/>
      <c r="H62" s="221"/>
      <c r="I62" s="243"/>
      <c r="J62" s="8"/>
      <c r="K62" s="8"/>
      <c r="L62" s="8"/>
      <c r="M62" s="8"/>
      <c r="N62" s="8"/>
    </row>
    <row r="63" spans="2:14" ht="12.75" customHeight="1" x14ac:dyDescent="0.2">
      <c r="B63" s="242"/>
      <c r="C63" s="221"/>
      <c r="D63" s="221"/>
      <c r="E63" s="221"/>
      <c r="F63" s="221"/>
      <c r="G63" s="221"/>
      <c r="H63" s="221"/>
      <c r="I63" s="243"/>
      <c r="J63" s="8"/>
      <c r="K63" s="8"/>
      <c r="L63" s="8"/>
      <c r="M63" s="8"/>
      <c r="N63" s="8"/>
    </row>
    <row r="64" spans="2:14" ht="12.75" customHeight="1" x14ac:dyDescent="0.2">
      <c r="B64" s="242"/>
      <c r="C64" s="221"/>
      <c r="D64" s="221"/>
      <c r="E64" s="221"/>
      <c r="F64" s="221"/>
      <c r="G64" s="221"/>
      <c r="H64" s="221"/>
      <c r="I64" s="243"/>
      <c r="J64" s="8"/>
      <c r="K64" s="8"/>
      <c r="L64" s="8"/>
      <c r="M64" s="8"/>
      <c r="N64" s="8"/>
    </row>
    <row r="65" spans="2:14" ht="12.75" customHeight="1" x14ac:dyDescent="0.2">
      <c r="B65" s="242"/>
      <c r="C65" s="221"/>
      <c r="D65" s="221"/>
      <c r="E65" s="221"/>
      <c r="F65" s="221"/>
      <c r="G65" s="221"/>
      <c r="H65" s="221"/>
      <c r="I65" s="243"/>
      <c r="J65" s="8"/>
      <c r="K65" s="8"/>
      <c r="L65" s="8"/>
      <c r="M65" s="8"/>
      <c r="N65" s="8"/>
    </row>
    <row r="66" spans="2:14" ht="12.75" customHeight="1" x14ac:dyDescent="0.2">
      <c r="B66" s="242"/>
      <c r="C66" s="221"/>
      <c r="D66" s="221"/>
      <c r="E66" s="221"/>
      <c r="F66" s="221"/>
      <c r="G66" s="221"/>
      <c r="H66" s="221"/>
      <c r="I66" s="243"/>
      <c r="J66" s="8"/>
      <c r="K66" s="8"/>
      <c r="L66" s="8"/>
      <c r="M66" s="8"/>
      <c r="N66" s="8"/>
    </row>
    <row r="67" spans="2:14" ht="12.75" customHeight="1" x14ac:dyDescent="0.2">
      <c r="B67" s="242"/>
      <c r="C67" s="221"/>
      <c r="D67" s="221"/>
      <c r="E67" s="221"/>
      <c r="F67" s="221"/>
      <c r="G67" s="221"/>
      <c r="H67" s="221"/>
      <c r="I67" s="243"/>
      <c r="J67" s="8"/>
      <c r="K67" s="8"/>
      <c r="L67" s="8"/>
      <c r="M67" s="8"/>
      <c r="N67" s="8"/>
    </row>
    <row r="68" spans="2:14" ht="12.75" customHeight="1" x14ac:dyDescent="0.2">
      <c r="B68" s="242"/>
      <c r="C68" s="221"/>
      <c r="D68" s="221"/>
      <c r="E68" s="221"/>
      <c r="F68" s="221"/>
      <c r="G68" s="221"/>
      <c r="H68" s="221"/>
      <c r="I68" s="243"/>
      <c r="J68" s="8"/>
      <c r="K68" s="8"/>
      <c r="L68" s="8"/>
      <c r="M68" s="8"/>
      <c r="N68" s="8"/>
    </row>
    <row r="69" spans="2:14" ht="12.75" customHeight="1" x14ac:dyDescent="0.2">
      <c r="B69" s="242"/>
      <c r="C69" s="221"/>
      <c r="D69" s="221"/>
      <c r="E69" s="221"/>
      <c r="F69" s="221"/>
      <c r="G69" s="221"/>
      <c r="H69" s="221"/>
      <c r="I69" s="243"/>
      <c r="J69" s="8"/>
      <c r="K69" s="8"/>
      <c r="L69" s="8"/>
      <c r="M69" s="8"/>
      <c r="N69" s="8"/>
    </row>
    <row r="70" spans="2:14" ht="12.75" customHeight="1" x14ac:dyDescent="0.2">
      <c r="B70" s="242"/>
      <c r="C70" s="221"/>
      <c r="D70" s="221"/>
      <c r="E70" s="221"/>
      <c r="F70" s="221"/>
      <c r="G70" s="221"/>
      <c r="H70" s="221"/>
      <c r="I70" s="243"/>
      <c r="J70" s="8"/>
      <c r="K70" s="8"/>
      <c r="L70" s="8"/>
      <c r="M70" s="8"/>
      <c r="N70" s="8"/>
    </row>
    <row r="71" spans="2:14" ht="12.75" customHeight="1" x14ac:dyDescent="0.2">
      <c r="B71" s="242"/>
      <c r="C71" s="221"/>
      <c r="D71" s="221"/>
      <c r="E71" s="221"/>
      <c r="F71" s="221"/>
      <c r="G71" s="221"/>
      <c r="H71" s="221"/>
      <c r="I71" s="243"/>
      <c r="J71" s="8"/>
      <c r="K71" s="8"/>
      <c r="L71" s="8"/>
      <c r="M71" s="8"/>
      <c r="N71" s="8"/>
    </row>
    <row r="72" spans="2:14" ht="12.75" customHeight="1" x14ac:dyDescent="0.2">
      <c r="B72" s="242"/>
      <c r="C72" s="221"/>
      <c r="D72" s="221"/>
      <c r="E72" s="221"/>
      <c r="F72" s="221"/>
      <c r="G72" s="221"/>
      <c r="H72" s="221"/>
      <c r="I72" s="243"/>
      <c r="J72" s="8"/>
      <c r="K72" s="8"/>
      <c r="L72" s="8"/>
      <c r="M72" s="8"/>
      <c r="N72" s="8"/>
    </row>
    <row r="73" spans="2:14" ht="12.75" customHeight="1" x14ac:dyDescent="0.2">
      <c r="B73" s="242"/>
      <c r="C73" s="221"/>
      <c r="D73" s="221"/>
      <c r="E73" s="221"/>
      <c r="F73" s="221"/>
      <c r="G73" s="221"/>
      <c r="H73" s="221"/>
      <c r="I73" s="243"/>
      <c r="J73" s="8"/>
      <c r="K73" s="8"/>
      <c r="L73" s="8"/>
      <c r="M73" s="8"/>
      <c r="N73" s="8"/>
    </row>
    <row r="74" spans="2:14" ht="12.75" customHeight="1" x14ac:dyDescent="0.2">
      <c r="B74" s="242"/>
      <c r="C74" s="221"/>
      <c r="D74" s="221"/>
      <c r="E74" s="221"/>
      <c r="F74" s="221"/>
      <c r="G74" s="221"/>
      <c r="H74" s="221"/>
      <c r="I74" s="243"/>
      <c r="J74" s="8"/>
      <c r="K74" s="8"/>
      <c r="L74" s="8"/>
      <c r="M74" s="8"/>
      <c r="N74" s="8"/>
    </row>
    <row r="75" spans="2:14" ht="12.75" customHeight="1" x14ac:dyDescent="0.2">
      <c r="B75" s="242"/>
      <c r="C75" s="221"/>
      <c r="D75" s="221"/>
      <c r="E75" s="221"/>
      <c r="F75" s="221"/>
      <c r="G75" s="221"/>
      <c r="H75" s="221"/>
      <c r="I75" s="243"/>
      <c r="J75" s="8"/>
      <c r="K75" s="8"/>
      <c r="L75" s="8"/>
      <c r="M75" s="8"/>
      <c r="N75" s="8"/>
    </row>
    <row r="76" spans="2:14" ht="12.75" customHeight="1" x14ac:dyDescent="0.2">
      <c r="B76" s="242"/>
      <c r="C76" s="221"/>
      <c r="D76" s="221"/>
      <c r="E76" s="221"/>
      <c r="F76" s="221"/>
      <c r="G76" s="221"/>
      <c r="H76" s="221"/>
      <c r="I76" s="243"/>
      <c r="J76" s="8"/>
      <c r="K76" s="8"/>
      <c r="L76" s="8"/>
      <c r="M76" s="8"/>
      <c r="N76" s="8"/>
    </row>
    <row r="77" spans="2:14" ht="12.75" customHeight="1" x14ac:dyDescent="0.2">
      <c r="B77" s="242"/>
      <c r="C77" s="221"/>
      <c r="D77" s="221"/>
      <c r="E77" s="221"/>
      <c r="F77" s="221"/>
      <c r="G77" s="221"/>
      <c r="H77" s="221"/>
      <c r="I77" s="243"/>
      <c r="J77" s="8"/>
      <c r="K77" s="8"/>
      <c r="L77" s="8"/>
      <c r="M77" s="8"/>
      <c r="N77" s="8"/>
    </row>
    <row r="78" spans="2:14" ht="12.75" customHeight="1" x14ac:dyDescent="0.2">
      <c r="B78" s="242"/>
      <c r="C78" s="221"/>
      <c r="D78" s="221"/>
      <c r="E78" s="221"/>
      <c r="F78" s="221"/>
      <c r="G78" s="221"/>
      <c r="H78" s="221"/>
      <c r="I78" s="243"/>
      <c r="J78" s="8"/>
      <c r="K78" s="8"/>
      <c r="L78" s="8"/>
      <c r="M78" s="8"/>
      <c r="N78" s="8"/>
    </row>
    <row r="79" spans="2:14" ht="12.75" customHeight="1" x14ac:dyDescent="0.2">
      <c r="B79" s="242"/>
      <c r="C79" s="221"/>
      <c r="D79" s="221"/>
      <c r="E79" s="221"/>
      <c r="F79" s="221"/>
      <c r="G79" s="221"/>
      <c r="H79" s="221"/>
      <c r="I79" s="243"/>
      <c r="J79" s="8"/>
      <c r="K79" s="8"/>
      <c r="L79" s="8"/>
      <c r="M79" s="8"/>
      <c r="N79" s="8"/>
    </row>
    <row r="80" spans="2:14" ht="12.75" customHeight="1" x14ac:dyDescent="0.2">
      <c r="B80" s="242"/>
      <c r="C80" s="221"/>
      <c r="D80" s="221"/>
      <c r="E80" s="221"/>
      <c r="F80" s="221"/>
      <c r="G80" s="221"/>
      <c r="H80" s="221"/>
      <c r="I80" s="243"/>
      <c r="J80" s="8"/>
      <c r="K80" s="8"/>
      <c r="L80" s="8"/>
      <c r="M80" s="8"/>
      <c r="N80" s="8"/>
    </row>
    <row r="81" spans="2:14" ht="12.75" customHeight="1" x14ac:dyDescent="0.2">
      <c r="B81" s="242"/>
      <c r="C81" s="221"/>
      <c r="D81" s="221"/>
      <c r="E81" s="221"/>
      <c r="F81" s="221"/>
      <c r="G81" s="221"/>
      <c r="H81" s="221"/>
      <c r="I81" s="243"/>
      <c r="J81" s="8"/>
      <c r="K81" s="8"/>
      <c r="L81" s="8"/>
      <c r="M81" s="8"/>
      <c r="N81" s="8"/>
    </row>
    <row r="82" spans="2:14" ht="12.75" customHeight="1" x14ac:dyDescent="0.2">
      <c r="B82" s="242"/>
      <c r="C82" s="221"/>
      <c r="D82" s="221"/>
      <c r="E82" s="221"/>
      <c r="F82" s="221"/>
      <c r="G82" s="221"/>
      <c r="H82" s="221"/>
      <c r="I82" s="243"/>
      <c r="J82" s="8"/>
      <c r="K82" s="8"/>
      <c r="L82" s="8"/>
      <c r="M82" s="8"/>
      <c r="N82" s="8"/>
    </row>
    <row r="83" spans="2:14" ht="12.75" customHeight="1" x14ac:dyDescent="0.2">
      <c r="B83" s="242"/>
      <c r="C83" s="221"/>
      <c r="D83" s="221"/>
      <c r="E83" s="221"/>
      <c r="F83" s="221"/>
      <c r="G83" s="221"/>
      <c r="H83" s="221"/>
      <c r="I83" s="243"/>
      <c r="J83" s="8"/>
      <c r="K83" s="8"/>
      <c r="L83" s="8"/>
      <c r="M83" s="8"/>
      <c r="N83" s="8"/>
    </row>
    <row r="84" spans="2:14" ht="12.75" customHeight="1" x14ac:dyDescent="0.2">
      <c r="B84" s="242"/>
      <c r="C84" s="221"/>
      <c r="D84" s="221"/>
      <c r="E84" s="221"/>
      <c r="F84" s="221"/>
      <c r="G84" s="221"/>
      <c r="H84" s="221"/>
      <c r="I84" s="243"/>
      <c r="J84" s="8"/>
      <c r="K84" s="8"/>
      <c r="L84" s="8"/>
      <c r="M84" s="8"/>
      <c r="N84" s="8"/>
    </row>
    <row r="85" spans="2:14" ht="12.75" customHeight="1" x14ac:dyDescent="0.2">
      <c r="B85" s="242"/>
      <c r="C85" s="221"/>
      <c r="D85" s="221"/>
      <c r="E85" s="221"/>
      <c r="F85" s="221"/>
      <c r="G85" s="221"/>
      <c r="H85" s="221"/>
      <c r="I85" s="243"/>
      <c r="J85" s="8"/>
      <c r="K85" s="8"/>
      <c r="L85" s="8"/>
      <c r="M85" s="8"/>
      <c r="N85" s="8"/>
    </row>
    <row r="86" spans="2:14" ht="12.75" customHeight="1" x14ac:dyDescent="0.2">
      <c r="B86" s="242"/>
      <c r="C86" s="221"/>
      <c r="D86" s="221"/>
      <c r="E86" s="221"/>
      <c r="F86" s="221"/>
      <c r="G86" s="221"/>
      <c r="H86" s="221"/>
      <c r="I86" s="243"/>
      <c r="J86" s="8"/>
      <c r="K86" s="8"/>
      <c r="L86" s="8"/>
      <c r="M86" s="8"/>
      <c r="N86" s="8"/>
    </row>
    <row r="87" spans="2:14" ht="12.75" customHeight="1" x14ac:dyDescent="0.2">
      <c r="B87" s="242"/>
      <c r="C87" s="221"/>
      <c r="D87" s="221"/>
      <c r="E87" s="221"/>
      <c r="F87" s="221"/>
      <c r="G87" s="221"/>
      <c r="H87" s="221"/>
      <c r="I87" s="243"/>
      <c r="J87" s="8"/>
      <c r="K87" s="8"/>
      <c r="L87" s="8"/>
      <c r="M87" s="8"/>
      <c r="N87" s="8"/>
    </row>
    <row r="88" spans="2:14" ht="12.75" customHeight="1" x14ac:dyDescent="0.2">
      <c r="B88" s="242"/>
      <c r="C88" s="221"/>
      <c r="D88" s="221"/>
      <c r="E88" s="221"/>
      <c r="F88" s="221"/>
      <c r="G88" s="221"/>
      <c r="H88" s="221"/>
      <c r="I88" s="243"/>
      <c r="J88" s="8"/>
      <c r="K88" s="8"/>
      <c r="L88" s="8"/>
      <c r="M88" s="8"/>
      <c r="N88" s="8"/>
    </row>
    <row r="89" spans="2:14" ht="12.75" customHeight="1" x14ac:dyDescent="0.2">
      <c r="B89" s="242"/>
      <c r="C89" s="221"/>
      <c r="D89" s="221"/>
      <c r="E89" s="221"/>
      <c r="F89" s="221"/>
      <c r="G89" s="221"/>
      <c r="H89" s="221"/>
      <c r="I89" s="243"/>
      <c r="J89" s="8"/>
      <c r="K89" s="8"/>
      <c r="L89" s="8"/>
      <c r="M89" s="8"/>
      <c r="N89" s="8"/>
    </row>
    <row r="90" spans="2:14" ht="12.75" customHeight="1" x14ac:dyDescent="0.2">
      <c r="B90" s="242"/>
      <c r="C90" s="221"/>
      <c r="D90" s="221"/>
      <c r="E90" s="221"/>
      <c r="F90" s="221"/>
      <c r="G90" s="221"/>
      <c r="H90" s="221"/>
      <c r="I90" s="243"/>
      <c r="J90" s="8"/>
      <c r="K90" s="8"/>
      <c r="L90" s="8"/>
      <c r="M90" s="8"/>
      <c r="N90" s="8"/>
    </row>
    <row r="91" spans="2:14" ht="12.75" customHeight="1" x14ac:dyDescent="0.2">
      <c r="B91" s="242"/>
      <c r="C91" s="221"/>
      <c r="D91" s="221"/>
      <c r="E91" s="221"/>
      <c r="F91" s="221"/>
      <c r="G91" s="221"/>
      <c r="H91" s="221"/>
      <c r="I91" s="243"/>
      <c r="J91" s="8"/>
      <c r="K91" s="8"/>
      <c r="L91" s="8"/>
      <c r="M91" s="8"/>
      <c r="N91" s="8"/>
    </row>
    <row r="92" spans="2:14" ht="12.75" customHeight="1" x14ac:dyDescent="0.2">
      <c r="B92" s="242"/>
      <c r="C92" s="221"/>
      <c r="D92" s="221"/>
      <c r="E92" s="221"/>
      <c r="F92" s="221"/>
      <c r="G92" s="221"/>
      <c r="H92" s="221"/>
      <c r="I92" s="243"/>
      <c r="J92" s="8"/>
      <c r="K92" s="8"/>
      <c r="L92" s="8"/>
      <c r="M92" s="8"/>
      <c r="N92" s="8"/>
    </row>
    <row r="93" spans="2:14" ht="12.75" customHeight="1" x14ac:dyDescent="0.2">
      <c r="B93" s="242"/>
      <c r="C93" s="221"/>
      <c r="D93" s="221"/>
      <c r="E93" s="221"/>
      <c r="F93" s="221"/>
      <c r="G93" s="221"/>
      <c r="H93" s="221"/>
      <c r="I93" s="243"/>
      <c r="J93" s="8"/>
      <c r="K93" s="8"/>
      <c r="L93" s="8"/>
      <c r="M93" s="8"/>
      <c r="N93" s="8"/>
    </row>
    <row r="94" spans="2:14" ht="12.75" customHeight="1" x14ac:dyDescent="0.2">
      <c r="B94" s="242"/>
      <c r="C94" s="221"/>
      <c r="D94" s="221"/>
      <c r="E94" s="221"/>
      <c r="F94" s="221"/>
      <c r="G94" s="221"/>
      <c r="H94" s="221"/>
      <c r="I94" s="243"/>
      <c r="J94" s="8"/>
      <c r="K94" s="8"/>
      <c r="L94" s="8"/>
      <c r="M94" s="8"/>
      <c r="N94" s="8"/>
    </row>
    <row r="95" spans="2:14" ht="12.75" customHeight="1" x14ac:dyDescent="0.2">
      <c r="B95" s="242"/>
      <c r="C95" s="221"/>
      <c r="D95" s="221"/>
      <c r="E95" s="221"/>
      <c r="F95" s="221"/>
      <c r="G95" s="221"/>
      <c r="H95" s="221"/>
      <c r="I95" s="243"/>
      <c r="J95" s="8"/>
      <c r="K95" s="8"/>
      <c r="L95" s="8"/>
      <c r="M95" s="8"/>
      <c r="N95" s="8"/>
    </row>
    <row r="96" spans="2:14" ht="12.75" customHeight="1" x14ac:dyDescent="0.2">
      <c r="B96" s="242"/>
      <c r="C96" s="221"/>
      <c r="D96" s="221"/>
      <c r="E96" s="221"/>
      <c r="F96" s="221"/>
      <c r="G96" s="221"/>
      <c r="H96" s="221"/>
      <c r="I96" s="243"/>
      <c r="J96" s="8"/>
      <c r="K96" s="8"/>
      <c r="L96" s="8"/>
      <c r="M96" s="8"/>
      <c r="N96" s="8"/>
    </row>
    <row r="97" spans="2:14" ht="12.75" customHeight="1" x14ac:dyDescent="0.2">
      <c r="B97" s="242"/>
      <c r="C97" s="221"/>
      <c r="D97" s="221"/>
      <c r="E97" s="221"/>
      <c r="F97" s="221"/>
      <c r="G97" s="221"/>
      <c r="H97" s="221"/>
      <c r="I97" s="243"/>
      <c r="J97" s="8"/>
      <c r="K97" s="8"/>
      <c r="L97" s="8"/>
      <c r="M97" s="8"/>
      <c r="N97" s="8"/>
    </row>
    <row r="98" spans="2:14" ht="12.75" customHeight="1" x14ac:dyDescent="0.2">
      <c r="B98" s="242"/>
      <c r="C98" s="221"/>
      <c r="D98" s="221"/>
      <c r="E98" s="221"/>
      <c r="F98" s="221"/>
      <c r="G98" s="221"/>
      <c r="H98" s="221"/>
      <c r="I98" s="243"/>
      <c r="J98" s="8"/>
      <c r="K98" s="8"/>
      <c r="L98" s="8"/>
      <c r="M98" s="8"/>
      <c r="N98" s="8"/>
    </row>
    <row r="99" spans="2:14" ht="12.75" customHeight="1" x14ac:dyDescent="0.2">
      <c r="B99" s="242"/>
      <c r="C99" s="221"/>
      <c r="D99" s="221"/>
      <c r="E99" s="221"/>
      <c r="F99" s="221"/>
      <c r="G99" s="221"/>
      <c r="H99" s="221"/>
      <c r="I99" s="243"/>
      <c r="J99" s="8"/>
      <c r="K99" s="8"/>
      <c r="L99" s="8"/>
      <c r="M99" s="8"/>
      <c r="N99" s="8"/>
    </row>
    <row r="100" spans="2:14" ht="12.75" customHeight="1" x14ac:dyDescent="0.2">
      <c r="B100" s="242"/>
      <c r="C100" s="221"/>
      <c r="D100" s="221"/>
      <c r="E100" s="221"/>
      <c r="F100" s="221"/>
      <c r="G100" s="221"/>
      <c r="H100" s="221"/>
      <c r="I100" s="243"/>
      <c r="J100" s="8"/>
      <c r="K100" s="8"/>
      <c r="L100" s="8"/>
      <c r="M100" s="8"/>
      <c r="N100" s="8"/>
    </row>
    <row r="101" spans="2:14" ht="12.75" customHeight="1" x14ac:dyDescent="0.2">
      <c r="B101" s="242"/>
      <c r="C101" s="221"/>
      <c r="D101" s="221"/>
      <c r="E101" s="221"/>
      <c r="F101" s="221"/>
      <c r="G101" s="221"/>
      <c r="H101" s="221"/>
      <c r="I101" s="243"/>
      <c r="J101" s="8"/>
      <c r="K101" s="8"/>
      <c r="L101" s="8"/>
      <c r="M101" s="8"/>
      <c r="N101" s="8"/>
    </row>
    <row r="102" spans="2:14" ht="12.75" customHeight="1" x14ac:dyDescent="0.2">
      <c r="B102" s="242"/>
      <c r="C102" s="221"/>
      <c r="D102" s="221"/>
      <c r="E102" s="221"/>
      <c r="F102" s="221"/>
      <c r="G102" s="221"/>
      <c r="H102" s="221"/>
      <c r="I102" s="243"/>
      <c r="J102" s="8"/>
      <c r="K102" s="8"/>
      <c r="L102" s="8"/>
      <c r="M102" s="8"/>
      <c r="N102" s="8"/>
    </row>
    <row r="103" spans="2:14" ht="12.75" customHeight="1" x14ac:dyDescent="0.2">
      <c r="B103" s="242"/>
      <c r="C103" s="221"/>
      <c r="D103" s="221"/>
      <c r="E103" s="221"/>
      <c r="F103" s="221"/>
      <c r="G103" s="221"/>
      <c r="H103" s="221"/>
      <c r="I103" s="243"/>
      <c r="J103" s="8"/>
      <c r="K103" s="8"/>
      <c r="L103" s="8"/>
      <c r="M103" s="8"/>
      <c r="N103" s="8"/>
    </row>
    <row r="104" spans="2:14" ht="12.75" customHeight="1" x14ac:dyDescent="0.2">
      <c r="B104" s="242"/>
      <c r="C104" s="221"/>
      <c r="D104" s="221"/>
      <c r="E104" s="221"/>
      <c r="F104" s="221"/>
      <c r="G104" s="221"/>
      <c r="H104" s="221"/>
      <c r="I104" s="243"/>
      <c r="J104" s="8"/>
      <c r="K104" s="8"/>
      <c r="L104" s="8"/>
      <c r="M104" s="8"/>
      <c r="N104" s="8"/>
    </row>
    <row r="105" spans="2:14" ht="12.75" customHeight="1" x14ac:dyDescent="0.2">
      <c r="B105" s="242"/>
      <c r="C105" s="221"/>
      <c r="D105" s="221"/>
      <c r="E105" s="221"/>
      <c r="F105" s="221"/>
      <c r="G105" s="221"/>
      <c r="H105" s="221"/>
      <c r="I105" s="243"/>
      <c r="J105" s="8"/>
      <c r="K105" s="8"/>
      <c r="L105" s="8"/>
      <c r="M105" s="8"/>
      <c r="N105" s="8"/>
    </row>
    <row r="106" spans="2:14" ht="12.75" customHeight="1" x14ac:dyDescent="0.2">
      <c r="B106" s="242"/>
      <c r="C106" s="221"/>
      <c r="D106" s="221"/>
      <c r="E106" s="221"/>
      <c r="F106" s="221"/>
      <c r="G106" s="221"/>
      <c r="H106" s="221"/>
      <c r="I106" s="243"/>
      <c r="J106" s="8"/>
      <c r="K106" s="8"/>
      <c r="L106" s="8"/>
      <c r="M106" s="8"/>
      <c r="N106" s="8"/>
    </row>
    <row r="107" spans="2:14" ht="12.75" customHeight="1" x14ac:dyDescent="0.2">
      <c r="B107" s="242"/>
      <c r="C107" s="221"/>
      <c r="D107" s="221"/>
      <c r="E107" s="221"/>
      <c r="F107" s="221"/>
      <c r="G107" s="221"/>
      <c r="H107" s="221"/>
      <c r="I107" s="243"/>
      <c r="J107" s="8"/>
      <c r="K107" s="8"/>
      <c r="L107" s="8"/>
      <c r="M107" s="8"/>
      <c r="N107" s="8"/>
    </row>
    <row r="108" spans="2:14" ht="12.75" customHeight="1" x14ac:dyDescent="0.2">
      <c r="B108" s="242"/>
      <c r="C108" s="221"/>
      <c r="D108" s="221"/>
      <c r="E108" s="221"/>
      <c r="F108" s="221"/>
      <c r="G108" s="221"/>
      <c r="H108" s="221"/>
      <c r="I108" s="243"/>
      <c r="J108" s="8"/>
      <c r="K108" s="8"/>
      <c r="L108" s="8"/>
      <c r="M108" s="8"/>
      <c r="N108" s="8"/>
    </row>
    <row r="109" spans="2:14" ht="12.75" customHeight="1" x14ac:dyDescent="0.2">
      <c r="B109" s="242"/>
      <c r="C109" s="221"/>
      <c r="D109" s="221"/>
      <c r="E109" s="221"/>
      <c r="F109" s="221"/>
      <c r="G109" s="221"/>
      <c r="H109" s="221"/>
      <c r="I109" s="243"/>
      <c r="J109" s="8"/>
      <c r="K109" s="8"/>
      <c r="L109" s="8"/>
      <c r="M109" s="8"/>
      <c r="N109" s="8"/>
    </row>
    <row r="110" spans="2:14" ht="12.75" customHeight="1" x14ac:dyDescent="0.2">
      <c r="B110" s="242"/>
      <c r="C110" s="221"/>
      <c r="D110" s="221"/>
      <c r="E110" s="221"/>
      <c r="F110" s="221"/>
      <c r="G110" s="221"/>
      <c r="H110" s="221"/>
      <c r="I110" s="243"/>
      <c r="J110" s="8"/>
      <c r="K110" s="8"/>
      <c r="L110" s="8"/>
      <c r="M110" s="8"/>
      <c r="N110" s="8"/>
    </row>
    <row r="111" spans="2:14" ht="12.75" customHeight="1" x14ac:dyDescent="0.2">
      <c r="B111" s="242"/>
      <c r="C111" s="221"/>
      <c r="D111" s="221"/>
      <c r="E111" s="221"/>
      <c r="F111" s="221"/>
      <c r="G111" s="221"/>
      <c r="H111" s="221"/>
      <c r="I111" s="243"/>
      <c r="J111" s="8"/>
      <c r="K111" s="8"/>
      <c r="L111" s="8"/>
      <c r="M111" s="8"/>
      <c r="N111" s="8"/>
    </row>
    <row r="112" spans="2:14" ht="12.75" customHeight="1" x14ac:dyDescent="0.2">
      <c r="B112" s="242"/>
      <c r="C112" s="221"/>
      <c r="D112" s="221"/>
      <c r="E112" s="221"/>
      <c r="F112" s="221"/>
      <c r="G112" s="221"/>
      <c r="H112" s="221"/>
      <c r="I112" s="243"/>
      <c r="J112" s="8"/>
      <c r="K112" s="8"/>
      <c r="L112" s="8"/>
      <c r="M112" s="8"/>
      <c r="N112" s="8"/>
    </row>
    <row r="113" spans="2:14" ht="12.75" customHeight="1" x14ac:dyDescent="0.2">
      <c r="B113" s="242"/>
      <c r="C113" s="221"/>
      <c r="D113" s="221"/>
      <c r="E113" s="221"/>
      <c r="F113" s="221"/>
      <c r="G113" s="221"/>
      <c r="H113" s="221"/>
      <c r="I113" s="243"/>
      <c r="J113" s="8"/>
      <c r="K113" s="8"/>
      <c r="L113" s="8"/>
      <c r="M113" s="8"/>
      <c r="N113" s="8"/>
    </row>
    <row r="114" spans="2:14" ht="12.75" customHeight="1" x14ac:dyDescent="0.2">
      <c r="B114" s="242"/>
      <c r="C114" s="221"/>
      <c r="D114" s="221"/>
      <c r="E114" s="221"/>
      <c r="F114" s="221"/>
      <c r="G114" s="221"/>
      <c r="H114" s="221"/>
      <c r="I114" s="243"/>
      <c r="J114" s="8"/>
      <c r="K114" s="8"/>
      <c r="L114" s="8"/>
      <c r="M114" s="8"/>
      <c r="N114" s="8"/>
    </row>
    <row r="115" spans="2:14" ht="12.75" customHeight="1" x14ac:dyDescent="0.2">
      <c r="B115" s="242"/>
      <c r="C115" s="221"/>
      <c r="D115" s="221"/>
      <c r="E115" s="221"/>
      <c r="F115" s="221"/>
      <c r="G115" s="221"/>
      <c r="H115" s="221"/>
      <c r="I115" s="243"/>
      <c r="J115" s="8"/>
      <c r="K115" s="8"/>
      <c r="L115" s="8"/>
      <c r="M115" s="8"/>
      <c r="N115" s="8"/>
    </row>
    <row r="116" spans="2:14" ht="12.75" customHeight="1" x14ac:dyDescent="0.2">
      <c r="B116" s="242"/>
      <c r="C116" s="221"/>
      <c r="D116" s="221"/>
      <c r="E116" s="221"/>
      <c r="F116" s="221"/>
      <c r="G116" s="221"/>
      <c r="H116" s="221"/>
      <c r="I116" s="243"/>
      <c r="J116" s="8"/>
      <c r="K116" s="8"/>
      <c r="L116" s="8"/>
      <c r="M116" s="8"/>
      <c r="N116" s="8"/>
    </row>
    <row r="117" spans="2:14" ht="12.75" customHeight="1" x14ac:dyDescent="0.2">
      <c r="B117" s="242"/>
      <c r="C117" s="221"/>
      <c r="D117" s="221"/>
      <c r="E117" s="221"/>
      <c r="F117" s="221"/>
      <c r="G117" s="221"/>
      <c r="H117" s="221"/>
      <c r="I117" s="243"/>
      <c r="J117" s="8"/>
      <c r="K117" s="8"/>
      <c r="L117" s="8"/>
      <c r="M117" s="8"/>
      <c r="N117" s="8"/>
    </row>
    <row r="118" spans="2:14" ht="12.75" customHeight="1" x14ac:dyDescent="0.2">
      <c r="B118" s="242"/>
      <c r="C118" s="221"/>
      <c r="D118" s="221"/>
      <c r="E118" s="221"/>
      <c r="F118" s="221"/>
      <c r="G118" s="221"/>
      <c r="H118" s="221"/>
      <c r="I118" s="243"/>
      <c r="J118" s="8"/>
      <c r="K118" s="8"/>
      <c r="L118" s="8"/>
      <c r="M118" s="8"/>
      <c r="N118" s="8"/>
    </row>
    <row r="119" spans="2:14" ht="12.75" customHeight="1" x14ac:dyDescent="0.2">
      <c r="B119" s="242"/>
      <c r="C119" s="221"/>
      <c r="D119" s="221"/>
      <c r="E119" s="221"/>
      <c r="F119" s="221"/>
      <c r="G119" s="221"/>
      <c r="H119" s="221"/>
      <c r="I119" s="243"/>
      <c r="J119" s="8"/>
      <c r="K119" s="8"/>
      <c r="L119" s="8"/>
      <c r="M119" s="8"/>
      <c r="N119" s="8"/>
    </row>
    <row r="120" spans="2:14" ht="12.75" customHeight="1" x14ac:dyDescent="0.2">
      <c r="B120" s="242"/>
      <c r="C120" s="221"/>
      <c r="D120" s="221"/>
      <c r="E120" s="221"/>
      <c r="F120" s="221"/>
      <c r="G120" s="221"/>
      <c r="H120" s="221"/>
      <c r="I120" s="243"/>
      <c r="J120" s="8"/>
      <c r="K120" s="8"/>
      <c r="L120" s="8"/>
      <c r="M120" s="8"/>
      <c r="N120" s="8"/>
    </row>
    <row r="121" spans="2:14" ht="12.75" customHeight="1" x14ac:dyDescent="0.2">
      <c r="B121" s="242"/>
      <c r="C121" s="221"/>
      <c r="D121" s="221"/>
      <c r="E121" s="221"/>
      <c r="F121" s="221"/>
      <c r="G121" s="221"/>
      <c r="H121" s="221"/>
      <c r="I121" s="243"/>
      <c r="J121" s="8"/>
      <c r="K121" s="8"/>
      <c r="L121" s="8"/>
      <c r="M121" s="8"/>
      <c r="N121" s="8"/>
    </row>
    <row r="122" spans="2:14" ht="12.75" customHeight="1" x14ac:dyDescent="0.2">
      <c r="B122" s="242"/>
      <c r="C122" s="221"/>
      <c r="D122" s="221"/>
      <c r="E122" s="221"/>
      <c r="F122" s="221"/>
      <c r="G122" s="221"/>
      <c r="H122" s="221"/>
      <c r="I122" s="243"/>
      <c r="J122" s="8"/>
      <c r="K122" s="8"/>
      <c r="L122" s="8"/>
      <c r="M122" s="8"/>
      <c r="N122" s="8"/>
    </row>
    <row r="123" spans="2:14" ht="12.75" customHeight="1" x14ac:dyDescent="0.2">
      <c r="B123" s="242"/>
      <c r="C123" s="221"/>
      <c r="D123" s="221"/>
      <c r="E123" s="221"/>
      <c r="F123" s="221"/>
      <c r="G123" s="221"/>
      <c r="H123" s="221"/>
      <c r="I123" s="243"/>
      <c r="J123" s="8"/>
      <c r="K123" s="8"/>
      <c r="L123" s="8"/>
      <c r="M123" s="8"/>
      <c r="N123" s="8"/>
    </row>
    <row r="124" spans="2:14" ht="12.75" customHeight="1" x14ac:dyDescent="0.2">
      <c r="B124" s="242"/>
      <c r="C124" s="221"/>
      <c r="D124" s="221"/>
      <c r="E124" s="221"/>
      <c r="F124" s="221"/>
      <c r="G124" s="221"/>
      <c r="H124" s="221"/>
      <c r="I124" s="243"/>
      <c r="J124" s="8"/>
      <c r="K124" s="8"/>
      <c r="L124" s="8"/>
      <c r="M124" s="8"/>
      <c r="N124" s="8"/>
    </row>
    <row r="125" spans="2:14" ht="12.75" customHeight="1" x14ac:dyDescent="0.2">
      <c r="B125" s="242"/>
      <c r="C125" s="221"/>
      <c r="D125" s="221"/>
      <c r="E125" s="221"/>
      <c r="F125" s="221"/>
      <c r="G125" s="221"/>
      <c r="H125" s="221"/>
      <c r="I125" s="243"/>
      <c r="J125" s="8"/>
      <c r="K125" s="8"/>
      <c r="L125" s="8"/>
      <c r="M125" s="8"/>
      <c r="N125" s="8"/>
    </row>
    <row r="126" spans="2:14" ht="12.75" customHeight="1" x14ac:dyDescent="0.2">
      <c r="B126" s="242"/>
      <c r="C126" s="221"/>
      <c r="D126" s="221"/>
      <c r="E126" s="221"/>
      <c r="F126" s="221"/>
      <c r="G126" s="221"/>
      <c r="H126" s="221"/>
      <c r="I126" s="243"/>
      <c r="J126" s="8"/>
      <c r="K126" s="8"/>
      <c r="L126" s="8"/>
      <c r="M126" s="8"/>
      <c r="N126" s="8"/>
    </row>
    <row r="127" spans="2:14" ht="12.75" customHeight="1" x14ac:dyDescent="0.2">
      <c r="B127" s="242"/>
      <c r="C127" s="221"/>
      <c r="D127" s="221"/>
      <c r="E127" s="221"/>
      <c r="F127" s="221"/>
      <c r="G127" s="221"/>
      <c r="H127" s="221"/>
      <c r="I127" s="243"/>
      <c r="J127" s="8"/>
      <c r="K127" s="8"/>
      <c r="L127" s="8"/>
      <c r="M127" s="8"/>
      <c r="N127" s="8"/>
    </row>
    <row r="128" spans="2:14" ht="12.75" customHeight="1" x14ac:dyDescent="0.2">
      <c r="B128" s="242"/>
      <c r="C128" s="221"/>
      <c r="D128" s="221"/>
      <c r="E128" s="221"/>
      <c r="F128" s="221"/>
      <c r="G128" s="221"/>
      <c r="H128" s="221"/>
      <c r="I128" s="243"/>
      <c r="J128" s="8"/>
      <c r="K128" s="8"/>
      <c r="L128" s="8"/>
      <c r="M128" s="8"/>
      <c r="N128" s="8"/>
    </row>
    <row r="129" spans="2:14" ht="12.75" customHeight="1" x14ac:dyDescent="0.2">
      <c r="B129" s="242"/>
      <c r="C129" s="221"/>
      <c r="D129" s="221"/>
      <c r="E129" s="221"/>
      <c r="F129" s="221"/>
      <c r="G129" s="221"/>
      <c r="H129" s="221"/>
      <c r="I129" s="243"/>
      <c r="J129" s="8"/>
      <c r="K129" s="8"/>
      <c r="L129" s="8"/>
      <c r="M129" s="8"/>
      <c r="N129" s="8"/>
    </row>
    <row r="130" spans="2:14" ht="12.75" customHeight="1" x14ac:dyDescent="0.2">
      <c r="B130" s="242"/>
      <c r="C130" s="221"/>
      <c r="D130" s="221"/>
      <c r="E130" s="221"/>
      <c r="F130" s="221"/>
      <c r="G130" s="221"/>
      <c r="H130" s="221"/>
      <c r="I130" s="243"/>
      <c r="J130" s="8"/>
      <c r="K130" s="8"/>
      <c r="L130" s="8"/>
      <c r="M130" s="8"/>
      <c r="N130" s="8"/>
    </row>
    <row r="131" spans="2:14" ht="12.75" customHeight="1" x14ac:dyDescent="0.2">
      <c r="B131" s="242"/>
      <c r="C131" s="221"/>
      <c r="D131" s="221"/>
      <c r="E131" s="221"/>
      <c r="F131" s="221"/>
      <c r="G131" s="221"/>
      <c r="H131" s="221"/>
      <c r="I131" s="243"/>
      <c r="J131" s="8"/>
      <c r="K131" s="8"/>
      <c r="L131" s="8"/>
      <c r="M131" s="8"/>
      <c r="N131" s="8"/>
    </row>
    <row r="132" spans="2:14" ht="12.75" customHeight="1" x14ac:dyDescent="0.2">
      <c r="B132" s="242"/>
      <c r="C132" s="221"/>
      <c r="D132" s="221"/>
      <c r="E132" s="221"/>
      <c r="F132" s="221"/>
      <c r="G132" s="221"/>
      <c r="H132" s="221"/>
      <c r="I132" s="243"/>
      <c r="J132" s="8"/>
      <c r="K132" s="8"/>
      <c r="L132" s="8"/>
      <c r="M132" s="8"/>
      <c r="N132" s="8"/>
    </row>
    <row r="133" spans="2:14" ht="12.75" customHeight="1" x14ac:dyDescent="0.2">
      <c r="B133" s="242"/>
      <c r="C133" s="221"/>
      <c r="D133" s="221"/>
      <c r="E133" s="221"/>
      <c r="F133" s="221"/>
      <c r="G133" s="221"/>
      <c r="H133" s="221"/>
      <c r="I133" s="243"/>
      <c r="J133" s="8"/>
      <c r="K133" s="8"/>
      <c r="L133" s="8"/>
      <c r="M133" s="8"/>
      <c r="N133" s="8"/>
    </row>
    <row r="134" spans="2:14" ht="12.75" customHeight="1" x14ac:dyDescent="0.2">
      <c r="B134" s="242"/>
      <c r="C134" s="221"/>
      <c r="D134" s="221"/>
      <c r="E134" s="221"/>
      <c r="F134" s="221"/>
      <c r="G134" s="221"/>
      <c r="H134" s="221"/>
      <c r="I134" s="243"/>
      <c r="J134" s="8"/>
      <c r="K134" s="8"/>
      <c r="L134" s="8"/>
      <c r="M134" s="8"/>
      <c r="N134" s="8"/>
    </row>
    <row r="135" spans="2:14" ht="12.75" customHeight="1" x14ac:dyDescent="0.2">
      <c r="B135" s="242"/>
      <c r="C135" s="221"/>
      <c r="D135" s="221"/>
      <c r="E135" s="221"/>
      <c r="F135" s="221"/>
      <c r="G135" s="221"/>
      <c r="H135" s="221"/>
      <c r="I135" s="243"/>
      <c r="J135" s="8"/>
      <c r="K135" s="8"/>
      <c r="L135" s="8"/>
      <c r="M135" s="8"/>
      <c r="N135" s="8"/>
    </row>
    <row r="136" spans="2:14" ht="12.75" customHeight="1" x14ac:dyDescent="0.2">
      <c r="B136" s="242"/>
      <c r="C136" s="221"/>
      <c r="D136" s="221"/>
      <c r="E136" s="221"/>
      <c r="F136" s="221"/>
      <c r="G136" s="221"/>
      <c r="H136" s="221"/>
      <c r="I136" s="243"/>
      <c r="J136" s="8"/>
      <c r="K136" s="8"/>
      <c r="L136" s="8"/>
      <c r="M136" s="8"/>
      <c r="N136" s="8"/>
    </row>
    <row r="137" spans="2:14" ht="12.75" customHeight="1" x14ac:dyDescent="0.2">
      <c r="B137" s="242"/>
      <c r="C137" s="221"/>
      <c r="D137" s="221"/>
      <c r="E137" s="221"/>
      <c r="F137" s="221"/>
      <c r="G137" s="221"/>
      <c r="H137" s="221"/>
      <c r="I137" s="243"/>
      <c r="J137" s="8"/>
      <c r="K137" s="8"/>
      <c r="L137" s="8"/>
      <c r="M137" s="8"/>
      <c r="N137" s="8"/>
    </row>
    <row r="138" spans="2:14" ht="12.75" customHeight="1" x14ac:dyDescent="0.2">
      <c r="B138" s="242"/>
      <c r="C138" s="221"/>
      <c r="D138" s="221"/>
      <c r="E138" s="221"/>
      <c r="F138" s="221"/>
      <c r="G138" s="221"/>
      <c r="H138" s="221"/>
      <c r="I138" s="243"/>
      <c r="J138" s="8"/>
      <c r="K138" s="8"/>
      <c r="L138" s="8"/>
      <c r="M138" s="8"/>
      <c r="N138" s="8"/>
    </row>
    <row r="139" spans="2:14" ht="12.75" customHeight="1" x14ac:dyDescent="0.2">
      <c r="B139" s="242"/>
      <c r="C139" s="221"/>
      <c r="D139" s="221"/>
      <c r="E139" s="221"/>
      <c r="F139" s="221"/>
      <c r="G139" s="221"/>
      <c r="H139" s="221"/>
      <c r="I139" s="243"/>
      <c r="J139" s="8"/>
      <c r="K139" s="8"/>
      <c r="L139" s="8"/>
      <c r="M139" s="8"/>
      <c r="N139" s="8"/>
    </row>
    <row r="140" spans="2:14" ht="12.75" customHeight="1" x14ac:dyDescent="0.2">
      <c r="B140" s="242"/>
      <c r="C140" s="221"/>
      <c r="D140" s="221"/>
      <c r="E140" s="221"/>
      <c r="F140" s="221"/>
      <c r="G140" s="221"/>
      <c r="H140" s="221"/>
      <c r="I140" s="243"/>
      <c r="J140" s="8"/>
      <c r="K140" s="8"/>
      <c r="L140" s="8"/>
      <c r="M140" s="8"/>
      <c r="N140" s="8"/>
    </row>
    <row r="141" spans="2:14" ht="12.75" customHeight="1" x14ac:dyDescent="0.2">
      <c r="B141" s="242"/>
      <c r="C141" s="221"/>
      <c r="D141" s="221"/>
      <c r="E141" s="221"/>
      <c r="F141" s="221"/>
      <c r="G141" s="221"/>
      <c r="H141" s="221"/>
      <c r="I141" s="243"/>
      <c r="J141" s="8"/>
      <c r="K141" s="8"/>
      <c r="L141" s="8"/>
      <c r="M141" s="8"/>
      <c r="N141" s="8"/>
    </row>
    <row r="142" spans="2:14" ht="12.75" customHeight="1" x14ac:dyDescent="0.2">
      <c r="B142" s="242"/>
      <c r="C142" s="221"/>
      <c r="D142" s="221"/>
      <c r="E142" s="221"/>
      <c r="F142" s="221"/>
      <c r="G142" s="221"/>
      <c r="H142" s="221"/>
      <c r="I142" s="243"/>
      <c r="J142" s="8"/>
      <c r="K142" s="8"/>
      <c r="L142" s="8"/>
      <c r="M142" s="8"/>
      <c r="N142" s="8"/>
    </row>
    <row r="143" spans="2:14" ht="12.75" customHeight="1" x14ac:dyDescent="0.2">
      <c r="B143" s="242"/>
      <c r="C143" s="221"/>
      <c r="D143" s="221"/>
      <c r="E143" s="221"/>
      <c r="F143" s="221"/>
      <c r="G143" s="221"/>
      <c r="H143" s="221"/>
      <c r="I143" s="243"/>
      <c r="J143" s="8"/>
      <c r="K143" s="8"/>
      <c r="L143" s="8"/>
      <c r="M143" s="8"/>
      <c r="N143" s="8"/>
    </row>
    <row r="144" spans="2:14" ht="12.75" customHeight="1" x14ac:dyDescent="0.2">
      <c r="B144" s="242"/>
      <c r="C144" s="221"/>
      <c r="D144" s="221"/>
      <c r="E144" s="221"/>
      <c r="F144" s="221"/>
      <c r="G144" s="221"/>
      <c r="H144" s="221"/>
      <c r="I144" s="243"/>
      <c r="J144" s="8"/>
      <c r="K144" s="8"/>
      <c r="L144" s="8"/>
      <c r="M144" s="8"/>
      <c r="N144" s="8"/>
    </row>
    <row r="145" spans="2:14" ht="12.75" customHeight="1" x14ac:dyDescent="0.2">
      <c r="B145" s="242"/>
      <c r="C145" s="221"/>
      <c r="D145" s="221"/>
      <c r="E145" s="221"/>
      <c r="F145" s="221"/>
      <c r="G145" s="221"/>
      <c r="H145" s="221"/>
      <c r="I145" s="243"/>
      <c r="J145" s="8"/>
      <c r="K145" s="8"/>
      <c r="L145" s="8"/>
      <c r="M145" s="8"/>
      <c r="N145" s="8"/>
    </row>
    <row r="146" spans="2:14" ht="12.75" customHeight="1" x14ac:dyDescent="0.2">
      <c r="B146" s="242"/>
      <c r="C146" s="221"/>
      <c r="D146" s="221"/>
      <c r="E146" s="221"/>
      <c r="F146" s="221"/>
      <c r="G146" s="221"/>
      <c r="H146" s="221"/>
      <c r="I146" s="243"/>
      <c r="J146" s="8"/>
      <c r="K146" s="8"/>
      <c r="L146" s="8"/>
      <c r="M146" s="8"/>
      <c r="N146" s="8"/>
    </row>
    <row r="147" spans="2:14" ht="12.75" customHeight="1" x14ac:dyDescent="0.2">
      <c r="B147" s="242"/>
      <c r="C147" s="221"/>
      <c r="D147" s="221"/>
      <c r="E147" s="221"/>
      <c r="F147" s="221"/>
      <c r="G147" s="221"/>
      <c r="H147" s="221"/>
      <c r="I147" s="243"/>
      <c r="J147" s="8"/>
      <c r="K147" s="8"/>
      <c r="L147" s="8"/>
      <c r="M147" s="8"/>
      <c r="N147" s="8"/>
    </row>
    <row r="148" spans="2:14" ht="12.75" customHeight="1" x14ac:dyDescent="0.2">
      <c r="B148" s="242"/>
      <c r="C148" s="221"/>
      <c r="D148" s="221"/>
      <c r="E148" s="221"/>
      <c r="F148" s="221"/>
      <c r="G148" s="221"/>
      <c r="H148" s="221"/>
      <c r="I148" s="243"/>
      <c r="J148" s="8"/>
      <c r="K148" s="8"/>
      <c r="L148" s="8"/>
      <c r="M148" s="8"/>
      <c r="N148" s="8"/>
    </row>
    <row r="149" spans="2:14" ht="12.75" customHeight="1" x14ac:dyDescent="0.2">
      <c r="B149" s="242"/>
      <c r="C149" s="221"/>
      <c r="D149" s="221"/>
      <c r="E149" s="221"/>
      <c r="F149" s="221"/>
      <c r="G149" s="221"/>
      <c r="H149" s="221"/>
      <c r="I149" s="243"/>
      <c r="J149" s="8"/>
      <c r="K149" s="8"/>
      <c r="L149" s="8"/>
      <c r="M149" s="8"/>
      <c r="N149" s="8"/>
    </row>
    <row r="150" spans="2:14" ht="12.75" customHeight="1" x14ac:dyDescent="0.2">
      <c r="B150" s="242"/>
      <c r="C150" s="221"/>
      <c r="D150" s="221"/>
      <c r="E150" s="221"/>
      <c r="F150" s="221"/>
      <c r="G150" s="221"/>
      <c r="H150" s="221"/>
      <c r="I150" s="243"/>
      <c r="J150" s="8"/>
      <c r="K150" s="8"/>
      <c r="L150" s="8"/>
      <c r="M150" s="8"/>
      <c r="N150" s="8"/>
    </row>
    <row r="151" spans="2:14" ht="12.75" customHeight="1" x14ac:dyDescent="0.2">
      <c r="B151" s="242"/>
      <c r="C151" s="221"/>
      <c r="D151" s="221"/>
      <c r="E151" s="221"/>
      <c r="F151" s="221"/>
      <c r="G151" s="221"/>
      <c r="H151" s="221"/>
      <c r="I151" s="243"/>
      <c r="J151" s="8"/>
      <c r="K151" s="8"/>
      <c r="L151" s="8"/>
      <c r="M151" s="8"/>
      <c r="N151" s="8"/>
    </row>
    <row r="152" spans="2:14" ht="12.75" customHeight="1" x14ac:dyDescent="0.2">
      <c r="B152" s="242"/>
      <c r="C152" s="221"/>
      <c r="D152" s="221"/>
      <c r="E152" s="221"/>
      <c r="F152" s="221"/>
      <c r="G152" s="221"/>
      <c r="H152" s="221"/>
      <c r="I152" s="243"/>
      <c r="J152" s="8"/>
      <c r="K152" s="8"/>
      <c r="L152" s="8"/>
      <c r="M152" s="8"/>
      <c r="N152" s="8"/>
    </row>
    <row r="153" spans="2:14" ht="12.75" customHeight="1" x14ac:dyDescent="0.2">
      <c r="B153" s="242"/>
      <c r="C153" s="221"/>
      <c r="D153" s="221"/>
      <c r="E153" s="221"/>
      <c r="F153" s="221"/>
      <c r="G153" s="221"/>
      <c r="H153" s="221"/>
      <c r="I153" s="243"/>
      <c r="J153" s="8"/>
      <c r="K153" s="8"/>
      <c r="L153" s="8"/>
      <c r="M153" s="8"/>
      <c r="N153" s="8"/>
    </row>
    <row r="154" spans="2:14" ht="12.75" customHeight="1" x14ac:dyDescent="0.2">
      <c r="B154" s="242"/>
      <c r="C154" s="221"/>
      <c r="D154" s="221"/>
      <c r="E154" s="221"/>
      <c r="F154" s="221"/>
      <c r="G154" s="221"/>
      <c r="H154" s="221"/>
      <c r="I154" s="243"/>
      <c r="J154" s="8"/>
      <c r="K154" s="8"/>
      <c r="L154" s="8"/>
      <c r="M154" s="8"/>
      <c r="N154" s="8"/>
    </row>
    <row r="155" spans="2:14" ht="12.75" customHeight="1" x14ac:dyDescent="0.2">
      <c r="B155" s="242"/>
      <c r="C155" s="221"/>
      <c r="D155" s="221"/>
      <c r="E155" s="221"/>
      <c r="F155" s="221"/>
      <c r="G155" s="221"/>
      <c r="H155" s="221"/>
      <c r="I155" s="243"/>
      <c r="J155" s="8"/>
      <c r="K155" s="8"/>
      <c r="L155" s="8"/>
      <c r="M155" s="8"/>
      <c r="N155" s="8"/>
    </row>
    <row r="156" spans="2:14" ht="12.75" customHeight="1" x14ac:dyDescent="0.2">
      <c r="B156" s="242"/>
      <c r="C156" s="221"/>
      <c r="D156" s="221"/>
      <c r="E156" s="221"/>
      <c r="F156" s="221"/>
      <c r="G156" s="221"/>
      <c r="H156" s="221"/>
      <c r="I156" s="243"/>
      <c r="J156" s="8"/>
      <c r="K156" s="8"/>
      <c r="L156" s="8"/>
      <c r="M156" s="8"/>
      <c r="N156" s="8"/>
    </row>
    <row r="157" spans="2:14" ht="12.75" customHeight="1" x14ac:dyDescent="0.2">
      <c r="B157" s="242"/>
      <c r="C157" s="221"/>
      <c r="D157" s="221"/>
      <c r="E157" s="221"/>
      <c r="F157" s="221"/>
      <c r="G157" s="221"/>
      <c r="H157" s="221"/>
      <c r="I157" s="243"/>
      <c r="J157" s="8"/>
      <c r="K157" s="8"/>
      <c r="L157" s="8"/>
      <c r="M157" s="8"/>
      <c r="N157" s="8"/>
    </row>
    <row r="158" spans="2:14" ht="12.75" customHeight="1" x14ac:dyDescent="0.2">
      <c r="B158" s="242"/>
      <c r="C158" s="221"/>
      <c r="D158" s="221"/>
      <c r="E158" s="221"/>
      <c r="F158" s="221"/>
      <c r="G158" s="221"/>
      <c r="H158" s="221"/>
      <c r="I158" s="243"/>
      <c r="J158" s="8"/>
      <c r="K158" s="8"/>
      <c r="L158" s="8"/>
      <c r="M158" s="8"/>
      <c r="N158" s="8"/>
    </row>
    <row r="159" spans="2:14" ht="12.75" customHeight="1" x14ac:dyDescent="0.2">
      <c r="B159" s="242"/>
      <c r="C159" s="221"/>
      <c r="D159" s="221"/>
      <c r="E159" s="221"/>
      <c r="F159" s="221"/>
      <c r="G159" s="221"/>
      <c r="H159" s="221"/>
      <c r="I159" s="243"/>
      <c r="J159" s="8"/>
      <c r="K159" s="8"/>
      <c r="L159" s="8"/>
      <c r="M159" s="8"/>
      <c r="N159" s="8"/>
    </row>
    <row r="160" spans="2:14" ht="12.75" customHeight="1" x14ac:dyDescent="0.2">
      <c r="B160" s="242"/>
      <c r="C160" s="221"/>
      <c r="D160" s="221"/>
      <c r="E160" s="221"/>
      <c r="F160" s="221"/>
      <c r="G160" s="221"/>
      <c r="H160" s="221"/>
      <c r="I160" s="243"/>
      <c r="J160" s="8"/>
      <c r="K160" s="8"/>
      <c r="L160" s="8"/>
      <c r="M160" s="8"/>
      <c r="N160" s="8"/>
    </row>
    <row r="161" spans="2:14" ht="12.75" customHeight="1" x14ac:dyDescent="0.2">
      <c r="B161" s="544"/>
      <c r="C161" s="225"/>
      <c r="D161" s="225"/>
      <c r="E161" s="225"/>
      <c r="F161" s="225"/>
      <c r="G161" s="225"/>
      <c r="H161" s="225"/>
      <c r="I161" s="555"/>
      <c r="J161" s="8"/>
      <c r="K161" s="8"/>
      <c r="L161" s="8"/>
      <c r="M161" s="8"/>
      <c r="N161" s="8"/>
    </row>
    <row r="162" spans="2:14" ht="12.75" customHeight="1" x14ac:dyDescent="0.2">
      <c r="B162" s="8"/>
      <c r="C162" s="8"/>
      <c r="D162" s="8"/>
      <c r="E162" s="8"/>
      <c r="F162" s="8"/>
      <c r="G162" s="8"/>
      <c r="H162" s="8"/>
      <c r="I162" s="8"/>
      <c r="J162" s="8"/>
      <c r="K162" s="8"/>
      <c r="L162" s="8"/>
      <c r="M162" s="8"/>
      <c r="N162" s="8"/>
    </row>
    <row r="163" spans="2:14" ht="12.75" customHeight="1" x14ac:dyDescent="0.2">
      <c r="B163" s="8"/>
      <c r="C163" s="8"/>
      <c r="D163" s="8"/>
      <c r="E163" s="8"/>
      <c r="F163" s="8"/>
      <c r="G163" s="8"/>
      <c r="H163" s="8"/>
      <c r="I163" s="8"/>
      <c r="J163" s="8"/>
      <c r="K163" s="8"/>
      <c r="L163" s="8"/>
      <c r="M163" s="8"/>
      <c r="N163" s="8"/>
    </row>
    <row r="164" spans="2:14" ht="12.75" customHeight="1" x14ac:dyDescent="0.2">
      <c r="B164" s="8"/>
      <c r="C164" s="8"/>
      <c r="D164" s="8"/>
      <c r="E164" s="8"/>
      <c r="F164" s="8"/>
      <c r="G164" s="8"/>
      <c r="H164" s="8"/>
      <c r="I164" s="8"/>
      <c r="J164" s="8"/>
      <c r="K164" s="8"/>
      <c r="L164" s="8"/>
      <c r="M164" s="8"/>
      <c r="N164" s="8"/>
    </row>
    <row r="165" spans="2:14" ht="12.75" customHeight="1" x14ac:dyDescent="0.2"/>
    <row r="166" spans="2:14" ht="12.75" customHeight="1" x14ac:dyDescent="0.2"/>
  </sheetData>
  <sheetProtection algorithmName="SHA-512" hashValue="hpryZzt0rvUmoHiBDT5j2MdfQIpMo/+ruSesWQ1XFc2mYpopDLVImZYgyUMrvKMCjBfmBpbp64PyyVmrrJkEOA==" saltValue="5cuMTkLXexv2VjwyV6yyOA==" spinCount="100000" sheet="1" scenarios="1" insertHyperlinks="0"/>
  <protectedRanges>
    <protectedRange sqref="C4:C5 C13:D16 B30:I161" name="YellowZone"/>
  </protectedRanges>
  <mergeCells count="4">
    <mergeCell ref="C13:D13"/>
    <mergeCell ref="C14:D14"/>
    <mergeCell ref="C15:D15"/>
    <mergeCell ref="C16:D16"/>
  </mergeCells>
  <conditionalFormatting sqref="E26">
    <cfRule type="cellIs" dxfId="1" priority="1" stopIfTrue="1" operator="greaterThanOrEqual">
      <formula>100</formula>
    </cfRule>
    <cfRule type="cellIs" dxfId="0" priority="2" stopIfTrue="1" operator="lessThan">
      <formula>100</formula>
    </cfRule>
  </conditionalFormatting>
  <dataValidations count="3">
    <dataValidation type="list" allowBlank="1" showInputMessage="1" showErrorMessage="1" prompt="Select Material" sqref="C12:D12" xr:uid="{00000000-0002-0000-2700-000000000000}">
      <formula1>Materials</formula1>
    </dataValidation>
    <dataValidation type="list" allowBlank="1" showInputMessage="1" showErrorMessage="1" prompt="Select Material" sqref="C4" xr:uid="{00000000-0002-0000-2700-000001000000}">
      <formula1>"Steel,Aluminium 1,Aluminium 2"</formula1>
    </dataValidation>
    <dataValidation type="list" allowBlank="1" showInputMessage="1" showErrorMessage="1" prompt="Select Material" sqref="C5" xr:uid="{00000000-0002-0000-2700-000002000000}">
      <formula1>Tube_Type</formula1>
    </dataValidation>
  </dataValidations>
  <hyperlinks>
    <hyperlink ref="H27" location="'Cover Sheet'!A1" display="BACK to COVER SHEET" xr:uid="{85C1E7FE-2F38-48BB-B368-47180F5456D1}"/>
  </hyperlinks>
  <pageMargins left="0.75" right="0.75" top="1" bottom="1" header="0" footer="0"/>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37">
    <tabColor rgb="FFFF9999"/>
  </sheetPr>
  <dimension ref="A1:AI68"/>
  <sheetViews>
    <sheetView showGridLines="0" workbookViewId="0">
      <selection activeCell="A7" sqref="A7"/>
    </sheetView>
  </sheetViews>
  <sheetFormatPr defaultColWidth="14.42578125" defaultRowHeight="15" customHeight="1" x14ac:dyDescent="0.2"/>
  <cols>
    <col min="1" max="3" width="5" customWidth="1"/>
    <col min="4" max="4" width="6.7109375" customWidth="1"/>
    <col min="5" max="35" width="5" customWidth="1"/>
  </cols>
  <sheetData>
    <row r="1" spans="1:35" ht="12.75" customHeight="1" x14ac:dyDescent="0.2">
      <c r="A1" s="796" t="s">
        <v>749</v>
      </c>
      <c r="B1" s="775"/>
      <c r="C1" s="775"/>
      <c r="D1" s="775"/>
      <c r="E1" s="775"/>
      <c r="F1" s="775"/>
      <c r="G1" s="775"/>
      <c r="H1" s="775"/>
      <c r="I1" s="775"/>
      <c r="J1" s="775"/>
      <c r="K1" s="775"/>
      <c r="L1" s="775"/>
      <c r="M1" s="775"/>
      <c r="N1" s="775"/>
      <c r="O1" s="775"/>
      <c r="P1" s="775"/>
      <c r="Q1" s="775"/>
      <c r="R1" s="775"/>
      <c r="S1" s="775"/>
      <c r="T1" s="559"/>
      <c r="U1" s="224"/>
      <c r="V1" s="224"/>
      <c r="W1" s="224"/>
      <c r="X1" s="224"/>
      <c r="Y1" s="224"/>
      <c r="Z1" s="224"/>
      <c r="AA1" s="224"/>
      <c r="AB1" s="224"/>
      <c r="AC1" s="224"/>
      <c r="AD1" s="224"/>
      <c r="AE1" s="224"/>
      <c r="AF1" s="224"/>
      <c r="AG1" s="224"/>
      <c r="AH1" s="224"/>
      <c r="AI1" s="224"/>
    </row>
    <row r="2" spans="1:35" ht="12.75" customHeight="1" x14ac:dyDescent="0.2">
      <c r="T2" s="242"/>
      <c r="U2" s="221"/>
      <c r="V2" s="221"/>
      <c r="W2" s="221"/>
      <c r="X2" s="221"/>
      <c r="Y2" s="221"/>
      <c r="Z2" s="221"/>
      <c r="AA2" s="221"/>
      <c r="AB2" s="221"/>
      <c r="AC2" s="221"/>
      <c r="AD2" s="221"/>
      <c r="AE2" s="221"/>
      <c r="AF2" s="221"/>
      <c r="AG2" s="221"/>
      <c r="AH2" s="221"/>
      <c r="AI2" s="221"/>
    </row>
    <row r="3" spans="1:35" ht="12.75" customHeight="1" x14ac:dyDescent="0.2">
      <c r="A3" s="23" t="s">
        <v>47</v>
      </c>
      <c r="D3" s="817" t="str">
        <f>IF('Cover Sheet'!D14:J14&gt;0,'Cover Sheet'!D14:J14,"")</f>
        <v/>
      </c>
      <c r="E3" s="777"/>
      <c r="F3" s="777"/>
      <c r="G3" s="777"/>
      <c r="H3" s="777"/>
      <c r="I3" s="777"/>
      <c r="J3" s="777"/>
      <c r="K3" s="23" t="s">
        <v>48</v>
      </c>
      <c r="O3" s="817" t="str">
        <f>IF('Cover Sheet'!O14:S14&gt;0,'Cover Sheet'!O14:S14,"")</f>
        <v/>
      </c>
      <c r="P3" s="777"/>
      <c r="Q3" s="777"/>
      <c r="R3" s="777"/>
      <c r="S3" s="777"/>
      <c r="T3" s="242"/>
      <c r="U3" s="221"/>
      <c r="V3" s="221"/>
      <c r="W3" s="221"/>
      <c r="X3" s="221"/>
      <c r="Y3" s="221"/>
      <c r="Z3" s="221"/>
      <c r="AA3" s="221"/>
      <c r="AB3" s="221"/>
      <c r="AC3" s="221"/>
      <c r="AD3" s="221"/>
      <c r="AE3" s="221"/>
      <c r="AF3" s="221"/>
      <c r="AG3" s="221"/>
      <c r="AH3" s="221"/>
      <c r="AI3" s="221"/>
    </row>
    <row r="4" spans="1:35" ht="12.75" customHeight="1" x14ac:dyDescent="0.2">
      <c r="T4" s="242"/>
      <c r="U4" s="221"/>
      <c r="V4" s="221"/>
      <c r="W4" s="221"/>
      <c r="X4" s="221"/>
      <c r="Y4" s="221"/>
      <c r="Z4" s="221"/>
      <c r="AA4" s="221"/>
      <c r="AB4" s="221"/>
      <c r="AC4" s="221"/>
      <c r="AD4" s="221"/>
      <c r="AE4" s="221"/>
      <c r="AF4" s="221"/>
      <c r="AG4" s="221"/>
      <c r="AH4" s="221"/>
      <c r="AI4" s="221"/>
    </row>
    <row r="5" spans="1:35" ht="12.75" customHeight="1" x14ac:dyDescent="0.2">
      <c r="A5" s="1150" t="s">
        <v>750</v>
      </c>
      <c r="B5" s="772"/>
      <c r="C5" s="772"/>
      <c r="D5" s="772"/>
      <c r="E5" s="772"/>
      <c r="F5" s="772"/>
      <c r="G5" s="772"/>
      <c r="H5" s="772"/>
      <c r="I5" s="772"/>
      <c r="J5" s="772"/>
      <c r="K5" s="772"/>
      <c r="L5" s="772"/>
      <c r="M5" s="772"/>
      <c r="N5" s="772"/>
      <c r="O5" s="772"/>
      <c r="P5" s="772"/>
      <c r="Q5" s="772"/>
      <c r="R5" s="772"/>
      <c r="S5" s="772"/>
      <c r="T5" s="242"/>
      <c r="U5" s="221"/>
      <c r="V5" s="221"/>
      <c r="W5" s="221"/>
      <c r="X5" s="221"/>
      <c r="Y5" s="221"/>
      <c r="Z5" s="221"/>
      <c r="AA5" s="221"/>
      <c r="AB5" s="221"/>
      <c r="AC5" s="221"/>
      <c r="AD5" s="221"/>
      <c r="AE5" s="221"/>
      <c r="AF5" s="221"/>
      <c r="AG5" s="221"/>
      <c r="AH5" s="221"/>
      <c r="AI5" s="221"/>
    </row>
    <row r="6" spans="1:35" ht="12.75" customHeight="1" x14ac:dyDescent="0.2">
      <c r="A6" s="774"/>
      <c r="B6" s="775"/>
      <c r="C6" s="775"/>
      <c r="D6" s="775"/>
      <c r="E6" s="775"/>
      <c r="F6" s="775"/>
      <c r="G6" s="775"/>
      <c r="H6" s="775"/>
      <c r="I6" s="775"/>
      <c r="J6" s="775"/>
      <c r="K6" s="775"/>
      <c r="L6" s="775"/>
      <c r="M6" s="775"/>
      <c r="N6" s="775"/>
      <c r="O6" s="775"/>
      <c r="P6" s="775"/>
      <c r="Q6" s="775"/>
      <c r="R6" s="775"/>
      <c r="S6" s="775"/>
      <c r="T6" s="242"/>
      <c r="U6" s="221"/>
      <c r="V6" s="221"/>
      <c r="W6" s="221"/>
      <c r="X6" s="221"/>
      <c r="Y6" s="221"/>
      <c r="Z6" s="221"/>
      <c r="AA6" s="221"/>
      <c r="AB6" s="221"/>
      <c r="AC6" s="221"/>
      <c r="AD6" s="221"/>
      <c r="AE6" s="221"/>
      <c r="AF6" s="221"/>
      <c r="AG6" s="221"/>
      <c r="AH6" s="221"/>
      <c r="AI6" s="221"/>
    </row>
    <row r="7" spans="1:35" ht="12.75" customHeight="1" x14ac:dyDescent="0.2">
      <c r="A7" s="715" t="s">
        <v>240</v>
      </c>
      <c r="B7" s="716"/>
      <c r="C7" s="716"/>
      <c r="D7" s="716"/>
      <c r="E7" s="717"/>
      <c r="F7" s="717"/>
      <c r="G7" s="717"/>
      <c r="H7" s="717"/>
      <c r="I7" s="717"/>
      <c r="J7" s="717"/>
      <c r="K7" s="717"/>
      <c r="L7" s="717"/>
      <c r="M7" s="717"/>
      <c r="N7" s="717"/>
      <c r="O7" s="717"/>
      <c r="P7" s="717"/>
      <c r="Q7" s="717"/>
      <c r="R7" s="717"/>
      <c r="S7" s="718"/>
      <c r="T7" s="242"/>
      <c r="U7" s="221"/>
      <c r="V7" s="221"/>
      <c r="W7" s="221"/>
      <c r="X7" s="221"/>
      <c r="Y7" s="221"/>
      <c r="Z7" s="221"/>
      <c r="AA7" s="221"/>
      <c r="AB7" s="221"/>
      <c r="AC7" s="221"/>
      <c r="AD7" s="221"/>
      <c r="AE7" s="221"/>
      <c r="AF7" s="221"/>
      <c r="AG7" s="221"/>
      <c r="AH7" s="221"/>
      <c r="AI7" s="221"/>
    </row>
    <row r="8" spans="1:35" ht="12.75" customHeight="1" x14ac:dyDescent="0.2">
      <c r="A8" s="719"/>
      <c r="B8" s="720"/>
      <c r="C8" s="720"/>
      <c r="D8" s="720"/>
      <c r="E8" s="720"/>
      <c r="F8" s="720"/>
      <c r="G8" s="720"/>
      <c r="H8" s="720"/>
      <c r="I8" s="720"/>
      <c r="J8" s="720"/>
      <c r="K8" s="720"/>
      <c r="L8" s="720"/>
      <c r="M8" s="720"/>
      <c r="N8" s="720"/>
      <c r="O8" s="720"/>
      <c r="P8" s="720"/>
      <c r="Q8" s="720"/>
      <c r="R8" s="720"/>
      <c r="S8" s="721"/>
      <c r="T8" s="242"/>
      <c r="U8" s="221"/>
      <c r="V8" s="221"/>
      <c r="W8" s="221"/>
      <c r="X8" s="221"/>
      <c r="Y8" s="221"/>
      <c r="Z8" s="221"/>
      <c r="AA8" s="221"/>
      <c r="AB8" s="221"/>
      <c r="AC8" s="221"/>
      <c r="AD8" s="221"/>
      <c r="AE8" s="221"/>
      <c r="AF8" s="221"/>
      <c r="AG8" s="221"/>
      <c r="AH8" s="221"/>
      <c r="AI8" s="221"/>
    </row>
    <row r="9" spans="1:35" ht="12.75" customHeight="1" x14ac:dyDescent="0.2">
      <c r="A9" s="719"/>
      <c r="B9" s="720"/>
      <c r="C9" s="720"/>
      <c r="D9" s="720"/>
      <c r="E9" s="720"/>
      <c r="F9" s="720"/>
      <c r="G9" s="720"/>
      <c r="H9" s="720"/>
      <c r="I9" s="720"/>
      <c r="J9" s="720"/>
      <c r="K9" s="720"/>
      <c r="L9" s="720"/>
      <c r="M9" s="720"/>
      <c r="N9" s="720"/>
      <c r="O9" s="720"/>
      <c r="P9" s="720"/>
      <c r="Q9" s="720"/>
      <c r="R9" s="720"/>
      <c r="S9" s="721"/>
      <c r="T9" s="242"/>
      <c r="U9" s="221"/>
      <c r="V9" s="221"/>
      <c r="W9" s="221"/>
      <c r="X9" s="221"/>
      <c r="Y9" s="221"/>
      <c r="Z9" s="221"/>
      <c r="AA9" s="221"/>
      <c r="AB9" s="221"/>
      <c r="AC9" s="221"/>
      <c r="AD9" s="221"/>
      <c r="AE9" s="221"/>
      <c r="AF9" s="221"/>
      <c r="AG9" s="221"/>
      <c r="AH9" s="221"/>
      <c r="AI9" s="221"/>
    </row>
    <row r="10" spans="1:35" ht="12.75" customHeight="1" x14ac:dyDescent="0.2">
      <c r="A10" s="719"/>
      <c r="B10" s="720"/>
      <c r="C10" s="720"/>
      <c r="D10" s="720"/>
      <c r="E10" s="720"/>
      <c r="F10" s="720"/>
      <c r="G10" s="720"/>
      <c r="H10" s="720"/>
      <c r="I10" s="720"/>
      <c r="J10" s="720"/>
      <c r="K10" s="720"/>
      <c r="L10" s="720"/>
      <c r="M10" s="720"/>
      <c r="N10" s="720"/>
      <c r="O10" s="720"/>
      <c r="P10" s="720"/>
      <c r="Q10" s="720"/>
      <c r="R10" s="720"/>
      <c r="S10" s="721"/>
      <c r="T10" s="242"/>
      <c r="U10" s="221"/>
      <c r="V10" s="221"/>
      <c r="W10" s="221"/>
      <c r="X10" s="221"/>
      <c r="Y10" s="221"/>
      <c r="Z10" s="221"/>
      <c r="AA10" s="221"/>
      <c r="AB10" s="221"/>
      <c r="AC10" s="221"/>
      <c r="AD10" s="221"/>
      <c r="AE10" s="221"/>
      <c r="AF10" s="221"/>
      <c r="AG10" s="221"/>
      <c r="AH10" s="221"/>
      <c r="AI10" s="221"/>
    </row>
    <row r="11" spans="1:35" ht="12.75" customHeight="1" x14ac:dyDescent="0.2">
      <c r="A11" s="719"/>
      <c r="B11" s="720"/>
      <c r="C11" s="720"/>
      <c r="D11" s="720"/>
      <c r="E11" s="720"/>
      <c r="F11" s="720"/>
      <c r="G11" s="720"/>
      <c r="H11" s="720"/>
      <c r="I11" s="720"/>
      <c r="J11" s="720"/>
      <c r="K11" s="720"/>
      <c r="L11" s="720"/>
      <c r="M11" s="720"/>
      <c r="N11" s="720"/>
      <c r="O11" s="720"/>
      <c r="P11" s="720"/>
      <c r="Q11" s="720"/>
      <c r="R11" s="720"/>
      <c r="S11" s="721"/>
      <c r="T11" s="242"/>
      <c r="U11" s="221"/>
      <c r="V11" s="221"/>
      <c r="W11" s="221"/>
      <c r="X11" s="221"/>
      <c r="Y11" s="221"/>
      <c r="Z11" s="221"/>
      <c r="AA11" s="221"/>
      <c r="AB11" s="221"/>
      <c r="AC11" s="221"/>
      <c r="AD11" s="221"/>
      <c r="AE11" s="221"/>
      <c r="AF11" s="221"/>
      <c r="AG11" s="221"/>
      <c r="AH11" s="221"/>
      <c r="AI11" s="221"/>
    </row>
    <row r="12" spans="1:35" ht="12.75" customHeight="1" x14ac:dyDescent="0.2">
      <c r="A12" s="719"/>
      <c r="B12" s="720"/>
      <c r="C12" s="720"/>
      <c r="D12" s="720"/>
      <c r="E12" s="720"/>
      <c r="F12" s="720"/>
      <c r="G12" s="720"/>
      <c r="H12" s="720"/>
      <c r="I12" s="720"/>
      <c r="J12" s="720"/>
      <c r="K12" s="720"/>
      <c r="L12" s="720"/>
      <c r="M12" s="720"/>
      <c r="N12" s="720"/>
      <c r="O12" s="720"/>
      <c r="P12" s="720"/>
      <c r="Q12" s="720"/>
      <c r="R12" s="720"/>
      <c r="S12" s="721"/>
      <c r="T12" s="242"/>
      <c r="U12" s="221"/>
      <c r="V12" s="221"/>
      <c r="W12" s="221"/>
      <c r="X12" s="221"/>
      <c r="Y12" s="221"/>
      <c r="Z12" s="221"/>
      <c r="AA12" s="221"/>
      <c r="AB12" s="221"/>
      <c r="AC12" s="221"/>
      <c r="AD12" s="221"/>
      <c r="AE12" s="221"/>
      <c r="AF12" s="221"/>
      <c r="AG12" s="221"/>
      <c r="AH12" s="221"/>
      <c r="AI12" s="221"/>
    </row>
    <row r="13" spans="1:35" ht="12.75" customHeight="1" x14ac:dyDescent="0.2">
      <c r="A13" s="719"/>
      <c r="B13" s="720"/>
      <c r="C13" s="720"/>
      <c r="D13" s="720"/>
      <c r="E13" s="720"/>
      <c r="F13" s="720"/>
      <c r="G13" s="720"/>
      <c r="H13" s="720"/>
      <c r="I13" s="720"/>
      <c r="J13" s="720"/>
      <c r="K13" s="720"/>
      <c r="L13" s="720"/>
      <c r="M13" s="720"/>
      <c r="N13" s="720"/>
      <c r="O13" s="720"/>
      <c r="P13" s="720"/>
      <c r="Q13" s="720"/>
      <c r="R13" s="720"/>
      <c r="S13" s="721"/>
      <c r="T13" s="242"/>
      <c r="U13" s="221"/>
      <c r="V13" s="221"/>
      <c r="W13" s="221"/>
      <c r="X13" s="221"/>
      <c r="Y13" s="221"/>
      <c r="Z13" s="221"/>
      <c r="AA13" s="221"/>
      <c r="AB13" s="221"/>
      <c r="AC13" s="221"/>
      <c r="AD13" s="221"/>
      <c r="AE13" s="221"/>
      <c r="AF13" s="221"/>
      <c r="AG13" s="221"/>
      <c r="AH13" s="221"/>
      <c r="AI13" s="221"/>
    </row>
    <row r="14" spans="1:35" ht="12.75" customHeight="1" x14ac:dyDescent="0.2">
      <c r="A14" s="719"/>
      <c r="B14" s="720"/>
      <c r="C14" s="720"/>
      <c r="D14" s="720"/>
      <c r="E14" s="720"/>
      <c r="F14" s="720"/>
      <c r="G14" s="720"/>
      <c r="H14" s="720"/>
      <c r="I14" s="720"/>
      <c r="J14" s="720"/>
      <c r="K14" s="720"/>
      <c r="L14" s="720"/>
      <c r="M14" s="720"/>
      <c r="N14" s="720"/>
      <c r="O14" s="720"/>
      <c r="P14" s="720"/>
      <c r="Q14" s="720"/>
      <c r="R14" s="720"/>
      <c r="S14" s="721"/>
      <c r="T14" s="242"/>
      <c r="U14" s="221"/>
      <c r="V14" s="221"/>
      <c r="W14" s="221"/>
      <c r="X14" s="221"/>
      <c r="Y14" s="221"/>
      <c r="Z14" s="221"/>
      <c r="AA14" s="221"/>
      <c r="AB14" s="221"/>
      <c r="AC14" s="221"/>
      <c r="AD14" s="221"/>
      <c r="AE14" s="221"/>
      <c r="AF14" s="221"/>
      <c r="AG14" s="221"/>
      <c r="AH14" s="221"/>
      <c r="AI14" s="221"/>
    </row>
    <row r="15" spans="1:35" ht="12.75" customHeight="1" x14ac:dyDescent="0.2">
      <c r="A15" s="719"/>
      <c r="B15" s="720"/>
      <c r="C15" s="720"/>
      <c r="D15" s="720"/>
      <c r="E15" s="720"/>
      <c r="F15" s="720"/>
      <c r="G15" s="720"/>
      <c r="H15" s="720"/>
      <c r="I15" s="720"/>
      <c r="J15" s="720"/>
      <c r="K15" s="720"/>
      <c r="L15" s="720"/>
      <c r="M15" s="720"/>
      <c r="N15" s="720"/>
      <c r="O15" s="720"/>
      <c r="P15" s="720"/>
      <c r="Q15" s="720"/>
      <c r="R15" s="720"/>
      <c r="S15" s="721"/>
      <c r="T15" s="242"/>
      <c r="U15" s="221"/>
      <c r="V15" s="221"/>
      <c r="W15" s="221"/>
      <c r="X15" s="221"/>
      <c r="Y15" s="221"/>
      <c r="Z15" s="221"/>
      <c r="AA15" s="221"/>
      <c r="AB15" s="221"/>
      <c r="AC15" s="221"/>
      <c r="AD15" s="221"/>
      <c r="AE15" s="221"/>
      <c r="AF15" s="221"/>
      <c r="AG15" s="221"/>
      <c r="AH15" s="221"/>
      <c r="AI15" s="221"/>
    </row>
    <row r="16" spans="1:35" ht="12.75" customHeight="1" x14ac:dyDescent="0.2">
      <c r="A16" s="719"/>
      <c r="B16" s="720"/>
      <c r="C16" s="720"/>
      <c r="D16" s="720"/>
      <c r="E16" s="720"/>
      <c r="F16" s="720"/>
      <c r="G16" s="720"/>
      <c r="H16" s="720"/>
      <c r="I16" s="720"/>
      <c r="J16" s="720"/>
      <c r="K16" s="720"/>
      <c r="L16" s="720"/>
      <c r="M16" s="720"/>
      <c r="N16" s="720"/>
      <c r="O16" s="720"/>
      <c r="P16" s="720"/>
      <c r="Q16" s="720"/>
      <c r="R16" s="720"/>
      <c r="S16" s="721"/>
      <c r="T16" s="242"/>
      <c r="U16" s="221"/>
      <c r="V16" s="221"/>
      <c r="W16" s="221"/>
      <c r="X16" s="221"/>
      <c r="Y16" s="221"/>
      <c r="Z16" s="221"/>
      <c r="AA16" s="221"/>
      <c r="AB16" s="221"/>
      <c r="AC16" s="221"/>
      <c r="AD16" s="221"/>
      <c r="AE16" s="221"/>
      <c r="AF16" s="221"/>
      <c r="AG16" s="221"/>
      <c r="AH16" s="221"/>
      <c r="AI16" s="221"/>
    </row>
    <row r="17" spans="1:35" ht="12.75" customHeight="1" x14ac:dyDescent="0.2">
      <c r="A17" s="719"/>
      <c r="B17" s="720"/>
      <c r="C17" s="720"/>
      <c r="D17" s="720"/>
      <c r="E17" s="720"/>
      <c r="F17" s="720"/>
      <c r="G17" s="720"/>
      <c r="H17" s="720"/>
      <c r="I17" s="720"/>
      <c r="J17" s="720"/>
      <c r="K17" s="720"/>
      <c r="L17" s="720"/>
      <c r="M17" s="720"/>
      <c r="N17" s="720"/>
      <c r="O17" s="720"/>
      <c r="P17" s="720"/>
      <c r="Q17" s="720"/>
      <c r="R17" s="720"/>
      <c r="S17" s="721"/>
      <c r="T17" s="242"/>
      <c r="U17" s="221"/>
      <c r="V17" s="221"/>
      <c r="W17" s="221"/>
      <c r="X17" s="221"/>
      <c r="Y17" s="221"/>
      <c r="Z17" s="221"/>
      <c r="AA17" s="221"/>
      <c r="AB17" s="221"/>
      <c r="AC17" s="221"/>
      <c r="AD17" s="221"/>
      <c r="AE17" s="221"/>
      <c r="AF17" s="221"/>
      <c r="AG17" s="221"/>
      <c r="AH17" s="221"/>
      <c r="AI17" s="221"/>
    </row>
    <row r="18" spans="1:35" ht="12.75" customHeight="1" x14ac:dyDescent="0.2">
      <c r="A18" s="719"/>
      <c r="B18" s="720"/>
      <c r="C18" s="720"/>
      <c r="D18" s="720"/>
      <c r="E18" s="720"/>
      <c r="F18" s="720"/>
      <c r="G18" s="720"/>
      <c r="H18" s="720"/>
      <c r="I18" s="720"/>
      <c r="J18" s="720"/>
      <c r="K18" s="720"/>
      <c r="L18" s="720"/>
      <c r="M18" s="720"/>
      <c r="N18" s="720"/>
      <c r="O18" s="720"/>
      <c r="P18" s="720"/>
      <c r="Q18" s="720"/>
      <c r="R18" s="720"/>
      <c r="S18" s="721"/>
      <c r="T18" s="242"/>
      <c r="U18" s="221"/>
      <c r="V18" s="221"/>
      <c r="W18" s="221"/>
      <c r="X18" s="221"/>
      <c r="Y18" s="221"/>
      <c r="Z18" s="221"/>
      <c r="AA18" s="221"/>
      <c r="AB18" s="221"/>
      <c r="AC18" s="221"/>
      <c r="AD18" s="221"/>
      <c r="AE18" s="221"/>
      <c r="AF18" s="221"/>
      <c r="AG18" s="221"/>
      <c r="AH18" s="221"/>
      <c r="AI18" s="221"/>
    </row>
    <row r="19" spans="1:35" ht="12.75" customHeight="1" x14ac:dyDescent="0.2">
      <c r="A19" s="719"/>
      <c r="B19" s="720"/>
      <c r="C19" s="720"/>
      <c r="D19" s="720"/>
      <c r="E19" s="720"/>
      <c r="F19" s="720"/>
      <c r="G19" s="720"/>
      <c r="H19" s="720"/>
      <c r="I19" s="720"/>
      <c r="J19" s="720"/>
      <c r="K19" s="720"/>
      <c r="L19" s="720"/>
      <c r="M19" s="720"/>
      <c r="N19" s="720"/>
      <c r="O19" s="720"/>
      <c r="P19" s="720"/>
      <c r="Q19" s="720"/>
      <c r="R19" s="720"/>
      <c r="S19" s="721"/>
      <c r="T19" s="242"/>
      <c r="U19" s="221"/>
      <c r="V19" s="221"/>
      <c r="W19" s="221"/>
      <c r="X19" s="221"/>
      <c r="Y19" s="221"/>
      <c r="Z19" s="221"/>
      <c r="AA19" s="221"/>
      <c r="AB19" s="221"/>
      <c r="AC19" s="221"/>
      <c r="AD19" s="221"/>
      <c r="AE19" s="221"/>
      <c r="AF19" s="221"/>
      <c r="AG19" s="221"/>
      <c r="AH19" s="221"/>
      <c r="AI19" s="221"/>
    </row>
    <row r="20" spans="1:35" ht="12.75" customHeight="1" x14ac:dyDescent="0.2">
      <c r="A20" s="719"/>
      <c r="B20" s="720"/>
      <c r="C20" s="720"/>
      <c r="D20" s="720"/>
      <c r="E20" s="720"/>
      <c r="F20" s="720"/>
      <c r="G20" s="720"/>
      <c r="H20" s="720"/>
      <c r="I20" s="720"/>
      <c r="J20" s="720"/>
      <c r="K20" s="720"/>
      <c r="L20" s="720"/>
      <c r="M20" s="720"/>
      <c r="N20" s="720"/>
      <c r="O20" s="720"/>
      <c r="P20" s="720"/>
      <c r="Q20" s="720"/>
      <c r="R20" s="720"/>
      <c r="S20" s="721"/>
      <c r="T20" s="242"/>
      <c r="U20" s="221"/>
      <c r="V20" s="221"/>
      <c r="W20" s="221"/>
      <c r="X20" s="221"/>
      <c r="Y20" s="221"/>
      <c r="Z20" s="221"/>
      <c r="AA20" s="221"/>
      <c r="AB20" s="221"/>
      <c r="AC20" s="221"/>
      <c r="AD20" s="221"/>
      <c r="AE20" s="221"/>
      <c r="AF20" s="221"/>
      <c r="AG20" s="221"/>
      <c r="AH20" s="221"/>
      <c r="AI20" s="221"/>
    </row>
    <row r="21" spans="1:35" ht="12.75" customHeight="1" x14ac:dyDescent="0.2">
      <c r="A21" s="719"/>
      <c r="B21" s="720"/>
      <c r="C21" s="720"/>
      <c r="D21" s="720"/>
      <c r="E21" s="720"/>
      <c r="F21" s="720"/>
      <c r="G21" s="720"/>
      <c r="H21" s="720"/>
      <c r="I21" s="720"/>
      <c r="J21" s="720"/>
      <c r="K21" s="720"/>
      <c r="L21" s="720"/>
      <c r="M21" s="720"/>
      <c r="N21" s="720"/>
      <c r="O21" s="720"/>
      <c r="P21" s="720"/>
      <c r="Q21" s="720"/>
      <c r="R21" s="720"/>
      <c r="S21" s="721"/>
      <c r="T21" s="242"/>
      <c r="U21" s="221"/>
      <c r="V21" s="221"/>
      <c r="W21" s="221"/>
      <c r="X21" s="221"/>
      <c r="Y21" s="221"/>
      <c r="Z21" s="221"/>
      <c r="AA21" s="221"/>
      <c r="AB21" s="221"/>
      <c r="AC21" s="221"/>
      <c r="AD21" s="221"/>
      <c r="AE21" s="221"/>
      <c r="AF21" s="221"/>
      <c r="AG21" s="221"/>
      <c r="AH21" s="221"/>
      <c r="AI21" s="221"/>
    </row>
    <row r="22" spans="1:35" ht="12.75" customHeight="1" x14ac:dyDescent="0.2">
      <c r="A22" s="719"/>
      <c r="B22" s="720"/>
      <c r="C22" s="720"/>
      <c r="D22" s="720"/>
      <c r="E22" s="720"/>
      <c r="F22" s="720"/>
      <c r="G22" s="720"/>
      <c r="H22" s="720"/>
      <c r="I22" s="720"/>
      <c r="J22" s="720"/>
      <c r="K22" s="720"/>
      <c r="L22" s="720"/>
      <c r="M22" s="720"/>
      <c r="N22" s="720"/>
      <c r="O22" s="720"/>
      <c r="P22" s="720"/>
      <c r="Q22" s="720"/>
      <c r="R22" s="720"/>
      <c r="S22" s="721"/>
      <c r="T22" s="242"/>
      <c r="U22" s="221"/>
      <c r="V22" s="221"/>
      <c r="W22" s="221"/>
      <c r="X22" s="221"/>
      <c r="Y22" s="221"/>
      <c r="Z22" s="221"/>
      <c r="AA22" s="221"/>
      <c r="AB22" s="221"/>
      <c r="AC22" s="221"/>
      <c r="AD22" s="221"/>
      <c r="AE22" s="221"/>
      <c r="AF22" s="221"/>
      <c r="AG22" s="221"/>
      <c r="AH22" s="221"/>
      <c r="AI22" s="221"/>
    </row>
    <row r="23" spans="1:35" ht="12.75" customHeight="1" x14ac:dyDescent="0.2">
      <c r="A23" s="719"/>
      <c r="B23" s="720"/>
      <c r="C23" s="720"/>
      <c r="D23" s="720"/>
      <c r="E23" s="720"/>
      <c r="F23" s="720"/>
      <c r="G23" s="720"/>
      <c r="H23" s="720"/>
      <c r="I23" s="720"/>
      <c r="J23" s="720"/>
      <c r="K23" s="720"/>
      <c r="L23" s="720"/>
      <c r="M23" s="720"/>
      <c r="N23" s="720"/>
      <c r="O23" s="720"/>
      <c r="P23" s="720"/>
      <c r="Q23" s="720"/>
      <c r="R23" s="720"/>
      <c r="S23" s="721"/>
      <c r="T23" s="242"/>
      <c r="U23" s="221"/>
      <c r="V23" s="221"/>
      <c r="W23" s="221"/>
      <c r="X23" s="221"/>
      <c r="Y23" s="221"/>
      <c r="Z23" s="221"/>
      <c r="AA23" s="221"/>
      <c r="AB23" s="221"/>
      <c r="AC23" s="221"/>
      <c r="AD23" s="221"/>
      <c r="AE23" s="221"/>
      <c r="AF23" s="221"/>
      <c r="AG23" s="221"/>
      <c r="AH23" s="221"/>
      <c r="AI23" s="221"/>
    </row>
    <row r="24" spans="1:35" ht="12.75" customHeight="1" x14ac:dyDescent="0.2">
      <c r="A24" s="719"/>
      <c r="B24" s="720"/>
      <c r="C24" s="720"/>
      <c r="D24" s="720"/>
      <c r="E24" s="720"/>
      <c r="F24" s="720"/>
      <c r="G24" s="720"/>
      <c r="H24" s="720"/>
      <c r="I24" s="720"/>
      <c r="J24" s="720"/>
      <c r="K24" s="720"/>
      <c r="L24" s="720"/>
      <c r="M24" s="720"/>
      <c r="N24" s="720"/>
      <c r="O24" s="720"/>
      <c r="P24" s="720"/>
      <c r="Q24" s="720"/>
      <c r="R24" s="720"/>
      <c r="S24" s="721"/>
      <c r="T24" s="242"/>
      <c r="U24" s="221"/>
      <c r="V24" s="221"/>
      <c r="W24" s="221"/>
      <c r="X24" s="221"/>
      <c r="Y24" s="221"/>
      <c r="Z24" s="221"/>
      <c r="AA24" s="221"/>
      <c r="AB24" s="221"/>
      <c r="AC24" s="221"/>
      <c r="AD24" s="221"/>
      <c r="AE24" s="221"/>
      <c r="AF24" s="221"/>
      <c r="AG24" s="221"/>
      <c r="AH24" s="221"/>
      <c r="AI24" s="221"/>
    </row>
    <row r="25" spans="1:35" ht="12.75" customHeight="1" x14ac:dyDescent="0.2">
      <c r="A25" s="719"/>
      <c r="B25" s="720"/>
      <c r="C25" s="720"/>
      <c r="D25" s="720"/>
      <c r="E25" s="720"/>
      <c r="F25" s="720"/>
      <c r="G25" s="720"/>
      <c r="H25" s="720"/>
      <c r="I25" s="720"/>
      <c r="J25" s="720"/>
      <c r="K25" s="720"/>
      <c r="L25" s="720"/>
      <c r="M25" s="720"/>
      <c r="N25" s="720"/>
      <c r="O25" s="720"/>
      <c r="P25" s="720"/>
      <c r="Q25" s="720"/>
      <c r="R25" s="720"/>
      <c r="S25" s="721"/>
      <c r="T25" s="242"/>
      <c r="U25" s="221"/>
      <c r="V25" s="221"/>
      <c r="W25" s="221"/>
      <c r="X25" s="221"/>
      <c r="Y25" s="221"/>
      <c r="Z25" s="221"/>
      <c r="AA25" s="221"/>
      <c r="AB25" s="221"/>
      <c r="AC25" s="221"/>
      <c r="AD25" s="221"/>
      <c r="AE25" s="221"/>
      <c r="AF25" s="221"/>
      <c r="AG25" s="221"/>
      <c r="AH25" s="221"/>
      <c r="AI25" s="221"/>
    </row>
    <row r="26" spans="1:35" ht="12.75" customHeight="1" x14ac:dyDescent="0.2">
      <c r="A26" s="719"/>
      <c r="B26" s="720"/>
      <c r="C26" s="720"/>
      <c r="D26" s="720"/>
      <c r="E26" s="720"/>
      <c r="F26" s="720"/>
      <c r="G26" s="720"/>
      <c r="H26" s="720"/>
      <c r="I26" s="720"/>
      <c r="J26" s="720"/>
      <c r="K26" s="720"/>
      <c r="L26" s="720"/>
      <c r="M26" s="720"/>
      <c r="N26" s="720"/>
      <c r="O26" s="720"/>
      <c r="P26" s="720"/>
      <c r="Q26" s="720"/>
      <c r="R26" s="720"/>
      <c r="S26" s="721"/>
      <c r="T26" s="242"/>
      <c r="U26" s="221"/>
      <c r="V26" s="221"/>
      <c r="W26" s="221"/>
      <c r="X26" s="221"/>
      <c r="Y26" s="221"/>
      <c r="Z26" s="221"/>
      <c r="AA26" s="221"/>
      <c r="AB26" s="221"/>
      <c r="AC26" s="221"/>
      <c r="AD26" s="221"/>
      <c r="AE26" s="221"/>
      <c r="AF26" s="221"/>
      <c r="AG26" s="221"/>
      <c r="AH26" s="221"/>
      <c r="AI26" s="221"/>
    </row>
    <row r="27" spans="1:35" ht="12.75" customHeight="1" x14ac:dyDescent="0.2">
      <c r="A27" s="719"/>
      <c r="B27" s="720"/>
      <c r="C27" s="720"/>
      <c r="D27" s="720"/>
      <c r="E27" s="720"/>
      <c r="F27" s="720"/>
      <c r="G27" s="720"/>
      <c r="H27" s="720"/>
      <c r="I27" s="720"/>
      <c r="J27" s="720"/>
      <c r="K27" s="720"/>
      <c r="L27" s="720"/>
      <c r="M27" s="720"/>
      <c r="N27" s="720"/>
      <c r="O27" s="720"/>
      <c r="P27" s="720"/>
      <c r="Q27" s="720"/>
      <c r="R27" s="720"/>
      <c r="S27" s="721"/>
      <c r="T27" s="242"/>
      <c r="U27" s="221"/>
      <c r="V27" s="221"/>
      <c r="W27" s="221"/>
      <c r="X27" s="221"/>
      <c r="Y27" s="221"/>
      <c r="Z27" s="221"/>
      <c r="AA27" s="221"/>
      <c r="AB27" s="221"/>
      <c r="AC27" s="221"/>
      <c r="AD27" s="221"/>
      <c r="AE27" s="221"/>
      <c r="AF27" s="221"/>
      <c r="AG27" s="221"/>
      <c r="AH27" s="221"/>
      <c r="AI27" s="221"/>
    </row>
    <row r="28" spans="1:35" ht="12.75" customHeight="1" x14ac:dyDescent="0.2">
      <c r="A28" s="719"/>
      <c r="B28" s="720"/>
      <c r="C28" s="720"/>
      <c r="D28" s="720"/>
      <c r="E28" s="720"/>
      <c r="F28" s="720"/>
      <c r="G28" s="720"/>
      <c r="H28" s="720"/>
      <c r="I28" s="720"/>
      <c r="J28" s="720"/>
      <c r="K28" s="720"/>
      <c r="L28" s="720"/>
      <c r="M28" s="720"/>
      <c r="N28" s="720"/>
      <c r="O28" s="720"/>
      <c r="P28" s="720"/>
      <c r="Q28" s="720"/>
      <c r="R28" s="720"/>
      <c r="S28" s="721"/>
      <c r="T28" s="242"/>
      <c r="U28" s="221"/>
      <c r="V28" s="221"/>
      <c r="W28" s="221"/>
      <c r="X28" s="221"/>
      <c r="Y28" s="221"/>
      <c r="Z28" s="221"/>
      <c r="AA28" s="221"/>
      <c r="AB28" s="221"/>
      <c r="AC28" s="221"/>
      <c r="AD28" s="221"/>
      <c r="AE28" s="221"/>
      <c r="AF28" s="221"/>
      <c r="AG28" s="221"/>
      <c r="AH28" s="221"/>
      <c r="AI28" s="221"/>
    </row>
    <row r="29" spans="1:35" ht="12.75" customHeight="1" x14ac:dyDescent="0.2">
      <c r="A29" s="719"/>
      <c r="B29" s="720"/>
      <c r="C29" s="720"/>
      <c r="D29" s="720"/>
      <c r="E29" s="720"/>
      <c r="F29" s="720"/>
      <c r="G29" s="720"/>
      <c r="H29" s="720"/>
      <c r="I29" s="720"/>
      <c r="J29" s="720"/>
      <c r="K29" s="720"/>
      <c r="L29" s="720"/>
      <c r="M29" s="720"/>
      <c r="N29" s="720"/>
      <c r="O29" s="720"/>
      <c r="P29" s="720"/>
      <c r="Q29" s="720"/>
      <c r="R29" s="720"/>
      <c r="S29" s="721"/>
      <c r="T29" s="242"/>
      <c r="U29" s="221"/>
      <c r="V29" s="221"/>
      <c r="W29" s="221"/>
      <c r="X29" s="221"/>
      <c r="Y29" s="221"/>
      <c r="Z29" s="221"/>
      <c r="AA29" s="221"/>
      <c r="AB29" s="221"/>
      <c r="AC29" s="221"/>
      <c r="AD29" s="221"/>
      <c r="AE29" s="221"/>
      <c r="AF29" s="221"/>
      <c r="AG29" s="221"/>
      <c r="AH29" s="221"/>
      <c r="AI29" s="221"/>
    </row>
    <row r="30" spans="1:35" ht="12.75" customHeight="1" x14ac:dyDescent="0.2">
      <c r="A30" s="719"/>
      <c r="B30" s="720"/>
      <c r="C30" s="720"/>
      <c r="D30" s="720"/>
      <c r="E30" s="720"/>
      <c r="F30" s="720"/>
      <c r="G30" s="720"/>
      <c r="H30" s="720"/>
      <c r="I30" s="720"/>
      <c r="J30" s="720"/>
      <c r="K30" s="720"/>
      <c r="L30" s="720"/>
      <c r="M30" s="720"/>
      <c r="N30" s="720"/>
      <c r="O30" s="720"/>
      <c r="P30" s="720"/>
      <c r="Q30" s="720"/>
      <c r="R30" s="720"/>
      <c r="S30" s="721"/>
      <c r="T30" s="242"/>
      <c r="U30" s="221"/>
      <c r="V30" s="221"/>
      <c r="W30" s="221"/>
      <c r="X30" s="221"/>
      <c r="Y30" s="221"/>
      <c r="Z30" s="221"/>
      <c r="AA30" s="221"/>
      <c r="AB30" s="221"/>
      <c r="AC30" s="221"/>
      <c r="AD30" s="221"/>
      <c r="AE30" s="221"/>
      <c r="AF30" s="221"/>
      <c r="AG30" s="221"/>
      <c r="AH30" s="221"/>
      <c r="AI30" s="221"/>
    </row>
    <row r="31" spans="1:35" ht="12.75" customHeight="1" x14ac:dyDescent="0.2">
      <c r="A31" s="719"/>
      <c r="B31" s="720"/>
      <c r="C31" s="720"/>
      <c r="D31" s="720"/>
      <c r="E31" s="720"/>
      <c r="F31" s="720"/>
      <c r="G31" s="720"/>
      <c r="H31" s="720"/>
      <c r="I31" s="720"/>
      <c r="J31" s="720"/>
      <c r="K31" s="720"/>
      <c r="L31" s="720"/>
      <c r="M31" s="720"/>
      <c r="N31" s="720"/>
      <c r="O31" s="720"/>
      <c r="P31" s="720"/>
      <c r="Q31" s="720"/>
      <c r="R31" s="720"/>
      <c r="S31" s="721"/>
      <c r="T31" s="242"/>
      <c r="U31" s="221"/>
      <c r="V31" s="221"/>
      <c r="W31" s="221"/>
      <c r="X31" s="221"/>
      <c r="Y31" s="221"/>
      <c r="Z31" s="221"/>
      <c r="AA31" s="221"/>
      <c r="AB31" s="221"/>
      <c r="AC31" s="221"/>
      <c r="AD31" s="221"/>
      <c r="AE31" s="221"/>
      <c r="AF31" s="221"/>
      <c r="AG31" s="221"/>
      <c r="AH31" s="221"/>
      <c r="AI31" s="221"/>
    </row>
    <row r="32" spans="1:35" ht="12.75" customHeight="1" x14ac:dyDescent="0.2">
      <c r="A32" s="719"/>
      <c r="B32" s="720"/>
      <c r="C32" s="720"/>
      <c r="D32" s="720"/>
      <c r="E32" s="720"/>
      <c r="F32" s="720"/>
      <c r="G32" s="720"/>
      <c r="H32" s="720"/>
      <c r="I32" s="720"/>
      <c r="J32" s="720"/>
      <c r="K32" s="720"/>
      <c r="L32" s="720"/>
      <c r="M32" s="720"/>
      <c r="N32" s="720"/>
      <c r="O32" s="720"/>
      <c r="P32" s="720"/>
      <c r="Q32" s="720"/>
      <c r="R32" s="720"/>
      <c r="S32" s="721"/>
      <c r="T32" s="242"/>
      <c r="U32" s="221"/>
      <c r="V32" s="221"/>
      <c r="W32" s="221"/>
      <c r="X32" s="221"/>
      <c r="Y32" s="221"/>
      <c r="Z32" s="221"/>
      <c r="AA32" s="221"/>
      <c r="AB32" s="221"/>
      <c r="AC32" s="221"/>
      <c r="AD32" s="221"/>
      <c r="AE32" s="221"/>
      <c r="AF32" s="221"/>
      <c r="AG32" s="221"/>
      <c r="AH32" s="221"/>
      <c r="AI32" s="221"/>
    </row>
    <row r="33" spans="1:35" ht="12.75" customHeight="1" x14ac:dyDescent="0.2">
      <c r="A33" s="719"/>
      <c r="B33" s="720"/>
      <c r="C33" s="720"/>
      <c r="D33" s="720"/>
      <c r="E33" s="720"/>
      <c r="F33" s="720"/>
      <c r="G33" s="720"/>
      <c r="H33" s="720"/>
      <c r="I33" s="720"/>
      <c r="J33" s="720"/>
      <c r="K33" s="720"/>
      <c r="L33" s="720"/>
      <c r="M33" s="720"/>
      <c r="N33" s="720"/>
      <c r="O33" s="720"/>
      <c r="P33" s="720"/>
      <c r="Q33" s="720"/>
      <c r="R33" s="720"/>
      <c r="S33" s="721"/>
      <c r="T33" s="242"/>
      <c r="U33" s="221"/>
      <c r="V33" s="221"/>
      <c r="W33" s="221"/>
      <c r="X33" s="221"/>
      <c r="Y33" s="221"/>
      <c r="Z33" s="221"/>
      <c r="AA33" s="221"/>
      <c r="AB33" s="221"/>
      <c r="AC33" s="221"/>
      <c r="AD33" s="221"/>
      <c r="AE33" s="221"/>
      <c r="AF33" s="221"/>
      <c r="AG33" s="221"/>
      <c r="AH33" s="221"/>
      <c r="AI33" s="221"/>
    </row>
    <row r="34" spans="1:35" ht="12.75" customHeight="1" x14ac:dyDescent="0.2">
      <c r="A34" s="719"/>
      <c r="B34" s="720"/>
      <c r="C34" s="720"/>
      <c r="D34" s="720"/>
      <c r="E34" s="720"/>
      <c r="F34" s="720"/>
      <c r="G34" s="720"/>
      <c r="H34" s="720"/>
      <c r="I34" s="720"/>
      <c r="J34" s="720"/>
      <c r="K34" s="720"/>
      <c r="L34" s="720"/>
      <c r="M34" s="720"/>
      <c r="N34" s="720"/>
      <c r="O34" s="720"/>
      <c r="P34" s="720"/>
      <c r="Q34" s="720"/>
      <c r="R34" s="720"/>
      <c r="S34" s="721"/>
      <c r="T34" s="242"/>
      <c r="U34" s="221"/>
      <c r="V34" s="221"/>
      <c r="W34" s="221"/>
      <c r="X34" s="221"/>
      <c r="Y34" s="221"/>
      <c r="Z34" s="221"/>
      <c r="AA34" s="221"/>
      <c r="AB34" s="221"/>
      <c r="AC34" s="221"/>
      <c r="AD34" s="221"/>
      <c r="AE34" s="221"/>
      <c r="AF34" s="221"/>
      <c r="AG34" s="221"/>
      <c r="AH34" s="221"/>
      <c r="AI34" s="221"/>
    </row>
    <row r="35" spans="1:35" ht="12.75" customHeight="1" x14ac:dyDescent="0.2">
      <c r="A35" s="719"/>
      <c r="B35" s="720"/>
      <c r="C35" s="720"/>
      <c r="D35" s="720"/>
      <c r="E35" s="720"/>
      <c r="F35" s="720"/>
      <c r="G35" s="720"/>
      <c r="H35" s="720"/>
      <c r="I35" s="720"/>
      <c r="J35" s="720"/>
      <c r="K35" s="720"/>
      <c r="L35" s="720"/>
      <c r="M35" s="720"/>
      <c r="N35" s="720"/>
      <c r="O35" s="720"/>
      <c r="P35" s="720"/>
      <c r="Q35" s="720"/>
      <c r="R35" s="720"/>
      <c r="S35" s="721"/>
      <c r="T35" s="242"/>
      <c r="U35" s="221"/>
      <c r="V35" s="221"/>
      <c r="W35" s="221"/>
      <c r="X35" s="221"/>
      <c r="Y35" s="221"/>
      <c r="Z35" s="221"/>
      <c r="AA35" s="221"/>
      <c r="AB35" s="221"/>
      <c r="AC35" s="221"/>
      <c r="AD35" s="221"/>
      <c r="AE35" s="221"/>
      <c r="AF35" s="221"/>
      <c r="AG35" s="221"/>
      <c r="AH35" s="221"/>
      <c r="AI35" s="221"/>
    </row>
    <row r="36" spans="1:35" ht="12.75" customHeight="1" x14ac:dyDescent="0.2">
      <c r="A36" s="719"/>
      <c r="B36" s="720"/>
      <c r="C36" s="720"/>
      <c r="D36" s="720"/>
      <c r="E36" s="720"/>
      <c r="F36" s="720"/>
      <c r="G36" s="720"/>
      <c r="H36" s="720"/>
      <c r="I36" s="720"/>
      <c r="J36" s="720"/>
      <c r="K36" s="720"/>
      <c r="L36" s="720"/>
      <c r="M36" s="720"/>
      <c r="N36" s="720"/>
      <c r="O36" s="720"/>
      <c r="P36" s="720"/>
      <c r="Q36" s="720"/>
      <c r="R36" s="720"/>
      <c r="S36" s="721"/>
      <c r="T36" s="242"/>
      <c r="U36" s="221"/>
      <c r="V36" s="221"/>
      <c r="W36" s="221"/>
      <c r="X36" s="221"/>
      <c r="Y36" s="221"/>
      <c r="Z36" s="221"/>
      <c r="AA36" s="221"/>
      <c r="AB36" s="221"/>
      <c r="AC36" s="221"/>
      <c r="AD36" s="221"/>
      <c r="AE36" s="221"/>
      <c r="AF36" s="221"/>
      <c r="AG36" s="221"/>
      <c r="AH36" s="221"/>
      <c r="AI36" s="221"/>
    </row>
    <row r="37" spans="1:35" ht="12.75" customHeight="1" x14ac:dyDescent="0.2">
      <c r="A37" s="719"/>
      <c r="B37" s="720"/>
      <c r="C37" s="720"/>
      <c r="D37" s="720"/>
      <c r="E37" s="720"/>
      <c r="F37" s="720"/>
      <c r="G37" s="720"/>
      <c r="H37" s="720"/>
      <c r="I37" s="720"/>
      <c r="J37" s="720"/>
      <c r="K37" s="720"/>
      <c r="L37" s="720"/>
      <c r="M37" s="720"/>
      <c r="N37" s="720"/>
      <c r="O37" s="720"/>
      <c r="P37" s="720"/>
      <c r="Q37" s="720"/>
      <c r="R37" s="720"/>
      <c r="S37" s="721"/>
      <c r="T37" s="242"/>
      <c r="U37" s="221"/>
      <c r="V37" s="221"/>
      <c r="W37" s="221"/>
      <c r="X37" s="221"/>
      <c r="Y37" s="221"/>
      <c r="Z37" s="221"/>
      <c r="AA37" s="221"/>
      <c r="AB37" s="221"/>
      <c r="AC37" s="221"/>
      <c r="AD37" s="221"/>
      <c r="AE37" s="221"/>
      <c r="AF37" s="221"/>
      <c r="AG37" s="221"/>
      <c r="AH37" s="221"/>
      <c r="AI37" s="221"/>
    </row>
    <row r="38" spans="1:35" ht="12.75" customHeight="1" x14ac:dyDescent="0.2">
      <c r="A38" s="719"/>
      <c r="B38" s="720"/>
      <c r="C38" s="720"/>
      <c r="D38" s="720"/>
      <c r="E38" s="720"/>
      <c r="F38" s="720"/>
      <c r="G38" s="720"/>
      <c r="H38" s="720"/>
      <c r="I38" s="720"/>
      <c r="J38" s="720"/>
      <c r="K38" s="720"/>
      <c r="L38" s="720"/>
      <c r="M38" s="720"/>
      <c r="N38" s="720"/>
      <c r="O38" s="720"/>
      <c r="P38" s="720"/>
      <c r="Q38" s="720"/>
      <c r="R38" s="720"/>
      <c r="S38" s="721"/>
      <c r="T38" s="242"/>
      <c r="U38" s="221"/>
      <c r="V38" s="221"/>
      <c r="W38" s="221"/>
      <c r="X38" s="221"/>
      <c r="Y38" s="221"/>
      <c r="Z38" s="221"/>
      <c r="AA38" s="221"/>
      <c r="AB38" s="221"/>
      <c r="AC38" s="221"/>
      <c r="AD38" s="221"/>
      <c r="AE38" s="221"/>
      <c r="AF38" s="221"/>
      <c r="AG38" s="221"/>
      <c r="AH38" s="221"/>
      <c r="AI38" s="221"/>
    </row>
    <row r="39" spans="1:35" ht="12.75" customHeight="1" x14ac:dyDescent="0.2">
      <c r="A39" s="719"/>
      <c r="B39" s="720"/>
      <c r="C39" s="720"/>
      <c r="D39" s="720"/>
      <c r="E39" s="720"/>
      <c r="F39" s="720"/>
      <c r="G39" s="720"/>
      <c r="H39" s="720"/>
      <c r="I39" s="720"/>
      <c r="J39" s="720"/>
      <c r="K39" s="720"/>
      <c r="L39" s="720"/>
      <c r="M39" s="720"/>
      <c r="N39" s="720"/>
      <c r="O39" s="720"/>
      <c r="P39" s="720"/>
      <c r="Q39" s="720"/>
      <c r="R39" s="720"/>
      <c r="S39" s="721"/>
      <c r="T39" s="242"/>
      <c r="U39" s="221"/>
      <c r="V39" s="221"/>
      <c r="W39" s="221"/>
      <c r="X39" s="221"/>
      <c r="Y39" s="221"/>
      <c r="Z39" s="221"/>
      <c r="AA39" s="221"/>
      <c r="AB39" s="221"/>
      <c r="AC39" s="221"/>
      <c r="AD39" s="221"/>
      <c r="AE39" s="221"/>
      <c r="AF39" s="221"/>
      <c r="AG39" s="221"/>
      <c r="AH39" s="221"/>
      <c r="AI39" s="221"/>
    </row>
    <row r="40" spans="1:35" ht="12.75" customHeight="1" x14ac:dyDescent="0.2">
      <c r="A40" s="719"/>
      <c r="B40" s="720"/>
      <c r="C40" s="720"/>
      <c r="D40" s="720"/>
      <c r="E40" s="720"/>
      <c r="F40" s="720"/>
      <c r="G40" s="720"/>
      <c r="H40" s="720"/>
      <c r="I40" s="720"/>
      <c r="J40" s="720"/>
      <c r="K40" s="720"/>
      <c r="L40" s="720"/>
      <c r="M40" s="720"/>
      <c r="N40" s="720"/>
      <c r="O40" s="720"/>
      <c r="P40" s="720"/>
      <c r="Q40" s="720"/>
      <c r="R40" s="720"/>
      <c r="S40" s="721"/>
      <c r="T40" s="242"/>
      <c r="U40" s="221"/>
      <c r="V40" s="221"/>
      <c r="W40" s="221"/>
      <c r="X40" s="221"/>
      <c r="Y40" s="221"/>
      <c r="Z40" s="221"/>
      <c r="AA40" s="221"/>
      <c r="AB40" s="221"/>
      <c r="AC40" s="221"/>
      <c r="AD40" s="221"/>
      <c r="AE40" s="221"/>
      <c r="AF40" s="221"/>
      <c r="AG40" s="221"/>
      <c r="AH40" s="221"/>
      <c r="AI40" s="221"/>
    </row>
    <row r="41" spans="1:35" ht="12.75" customHeight="1" x14ac:dyDescent="0.2">
      <c r="A41" s="719"/>
      <c r="B41" s="720"/>
      <c r="C41" s="720"/>
      <c r="D41" s="720"/>
      <c r="E41" s="720"/>
      <c r="F41" s="720"/>
      <c r="G41" s="720"/>
      <c r="H41" s="720"/>
      <c r="I41" s="720"/>
      <c r="J41" s="720"/>
      <c r="K41" s="720"/>
      <c r="L41" s="720"/>
      <c r="M41" s="720"/>
      <c r="N41" s="720"/>
      <c r="O41" s="720"/>
      <c r="P41" s="720"/>
      <c r="Q41" s="720"/>
      <c r="R41" s="720"/>
      <c r="S41" s="721"/>
      <c r="T41" s="242"/>
      <c r="U41" s="221"/>
      <c r="V41" s="221"/>
      <c r="W41" s="221"/>
      <c r="X41" s="221"/>
      <c r="Y41" s="221"/>
      <c r="Z41" s="221"/>
      <c r="AA41" s="221"/>
      <c r="AB41" s="221"/>
      <c r="AC41" s="221"/>
      <c r="AD41" s="221"/>
      <c r="AE41" s="221"/>
      <c r="AF41" s="221"/>
      <c r="AG41" s="221"/>
      <c r="AH41" s="221"/>
      <c r="AI41" s="221"/>
    </row>
    <row r="42" spans="1:35" ht="12.75" customHeight="1" x14ac:dyDescent="0.2">
      <c r="A42" s="719"/>
      <c r="B42" s="720"/>
      <c r="C42" s="720"/>
      <c r="D42" s="720"/>
      <c r="E42" s="720"/>
      <c r="F42" s="720"/>
      <c r="G42" s="720"/>
      <c r="H42" s="720"/>
      <c r="I42" s="720"/>
      <c r="J42" s="720"/>
      <c r="K42" s="720"/>
      <c r="L42" s="720"/>
      <c r="M42" s="720"/>
      <c r="N42" s="720"/>
      <c r="O42" s="720"/>
      <c r="P42" s="720"/>
      <c r="Q42" s="720"/>
      <c r="R42" s="720"/>
      <c r="S42" s="721"/>
      <c r="T42" s="242"/>
      <c r="U42" s="221"/>
      <c r="V42" s="221"/>
      <c r="W42" s="221"/>
      <c r="X42" s="221"/>
      <c r="Y42" s="221"/>
      <c r="Z42" s="221"/>
      <c r="AA42" s="221"/>
      <c r="AB42" s="221"/>
      <c r="AC42" s="221"/>
      <c r="AD42" s="221"/>
      <c r="AE42" s="221"/>
      <c r="AF42" s="221"/>
      <c r="AG42" s="221"/>
      <c r="AH42" s="221"/>
      <c r="AI42" s="221"/>
    </row>
    <row r="43" spans="1:35" ht="12.75" customHeight="1" x14ac:dyDescent="0.2">
      <c r="A43" s="719"/>
      <c r="B43" s="720"/>
      <c r="C43" s="720"/>
      <c r="D43" s="720"/>
      <c r="E43" s="720"/>
      <c r="F43" s="720"/>
      <c r="G43" s="720"/>
      <c r="H43" s="720"/>
      <c r="I43" s="720"/>
      <c r="J43" s="720"/>
      <c r="K43" s="720"/>
      <c r="L43" s="720"/>
      <c r="M43" s="720"/>
      <c r="N43" s="720"/>
      <c r="O43" s="720"/>
      <c r="P43" s="720"/>
      <c r="Q43" s="720"/>
      <c r="R43" s="720"/>
      <c r="S43" s="721"/>
      <c r="T43" s="242"/>
      <c r="U43" s="221"/>
      <c r="V43" s="221"/>
      <c r="W43" s="221"/>
      <c r="X43" s="221"/>
      <c r="Y43" s="221"/>
      <c r="Z43" s="221"/>
      <c r="AA43" s="221"/>
      <c r="AB43" s="221"/>
      <c r="AC43" s="221"/>
      <c r="AD43" s="221"/>
      <c r="AE43" s="221"/>
      <c r="AF43" s="221"/>
      <c r="AG43" s="221"/>
      <c r="AH43" s="221"/>
      <c r="AI43" s="221"/>
    </row>
    <row r="44" spans="1:35" ht="12.75" customHeight="1" x14ac:dyDescent="0.2">
      <c r="A44" s="719"/>
      <c r="B44" s="720"/>
      <c r="C44" s="720"/>
      <c r="D44" s="720"/>
      <c r="E44" s="720"/>
      <c r="F44" s="720"/>
      <c r="G44" s="720"/>
      <c r="H44" s="720"/>
      <c r="I44" s="720"/>
      <c r="J44" s="720"/>
      <c r="K44" s="720"/>
      <c r="L44" s="720"/>
      <c r="M44" s="720"/>
      <c r="N44" s="720"/>
      <c r="O44" s="720"/>
      <c r="P44" s="720"/>
      <c r="Q44" s="720"/>
      <c r="R44" s="720"/>
      <c r="S44" s="721"/>
      <c r="T44" s="242"/>
      <c r="U44" s="221"/>
      <c r="V44" s="221"/>
      <c r="W44" s="221"/>
      <c r="X44" s="221"/>
      <c r="Y44" s="221"/>
      <c r="Z44" s="221"/>
      <c r="AA44" s="221"/>
      <c r="AB44" s="221"/>
      <c r="AC44" s="221"/>
      <c r="AD44" s="221"/>
      <c r="AE44" s="221"/>
      <c r="AF44" s="221"/>
      <c r="AG44" s="221"/>
      <c r="AH44" s="221"/>
      <c r="AI44" s="221"/>
    </row>
    <row r="45" spans="1:35" ht="12.75" customHeight="1" x14ac:dyDescent="0.2">
      <c r="A45" s="719"/>
      <c r="B45" s="720"/>
      <c r="C45" s="720"/>
      <c r="D45" s="720"/>
      <c r="E45" s="720"/>
      <c r="F45" s="720"/>
      <c r="G45" s="720"/>
      <c r="H45" s="720"/>
      <c r="I45" s="720"/>
      <c r="J45" s="720"/>
      <c r="K45" s="720"/>
      <c r="L45" s="720"/>
      <c r="M45" s="720"/>
      <c r="N45" s="720"/>
      <c r="O45" s="720"/>
      <c r="P45" s="720"/>
      <c r="Q45" s="720"/>
      <c r="R45" s="720"/>
      <c r="S45" s="721"/>
      <c r="T45" s="242"/>
      <c r="U45" s="221"/>
      <c r="V45" s="221"/>
      <c r="W45" s="221"/>
      <c r="X45" s="221"/>
      <c r="Y45" s="221"/>
      <c r="Z45" s="221"/>
      <c r="AA45" s="221"/>
      <c r="AB45" s="221"/>
      <c r="AC45" s="221"/>
      <c r="AD45" s="221"/>
      <c r="AE45" s="221"/>
      <c r="AF45" s="221"/>
      <c r="AG45" s="221"/>
      <c r="AH45" s="221"/>
      <c r="AI45" s="221"/>
    </row>
    <row r="46" spans="1:35" ht="12.75" customHeight="1" x14ac:dyDescent="0.2">
      <c r="A46" s="719"/>
      <c r="B46" s="720"/>
      <c r="C46" s="720"/>
      <c r="D46" s="720"/>
      <c r="E46" s="720"/>
      <c r="F46" s="720"/>
      <c r="G46" s="720"/>
      <c r="H46" s="720"/>
      <c r="I46" s="720"/>
      <c r="J46" s="720"/>
      <c r="K46" s="720"/>
      <c r="L46" s="720"/>
      <c r="M46" s="720"/>
      <c r="N46" s="720"/>
      <c r="O46" s="720"/>
      <c r="P46" s="720"/>
      <c r="Q46" s="720"/>
      <c r="R46" s="720"/>
      <c r="S46" s="721"/>
      <c r="T46" s="242"/>
      <c r="U46" s="221"/>
      <c r="V46" s="221"/>
      <c r="W46" s="221"/>
      <c r="X46" s="221"/>
      <c r="Y46" s="221"/>
      <c r="Z46" s="221"/>
      <c r="AA46" s="221"/>
      <c r="AB46" s="221"/>
      <c r="AC46" s="221"/>
      <c r="AD46" s="221"/>
      <c r="AE46" s="221"/>
      <c r="AF46" s="221"/>
      <c r="AG46" s="221"/>
      <c r="AH46" s="221"/>
      <c r="AI46" s="221"/>
    </row>
    <row r="47" spans="1:35" ht="12.75" customHeight="1" x14ac:dyDescent="0.2">
      <c r="A47" s="719"/>
      <c r="B47" s="720"/>
      <c r="C47" s="720"/>
      <c r="D47" s="720"/>
      <c r="E47" s="720"/>
      <c r="F47" s="720"/>
      <c r="G47" s="720"/>
      <c r="H47" s="720"/>
      <c r="I47" s="720"/>
      <c r="J47" s="720"/>
      <c r="K47" s="720"/>
      <c r="L47" s="720"/>
      <c r="M47" s="720"/>
      <c r="N47" s="720"/>
      <c r="O47" s="720"/>
      <c r="P47" s="720"/>
      <c r="Q47" s="720"/>
      <c r="R47" s="720"/>
      <c r="S47" s="721"/>
      <c r="T47" s="242"/>
      <c r="U47" s="221"/>
      <c r="V47" s="221"/>
      <c r="W47" s="221"/>
      <c r="X47" s="221"/>
      <c r="Y47" s="221"/>
      <c r="Z47" s="221"/>
      <c r="AA47" s="221"/>
      <c r="AB47" s="221"/>
      <c r="AC47" s="221"/>
      <c r="AD47" s="221"/>
      <c r="AE47" s="221"/>
      <c r="AF47" s="221"/>
      <c r="AG47" s="221"/>
      <c r="AH47" s="221"/>
      <c r="AI47" s="221"/>
    </row>
    <row r="48" spans="1:35" ht="12.75" customHeight="1" x14ac:dyDescent="0.2">
      <c r="A48" s="719"/>
      <c r="B48" s="720"/>
      <c r="C48" s="720"/>
      <c r="D48" s="720"/>
      <c r="E48" s="720"/>
      <c r="F48" s="720"/>
      <c r="G48" s="720"/>
      <c r="H48" s="720"/>
      <c r="I48" s="720"/>
      <c r="J48" s="720"/>
      <c r="K48" s="720"/>
      <c r="L48" s="720"/>
      <c r="M48" s="720"/>
      <c r="N48" s="720"/>
      <c r="O48" s="720"/>
      <c r="P48" s="720"/>
      <c r="Q48" s="720"/>
      <c r="R48" s="720"/>
      <c r="S48" s="721"/>
      <c r="T48" s="242"/>
      <c r="U48" s="221"/>
      <c r="V48" s="221"/>
      <c r="W48" s="221"/>
      <c r="X48" s="221"/>
      <c r="Y48" s="221"/>
      <c r="Z48" s="221"/>
      <c r="AA48" s="221"/>
      <c r="AB48" s="221"/>
      <c r="AC48" s="221"/>
      <c r="AD48" s="221"/>
      <c r="AE48" s="221"/>
      <c r="AF48" s="221"/>
      <c r="AG48" s="221"/>
      <c r="AH48" s="221"/>
      <c r="AI48" s="221"/>
    </row>
    <row r="49" spans="1:35" ht="12.75" customHeight="1" x14ac:dyDescent="0.2">
      <c r="A49" s="719"/>
      <c r="B49" s="720"/>
      <c r="C49" s="720"/>
      <c r="D49" s="720"/>
      <c r="E49" s="720"/>
      <c r="F49" s="720"/>
      <c r="G49" s="720"/>
      <c r="H49" s="720"/>
      <c r="I49" s="720"/>
      <c r="J49" s="720"/>
      <c r="K49" s="720"/>
      <c r="L49" s="720"/>
      <c r="M49" s="720"/>
      <c r="N49" s="720"/>
      <c r="O49" s="720"/>
      <c r="P49" s="720"/>
      <c r="Q49" s="720"/>
      <c r="R49" s="720"/>
      <c r="S49" s="721"/>
      <c r="T49" s="242"/>
      <c r="U49" s="221"/>
      <c r="V49" s="221"/>
      <c r="W49" s="221"/>
      <c r="X49" s="221"/>
      <c r="Y49" s="221"/>
      <c r="Z49" s="221"/>
      <c r="AA49" s="221"/>
      <c r="AB49" s="221"/>
      <c r="AC49" s="221"/>
      <c r="AD49" s="221"/>
      <c r="AE49" s="221"/>
      <c r="AF49" s="221"/>
      <c r="AG49" s="221"/>
      <c r="AH49" s="221"/>
      <c r="AI49" s="221"/>
    </row>
    <row r="50" spans="1:35" ht="12.75" customHeight="1" x14ac:dyDescent="0.2">
      <c r="A50" s="719"/>
      <c r="B50" s="720"/>
      <c r="C50" s="720"/>
      <c r="D50" s="720"/>
      <c r="E50" s="720"/>
      <c r="F50" s="720"/>
      <c r="G50" s="720"/>
      <c r="H50" s="720"/>
      <c r="I50" s="720"/>
      <c r="J50" s="720"/>
      <c r="K50" s="720"/>
      <c r="L50" s="720"/>
      <c r="M50" s="720"/>
      <c r="N50" s="720"/>
      <c r="O50" s="720"/>
      <c r="P50" s="720"/>
      <c r="Q50" s="720"/>
      <c r="R50" s="720"/>
      <c r="S50" s="721"/>
      <c r="T50" s="242"/>
      <c r="U50" s="221"/>
      <c r="V50" s="221"/>
      <c r="W50" s="221"/>
      <c r="X50" s="221"/>
      <c r="Y50" s="221"/>
      <c r="Z50" s="221"/>
      <c r="AA50" s="221"/>
      <c r="AB50" s="221"/>
      <c r="AC50" s="221"/>
      <c r="AD50" s="221"/>
      <c r="AE50" s="221"/>
      <c r="AF50" s="221"/>
      <c r="AG50" s="221"/>
      <c r="AH50" s="221"/>
      <c r="AI50" s="221"/>
    </row>
    <row r="51" spans="1:35" ht="12.75" customHeight="1" x14ac:dyDescent="0.2">
      <c r="A51" s="719"/>
      <c r="B51" s="720"/>
      <c r="C51" s="720"/>
      <c r="D51" s="720"/>
      <c r="E51" s="720"/>
      <c r="F51" s="720"/>
      <c r="G51" s="720"/>
      <c r="H51" s="720"/>
      <c r="I51" s="720"/>
      <c r="J51" s="720"/>
      <c r="K51" s="720"/>
      <c r="L51" s="720"/>
      <c r="M51" s="720"/>
      <c r="N51" s="720"/>
      <c r="O51" s="720"/>
      <c r="P51" s="720"/>
      <c r="Q51" s="720"/>
      <c r="R51" s="720"/>
      <c r="S51" s="721"/>
      <c r="T51" s="242"/>
      <c r="U51" s="221"/>
      <c r="V51" s="221"/>
      <c r="W51" s="221"/>
      <c r="X51" s="221"/>
      <c r="Y51" s="221"/>
      <c r="Z51" s="221"/>
      <c r="AA51" s="221"/>
      <c r="AB51" s="221"/>
      <c r="AC51" s="221"/>
      <c r="AD51" s="221"/>
      <c r="AE51" s="221"/>
      <c r="AF51" s="221"/>
      <c r="AG51" s="221"/>
      <c r="AH51" s="221"/>
      <c r="AI51" s="221"/>
    </row>
    <row r="52" spans="1:35" ht="12.75" customHeight="1" x14ac:dyDescent="0.2">
      <c r="A52" s="719"/>
      <c r="B52" s="720"/>
      <c r="C52" s="720"/>
      <c r="D52" s="720"/>
      <c r="E52" s="720"/>
      <c r="F52" s="720"/>
      <c r="G52" s="720"/>
      <c r="H52" s="720"/>
      <c r="I52" s="720"/>
      <c r="J52" s="720"/>
      <c r="K52" s="720"/>
      <c r="L52" s="720"/>
      <c r="M52" s="720"/>
      <c r="N52" s="720"/>
      <c r="O52" s="720"/>
      <c r="P52" s="720"/>
      <c r="Q52" s="720"/>
      <c r="R52" s="720"/>
      <c r="S52" s="721"/>
      <c r="T52" s="242"/>
      <c r="U52" s="221"/>
      <c r="V52" s="221"/>
      <c r="W52" s="221"/>
      <c r="X52" s="221"/>
      <c r="Y52" s="221"/>
      <c r="Z52" s="221"/>
      <c r="AA52" s="221"/>
      <c r="AB52" s="221"/>
      <c r="AC52" s="221"/>
      <c r="AD52" s="221"/>
      <c r="AE52" s="221"/>
      <c r="AF52" s="221"/>
      <c r="AG52" s="221"/>
      <c r="AH52" s="221"/>
      <c r="AI52" s="221"/>
    </row>
    <row r="53" spans="1:35" ht="12.75" customHeight="1" x14ac:dyDescent="0.2">
      <c r="A53" s="719"/>
      <c r="B53" s="720"/>
      <c r="C53" s="720"/>
      <c r="D53" s="720"/>
      <c r="E53" s="720"/>
      <c r="F53" s="720"/>
      <c r="G53" s="720"/>
      <c r="H53" s="720"/>
      <c r="I53" s="720"/>
      <c r="J53" s="720"/>
      <c r="K53" s="720"/>
      <c r="L53" s="720"/>
      <c r="M53" s="720"/>
      <c r="N53" s="720"/>
      <c r="O53" s="720"/>
      <c r="P53" s="720"/>
      <c r="Q53" s="720"/>
      <c r="R53" s="720"/>
      <c r="S53" s="721"/>
      <c r="T53" s="242"/>
      <c r="U53" s="221"/>
      <c r="V53" s="221"/>
      <c r="W53" s="221"/>
      <c r="X53" s="221"/>
      <c r="Y53" s="221"/>
      <c r="Z53" s="221"/>
      <c r="AA53" s="221"/>
      <c r="AB53" s="221"/>
      <c r="AC53" s="221"/>
      <c r="AD53" s="221"/>
      <c r="AE53" s="221"/>
      <c r="AF53" s="221"/>
      <c r="AG53" s="221"/>
      <c r="AH53" s="221"/>
      <c r="AI53" s="221"/>
    </row>
    <row r="54" spans="1:35" ht="12.75" customHeight="1" x14ac:dyDescent="0.2">
      <c r="A54" s="719"/>
      <c r="B54" s="720"/>
      <c r="C54" s="720"/>
      <c r="D54" s="720"/>
      <c r="E54" s="720"/>
      <c r="F54" s="720"/>
      <c r="G54" s="720"/>
      <c r="H54" s="720"/>
      <c r="I54" s="720"/>
      <c r="J54" s="720"/>
      <c r="K54" s="720"/>
      <c r="L54" s="720"/>
      <c r="M54" s="720"/>
      <c r="N54" s="720"/>
      <c r="O54" s="720"/>
      <c r="P54" s="720"/>
      <c r="Q54" s="720"/>
      <c r="R54" s="720"/>
      <c r="S54" s="721"/>
      <c r="T54" s="242"/>
      <c r="U54" s="221"/>
      <c r="V54" s="221"/>
      <c r="W54" s="221"/>
      <c r="X54" s="221"/>
      <c r="Y54" s="221"/>
      <c r="Z54" s="221"/>
      <c r="AA54" s="221"/>
      <c r="AB54" s="221"/>
      <c r="AC54" s="221"/>
      <c r="AD54" s="221"/>
      <c r="AE54" s="221"/>
      <c r="AF54" s="221"/>
      <c r="AG54" s="221"/>
      <c r="AH54" s="221"/>
      <c r="AI54" s="221"/>
    </row>
    <row r="55" spans="1:35" ht="12.75" customHeight="1" x14ac:dyDescent="0.2">
      <c r="A55" s="719"/>
      <c r="B55" s="720"/>
      <c r="C55" s="720"/>
      <c r="D55" s="720"/>
      <c r="E55" s="720"/>
      <c r="F55" s="720"/>
      <c r="G55" s="720"/>
      <c r="H55" s="720"/>
      <c r="I55" s="720"/>
      <c r="J55" s="720"/>
      <c r="K55" s="720"/>
      <c r="L55" s="720"/>
      <c r="M55" s="720"/>
      <c r="N55" s="720"/>
      <c r="O55" s="720"/>
      <c r="P55" s="720"/>
      <c r="Q55" s="720"/>
      <c r="R55" s="720"/>
      <c r="S55" s="721"/>
      <c r="T55" s="242"/>
      <c r="U55" s="221"/>
      <c r="V55" s="221"/>
      <c r="W55" s="221"/>
      <c r="X55" s="221"/>
      <c r="Y55" s="221"/>
      <c r="Z55" s="221"/>
      <c r="AA55" s="221"/>
      <c r="AB55" s="221"/>
      <c r="AC55" s="221"/>
      <c r="AD55" s="221"/>
      <c r="AE55" s="221"/>
      <c r="AF55" s="221"/>
      <c r="AG55" s="221"/>
      <c r="AH55" s="221"/>
      <c r="AI55" s="221"/>
    </row>
    <row r="56" spans="1:35" ht="12.75" customHeight="1" x14ac:dyDescent="0.2">
      <c r="A56" s="719"/>
      <c r="B56" s="720"/>
      <c r="C56" s="720"/>
      <c r="D56" s="720"/>
      <c r="E56" s="720"/>
      <c r="F56" s="720"/>
      <c r="G56" s="720"/>
      <c r="H56" s="720"/>
      <c r="I56" s="720"/>
      <c r="J56" s="720"/>
      <c r="K56" s="720"/>
      <c r="L56" s="720"/>
      <c r="M56" s="720"/>
      <c r="N56" s="720"/>
      <c r="O56" s="720"/>
      <c r="P56" s="720"/>
      <c r="Q56" s="720"/>
      <c r="R56" s="720"/>
      <c r="S56" s="721"/>
      <c r="T56" s="242"/>
      <c r="U56" s="221"/>
      <c r="V56" s="221"/>
      <c r="W56" s="221"/>
      <c r="X56" s="221"/>
      <c r="Y56" s="221"/>
      <c r="Z56" s="221"/>
      <c r="AA56" s="221"/>
      <c r="AB56" s="221"/>
      <c r="AC56" s="221"/>
      <c r="AD56" s="221"/>
      <c r="AE56" s="221"/>
      <c r="AF56" s="221"/>
      <c r="AG56" s="221"/>
      <c r="AH56" s="221"/>
      <c r="AI56" s="221"/>
    </row>
    <row r="57" spans="1:35" ht="12.75" customHeight="1" x14ac:dyDescent="0.2">
      <c r="A57" s="719"/>
      <c r="B57" s="720"/>
      <c r="C57" s="720"/>
      <c r="D57" s="720"/>
      <c r="E57" s="720"/>
      <c r="F57" s="720"/>
      <c r="G57" s="720"/>
      <c r="H57" s="720"/>
      <c r="I57" s="720"/>
      <c r="J57" s="720"/>
      <c r="K57" s="720"/>
      <c r="L57" s="720"/>
      <c r="M57" s="720"/>
      <c r="N57" s="720"/>
      <c r="O57" s="720"/>
      <c r="P57" s="720"/>
      <c r="Q57" s="720"/>
      <c r="R57" s="720"/>
      <c r="S57" s="721"/>
      <c r="T57" s="242"/>
      <c r="U57" s="221"/>
      <c r="V57" s="221"/>
      <c r="W57" s="221"/>
      <c r="X57" s="221"/>
      <c r="Y57" s="221"/>
      <c r="Z57" s="221"/>
      <c r="AA57" s="221"/>
      <c r="AB57" s="221"/>
      <c r="AC57" s="221"/>
      <c r="AD57" s="221"/>
      <c r="AE57" s="221"/>
      <c r="AF57" s="221"/>
      <c r="AG57" s="221"/>
      <c r="AH57" s="221"/>
      <c r="AI57" s="221"/>
    </row>
    <row r="58" spans="1:35" ht="12.75" customHeight="1" x14ac:dyDescent="0.2">
      <c r="A58" s="719"/>
      <c r="B58" s="720"/>
      <c r="C58" s="720"/>
      <c r="D58" s="720"/>
      <c r="E58" s="720"/>
      <c r="F58" s="720"/>
      <c r="G58" s="720"/>
      <c r="H58" s="720"/>
      <c r="I58" s="720"/>
      <c r="J58" s="720"/>
      <c r="K58" s="720"/>
      <c r="L58" s="720"/>
      <c r="M58" s="720"/>
      <c r="N58" s="720"/>
      <c r="O58" s="720"/>
      <c r="P58" s="720"/>
      <c r="Q58" s="720"/>
      <c r="R58" s="720"/>
      <c r="S58" s="721"/>
      <c r="T58" s="242"/>
      <c r="U58" s="221"/>
      <c r="V58" s="221"/>
      <c r="W58" s="221"/>
      <c r="X58" s="221"/>
      <c r="Y58" s="221"/>
      <c r="Z58" s="221"/>
      <c r="AA58" s="221"/>
      <c r="AB58" s="221"/>
      <c r="AC58" s="221"/>
      <c r="AD58" s="221"/>
      <c r="AE58" s="221"/>
      <c r="AF58" s="221"/>
      <c r="AG58" s="221"/>
      <c r="AH58" s="221"/>
      <c r="AI58" s="221"/>
    </row>
    <row r="59" spans="1:35" ht="12.75" customHeight="1" x14ac:dyDescent="0.2">
      <c r="A59" s="719"/>
      <c r="B59" s="720"/>
      <c r="C59" s="720"/>
      <c r="D59" s="720"/>
      <c r="E59" s="720"/>
      <c r="F59" s="720"/>
      <c r="G59" s="720"/>
      <c r="H59" s="720"/>
      <c r="I59" s="720"/>
      <c r="J59" s="720"/>
      <c r="K59" s="720"/>
      <c r="L59" s="720"/>
      <c r="M59" s="720"/>
      <c r="N59" s="720"/>
      <c r="O59" s="720"/>
      <c r="P59" s="720"/>
      <c r="Q59" s="720"/>
      <c r="R59" s="720"/>
      <c r="S59" s="721"/>
      <c r="T59" s="242"/>
      <c r="U59" s="221"/>
      <c r="V59" s="221"/>
      <c r="W59" s="221"/>
      <c r="X59" s="221"/>
      <c r="Y59" s="221"/>
      <c r="Z59" s="221"/>
      <c r="AA59" s="221"/>
      <c r="AB59" s="221"/>
      <c r="AC59" s="221"/>
      <c r="AD59" s="221"/>
      <c r="AE59" s="221"/>
      <c r="AF59" s="221"/>
      <c r="AG59" s="221"/>
      <c r="AH59" s="221"/>
      <c r="AI59" s="221"/>
    </row>
    <row r="60" spans="1:35" ht="12.75" customHeight="1" x14ac:dyDescent="0.2">
      <c r="A60" s="719"/>
      <c r="B60" s="720"/>
      <c r="C60" s="720"/>
      <c r="D60" s="720"/>
      <c r="E60" s="720"/>
      <c r="F60" s="720"/>
      <c r="G60" s="720"/>
      <c r="H60" s="720"/>
      <c r="I60" s="720"/>
      <c r="J60" s="720"/>
      <c r="K60" s="720"/>
      <c r="L60" s="720"/>
      <c r="M60" s="720"/>
      <c r="N60" s="720"/>
      <c r="O60" s="720"/>
      <c r="P60" s="720"/>
      <c r="Q60" s="720"/>
      <c r="R60" s="720"/>
      <c r="S60" s="721"/>
      <c r="T60" s="242"/>
      <c r="U60" s="221"/>
      <c r="V60" s="221"/>
      <c r="W60" s="221"/>
      <c r="X60" s="221"/>
      <c r="Y60" s="221"/>
      <c r="Z60" s="221"/>
      <c r="AA60" s="221"/>
      <c r="AB60" s="221"/>
      <c r="AC60" s="221"/>
      <c r="AD60" s="221"/>
      <c r="AE60" s="221"/>
      <c r="AF60" s="221"/>
      <c r="AG60" s="221"/>
      <c r="AH60" s="221"/>
      <c r="AI60" s="221"/>
    </row>
    <row r="61" spans="1:35" ht="12.75" customHeight="1" x14ac:dyDescent="0.2">
      <c r="A61" s="719"/>
      <c r="B61" s="720"/>
      <c r="C61" s="720"/>
      <c r="D61" s="720"/>
      <c r="E61" s="720"/>
      <c r="F61" s="720"/>
      <c r="G61" s="720"/>
      <c r="H61" s="720"/>
      <c r="I61" s="720"/>
      <c r="J61" s="720"/>
      <c r="K61" s="720"/>
      <c r="L61" s="720"/>
      <c r="M61" s="720"/>
      <c r="N61" s="720"/>
      <c r="O61" s="720"/>
      <c r="P61" s="720"/>
      <c r="Q61" s="720"/>
      <c r="R61" s="720"/>
      <c r="S61" s="721"/>
      <c r="T61" s="242"/>
      <c r="U61" s="221"/>
      <c r="V61" s="221"/>
      <c r="W61" s="221"/>
      <c r="X61" s="221"/>
      <c r="Y61" s="221"/>
      <c r="Z61" s="221"/>
      <c r="AA61" s="221"/>
      <c r="AB61" s="221"/>
      <c r="AC61" s="221"/>
      <c r="AD61" s="221"/>
      <c r="AE61" s="221"/>
      <c r="AF61" s="221"/>
      <c r="AG61" s="221"/>
      <c r="AH61" s="221"/>
      <c r="AI61" s="221"/>
    </row>
    <row r="62" spans="1:35" ht="12.75" customHeight="1" x14ac:dyDescent="0.2">
      <c r="A62" s="719"/>
      <c r="B62" s="720"/>
      <c r="C62" s="720"/>
      <c r="D62" s="720"/>
      <c r="E62" s="720"/>
      <c r="F62" s="720"/>
      <c r="G62" s="720"/>
      <c r="H62" s="720"/>
      <c r="I62" s="720"/>
      <c r="J62" s="720"/>
      <c r="K62" s="720"/>
      <c r="L62" s="720"/>
      <c r="M62" s="720"/>
      <c r="N62" s="720"/>
      <c r="O62" s="720"/>
      <c r="P62" s="720"/>
      <c r="Q62" s="720"/>
      <c r="R62" s="720"/>
      <c r="S62" s="721"/>
      <c r="T62" s="242"/>
      <c r="U62" s="221"/>
      <c r="V62" s="221"/>
      <c r="W62" s="221"/>
      <c r="X62" s="221"/>
      <c r="Y62" s="221"/>
      <c r="Z62" s="221"/>
      <c r="AA62" s="221"/>
      <c r="AB62" s="221"/>
      <c r="AC62" s="221"/>
      <c r="AD62" s="221"/>
      <c r="AE62" s="221"/>
      <c r="AF62" s="221"/>
      <c r="AG62" s="221"/>
      <c r="AH62" s="221"/>
      <c r="AI62" s="221"/>
    </row>
    <row r="63" spans="1:35" ht="12.75" customHeight="1" x14ac:dyDescent="0.2">
      <c r="A63" s="722"/>
      <c r="B63" s="723"/>
      <c r="C63" s="723"/>
      <c r="D63" s="723"/>
      <c r="E63" s="723"/>
      <c r="F63" s="723"/>
      <c r="G63" s="723"/>
      <c r="H63" s="723"/>
      <c r="I63" s="723"/>
      <c r="J63" s="723"/>
      <c r="K63" s="723"/>
      <c r="L63" s="723"/>
      <c r="M63" s="723"/>
      <c r="N63" s="723"/>
      <c r="O63" s="723"/>
      <c r="P63" s="723"/>
      <c r="Q63" s="723"/>
      <c r="R63" s="723"/>
      <c r="S63" s="724"/>
      <c r="T63" s="544"/>
      <c r="U63" s="225"/>
      <c r="V63" s="225"/>
      <c r="W63" s="225"/>
      <c r="X63" s="225"/>
      <c r="Y63" s="225"/>
      <c r="Z63" s="225"/>
      <c r="AA63" s="225"/>
      <c r="AB63" s="225"/>
      <c r="AC63" s="225"/>
      <c r="AD63" s="225"/>
      <c r="AE63" s="225"/>
      <c r="AF63" s="225"/>
      <c r="AG63" s="225"/>
      <c r="AH63" s="225"/>
      <c r="AI63" s="225"/>
    </row>
    <row r="64" spans="1:35" ht="12.75" customHeight="1" x14ac:dyDescent="0.2"/>
    <row r="65" ht="12.75" customHeight="1" x14ac:dyDescent="0.2"/>
    <row r="66" ht="12.75" customHeight="1" x14ac:dyDescent="0.2"/>
    <row r="67" ht="12.75" customHeight="1" x14ac:dyDescent="0.2"/>
    <row r="68" ht="12.75" customHeight="1" x14ac:dyDescent="0.2"/>
  </sheetData>
  <sheetProtection algorithmName="SHA-512" hashValue="tvx2rNa+fy1eMqT15XCDtxzrJDrqDj2V+L3lhg5Ee/1pUJfGOv0l7NRhbwrpAIvCfim65HalFR+GtutY/GJGlg==" saltValue="S/D6LbMqUXvb6Qg9qpgXuA==" spinCount="100000" sheet="1" scenarios="1" insertHyperlinks="0"/>
  <protectedRanges>
    <protectedRange sqref="A7:S63 T1:AI63" name="YellowZone"/>
  </protectedRanges>
  <mergeCells count="4">
    <mergeCell ref="A1:S1"/>
    <mergeCell ref="D3:J3"/>
    <mergeCell ref="O3:S3"/>
    <mergeCell ref="A5:S6"/>
  </mergeCells>
  <hyperlinks>
    <hyperlink ref="A7" location="'Cover Sheet'!A1" display="BACK to COVER SHEET" xr:uid="{6B6652D8-D8BD-4BD7-A294-057C6DC27580}"/>
  </hyperlinks>
  <pageMargins left="0.39370078740157483" right="0.39370078740157483" top="0.39370078740157483" bottom="0.39370078740157483" header="0" footer="0"/>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38"/>
  <dimension ref="A1:X42"/>
  <sheetViews>
    <sheetView showGridLines="0" workbookViewId="0">
      <selection activeCell="R3" sqref="R3"/>
    </sheetView>
  </sheetViews>
  <sheetFormatPr defaultColWidth="14.42578125" defaultRowHeight="15" customHeight="1" x14ac:dyDescent="0.2"/>
  <cols>
    <col min="1" max="21" width="5" customWidth="1"/>
    <col min="22" max="22" width="6.28515625" customWidth="1"/>
    <col min="23" max="38" width="5" customWidth="1"/>
  </cols>
  <sheetData>
    <row r="1" spans="1:24" ht="12.75" customHeight="1" x14ac:dyDescent="0.2">
      <c r="A1" s="1090" t="s">
        <v>751</v>
      </c>
      <c r="B1" s="772"/>
      <c r="C1" s="772"/>
      <c r="D1" s="772"/>
      <c r="E1" s="772"/>
      <c r="F1" s="772"/>
      <c r="G1" s="772"/>
      <c r="H1" s="772"/>
      <c r="I1" s="772"/>
      <c r="J1" s="772"/>
      <c r="K1" s="772"/>
      <c r="L1" s="772"/>
      <c r="M1" s="772"/>
      <c r="N1" s="772"/>
      <c r="O1" s="772"/>
      <c r="P1" s="772"/>
      <c r="Q1" s="772"/>
      <c r="R1" s="772"/>
      <c r="S1" s="773"/>
      <c r="T1" s="495"/>
      <c r="U1" s="409"/>
      <c r="V1" s="409"/>
      <c r="W1" s="409"/>
      <c r="X1" s="409"/>
    </row>
    <row r="2" spans="1:24" ht="12.75" customHeight="1" x14ac:dyDescent="0.2">
      <c r="A2" s="725"/>
      <c r="B2" s="726"/>
      <c r="C2" s="726"/>
      <c r="D2" s="726"/>
      <c r="E2" s="726"/>
      <c r="F2" s="726"/>
      <c r="G2" s="726"/>
      <c r="H2" s="726"/>
      <c r="I2" s="726"/>
      <c r="J2" s="726"/>
      <c r="K2" s="726"/>
      <c r="L2" s="726"/>
      <c r="M2" s="726"/>
      <c r="N2" s="726"/>
      <c r="O2" s="726"/>
      <c r="P2" s="726"/>
      <c r="Q2" s="726"/>
      <c r="R2" s="726"/>
      <c r="S2" s="727"/>
      <c r="T2" s="494"/>
      <c r="U2" s="8"/>
      <c r="V2" s="8"/>
      <c r="W2" s="8"/>
      <c r="X2" s="8"/>
    </row>
    <row r="3" spans="1:24" ht="12.75" customHeight="1" x14ac:dyDescent="0.2">
      <c r="A3" s="728"/>
      <c r="B3" s="203" t="s">
        <v>752</v>
      </c>
      <c r="C3" s="203"/>
      <c r="D3" s="203"/>
      <c r="E3" s="203"/>
      <c r="F3" s="203"/>
      <c r="G3" s="203"/>
      <c r="H3" s="203"/>
      <c r="I3" s="203"/>
      <c r="J3" s="203"/>
      <c r="K3" s="203"/>
      <c r="L3" s="203"/>
      <c r="M3" s="203"/>
      <c r="N3" s="203"/>
      <c r="O3" s="203"/>
      <c r="P3" s="203"/>
      <c r="Q3" s="8"/>
      <c r="R3" s="729" t="s">
        <v>753</v>
      </c>
      <c r="S3" s="730"/>
      <c r="T3" s="494"/>
      <c r="U3" s="8"/>
      <c r="V3" s="8"/>
      <c r="W3" s="8"/>
      <c r="X3" s="8"/>
    </row>
    <row r="4" spans="1:24" ht="12.75" customHeight="1" x14ac:dyDescent="0.2">
      <c r="A4" s="728"/>
      <c r="B4" s="8" t="s">
        <v>754</v>
      </c>
      <c r="C4" s="203"/>
      <c r="D4" s="203"/>
      <c r="E4" s="203"/>
      <c r="F4" s="203"/>
      <c r="G4" s="203"/>
      <c r="H4" s="203"/>
      <c r="I4" s="203"/>
      <c r="J4" s="203"/>
      <c r="K4" s="203"/>
      <c r="L4" s="203"/>
      <c r="M4" s="203"/>
      <c r="N4" s="203"/>
      <c r="O4" s="203"/>
      <c r="P4" s="203"/>
      <c r="Q4" s="203"/>
      <c r="R4" s="203"/>
      <c r="S4" s="730"/>
      <c r="T4" s="494"/>
      <c r="U4" s="8"/>
      <c r="V4" s="8"/>
      <c r="W4" s="8"/>
      <c r="X4" s="8"/>
    </row>
    <row r="5" spans="1:24" ht="12.75" customHeight="1" x14ac:dyDescent="0.2">
      <c r="A5" s="728"/>
      <c r="B5" s="8"/>
      <c r="C5" s="203"/>
      <c r="D5" s="203"/>
      <c r="E5" s="203"/>
      <c r="F5" s="203"/>
      <c r="G5" s="203"/>
      <c r="H5" s="203"/>
      <c r="I5" s="203"/>
      <c r="J5" s="203"/>
      <c r="K5" s="203"/>
      <c r="L5" s="203"/>
      <c r="M5" s="203"/>
      <c r="N5" s="203"/>
      <c r="O5" s="203"/>
      <c r="P5" s="203"/>
      <c r="Q5" s="203"/>
      <c r="R5" s="203"/>
      <c r="S5" s="730"/>
      <c r="T5" s="494"/>
      <c r="U5" s="8"/>
      <c r="V5" s="8"/>
      <c r="W5" s="8"/>
      <c r="X5" s="8"/>
    </row>
    <row r="6" spans="1:24" ht="12.75" customHeight="1" x14ac:dyDescent="0.2">
      <c r="A6" s="728"/>
      <c r="B6" s="203" t="s">
        <v>755</v>
      </c>
      <c r="C6" s="203"/>
      <c r="D6" s="203"/>
      <c r="E6" s="203"/>
      <c r="F6" s="203"/>
      <c r="G6" s="203"/>
      <c r="H6" s="203"/>
      <c r="I6" s="203"/>
      <c r="J6" s="203"/>
      <c r="K6" s="203"/>
      <c r="L6" s="203"/>
      <c r="M6" s="203"/>
      <c r="N6" s="203"/>
      <c r="O6" s="203"/>
      <c r="P6" s="203"/>
      <c r="Q6" s="203"/>
      <c r="R6" s="203"/>
      <c r="S6" s="730"/>
      <c r="T6" s="494"/>
      <c r="U6" s="8"/>
      <c r="V6" s="8"/>
      <c r="W6" s="8"/>
      <c r="X6" s="8"/>
    </row>
    <row r="7" spans="1:24" ht="12.75" customHeight="1" x14ac:dyDescent="0.2">
      <c r="A7" s="728"/>
      <c r="B7" s="8" t="s">
        <v>756</v>
      </c>
      <c r="C7" s="203"/>
      <c r="D7" s="203"/>
      <c r="E7" s="203"/>
      <c r="F7" s="203"/>
      <c r="G7" s="203"/>
      <c r="H7" s="203"/>
      <c r="I7" s="203"/>
      <c r="J7" s="203"/>
      <c r="K7" s="203"/>
      <c r="L7" s="203"/>
      <c r="M7" s="203"/>
      <c r="N7" s="203"/>
      <c r="O7" s="203"/>
      <c r="P7" s="203"/>
      <c r="Q7" s="203"/>
      <c r="R7" s="203"/>
      <c r="S7" s="730"/>
      <c r="T7" s="494"/>
      <c r="U7" s="8"/>
      <c r="V7" s="8"/>
      <c r="W7" s="8"/>
      <c r="X7" s="8"/>
    </row>
    <row r="8" spans="1:24" ht="12.75" customHeight="1" x14ac:dyDescent="0.2">
      <c r="A8" s="728"/>
      <c r="B8" s="8" t="s">
        <v>757</v>
      </c>
      <c r="C8" s="203"/>
      <c r="D8" s="203"/>
      <c r="E8" s="203"/>
      <c r="F8" s="203"/>
      <c r="G8" s="203"/>
      <c r="H8" s="203"/>
      <c r="I8" s="203"/>
      <c r="J8" s="203"/>
      <c r="K8" s="203"/>
      <c r="L8" s="203"/>
      <c r="M8" s="203"/>
      <c r="N8" s="203"/>
      <c r="O8" s="203"/>
      <c r="P8" s="203"/>
      <c r="Q8" s="203"/>
      <c r="R8" s="203"/>
      <c r="S8" s="730"/>
      <c r="T8" s="494"/>
      <c r="U8" s="8"/>
      <c r="V8" s="8"/>
      <c r="W8" s="8"/>
      <c r="X8" s="8"/>
    </row>
    <row r="9" spans="1:24" ht="12.75" customHeight="1" x14ac:dyDescent="0.2">
      <c r="A9" s="728"/>
      <c r="B9" s="8"/>
      <c r="C9" s="203"/>
      <c r="D9" s="203"/>
      <c r="E9" s="203"/>
      <c r="F9" s="203"/>
      <c r="G9" s="203"/>
      <c r="H9" s="203"/>
      <c r="I9" s="203"/>
      <c r="J9" s="203"/>
      <c r="K9" s="203"/>
      <c r="L9" s="203"/>
      <c r="M9" s="203"/>
      <c r="N9" s="203"/>
      <c r="O9" s="203"/>
      <c r="P9" s="203"/>
      <c r="Q9" s="203"/>
      <c r="R9" s="203"/>
      <c r="S9" s="730"/>
      <c r="T9" s="494"/>
      <c r="U9" s="8"/>
      <c r="V9" s="8"/>
      <c r="W9" s="8"/>
      <c r="X9" s="8"/>
    </row>
    <row r="10" spans="1:24" ht="12.75" customHeight="1" x14ac:dyDescent="0.2">
      <c r="A10" s="728"/>
      <c r="B10" s="203" t="s">
        <v>758</v>
      </c>
      <c r="C10" s="203"/>
      <c r="D10" s="203"/>
      <c r="E10" s="203"/>
      <c r="F10" s="203"/>
      <c r="G10" s="203"/>
      <c r="H10" s="203"/>
      <c r="I10" s="203"/>
      <c r="J10" s="203"/>
      <c r="K10" s="203"/>
      <c r="L10" s="203"/>
      <c r="M10" s="203"/>
      <c r="N10" s="203"/>
      <c r="O10" s="203"/>
      <c r="P10" s="203"/>
      <c r="Q10" s="203"/>
      <c r="R10" s="203"/>
      <c r="S10" s="730"/>
      <c r="T10" s="494"/>
      <c r="U10" s="8"/>
      <c r="V10" s="8"/>
      <c r="W10" s="8"/>
      <c r="X10" s="8"/>
    </row>
    <row r="11" spans="1:24" ht="12.75" customHeight="1" x14ac:dyDescent="0.2">
      <c r="A11" s="728"/>
      <c r="B11" s="8" t="s">
        <v>759</v>
      </c>
      <c r="C11" s="203"/>
      <c r="D11" s="203"/>
      <c r="E11" s="203"/>
      <c r="F11" s="203"/>
      <c r="G11" s="203"/>
      <c r="H11" s="203"/>
      <c r="I11" s="203"/>
      <c r="J11" s="203"/>
      <c r="K11" s="203"/>
      <c r="L11" s="203"/>
      <c r="M11" s="203"/>
      <c r="N11" s="203"/>
      <c r="O11" s="203"/>
      <c r="P11" s="203"/>
      <c r="Q11" s="203"/>
      <c r="R11" s="203"/>
      <c r="S11" s="730"/>
      <c r="T11" s="494"/>
      <c r="U11" s="8"/>
      <c r="V11" s="8"/>
      <c r="W11" s="8"/>
      <c r="X11" s="8"/>
    </row>
    <row r="12" spans="1:24" ht="12.75" customHeight="1" x14ac:dyDescent="0.2">
      <c r="A12" s="728"/>
      <c r="B12" s="203" t="s">
        <v>760</v>
      </c>
      <c r="C12" s="203"/>
      <c r="D12" s="203"/>
      <c r="E12" s="203"/>
      <c r="F12" s="203"/>
      <c r="G12" s="203"/>
      <c r="H12" s="203"/>
      <c r="I12" s="203"/>
      <c r="J12" s="203"/>
      <c r="K12" s="203"/>
      <c r="L12" s="203"/>
      <c r="M12" s="203"/>
      <c r="N12" s="203"/>
      <c r="O12" s="203"/>
      <c r="P12" s="203"/>
      <c r="Q12" s="203"/>
      <c r="R12" s="203"/>
      <c r="S12" s="730"/>
      <c r="T12" s="494"/>
      <c r="U12" s="8"/>
      <c r="V12" s="8"/>
      <c r="W12" s="8"/>
      <c r="X12" s="8"/>
    </row>
    <row r="13" spans="1:24" ht="12.75" customHeight="1" x14ac:dyDescent="0.2">
      <c r="A13" s="728"/>
      <c r="B13" s="203" t="s">
        <v>761</v>
      </c>
      <c r="C13" s="203"/>
      <c r="D13" s="203"/>
      <c r="E13" s="203"/>
      <c r="F13" s="203"/>
      <c r="G13" s="203"/>
      <c r="H13" s="203"/>
      <c r="I13" s="203"/>
      <c r="J13" s="203"/>
      <c r="K13" s="203"/>
      <c r="L13" s="203"/>
      <c r="M13" s="203"/>
      <c r="N13" s="203"/>
      <c r="O13" s="203"/>
      <c r="P13" s="203"/>
      <c r="Q13" s="203"/>
      <c r="R13" s="203"/>
      <c r="S13" s="730"/>
      <c r="T13" s="494"/>
      <c r="U13" s="8"/>
      <c r="V13" s="8"/>
      <c r="W13" s="8"/>
      <c r="X13" s="8"/>
    </row>
    <row r="14" spans="1:24" ht="12.75" customHeight="1" x14ac:dyDescent="0.2">
      <c r="A14" s="728"/>
      <c r="B14" s="203"/>
      <c r="C14" s="203"/>
      <c r="D14" s="203"/>
      <c r="E14" s="203"/>
      <c r="F14" s="203"/>
      <c r="G14" s="203"/>
      <c r="H14" s="203"/>
      <c r="I14" s="203"/>
      <c r="J14" s="203"/>
      <c r="K14" s="203"/>
      <c r="L14" s="203"/>
      <c r="M14" s="203"/>
      <c r="N14" s="203"/>
      <c r="O14" s="203"/>
      <c r="P14" s="203"/>
      <c r="Q14" s="203"/>
      <c r="R14" s="203"/>
      <c r="S14" s="730"/>
      <c r="T14" s="494"/>
      <c r="U14" s="8"/>
      <c r="V14" s="8"/>
      <c r="W14" s="8"/>
      <c r="X14" s="8"/>
    </row>
    <row r="15" spans="1:24" ht="12.75" customHeight="1" x14ac:dyDescent="0.2">
      <c r="A15" s="728"/>
      <c r="B15" s="203" t="s">
        <v>762</v>
      </c>
      <c r="C15" s="203"/>
      <c r="D15" s="203"/>
      <c r="E15" s="203"/>
      <c r="F15" s="203"/>
      <c r="G15" s="203"/>
      <c r="H15" s="203"/>
      <c r="I15" s="203"/>
      <c r="J15" s="203"/>
      <c r="K15" s="203"/>
      <c r="L15" s="203"/>
      <c r="M15" s="203"/>
      <c r="N15" s="203"/>
      <c r="O15" s="203"/>
      <c r="P15" s="203"/>
      <c r="Q15" s="203"/>
      <c r="R15" s="203"/>
      <c r="S15" s="730"/>
      <c r="T15" s="494"/>
      <c r="U15" s="8"/>
      <c r="V15" s="8"/>
      <c r="W15" s="8"/>
      <c r="X15" s="8"/>
    </row>
    <row r="16" spans="1:24" ht="12.75" customHeight="1" x14ac:dyDescent="0.2">
      <c r="A16" s="728"/>
      <c r="B16" s="8" t="s">
        <v>763</v>
      </c>
      <c r="C16" s="203"/>
      <c r="D16" s="203"/>
      <c r="E16" s="203"/>
      <c r="F16" s="203"/>
      <c r="G16" s="203"/>
      <c r="H16" s="203"/>
      <c r="I16" s="203"/>
      <c r="J16" s="203"/>
      <c r="K16" s="203"/>
      <c r="L16" s="203"/>
      <c r="M16" s="203"/>
      <c r="N16" s="203"/>
      <c r="O16" s="203"/>
      <c r="P16" s="203"/>
      <c r="Q16" s="203"/>
      <c r="R16" s="203"/>
      <c r="S16" s="730"/>
      <c r="T16" s="494"/>
      <c r="U16" s="8"/>
      <c r="V16" s="8"/>
      <c r="W16" s="8"/>
      <c r="X16" s="8"/>
    </row>
    <row r="17" spans="1:24" ht="12.75" customHeight="1" x14ac:dyDescent="0.2">
      <c r="A17" s="728"/>
      <c r="B17" s="8" t="s">
        <v>764</v>
      </c>
      <c r="C17" s="203"/>
      <c r="D17" s="203"/>
      <c r="E17" s="203"/>
      <c r="F17" s="203"/>
      <c r="G17" s="203"/>
      <c r="H17" s="203"/>
      <c r="I17" s="203"/>
      <c r="J17" s="203"/>
      <c r="K17" s="203"/>
      <c r="L17" s="203"/>
      <c r="M17" s="203"/>
      <c r="N17" s="203"/>
      <c r="O17" s="203"/>
      <c r="P17" s="203"/>
      <c r="Q17" s="203"/>
      <c r="R17" s="203"/>
      <c r="S17" s="730"/>
      <c r="T17" s="494"/>
      <c r="U17" s="8"/>
      <c r="V17" s="8"/>
      <c r="W17" s="8"/>
      <c r="X17" s="8"/>
    </row>
    <row r="18" spans="1:24" ht="12.75" customHeight="1" x14ac:dyDescent="0.2">
      <c r="A18" s="728"/>
      <c r="B18" s="8" t="s">
        <v>765</v>
      </c>
      <c r="C18" s="203"/>
      <c r="D18" s="203"/>
      <c r="E18" s="203"/>
      <c r="F18" s="203"/>
      <c r="G18" s="203"/>
      <c r="H18" s="203"/>
      <c r="I18" s="203"/>
      <c r="J18" s="203"/>
      <c r="K18" s="203"/>
      <c r="L18" s="203"/>
      <c r="M18" s="203"/>
      <c r="N18" s="203"/>
      <c r="O18" s="203"/>
      <c r="P18" s="203"/>
      <c r="Q18" s="203"/>
      <c r="R18" s="203"/>
      <c r="S18" s="730"/>
      <c r="T18" s="494"/>
      <c r="U18" s="8"/>
      <c r="V18" s="8"/>
      <c r="W18" s="8"/>
      <c r="X18" s="8"/>
    </row>
    <row r="19" spans="1:24" ht="12.75" customHeight="1" x14ac:dyDescent="0.2">
      <c r="A19" s="728"/>
      <c r="B19" s="8" t="s">
        <v>766</v>
      </c>
      <c r="C19" s="203"/>
      <c r="D19" s="203"/>
      <c r="E19" s="203"/>
      <c r="F19" s="203"/>
      <c r="G19" s="203"/>
      <c r="H19" s="203"/>
      <c r="I19" s="203"/>
      <c r="J19" s="203"/>
      <c r="K19" s="203"/>
      <c r="L19" s="203"/>
      <c r="M19" s="203"/>
      <c r="N19" s="203"/>
      <c r="O19" s="203"/>
      <c r="P19" s="203"/>
      <c r="Q19" s="203"/>
      <c r="R19" s="203"/>
      <c r="S19" s="730"/>
      <c r="T19" s="494"/>
      <c r="U19" s="8"/>
      <c r="V19" s="8"/>
      <c r="W19" s="8"/>
      <c r="X19" s="8"/>
    </row>
    <row r="20" spans="1:24" ht="12.75" customHeight="1" x14ac:dyDescent="0.2">
      <c r="A20" s="728"/>
      <c r="B20" s="203"/>
      <c r="C20" s="203"/>
      <c r="D20" s="203"/>
      <c r="E20" s="203"/>
      <c r="F20" s="203"/>
      <c r="G20" s="203"/>
      <c r="H20" s="203"/>
      <c r="I20" s="203"/>
      <c r="J20" s="203"/>
      <c r="K20" s="203"/>
      <c r="L20" s="203"/>
      <c r="M20" s="203"/>
      <c r="N20" s="203"/>
      <c r="O20" s="203"/>
      <c r="P20" s="203"/>
      <c r="Q20" s="203"/>
      <c r="R20" s="203"/>
      <c r="S20" s="730"/>
      <c r="T20" s="494"/>
      <c r="U20" s="8"/>
      <c r="V20" s="8"/>
      <c r="W20" s="8"/>
      <c r="X20" s="8"/>
    </row>
    <row r="21" spans="1:24" ht="12.75" customHeight="1" x14ac:dyDescent="0.2">
      <c r="A21" s="728"/>
      <c r="B21" s="203" t="s">
        <v>767</v>
      </c>
      <c r="C21" s="203"/>
      <c r="D21" s="203"/>
      <c r="E21" s="203"/>
      <c r="F21" s="203"/>
      <c r="G21" s="203"/>
      <c r="H21" s="203"/>
      <c r="I21" s="203"/>
      <c r="J21" s="203"/>
      <c r="K21" s="203"/>
      <c r="L21" s="203"/>
      <c r="M21" s="203"/>
      <c r="N21" s="203"/>
      <c r="O21" s="203"/>
      <c r="P21" s="203"/>
      <c r="Q21" s="203"/>
      <c r="R21" s="203"/>
      <c r="S21" s="730"/>
      <c r="T21" s="494"/>
      <c r="U21" s="8"/>
      <c r="V21" s="8"/>
      <c r="W21" s="8"/>
      <c r="X21" s="8"/>
    </row>
    <row r="22" spans="1:24" ht="12.75" customHeight="1" x14ac:dyDescent="0.2">
      <c r="A22" s="728"/>
      <c r="B22" s="203"/>
      <c r="C22" s="203"/>
      <c r="D22" s="203"/>
      <c r="E22" s="203"/>
      <c r="F22" s="203"/>
      <c r="G22" s="203"/>
      <c r="H22" s="203"/>
      <c r="I22" s="203"/>
      <c r="J22" s="203"/>
      <c r="K22" s="203"/>
      <c r="L22" s="203"/>
      <c r="M22" s="203"/>
      <c r="N22" s="203"/>
      <c r="O22" s="203"/>
      <c r="P22" s="203"/>
      <c r="Q22" s="203"/>
      <c r="R22" s="203"/>
      <c r="S22" s="730"/>
      <c r="T22" s="494"/>
      <c r="U22" s="8"/>
      <c r="V22" s="8"/>
      <c r="W22" s="8"/>
      <c r="X22" s="8"/>
    </row>
    <row r="23" spans="1:24" ht="12.75" customHeight="1" x14ac:dyDescent="0.2">
      <c r="A23" s="728"/>
      <c r="B23" s="204"/>
      <c r="C23" s="203"/>
      <c r="D23" s="203"/>
      <c r="E23" s="203"/>
      <c r="F23" s="203"/>
      <c r="G23" s="203"/>
      <c r="H23" s="203"/>
      <c r="I23" s="203"/>
      <c r="J23" s="203"/>
      <c r="K23" s="203"/>
      <c r="L23" s="203"/>
      <c r="M23" s="203"/>
      <c r="N23" s="203"/>
      <c r="O23" s="203"/>
      <c r="P23" s="203"/>
      <c r="Q23" s="203"/>
      <c r="R23" s="203"/>
      <c r="S23" s="730"/>
      <c r="T23" s="494"/>
      <c r="U23" s="8"/>
      <c r="V23" s="8"/>
      <c r="W23" s="8"/>
      <c r="X23" s="8"/>
    </row>
    <row r="24" spans="1:24" ht="12.75" customHeight="1" x14ac:dyDescent="0.2">
      <c r="A24" s="728"/>
      <c r="B24" s="8"/>
      <c r="C24" s="203"/>
      <c r="D24" s="203"/>
      <c r="E24" s="203"/>
      <c r="F24" s="203"/>
      <c r="G24" s="203"/>
      <c r="H24" s="203"/>
      <c r="I24" s="203"/>
      <c r="J24" s="203"/>
      <c r="K24" s="203"/>
      <c r="L24" s="203"/>
      <c r="M24" s="203"/>
      <c r="N24" s="203"/>
      <c r="O24" s="203"/>
      <c r="P24" s="203"/>
      <c r="Q24" s="203"/>
      <c r="R24" s="203"/>
      <c r="S24" s="730"/>
      <c r="T24" s="494"/>
      <c r="U24" s="8"/>
      <c r="V24" s="8"/>
      <c r="W24" s="8"/>
      <c r="X24" s="8"/>
    </row>
    <row r="25" spans="1:24" ht="12.75" customHeight="1" x14ac:dyDescent="0.2">
      <c r="A25" s="728"/>
      <c r="B25" s="204"/>
      <c r="C25" s="203"/>
      <c r="D25" s="203"/>
      <c r="E25" s="203"/>
      <c r="F25" s="203"/>
      <c r="G25" s="203"/>
      <c r="H25" s="203"/>
      <c r="I25" s="203"/>
      <c r="J25" s="203"/>
      <c r="K25" s="203"/>
      <c r="L25" s="203"/>
      <c r="M25" s="203"/>
      <c r="N25" s="203"/>
      <c r="O25" s="203"/>
      <c r="P25" s="203"/>
      <c r="Q25" s="203"/>
      <c r="R25" s="203"/>
      <c r="S25" s="730"/>
      <c r="T25" s="494"/>
      <c r="U25" s="8"/>
      <c r="V25" s="8"/>
      <c r="W25" s="8"/>
      <c r="X25" s="8"/>
    </row>
    <row r="26" spans="1:24" ht="12.75" customHeight="1" x14ac:dyDescent="0.2">
      <c r="A26" s="728"/>
      <c r="B26" s="8"/>
      <c r="C26" s="203"/>
      <c r="D26" s="203"/>
      <c r="E26" s="203"/>
      <c r="F26" s="203"/>
      <c r="G26" s="203"/>
      <c r="H26" s="203"/>
      <c r="I26" s="203"/>
      <c r="J26" s="203"/>
      <c r="K26" s="203"/>
      <c r="L26" s="203"/>
      <c r="M26" s="203"/>
      <c r="N26" s="203"/>
      <c r="O26" s="203"/>
      <c r="P26" s="203"/>
      <c r="Q26" s="203"/>
      <c r="R26" s="203"/>
      <c r="S26" s="730"/>
      <c r="T26" s="494"/>
      <c r="U26" s="8"/>
      <c r="V26" s="8"/>
      <c r="W26" s="8"/>
      <c r="X26" s="8"/>
    </row>
    <row r="27" spans="1:24" ht="12.75" customHeight="1" x14ac:dyDescent="0.2">
      <c r="A27" s="728"/>
      <c r="B27" s="204"/>
      <c r="C27" s="203"/>
      <c r="D27" s="203"/>
      <c r="E27" s="203"/>
      <c r="F27" s="203"/>
      <c r="G27" s="203"/>
      <c r="H27" s="203"/>
      <c r="I27" s="203"/>
      <c r="J27" s="203"/>
      <c r="K27" s="203"/>
      <c r="L27" s="203"/>
      <c r="M27" s="203"/>
      <c r="N27" s="203"/>
      <c r="O27" s="203"/>
      <c r="P27" s="203"/>
      <c r="Q27" s="203"/>
      <c r="R27" s="203"/>
      <c r="S27" s="730"/>
      <c r="T27" s="494"/>
      <c r="U27" s="8"/>
      <c r="V27" s="8"/>
      <c r="W27" s="8"/>
      <c r="X27" s="8"/>
    </row>
    <row r="28" spans="1:24" ht="12.75" customHeight="1" x14ac:dyDescent="0.2">
      <c r="A28" s="728"/>
      <c r="B28" s="8"/>
      <c r="C28" s="203"/>
      <c r="D28" s="203"/>
      <c r="E28" s="203"/>
      <c r="F28" s="203"/>
      <c r="G28" s="203"/>
      <c r="H28" s="203"/>
      <c r="I28" s="203"/>
      <c r="J28" s="203"/>
      <c r="K28" s="203"/>
      <c r="L28" s="203"/>
      <c r="M28" s="203"/>
      <c r="N28" s="203"/>
      <c r="O28" s="203"/>
      <c r="P28" s="203"/>
      <c r="Q28" s="203"/>
      <c r="R28" s="203"/>
      <c r="S28" s="730"/>
      <c r="T28" s="494"/>
      <c r="U28" s="8"/>
      <c r="V28" s="8"/>
      <c r="W28" s="8"/>
      <c r="X28" s="8"/>
    </row>
    <row r="29" spans="1:24" ht="12.75" customHeight="1" x14ac:dyDescent="0.2">
      <c r="A29" s="728"/>
      <c r="B29" s="203"/>
      <c r="C29" s="203"/>
      <c r="D29" s="203"/>
      <c r="E29" s="203"/>
      <c r="F29" s="203"/>
      <c r="G29" s="203"/>
      <c r="H29" s="203"/>
      <c r="I29" s="203"/>
      <c r="J29" s="203"/>
      <c r="K29" s="203"/>
      <c r="L29" s="203"/>
      <c r="M29" s="203"/>
      <c r="N29" s="203"/>
      <c r="O29" s="203"/>
      <c r="P29" s="203"/>
      <c r="Q29" s="203"/>
      <c r="R29" s="203"/>
      <c r="S29" s="730"/>
      <c r="T29" s="494"/>
      <c r="U29" s="8"/>
      <c r="V29" s="8"/>
      <c r="W29" s="8"/>
      <c r="X29" s="8"/>
    </row>
    <row r="30" spans="1:24" ht="12.75" customHeight="1" x14ac:dyDescent="0.2">
      <c r="A30" s="728"/>
      <c r="B30" s="203"/>
      <c r="C30" s="203"/>
      <c r="D30" s="203"/>
      <c r="E30" s="203"/>
      <c r="F30" s="203"/>
      <c r="G30" s="203"/>
      <c r="H30" s="203"/>
      <c r="I30" s="203"/>
      <c r="J30" s="203"/>
      <c r="K30" s="203"/>
      <c r="L30" s="203"/>
      <c r="M30" s="203"/>
      <c r="N30" s="203"/>
      <c r="O30" s="203"/>
      <c r="P30" s="203"/>
      <c r="Q30" s="203"/>
      <c r="R30" s="203"/>
      <c r="S30" s="730"/>
      <c r="T30" s="494"/>
      <c r="U30" s="8"/>
      <c r="V30" s="8"/>
      <c r="W30" s="8"/>
      <c r="X30" s="8"/>
    </row>
    <row r="31" spans="1:24" ht="12.75" customHeight="1" x14ac:dyDescent="0.2">
      <c r="A31" s="728"/>
      <c r="B31" s="203"/>
      <c r="C31" s="203"/>
      <c r="D31" s="203"/>
      <c r="E31" s="203"/>
      <c r="F31" s="203"/>
      <c r="G31" s="203"/>
      <c r="H31" s="203"/>
      <c r="I31" s="203"/>
      <c r="J31" s="203"/>
      <c r="K31" s="203"/>
      <c r="L31" s="203"/>
      <c r="M31" s="203"/>
      <c r="N31" s="203"/>
      <c r="O31" s="203"/>
      <c r="P31" s="203"/>
      <c r="Q31" s="203"/>
      <c r="R31" s="203"/>
      <c r="S31" s="730"/>
      <c r="T31" s="494"/>
      <c r="U31" s="8"/>
      <c r="V31" s="8"/>
      <c r="W31" s="8"/>
      <c r="X31" s="8"/>
    </row>
    <row r="32" spans="1:24" ht="12.75" customHeight="1" x14ac:dyDescent="0.2">
      <c r="A32" s="728"/>
      <c r="B32" s="203"/>
      <c r="C32" s="203"/>
      <c r="D32" s="203"/>
      <c r="E32" s="203"/>
      <c r="F32" s="203"/>
      <c r="G32" s="203"/>
      <c r="H32" s="203"/>
      <c r="I32" s="203"/>
      <c r="J32" s="203"/>
      <c r="K32" s="203"/>
      <c r="L32" s="203"/>
      <c r="M32" s="203"/>
      <c r="N32" s="203"/>
      <c r="O32" s="203"/>
      <c r="P32" s="203"/>
      <c r="Q32" s="203"/>
      <c r="R32" s="203"/>
      <c r="S32" s="730"/>
      <c r="T32" s="494"/>
      <c r="U32" s="8"/>
      <c r="V32" s="8"/>
      <c r="W32" s="8"/>
      <c r="X32" s="8"/>
    </row>
    <row r="33" spans="1:24" ht="12.75" customHeight="1" x14ac:dyDescent="0.2">
      <c r="A33" s="728"/>
      <c r="B33" s="203"/>
      <c r="C33" s="203"/>
      <c r="D33" s="203"/>
      <c r="E33" s="203"/>
      <c r="F33" s="203"/>
      <c r="G33" s="203"/>
      <c r="H33" s="203"/>
      <c r="I33" s="203"/>
      <c r="J33" s="203"/>
      <c r="K33" s="203"/>
      <c r="L33" s="203"/>
      <c r="M33" s="203"/>
      <c r="N33" s="203"/>
      <c r="O33" s="203"/>
      <c r="P33" s="203"/>
      <c r="Q33" s="203"/>
      <c r="R33" s="203"/>
      <c r="S33" s="730"/>
      <c r="T33" s="494"/>
      <c r="U33" s="8"/>
      <c r="V33" s="8"/>
      <c r="W33" s="8"/>
      <c r="X33" s="8"/>
    </row>
    <row r="34" spans="1:24" ht="12.75" customHeight="1" x14ac:dyDescent="0.2">
      <c r="A34" s="728"/>
      <c r="B34" s="203"/>
      <c r="C34" s="203"/>
      <c r="D34" s="203"/>
      <c r="E34" s="203"/>
      <c r="F34" s="203"/>
      <c r="G34" s="203"/>
      <c r="H34" s="203"/>
      <c r="I34" s="203"/>
      <c r="J34" s="203"/>
      <c r="K34" s="203"/>
      <c r="L34" s="203"/>
      <c r="M34" s="203"/>
      <c r="N34" s="203"/>
      <c r="O34" s="203"/>
      <c r="P34" s="203"/>
      <c r="Q34" s="203"/>
      <c r="R34" s="203"/>
      <c r="S34" s="730"/>
      <c r="T34" s="494"/>
      <c r="U34" s="8"/>
      <c r="V34" s="8"/>
      <c r="W34" s="8"/>
      <c r="X34" s="8"/>
    </row>
    <row r="35" spans="1:24" ht="12.75" customHeight="1" x14ac:dyDescent="0.2">
      <c r="A35" s="728"/>
      <c r="B35" s="203"/>
      <c r="C35" s="203"/>
      <c r="D35" s="203"/>
      <c r="E35" s="203"/>
      <c r="F35" s="203"/>
      <c r="G35" s="203"/>
      <c r="H35" s="203"/>
      <c r="I35" s="203"/>
      <c r="J35" s="203"/>
      <c r="K35" s="203"/>
      <c r="L35" s="203"/>
      <c r="M35" s="203"/>
      <c r="N35" s="203"/>
      <c r="O35" s="203"/>
      <c r="P35" s="203"/>
      <c r="Q35" s="203"/>
      <c r="R35" s="203"/>
      <c r="S35" s="730"/>
      <c r="T35" s="494"/>
      <c r="U35" s="8"/>
      <c r="V35" s="8"/>
      <c r="W35" s="8"/>
      <c r="X35" s="8"/>
    </row>
    <row r="36" spans="1:24" ht="12.75" customHeight="1" x14ac:dyDescent="0.2">
      <c r="A36" s="728"/>
      <c r="B36" s="203"/>
      <c r="C36" s="203"/>
      <c r="D36" s="203"/>
      <c r="E36" s="203"/>
      <c r="F36" s="203"/>
      <c r="G36" s="203"/>
      <c r="H36" s="203"/>
      <c r="I36" s="203"/>
      <c r="J36" s="203"/>
      <c r="K36" s="203"/>
      <c r="L36" s="203"/>
      <c r="M36" s="203"/>
      <c r="N36" s="203"/>
      <c r="O36" s="203"/>
      <c r="P36" s="203"/>
      <c r="Q36" s="203"/>
      <c r="R36" s="8"/>
      <c r="S36" s="730"/>
      <c r="T36" s="494"/>
      <c r="U36" s="8"/>
      <c r="V36" s="8"/>
      <c r="W36" s="8"/>
      <c r="X36" s="8"/>
    </row>
    <row r="37" spans="1:24" ht="12.75" customHeight="1" x14ac:dyDescent="0.2">
      <c r="A37" s="728"/>
      <c r="B37" s="203" t="s">
        <v>768</v>
      </c>
      <c r="C37" s="203"/>
      <c r="D37" s="203"/>
      <c r="E37" s="203"/>
      <c r="F37" s="203"/>
      <c r="G37" s="203"/>
      <c r="H37" s="203"/>
      <c r="I37" s="203"/>
      <c r="J37" s="203"/>
      <c r="K37" s="203"/>
      <c r="L37" s="203"/>
      <c r="M37" s="203"/>
      <c r="N37" s="203"/>
      <c r="O37" s="203"/>
      <c r="P37" s="203"/>
      <c r="Q37" s="203"/>
      <c r="R37" s="203"/>
      <c r="S37" s="730"/>
      <c r="T37" s="494"/>
      <c r="U37" s="731"/>
      <c r="V37" s="731"/>
      <c r="W37" s="731"/>
      <c r="X37" s="731"/>
    </row>
    <row r="38" spans="1:24" ht="12.75" customHeight="1" x14ac:dyDescent="0.2">
      <c r="A38" s="728"/>
      <c r="B38" s="203"/>
      <c r="C38" s="203"/>
      <c r="D38" s="203"/>
      <c r="E38" s="203"/>
      <c r="F38" s="203"/>
      <c r="G38" s="203"/>
      <c r="H38" s="203"/>
      <c r="I38" s="203"/>
      <c r="J38" s="203"/>
      <c r="K38" s="203"/>
      <c r="L38" s="203"/>
      <c r="M38" s="203"/>
      <c r="N38" s="203"/>
      <c r="O38" s="203"/>
      <c r="P38" s="203"/>
      <c r="Q38" s="203"/>
      <c r="R38" s="203"/>
      <c r="S38" s="730"/>
      <c r="T38" s="494"/>
      <c r="U38" s="8"/>
      <c r="V38" s="8"/>
      <c r="W38" s="8"/>
      <c r="X38" s="8"/>
    </row>
    <row r="39" spans="1:24" ht="12.75" customHeight="1" x14ac:dyDescent="0.2">
      <c r="A39" s="728"/>
      <c r="B39" s="203"/>
      <c r="C39" s="203"/>
      <c r="D39" s="203"/>
      <c r="E39" s="203"/>
      <c r="F39" s="203"/>
      <c r="G39" s="203"/>
      <c r="H39" s="203"/>
      <c r="I39" s="203"/>
      <c r="J39" s="203"/>
      <c r="K39" s="203"/>
      <c r="L39" s="203"/>
      <c r="M39" s="203"/>
      <c r="N39" s="203"/>
      <c r="O39" s="203"/>
      <c r="P39" s="203"/>
      <c r="Q39" s="203"/>
      <c r="R39" s="203"/>
      <c r="S39" s="730"/>
      <c r="T39" s="494"/>
      <c r="U39" s="8"/>
      <c r="V39" s="8"/>
      <c r="W39" s="8"/>
      <c r="X39" s="8"/>
    </row>
    <row r="40" spans="1:24" ht="12.75" customHeight="1" x14ac:dyDescent="0.2">
      <c r="A40" s="728"/>
      <c r="B40" s="203"/>
      <c r="C40" s="203"/>
      <c r="D40" s="203"/>
      <c r="E40" s="203"/>
      <c r="F40" s="203"/>
      <c r="G40" s="203"/>
      <c r="H40" s="203"/>
      <c r="I40" s="203"/>
      <c r="J40" s="203"/>
      <c r="K40" s="203"/>
      <c r="L40" s="203"/>
      <c r="M40" s="203"/>
      <c r="N40" s="203"/>
      <c r="O40" s="203"/>
      <c r="P40" s="203"/>
      <c r="Q40" s="203"/>
      <c r="R40" s="203"/>
      <c r="S40" s="730"/>
      <c r="T40" s="494"/>
      <c r="U40" s="8"/>
      <c r="V40" s="8"/>
      <c r="W40" s="8"/>
      <c r="X40" s="8"/>
    </row>
    <row r="41" spans="1:24" ht="12.75" customHeight="1" x14ac:dyDescent="0.2">
      <c r="A41" s="728"/>
      <c r="B41" s="203"/>
      <c r="C41" s="203"/>
      <c r="D41" s="203"/>
      <c r="E41" s="203"/>
      <c r="F41" s="203"/>
      <c r="G41" s="203"/>
      <c r="H41" s="203"/>
      <c r="I41" s="203"/>
      <c r="J41" s="203"/>
      <c r="K41" s="203"/>
      <c r="L41" s="203"/>
      <c r="M41" s="203"/>
      <c r="N41" s="203"/>
      <c r="O41" s="203"/>
      <c r="P41" s="203"/>
      <c r="Q41" s="203"/>
      <c r="R41" s="203"/>
      <c r="S41" s="730"/>
      <c r="T41" s="494"/>
      <c r="U41" s="8"/>
      <c r="V41" s="8"/>
      <c r="W41" s="8"/>
      <c r="X41" s="8"/>
    </row>
    <row r="42" spans="1:24" ht="12.75" customHeight="1" x14ac:dyDescent="0.2">
      <c r="A42" s="728"/>
      <c r="B42" s="203"/>
      <c r="C42" s="203"/>
      <c r="D42" s="203"/>
      <c r="E42" s="203"/>
      <c r="F42" s="203"/>
      <c r="G42" s="203"/>
      <c r="H42" s="203"/>
      <c r="I42" s="203"/>
      <c r="J42" s="203"/>
      <c r="K42" s="203"/>
      <c r="L42" s="203"/>
      <c r="M42" s="203"/>
      <c r="N42" s="203"/>
      <c r="O42" s="203"/>
      <c r="P42" s="203"/>
      <c r="Q42" s="203"/>
      <c r="R42" s="203"/>
      <c r="S42" s="730"/>
      <c r="T42" s="494"/>
      <c r="U42" s="8"/>
      <c r="V42" s="8"/>
      <c r="W42" s="8"/>
      <c r="X42" s="8"/>
    </row>
  </sheetData>
  <sheetProtection algorithmName="SHA-512" hashValue="T+KTLeHo1SZRglKMp5lAKzicNRpGAZdBKII1E/MjZfStK1vza8NLJ7Y0KJJTuHYdi/PcgZeSOEdfdAVduCwxnw==" saltValue="iuntdUyLt+HMxDUXSfWSnw==" spinCount="100000" sheet="1" scenarios="1" insertHyperlinks="0"/>
  <mergeCells count="1">
    <mergeCell ref="A1:S1"/>
  </mergeCells>
  <hyperlinks>
    <hyperlink ref="R3" location="'Cover Sheet'!A1" display="BACK TO COVER SHEET" xr:uid="{00000000-0004-0000-2A00-000000000000}"/>
  </hyperlinks>
  <pageMargins left="0.39370078740157483" right="0.39370078740157483" top="0.39370078740157483" bottom="0.39370078740157483" header="0" footer="0"/>
  <pageSetup paperSize="9" orientation="portrait"/>
  <colBreaks count="1" manualBreakCount="1">
    <brk id="19" man="1"/>
  </colBreaks>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39"/>
  <dimension ref="A1:Z37"/>
  <sheetViews>
    <sheetView showGridLines="0" workbookViewId="0">
      <selection activeCell="R3" sqref="R3"/>
    </sheetView>
  </sheetViews>
  <sheetFormatPr defaultColWidth="14.42578125" defaultRowHeight="15" customHeight="1" x14ac:dyDescent="0.2"/>
  <cols>
    <col min="1" max="21" width="5" customWidth="1"/>
    <col min="22" max="22" width="6.28515625" customWidth="1"/>
    <col min="23" max="38" width="5" customWidth="1"/>
  </cols>
  <sheetData>
    <row r="1" spans="1:26" ht="12.75" customHeight="1" x14ac:dyDescent="0.2">
      <c r="A1" s="1090" t="s">
        <v>769</v>
      </c>
      <c r="B1" s="772"/>
      <c r="C1" s="772"/>
      <c r="D1" s="772"/>
      <c r="E1" s="772"/>
      <c r="F1" s="772"/>
      <c r="G1" s="772"/>
      <c r="H1" s="772"/>
      <c r="I1" s="772"/>
      <c r="J1" s="772"/>
      <c r="K1" s="772"/>
      <c r="L1" s="772"/>
      <c r="M1" s="772"/>
      <c r="N1" s="772"/>
      <c r="O1" s="772"/>
      <c r="P1" s="772"/>
      <c r="Q1" s="772"/>
      <c r="R1" s="772"/>
      <c r="S1" s="773"/>
      <c r="T1" s="495"/>
      <c r="U1" s="409"/>
      <c r="V1" s="409"/>
      <c r="W1" s="409"/>
      <c r="X1" s="409"/>
      <c r="Y1" s="409"/>
      <c r="Z1" s="409"/>
    </row>
    <row r="2" spans="1:26" ht="12.75" customHeight="1" x14ac:dyDescent="0.2">
      <c r="A2" s="725"/>
      <c r="B2" s="726"/>
      <c r="C2" s="726"/>
      <c r="D2" s="726"/>
      <c r="E2" s="726"/>
      <c r="F2" s="726"/>
      <c r="G2" s="726"/>
      <c r="H2" s="726"/>
      <c r="I2" s="726"/>
      <c r="J2" s="726"/>
      <c r="K2" s="726"/>
      <c r="L2" s="726"/>
      <c r="M2" s="726"/>
      <c r="N2" s="726"/>
      <c r="O2" s="726"/>
      <c r="P2" s="726"/>
      <c r="Q2" s="726"/>
      <c r="R2" s="726"/>
      <c r="S2" s="727"/>
      <c r="T2" s="494"/>
    </row>
    <row r="3" spans="1:26" ht="12.75" customHeight="1" x14ac:dyDescent="0.2">
      <c r="A3" s="728"/>
      <c r="B3" s="203" t="s">
        <v>770</v>
      </c>
      <c r="C3" s="203"/>
      <c r="D3" s="203"/>
      <c r="E3" s="203"/>
      <c r="F3" s="203"/>
      <c r="G3" s="203"/>
      <c r="H3" s="203"/>
      <c r="I3" s="203"/>
      <c r="J3" s="203"/>
      <c r="K3" s="203"/>
      <c r="L3" s="203"/>
      <c r="M3" s="203"/>
      <c r="N3" s="203"/>
      <c r="O3" s="203"/>
      <c r="P3" s="203"/>
      <c r="R3" s="295" t="s">
        <v>771</v>
      </c>
      <c r="S3" s="730"/>
      <c r="T3" s="494"/>
    </row>
    <row r="4" spans="1:26" ht="12.75" customHeight="1" x14ac:dyDescent="0.2">
      <c r="A4" s="728"/>
      <c r="C4" s="203"/>
      <c r="D4" s="203"/>
      <c r="E4" s="203"/>
      <c r="F4" s="203"/>
      <c r="G4" s="203"/>
      <c r="H4" s="203"/>
      <c r="I4" s="203"/>
      <c r="J4" s="203"/>
      <c r="K4" s="203"/>
      <c r="L4" s="203"/>
      <c r="M4" s="203"/>
      <c r="N4" s="203"/>
      <c r="O4" s="203"/>
      <c r="P4" s="203"/>
      <c r="Q4" s="203"/>
      <c r="R4" s="203"/>
      <c r="S4" s="730"/>
      <c r="T4" s="494"/>
    </row>
    <row r="5" spans="1:26" ht="12.75" customHeight="1" x14ac:dyDescent="0.2">
      <c r="A5" s="728"/>
      <c r="B5" s="23" t="s">
        <v>772</v>
      </c>
      <c r="C5" s="203"/>
      <c r="D5" s="203"/>
      <c r="E5" s="203"/>
      <c r="F5" s="203"/>
      <c r="G5" s="203"/>
      <c r="H5" s="203"/>
      <c r="I5" s="203"/>
      <c r="J5" s="203"/>
      <c r="K5" s="203"/>
      <c r="L5" s="203"/>
      <c r="M5" s="203"/>
      <c r="N5" s="203"/>
      <c r="O5" s="203"/>
      <c r="P5" s="203"/>
      <c r="Q5" s="203"/>
      <c r="R5" s="203"/>
      <c r="S5" s="730"/>
      <c r="T5" s="494"/>
    </row>
    <row r="6" spans="1:26" ht="12.75" customHeight="1" x14ac:dyDescent="0.2">
      <c r="A6" s="728"/>
      <c r="B6" s="203" t="s">
        <v>773</v>
      </c>
      <c r="C6" s="203"/>
      <c r="D6" s="203"/>
      <c r="E6" s="203"/>
      <c r="F6" s="203"/>
      <c r="G6" s="203"/>
      <c r="H6" s="203"/>
      <c r="I6" s="203"/>
      <c r="J6" s="203"/>
      <c r="K6" s="203"/>
      <c r="L6" s="203"/>
      <c r="M6" s="203"/>
      <c r="N6" s="203"/>
      <c r="O6" s="203"/>
      <c r="P6" s="203"/>
      <c r="Q6" s="203"/>
      <c r="R6" s="203"/>
      <c r="S6" s="730"/>
      <c r="T6" s="494"/>
    </row>
    <row r="7" spans="1:26" ht="12.75" customHeight="1" x14ac:dyDescent="0.2">
      <c r="A7" s="728"/>
      <c r="B7" s="23" t="s">
        <v>774</v>
      </c>
      <c r="C7" s="203"/>
      <c r="D7" s="203"/>
      <c r="E7" s="203"/>
      <c r="F7" s="203"/>
      <c r="G7" s="203"/>
      <c r="H7" s="203"/>
      <c r="I7" s="203"/>
      <c r="J7" s="203"/>
      <c r="K7" s="203"/>
      <c r="L7" s="203"/>
      <c r="M7" s="203"/>
      <c r="N7" s="203"/>
      <c r="O7" s="203"/>
      <c r="P7" s="203"/>
      <c r="Q7" s="203"/>
      <c r="R7" s="203"/>
      <c r="S7" s="730"/>
      <c r="T7" s="494"/>
    </row>
    <row r="8" spans="1:26" ht="12.75" customHeight="1" x14ac:dyDescent="0.2">
      <c r="A8" s="728"/>
      <c r="C8" s="203"/>
      <c r="D8" s="203"/>
      <c r="E8" s="203"/>
      <c r="F8" s="203"/>
      <c r="G8" s="203"/>
      <c r="H8" s="203"/>
      <c r="I8" s="203"/>
      <c r="J8" s="203"/>
      <c r="K8" s="203"/>
      <c r="L8" s="203"/>
      <c r="M8" s="203"/>
      <c r="N8" s="203"/>
      <c r="O8" s="203"/>
      <c r="P8" s="203"/>
      <c r="Q8" s="203"/>
      <c r="R8" s="203"/>
      <c r="S8" s="730"/>
      <c r="T8" s="494"/>
    </row>
    <row r="9" spans="1:26" ht="12.75" customHeight="1" x14ac:dyDescent="0.2">
      <c r="A9" s="728"/>
      <c r="B9" s="23" t="s">
        <v>775</v>
      </c>
      <c r="C9" s="203"/>
      <c r="D9" s="203"/>
      <c r="E9" s="203"/>
      <c r="F9" s="203"/>
      <c r="G9" s="203"/>
      <c r="H9" s="203"/>
      <c r="I9" s="203"/>
      <c r="J9" s="203"/>
      <c r="K9" s="203"/>
      <c r="L9" s="203"/>
      <c r="M9" s="203"/>
      <c r="N9" s="203"/>
      <c r="O9" s="203"/>
      <c r="P9" s="203"/>
      <c r="Q9" s="203"/>
      <c r="R9" s="203"/>
      <c r="S9" s="730"/>
      <c r="T9" s="494"/>
    </row>
    <row r="10" spans="1:26" ht="12.75" customHeight="1" x14ac:dyDescent="0.2">
      <c r="A10" s="728"/>
      <c r="B10" s="312" t="s">
        <v>776</v>
      </c>
      <c r="C10" s="203"/>
      <c r="D10" s="203"/>
      <c r="E10" s="203"/>
      <c r="F10" s="203"/>
      <c r="G10" s="203"/>
      <c r="H10" s="203"/>
      <c r="I10" s="203"/>
      <c r="J10" s="203"/>
      <c r="K10" s="203"/>
      <c r="L10" s="203"/>
      <c r="M10" s="203"/>
      <c r="N10" s="203"/>
      <c r="O10" s="203"/>
      <c r="P10" s="203"/>
      <c r="Q10" s="203"/>
      <c r="R10" s="203"/>
      <c r="S10" s="730"/>
      <c r="T10" s="494"/>
    </row>
    <row r="11" spans="1:26" ht="12.75" customHeight="1" x14ac:dyDescent="0.2">
      <c r="A11" s="728"/>
      <c r="B11" s="23" t="s">
        <v>777</v>
      </c>
      <c r="C11" s="203"/>
      <c r="D11" s="203"/>
      <c r="E11" s="203"/>
      <c r="F11" s="203"/>
      <c r="G11" s="203"/>
      <c r="H11" s="203"/>
      <c r="I11" s="203"/>
      <c r="J11" s="203"/>
      <c r="K11" s="203"/>
      <c r="L11" s="203"/>
      <c r="M11" s="203"/>
      <c r="N11" s="203"/>
      <c r="O11" s="203"/>
      <c r="P11" s="203"/>
      <c r="Q11" s="203"/>
      <c r="R11" s="203"/>
      <c r="S11" s="730"/>
      <c r="T11" s="494"/>
    </row>
    <row r="12" spans="1:26" ht="12.75" customHeight="1" x14ac:dyDescent="0.2">
      <c r="A12" s="728"/>
      <c r="B12" s="203" t="s">
        <v>778</v>
      </c>
      <c r="C12" s="203"/>
      <c r="D12" s="203"/>
      <c r="E12" s="203"/>
      <c r="F12" s="203"/>
      <c r="G12" s="203"/>
      <c r="H12" s="203"/>
      <c r="I12" s="203"/>
      <c r="J12" s="203"/>
      <c r="K12" s="203"/>
      <c r="L12" s="203"/>
      <c r="M12" s="203"/>
      <c r="N12" s="203"/>
      <c r="O12" s="203"/>
      <c r="P12" s="203"/>
      <c r="Q12" s="203"/>
      <c r="R12" s="203"/>
      <c r="S12" s="730"/>
      <c r="T12" s="494"/>
    </row>
    <row r="13" spans="1:26" ht="12.75" customHeight="1" x14ac:dyDescent="0.2">
      <c r="A13" s="728"/>
      <c r="B13" s="203" t="s">
        <v>779</v>
      </c>
      <c r="C13" s="203"/>
      <c r="D13" s="203"/>
      <c r="E13" s="203"/>
      <c r="F13" s="203"/>
      <c r="G13" s="203"/>
      <c r="H13" s="203"/>
      <c r="I13" s="203"/>
      <c r="J13" s="203"/>
      <c r="K13" s="203"/>
      <c r="L13" s="203"/>
      <c r="M13" s="203"/>
      <c r="N13" s="203"/>
      <c r="O13" s="203"/>
      <c r="P13" s="203"/>
      <c r="Q13" s="203"/>
      <c r="R13" s="203"/>
      <c r="S13" s="730"/>
      <c r="T13" s="494"/>
    </row>
    <row r="14" spans="1:26" ht="12.75" customHeight="1" x14ac:dyDescent="0.2">
      <c r="A14" s="728"/>
      <c r="B14" s="203" t="s">
        <v>780</v>
      </c>
      <c r="C14" s="203"/>
      <c r="D14" s="203"/>
      <c r="E14" s="203"/>
      <c r="F14" s="203"/>
      <c r="G14" s="203"/>
      <c r="H14" s="203"/>
      <c r="I14" s="203"/>
      <c r="J14" s="203"/>
      <c r="K14" s="203"/>
      <c r="L14" s="203"/>
      <c r="M14" s="203"/>
      <c r="N14" s="203"/>
      <c r="O14" s="203"/>
      <c r="P14" s="203"/>
      <c r="Q14" s="203"/>
      <c r="R14" s="203"/>
      <c r="S14" s="730"/>
      <c r="T14" s="494"/>
    </row>
    <row r="15" spans="1:26" ht="12.75" customHeight="1" x14ac:dyDescent="0.2">
      <c r="A15" s="728"/>
      <c r="B15" s="203"/>
      <c r="C15" s="203"/>
      <c r="D15" s="203"/>
      <c r="E15" s="203"/>
      <c r="F15" s="203"/>
      <c r="G15" s="203"/>
      <c r="H15" s="203"/>
      <c r="I15" s="203"/>
      <c r="J15" s="203"/>
      <c r="K15" s="203"/>
      <c r="L15" s="203"/>
      <c r="M15" s="203"/>
      <c r="N15" s="203"/>
      <c r="O15" s="203"/>
      <c r="P15" s="203"/>
      <c r="Q15" s="203"/>
      <c r="R15" s="203"/>
      <c r="S15" s="730"/>
      <c r="T15" s="494"/>
    </row>
    <row r="16" spans="1:26" ht="12.75" customHeight="1" x14ac:dyDescent="0.2">
      <c r="A16" s="728"/>
      <c r="B16" s="203" t="s">
        <v>767</v>
      </c>
      <c r="C16" s="203"/>
      <c r="D16" s="203"/>
      <c r="E16" s="203"/>
      <c r="F16" s="203"/>
      <c r="G16" s="203"/>
      <c r="H16" s="203"/>
      <c r="I16" s="203"/>
      <c r="J16" s="203"/>
      <c r="K16" s="203"/>
      <c r="L16" s="203"/>
      <c r="M16" s="203"/>
      <c r="N16" s="203"/>
      <c r="O16" s="203"/>
      <c r="P16" s="203"/>
      <c r="Q16" s="203"/>
      <c r="R16" s="203"/>
      <c r="S16" s="730"/>
      <c r="T16" s="494"/>
    </row>
    <row r="17" spans="1:21" ht="12.75" customHeight="1" x14ac:dyDescent="0.2">
      <c r="A17" s="728"/>
      <c r="C17" s="203"/>
      <c r="D17" s="203"/>
      <c r="E17" s="203"/>
      <c r="F17" s="203"/>
      <c r="G17" s="203"/>
      <c r="H17" s="203"/>
      <c r="I17" s="203"/>
      <c r="J17" s="203"/>
      <c r="K17" s="203"/>
      <c r="L17" s="203"/>
      <c r="M17" s="203"/>
      <c r="N17" s="203"/>
      <c r="O17" s="203"/>
      <c r="P17" s="203"/>
      <c r="Q17" s="203"/>
      <c r="R17" s="203"/>
      <c r="S17" s="730"/>
      <c r="T17" s="494"/>
    </row>
    <row r="18" spans="1:21" ht="12.75" customHeight="1" x14ac:dyDescent="0.2">
      <c r="A18" s="728"/>
      <c r="C18" s="203"/>
      <c r="D18" s="203"/>
      <c r="E18" s="203"/>
      <c r="F18" s="203"/>
      <c r="G18" s="203"/>
      <c r="H18" s="203"/>
      <c r="I18" s="203"/>
      <c r="J18" s="203"/>
      <c r="K18" s="203"/>
      <c r="L18" s="203"/>
      <c r="M18" s="203"/>
      <c r="N18" s="203"/>
      <c r="O18" s="203"/>
      <c r="P18" s="203"/>
      <c r="Q18" s="203"/>
      <c r="R18" s="203"/>
      <c r="S18" s="730"/>
      <c r="T18" s="494"/>
      <c r="U18" s="203" t="s">
        <v>781</v>
      </c>
    </row>
    <row r="19" spans="1:21" ht="12.75" customHeight="1" x14ac:dyDescent="0.2">
      <c r="A19" s="728"/>
      <c r="C19" s="203"/>
      <c r="D19" s="203"/>
      <c r="E19" s="203"/>
      <c r="F19" s="203"/>
      <c r="G19" s="203"/>
      <c r="H19" s="203"/>
      <c r="I19" s="203"/>
      <c r="J19" s="203"/>
      <c r="K19" s="203"/>
      <c r="L19" s="203"/>
      <c r="M19" s="203"/>
      <c r="N19" s="203"/>
      <c r="O19" s="203"/>
      <c r="P19" s="203"/>
      <c r="Q19" s="203"/>
      <c r="R19" s="203"/>
      <c r="S19" s="730"/>
      <c r="T19" s="494"/>
    </row>
    <row r="20" spans="1:21" ht="12.75" customHeight="1" x14ac:dyDescent="0.2">
      <c r="A20" s="728"/>
      <c r="B20" s="203"/>
      <c r="C20" s="203"/>
      <c r="D20" s="203"/>
      <c r="E20" s="203"/>
      <c r="F20" s="203"/>
      <c r="G20" s="203"/>
      <c r="H20" s="203"/>
      <c r="I20" s="203"/>
      <c r="J20" s="203"/>
      <c r="K20" s="203"/>
      <c r="L20" s="203"/>
      <c r="M20" s="203"/>
      <c r="N20" s="203"/>
      <c r="O20" s="203"/>
      <c r="P20" s="203"/>
      <c r="Q20" s="203"/>
      <c r="R20" s="203"/>
      <c r="S20" s="730"/>
      <c r="T20" s="494"/>
    </row>
    <row r="21" spans="1:21" ht="12.75" customHeight="1" x14ac:dyDescent="0.2">
      <c r="A21" s="728"/>
      <c r="B21" s="203"/>
      <c r="C21" s="203"/>
      <c r="D21" s="203"/>
      <c r="E21" s="203"/>
      <c r="F21" s="203"/>
      <c r="G21" s="203"/>
      <c r="H21" s="203"/>
      <c r="I21" s="203"/>
      <c r="J21" s="203"/>
      <c r="K21" s="203"/>
      <c r="L21" s="203"/>
      <c r="M21" s="203"/>
      <c r="N21" s="203"/>
      <c r="O21" s="203"/>
      <c r="P21" s="203"/>
      <c r="Q21" s="203"/>
      <c r="R21" s="203"/>
      <c r="S21" s="730"/>
      <c r="T21" s="494"/>
    </row>
    <row r="22" spans="1:21" ht="12.75" customHeight="1" x14ac:dyDescent="0.2">
      <c r="A22" s="728"/>
      <c r="B22" s="203"/>
      <c r="C22" s="203"/>
      <c r="D22" s="203"/>
      <c r="E22" s="203"/>
      <c r="F22" s="203"/>
      <c r="G22" s="203"/>
      <c r="H22" s="203"/>
      <c r="I22" s="203"/>
      <c r="J22" s="203"/>
      <c r="K22" s="203"/>
      <c r="L22" s="203"/>
      <c r="M22" s="203"/>
      <c r="N22" s="203"/>
      <c r="O22" s="203"/>
      <c r="P22" s="203"/>
      <c r="Q22" s="203"/>
      <c r="R22" s="203"/>
      <c r="S22" s="730"/>
      <c r="T22" s="494"/>
    </row>
    <row r="23" spans="1:21" ht="12.75" customHeight="1" x14ac:dyDescent="0.2">
      <c r="A23" s="728"/>
      <c r="B23" s="204"/>
      <c r="C23" s="203"/>
      <c r="D23" s="203"/>
      <c r="E23" s="203"/>
      <c r="F23" s="203"/>
      <c r="G23" s="203"/>
      <c r="H23" s="203"/>
      <c r="I23" s="203"/>
      <c r="J23" s="203"/>
      <c r="K23" s="203"/>
      <c r="L23" s="203"/>
      <c r="M23" s="203"/>
      <c r="N23" s="203"/>
      <c r="O23" s="203"/>
      <c r="P23" s="203"/>
      <c r="Q23" s="203"/>
      <c r="R23" s="203"/>
      <c r="S23" s="730"/>
      <c r="T23" s="494"/>
    </row>
    <row r="24" spans="1:21" ht="12.75" customHeight="1" x14ac:dyDescent="0.2">
      <c r="A24" s="728"/>
      <c r="C24" s="203"/>
      <c r="D24" s="203"/>
      <c r="E24" s="203"/>
      <c r="F24" s="203"/>
      <c r="G24" s="203"/>
      <c r="H24" s="203"/>
      <c r="I24" s="203"/>
      <c r="J24" s="203"/>
      <c r="K24" s="203"/>
      <c r="L24" s="203"/>
      <c r="M24" s="203"/>
      <c r="N24" s="203"/>
      <c r="O24" s="203"/>
      <c r="P24" s="203"/>
      <c r="Q24" s="203"/>
      <c r="R24" s="203"/>
      <c r="S24" s="730"/>
      <c r="T24" s="494"/>
    </row>
    <row r="25" spans="1:21" ht="12.75" customHeight="1" x14ac:dyDescent="0.2">
      <c r="A25" s="728"/>
      <c r="B25" s="204"/>
      <c r="C25" s="203"/>
      <c r="D25" s="203"/>
      <c r="E25" s="203"/>
      <c r="F25" s="203"/>
      <c r="G25" s="203"/>
      <c r="H25" s="203"/>
      <c r="I25" s="203"/>
      <c r="J25" s="203"/>
      <c r="K25" s="203"/>
      <c r="L25" s="203"/>
      <c r="M25" s="203"/>
      <c r="N25" s="203"/>
      <c r="O25" s="203"/>
      <c r="P25" s="203"/>
      <c r="Q25" s="203"/>
      <c r="R25" s="203"/>
      <c r="S25" s="730"/>
      <c r="T25" s="494"/>
    </row>
    <row r="26" spans="1:21" ht="12.75" customHeight="1" x14ac:dyDescent="0.2">
      <c r="A26" s="728"/>
      <c r="C26" s="203"/>
      <c r="D26" s="203"/>
      <c r="E26" s="203"/>
      <c r="F26" s="203"/>
      <c r="G26" s="203"/>
      <c r="H26" s="203"/>
      <c r="I26" s="203"/>
      <c r="J26" s="203"/>
      <c r="K26" s="203"/>
      <c r="L26" s="203"/>
      <c r="M26" s="203"/>
      <c r="N26" s="203"/>
      <c r="O26" s="203"/>
      <c r="P26" s="203"/>
      <c r="Q26" s="203"/>
      <c r="R26" s="203"/>
      <c r="S26" s="730"/>
      <c r="T26" s="494"/>
    </row>
    <row r="27" spans="1:21" ht="12.75" customHeight="1" x14ac:dyDescent="0.2">
      <c r="A27" s="728"/>
      <c r="B27" s="204"/>
      <c r="C27" s="203"/>
      <c r="D27" s="203"/>
      <c r="E27" s="203"/>
      <c r="F27" s="203"/>
      <c r="G27" s="203"/>
      <c r="H27" s="203"/>
      <c r="I27" s="203"/>
      <c r="J27" s="203"/>
      <c r="K27" s="203"/>
      <c r="L27" s="203"/>
      <c r="M27" s="203"/>
      <c r="N27" s="203"/>
      <c r="O27" s="203"/>
      <c r="P27" s="203"/>
      <c r="Q27" s="203"/>
      <c r="R27" s="203"/>
      <c r="S27" s="730"/>
      <c r="T27" s="494"/>
    </row>
    <row r="28" spans="1:21" ht="12.75" customHeight="1" x14ac:dyDescent="0.2">
      <c r="A28" s="728"/>
      <c r="C28" s="203"/>
      <c r="D28" s="203"/>
      <c r="E28" s="203"/>
      <c r="F28" s="203"/>
      <c r="G28" s="203"/>
      <c r="H28" s="203"/>
      <c r="I28" s="203"/>
      <c r="J28" s="203"/>
      <c r="K28" s="203"/>
      <c r="L28" s="203"/>
      <c r="M28" s="203"/>
      <c r="N28" s="203"/>
      <c r="O28" s="203"/>
      <c r="P28" s="203"/>
      <c r="Q28" s="203"/>
      <c r="R28" s="203"/>
      <c r="S28" s="730"/>
      <c r="T28" s="494"/>
    </row>
    <row r="29" spans="1:21" ht="12.75" customHeight="1" x14ac:dyDescent="0.2">
      <c r="A29" s="728"/>
      <c r="B29" s="203"/>
      <c r="C29" s="203"/>
      <c r="D29" s="203"/>
      <c r="E29" s="203"/>
      <c r="F29" s="203"/>
      <c r="G29" s="203"/>
      <c r="H29" s="203"/>
      <c r="I29" s="203"/>
      <c r="J29" s="203"/>
      <c r="K29" s="203"/>
      <c r="L29" s="203"/>
      <c r="M29" s="203"/>
      <c r="N29" s="203"/>
      <c r="O29" s="203"/>
      <c r="P29" s="203"/>
      <c r="Q29" s="203"/>
      <c r="R29" s="203"/>
      <c r="S29" s="730"/>
      <c r="T29" s="494"/>
    </row>
    <row r="30" spans="1:21" ht="12.75" customHeight="1" x14ac:dyDescent="0.2">
      <c r="A30" s="728"/>
      <c r="B30" s="203"/>
      <c r="C30" s="203"/>
      <c r="D30" s="203"/>
      <c r="E30" s="203"/>
      <c r="F30" s="203"/>
      <c r="G30" s="203"/>
      <c r="H30" s="203"/>
      <c r="I30" s="203"/>
      <c r="J30" s="203"/>
      <c r="K30" s="203"/>
      <c r="L30" s="203"/>
      <c r="M30" s="203"/>
      <c r="N30" s="203"/>
      <c r="O30" s="203"/>
      <c r="P30" s="203"/>
      <c r="Q30" s="203"/>
      <c r="R30" s="203"/>
      <c r="S30" s="730"/>
      <c r="T30" s="494"/>
    </row>
    <row r="31" spans="1:21" ht="12.75" customHeight="1" x14ac:dyDescent="0.2">
      <c r="A31" s="728"/>
      <c r="B31" s="203"/>
      <c r="C31" s="203"/>
      <c r="D31" s="203"/>
      <c r="E31" s="203"/>
      <c r="F31" s="203"/>
      <c r="G31" s="203"/>
      <c r="H31" s="203"/>
      <c r="I31" s="203"/>
      <c r="J31" s="203"/>
      <c r="K31" s="203"/>
      <c r="L31" s="203"/>
      <c r="M31" s="203"/>
      <c r="N31" s="203"/>
      <c r="O31" s="203"/>
      <c r="P31" s="203"/>
      <c r="Q31" s="203"/>
      <c r="R31" s="203"/>
      <c r="S31" s="730"/>
      <c r="T31" s="494"/>
    </row>
    <row r="32" spans="1:21" ht="12.75" customHeight="1" x14ac:dyDescent="0.2">
      <c r="A32" s="728"/>
      <c r="B32" s="203" t="s">
        <v>781</v>
      </c>
      <c r="C32" s="203"/>
      <c r="D32" s="203"/>
      <c r="E32" s="203"/>
      <c r="F32" s="203"/>
      <c r="G32" s="203"/>
      <c r="H32" s="203"/>
      <c r="I32" s="203"/>
      <c r="J32" s="203"/>
      <c r="K32" s="203"/>
      <c r="L32" s="203"/>
      <c r="M32" s="203"/>
      <c r="N32" s="203"/>
      <c r="O32" s="203"/>
      <c r="P32" s="203"/>
      <c r="Q32" s="203"/>
      <c r="R32" s="203"/>
      <c r="S32" s="730"/>
      <c r="T32" s="494"/>
    </row>
    <row r="33" spans="1:20" ht="12.75" customHeight="1" x14ac:dyDescent="0.2">
      <c r="A33" s="728"/>
      <c r="B33" s="203"/>
      <c r="C33" s="203"/>
      <c r="D33" s="203"/>
      <c r="E33" s="203"/>
      <c r="F33" s="203"/>
      <c r="G33" s="203"/>
      <c r="H33" s="203"/>
      <c r="I33" s="203"/>
      <c r="J33" s="203"/>
      <c r="K33" s="203"/>
      <c r="L33" s="203"/>
      <c r="M33" s="203"/>
      <c r="N33" s="203"/>
      <c r="O33" s="203"/>
      <c r="P33" s="203"/>
      <c r="Q33" s="203"/>
      <c r="R33" s="203"/>
      <c r="S33" s="730"/>
      <c r="T33" s="494"/>
    </row>
    <row r="34" spans="1:20" ht="12.75" customHeight="1" x14ac:dyDescent="0.2">
      <c r="A34" s="728"/>
      <c r="B34" s="203"/>
      <c r="C34" s="203"/>
      <c r="D34" s="203"/>
      <c r="E34" s="203"/>
      <c r="F34" s="203"/>
      <c r="G34" s="203"/>
      <c r="H34" s="203"/>
      <c r="I34" s="203"/>
      <c r="J34" s="203"/>
      <c r="K34" s="203"/>
      <c r="L34" s="203"/>
      <c r="M34" s="203"/>
      <c r="N34" s="203"/>
      <c r="O34" s="203"/>
      <c r="P34" s="203"/>
      <c r="Q34" s="203"/>
      <c r="R34" s="203"/>
      <c r="S34" s="730"/>
      <c r="T34" s="494"/>
    </row>
    <row r="35" spans="1:20" ht="12.75" customHeight="1" x14ac:dyDescent="0.2">
      <c r="A35" s="728"/>
      <c r="B35" s="203"/>
      <c r="C35" s="203"/>
      <c r="D35" s="203"/>
      <c r="E35" s="203"/>
      <c r="F35" s="203"/>
      <c r="G35" s="203"/>
      <c r="H35" s="203"/>
      <c r="I35" s="203"/>
      <c r="J35" s="203"/>
      <c r="K35" s="203"/>
      <c r="L35" s="203"/>
      <c r="M35" s="203"/>
      <c r="N35" s="203"/>
      <c r="O35" s="203"/>
      <c r="P35" s="203"/>
      <c r="Q35" s="203"/>
      <c r="R35" s="203"/>
      <c r="S35" s="730"/>
      <c r="T35" s="494"/>
    </row>
    <row r="36" spans="1:20" ht="12.75" customHeight="1" x14ac:dyDescent="0.2">
      <c r="A36" s="728"/>
      <c r="B36" s="203"/>
      <c r="C36" s="203"/>
      <c r="D36" s="203"/>
      <c r="E36" s="203"/>
      <c r="F36" s="203"/>
      <c r="G36" s="203"/>
      <c r="H36" s="203"/>
      <c r="I36" s="203"/>
      <c r="J36" s="203"/>
      <c r="K36" s="203"/>
      <c r="L36" s="203"/>
      <c r="M36" s="203"/>
      <c r="N36" s="203"/>
      <c r="O36" s="203"/>
      <c r="P36" s="203"/>
      <c r="Q36" s="203"/>
      <c r="R36" s="203"/>
      <c r="S36" s="730"/>
      <c r="T36" s="494"/>
    </row>
    <row r="37" spans="1:20" ht="12.75" customHeight="1" x14ac:dyDescent="0.2">
      <c r="A37" s="728"/>
      <c r="B37" s="203"/>
      <c r="C37" s="203"/>
      <c r="D37" s="203"/>
      <c r="E37" s="203"/>
      <c r="F37" s="203"/>
      <c r="G37" s="203"/>
      <c r="H37" s="203"/>
      <c r="I37" s="203"/>
      <c r="J37" s="203"/>
      <c r="K37" s="203"/>
      <c r="L37" s="203"/>
      <c r="M37" s="203"/>
      <c r="N37" s="203"/>
      <c r="O37" s="203"/>
      <c r="P37" s="203"/>
      <c r="Q37" s="203"/>
      <c r="R37" s="203"/>
      <c r="S37" s="730"/>
      <c r="T37" s="494"/>
    </row>
  </sheetData>
  <sheetProtection algorithmName="SHA-512" hashValue="L6BPKEUe6UNazYsXWRmDIhKk2loJugiq+7h4hu7n+qpkTsRb39GYZ/uDcvvIas3vj5OGk4KjXpTCmJjYYVdgSg==" saltValue="Qzo1E0AplznQayhhmzCgEg==" spinCount="100000" sheet="1" scenarios="1" insertHyperlinks="0"/>
  <mergeCells count="1">
    <mergeCell ref="A1:S1"/>
  </mergeCells>
  <hyperlinks>
    <hyperlink ref="R3" location="'T3.11.5 T3.6 MHoop Brace Spt'!A1" display="BACK" xr:uid="{00000000-0004-0000-2B00-000000000000}"/>
  </hyperlinks>
  <pageMargins left="0.39370078740157483" right="0.39370078740157483" top="0.39370078740157483" bottom="0.39370078740157483" header="0" footer="0"/>
  <pageSetup paperSize="9" orientation="portrait"/>
  <colBreaks count="1" manualBreakCount="1">
    <brk id="19" man="1"/>
  </colBreaks>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0"/>
  <dimension ref="A1:Z77"/>
  <sheetViews>
    <sheetView showGridLines="0" workbookViewId="0">
      <selection sqref="A1:S1"/>
    </sheetView>
  </sheetViews>
  <sheetFormatPr defaultColWidth="14.42578125" defaultRowHeight="15" customHeight="1" x14ac:dyDescent="0.2"/>
  <cols>
    <col min="1" max="21" width="5" customWidth="1"/>
    <col min="22" max="22" width="6.28515625" customWidth="1"/>
    <col min="23" max="38" width="5" customWidth="1"/>
  </cols>
  <sheetData>
    <row r="1" spans="1:26" ht="12.75" customHeight="1" x14ac:dyDescent="0.2">
      <c r="A1" s="1090" t="s">
        <v>782</v>
      </c>
      <c r="B1" s="772"/>
      <c r="C1" s="772"/>
      <c r="D1" s="772"/>
      <c r="E1" s="772"/>
      <c r="F1" s="772"/>
      <c r="G1" s="772"/>
      <c r="H1" s="772"/>
      <c r="I1" s="772"/>
      <c r="J1" s="772"/>
      <c r="K1" s="772"/>
      <c r="L1" s="772"/>
      <c r="M1" s="772"/>
      <c r="N1" s="772"/>
      <c r="O1" s="772"/>
      <c r="P1" s="772"/>
      <c r="Q1" s="772"/>
      <c r="R1" s="772"/>
      <c r="S1" s="773"/>
      <c r="T1" s="495"/>
      <c r="U1" s="409"/>
      <c r="V1" s="409"/>
      <c r="W1" s="409"/>
      <c r="X1" s="409"/>
      <c r="Y1" s="409"/>
      <c r="Z1" s="409"/>
    </row>
    <row r="2" spans="1:26" ht="12.75" customHeight="1" x14ac:dyDescent="0.2">
      <c r="A2" s="725"/>
      <c r="B2" s="726"/>
      <c r="C2" s="726"/>
      <c r="D2" s="726"/>
      <c r="E2" s="726"/>
      <c r="F2" s="726"/>
      <c r="G2" s="726"/>
      <c r="H2" s="726"/>
      <c r="I2" s="726"/>
      <c r="J2" s="726"/>
      <c r="K2" s="726"/>
      <c r="L2" s="726"/>
      <c r="M2" s="726"/>
      <c r="N2" s="726"/>
      <c r="O2" s="726"/>
      <c r="P2" s="726"/>
      <c r="Q2" s="726"/>
      <c r="R2" s="726"/>
      <c r="S2" s="727"/>
      <c r="T2" s="494"/>
    </row>
    <row r="3" spans="1:26" ht="12.75" customHeight="1" x14ac:dyDescent="0.2">
      <c r="A3" s="728"/>
      <c r="B3" s="205" t="s">
        <v>783</v>
      </c>
      <c r="C3" s="203"/>
      <c r="D3" s="203"/>
      <c r="E3" s="203"/>
      <c r="F3" s="203"/>
      <c r="G3" s="203"/>
      <c r="H3" s="203"/>
      <c r="I3" s="203"/>
      <c r="J3" s="203"/>
      <c r="K3" s="203"/>
      <c r="L3" s="203"/>
      <c r="M3" s="203"/>
      <c r="N3" s="203"/>
      <c r="O3" s="203"/>
      <c r="P3" s="203"/>
      <c r="Q3" s="295" t="s">
        <v>771</v>
      </c>
      <c r="R3" s="203"/>
      <c r="S3" s="730"/>
      <c r="T3" s="494"/>
      <c r="U3" s="57" t="s">
        <v>784</v>
      </c>
    </row>
    <row r="4" spans="1:26" ht="12.75" customHeight="1" x14ac:dyDescent="0.2">
      <c r="A4" s="728"/>
      <c r="B4" s="205" t="s">
        <v>785</v>
      </c>
      <c r="C4" s="203"/>
      <c r="D4" s="203"/>
      <c r="E4" s="203"/>
      <c r="F4" s="203"/>
      <c r="G4" s="203"/>
      <c r="H4" s="203"/>
      <c r="I4" s="203"/>
      <c r="J4" s="203"/>
      <c r="K4" s="203"/>
      <c r="L4" s="203"/>
      <c r="M4" s="203"/>
      <c r="N4" s="203"/>
      <c r="O4" s="203"/>
      <c r="P4" s="203"/>
      <c r="Q4" s="203"/>
      <c r="R4" s="203"/>
      <c r="S4" s="730"/>
      <c r="T4" s="494"/>
      <c r="U4" s="57" t="s">
        <v>786</v>
      </c>
    </row>
    <row r="5" spans="1:26" ht="12.75" customHeight="1" x14ac:dyDescent="0.2">
      <c r="A5" s="728"/>
      <c r="B5" s="205"/>
      <c r="C5" s="203"/>
      <c r="D5" s="203"/>
      <c r="E5" s="203"/>
      <c r="F5" s="203"/>
      <c r="G5" s="203"/>
      <c r="H5" s="203"/>
      <c r="I5" s="203"/>
      <c r="J5" s="203"/>
      <c r="K5" s="203"/>
      <c r="L5" s="203"/>
      <c r="M5" s="203"/>
      <c r="N5" s="203"/>
      <c r="O5" s="203"/>
      <c r="P5" s="203"/>
      <c r="Q5" s="203"/>
      <c r="R5" s="203"/>
      <c r="S5" s="730"/>
      <c r="T5" s="494"/>
      <c r="U5" s="57" t="s">
        <v>787</v>
      </c>
    </row>
    <row r="6" spans="1:26" ht="12.75" customHeight="1" x14ac:dyDescent="0.2">
      <c r="A6" s="728"/>
      <c r="B6" s="205" t="s">
        <v>788</v>
      </c>
      <c r="C6" s="203"/>
      <c r="D6" s="203"/>
      <c r="E6" s="203"/>
      <c r="F6" s="203"/>
      <c r="G6" s="203"/>
      <c r="H6" s="203"/>
      <c r="I6" s="203"/>
      <c r="J6" s="203"/>
      <c r="K6" s="203"/>
      <c r="L6" s="203"/>
      <c r="M6" s="203"/>
      <c r="N6" s="203"/>
      <c r="O6" s="203"/>
      <c r="P6" s="203"/>
      <c r="Q6" s="203"/>
      <c r="R6" s="203"/>
      <c r="S6" s="730"/>
      <c r="T6" s="494"/>
      <c r="U6" s="57"/>
    </row>
    <row r="7" spans="1:26" ht="12.75" customHeight="1" x14ac:dyDescent="0.2">
      <c r="A7" s="728"/>
      <c r="B7" s="205" t="s">
        <v>789</v>
      </c>
      <c r="C7" s="203"/>
      <c r="D7" s="203"/>
      <c r="E7" s="203"/>
      <c r="F7" s="203"/>
      <c r="G7" s="203"/>
      <c r="H7" s="203"/>
      <c r="I7" s="203"/>
      <c r="J7" s="203"/>
      <c r="K7" s="203"/>
      <c r="L7" s="203"/>
      <c r="M7" s="203"/>
      <c r="N7" s="203"/>
      <c r="O7" s="203"/>
      <c r="P7" s="203"/>
      <c r="Q7" s="203"/>
      <c r="R7" s="203"/>
      <c r="S7" s="730"/>
      <c r="T7" s="494"/>
    </row>
    <row r="8" spans="1:26" ht="12.75" customHeight="1" x14ac:dyDescent="0.2">
      <c r="A8" s="728"/>
      <c r="B8" s="205" t="s">
        <v>790</v>
      </c>
      <c r="C8" s="203"/>
      <c r="D8" s="203"/>
      <c r="E8" s="203"/>
      <c r="F8" s="203"/>
      <c r="G8" s="203"/>
      <c r="H8" s="203"/>
      <c r="I8" s="203"/>
      <c r="J8" s="203"/>
      <c r="K8" s="203"/>
      <c r="L8" s="203"/>
      <c r="M8" s="203"/>
      <c r="N8" s="203"/>
      <c r="O8" s="203"/>
      <c r="P8" s="203"/>
      <c r="Q8" s="203"/>
      <c r="R8" s="203"/>
      <c r="S8" s="730"/>
      <c r="T8" s="494"/>
    </row>
    <row r="9" spans="1:26" ht="12.75" customHeight="1" x14ac:dyDescent="0.2">
      <c r="A9" s="728"/>
      <c r="B9" s="205" t="s">
        <v>791</v>
      </c>
      <c r="C9" s="203"/>
      <c r="D9" s="203"/>
      <c r="E9" s="203"/>
      <c r="F9" s="203"/>
      <c r="G9" s="203"/>
      <c r="H9" s="203"/>
      <c r="I9" s="203"/>
      <c r="J9" s="203"/>
      <c r="K9" s="203"/>
      <c r="L9" s="203"/>
      <c r="M9" s="203"/>
      <c r="N9" s="203"/>
      <c r="O9" s="203"/>
      <c r="P9" s="203"/>
      <c r="Q9" s="203"/>
      <c r="R9" s="203"/>
      <c r="S9" s="730"/>
      <c r="T9" s="494"/>
    </row>
    <row r="10" spans="1:26" ht="12.75" customHeight="1" x14ac:dyDescent="0.2">
      <c r="A10" s="728"/>
      <c r="B10" s="205" t="s">
        <v>792</v>
      </c>
      <c r="C10" s="203"/>
      <c r="D10" s="203"/>
      <c r="E10" s="203"/>
      <c r="F10" s="203"/>
      <c r="G10" s="203"/>
      <c r="H10" s="203"/>
      <c r="I10" s="203"/>
      <c r="J10" s="203"/>
      <c r="K10" s="203"/>
      <c r="L10" s="203"/>
      <c r="M10" s="203"/>
      <c r="N10" s="203"/>
      <c r="O10" s="203"/>
      <c r="P10" s="203"/>
      <c r="Q10" s="203"/>
      <c r="R10" s="203"/>
      <c r="S10" s="730"/>
      <c r="T10" s="494"/>
    </row>
    <row r="11" spans="1:26" ht="12.75" customHeight="1" x14ac:dyDescent="0.2">
      <c r="A11" s="728"/>
      <c r="B11" s="205"/>
      <c r="C11" s="203"/>
      <c r="D11" s="203"/>
      <c r="E11" s="203"/>
      <c r="F11" s="203"/>
      <c r="G11" s="203"/>
      <c r="H11" s="203"/>
      <c r="I11" s="203"/>
      <c r="J11" s="203"/>
      <c r="K11" s="203"/>
      <c r="L11" s="203"/>
      <c r="M11" s="203"/>
      <c r="N11" s="203"/>
      <c r="O11" s="203"/>
      <c r="P11" s="203"/>
      <c r="Q11" s="203"/>
      <c r="R11" s="203"/>
      <c r="S11" s="730"/>
      <c r="T11" s="494"/>
    </row>
    <row r="12" spans="1:26" ht="12.75" customHeight="1" x14ac:dyDescent="0.2">
      <c r="A12" s="728"/>
      <c r="B12" s="205" t="s">
        <v>793</v>
      </c>
      <c r="C12" s="203"/>
      <c r="D12" s="203"/>
      <c r="E12" s="203"/>
      <c r="F12" s="203"/>
      <c r="G12" s="203"/>
      <c r="H12" s="203"/>
      <c r="I12" s="203"/>
      <c r="J12" s="203"/>
      <c r="K12" s="203"/>
      <c r="L12" s="203"/>
      <c r="M12" s="203"/>
      <c r="N12" s="203"/>
      <c r="O12" s="203"/>
      <c r="P12" s="203"/>
      <c r="Q12" s="203"/>
      <c r="R12" s="203"/>
      <c r="S12" s="730"/>
      <c r="T12" s="494"/>
    </row>
    <row r="13" spans="1:26" ht="12.75" customHeight="1" x14ac:dyDescent="0.2">
      <c r="A13" s="728"/>
      <c r="B13" s="205"/>
      <c r="C13" s="203"/>
      <c r="D13" s="203"/>
      <c r="E13" s="203"/>
      <c r="F13" s="203"/>
      <c r="G13" s="203"/>
      <c r="H13" s="203"/>
      <c r="I13" s="203"/>
      <c r="J13" s="203"/>
      <c r="K13" s="203"/>
      <c r="L13" s="203"/>
      <c r="M13" s="203"/>
      <c r="N13" s="203"/>
      <c r="O13" s="203"/>
      <c r="P13" s="203"/>
      <c r="Q13" s="203"/>
      <c r="R13" s="203"/>
      <c r="S13" s="730"/>
      <c r="T13" s="494"/>
    </row>
    <row r="14" spans="1:26" ht="12.75" customHeight="1" x14ac:dyDescent="0.2">
      <c r="A14" s="728"/>
      <c r="B14" s="205" t="s">
        <v>794</v>
      </c>
      <c r="C14" s="203"/>
      <c r="D14" s="203"/>
      <c r="E14" s="203"/>
      <c r="F14" s="203"/>
      <c r="G14" s="203"/>
      <c r="H14" s="203"/>
      <c r="I14" s="203"/>
      <c r="J14" s="203"/>
      <c r="K14" s="203"/>
      <c r="L14" s="203"/>
      <c r="M14" s="203"/>
      <c r="N14" s="203"/>
      <c r="O14" s="203"/>
      <c r="P14" s="203"/>
      <c r="Q14" s="203"/>
      <c r="R14" s="203"/>
      <c r="S14" s="730"/>
      <c r="T14" s="494"/>
    </row>
    <row r="15" spans="1:26" ht="12.75" customHeight="1" x14ac:dyDescent="0.2">
      <c r="A15" s="728"/>
      <c r="B15" s="205" t="s">
        <v>795</v>
      </c>
      <c r="C15" s="203"/>
      <c r="D15" s="203"/>
      <c r="E15" s="203"/>
      <c r="F15" s="203"/>
      <c r="G15" s="203"/>
      <c r="H15" s="203"/>
      <c r="I15" s="203"/>
      <c r="J15" s="203"/>
      <c r="K15" s="203"/>
      <c r="L15" s="203"/>
      <c r="M15" s="203"/>
      <c r="N15" s="203"/>
      <c r="O15" s="203"/>
      <c r="P15" s="203"/>
      <c r="Q15" s="203"/>
      <c r="R15" s="203"/>
      <c r="S15" s="730"/>
      <c r="T15" s="494"/>
    </row>
    <row r="16" spans="1:26" ht="12.75" customHeight="1" x14ac:dyDescent="0.2">
      <c r="A16" s="728"/>
      <c r="B16" s="205" t="s">
        <v>796</v>
      </c>
      <c r="C16" s="203"/>
      <c r="D16" s="203"/>
      <c r="E16" s="203"/>
      <c r="F16" s="203"/>
      <c r="G16" s="203"/>
      <c r="H16" s="203"/>
      <c r="I16" s="203"/>
      <c r="J16" s="203"/>
      <c r="K16" s="203"/>
      <c r="L16" s="203"/>
      <c r="M16" s="203"/>
      <c r="N16" s="203"/>
      <c r="O16" s="203"/>
      <c r="P16" s="203"/>
      <c r="Q16" s="203"/>
      <c r="R16" s="203"/>
      <c r="S16" s="730"/>
      <c r="T16" s="494"/>
    </row>
    <row r="17" spans="1:20" ht="12.75" customHeight="1" x14ac:dyDescent="0.2">
      <c r="A17" s="728"/>
      <c r="B17" s="205"/>
      <c r="C17" s="203"/>
      <c r="D17" s="203"/>
      <c r="E17" s="203"/>
      <c r="F17" s="203"/>
      <c r="G17" s="203"/>
      <c r="H17" s="203"/>
      <c r="I17" s="203"/>
      <c r="J17" s="203"/>
      <c r="K17" s="203"/>
      <c r="L17" s="203"/>
      <c r="M17" s="203"/>
      <c r="N17" s="203"/>
      <c r="O17" s="203"/>
      <c r="P17" s="203"/>
      <c r="Q17" s="203"/>
      <c r="R17" s="203"/>
      <c r="S17" s="730"/>
      <c r="T17" s="494"/>
    </row>
    <row r="18" spans="1:20" ht="12.75" customHeight="1" x14ac:dyDescent="0.2">
      <c r="A18" s="728"/>
      <c r="B18" s="205" t="s">
        <v>797</v>
      </c>
      <c r="C18" s="203"/>
      <c r="D18" s="203"/>
      <c r="E18" s="203"/>
      <c r="F18" s="203"/>
      <c r="G18" s="203"/>
      <c r="H18" s="203"/>
      <c r="I18" s="203"/>
      <c r="J18" s="203"/>
      <c r="K18" s="203"/>
      <c r="L18" s="203"/>
      <c r="M18" s="203"/>
      <c r="N18" s="203"/>
      <c r="O18" s="203"/>
      <c r="P18" s="203"/>
      <c r="Q18" s="203"/>
      <c r="R18" s="203"/>
      <c r="S18" s="730"/>
      <c r="T18" s="494"/>
    </row>
    <row r="19" spans="1:20" ht="12.75" customHeight="1" x14ac:dyDescent="0.2">
      <c r="A19" s="728"/>
      <c r="B19" s="203"/>
      <c r="C19" s="203"/>
      <c r="D19" s="203"/>
      <c r="E19" s="203"/>
      <c r="F19" s="203"/>
      <c r="G19" s="203"/>
      <c r="H19" s="203"/>
      <c r="I19" s="203"/>
      <c r="J19" s="203"/>
      <c r="K19" s="203"/>
      <c r="L19" s="203"/>
      <c r="M19" s="203"/>
      <c r="N19" s="203"/>
      <c r="O19" s="203"/>
      <c r="P19" s="203"/>
      <c r="Q19" s="203"/>
      <c r="R19" s="203"/>
      <c r="S19" s="730"/>
      <c r="T19" s="494"/>
    </row>
    <row r="20" spans="1:20" ht="12.75" customHeight="1" x14ac:dyDescent="0.2">
      <c r="A20" s="728"/>
      <c r="B20" s="203"/>
      <c r="C20" s="203"/>
      <c r="D20" s="203"/>
      <c r="E20" s="203"/>
      <c r="F20" s="203"/>
      <c r="G20" s="203"/>
      <c r="H20" s="203"/>
      <c r="I20" s="203"/>
      <c r="J20" s="203"/>
      <c r="K20" s="203"/>
      <c r="L20" s="203"/>
      <c r="M20" s="203"/>
      <c r="N20" s="203"/>
      <c r="O20" s="203"/>
      <c r="P20" s="203"/>
      <c r="Q20" s="203"/>
      <c r="R20" s="203"/>
      <c r="S20" s="730"/>
      <c r="T20" s="494"/>
    </row>
    <row r="21" spans="1:20" ht="12.75" customHeight="1" x14ac:dyDescent="0.2">
      <c r="A21" s="728"/>
      <c r="B21" s="205" t="s">
        <v>798</v>
      </c>
      <c r="C21" s="203"/>
      <c r="D21" s="203"/>
      <c r="E21" s="203"/>
      <c r="F21" s="203"/>
      <c r="G21" s="203"/>
      <c r="H21" s="203"/>
      <c r="I21" s="203"/>
      <c r="J21" s="203"/>
      <c r="K21" s="203"/>
      <c r="L21" s="203"/>
      <c r="M21" s="203"/>
      <c r="N21" s="203"/>
      <c r="O21" s="203"/>
      <c r="P21" s="203"/>
      <c r="Q21" s="203"/>
      <c r="R21" s="203"/>
      <c r="S21" s="730"/>
      <c r="T21" s="494"/>
    </row>
    <row r="22" spans="1:20" ht="12.75" customHeight="1" x14ac:dyDescent="0.2">
      <c r="A22" s="728"/>
      <c r="B22" s="205" t="s">
        <v>799</v>
      </c>
      <c r="C22" s="203"/>
      <c r="D22" s="203"/>
      <c r="E22" s="203"/>
      <c r="F22" s="203"/>
      <c r="G22" s="203"/>
      <c r="H22" s="203"/>
      <c r="I22" s="203"/>
      <c r="J22" s="203"/>
      <c r="K22" s="203"/>
      <c r="L22" s="203"/>
      <c r="M22" s="203"/>
      <c r="N22" s="203"/>
      <c r="O22" s="203"/>
      <c r="P22" s="203"/>
      <c r="Q22" s="203"/>
      <c r="R22" s="203"/>
      <c r="S22" s="730"/>
      <c r="T22" s="494"/>
    </row>
    <row r="23" spans="1:20" ht="12.75" customHeight="1" x14ac:dyDescent="0.2">
      <c r="A23" s="728"/>
      <c r="C23" s="203"/>
      <c r="D23" s="203"/>
      <c r="E23" s="203"/>
      <c r="F23" s="203"/>
      <c r="G23" s="203"/>
      <c r="H23" s="203"/>
      <c r="I23" s="203"/>
      <c r="J23" s="203"/>
      <c r="K23" s="203"/>
      <c r="L23" s="203"/>
      <c r="M23" s="203"/>
      <c r="N23" s="203"/>
      <c r="O23" s="203"/>
      <c r="P23" s="203"/>
      <c r="Q23" s="203"/>
      <c r="R23" s="203"/>
      <c r="S23" s="730"/>
      <c r="T23" s="494"/>
    </row>
    <row r="24" spans="1:20" ht="12.75" customHeight="1" x14ac:dyDescent="0.2">
      <c r="A24" s="728"/>
      <c r="B24" s="57" t="s">
        <v>800</v>
      </c>
      <c r="C24" s="203"/>
      <c r="D24" s="203"/>
      <c r="E24" s="203"/>
      <c r="F24" s="203"/>
      <c r="G24" s="203"/>
      <c r="H24" s="203"/>
      <c r="I24" s="203"/>
      <c r="J24" s="203"/>
      <c r="K24" s="203"/>
      <c r="L24" s="203"/>
      <c r="M24" s="203"/>
      <c r="N24" s="203"/>
      <c r="O24" s="203"/>
      <c r="P24" s="203"/>
      <c r="Q24" s="203"/>
      <c r="R24" s="203"/>
      <c r="S24" s="730"/>
      <c r="T24" s="494"/>
    </row>
    <row r="25" spans="1:20" ht="12.75" customHeight="1" x14ac:dyDescent="0.2">
      <c r="A25" s="728"/>
      <c r="B25" s="57" t="s">
        <v>801</v>
      </c>
      <c r="C25" s="203"/>
      <c r="D25" s="203"/>
      <c r="E25" s="203"/>
      <c r="F25" s="203"/>
      <c r="G25" s="203"/>
      <c r="H25" s="203"/>
      <c r="I25" s="203"/>
      <c r="J25" s="203"/>
      <c r="K25" s="203"/>
      <c r="L25" s="203"/>
      <c r="M25" s="203"/>
      <c r="N25" s="203"/>
      <c r="O25" s="203"/>
      <c r="P25" s="203"/>
      <c r="Q25" s="203"/>
      <c r="R25" s="203"/>
      <c r="S25" s="730"/>
      <c r="T25" s="494"/>
    </row>
    <row r="26" spans="1:20" ht="12.75" customHeight="1" x14ac:dyDescent="0.2">
      <c r="A26" s="728"/>
      <c r="C26" s="203"/>
      <c r="D26" s="203"/>
      <c r="E26" s="203"/>
      <c r="F26" s="203"/>
      <c r="G26" s="203"/>
      <c r="H26" s="203"/>
      <c r="I26" s="203"/>
      <c r="J26" s="203"/>
      <c r="K26" s="203"/>
      <c r="L26" s="203"/>
      <c r="M26" s="203"/>
      <c r="N26" s="203"/>
      <c r="O26" s="203"/>
      <c r="P26" s="203"/>
      <c r="Q26" s="203"/>
      <c r="R26" s="203"/>
      <c r="S26" s="730"/>
      <c r="T26" s="494"/>
    </row>
    <row r="27" spans="1:20" ht="12.75" customHeight="1" x14ac:dyDescent="0.2">
      <c r="A27" s="728"/>
      <c r="B27" s="205" t="s">
        <v>802</v>
      </c>
      <c r="C27" s="203"/>
      <c r="D27" s="203"/>
      <c r="E27" s="203"/>
      <c r="F27" s="203"/>
      <c r="G27" s="203"/>
      <c r="H27" s="203"/>
      <c r="I27" s="203"/>
      <c r="J27" s="203"/>
      <c r="K27" s="203"/>
      <c r="L27" s="203"/>
      <c r="M27" s="203"/>
      <c r="N27" s="203"/>
      <c r="O27" s="203"/>
      <c r="P27" s="203"/>
      <c r="Q27" s="203"/>
      <c r="R27" s="203"/>
      <c r="S27" s="730"/>
      <c r="T27" s="494"/>
    </row>
    <row r="28" spans="1:20" ht="12.75" customHeight="1" x14ac:dyDescent="0.2">
      <c r="A28" s="728"/>
      <c r="B28" s="205" t="s">
        <v>803</v>
      </c>
      <c r="C28" s="203"/>
      <c r="D28" s="203"/>
      <c r="E28" s="203"/>
      <c r="F28" s="203"/>
      <c r="G28" s="203"/>
      <c r="H28" s="203"/>
      <c r="I28" s="203"/>
      <c r="J28" s="203"/>
      <c r="K28" s="203"/>
      <c r="L28" s="203"/>
      <c r="M28" s="203"/>
      <c r="N28" s="203"/>
      <c r="O28" s="203"/>
      <c r="P28" s="203"/>
      <c r="Q28" s="203"/>
      <c r="R28" s="203"/>
      <c r="S28" s="730"/>
      <c r="T28" s="494"/>
    </row>
    <row r="29" spans="1:20" ht="12.75" customHeight="1" x14ac:dyDescent="0.2">
      <c r="A29" s="728"/>
      <c r="B29" s="205" t="s">
        <v>804</v>
      </c>
      <c r="C29" s="203"/>
      <c r="D29" s="203"/>
      <c r="E29" s="203"/>
      <c r="F29" s="203"/>
      <c r="G29" s="203"/>
      <c r="H29" s="203"/>
      <c r="I29" s="203"/>
      <c r="J29" s="203"/>
      <c r="K29" s="203"/>
      <c r="L29" s="203"/>
      <c r="M29" s="203"/>
      <c r="N29" s="203"/>
      <c r="O29" s="203"/>
      <c r="P29" s="203"/>
      <c r="Q29" s="203"/>
      <c r="R29" s="203"/>
      <c r="S29" s="730"/>
      <c r="T29" s="494"/>
    </row>
    <row r="30" spans="1:20" ht="12.75" customHeight="1" x14ac:dyDescent="0.2">
      <c r="A30" s="728"/>
      <c r="B30" s="203"/>
      <c r="C30" s="203"/>
      <c r="D30" s="203"/>
      <c r="E30" s="203"/>
      <c r="F30" s="203"/>
      <c r="G30" s="203"/>
      <c r="H30" s="203"/>
      <c r="I30" s="203"/>
      <c r="J30" s="203"/>
      <c r="K30" s="203"/>
      <c r="L30" s="203"/>
      <c r="M30" s="203"/>
      <c r="N30" s="203"/>
      <c r="O30" s="203"/>
      <c r="P30" s="203"/>
      <c r="Q30" s="203"/>
      <c r="R30" s="203"/>
      <c r="S30" s="730"/>
      <c r="T30" s="494"/>
    </row>
    <row r="31" spans="1:20" ht="12.75" customHeight="1" x14ac:dyDescent="0.2">
      <c r="A31" s="728"/>
      <c r="B31" s="205" t="s">
        <v>805</v>
      </c>
      <c r="C31" s="203"/>
      <c r="D31" s="203"/>
      <c r="E31" s="203"/>
      <c r="F31" s="203"/>
      <c r="G31" s="203"/>
      <c r="H31" s="203"/>
      <c r="I31" s="203"/>
      <c r="J31" s="203"/>
      <c r="K31" s="203"/>
      <c r="L31" s="203"/>
      <c r="M31" s="203"/>
      <c r="N31" s="203"/>
      <c r="O31" s="203"/>
      <c r="P31" s="203"/>
      <c r="Q31" s="203"/>
      <c r="R31" s="203"/>
      <c r="S31" s="730"/>
      <c r="T31" s="494"/>
    </row>
    <row r="32" spans="1:20" ht="12.75" customHeight="1" x14ac:dyDescent="0.2">
      <c r="A32" s="728"/>
      <c r="B32" s="205" t="s">
        <v>806</v>
      </c>
      <c r="C32" s="203"/>
      <c r="D32" s="203"/>
      <c r="E32" s="203"/>
      <c r="F32" s="203"/>
      <c r="G32" s="203"/>
      <c r="H32" s="203"/>
      <c r="I32" s="203"/>
      <c r="J32" s="203"/>
      <c r="K32" s="203"/>
      <c r="L32" s="203"/>
      <c r="M32" s="203"/>
      <c r="N32" s="203"/>
      <c r="O32" s="203"/>
      <c r="P32" s="203"/>
      <c r="Q32" s="203"/>
      <c r="R32" s="203"/>
      <c r="S32" s="730"/>
      <c r="T32" s="494"/>
    </row>
    <row r="33" spans="1:22" ht="12.75" customHeight="1" x14ac:dyDescent="0.2">
      <c r="A33" s="728"/>
      <c r="B33" s="203"/>
      <c r="C33" s="203"/>
      <c r="D33" s="203"/>
      <c r="E33" s="203"/>
      <c r="F33" s="203"/>
      <c r="G33" s="203"/>
      <c r="H33" s="203"/>
      <c r="I33" s="203"/>
      <c r="J33" s="203"/>
      <c r="K33" s="203"/>
      <c r="L33" s="203"/>
      <c r="M33" s="203"/>
      <c r="N33" s="203"/>
      <c r="O33" s="203"/>
      <c r="P33" s="203"/>
      <c r="Q33" s="203"/>
      <c r="R33" s="203"/>
      <c r="S33" s="730"/>
      <c r="T33" s="494"/>
    </row>
    <row r="34" spans="1:22" ht="12.75" customHeight="1" x14ac:dyDescent="0.2">
      <c r="A34" s="728"/>
      <c r="B34" s="205" t="s">
        <v>807</v>
      </c>
      <c r="C34" s="203"/>
      <c r="D34" s="203"/>
      <c r="E34" s="203"/>
      <c r="F34" s="203"/>
      <c r="G34" s="203"/>
      <c r="H34" s="203"/>
      <c r="I34" s="203"/>
      <c r="J34" s="203"/>
      <c r="K34" s="203"/>
      <c r="L34" s="203"/>
      <c r="M34" s="203"/>
      <c r="N34" s="203"/>
      <c r="O34" s="203"/>
      <c r="P34" s="203"/>
      <c r="Q34" s="203"/>
      <c r="R34" s="203"/>
      <c r="S34" s="730"/>
      <c r="T34" s="494"/>
    </row>
    <row r="35" spans="1:22" ht="12.75" customHeight="1" x14ac:dyDescent="0.2">
      <c r="A35" s="728"/>
      <c r="B35" s="205" t="s">
        <v>808</v>
      </c>
      <c r="C35" s="203"/>
      <c r="D35" s="203"/>
      <c r="E35" s="203"/>
      <c r="F35" s="203"/>
      <c r="G35" s="203"/>
      <c r="H35" s="203"/>
      <c r="I35" s="203"/>
      <c r="J35" s="203"/>
      <c r="K35" s="203"/>
      <c r="L35" s="203"/>
      <c r="M35" s="203"/>
      <c r="N35" s="203"/>
      <c r="O35" s="203"/>
      <c r="P35" s="203"/>
      <c r="Q35" s="203"/>
      <c r="R35" s="203"/>
      <c r="S35" s="730"/>
      <c r="T35" s="494"/>
    </row>
    <row r="36" spans="1:22" ht="12.75" customHeight="1" x14ac:dyDescent="0.2">
      <c r="A36" s="728"/>
      <c r="B36" s="205" t="s">
        <v>809</v>
      </c>
      <c r="C36" s="203"/>
      <c r="D36" s="203"/>
      <c r="E36" s="203"/>
      <c r="F36" s="203"/>
      <c r="G36" s="203"/>
      <c r="H36" s="203"/>
      <c r="I36" s="203"/>
      <c r="J36" s="203"/>
      <c r="K36" s="203"/>
      <c r="L36" s="203"/>
      <c r="M36" s="203"/>
      <c r="N36" s="203"/>
      <c r="O36" s="203"/>
      <c r="P36" s="203"/>
      <c r="Q36" s="203"/>
      <c r="R36" s="203"/>
      <c r="S36" s="730"/>
      <c r="T36" s="494"/>
    </row>
    <row r="37" spans="1:22" ht="12.75" customHeight="1" x14ac:dyDescent="0.2">
      <c r="A37" s="728"/>
      <c r="B37" s="203"/>
      <c r="C37" s="203"/>
      <c r="D37" s="203"/>
      <c r="E37" s="203"/>
      <c r="F37" s="203"/>
      <c r="G37" s="203"/>
      <c r="H37" s="203"/>
      <c r="I37" s="203"/>
      <c r="J37" s="203"/>
      <c r="K37" s="203"/>
      <c r="L37" s="203"/>
      <c r="M37" s="203"/>
      <c r="N37" s="203"/>
      <c r="O37" s="203"/>
      <c r="P37" s="203"/>
      <c r="Q37" s="203"/>
      <c r="R37" s="203"/>
      <c r="S37" s="730"/>
      <c r="T37" s="494"/>
    </row>
    <row r="38" spans="1:22" ht="12.75" customHeight="1" x14ac:dyDescent="0.2">
      <c r="A38" s="728"/>
      <c r="C38" s="203"/>
      <c r="D38" s="203"/>
      <c r="E38" s="203"/>
      <c r="F38" s="203"/>
      <c r="G38" s="203"/>
      <c r="H38" s="203"/>
      <c r="I38" s="203"/>
      <c r="J38" s="203"/>
      <c r="K38" s="203"/>
      <c r="L38" s="203"/>
      <c r="M38" s="203"/>
      <c r="N38" s="203"/>
      <c r="O38" s="203"/>
      <c r="P38" s="203"/>
      <c r="Q38" s="203"/>
      <c r="R38" s="203"/>
      <c r="S38" s="730"/>
      <c r="T38" s="494"/>
    </row>
    <row r="39" spans="1:22" ht="12.75" customHeight="1" x14ac:dyDescent="0.2">
      <c r="A39" s="728"/>
      <c r="B39" s="203"/>
      <c r="C39" s="203"/>
      <c r="D39" s="203"/>
      <c r="E39" s="203"/>
      <c r="F39" s="203"/>
      <c r="G39" s="203"/>
      <c r="H39" s="203"/>
      <c r="I39" s="203"/>
      <c r="J39" s="203"/>
      <c r="K39" s="203"/>
      <c r="L39" s="203"/>
      <c r="M39" s="203"/>
      <c r="N39" s="203"/>
      <c r="O39" s="203"/>
      <c r="P39" s="203"/>
      <c r="Q39" s="203"/>
      <c r="R39" s="203"/>
      <c r="S39" s="730"/>
      <c r="T39" s="494"/>
    </row>
    <row r="40" spans="1:22" ht="12.75" customHeight="1" x14ac:dyDescent="0.2">
      <c r="A40" s="728"/>
      <c r="B40" s="203"/>
      <c r="C40" s="203"/>
      <c r="D40" s="203"/>
      <c r="E40" s="203"/>
      <c r="F40" s="203"/>
      <c r="G40" s="203"/>
      <c r="H40" s="203"/>
      <c r="I40" s="203"/>
      <c r="J40" s="203"/>
      <c r="K40" s="203"/>
      <c r="L40" s="203"/>
      <c r="M40" s="203"/>
      <c r="N40" s="203"/>
      <c r="O40" s="203"/>
      <c r="P40" s="203"/>
      <c r="Q40" s="203"/>
      <c r="R40" s="203"/>
      <c r="S40" s="730"/>
      <c r="T40" s="494"/>
    </row>
    <row r="41" spans="1:22" ht="12.75" customHeight="1" x14ac:dyDescent="0.2">
      <c r="A41" s="728"/>
      <c r="B41" s="203"/>
      <c r="C41" s="203"/>
      <c r="D41" s="203"/>
      <c r="E41" s="203"/>
      <c r="F41" s="203"/>
      <c r="G41" s="203"/>
      <c r="H41" s="203"/>
      <c r="I41" s="203"/>
      <c r="J41" s="203"/>
      <c r="K41" s="203"/>
      <c r="L41" s="203"/>
      <c r="M41" s="203"/>
      <c r="N41" s="203"/>
      <c r="O41" s="203"/>
      <c r="P41" s="203"/>
      <c r="Q41" s="203"/>
      <c r="R41" s="203"/>
      <c r="S41" s="730"/>
      <c r="T41" s="494"/>
    </row>
    <row r="42" spans="1:22" ht="12.75" customHeight="1" x14ac:dyDescent="0.2">
      <c r="A42" s="728"/>
      <c r="B42" s="203"/>
      <c r="C42" s="203"/>
      <c r="D42" s="203"/>
      <c r="E42" s="203"/>
      <c r="F42" s="203"/>
      <c r="G42" s="203"/>
      <c r="H42" s="203"/>
      <c r="I42" s="203"/>
      <c r="J42" s="203"/>
      <c r="K42" s="203"/>
      <c r="L42" s="203"/>
      <c r="M42" s="203"/>
      <c r="N42" s="203"/>
      <c r="O42" s="203"/>
      <c r="P42" s="203"/>
      <c r="Q42" s="203"/>
      <c r="R42" s="203"/>
      <c r="S42" s="730"/>
      <c r="T42" s="494"/>
    </row>
    <row r="43" spans="1:22" ht="12.75" customHeight="1" x14ac:dyDescent="0.2">
      <c r="A43" s="728"/>
      <c r="B43" s="203"/>
      <c r="C43" s="203"/>
      <c r="D43" s="203"/>
      <c r="E43" s="203"/>
      <c r="F43" s="203"/>
      <c r="G43" s="203"/>
      <c r="H43" s="203"/>
      <c r="I43" s="203"/>
      <c r="J43" s="203"/>
      <c r="K43" s="203"/>
      <c r="L43" s="203"/>
      <c r="M43" s="203"/>
      <c r="N43" s="203"/>
      <c r="O43" s="203"/>
      <c r="P43" s="203"/>
      <c r="Q43" s="203"/>
      <c r="R43" s="203"/>
      <c r="S43" s="730"/>
      <c r="T43" s="494"/>
    </row>
    <row r="44" spans="1:22" ht="12.75" customHeight="1" x14ac:dyDescent="0.2">
      <c r="A44" s="728"/>
      <c r="B44" s="203"/>
      <c r="C44" s="203"/>
      <c r="D44" s="203"/>
      <c r="E44" s="203"/>
      <c r="F44" s="203"/>
      <c r="G44" s="203"/>
      <c r="H44" s="203"/>
      <c r="I44" s="203"/>
      <c r="J44" s="203"/>
      <c r="K44" s="203"/>
      <c r="L44" s="203"/>
      <c r="M44" s="203"/>
      <c r="N44" s="203"/>
      <c r="O44" s="203"/>
      <c r="P44" s="203"/>
      <c r="Q44" s="203"/>
      <c r="R44" s="203"/>
      <c r="S44" s="730"/>
      <c r="T44" s="494"/>
    </row>
    <row r="45" spans="1:22" ht="12.75" customHeight="1" x14ac:dyDescent="0.2">
      <c r="A45" s="728"/>
      <c r="B45" s="203"/>
      <c r="C45" s="203"/>
      <c r="D45" s="203"/>
      <c r="E45" s="203"/>
      <c r="F45" s="203"/>
      <c r="G45" s="203"/>
      <c r="H45" s="203"/>
      <c r="I45" s="203"/>
      <c r="J45" s="203"/>
      <c r="K45" s="203"/>
      <c r="L45" s="203"/>
      <c r="M45" s="203"/>
      <c r="N45" s="203"/>
      <c r="O45" s="203"/>
      <c r="P45" s="203"/>
      <c r="Q45" s="203"/>
      <c r="R45" s="203"/>
      <c r="S45" s="730"/>
      <c r="T45" s="494"/>
      <c r="V45" s="9"/>
    </row>
    <row r="46" spans="1:22" ht="12.75" customHeight="1" x14ac:dyDescent="0.2">
      <c r="A46" s="728"/>
      <c r="B46" s="203"/>
      <c r="C46" s="203"/>
      <c r="D46" s="203"/>
      <c r="E46" s="203"/>
      <c r="F46" s="203"/>
      <c r="G46" s="203"/>
      <c r="H46" s="203"/>
      <c r="I46" s="203"/>
      <c r="J46" s="203"/>
      <c r="K46" s="203"/>
      <c r="L46" s="203"/>
      <c r="M46" s="203"/>
      <c r="N46" s="203"/>
      <c r="O46" s="203"/>
      <c r="P46" s="203"/>
      <c r="Q46" s="203"/>
      <c r="R46" s="203"/>
      <c r="S46" s="730"/>
      <c r="T46" s="494"/>
    </row>
    <row r="47" spans="1:22" ht="12.75" customHeight="1" x14ac:dyDescent="0.2">
      <c r="A47" s="728"/>
      <c r="B47" s="203"/>
      <c r="C47" s="203"/>
      <c r="D47" s="203"/>
      <c r="E47" s="203"/>
      <c r="F47" s="203"/>
      <c r="G47" s="203"/>
      <c r="H47" s="203"/>
      <c r="I47" s="203"/>
      <c r="J47" s="203"/>
      <c r="K47" s="203"/>
      <c r="L47" s="203"/>
      <c r="M47" s="203"/>
      <c r="N47" s="203"/>
      <c r="O47" s="203"/>
      <c r="P47" s="203"/>
      <c r="Q47" s="203"/>
      <c r="R47" s="203"/>
      <c r="S47" s="730"/>
      <c r="T47" s="494"/>
    </row>
    <row r="48" spans="1:22" ht="12.75" customHeight="1" x14ac:dyDescent="0.2">
      <c r="A48" s="728"/>
      <c r="B48" s="203"/>
      <c r="C48" s="203"/>
      <c r="D48" s="203"/>
      <c r="E48" s="203"/>
      <c r="F48" s="203"/>
      <c r="G48" s="203"/>
      <c r="H48" s="203"/>
      <c r="I48" s="203"/>
      <c r="J48" s="203"/>
      <c r="K48" s="203"/>
      <c r="L48" s="203"/>
      <c r="M48" s="203"/>
      <c r="N48" s="203"/>
      <c r="O48" s="203"/>
      <c r="P48" s="203"/>
      <c r="Q48" s="203"/>
      <c r="R48" s="203"/>
      <c r="S48" s="730"/>
      <c r="T48" s="494"/>
    </row>
    <row r="49" spans="1:20" ht="12.75" customHeight="1" x14ac:dyDescent="0.2">
      <c r="A49" s="728"/>
      <c r="B49" s="203"/>
      <c r="C49" s="203"/>
      <c r="D49" s="203"/>
      <c r="E49" s="203"/>
      <c r="F49" s="203"/>
      <c r="G49" s="203"/>
      <c r="H49" s="203"/>
      <c r="I49" s="203"/>
      <c r="J49" s="203"/>
      <c r="K49" s="203"/>
      <c r="L49" s="203"/>
      <c r="M49" s="203"/>
      <c r="N49" s="203"/>
      <c r="O49" s="203"/>
      <c r="P49" s="203"/>
      <c r="Q49" s="203"/>
      <c r="R49" s="203"/>
      <c r="S49" s="730"/>
      <c r="T49" s="494"/>
    </row>
    <row r="50" spans="1:20" ht="12.75" customHeight="1" x14ac:dyDescent="0.2">
      <c r="A50" s="728"/>
      <c r="B50" s="203"/>
      <c r="C50" s="203"/>
      <c r="D50" s="203"/>
      <c r="E50" s="203"/>
      <c r="F50" s="203"/>
      <c r="G50" s="203"/>
      <c r="H50" s="203"/>
      <c r="I50" s="203"/>
      <c r="J50" s="203"/>
      <c r="K50" s="203"/>
      <c r="L50" s="203"/>
      <c r="M50" s="203"/>
      <c r="N50" s="203"/>
      <c r="O50" s="203"/>
      <c r="P50" s="203"/>
      <c r="Q50" s="203"/>
      <c r="R50" s="203"/>
      <c r="S50" s="730"/>
      <c r="T50" s="494"/>
    </row>
    <row r="51" spans="1:20" ht="12.75" customHeight="1" x14ac:dyDescent="0.2">
      <c r="A51" s="728"/>
      <c r="B51" s="203"/>
      <c r="C51" s="203"/>
      <c r="D51" s="203"/>
      <c r="E51" s="203"/>
      <c r="F51" s="203"/>
      <c r="G51" s="203"/>
      <c r="H51" s="203"/>
      <c r="I51" s="203"/>
      <c r="J51" s="203"/>
      <c r="K51" s="203"/>
      <c r="L51" s="203"/>
      <c r="M51" s="203"/>
      <c r="N51" s="203"/>
      <c r="O51" s="203"/>
      <c r="P51" s="203"/>
      <c r="Q51" s="203"/>
      <c r="R51" s="203"/>
      <c r="S51" s="730"/>
      <c r="T51" s="494"/>
    </row>
    <row r="52" spans="1:20" ht="12.75" customHeight="1" x14ac:dyDescent="0.2">
      <c r="A52" s="728"/>
      <c r="B52" s="203"/>
      <c r="C52" s="203"/>
      <c r="D52" s="203"/>
      <c r="E52" s="203"/>
      <c r="F52" s="203"/>
      <c r="G52" s="203"/>
      <c r="H52" s="203"/>
      <c r="I52" s="203"/>
      <c r="J52" s="203"/>
      <c r="K52" s="203"/>
      <c r="L52" s="203"/>
      <c r="M52" s="203"/>
      <c r="N52" s="203"/>
      <c r="O52" s="203"/>
      <c r="P52" s="203"/>
      <c r="Q52" s="203"/>
      <c r="R52" s="203"/>
      <c r="S52" s="730"/>
      <c r="T52" s="494"/>
    </row>
    <row r="53" spans="1:20" ht="12.75" customHeight="1" x14ac:dyDescent="0.2">
      <c r="A53" s="728"/>
      <c r="B53" s="203"/>
      <c r="C53" s="203"/>
      <c r="D53" s="203"/>
      <c r="E53" s="203"/>
      <c r="F53" s="203"/>
      <c r="G53" s="203"/>
      <c r="H53" s="203"/>
      <c r="I53" s="203"/>
      <c r="J53" s="203"/>
      <c r="K53" s="203"/>
      <c r="L53" s="203"/>
      <c r="M53" s="203"/>
      <c r="N53" s="203"/>
      <c r="O53" s="203"/>
      <c r="P53" s="203"/>
      <c r="Q53" s="203"/>
      <c r="R53" s="203"/>
      <c r="S53" s="730"/>
      <c r="T53" s="494"/>
    </row>
    <row r="54" spans="1:20" ht="12.75" customHeight="1" x14ac:dyDescent="0.2">
      <c r="A54" s="728"/>
      <c r="B54" s="203"/>
      <c r="C54" s="203"/>
      <c r="D54" s="203"/>
      <c r="E54" s="203"/>
      <c r="F54" s="203"/>
      <c r="G54" s="203"/>
      <c r="H54" s="203"/>
      <c r="I54" s="203"/>
      <c r="J54" s="203"/>
      <c r="K54" s="203"/>
      <c r="L54" s="203"/>
      <c r="M54" s="203"/>
      <c r="N54" s="203"/>
      <c r="O54" s="203"/>
      <c r="P54" s="203"/>
      <c r="Q54" s="203"/>
      <c r="R54" s="203"/>
      <c r="S54" s="730"/>
      <c r="T54" s="494"/>
    </row>
    <row r="55" spans="1:20" ht="12.75" customHeight="1" x14ac:dyDescent="0.2">
      <c r="A55" s="728"/>
      <c r="B55" s="203"/>
      <c r="C55" s="203"/>
      <c r="D55" s="203"/>
      <c r="E55" s="203"/>
      <c r="F55" s="203"/>
      <c r="G55" s="203"/>
      <c r="H55" s="203"/>
      <c r="I55" s="203"/>
      <c r="J55" s="203"/>
      <c r="K55" s="203"/>
      <c r="L55" s="203"/>
      <c r="M55" s="203"/>
      <c r="N55" s="203"/>
      <c r="O55" s="203"/>
      <c r="P55" s="203"/>
      <c r="Q55" s="203"/>
      <c r="R55" s="203"/>
      <c r="S55" s="730"/>
      <c r="T55" s="494"/>
    </row>
    <row r="56" spans="1:20" ht="12.75" customHeight="1" x14ac:dyDescent="0.2">
      <c r="A56" s="728"/>
      <c r="B56" s="203"/>
      <c r="C56" s="203"/>
      <c r="D56" s="203"/>
      <c r="E56" s="203"/>
      <c r="F56" s="203"/>
      <c r="G56" s="203"/>
      <c r="H56" s="203"/>
      <c r="I56" s="203"/>
      <c r="J56" s="203"/>
      <c r="K56" s="203"/>
      <c r="L56" s="203"/>
      <c r="M56" s="203"/>
      <c r="N56" s="203"/>
      <c r="O56" s="203"/>
      <c r="P56" s="203"/>
      <c r="Q56" s="203"/>
      <c r="R56" s="203"/>
      <c r="S56" s="730"/>
      <c r="T56" s="494"/>
    </row>
    <row r="57" spans="1:20" ht="12.75" customHeight="1" x14ac:dyDescent="0.2">
      <c r="A57" s="728"/>
      <c r="B57" s="203"/>
      <c r="C57" s="203"/>
      <c r="D57" s="203"/>
      <c r="E57" s="203"/>
      <c r="F57" s="203"/>
      <c r="G57" s="203"/>
      <c r="H57" s="203"/>
      <c r="I57" s="203"/>
      <c r="J57" s="203"/>
      <c r="K57" s="203"/>
      <c r="L57" s="203"/>
      <c r="M57" s="203"/>
      <c r="N57" s="203"/>
      <c r="O57" s="203"/>
      <c r="P57" s="203"/>
      <c r="Q57" s="203"/>
      <c r="R57" s="203"/>
      <c r="S57" s="730"/>
      <c r="T57" s="494"/>
    </row>
    <row r="58" spans="1:20" ht="12.75" customHeight="1" x14ac:dyDescent="0.2">
      <c r="A58" s="728"/>
      <c r="B58" s="203"/>
      <c r="C58" s="203"/>
      <c r="D58" s="203"/>
      <c r="E58" s="203"/>
      <c r="F58" s="203"/>
      <c r="G58" s="203"/>
      <c r="H58" s="203"/>
      <c r="I58" s="203"/>
      <c r="J58" s="203"/>
      <c r="K58" s="203"/>
      <c r="L58" s="203"/>
      <c r="M58" s="203"/>
      <c r="N58" s="203"/>
      <c r="O58" s="203"/>
      <c r="P58" s="203"/>
      <c r="Q58" s="203"/>
      <c r="R58" s="203"/>
      <c r="S58" s="730"/>
      <c r="T58" s="494"/>
    </row>
    <row r="59" spans="1:20" ht="12.75" customHeight="1" x14ac:dyDescent="0.2">
      <c r="A59" s="728"/>
      <c r="B59" s="203"/>
      <c r="C59" s="203"/>
      <c r="D59" s="203"/>
      <c r="E59" s="203"/>
      <c r="F59" s="203"/>
      <c r="G59" s="203"/>
      <c r="H59" s="203"/>
      <c r="I59" s="203"/>
      <c r="J59" s="203"/>
      <c r="K59" s="203"/>
      <c r="L59" s="203"/>
      <c r="M59" s="203"/>
      <c r="N59" s="203"/>
      <c r="O59" s="203"/>
      <c r="P59" s="203"/>
      <c r="Q59" s="203"/>
      <c r="R59" s="203"/>
      <c r="S59" s="730"/>
      <c r="T59" s="494"/>
    </row>
    <row r="60" spans="1:20" ht="12.75" customHeight="1" x14ac:dyDescent="0.2">
      <c r="A60" s="728"/>
      <c r="B60" s="203"/>
      <c r="C60" s="203"/>
      <c r="D60" s="203"/>
      <c r="E60" s="203"/>
      <c r="F60" s="203"/>
      <c r="G60" s="203"/>
      <c r="H60" s="203"/>
      <c r="I60" s="203"/>
      <c r="J60" s="203"/>
      <c r="K60" s="203"/>
      <c r="L60" s="203"/>
      <c r="M60" s="203"/>
      <c r="N60" s="203"/>
      <c r="O60" s="203"/>
      <c r="P60" s="203"/>
      <c r="Q60" s="203"/>
      <c r="R60" s="203"/>
      <c r="S60" s="730"/>
      <c r="T60" s="494"/>
    </row>
    <row r="61" spans="1:20" ht="12.75" customHeight="1" x14ac:dyDescent="0.2">
      <c r="A61" s="728"/>
      <c r="B61" s="203"/>
      <c r="C61" s="203"/>
      <c r="D61" s="203"/>
      <c r="E61" s="203"/>
      <c r="F61" s="203"/>
      <c r="G61" s="203"/>
      <c r="H61" s="203"/>
      <c r="I61" s="203"/>
      <c r="J61" s="203"/>
      <c r="K61" s="203"/>
      <c r="L61" s="203"/>
      <c r="M61" s="203"/>
      <c r="N61" s="203"/>
      <c r="O61" s="203"/>
      <c r="P61" s="203"/>
      <c r="Q61" s="203"/>
      <c r="R61" s="203"/>
      <c r="S61" s="730"/>
      <c r="T61" s="494"/>
    </row>
    <row r="62" spans="1:20" ht="12.75" customHeight="1" x14ac:dyDescent="0.2">
      <c r="A62" s="728"/>
      <c r="B62" s="203"/>
      <c r="C62" s="203"/>
      <c r="D62" s="203"/>
      <c r="E62" s="203"/>
      <c r="F62" s="203"/>
      <c r="G62" s="203"/>
      <c r="H62" s="203"/>
      <c r="I62" s="203"/>
      <c r="J62" s="203"/>
      <c r="K62" s="203"/>
      <c r="L62" s="203"/>
      <c r="M62" s="203"/>
      <c r="N62" s="203"/>
      <c r="O62" s="203"/>
      <c r="P62" s="203"/>
      <c r="Q62" s="203"/>
      <c r="R62" s="203"/>
      <c r="S62" s="730"/>
      <c r="T62" s="494"/>
    </row>
    <row r="63" spans="1:20" ht="12.75" customHeight="1" x14ac:dyDescent="0.2">
      <c r="A63" s="728"/>
      <c r="B63" s="203"/>
      <c r="C63" s="203"/>
      <c r="D63" s="203"/>
      <c r="E63" s="203"/>
      <c r="F63" s="203"/>
      <c r="G63" s="203"/>
      <c r="H63" s="203"/>
      <c r="I63" s="203"/>
      <c r="J63" s="203"/>
      <c r="K63" s="203"/>
      <c r="L63" s="203"/>
      <c r="M63" s="203"/>
      <c r="N63" s="203"/>
      <c r="O63" s="203"/>
      <c r="P63" s="203"/>
      <c r="Q63" s="203"/>
      <c r="R63" s="203"/>
      <c r="S63" s="730"/>
      <c r="T63" s="494"/>
    </row>
    <row r="64" spans="1:20" ht="12.75" customHeight="1" x14ac:dyDescent="0.2">
      <c r="A64" s="728"/>
      <c r="B64" s="203"/>
      <c r="C64" s="203"/>
      <c r="D64" s="203"/>
      <c r="E64" s="203"/>
      <c r="F64" s="203"/>
      <c r="G64" s="203"/>
      <c r="H64" s="203"/>
      <c r="I64" s="203"/>
      <c r="J64" s="203"/>
      <c r="K64" s="203"/>
      <c r="L64" s="203"/>
      <c r="M64" s="203"/>
      <c r="N64" s="203"/>
      <c r="O64" s="203"/>
      <c r="P64" s="203"/>
      <c r="Q64" s="203"/>
      <c r="R64" s="203"/>
      <c r="S64" s="730"/>
      <c r="T64" s="494"/>
    </row>
    <row r="65" spans="1:26" ht="12.75" customHeight="1" x14ac:dyDescent="0.2">
      <c r="A65" s="728"/>
      <c r="B65" s="203"/>
      <c r="C65" s="203"/>
      <c r="D65" s="203"/>
      <c r="E65" s="203"/>
      <c r="F65" s="203"/>
      <c r="G65" s="203"/>
      <c r="H65" s="203"/>
      <c r="I65" s="203"/>
      <c r="J65" s="203"/>
      <c r="K65" s="203"/>
      <c r="L65" s="203"/>
      <c r="M65" s="203"/>
      <c r="N65" s="203"/>
      <c r="O65" s="203"/>
      <c r="P65" s="203"/>
      <c r="Q65" s="203"/>
      <c r="R65" s="203"/>
      <c r="S65" s="730"/>
      <c r="T65" s="494"/>
    </row>
    <row r="66" spans="1:26" ht="12.75" customHeight="1" x14ac:dyDescent="0.2">
      <c r="A66" s="728"/>
      <c r="B66" s="203"/>
      <c r="C66" s="203"/>
      <c r="D66" s="203"/>
      <c r="E66" s="203"/>
      <c r="F66" s="203"/>
      <c r="G66" s="203"/>
      <c r="H66" s="203"/>
      <c r="I66" s="203"/>
      <c r="J66" s="203"/>
      <c r="K66" s="203"/>
      <c r="L66" s="203"/>
      <c r="M66" s="203"/>
      <c r="N66" s="203"/>
      <c r="O66" s="203"/>
      <c r="P66" s="203"/>
      <c r="Q66" s="203"/>
      <c r="R66" s="203"/>
      <c r="S66" s="730"/>
      <c r="T66" s="494"/>
    </row>
    <row r="67" spans="1:26" ht="12.75" customHeight="1" x14ac:dyDescent="0.2">
      <c r="A67" s="728"/>
      <c r="B67" s="203"/>
      <c r="C67" s="203"/>
      <c r="D67" s="203"/>
      <c r="E67" s="203"/>
      <c r="F67" s="203"/>
      <c r="G67" s="203"/>
      <c r="H67" s="203"/>
      <c r="I67" s="203"/>
      <c r="J67" s="203"/>
      <c r="K67" s="203"/>
      <c r="L67" s="203"/>
      <c r="M67" s="203"/>
      <c r="N67" s="203"/>
      <c r="O67" s="203"/>
      <c r="P67" s="203"/>
      <c r="Q67" s="203"/>
      <c r="R67" s="203"/>
      <c r="S67" s="730"/>
      <c r="T67" s="494"/>
    </row>
    <row r="68" spans="1:26" ht="12.75" customHeight="1" x14ac:dyDescent="0.2">
      <c r="A68" s="728"/>
      <c r="B68" s="203"/>
      <c r="C68" s="203"/>
      <c r="D68" s="203"/>
      <c r="E68" s="203"/>
      <c r="F68" s="203"/>
      <c r="G68" s="203"/>
      <c r="H68" s="203"/>
      <c r="I68" s="203"/>
      <c r="J68" s="203"/>
      <c r="K68" s="203"/>
      <c r="L68" s="203"/>
      <c r="M68" s="203"/>
      <c r="N68" s="203"/>
      <c r="O68" s="203"/>
      <c r="P68" s="203"/>
      <c r="Q68" s="203"/>
      <c r="R68" s="203"/>
      <c r="S68" s="730"/>
      <c r="T68" s="494"/>
    </row>
    <row r="69" spans="1:26" ht="12.75" customHeight="1" x14ac:dyDescent="0.2">
      <c r="A69" s="728"/>
      <c r="B69" s="203"/>
      <c r="C69" s="203"/>
      <c r="D69" s="203"/>
      <c r="E69" s="203"/>
      <c r="F69" s="203"/>
      <c r="G69" s="203"/>
      <c r="H69" s="203"/>
      <c r="I69" s="203"/>
      <c r="J69" s="203"/>
      <c r="K69" s="203"/>
      <c r="L69" s="203"/>
      <c r="M69" s="203"/>
      <c r="N69" s="203"/>
      <c r="O69" s="203"/>
      <c r="P69" s="203"/>
      <c r="Q69" s="203"/>
      <c r="R69" s="203"/>
      <c r="S69" s="730"/>
      <c r="T69" s="494"/>
    </row>
    <row r="70" spans="1:26" ht="12.75" customHeight="1" x14ac:dyDescent="0.2">
      <c r="A70" s="728"/>
      <c r="B70" s="203"/>
      <c r="C70" s="203"/>
      <c r="D70" s="203"/>
      <c r="E70" s="203"/>
      <c r="F70" s="203"/>
      <c r="G70" s="203"/>
      <c r="H70" s="203"/>
      <c r="I70" s="203"/>
      <c r="J70" s="203"/>
      <c r="K70" s="203"/>
      <c r="L70" s="203"/>
      <c r="M70" s="203"/>
      <c r="N70" s="203"/>
      <c r="O70" s="203"/>
      <c r="P70" s="203"/>
      <c r="Q70" s="203"/>
      <c r="R70" s="203"/>
      <c r="S70" s="730"/>
      <c r="T70" s="494"/>
    </row>
    <row r="71" spans="1:26" ht="12.75" customHeight="1" x14ac:dyDescent="0.2">
      <c r="A71" s="728"/>
      <c r="B71" s="205" t="s">
        <v>810</v>
      </c>
      <c r="C71" s="203"/>
      <c r="D71" s="203"/>
      <c r="E71" s="203"/>
      <c r="F71" s="203"/>
      <c r="G71" s="203"/>
      <c r="H71" s="203"/>
      <c r="I71" s="203"/>
      <c r="J71" s="203"/>
      <c r="K71" s="203"/>
      <c r="L71" s="203"/>
      <c r="M71" s="203"/>
      <c r="N71" s="203"/>
      <c r="O71" s="203"/>
      <c r="P71" s="203"/>
      <c r="Q71" s="203"/>
      <c r="R71" s="203"/>
      <c r="S71" s="730"/>
      <c r="T71" s="494"/>
    </row>
    <row r="72" spans="1:26" ht="12.75" customHeight="1" x14ac:dyDescent="0.2">
      <c r="A72" s="728"/>
      <c r="B72" s="205" t="s">
        <v>811</v>
      </c>
      <c r="C72" s="203"/>
      <c r="D72" s="203"/>
      <c r="E72" s="203"/>
      <c r="F72" s="203"/>
      <c r="G72" s="203"/>
      <c r="H72" s="203"/>
      <c r="I72" s="203"/>
      <c r="J72" s="203"/>
      <c r="K72" s="203"/>
      <c r="L72" s="203"/>
      <c r="M72" s="203"/>
      <c r="N72" s="203"/>
      <c r="O72" s="203"/>
      <c r="P72" s="203"/>
      <c r="Q72" s="203"/>
      <c r="R72" s="203"/>
      <c r="S72" s="730"/>
      <c r="T72" s="494"/>
    </row>
    <row r="73" spans="1:26" ht="12.75" customHeight="1" x14ac:dyDescent="0.2">
      <c r="A73" s="732"/>
      <c r="B73" s="731"/>
      <c r="C73" s="731"/>
      <c r="D73" s="731"/>
      <c r="E73" s="731"/>
      <c r="F73" s="731"/>
      <c r="G73" s="731"/>
      <c r="H73" s="731"/>
      <c r="I73" s="731"/>
      <c r="J73" s="731"/>
      <c r="K73" s="731"/>
      <c r="L73" s="731"/>
      <c r="M73" s="731"/>
      <c r="N73" s="731"/>
      <c r="O73" s="731"/>
      <c r="P73" s="731"/>
      <c r="Q73" s="731"/>
      <c r="R73" s="731"/>
      <c r="S73" s="733"/>
      <c r="T73" s="602"/>
      <c r="U73" s="226"/>
      <c r="V73" s="226"/>
      <c r="W73" s="226"/>
      <c r="X73" s="226"/>
      <c r="Y73" s="226"/>
      <c r="Z73" s="226"/>
    </row>
    <row r="74" spans="1:26" ht="12.75" customHeight="1" x14ac:dyDescent="0.2"/>
    <row r="75" spans="1:26" ht="12.75" customHeight="1" x14ac:dyDescent="0.2"/>
    <row r="76" spans="1:26" ht="12.75" customHeight="1" x14ac:dyDescent="0.2"/>
    <row r="77" spans="1:26" ht="12.75" customHeight="1" x14ac:dyDescent="0.2"/>
  </sheetData>
  <sheetProtection algorithmName="SHA-512" hashValue="+wEOxY2jSm01o9LWIso55JGZwo7cjRwP9jThBqgvjmuX9ecvN3VuuVUGiFBXnjPpjMfCKOMCX3o6qqqXV5CIKA==" saltValue="KJ/v1ZeBcHHTmxBlQLjutw==" spinCount="100000" sheet="1" scenarios="1" insertHyperlinks="0"/>
  <mergeCells count="1">
    <mergeCell ref="A1:S1"/>
  </mergeCells>
  <hyperlinks>
    <hyperlink ref="Q3" location="'T3.11.5 T3.6 MHoop Brace Spt'!A1" display="BACK" xr:uid="{00000000-0004-0000-2C00-000000000000}"/>
  </hyperlinks>
  <pageMargins left="0.39370078740157483" right="0.39370078740157483" top="0.39370078740157483" bottom="0.39370078740157483" header="0" footer="0"/>
  <pageSetup paperSize="9" orientation="portrait"/>
  <colBreaks count="1" manualBreakCount="1">
    <brk id="19"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rgb="FF0070C0"/>
  </sheetPr>
  <dimension ref="A1:AU65"/>
  <sheetViews>
    <sheetView showGridLines="0" zoomScaleNormal="100" workbookViewId="0">
      <selection sqref="A1:S1"/>
    </sheetView>
  </sheetViews>
  <sheetFormatPr defaultColWidth="14.42578125" defaultRowHeight="15" customHeight="1" x14ac:dyDescent="0.2"/>
  <cols>
    <col min="1" max="4" width="5" customWidth="1"/>
    <col min="5" max="6" width="6.28515625" customWidth="1"/>
    <col min="7" max="19" width="5" customWidth="1"/>
    <col min="20" max="28" width="6.28515625" customWidth="1"/>
    <col min="29" max="29" width="5.28515625" customWidth="1"/>
    <col min="30" max="30" width="6.28515625" customWidth="1"/>
    <col min="31" max="32" width="4.28515625" customWidth="1"/>
    <col min="33" max="33" width="5.28515625" customWidth="1"/>
    <col min="34" max="34" width="6.28515625" customWidth="1"/>
    <col min="35" max="36" width="4.28515625" customWidth="1"/>
    <col min="37" max="37" width="5.28515625" customWidth="1"/>
    <col min="38" max="38" width="6.28515625" customWidth="1"/>
    <col min="39" max="40" width="4.28515625" customWidth="1"/>
    <col min="41" max="41" width="5.28515625" customWidth="1"/>
    <col min="42" max="46" width="4.28515625" customWidth="1"/>
    <col min="47" max="47" width="11.42578125" customWidth="1"/>
  </cols>
  <sheetData>
    <row r="1" spans="1:47" ht="12.75" customHeight="1" x14ac:dyDescent="0.2">
      <c r="A1" s="796" t="str">
        <f>CONCATENATE(Read_Me!A1," FS STRUCTURAL EQUIVALENCY SPREADSHEET (SES) ",Read_Me!B1," - COVER SHEET")</f>
        <v>2026 FS STRUCTURAL EQUIVALENCY SPREADSHEET (SES) V1.3 - COVER SHEET</v>
      </c>
      <c r="B1" s="775"/>
      <c r="C1" s="775"/>
      <c r="D1" s="775"/>
      <c r="E1" s="775"/>
      <c r="F1" s="775"/>
      <c r="G1" s="775"/>
      <c r="H1" s="775"/>
      <c r="I1" s="775"/>
      <c r="J1" s="775"/>
      <c r="K1" s="775"/>
      <c r="L1" s="775"/>
      <c r="M1" s="775"/>
      <c r="N1" s="775"/>
      <c r="O1" s="775"/>
      <c r="P1" s="775"/>
      <c r="Q1" s="775"/>
      <c r="R1" s="775"/>
      <c r="S1" s="775"/>
      <c r="T1" s="6"/>
      <c r="U1" s="7"/>
      <c r="V1" s="8"/>
      <c r="W1" s="8"/>
      <c r="X1" s="8"/>
      <c r="Y1" s="8"/>
      <c r="Z1" s="8"/>
      <c r="AA1" s="8"/>
      <c r="AB1" s="8"/>
      <c r="AC1" s="8"/>
      <c r="AD1" s="8"/>
      <c r="AE1" s="8"/>
      <c r="AF1" s="8"/>
      <c r="AG1" s="8"/>
      <c r="AH1" s="8"/>
      <c r="AI1" s="8"/>
      <c r="AJ1" s="8"/>
      <c r="AK1" s="8"/>
      <c r="AL1" s="8"/>
      <c r="AM1" s="8"/>
      <c r="AN1" s="8"/>
      <c r="AO1" s="8"/>
      <c r="AP1" s="8"/>
      <c r="AQ1" s="8"/>
      <c r="AR1" s="8"/>
      <c r="AS1" s="8"/>
      <c r="AT1" s="8"/>
      <c r="AU1" s="8"/>
    </row>
    <row r="2" spans="1:47" ht="12.75" customHeight="1" x14ac:dyDescent="0.2">
      <c r="A2" s="6"/>
      <c r="B2" s="6"/>
      <c r="C2" s="6"/>
      <c r="D2" s="6"/>
      <c r="E2" s="6"/>
      <c r="F2" s="6"/>
      <c r="G2" s="6"/>
      <c r="H2" s="6"/>
      <c r="I2" s="6"/>
      <c r="J2" s="6"/>
      <c r="K2" s="8"/>
      <c r="L2" s="8"/>
      <c r="M2" s="8"/>
      <c r="N2" s="8"/>
      <c r="O2" s="8"/>
      <c r="P2" s="8"/>
      <c r="Q2" s="8"/>
      <c r="R2" s="8"/>
      <c r="S2" s="8"/>
      <c r="T2" s="6"/>
      <c r="U2" s="7"/>
      <c r="V2" s="8"/>
      <c r="W2" s="8"/>
      <c r="X2" s="8"/>
      <c r="Y2" s="8"/>
      <c r="Z2" s="8"/>
      <c r="AA2" s="8"/>
      <c r="AB2" s="8"/>
      <c r="AC2" s="8"/>
      <c r="AD2" s="8"/>
      <c r="AE2" s="8"/>
      <c r="AF2" s="8"/>
      <c r="AG2" s="8"/>
      <c r="AH2" s="8"/>
      <c r="AI2" s="8"/>
      <c r="AJ2" s="8"/>
      <c r="AK2" s="8"/>
      <c r="AL2" s="8"/>
      <c r="AM2" s="8"/>
      <c r="AN2" s="8"/>
      <c r="AO2" s="8"/>
      <c r="AP2" s="8"/>
      <c r="AQ2" s="8"/>
      <c r="AR2" s="8"/>
      <c r="AS2" s="8"/>
      <c r="AT2" s="8"/>
      <c r="AU2" s="8"/>
    </row>
    <row r="3" spans="1:47" ht="12.75" customHeight="1" x14ac:dyDescent="0.2">
      <c r="A3" s="798" t="s">
        <v>45</v>
      </c>
      <c r="B3" s="775"/>
      <c r="C3" s="775"/>
      <c r="D3" s="775"/>
      <c r="E3" s="775"/>
      <c r="F3" s="775"/>
      <c r="G3" s="775"/>
      <c r="H3" s="775"/>
      <c r="I3" s="775"/>
      <c r="J3" s="775"/>
      <c r="K3" s="775"/>
      <c r="L3" s="775"/>
      <c r="M3" s="775"/>
      <c r="N3" s="775"/>
      <c r="O3" s="775"/>
      <c r="P3" s="775"/>
      <c r="Q3" s="775"/>
      <c r="R3" s="775"/>
      <c r="S3" s="775"/>
      <c r="T3" s="6"/>
      <c r="U3" s="7"/>
      <c r="V3" s="8"/>
      <c r="W3" s="8"/>
      <c r="X3" s="8"/>
      <c r="Y3" s="8"/>
      <c r="Z3" s="8"/>
      <c r="AA3" s="8"/>
      <c r="AB3" s="8"/>
      <c r="AC3" s="8"/>
      <c r="AD3" s="8"/>
      <c r="AE3" s="8"/>
      <c r="AF3" s="8"/>
      <c r="AG3" s="8"/>
      <c r="AH3" s="8"/>
      <c r="AI3" s="8"/>
      <c r="AJ3" s="8"/>
      <c r="AK3" s="8"/>
      <c r="AL3" s="8"/>
      <c r="AM3" s="8"/>
      <c r="AN3" s="8"/>
      <c r="AO3" s="8"/>
      <c r="AP3" s="8"/>
      <c r="AQ3" s="8"/>
      <c r="AR3" s="8"/>
      <c r="AS3" s="8"/>
      <c r="AT3" s="8"/>
      <c r="AU3" s="8"/>
    </row>
    <row r="4" spans="1:47" ht="12.75" customHeight="1" x14ac:dyDescent="0.2">
      <c r="A4" s="775"/>
      <c r="B4" s="775"/>
      <c r="C4" s="775"/>
      <c r="D4" s="775"/>
      <c r="E4" s="775"/>
      <c r="F4" s="775"/>
      <c r="G4" s="775"/>
      <c r="H4" s="775"/>
      <c r="I4" s="775"/>
      <c r="J4" s="775"/>
      <c r="K4" s="775"/>
      <c r="L4" s="775"/>
      <c r="M4" s="775"/>
      <c r="N4" s="775"/>
      <c r="O4" s="775"/>
      <c r="P4" s="775"/>
      <c r="Q4" s="775"/>
      <c r="R4" s="775"/>
      <c r="S4" s="775"/>
      <c r="T4" s="6"/>
      <c r="U4" s="7"/>
      <c r="V4" s="8"/>
      <c r="W4" s="8"/>
      <c r="X4" s="8"/>
      <c r="Y4" s="8"/>
      <c r="Z4" s="8"/>
      <c r="AA4" s="8"/>
      <c r="AB4" s="8"/>
      <c r="AC4" s="8"/>
      <c r="AD4" s="8"/>
      <c r="AE4" s="8"/>
      <c r="AF4" s="8"/>
      <c r="AG4" s="8"/>
      <c r="AH4" s="8"/>
      <c r="AI4" s="8"/>
      <c r="AJ4" s="8"/>
      <c r="AK4" s="8"/>
      <c r="AL4" s="8"/>
      <c r="AM4" s="8"/>
      <c r="AN4" s="8"/>
      <c r="AO4" s="8"/>
      <c r="AP4" s="8"/>
      <c r="AQ4" s="8"/>
      <c r="AR4" s="8"/>
      <c r="AS4" s="8"/>
      <c r="AT4" s="8"/>
      <c r="AU4" s="8"/>
    </row>
    <row r="5" spans="1:47" ht="12.75" customHeight="1" x14ac:dyDescent="0.2">
      <c r="A5" s="775"/>
      <c r="B5" s="775"/>
      <c r="C5" s="775"/>
      <c r="D5" s="775"/>
      <c r="E5" s="775"/>
      <c r="F5" s="775"/>
      <c r="G5" s="775"/>
      <c r="H5" s="775"/>
      <c r="I5" s="775"/>
      <c r="J5" s="775"/>
      <c r="K5" s="775"/>
      <c r="L5" s="775"/>
      <c r="M5" s="775"/>
      <c r="N5" s="775"/>
      <c r="O5" s="775"/>
      <c r="P5" s="775"/>
      <c r="Q5" s="775"/>
      <c r="R5" s="775"/>
      <c r="S5" s="775"/>
      <c r="T5" s="6"/>
      <c r="U5" s="7"/>
      <c r="V5" s="8"/>
      <c r="W5" s="8"/>
      <c r="X5" s="8"/>
      <c r="Y5" s="8"/>
      <c r="Z5" s="8"/>
      <c r="AA5" s="8"/>
      <c r="AB5" s="8"/>
      <c r="AC5" s="8"/>
      <c r="AD5" s="8"/>
      <c r="AE5" s="8"/>
      <c r="AF5" s="8"/>
      <c r="AG5" s="8"/>
      <c r="AH5" s="8"/>
      <c r="AI5" s="8"/>
      <c r="AJ5" s="8"/>
      <c r="AK5" s="8"/>
      <c r="AL5" s="8"/>
      <c r="AM5" s="8"/>
      <c r="AN5" s="8"/>
      <c r="AO5" s="8"/>
      <c r="AP5" s="8"/>
      <c r="AQ5" s="8"/>
      <c r="AR5" s="8"/>
      <c r="AS5" s="8"/>
      <c r="AT5" s="8"/>
      <c r="AU5" s="8"/>
    </row>
    <row r="6" spans="1:47" ht="12.75" customHeight="1" x14ac:dyDescent="0.2">
      <c r="A6" s="775"/>
      <c r="B6" s="775"/>
      <c r="C6" s="775"/>
      <c r="D6" s="775"/>
      <c r="E6" s="775"/>
      <c r="F6" s="775"/>
      <c r="G6" s="775"/>
      <c r="H6" s="775"/>
      <c r="I6" s="775"/>
      <c r="J6" s="775"/>
      <c r="K6" s="775"/>
      <c r="L6" s="775"/>
      <c r="M6" s="775"/>
      <c r="N6" s="775"/>
      <c r="O6" s="775"/>
      <c r="P6" s="775"/>
      <c r="Q6" s="775"/>
      <c r="R6" s="775"/>
      <c r="S6" s="775"/>
      <c r="T6" s="6"/>
      <c r="U6" s="7"/>
      <c r="V6" s="8"/>
      <c r="W6" s="8"/>
      <c r="X6" s="8"/>
      <c r="Y6" s="8"/>
      <c r="Z6" s="8"/>
      <c r="AA6" s="8"/>
      <c r="AB6" s="8"/>
      <c r="AC6" s="8"/>
      <c r="AD6" s="8"/>
      <c r="AE6" s="8"/>
      <c r="AF6" s="8"/>
      <c r="AG6" s="8"/>
      <c r="AH6" s="8"/>
      <c r="AI6" s="8"/>
      <c r="AJ6" s="8"/>
      <c r="AK6" s="8"/>
      <c r="AL6" s="8"/>
      <c r="AM6" s="8"/>
      <c r="AN6" s="8"/>
      <c r="AO6" s="8"/>
      <c r="AP6" s="8"/>
      <c r="AQ6" s="8"/>
      <c r="AR6" s="8"/>
      <c r="AS6" s="8"/>
      <c r="AT6" s="8"/>
      <c r="AU6" s="8"/>
    </row>
    <row r="7" spans="1:47" ht="12.75" customHeight="1" x14ac:dyDescent="0.2">
      <c r="A7" s="775"/>
      <c r="B7" s="775"/>
      <c r="C7" s="775"/>
      <c r="D7" s="775"/>
      <c r="E7" s="775"/>
      <c r="F7" s="775"/>
      <c r="G7" s="775"/>
      <c r="H7" s="775"/>
      <c r="I7" s="775"/>
      <c r="J7" s="775"/>
      <c r="K7" s="775"/>
      <c r="L7" s="775"/>
      <c r="M7" s="775"/>
      <c r="N7" s="775"/>
      <c r="O7" s="775"/>
      <c r="P7" s="775"/>
      <c r="Q7" s="775"/>
      <c r="R7" s="775"/>
      <c r="S7" s="775"/>
      <c r="T7" s="6"/>
      <c r="U7" s="7"/>
      <c r="V7" s="8"/>
      <c r="W7" s="8"/>
      <c r="X7" s="8"/>
      <c r="Y7" s="8"/>
      <c r="Z7" s="8"/>
      <c r="AA7" s="8"/>
      <c r="AB7" s="8"/>
      <c r="AC7" s="8"/>
      <c r="AD7" s="8"/>
      <c r="AE7" s="8"/>
      <c r="AF7" s="8"/>
      <c r="AG7" s="8"/>
      <c r="AH7" s="8"/>
      <c r="AI7" s="8"/>
      <c r="AJ7" s="8"/>
      <c r="AK7" s="8"/>
      <c r="AL7" s="8"/>
      <c r="AM7" s="8"/>
      <c r="AN7" s="8"/>
      <c r="AO7" s="8"/>
      <c r="AP7" s="8"/>
      <c r="AQ7" s="8"/>
      <c r="AR7" s="8"/>
      <c r="AS7" s="8"/>
      <c r="AT7" s="8"/>
      <c r="AU7" s="8"/>
    </row>
    <row r="8" spans="1:47" ht="12.75" customHeight="1" x14ac:dyDescent="0.2">
      <c r="A8" s="775"/>
      <c r="B8" s="775"/>
      <c r="C8" s="775"/>
      <c r="D8" s="775"/>
      <c r="E8" s="775"/>
      <c r="F8" s="775"/>
      <c r="G8" s="775"/>
      <c r="H8" s="775"/>
      <c r="I8" s="775"/>
      <c r="J8" s="775"/>
      <c r="K8" s="775"/>
      <c r="L8" s="775"/>
      <c r="M8" s="775"/>
      <c r="N8" s="775"/>
      <c r="O8" s="775"/>
      <c r="P8" s="775"/>
      <c r="Q8" s="775"/>
      <c r="R8" s="775"/>
      <c r="S8" s="775"/>
      <c r="T8" s="6"/>
      <c r="U8" s="7"/>
      <c r="V8" s="8"/>
      <c r="W8" s="8"/>
      <c r="X8" s="8"/>
      <c r="Y8" s="8"/>
      <c r="Z8" s="8"/>
      <c r="AA8" s="8"/>
      <c r="AB8" s="8"/>
      <c r="AC8" s="8"/>
      <c r="AD8" s="8"/>
      <c r="AE8" s="8"/>
      <c r="AF8" s="8"/>
      <c r="AG8" s="8"/>
      <c r="AH8" s="8"/>
      <c r="AI8" s="8"/>
      <c r="AJ8" s="8"/>
      <c r="AK8" s="8"/>
      <c r="AL8" s="8"/>
      <c r="AM8" s="8"/>
      <c r="AN8" s="8"/>
      <c r="AO8" s="8"/>
      <c r="AP8" s="8"/>
      <c r="AQ8" s="8"/>
      <c r="AR8" s="8"/>
      <c r="AS8" s="8"/>
      <c r="AT8" s="8"/>
      <c r="AU8" s="8"/>
    </row>
    <row r="9" spans="1:47" ht="12.75" customHeight="1" x14ac:dyDescent="0.2">
      <c r="A9" s="775"/>
      <c r="B9" s="775"/>
      <c r="C9" s="775"/>
      <c r="D9" s="775"/>
      <c r="E9" s="775"/>
      <c r="F9" s="775"/>
      <c r="G9" s="775"/>
      <c r="H9" s="775"/>
      <c r="I9" s="775"/>
      <c r="J9" s="775"/>
      <c r="K9" s="775"/>
      <c r="L9" s="775"/>
      <c r="M9" s="775"/>
      <c r="N9" s="775"/>
      <c r="O9" s="775"/>
      <c r="P9" s="775"/>
      <c r="Q9" s="775"/>
      <c r="R9" s="775"/>
      <c r="S9" s="775"/>
      <c r="T9" s="6"/>
      <c r="U9" s="7"/>
      <c r="V9" s="8"/>
      <c r="W9" s="8"/>
      <c r="X9" s="8"/>
      <c r="Y9" s="8"/>
      <c r="Z9" s="8"/>
      <c r="AA9" s="8"/>
      <c r="AB9" s="8"/>
      <c r="AC9" s="8"/>
      <c r="AD9" s="8"/>
      <c r="AE9" s="8"/>
      <c r="AF9" s="8"/>
      <c r="AG9" s="8"/>
      <c r="AH9" s="8"/>
      <c r="AI9" s="8"/>
      <c r="AJ9" s="8"/>
      <c r="AK9" s="8"/>
      <c r="AL9" s="8"/>
      <c r="AM9" s="8"/>
      <c r="AN9" s="8"/>
      <c r="AO9" s="8"/>
      <c r="AP9" s="8"/>
      <c r="AQ9" s="8"/>
      <c r="AR9" s="8"/>
      <c r="AS9" s="8"/>
      <c r="AT9" s="8"/>
      <c r="AU9" s="8"/>
    </row>
    <row r="10" spans="1:47" ht="12.75" customHeight="1" x14ac:dyDescent="0.2">
      <c r="A10" s="8"/>
      <c r="B10" s="8"/>
      <c r="C10" s="8"/>
      <c r="D10" s="8"/>
      <c r="E10" s="8"/>
      <c r="F10" s="8"/>
      <c r="G10" s="8"/>
      <c r="H10" s="8"/>
      <c r="I10" s="8"/>
      <c r="J10" s="8"/>
      <c r="K10" s="8"/>
      <c r="L10" s="8"/>
      <c r="M10" s="8"/>
      <c r="N10" s="8"/>
      <c r="O10" s="8"/>
      <c r="P10" s="8"/>
      <c r="Q10" s="8"/>
      <c r="R10" s="8"/>
      <c r="S10" s="8"/>
      <c r="T10" s="6"/>
      <c r="U10" s="7"/>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row>
    <row r="11" spans="1:47" ht="12.75" customHeight="1" x14ac:dyDescent="0.2">
      <c r="A11" s="799" t="s">
        <v>46</v>
      </c>
      <c r="B11" s="775"/>
      <c r="C11" s="775"/>
      <c r="D11" s="775"/>
      <c r="E11" s="775"/>
      <c r="F11" s="775"/>
      <c r="G11" s="775"/>
      <c r="H11" s="775"/>
      <c r="I11" s="775"/>
      <c r="J11" s="775"/>
      <c r="K11" s="775"/>
      <c r="L11" s="775"/>
      <c r="M11" s="775"/>
      <c r="N11" s="775"/>
      <c r="O11" s="775"/>
      <c r="P11" s="775"/>
      <c r="Q11" s="775"/>
      <c r="R11" s="775"/>
      <c r="S11" s="775"/>
      <c r="T11" s="6"/>
      <c r="U11" s="7"/>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row>
    <row r="12" spans="1:47" ht="12.75" customHeight="1" x14ac:dyDescent="0.2">
      <c r="A12" s="775"/>
      <c r="B12" s="775"/>
      <c r="C12" s="775"/>
      <c r="D12" s="775"/>
      <c r="E12" s="775"/>
      <c r="F12" s="775"/>
      <c r="G12" s="775"/>
      <c r="H12" s="775"/>
      <c r="I12" s="775"/>
      <c r="J12" s="775"/>
      <c r="K12" s="775"/>
      <c r="L12" s="775"/>
      <c r="M12" s="775"/>
      <c r="N12" s="775"/>
      <c r="O12" s="775"/>
      <c r="P12" s="775"/>
      <c r="Q12" s="775"/>
      <c r="R12" s="775"/>
      <c r="S12" s="775"/>
      <c r="T12" s="6"/>
      <c r="U12" s="7"/>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row>
    <row r="13" spans="1:47" ht="12.75" customHeight="1" x14ac:dyDescent="0.2">
      <c r="A13" s="8"/>
      <c r="B13" s="8"/>
      <c r="C13" s="8"/>
      <c r="D13" s="8"/>
      <c r="E13" s="8"/>
      <c r="F13" s="8"/>
      <c r="G13" s="8"/>
      <c r="H13" s="8"/>
      <c r="I13" s="8"/>
      <c r="J13" s="8"/>
      <c r="K13" s="8"/>
      <c r="L13" s="8"/>
      <c r="M13" s="8"/>
      <c r="N13" s="8"/>
      <c r="O13" s="8"/>
      <c r="P13" s="8"/>
      <c r="Q13" s="8"/>
      <c r="R13" s="8"/>
      <c r="S13" s="8"/>
      <c r="T13" s="6"/>
      <c r="U13" s="7"/>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row>
    <row r="14" spans="1:47" ht="12.75" customHeight="1" x14ac:dyDescent="0.2">
      <c r="A14" s="8" t="s">
        <v>47</v>
      </c>
      <c r="B14" s="8"/>
      <c r="C14" s="8"/>
      <c r="D14" s="766"/>
      <c r="E14" s="764"/>
      <c r="F14" s="764"/>
      <c r="G14" s="764"/>
      <c r="H14" s="764"/>
      <c r="I14" s="764"/>
      <c r="J14" s="765"/>
      <c r="K14" s="8" t="s">
        <v>48</v>
      </c>
      <c r="L14" s="8"/>
      <c r="M14" s="8"/>
      <c r="N14" s="8"/>
      <c r="O14" s="766"/>
      <c r="P14" s="764"/>
      <c r="Q14" s="764"/>
      <c r="R14" s="764"/>
      <c r="S14" s="765"/>
      <c r="T14" s="6"/>
      <c r="U14" s="7"/>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row>
    <row r="15" spans="1:47" ht="12.75" customHeight="1" x14ac:dyDescent="0.2">
      <c r="A15" s="8" t="s">
        <v>49</v>
      </c>
      <c r="B15" s="8"/>
      <c r="C15" s="8"/>
      <c r="D15" s="766"/>
      <c r="E15" s="764"/>
      <c r="F15" s="764"/>
      <c r="G15" s="764"/>
      <c r="H15" s="764"/>
      <c r="I15" s="764"/>
      <c r="J15" s="765"/>
      <c r="K15" s="8" t="s">
        <v>50</v>
      </c>
      <c r="L15" s="8"/>
      <c r="M15" s="8"/>
      <c r="N15" s="804"/>
      <c r="O15" s="764"/>
      <c r="P15" s="764"/>
      <c r="Q15" s="764"/>
      <c r="R15" s="764"/>
      <c r="S15" s="765"/>
      <c r="T15" s="6"/>
      <c r="U15" s="7"/>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row>
    <row r="16" spans="1:47" ht="12.75" customHeight="1" x14ac:dyDescent="0.2">
      <c r="A16" s="8" t="s">
        <v>51</v>
      </c>
      <c r="B16" s="8"/>
      <c r="C16" s="8"/>
      <c r="D16" s="766"/>
      <c r="E16" s="764"/>
      <c r="F16" s="764"/>
      <c r="G16" s="764"/>
      <c r="H16" s="764"/>
      <c r="I16" s="764"/>
      <c r="J16" s="765"/>
      <c r="K16" s="8" t="s">
        <v>50</v>
      </c>
      <c r="L16" s="8"/>
      <c r="M16" s="8"/>
      <c r="N16" s="804"/>
      <c r="O16" s="764"/>
      <c r="P16" s="764"/>
      <c r="Q16" s="764"/>
      <c r="R16" s="764"/>
      <c r="S16" s="765"/>
      <c r="T16" s="6"/>
      <c r="U16" s="7"/>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row>
    <row r="17" spans="1:47" ht="12.75" customHeight="1" x14ac:dyDescent="0.2">
      <c r="A17" s="8" t="s">
        <v>52</v>
      </c>
      <c r="B17" s="8"/>
      <c r="C17" s="8"/>
      <c r="D17" s="801" t="s">
        <v>53</v>
      </c>
      <c r="E17" s="764"/>
      <c r="F17" s="764"/>
      <c r="G17" s="764"/>
      <c r="H17" s="764"/>
      <c r="I17" s="764"/>
      <c r="J17" s="765"/>
      <c r="K17" s="8"/>
      <c r="L17" s="8"/>
      <c r="M17" s="8"/>
      <c r="N17" s="8"/>
      <c r="O17" s="8"/>
      <c r="P17" s="8"/>
      <c r="Q17" s="8"/>
      <c r="R17" s="8"/>
      <c r="S17" s="8"/>
      <c r="T17" s="763" t="s">
        <v>54</v>
      </c>
      <c r="U17" s="764"/>
      <c r="V17" s="764"/>
      <c r="W17" s="764"/>
      <c r="X17" s="764"/>
      <c r="Y17" s="764"/>
      <c r="Z17" s="764"/>
      <c r="AA17" s="764"/>
      <c r="AB17" s="765"/>
      <c r="AC17" s="763" t="s">
        <v>55</v>
      </c>
      <c r="AD17" s="764"/>
      <c r="AE17" s="764"/>
      <c r="AF17" s="765"/>
      <c r="AG17" s="763" t="s">
        <v>56</v>
      </c>
      <c r="AH17" s="764"/>
      <c r="AI17" s="764"/>
      <c r="AJ17" s="765"/>
      <c r="AK17" s="763" t="s">
        <v>57</v>
      </c>
      <c r="AL17" s="764"/>
      <c r="AM17" s="764"/>
      <c r="AN17" s="765"/>
      <c r="AO17" s="763" t="s">
        <v>58</v>
      </c>
      <c r="AP17" s="764"/>
      <c r="AQ17" s="764"/>
      <c r="AR17" s="764"/>
      <c r="AS17" s="764"/>
      <c r="AT17" s="765"/>
      <c r="AU17" s="8"/>
    </row>
    <row r="18" spans="1:47" ht="12.75" customHeight="1" x14ac:dyDescent="0.2">
      <c r="A18" s="538" t="s">
        <v>59</v>
      </c>
      <c r="B18" s="409"/>
      <c r="C18" s="409"/>
      <c r="D18" s="409"/>
      <c r="E18" s="409"/>
      <c r="F18" s="409"/>
      <c r="G18" s="409"/>
      <c r="H18" s="409"/>
      <c r="I18" s="409"/>
      <c r="J18" s="409"/>
      <c r="K18" s="409"/>
      <c r="L18" s="409"/>
      <c r="M18" s="409"/>
      <c r="N18" s="409"/>
      <c r="O18" s="409"/>
      <c r="P18" s="409"/>
      <c r="Q18" s="409"/>
      <c r="R18" s="409"/>
      <c r="S18" s="539"/>
      <c r="T18" s="767" t="s">
        <v>60</v>
      </c>
      <c r="U18" s="770" t="s">
        <v>61</v>
      </c>
      <c r="V18" s="770" t="s">
        <v>62</v>
      </c>
      <c r="W18" s="770" t="s">
        <v>63</v>
      </c>
      <c r="X18" s="770" t="s">
        <v>64</v>
      </c>
      <c r="Y18" s="770" t="s">
        <v>65</v>
      </c>
      <c r="Z18" s="767" t="s">
        <v>66</v>
      </c>
      <c r="AA18" s="767" t="s">
        <v>67</v>
      </c>
      <c r="AB18" s="767" t="s">
        <v>68</v>
      </c>
      <c r="AC18" s="770" t="s">
        <v>69</v>
      </c>
      <c r="AD18" s="770" t="s">
        <v>70</v>
      </c>
      <c r="AE18" s="770" t="s">
        <v>71</v>
      </c>
      <c r="AF18" s="770" t="s">
        <v>72</v>
      </c>
      <c r="AG18" s="770" t="s">
        <v>69</v>
      </c>
      <c r="AH18" s="770" t="s">
        <v>70</v>
      </c>
      <c r="AI18" s="767" t="s">
        <v>71</v>
      </c>
      <c r="AJ18" s="770" t="s">
        <v>72</v>
      </c>
      <c r="AK18" s="770" t="s">
        <v>69</v>
      </c>
      <c r="AL18" s="770" t="s">
        <v>70</v>
      </c>
      <c r="AM18" s="767" t="s">
        <v>71</v>
      </c>
      <c r="AN18" s="770" t="s">
        <v>72</v>
      </c>
      <c r="AO18" s="779" t="s">
        <v>73</v>
      </c>
      <c r="AP18" s="779" t="s">
        <v>74</v>
      </c>
      <c r="AQ18" s="779" t="s">
        <v>75</v>
      </c>
      <c r="AR18" s="779" t="s">
        <v>76</v>
      </c>
      <c r="AS18" s="779" t="s">
        <v>77</v>
      </c>
      <c r="AT18" s="779" t="s">
        <v>78</v>
      </c>
      <c r="AU18" s="8"/>
    </row>
    <row r="19" spans="1:47" ht="12.75" customHeight="1" x14ac:dyDescent="0.2">
      <c r="A19" s="800" t="str">
        <f>IF(COUNTIF(A24:B47,"NO")&gt;0,"Yes. Chassis deviates from baseline requirements","No. Chassis does not deviate from baseline requirements")</f>
        <v>No. Chassis does not deviate from baseline requirements</v>
      </c>
      <c r="B19" s="764"/>
      <c r="C19" s="764"/>
      <c r="D19" s="764"/>
      <c r="E19" s="764"/>
      <c r="F19" s="764"/>
      <c r="G19" s="764"/>
      <c r="H19" s="764"/>
      <c r="I19" s="764"/>
      <c r="J19" s="764"/>
      <c r="K19" s="764"/>
      <c r="L19" s="764"/>
      <c r="M19" s="764"/>
      <c r="N19" s="764"/>
      <c r="O19" s="764"/>
      <c r="P19" s="764"/>
      <c r="Q19" s="764"/>
      <c r="R19" s="764"/>
      <c r="S19" s="765"/>
      <c r="T19" s="768"/>
      <c r="U19" s="768"/>
      <c r="V19" s="768"/>
      <c r="W19" s="768"/>
      <c r="X19" s="768"/>
      <c r="Y19" s="768"/>
      <c r="Z19" s="768"/>
      <c r="AA19" s="768"/>
      <c r="AB19" s="768"/>
      <c r="AC19" s="768"/>
      <c r="AD19" s="768"/>
      <c r="AE19" s="768"/>
      <c r="AF19" s="768"/>
      <c r="AG19" s="768"/>
      <c r="AH19" s="768"/>
      <c r="AI19" s="768"/>
      <c r="AJ19" s="768"/>
      <c r="AK19" s="768"/>
      <c r="AL19" s="768"/>
      <c r="AM19" s="768"/>
      <c r="AN19" s="768"/>
      <c r="AO19" s="768"/>
      <c r="AP19" s="768"/>
      <c r="AQ19" s="768"/>
      <c r="AR19" s="768"/>
      <c r="AS19" s="768"/>
      <c r="AT19" s="768"/>
      <c r="AU19" s="8"/>
    </row>
    <row r="20" spans="1:47" ht="12.75" customHeight="1" x14ac:dyDescent="0.2">
      <c r="A20" s="8"/>
      <c r="B20" s="8"/>
      <c r="C20" s="8"/>
      <c r="D20" s="8"/>
      <c r="E20" s="8"/>
      <c r="F20" s="8"/>
      <c r="G20" s="8"/>
      <c r="H20" s="8"/>
      <c r="I20" s="8"/>
      <c r="J20" s="8"/>
      <c r="K20" s="8"/>
      <c r="L20" s="8"/>
      <c r="M20" s="8"/>
      <c r="N20" s="8"/>
      <c r="O20" s="8"/>
      <c r="P20" s="8"/>
      <c r="Q20" s="8"/>
      <c r="R20" s="8"/>
      <c r="S20" s="8"/>
      <c r="T20" s="768"/>
      <c r="U20" s="768"/>
      <c r="V20" s="768"/>
      <c r="W20" s="768"/>
      <c r="X20" s="768"/>
      <c r="Y20" s="768"/>
      <c r="Z20" s="768"/>
      <c r="AA20" s="768"/>
      <c r="AB20" s="768"/>
      <c r="AC20" s="768"/>
      <c r="AD20" s="768"/>
      <c r="AE20" s="768"/>
      <c r="AF20" s="768"/>
      <c r="AG20" s="768"/>
      <c r="AH20" s="768"/>
      <c r="AI20" s="768"/>
      <c r="AJ20" s="768"/>
      <c r="AK20" s="768"/>
      <c r="AL20" s="768"/>
      <c r="AM20" s="768"/>
      <c r="AN20" s="768"/>
      <c r="AO20" s="768"/>
      <c r="AP20" s="768"/>
      <c r="AQ20" s="768"/>
      <c r="AR20" s="768"/>
      <c r="AS20" s="768"/>
      <c r="AT20" s="768"/>
      <c r="AU20" s="8"/>
    </row>
    <row r="21" spans="1:47" ht="12.75" customHeight="1" x14ac:dyDescent="0.2">
      <c r="A21" s="802" t="s">
        <v>79</v>
      </c>
      <c r="B21" s="773"/>
      <c r="C21" s="802" t="s">
        <v>80</v>
      </c>
      <c r="D21" s="772"/>
      <c r="E21" s="771" t="s">
        <v>81</v>
      </c>
      <c r="F21" s="773"/>
      <c r="G21" s="803" t="s">
        <v>82</v>
      </c>
      <c r="H21" s="772"/>
      <c r="I21" s="772"/>
      <c r="J21" s="772"/>
      <c r="K21" s="772"/>
      <c r="L21" s="772"/>
      <c r="M21" s="772"/>
      <c r="N21" s="773"/>
      <c r="O21" s="771" t="s">
        <v>83</v>
      </c>
      <c r="P21" s="772"/>
      <c r="Q21" s="772"/>
      <c r="R21" s="772"/>
      <c r="S21" s="773"/>
      <c r="T21" s="768"/>
      <c r="U21" s="768"/>
      <c r="V21" s="768"/>
      <c r="W21" s="768"/>
      <c r="X21" s="768"/>
      <c r="Y21" s="768"/>
      <c r="Z21" s="768"/>
      <c r="AA21" s="768"/>
      <c r="AB21" s="768"/>
      <c r="AC21" s="768"/>
      <c r="AD21" s="768"/>
      <c r="AE21" s="768"/>
      <c r="AF21" s="768"/>
      <c r="AG21" s="768"/>
      <c r="AH21" s="768"/>
      <c r="AI21" s="768"/>
      <c r="AJ21" s="768"/>
      <c r="AK21" s="768"/>
      <c r="AL21" s="768"/>
      <c r="AM21" s="768"/>
      <c r="AN21" s="768"/>
      <c r="AO21" s="768"/>
      <c r="AP21" s="768"/>
      <c r="AQ21" s="768"/>
      <c r="AR21" s="768"/>
      <c r="AS21" s="768"/>
      <c r="AT21" s="768"/>
      <c r="AU21" s="8"/>
    </row>
    <row r="22" spans="1:47" ht="12.75" customHeight="1" x14ac:dyDescent="0.2">
      <c r="A22" s="774"/>
      <c r="B22" s="761"/>
      <c r="C22" s="774"/>
      <c r="D22" s="775"/>
      <c r="E22" s="774"/>
      <c r="F22" s="761"/>
      <c r="G22" s="774"/>
      <c r="H22" s="775"/>
      <c r="I22" s="775"/>
      <c r="J22" s="775"/>
      <c r="K22" s="775"/>
      <c r="L22" s="775"/>
      <c r="M22" s="775"/>
      <c r="N22" s="761"/>
      <c r="O22" s="774"/>
      <c r="P22" s="775"/>
      <c r="Q22" s="775"/>
      <c r="R22" s="775"/>
      <c r="S22" s="761"/>
      <c r="T22" s="768"/>
      <c r="U22" s="768"/>
      <c r="V22" s="768"/>
      <c r="W22" s="768"/>
      <c r="X22" s="768"/>
      <c r="Y22" s="768"/>
      <c r="Z22" s="768"/>
      <c r="AA22" s="768"/>
      <c r="AB22" s="768"/>
      <c r="AC22" s="768"/>
      <c r="AD22" s="768"/>
      <c r="AE22" s="768"/>
      <c r="AF22" s="768"/>
      <c r="AG22" s="768"/>
      <c r="AH22" s="768"/>
      <c r="AI22" s="768"/>
      <c r="AJ22" s="768"/>
      <c r="AK22" s="768"/>
      <c r="AL22" s="768"/>
      <c r="AM22" s="768"/>
      <c r="AN22" s="768"/>
      <c r="AO22" s="768"/>
      <c r="AP22" s="768"/>
      <c r="AQ22" s="768"/>
      <c r="AR22" s="768"/>
      <c r="AS22" s="768"/>
      <c r="AT22" s="768"/>
      <c r="AU22" s="8"/>
    </row>
    <row r="23" spans="1:47" ht="12.75" customHeight="1" x14ac:dyDescent="0.2">
      <c r="A23" s="776"/>
      <c r="B23" s="778"/>
      <c r="C23" s="776"/>
      <c r="D23" s="777"/>
      <c r="E23" s="776"/>
      <c r="F23" s="778"/>
      <c r="G23" s="776"/>
      <c r="H23" s="777"/>
      <c r="I23" s="777"/>
      <c r="J23" s="777"/>
      <c r="K23" s="777"/>
      <c r="L23" s="777"/>
      <c r="M23" s="777"/>
      <c r="N23" s="778"/>
      <c r="O23" s="776"/>
      <c r="P23" s="777"/>
      <c r="Q23" s="777"/>
      <c r="R23" s="777"/>
      <c r="S23" s="778"/>
      <c r="T23" s="769"/>
      <c r="U23" s="769"/>
      <c r="V23" s="769"/>
      <c r="W23" s="769"/>
      <c r="X23" s="769"/>
      <c r="Y23" s="769"/>
      <c r="Z23" s="769"/>
      <c r="AA23" s="769"/>
      <c r="AB23" s="769"/>
      <c r="AC23" s="769"/>
      <c r="AD23" s="769"/>
      <c r="AE23" s="769"/>
      <c r="AF23" s="769"/>
      <c r="AG23" s="769"/>
      <c r="AH23" s="769"/>
      <c r="AI23" s="769"/>
      <c r="AJ23" s="769"/>
      <c r="AK23" s="769"/>
      <c r="AL23" s="769"/>
      <c r="AM23" s="769"/>
      <c r="AN23" s="769"/>
      <c r="AO23" s="769"/>
      <c r="AP23" s="769"/>
      <c r="AQ23" s="769"/>
      <c r="AR23" s="769"/>
      <c r="AS23" s="769"/>
      <c r="AT23" s="769"/>
      <c r="AU23" s="8"/>
    </row>
    <row r="24" spans="1:47" ht="12.75" customHeight="1" x14ac:dyDescent="0.2">
      <c r="A24" s="784" t="str">
        <f>IF(AND('T3.9 Main Hoop Tubing'!D13&gt;='T3.9 Main Hoop Tubing'!C13,'T3.9 Main Hoop Tubing'!D14&gt;='T3.9 Main Hoop Tubing'!C14),"YES","NO")</f>
        <v>YES</v>
      </c>
      <c r="B24" s="765"/>
      <c r="C24" s="784" t="s">
        <v>84</v>
      </c>
      <c r="D24" s="765"/>
      <c r="E24" s="763" t="s">
        <v>85</v>
      </c>
      <c r="F24" s="765"/>
      <c r="G24" s="780" t="s">
        <v>86</v>
      </c>
      <c r="H24" s="781"/>
      <c r="I24" s="781"/>
      <c r="J24" s="781"/>
      <c r="K24" s="781"/>
      <c r="L24" s="781"/>
      <c r="M24" s="781"/>
      <c r="N24" s="782"/>
      <c r="O24" s="783"/>
      <c r="P24" s="764"/>
      <c r="Q24" s="764"/>
      <c r="R24" s="764"/>
      <c r="S24" s="765"/>
      <c r="T24" s="479" t="str">
        <f>IF(A24="no",'T3.9 Main Hoop Tubing'!E20,"NA")</f>
        <v>NA</v>
      </c>
      <c r="U24" s="10" t="str">
        <f>IF(A24="no",'T3.9 Main Hoop Tubing'!E21,"NA")</f>
        <v>NA</v>
      </c>
      <c r="V24" s="10" t="str">
        <f>IF(A24="no",'T3.9 Main Hoop Tubing'!E22,"NA")</f>
        <v>NA</v>
      </c>
      <c r="W24" s="10" t="str">
        <f>IF(A24="no",'T3.9 Main Hoop Tubing'!E23,"NA")</f>
        <v>NA</v>
      </c>
      <c r="X24" s="10" t="str">
        <f>IF(A24="no",'T3.9 Main Hoop Tubing'!E24,"NA")</f>
        <v>NA</v>
      </c>
      <c r="Y24" s="10" t="str">
        <f>IF(A24="no",'T3.9 Main Hoop Tubing'!E25,"NA")</f>
        <v>NA</v>
      </c>
      <c r="Z24" s="10" t="str">
        <f>IF(A24="no",'T3.9 Main Hoop Tubing'!E26,"NA")</f>
        <v>NA</v>
      </c>
      <c r="AA24" s="11" t="str">
        <f>IF(A24="no",'T3.9 Main Hoop Tubing'!E27,"NA")</f>
        <v>NA</v>
      </c>
      <c r="AB24" s="10" t="str">
        <f>IF(A24="no",'T3.9 Main Hoop Tubing'!E28,"NA")</f>
        <v>NA</v>
      </c>
      <c r="AC24" s="12" t="str">
        <f>'T3.9 Main Hoop Tubing'!D4</f>
        <v>Steel</v>
      </c>
      <c r="AD24" s="12" t="str">
        <f>'T3.9 Main Hoop Tubing'!D5</f>
        <v>Round</v>
      </c>
      <c r="AE24" s="13">
        <f>'T3.9 Main Hoop Tubing'!D13</f>
        <v>25</v>
      </c>
      <c r="AF24" s="14">
        <f>'T3.9 Main Hoop Tubing'!D14</f>
        <v>2.5</v>
      </c>
      <c r="AG24" s="12"/>
      <c r="AH24" s="12"/>
      <c r="AI24" s="13"/>
      <c r="AJ24" s="14"/>
      <c r="AK24" s="12"/>
      <c r="AL24" s="12"/>
      <c r="AM24" s="13"/>
      <c r="AN24" s="14"/>
      <c r="AO24" s="12"/>
      <c r="AP24" s="12"/>
      <c r="AQ24" s="13"/>
      <c r="AR24" s="13"/>
      <c r="AS24" s="14"/>
      <c r="AT24" s="14"/>
      <c r="AU24" s="8"/>
    </row>
    <row r="25" spans="1:47" ht="12.75" customHeight="1" x14ac:dyDescent="0.2">
      <c r="A25" s="784" t="str">
        <f>IF(AND('T3.10 Front Hoop Tubing'!D4='T3.10 Front Hoop Tubing'!C4,'T3.10 Front Hoop Tubing'!D5='T3.10 Front Hoop Tubing'!C5,'T3.10 Front Hoop Tubing'!D13&gt;='T3.10 Front Hoop Tubing'!C13,'T3.10 Front Hoop Tubing'!D14&gt;='T3.10 Front Hoop Tubing'!C14),"YES","NO")</f>
        <v>YES</v>
      </c>
      <c r="B25" s="765"/>
      <c r="C25" s="784" t="str">
        <f t="shared" ref="C25:C42" si="0">IF(A25="N/A","N/A",IF(A25="YES","NO","YES"))</f>
        <v>NO</v>
      </c>
      <c r="D25" s="765"/>
      <c r="E25" s="763" t="s">
        <v>87</v>
      </c>
      <c r="F25" s="765"/>
      <c r="G25" s="785" t="s">
        <v>88</v>
      </c>
      <c r="H25" s="781"/>
      <c r="I25" s="781"/>
      <c r="J25" s="781"/>
      <c r="K25" s="781"/>
      <c r="L25" s="781"/>
      <c r="M25" s="781"/>
      <c r="N25" s="782"/>
      <c r="O25" s="783"/>
      <c r="P25" s="764"/>
      <c r="Q25" s="764"/>
      <c r="R25" s="764"/>
      <c r="S25" s="765"/>
      <c r="T25" s="479" t="str">
        <f>IF(A25="no",'T3.10 Front Hoop Tubing'!E20,"NA")</f>
        <v>NA</v>
      </c>
      <c r="U25" s="10" t="str">
        <f>IF(A25="no",'T3.10 Front Hoop Tubing'!E21,"NA")</f>
        <v>NA</v>
      </c>
      <c r="V25" s="10" t="str">
        <f>IF(A25="no",'T3.10 Front Hoop Tubing'!E22,"NA")</f>
        <v>NA</v>
      </c>
      <c r="W25" s="10" t="str">
        <f>IF(A25="no",'T3.10 Front Hoop Tubing'!E23,"NA")</f>
        <v>NA</v>
      </c>
      <c r="X25" s="10" t="str">
        <f>IF(A25="no",'T3.10 Front Hoop Tubing'!E24,"NA")</f>
        <v>NA</v>
      </c>
      <c r="Y25" s="10" t="str">
        <f>IF(A25="no",'T3.10 Front Hoop Tubing'!E25,"NA")</f>
        <v>NA</v>
      </c>
      <c r="Z25" s="10" t="str">
        <f>IF(A25="no",'T3.10 Front Hoop Tubing'!E26,"NA")</f>
        <v>NA</v>
      </c>
      <c r="AA25" s="11" t="str">
        <f>IF(A25="no",'T3.10 Front Hoop Tubing'!E27,"NA")</f>
        <v>NA</v>
      </c>
      <c r="AB25" s="10" t="str">
        <f>IF(A25="no",'T3.10 Front Hoop Tubing'!E28,"NA")</f>
        <v>NA</v>
      </c>
      <c r="AC25" s="12" t="str">
        <f>'T3.10 Front Hoop Tubing'!D4</f>
        <v>Steel</v>
      </c>
      <c r="AD25" s="12" t="str">
        <f>'T3.10 Front Hoop Tubing'!D5</f>
        <v>Round</v>
      </c>
      <c r="AE25" s="13">
        <f>'T3.10 Front Hoop Tubing'!D13</f>
        <v>25</v>
      </c>
      <c r="AF25" s="14">
        <f>'T3.10 Front Hoop Tubing'!D14</f>
        <v>2.5</v>
      </c>
      <c r="AG25" s="12"/>
      <c r="AH25" s="12"/>
      <c r="AI25" s="13"/>
      <c r="AJ25" s="14"/>
      <c r="AK25" s="12"/>
      <c r="AL25" s="12"/>
      <c r="AM25" s="13"/>
      <c r="AN25" s="14"/>
      <c r="AO25" s="12"/>
      <c r="AP25" s="12"/>
      <c r="AQ25" s="13"/>
      <c r="AR25" s="13"/>
      <c r="AS25" s="14"/>
      <c r="AT25" s="14"/>
      <c r="AU25" s="8"/>
    </row>
    <row r="26" spans="1:47" ht="12.75" customHeight="1" x14ac:dyDescent="0.2">
      <c r="A26" s="784" t="str">
        <f>IF(AND('T3.11 Main Hoop Bracing'!D13&gt;='T3.11 Main Hoop Bracing'!C13,'T3.11 Main Hoop Bracing'!D14&gt;='T3.11 Main Hoop Bracing'!C14,'T3.11 Main Hoop Bracing'!D5='T3.11 Main Hoop Bracing'!C5),"YES","NO")</f>
        <v>YES</v>
      </c>
      <c r="B26" s="765"/>
      <c r="C26" s="784" t="str">
        <f t="shared" si="0"/>
        <v>NO</v>
      </c>
      <c r="D26" s="765"/>
      <c r="E26" s="763" t="s">
        <v>89</v>
      </c>
      <c r="F26" s="765"/>
      <c r="G26" s="785" t="s">
        <v>90</v>
      </c>
      <c r="H26" s="781"/>
      <c r="I26" s="781"/>
      <c r="J26" s="781"/>
      <c r="K26" s="781"/>
      <c r="L26" s="781"/>
      <c r="M26" s="781"/>
      <c r="N26" s="782"/>
      <c r="O26" s="783"/>
      <c r="P26" s="764"/>
      <c r="Q26" s="764"/>
      <c r="R26" s="764"/>
      <c r="S26" s="765"/>
      <c r="T26" s="479" t="str">
        <f>IF(A26="NO",'T3.11 Main Hoop Bracing'!E20,"NA")</f>
        <v>NA</v>
      </c>
      <c r="U26" s="10" t="str">
        <f>IF(A26="NO",'T3.11 Main Hoop Bracing'!E21,"NA")</f>
        <v>NA</v>
      </c>
      <c r="V26" s="10" t="str">
        <f>IF(A26="NO",'T3.11 Main Hoop Bracing'!E22,"NA")</f>
        <v>NA</v>
      </c>
      <c r="W26" s="10" t="str">
        <f>IF(A26="NO",'T3.11 Main Hoop Bracing'!E23,"NA")</f>
        <v>NA</v>
      </c>
      <c r="X26" s="10" t="str">
        <f>IF(A26="NO",'T3.11 Main Hoop Bracing'!E24,"NA")</f>
        <v>NA</v>
      </c>
      <c r="Y26" s="10" t="str">
        <f>IF(A26="NO",'T3.11 Main Hoop Bracing'!E25,"NA")</f>
        <v>NA</v>
      </c>
      <c r="Z26" s="10" t="str">
        <f>IF(A26="NO",'T3.11 Main Hoop Bracing'!E26,"NA")</f>
        <v>NA</v>
      </c>
      <c r="AA26" s="11" t="str">
        <f>IF(A26="NO",'T3.11 Main Hoop Bracing'!E27,"NA")</f>
        <v>NA</v>
      </c>
      <c r="AB26" s="10" t="str">
        <f>IF(A26="NO",'T3.11 Main Hoop Bracing'!E28,"NA")</f>
        <v>NA</v>
      </c>
      <c r="AC26" s="12" t="str">
        <f>'T3.11 Main Hoop Bracing'!D4</f>
        <v>Steel</v>
      </c>
      <c r="AD26" s="12" t="str">
        <f>'T3.11 Main Hoop Bracing'!D5</f>
        <v>Round</v>
      </c>
      <c r="AE26" s="13">
        <f>'T3.11 Main Hoop Bracing'!D13</f>
        <v>25.4</v>
      </c>
      <c r="AF26" s="14">
        <f>'T3.11 Main Hoop Bracing'!D14</f>
        <v>1.6</v>
      </c>
      <c r="AG26" s="12"/>
      <c r="AH26" s="12"/>
      <c r="AI26" s="12"/>
      <c r="AJ26" s="12"/>
      <c r="AK26" s="12"/>
      <c r="AL26" s="12"/>
      <c r="AM26" s="12"/>
      <c r="AN26" s="12"/>
      <c r="AO26" s="12"/>
      <c r="AP26" s="12"/>
      <c r="AQ26" s="12"/>
      <c r="AR26" s="12"/>
      <c r="AS26" s="12"/>
      <c r="AT26" s="12"/>
      <c r="AU26" s="8"/>
    </row>
    <row r="27" spans="1:47" ht="12.75" customHeight="1" x14ac:dyDescent="0.2">
      <c r="A27" s="784" t="str">
        <f>IF(NOT('T3.11.5 T3.6 MHoop Brace Spt'!F2="tubing only"),"N/A",IF(AND('T3.11.5 T3.6 MHoop Brace Spt'!E5='T3.11.5 T3.6 MHoop Brace Spt'!C5,'T3.11.5 T3.6 MHoop Brace Spt'!E15&gt;='T3.11.5 T3.6 MHoop Brace Spt'!C15,'T3.11.5 T3.6 MHoop Brace Spt'!E16&gt;='T3.11.5 T3.6 MHoop Brace Spt'!C16),"YES","NO"))</f>
        <v>YES</v>
      </c>
      <c r="B27" s="765"/>
      <c r="C27" s="784" t="str">
        <f t="shared" si="0"/>
        <v>NO</v>
      </c>
      <c r="D27" s="765"/>
      <c r="E27" s="763" t="s">
        <v>91</v>
      </c>
      <c r="F27" s="765"/>
      <c r="G27" s="785" t="s">
        <v>92</v>
      </c>
      <c r="H27" s="781"/>
      <c r="I27" s="781"/>
      <c r="J27" s="781"/>
      <c r="K27" s="781"/>
      <c r="L27" s="781"/>
      <c r="M27" s="781"/>
      <c r="N27" s="782"/>
      <c r="O27" s="783"/>
      <c r="P27" s="764"/>
      <c r="Q27" s="764"/>
      <c r="R27" s="764"/>
      <c r="S27" s="765"/>
      <c r="T27" s="479" t="str">
        <f>IF(A27="NO",'T3.11.5 T3.6 MHoop Brace Spt'!$H$27,"NA")</f>
        <v>NA</v>
      </c>
      <c r="U27" s="10" t="str">
        <f>IF(A27="NO",'T3.11.5 T3.6 MHoop Brace Spt'!$H$28,"NA")</f>
        <v>NA</v>
      </c>
      <c r="V27" s="10" t="str">
        <f>IF(A27="NO",'T3.11.5 T3.6 MHoop Brace Spt'!$H$29,"NA")</f>
        <v>NA</v>
      </c>
      <c r="W27" s="10" t="str">
        <f>IF(A27="NO",'T3.11.5 T3.6 MHoop Brace Spt'!$H$30,"NA")</f>
        <v>NA</v>
      </c>
      <c r="X27" s="10" t="str">
        <f>IF(A27="NO",'T3.11.5 T3.6 MHoop Brace Spt'!$H$31,"NA")</f>
        <v>NA</v>
      </c>
      <c r="Y27" s="10" t="str">
        <f>IF(A27="NO",'T3.11.5 T3.6 MHoop Brace Spt'!$H$32,"NA")</f>
        <v>NA</v>
      </c>
      <c r="Z27" s="10" t="str">
        <f>IF(A27="NO",'T3.11.5 T3.6 MHoop Brace Spt'!$H$33,"NA")</f>
        <v>NA</v>
      </c>
      <c r="AA27" s="11" t="str">
        <f>IF(A27="NO",'T3.11.5 T3.6 MHoop Brace Spt'!$H$34,"NA")</f>
        <v>NA</v>
      </c>
      <c r="AB27" s="10" t="str">
        <f>IF(A27="NO",'T3.11.5 T3.6 MHoop Brace Spt'!$H$35,"NA")</f>
        <v>NA</v>
      </c>
      <c r="AC27" s="14" t="str">
        <f>IF(A27="N/A","",IF('T3.11.5 T3.6 MHoop Brace Spt'!$F$2="composite only","",'T3.11.5 T3.6 MHoop Brace Spt'!E5))</f>
        <v>Steel</v>
      </c>
      <c r="AD27" s="14" t="str">
        <f>IF(A27="N/A","",IF('T3.11.5 T3.6 MHoop Brace Spt'!$F$2="composite only","",'T3.11.5 T3.6 MHoop Brace Spt'!$E$6))</f>
        <v>Round</v>
      </c>
      <c r="AE27" s="13">
        <f>IF(A27="N/A","",IF('T3.11.5 T3.6 MHoop Brace Spt'!$F$2="composite only","",'T3.11.5 T3.6 MHoop Brace Spt'!$E$15))</f>
        <v>25.4</v>
      </c>
      <c r="AF27" s="14">
        <f>IF(A27="N/A","",IF('T3.11.5 T3.6 MHoop Brace Spt'!$F$2="composite only","",'T3.11.5 T3.6 MHoop Brace Spt'!$E$16))</f>
        <v>1.2</v>
      </c>
      <c r="AG27" s="12"/>
      <c r="AH27" s="12"/>
      <c r="AI27" s="12"/>
      <c r="AJ27" s="12"/>
      <c r="AK27" s="12"/>
      <c r="AL27" s="12"/>
      <c r="AM27" s="12"/>
      <c r="AN27" s="12"/>
      <c r="AO27" s="12"/>
      <c r="AP27" s="12"/>
      <c r="AQ27" s="12"/>
      <c r="AR27" s="12"/>
      <c r="AS27" s="12"/>
      <c r="AT27" s="12"/>
      <c r="AU27" s="8"/>
    </row>
    <row r="28" spans="1:47" ht="12.75" customHeight="1" x14ac:dyDescent="0.2">
      <c r="A28" s="784" t="str">
        <f>IF('T3.12 T3.6 FHoop Bracing'!F2="tubing only",IF(AND('T3.12 T3.6 FHoop Bracing'!E6='T3.12 T3.6 FHoop Bracing'!C6,'T3.12 T3.6 FHoop Bracing'!E15&gt;='T3.12 T3.6 FHoop Bracing'!C15,'T3.12 T3.6 FHoop Bracing'!E16&gt;='T3.12 T3.6 FHoop Bracing'!C16,'T3.12 T3.6 FHoop Bracing'!E5='T3.12 T3.6 FHoop Bracing'!C5),"YES","NO"),"N/A")</f>
        <v>YES</v>
      </c>
      <c r="B28" s="765"/>
      <c r="C28" s="784" t="str">
        <f t="shared" si="0"/>
        <v>NO</v>
      </c>
      <c r="D28" s="765"/>
      <c r="E28" s="763" t="s">
        <v>93</v>
      </c>
      <c r="F28" s="765"/>
      <c r="G28" s="785" t="s">
        <v>94</v>
      </c>
      <c r="H28" s="781"/>
      <c r="I28" s="781"/>
      <c r="J28" s="781"/>
      <c r="K28" s="781"/>
      <c r="L28" s="781"/>
      <c r="M28" s="781"/>
      <c r="N28" s="782"/>
      <c r="O28" s="783"/>
      <c r="P28" s="764"/>
      <c r="Q28" s="764"/>
      <c r="R28" s="764"/>
      <c r="S28" s="765"/>
      <c r="T28" s="479" t="str">
        <f>IF($A$28="NO",'T3.12 T3.6 FHoop Bracing'!$H$27,"NA")</f>
        <v>NA</v>
      </c>
      <c r="U28" s="10" t="str">
        <f>IF($A$28="NO",'T3.12 T3.6 FHoop Bracing'!$H$28,"NA")</f>
        <v>NA</v>
      </c>
      <c r="V28" s="10" t="str">
        <f>IF($A$28="NO",'T3.12 T3.6 FHoop Bracing'!$H$29,"NA")</f>
        <v>NA</v>
      </c>
      <c r="W28" s="10" t="str">
        <f>IF($A$28="NO",'T3.12 T3.6 FHoop Bracing'!$H$30,"NA")</f>
        <v>NA</v>
      </c>
      <c r="X28" s="10" t="str">
        <f>IF($A$28="NO",'T3.12 T3.6 FHoop Bracing'!$H$31,"NA")</f>
        <v>NA</v>
      </c>
      <c r="Y28" s="10" t="str">
        <f>IF($A$28="NO",'T3.12 T3.6 FHoop Bracing'!$H$32,"NA")</f>
        <v>NA</v>
      </c>
      <c r="Z28" s="10" t="str">
        <f>IF($A$28="NO",'T3.12 T3.6 FHoop Bracing'!$H$33,"NA")</f>
        <v>NA</v>
      </c>
      <c r="AA28" s="11" t="str">
        <f>IF($A$28="NO",'T3.12 T3.6 FHoop Bracing'!$H$34,"NA")</f>
        <v>NA</v>
      </c>
      <c r="AB28" s="10" t="str">
        <f>IF($A$28="NO",'T3.12 T3.6 FHoop Bracing'!$H$35,"NA")</f>
        <v>NA</v>
      </c>
      <c r="AC28" s="14" t="str">
        <f>IF(A28="N/A","",IF('T3.12 T3.6 FHoop Bracing'!$F$2="Composite Only","",'T3.12 T3.6 FHoop Bracing'!$E$5))</f>
        <v>Steel</v>
      </c>
      <c r="AD28" s="14" t="str">
        <f>IF(A28="N/A","",IF('T3.12 T3.6 FHoop Bracing'!$F$2="Composite Only","",'T3.12 T3.6 FHoop Bracing'!$E$6))</f>
        <v>Round</v>
      </c>
      <c r="AE28" s="13">
        <f>IF(A28="N/A","",IF('T3.12 T3.6 FHoop Bracing'!$F$2="Composite Only","",'T3.12 T3.6 FHoop Bracing'!$E$15))</f>
        <v>25.4</v>
      </c>
      <c r="AF28" s="14">
        <f>IF(A28="N/A","",IF('T3.12 T3.6 FHoop Bracing'!$F$2="Composite Only","",'T3.12 T3.6 FHoop Bracing'!$E$16))</f>
        <v>1.6</v>
      </c>
      <c r="AG28" s="12"/>
      <c r="AH28" s="12"/>
      <c r="AI28" s="12"/>
      <c r="AJ28" s="12"/>
      <c r="AK28" s="12"/>
      <c r="AL28" s="12"/>
      <c r="AM28" s="12"/>
      <c r="AN28" s="12"/>
      <c r="AO28" s="12"/>
      <c r="AP28" s="12"/>
      <c r="AQ28" s="12"/>
      <c r="AR28" s="12"/>
      <c r="AS28" s="12"/>
      <c r="AT28" s="12"/>
      <c r="AU28" s="8"/>
    </row>
    <row r="29" spans="1:47" ht="12.75" customHeight="1" x14ac:dyDescent="0.2">
      <c r="A29" s="784" t="str">
        <f>IF(NOT('T3.13 T3.6 Ft Bulkhead'!F2="tubing only"),"N/A",IF(AND('T3.13 T3.6 Ft Bulkhead'!E5='T3.13 T3.6 Ft Bulkhead'!C5,'T3.13 T3.6 Ft Bulkhead'!E17&gt;='T3.13 T3.6 Ft Bulkhead'!C17,'T3.13 T3.6 Ft Bulkhead'!E18&gt;='T3.13 T3.6 Ft Bulkhead'!C18),"YES","NO"))</f>
        <v>YES</v>
      </c>
      <c r="B29" s="765"/>
      <c r="C29" s="784" t="str">
        <f t="shared" si="0"/>
        <v>NO</v>
      </c>
      <c r="D29" s="765"/>
      <c r="E29" s="763" t="s">
        <v>95</v>
      </c>
      <c r="F29" s="765"/>
      <c r="G29" s="785" t="s">
        <v>96</v>
      </c>
      <c r="H29" s="781"/>
      <c r="I29" s="781"/>
      <c r="J29" s="781"/>
      <c r="K29" s="781"/>
      <c r="L29" s="781"/>
      <c r="M29" s="781"/>
      <c r="N29" s="782"/>
      <c r="O29" s="783"/>
      <c r="P29" s="764"/>
      <c r="Q29" s="764"/>
      <c r="R29" s="764"/>
      <c r="S29" s="765"/>
      <c r="T29" s="479" t="str">
        <f>IF($A$29="NO",'T3.13 T3.6 Ft Bulkhead'!$H30,"NA")</f>
        <v>NA</v>
      </c>
      <c r="U29" s="10" t="str">
        <f>IF($A$29="NO",'T3.13 T3.6 Ft Bulkhead'!$H31,"NA")</f>
        <v>NA</v>
      </c>
      <c r="V29" s="10" t="str">
        <f>IF($A$29="NO",'T3.13 T3.6 Ft Bulkhead'!$H32,"NA")</f>
        <v>NA</v>
      </c>
      <c r="W29" s="10" t="str">
        <f>IF($A$29="NO",'T3.13 T3.6 Ft Bulkhead'!$H33,"NA")</f>
        <v>NA</v>
      </c>
      <c r="X29" s="10" t="str">
        <f>IF($A$29="NO",'T3.13 T3.6 Ft Bulkhead'!$H34,"NA")</f>
        <v>NA</v>
      </c>
      <c r="Y29" s="10" t="str">
        <f>IF($A$29="NO",'T3.13 T3.6 Ft Bulkhead'!$H35,"NA")</f>
        <v>NA</v>
      </c>
      <c r="Z29" s="10" t="str">
        <f>IF($A$29="NO",'T3.13 T3.6 Ft Bulkhead'!$H36,"NA")</f>
        <v>NA</v>
      </c>
      <c r="AA29" s="11" t="str">
        <f>IF($A$29="NO",'T3.13 T3.6 Ft Bulkhead'!$H37,"NA")</f>
        <v>NA</v>
      </c>
      <c r="AB29" s="10" t="str">
        <f>IF($A$29="NO",'T3.13 T3.6 Ft Bulkhead'!$H38,"NA")</f>
        <v>NA</v>
      </c>
      <c r="AC29" s="14" t="str">
        <f>IF(A29="N/A","",IF('T3.13 T3.6 Ft Bulkhead'!$F$2="Composite only","",'T3.13 T3.6 Ft Bulkhead'!$E$5))</f>
        <v>Steel</v>
      </c>
      <c r="AD29" s="14" t="str">
        <f>IF(A29="N/A","",IF('T3.13 T3.6 Ft Bulkhead'!$F$2="Composite only","",'T3.13 T3.6 Ft Bulkhead'!$E$6))</f>
        <v>Round</v>
      </c>
      <c r="AE29" s="13">
        <f>IF(A29="N/A","",IF('T3.13 T3.6 Ft Bulkhead'!$F$2="Composite only","",'T3.13 T3.6 Ft Bulkhead'!$E$18))</f>
        <v>25.4</v>
      </c>
      <c r="AF29" s="14">
        <f>IF(A29="N/A","",IF('T3.13 T3.6 Ft Bulkhead'!$F$2="Composite only","",'T3.13 T3.6 Ft Bulkhead'!$E$19))</f>
        <v>1.6</v>
      </c>
      <c r="AG29" s="12"/>
      <c r="AH29" s="12"/>
      <c r="AI29" s="12"/>
      <c r="AJ29" s="12"/>
      <c r="AK29" s="12"/>
      <c r="AL29" s="12"/>
      <c r="AM29" s="12"/>
      <c r="AN29" s="12"/>
      <c r="AO29" s="12"/>
      <c r="AP29" s="12"/>
      <c r="AQ29" s="12"/>
      <c r="AR29" s="12"/>
      <c r="AS29" s="12"/>
      <c r="AT29" s="12"/>
      <c r="AU29" s="8"/>
    </row>
    <row r="30" spans="1:47" ht="12.75" customHeight="1" x14ac:dyDescent="0.2">
      <c r="A30" s="784" t="str">
        <f>IF(NOT('T3.14 T3.6 FBH Spt Structure'!F2="tubing only"),"N/A",IF('T3.14 T3.6 FBH Spt Structure'!G17="YES","YES","NO"))</f>
        <v>YES</v>
      </c>
      <c r="B30" s="765"/>
      <c r="C30" s="784" t="str">
        <f t="shared" si="0"/>
        <v>NO</v>
      </c>
      <c r="D30" s="765"/>
      <c r="E30" s="806" t="s">
        <v>97</v>
      </c>
      <c r="F30" s="778"/>
      <c r="G30" s="807" t="s">
        <v>98</v>
      </c>
      <c r="H30" s="808"/>
      <c r="I30" s="808"/>
      <c r="J30" s="808"/>
      <c r="K30" s="808"/>
      <c r="L30" s="808"/>
      <c r="M30" s="808"/>
      <c r="N30" s="809"/>
      <c r="O30" s="805"/>
      <c r="P30" s="777"/>
      <c r="Q30" s="777"/>
      <c r="R30" s="777"/>
      <c r="S30" s="778"/>
      <c r="T30" s="482" t="str">
        <f>IF($A$30="NO",'T3.14 T3.6 FBH Spt Structure'!$K$27,"NA")</f>
        <v>NA</v>
      </c>
      <c r="U30" s="483" t="str">
        <f>IF($A$30="NO",'T3.14 T3.6 FBH Spt Structure'!$K$28,"NA")</f>
        <v>NA</v>
      </c>
      <c r="V30" s="483" t="str">
        <f>IF($A$30="NO",'T3.14 T3.6 FBH Spt Structure'!$K$29,"NA")</f>
        <v>NA</v>
      </c>
      <c r="W30" s="483" t="str">
        <f>IF($A$30="NO",'T3.14 T3.6 FBH Spt Structure'!$K$30,"NA")</f>
        <v>NA</v>
      </c>
      <c r="X30" s="483" t="str">
        <f>IF($A$30="NO",'T3.14 T3.6 FBH Spt Structure'!$K$31,"NA")</f>
        <v>NA</v>
      </c>
      <c r="Y30" s="483" t="str">
        <f>IF($A$30="NO",'T3.14 T3.6 FBH Spt Structure'!$K$32,"NA")</f>
        <v>NA</v>
      </c>
      <c r="Z30" s="483" t="str">
        <f>IF($A$30="NO",'T3.14 T3.6 FBH Spt Structure'!$K$33,"NA")</f>
        <v>NA</v>
      </c>
      <c r="AA30" s="11" t="str">
        <f>IF($A$30="NO",'T3.14 T3.6 FBH Spt Structure'!$K$34,"NA")</f>
        <v>NA</v>
      </c>
      <c r="AB30" s="483" t="str">
        <f>IF($A$30="NO",'T3.14 T3.6 FBH Spt Structure'!$K$35,"NA")</f>
        <v>NA</v>
      </c>
      <c r="AC30" s="480" t="str">
        <f>IF('T3.14 T3.6 FBH Spt Structure'!$F$2="tubing only",'T3.14 T3.6 FBH Spt Structure'!$E$5,"")</f>
        <v>Steel</v>
      </c>
      <c r="AD30" s="480" t="str">
        <f>IF('T3.14 T3.6 FBH Spt Structure'!$F$2="tubing only",'T3.14 T3.6 FBH Spt Structure'!$E$6,"")</f>
        <v>Round</v>
      </c>
      <c r="AE30" s="481">
        <f>IF('T3.14 T3.6 FBH Spt Structure'!$F$2="tubing only",'T3.14 T3.6 FBH Spt Structure'!$E$15,"")</f>
        <v>25.4</v>
      </c>
      <c r="AF30" s="480">
        <f>IF('T3.14 T3.6 FBH Spt Structure'!$F$2="tubing only",'T3.14 T3.6 FBH Spt Structure'!$E$16,"")</f>
        <v>1.2</v>
      </c>
      <c r="AG30" s="480" t="str">
        <f>IF('T3.14 T3.6 FBH Spt Structure'!$F$2="tubing only",IF('T3.14 T3.6 FBH Spt Structure'!$F$14&gt;0,'T3.14 T3.6 FBH Spt Structure'!$F$5,""),"")</f>
        <v/>
      </c>
      <c r="AH30" s="480" t="str">
        <f>IF('T3.14 T3.6 FBH Spt Structure'!$F$2="tubing only",IF('T3.14 T3.6 FBH Spt Structure'!$F$14&gt;0,'T3.14 T3.6 FBH Spt Structure'!$F$6,""),"")</f>
        <v/>
      </c>
      <c r="AI30" s="481" t="str">
        <f>IF('T3.14 T3.6 FBH Spt Structure'!$F$2="tubing only",IF('T3.14 T3.6 FBH Spt Structure'!$F$14&gt;0,'T3.14 T3.6 FBH Spt Structure'!$F$15,""),"")</f>
        <v/>
      </c>
      <c r="AJ30" s="480" t="str">
        <f>IF('T3.14 T3.6 FBH Spt Structure'!$F$2="tubing only",IF('T3.14 T3.6 FBH Spt Structure'!$F$14&gt;0,'T3.14 T3.6 FBH Spt Structure'!$F$16,""),"")</f>
        <v/>
      </c>
      <c r="AK30" s="480" t="str">
        <f>IF('T3.14 T3.6 FBH Spt Structure'!$F$2="tubing only",IF('T3.14 T3.6 FBH Spt Structure'!$G$14&gt;0,'T3.14 T3.6 FBH Spt Structure'!$G$5,""),"")</f>
        <v/>
      </c>
      <c r="AL30" s="480" t="str">
        <f>IF('T3.14 T3.6 FBH Spt Structure'!$F$2="tubing only",IF('T3.14 T3.6 FBH Spt Structure'!$G$14&gt;0,'T3.14 T3.6 FBH Spt Structure'!$G$6,""),"")</f>
        <v/>
      </c>
      <c r="AM30" s="481" t="str">
        <f>IF('T3.14 T3.6 FBH Spt Structure'!$F$2="tubing only",IF('T3.14 T3.6 FBH Spt Structure'!$G$14&gt;0,'T3.14 T3.6 FBH Spt Structure'!$G$15,""),"")</f>
        <v/>
      </c>
      <c r="AN30" s="480" t="str">
        <f>IF('T3.14 T3.6 FBH Spt Structure'!$F$2="tubing only",IF('T3.14 T3.6 FBH Spt Structure'!$G$14&gt;0,'T3.14 T3.6 FBH Spt Structure'!$G$16,""),"")</f>
        <v/>
      </c>
      <c r="AO30" s="480"/>
      <c r="AP30" s="481"/>
      <c r="AQ30" s="480"/>
      <c r="AR30" s="480"/>
      <c r="AS30" s="484"/>
      <c r="AT30" s="15"/>
      <c r="AU30" s="8"/>
    </row>
    <row r="31" spans="1:47" ht="12.75" customHeight="1" x14ac:dyDescent="0.2">
      <c r="A31" s="784" t="str">
        <f>IF(NOT('T3.15 T3.6 SIS'!F2="tubing only"),"N/A",IF('T3.15 T3.6 SIS'!G17="YES","YES","NO"))</f>
        <v>YES</v>
      </c>
      <c r="B31" s="765"/>
      <c r="C31" s="784" t="str">
        <f t="shared" si="0"/>
        <v>NO</v>
      </c>
      <c r="D31" s="765"/>
      <c r="E31" s="763" t="s">
        <v>99</v>
      </c>
      <c r="F31" s="765"/>
      <c r="G31" s="785" t="s">
        <v>100</v>
      </c>
      <c r="H31" s="781"/>
      <c r="I31" s="781"/>
      <c r="J31" s="781"/>
      <c r="K31" s="781"/>
      <c r="L31" s="781"/>
      <c r="M31" s="781"/>
      <c r="N31" s="782"/>
      <c r="O31" s="783"/>
      <c r="P31" s="764"/>
      <c r="Q31" s="764"/>
      <c r="R31" s="764"/>
      <c r="S31" s="765"/>
      <c r="T31" s="479" t="str">
        <f>IF($A$31="NO",'T3.15 T3.6 SIS'!$L$27,"NA")</f>
        <v>NA</v>
      </c>
      <c r="U31" s="10" t="str">
        <f>IF($A$31="NO",'T3.15 T3.6 SIS'!$L$28,"NA")</f>
        <v>NA</v>
      </c>
      <c r="V31" s="10" t="str">
        <f>IF($A$31="NO",'T3.15 T3.6 SIS'!$L$29,"NA")</f>
        <v>NA</v>
      </c>
      <c r="W31" s="10" t="str">
        <f>IF($A$31="NO",'T3.15 T3.6 SIS'!$L$30,"NA")</f>
        <v>NA</v>
      </c>
      <c r="X31" s="10" t="str">
        <f>IF($A$31="NO",'T3.15 T3.6 SIS'!$L$31,"NA")</f>
        <v>NA</v>
      </c>
      <c r="Y31" s="10" t="str">
        <f>IF($A$31="NO",'T3.15 T3.6 SIS'!$L$32,"NA")</f>
        <v>NA</v>
      </c>
      <c r="Z31" s="10" t="str">
        <f>IF($A$31="NO",'T3.15 T3.6 SIS'!$L$33,"NA")</f>
        <v>NA</v>
      </c>
      <c r="AA31" s="11" t="str">
        <f>IF($A$31="NO",'T3.15 T3.6 SIS'!$L$34,"NA")</f>
        <v>NA</v>
      </c>
      <c r="AB31" s="10" t="str">
        <f>IF($A$31="NO",'T3.15 T3.6 SIS'!$L$35,"NA")</f>
        <v>NA</v>
      </c>
      <c r="AC31" s="14" t="str">
        <f>IF('T3.15 T3.6 SIS'!$F$2="tubing only",'T3.15 T3.6 SIS'!$E$5,"")</f>
        <v>Steel</v>
      </c>
      <c r="AD31" s="14" t="str">
        <f>IF('T3.15 T3.6 SIS'!$F$2="tubing only",'T3.15 T3.6 SIS'!$E$6,"")</f>
        <v>Round</v>
      </c>
      <c r="AE31" s="13">
        <f>IF('T3.15 T3.6 SIS'!$F$2="tubing only",'T3.15 T3.6 SIS'!$E$15,"")</f>
        <v>25.4</v>
      </c>
      <c r="AF31" s="14">
        <f>IF('T3.15 T3.6 SIS'!$F$2="tubing only",'T3.15 T3.6 SIS'!$E$16,"")</f>
        <v>1.6</v>
      </c>
      <c r="AG31" s="14" t="str">
        <f>IF('T3.15 T3.6 SIS'!$F$2="tubing only",IF('T3.15 T3.6 SIS'!$F$14&gt;0,'T3.15 T3.6 SIS'!$F$5,""),"")</f>
        <v/>
      </c>
      <c r="AH31" s="14" t="str">
        <f>IF('T3.15 T3.6 SIS'!$F$2="tubing only",IF('T3.15 T3.6 SIS'!$F$14&gt;0,'T3.15 T3.6 SIS'!$F$6,""),"")</f>
        <v/>
      </c>
      <c r="AI31" s="13" t="str">
        <f>IF('T3.15 T3.6 SIS'!$F$2="tubing only",IF('T3.15 T3.6 SIS'!$F$14&gt;0,'T3.15 T3.6 SIS'!$F$15,""),"")</f>
        <v/>
      </c>
      <c r="AJ31" s="14" t="str">
        <f>IF('T3.15 T3.6 SIS'!$F$2="tubing only",IF('T3.15 T3.6 SIS'!$F$14&gt;0,'T3.15 T3.6 SIS'!$F$16,""),"")</f>
        <v/>
      </c>
      <c r="AK31" s="14" t="str">
        <f>IF('T3.15 T3.6 SIS'!$F$2="tubing only",IF('T3.15 T3.6 SIS'!$G$14&gt;0,'T3.15 T3.6 SIS'!$G$5,""),"")</f>
        <v/>
      </c>
      <c r="AL31" s="14" t="str">
        <f>IF('T3.15 T3.6 SIS'!$F$2="tubing only",IF('T3.15 T3.6 SIS'!$G$14&gt;0,'T3.15 T3.6 SIS'!$G$6,""),"")</f>
        <v/>
      </c>
      <c r="AM31" s="13" t="str">
        <f>IF('T3.15 T3.6 SIS'!$F$2="tubing only",IF('T3.15 T3.6 SIS'!$G$14&gt;0,'T3.15 T3.6 SIS'!$G$15,""),"")</f>
        <v/>
      </c>
      <c r="AN31" s="14" t="str">
        <f>IF('T3.15 T3.6 SIS'!$F$2="tubing only",IF('T3.15 T3.6 SIS'!$G$14&gt;0,'T3.15 T3.6 SIS'!$G$16,""),"")</f>
        <v/>
      </c>
      <c r="AO31" s="14"/>
      <c r="AP31" s="13"/>
      <c r="AQ31" s="14"/>
      <c r="AR31" s="14"/>
      <c r="AS31" s="15"/>
      <c r="AT31" s="15"/>
      <c r="AU31" s="8"/>
    </row>
    <row r="32" spans="1:47" ht="12.75" customHeight="1" x14ac:dyDescent="0.2">
      <c r="A32" s="784" t="str">
        <f>IF(AND('T5.5 Shoulder Harness Bar'!F2="tubing only",'T5.5 Shoulder Harness Bar'!E5='T5.5 Shoulder Harness Bar'!C5,'T5.5 Shoulder Harness Bar'!E15&gt;='T5.5 Shoulder Harness Bar'!C15,'T5.5 Shoulder Harness Bar'!E16&gt;='T5.5 Shoulder Harness Bar'!C16),"YES","NO")</f>
        <v>YES</v>
      </c>
      <c r="B32" s="765"/>
      <c r="C32" s="784" t="str">
        <f t="shared" si="0"/>
        <v>NO</v>
      </c>
      <c r="D32" s="765"/>
      <c r="E32" s="763" t="s">
        <v>101</v>
      </c>
      <c r="F32" s="765"/>
      <c r="G32" s="785" t="s">
        <v>102</v>
      </c>
      <c r="H32" s="781"/>
      <c r="I32" s="781"/>
      <c r="J32" s="781"/>
      <c r="K32" s="781"/>
      <c r="L32" s="781"/>
      <c r="M32" s="781"/>
      <c r="N32" s="782"/>
      <c r="O32" s="783"/>
      <c r="P32" s="764"/>
      <c r="Q32" s="764"/>
      <c r="R32" s="764"/>
      <c r="S32" s="765"/>
      <c r="T32" s="479" t="str">
        <f>IF(A32="YES","NA",'T5.5 Shoulder Harness Bar'!H29)</f>
        <v>NA</v>
      </c>
      <c r="U32" s="10" t="str">
        <f>IF(A32="YES","NA",'T5.5 Shoulder Harness Bar'!H30)</f>
        <v>NA</v>
      </c>
      <c r="V32" s="10" t="str">
        <f>IF(A32="YES","NA",'T5.5 Shoulder Harness Bar'!H31)</f>
        <v>NA</v>
      </c>
      <c r="W32" s="10" t="str">
        <f>IF(A32="YES","NA",'T5.5 Shoulder Harness Bar'!H32)</f>
        <v>NA</v>
      </c>
      <c r="X32" s="10" t="str">
        <f>IF(A32="YES","NA",'T5.5 Shoulder Harness Bar'!H33)</f>
        <v>NA</v>
      </c>
      <c r="Y32" s="10" t="str">
        <f>IF(A32="YES","NA",'T5.5 Shoulder Harness Bar'!H34)</f>
        <v>NA</v>
      </c>
      <c r="Z32" s="10" t="str">
        <f>IF(A32="YES","NA",'T5.5 Shoulder Harness Bar'!H35)</f>
        <v>NA</v>
      </c>
      <c r="AA32" s="11" t="str">
        <f>IF(A32="YES","NA",'T5.5 Shoulder Harness Bar'!H36)</f>
        <v>NA</v>
      </c>
      <c r="AB32" s="10" t="str">
        <f>IF(A32="YES","NA",'T5.5 Shoulder Harness Bar'!H37)</f>
        <v>NA</v>
      </c>
      <c r="AC32" s="14" t="str">
        <f>IF('T5.5 Shoulder Harness Bar'!F2="composite only","",'T5.5 Shoulder Harness Bar'!E5)</f>
        <v>Steel</v>
      </c>
      <c r="AD32" s="14" t="str">
        <f>IF('T5.5 Shoulder Harness Bar'!F2="composite only","",'T5.5 Shoulder Harness Bar'!E6)</f>
        <v>Round</v>
      </c>
      <c r="AE32" s="13">
        <f>IF('T5.5 Shoulder Harness Bar'!F2="composite only","",'T5.5 Shoulder Harness Bar'!E15)</f>
        <v>25.4</v>
      </c>
      <c r="AF32" s="14">
        <f>IF('T5.5 Shoulder Harness Bar'!F2="composite only","",'T5.5 Shoulder Harness Bar'!E16)</f>
        <v>2.4</v>
      </c>
      <c r="AG32" s="12"/>
      <c r="AH32" s="12"/>
      <c r="AI32" s="12"/>
      <c r="AJ32" s="12"/>
      <c r="AK32" s="12"/>
      <c r="AL32" s="12"/>
      <c r="AM32" s="12"/>
      <c r="AN32" s="12"/>
      <c r="AO32" s="14" t="str">
        <f>IF('T5.5 Shoulder Harness Bar'!F2="tubing only","",'T5.5 Shoulder Harness Bar'!F5)</f>
        <v/>
      </c>
      <c r="AP32" s="13" t="str">
        <f>IF('T5.5 Shoulder Harness Bar'!F2="tubing only","",'T5.5 Shoulder Harness Bar'!F20)</f>
        <v/>
      </c>
      <c r="AQ32" s="14" t="str">
        <f>IF('T5.5 Shoulder Harness Bar'!$F$2="tubing only","",'T5.5 Shoulder Harness Bar'!F22)</f>
        <v/>
      </c>
      <c r="AR32" s="14" t="str">
        <f>IF('T5.5 Shoulder Harness Bar'!$F$2="tubing only","",'T5.5 Shoulder Harness Bar'!F23)</f>
        <v/>
      </c>
      <c r="AS32" s="15" t="str">
        <f>IF('T5.5 Shoulder Harness Bar'!F2="tubing only","",'T5.5 Shoulder Harness Bar'!F24)</f>
        <v/>
      </c>
      <c r="AT32" s="15"/>
      <c r="AU32" s="8"/>
    </row>
    <row r="33" spans="1:47" ht="12.75" customHeight="1" x14ac:dyDescent="0.2">
      <c r="A33" s="784" t="str">
        <f>IF('T3.17.3 IA AI Plate'!D23="YES","YES","NO")</f>
        <v>YES</v>
      </c>
      <c r="B33" s="765"/>
      <c r="C33" s="784" t="str">
        <f t="shared" si="0"/>
        <v>NO</v>
      </c>
      <c r="D33" s="765"/>
      <c r="E33" s="763" t="s">
        <v>103</v>
      </c>
      <c r="F33" s="765"/>
      <c r="G33" s="785" t="s">
        <v>104</v>
      </c>
      <c r="H33" s="781"/>
      <c r="I33" s="781"/>
      <c r="J33" s="781"/>
      <c r="K33" s="781"/>
      <c r="L33" s="781"/>
      <c r="M33" s="781"/>
      <c r="N33" s="782"/>
      <c r="O33" s="783"/>
      <c r="P33" s="764"/>
      <c r="Q33" s="764"/>
      <c r="R33" s="764"/>
      <c r="S33" s="765"/>
      <c r="T33" s="479" t="str">
        <f>IF(A33="YES","NA",IF('T3.17.3 IA AI Plate'!$D$23="NO","CH"))</f>
        <v>NA</v>
      </c>
      <c r="U33" s="514"/>
      <c r="V33" s="514"/>
      <c r="W33" s="514"/>
      <c r="X33" s="514"/>
      <c r="Y33" s="514"/>
      <c r="Z33" s="514"/>
      <c r="AA33" s="514"/>
      <c r="AB33" s="514"/>
      <c r="AC33" s="514"/>
      <c r="AD33" s="514"/>
      <c r="AE33" s="514"/>
      <c r="AF33" s="514"/>
      <c r="AG33" s="12"/>
      <c r="AH33" s="12"/>
      <c r="AI33" s="12"/>
      <c r="AJ33" s="12"/>
      <c r="AK33" s="12"/>
      <c r="AL33" s="12"/>
      <c r="AM33" s="12"/>
      <c r="AN33" s="12"/>
      <c r="AO33" s="12"/>
      <c r="AP33" s="12"/>
      <c r="AQ33" s="12"/>
      <c r="AR33" s="12"/>
      <c r="AS33" s="12"/>
      <c r="AT33" s="12"/>
      <c r="AU33" s="8"/>
    </row>
    <row r="34" spans="1:47" ht="12.75" customHeight="1" x14ac:dyDescent="0.2">
      <c r="A34" s="784" t="str">
        <f>IF('T3.12 T3.6 FHoop Bracing'!F2="tubing only","N/A","NO")</f>
        <v>N/A</v>
      </c>
      <c r="B34" s="765"/>
      <c r="C34" s="784" t="str">
        <f t="shared" si="0"/>
        <v>N/A</v>
      </c>
      <c r="D34" s="765"/>
      <c r="E34" s="763" t="s">
        <v>105</v>
      </c>
      <c r="F34" s="765"/>
      <c r="G34" s="785" t="s">
        <v>106</v>
      </c>
      <c r="H34" s="781"/>
      <c r="I34" s="781"/>
      <c r="J34" s="781"/>
      <c r="K34" s="781"/>
      <c r="L34" s="781"/>
      <c r="M34" s="781"/>
      <c r="N34" s="782"/>
      <c r="O34" s="783"/>
      <c r="P34" s="764"/>
      <c r="Q34" s="764"/>
      <c r="R34" s="764"/>
      <c r="S34" s="765"/>
      <c r="T34" s="479" t="str">
        <f>IF($A$34="NO",'T3.12 T3.6 FHoop Bracing'!$H$27,"NA")</f>
        <v>NA</v>
      </c>
      <c r="U34" s="10" t="str">
        <f>IF($A$34="NO",'T3.12 T3.6 FHoop Bracing'!$H$28,"NA")</f>
        <v>NA</v>
      </c>
      <c r="V34" s="10" t="str">
        <f>IF($A$34="NO",'T3.12 T3.6 FHoop Bracing'!$H$29,"NA")</f>
        <v>NA</v>
      </c>
      <c r="W34" s="10" t="str">
        <f>IF($A$34="NO",'T3.12 T3.6 FHoop Bracing'!$H$30,"NA")</f>
        <v>NA</v>
      </c>
      <c r="X34" s="10" t="str">
        <f>IF($A$34="NO",'T3.12 T3.6 FHoop Bracing'!$H$31,"NA")</f>
        <v>NA</v>
      </c>
      <c r="Y34" s="10" t="str">
        <f>IF($A$34="NO",'T3.12 T3.6 FHoop Bracing'!$H$32,"NA")</f>
        <v>NA</v>
      </c>
      <c r="Z34" s="10" t="str">
        <f>IF($A$34="NO",'T3.12 T3.6 FHoop Bracing'!$H$33,"NA")</f>
        <v>NA</v>
      </c>
      <c r="AA34" s="11" t="str">
        <f>IF($A$34="NO",'T3.12 T3.6 FHoop Bracing'!$H$34,"NA")</f>
        <v>NA</v>
      </c>
      <c r="AB34" s="10" t="str">
        <f>IF($A$34="NO",'T3.12 T3.6 FHoop Bracing'!$H$35,"NA")</f>
        <v>NA</v>
      </c>
      <c r="AC34" s="14" t="str">
        <f>IF('T3.12 T3.6 FHoop Bracing'!$F$2="tubing Only","",'T3.12 T3.6 FHoop Bracing'!$E$5)</f>
        <v/>
      </c>
      <c r="AD34" s="14" t="str">
        <f>IF('T3.12 T3.6 FHoop Bracing'!$F$2="tubing Only","",'T3.12 T3.6 FHoop Bracing'!$E$6)</f>
        <v/>
      </c>
      <c r="AE34" s="13" t="str">
        <f>IF('T3.12 T3.6 FHoop Bracing'!$F$2="tubing Only","",'T3.12 T3.6 FHoop Bracing'!$E$15)</f>
        <v/>
      </c>
      <c r="AF34" s="14" t="str">
        <f>IF('T3.12 T3.6 FHoop Bracing'!$F$2="tubing Only","",'T3.12 T3.6 FHoop Bracing'!$E$16)</f>
        <v/>
      </c>
      <c r="AG34" s="12"/>
      <c r="AH34" s="12"/>
      <c r="AI34" s="12"/>
      <c r="AJ34" s="12"/>
      <c r="AK34" s="12"/>
      <c r="AL34" s="12"/>
      <c r="AM34" s="12"/>
      <c r="AN34" s="12"/>
      <c r="AO34" s="14" t="str">
        <f>IF('T3.12 T3.6 FHoop Bracing'!$F$2="tubing Only","",'T3.12 T3.6 FHoop Bracing'!$F$5)</f>
        <v/>
      </c>
      <c r="AP34" s="13" t="str">
        <f>IF('T3.12 T3.6 FHoop Bracing'!$F$2="tubing Only","",'T3.12 T3.6 FHoop Bracing'!$F$18)</f>
        <v/>
      </c>
      <c r="AQ34" s="14" t="str">
        <f>IF('T3.12 T3.6 FHoop Bracing'!$F$2="tubing Only","",'T3.12 T3.6 FHoop Bracing'!$F$20)</f>
        <v/>
      </c>
      <c r="AR34" s="14" t="str">
        <f>IF('T3.12 T3.6 FHoop Bracing'!$F$2="tubing Only","",'T3.12 T3.6 FHoop Bracing'!$F$20)</f>
        <v/>
      </c>
      <c r="AS34" s="15" t="str">
        <f>IF('T3.12 T3.6 FHoop Bracing'!$F$2="tubing Only","",'T3.12 T3.6 FHoop Bracing'!$F$22)</f>
        <v/>
      </c>
      <c r="AT34" s="15"/>
      <c r="AU34" s="8"/>
    </row>
    <row r="35" spans="1:47" ht="12.75" customHeight="1" x14ac:dyDescent="0.2">
      <c r="A35" s="784" t="str">
        <f>IF('T3.13 T3.6 Ft Bulkhead'!F2="tubing only","N/A","NO")</f>
        <v>N/A</v>
      </c>
      <c r="B35" s="765"/>
      <c r="C35" s="784" t="str">
        <f t="shared" si="0"/>
        <v>N/A</v>
      </c>
      <c r="D35" s="765"/>
      <c r="E35" s="763" t="s">
        <v>107</v>
      </c>
      <c r="F35" s="765"/>
      <c r="G35" s="785" t="s">
        <v>108</v>
      </c>
      <c r="H35" s="781"/>
      <c r="I35" s="781"/>
      <c r="J35" s="781"/>
      <c r="K35" s="781"/>
      <c r="L35" s="781"/>
      <c r="M35" s="781"/>
      <c r="N35" s="782"/>
      <c r="O35" s="783"/>
      <c r="P35" s="764"/>
      <c r="Q35" s="764"/>
      <c r="R35" s="764"/>
      <c r="S35" s="765"/>
      <c r="T35" s="479" t="str">
        <f>IF($A$35="NO",'T3.13 T3.6 Ft Bulkhead'!$H30,"NA")</f>
        <v>NA</v>
      </c>
      <c r="U35" s="10" t="str">
        <f>IF($A$35="NO",'T3.13 T3.6 Ft Bulkhead'!$H31,"NA")</f>
        <v>NA</v>
      </c>
      <c r="V35" s="10" t="str">
        <f>IF($A$35="NO",'T3.13 T3.6 Ft Bulkhead'!$H32,"NA")</f>
        <v>NA</v>
      </c>
      <c r="W35" s="10" t="str">
        <f>IF($A$35="NO",'T3.13 T3.6 Ft Bulkhead'!$H33,"NA")</f>
        <v>NA</v>
      </c>
      <c r="X35" s="10" t="str">
        <f>IF($A$35="NO",'T3.13 T3.6 Ft Bulkhead'!$H34,"NA")</f>
        <v>NA</v>
      </c>
      <c r="Y35" s="10" t="str">
        <f>IF($A$35="NO",'T3.13 T3.6 Ft Bulkhead'!$H35,"NA")</f>
        <v>NA</v>
      </c>
      <c r="Z35" s="10" t="str">
        <f>IF($A$35="NO",'T3.13 T3.6 Ft Bulkhead'!$H36,"NA")</f>
        <v>NA</v>
      </c>
      <c r="AA35" s="11" t="str">
        <f>IF($A$35="NO",'T3.13 T3.6 Ft Bulkhead'!$H37,"NA")</f>
        <v>NA</v>
      </c>
      <c r="AB35" s="10" t="str">
        <f>IF($A$35="NO",'T3.13 T3.6 Ft Bulkhead'!$H38,"NA")</f>
        <v>NA</v>
      </c>
      <c r="AC35" s="14" t="str">
        <f>IF('T3.13 T3.6 Ft Bulkhead'!$F$2="tubes + Composite",'T3.13 T3.6 Ft Bulkhead'!$E$5,"")</f>
        <v/>
      </c>
      <c r="AD35" s="14" t="str">
        <f>IF('T3.13 T3.6 Ft Bulkhead'!$F$2="tubes + composite",'T3.13 T3.6 Ft Bulkhead'!$E$6,"")</f>
        <v/>
      </c>
      <c r="AE35" s="13" t="str">
        <f>IF('T3.13 T3.6 Ft Bulkhead'!$F$2="tubes + composite",'T3.13 T3.6 Ft Bulkhead'!$E$18,"")</f>
        <v/>
      </c>
      <c r="AF35" s="14" t="str">
        <f>IF('T3.13 T3.6 Ft Bulkhead'!$F$2="tubes + composite",'T3.13 T3.6 Ft Bulkhead'!$E$19,"")</f>
        <v/>
      </c>
      <c r="AG35" s="12"/>
      <c r="AH35" s="12"/>
      <c r="AI35" s="12"/>
      <c r="AJ35" s="12"/>
      <c r="AK35" s="12"/>
      <c r="AL35" s="12"/>
      <c r="AM35" s="12"/>
      <c r="AN35" s="12"/>
      <c r="AO35" s="14" t="str">
        <f>IF('T3.13 T3.6 Ft Bulkhead'!$F$2="tubing only","",'T3.13 T3.6 Ft Bulkhead'!$F$5)</f>
        <v/>
      </c>
      <c r="AP35" s="13" t="str">
        <f>IF('T3.13 T3.6 Ft Bulkhead'!$F$2="tubing only","",'T3.13 T3.6 Ft Bulkhead'!$F$21)</f>
        <v/>
      </c>
      <c r="AQ35" s="14" t="str">
        <f>IF('T3.13 T3.6 Ft Bulkhead'!$F$2="tubing only","",'T3.13 T3.6 Ft Bulkhead'!$F$23)</f>
        <v/>
      </c>
      <c r="AR35" s="14" t="str">
        <f>IF('T3.13 T3.6 Ft Bulkhead'!$F$2="tubing only","",'T3.13 T3.6 Ft Bulkhead'!$F$24)</f>
        <v/>
      </c>
      <c r="AS35" s="15" t="str">
        <f>IF('T3.13 T3.6 Ft Bulkhead'!$F$2="tubing only","",'T3.13 T3.6 Ft Bulkhead'!$F$25)</f>
        <v/>
      </c>
      <c r="AT35" s="15"/>
      <c r="AU35" s="8"/>
    </row>
    <row r="36" spans="1:47" ht="12.75" customHeight="1" x14ac:dyDescent="0.2">
      <c r="A36" s="784" t="str">
        <f>IF('T3.14 T3.6 FBH Spt Structure'!F2="tubing only","N/A","NO")</f>
        <v>N/A</v>
      </c>
      <c r="B36" s="765"/>
      <c r="C36" s="784" t="str">
        <f t="shared" si="0"/>
        <v>N/A</v>
      </c>
      <c r="D36" s="765"/>
      <c r="E36" s="763" t="s">
        <v>109</v>
      </c>
      <c r="F36" s="765"/>
      <c r="G36" s="785" t="s">
        <v>110</v>
      </c>
      <c r="H36" s="781"/>
      <c r="I36" s="781"/>
      <c r="J36" s="781"/>
      <c r="K36" s="781"/>
      <c r="L36" s="781"/>
      <c r="M36" s="781"/>
      <c r="N36" s="782"/>
      <c r="O36" s="783"/>
      <c r="P36" s="764"/>
      <c r="Q36" s="764"/>
      <c r="R36" s="764"/>
      <c r="S36" s="765"/>
      <c r="T36" s="479" t="str">
        <f>IF($A$36="NO",'T3.14 T3.6 FBH Spt Structure'!$K$27,"NA")</f>
        <v>NA</v>
      </c>
      <c r="U36" s="10" t="str">
        <f>IF($A$36="NO",'T3.14 T3.6 FBH Spt Structure'!$K$28,"NA")</f>
        <v>NA</v>
      </c>
      <c r="V36" s="10" t="str">
        <f>IF($A$36="NO",'T3.14 T3.6 FBH Spt Structure'!$K$29,"NA")</f>
        <v>NA</v>
      </c>
      <c r="W36" s="10" t="str">
        <f>IF($A$36="NO",'T3.14 T3.6 FBH Spt Structure'!$K$30,"NA")</f>
        <v>NA</v>
      </c>
      <c r="X36" s="10" t="str">
        <f>IF($A$36="NO",'T3.14 T3.6 FBH Spt Structure'!$K$31,"NA")</f>
        <v>NA</v>
      </c>
      <c r="Y36" s="10" t="str">
        <f>IF($A$36="NO",'T3.14 T3.6 FBH Spt Structure'!$K$32,"NA")</f>
        <v>NA</v>
      </c>
      <c r="Z36" s="10" t="str">
        <f>IF($A$36="NO",'T3.14 T3.6 FBH Spt Structure'!$K$33,"NA")</f>
        <v>NA</v>
      </c>
      <c r="AA36" s="11" t="str">
        <f>IF($A$36="NO",'T3.14 T3.6 FBH Spt Structure'!$K$34,"NA")</f>
        <v>NA</v>
      </c>
      <c r="AB36" s="10" t="str">
        <f>IF($A$36="NO",'T3.14 T3.6 FBH Spt Structure'!$K$35,"NA")</f>
        <v>NA</v>
      </c>
      <c r="AC36" s="14" t="str">
        <f>IF('T3.14 T3.6 FBH Spt Structure'!$F$2="Tubes + composite",'T3.14 T3.6 FBH Spt Structure'!$E$5,"")</f>
        <v/>
      </c>
      <c r="AD36" s="14" t="str">
        <f>IF('T3.14 T3.6 FBH Spt Structure'!$F$2="Tubes + composite",'T3.14 T3.6 FBH Spt Structure'!$E$6,"")</f>
        <v/>
      </c>
      <c r="AE36" s="13" t="str">
        <f>IF('T3.14 T3.6 FBH Spt Structure'!$F$2="Tubes + composite",'T3.14 T3.6 FBH Spt Structure'!$E$15,"")</f>
        <v/>
      </c>
      <c r="AF36" s="14" t="str">
        <f>IF('T3.14 T3.6 FBH Spt Structure'!$F$2="Tubes + composite",'T3.14 T3.6 FBH Spt Structure'!$E$16,"")</f>
        <v/>
      </c>
      <c r="AG36" s="14" t="str">
        <f>IF('T3.14 T3.6 FBH Spt Structure'!$F$2="Tubes + composite",IF('T3.14 T3.6 FBH Spt Structure'!$F$14&gt;0,'T3.14 T3.6 FBH Spt Structure'!$F$5,""),"")</f>
        <v/>
      </c>
      <c r="AH36" s="14" t="str">
        <f>IF('T3.14 T3.6 FBH Spt Structure'!$F$2="Tubes + composite",IF('T3.14 T3.6 FBH Spt Structure'!$F$14&gt;0,'T3.14 T3.6 FBH Spt Structure'!$F$6,""),"")</f>
        <v/>
      </c>
      <c r="AI36" s="13" t="str">
        <f>IF('T3.14 T3.6 FBH Spt Structure'!$F$2="Tubes + composite",IF('T3.14 T3.6 FBH Spt Structure'!$F$14&gt;0,'T3.14 T3.6 FBH Spt Structure'!$F$15,""),"")</f>
        <v/>
      </c>
      <c r="AJ36" s="14" t="str">
        <f>IF('T3.14 T3.6 FBH Spt Structure'!$F$2="Tubes + composite",IF('T3.14 T3.6 FBH Spt Structure'!$F$14&gt;0,'T3.14 T3.6 FBH Spt Structure'!$F$16,""),"")</f>
        <v/>
      </c>
      <c r="AK36" s="14" t="str">
        <f>IF('T3.14 T3.6 FBH Spt Structure'!$F$2="Tubes + composite",IF('T3.14 T3.6 FBH Spt Structure'!$G$14&gt;0,'T3.14 T3.6 FBH Spt Structure'!$G$5,""),"")</f>
        <v/>
      </c>
      <c r="AL36" s="14" t="str">
        <f>IF('T3.14 T3.6 FBH Spt Structure'!$F$2="Tubes + composite",IF('T3.14 T3.6 FBH Spt Structure'!$G$14&gt;0,'T3.14 T3.6 FBH Spt Structure'!$G$6,""),"")</f>
        <v/>
      </c>
      <c r="AM36" s="13" t="str">
        <f>IF('T3.14 T3.6 FBH Spt Structure'!$F$2="Tubes + composite",IF('T3.14 T3.6 FBH Spt Structure'!$G$14&gt;0,'T3.14 T3.6 FBH Spt Structure'!$G$15,""),"")</f>
        <v/>
      </c>
      <c r="AN36" s="14" t="str">
        <f>IF('T3.14 T3.6 FBH Spt Structure'!$F$2="Tubes + composite",IF('T3.14 T3.6 FBH Spt Structure'!$G$14&gt;0,'T3.14 T3.6 FBH Spt Structure'!$G$16,""),"")</f>
        <v/>
      </c>
      <c r="AO36" s="14" t="str">
        <f>IF('T3.14 T3.6 FBH Spt Structure'!$F$2="tubing only","",'T3.14 T3.6 FBH Spt Structure'!$I$5)</f>
        <v/>
      </c>
      <c r="AP36" s="13" t="str">
        <f>IF('T3.14 T3.6 FBH Spt Structure'!$F$2="tubing only","",'T3.14 T3.6 FBH Spt Structure'!$I$18)</f>
        <v/>
      </c>
      <c r="AQ36" s="14" t="str">
        <f>IF('T3.14 T3.6 FBH Spt Structure'!$F$2="tubing only","",'T3.14 T3.6 FBH Spt Structure'!$I$20)</f>
        <v/>
      </c>
      <c r="AR36" s="14" t="str">
        <f>IF('T3.14 T3.6 FBH Spt Structure'!$F$2="tubing only","",'T3.14 T3.6 FBH Spt Structure'!$I$21)</f>
        <v/>
      </c>
      <c r="AS36" s="15" t="str">
        <f>IF('T3.14 T3.6 FBH Spt Structure'!$F$2="tubing only","",'T3.14 T3.6 FBH Spt Structure'!$I$22)</f>
        <v/>
      </c>
      <c r="AT36" s="15"/>
      <c r="AU36" s="8"/>
    </row>
    <row r="37" spans="1:47" ht="12.75" customHeight="1" x14ac:dyDescent="0.2">
      <c r="A37" s="784" t="str">
        <f>IF('T3.15 T3.6 SIS'!F2="tubing only","N/A","NO")</f>
        <v>N/A</v>
      </c>
      <c r="B37" s="765"/>
      <c r="C37" s="784" t="str">
        <f t="shared" si="0"/>
        <v>N/A</v>
      </c>
      <c r="D37" s="765"/>
      <c r="E37" s="763" t="s">
        <v>111</v>
      </c>
      <c r="F37" s="765"/>
      <c r="G37" s="785" t="s">
        <v>112</v>
      </c>
      <c r="H37" s="781"/>
      <c r="I37" s="781"/>
      <c r="J37" s="781"/>
      <c r="K37" s="781"/>
      <c r="L37" s="781"/>
      <c r="M37" s="781"/>
      <c r="N37" s="782"/>
      <c r="O37" s="783"/>
      <c r="P37" s="764"/>
      <c r="Q37" s="764"/>
      <c r="R37" s="764"/>
      <c r="S37" s="765"/>
      <c r="T37" s="787" t="str">
        <f>IF($A$37="NO",'T3.15 T3.6 SIS'!$L$27,"NA")</f>
        <v>NA</v>
      </c>
      <c r="U37" s="786" t="str">
        <f>IF($A$37="NO",'T3.15 T3.6 SIS'!$L$28,"NA")</f>
        <v>NA</v>
      </c>
      <c r="V37" s="786" t="str">
        <f>IF($A$37="NO",'T3.15 T3.6 SIS'!$L$29,"NA")</f>
        <v>NA</v>
      </c>
      <c r="W37" s="786" t="str">
        <f>IF($A$37="NO",'T3.15 T3.6 SIS'!$L$30,"NA")</f>
        <v>NA</v>
      </c>
      <c r="X37" s="786" t="str">
        <f>IF($A$37="NO",'T3.15 T3.6 SIS'!$L$31,"NA")</f>
        <v>NA</v>
      </c>
      <c r="Y37" s="786" t="str">
        <f>IF($A$37="NO",'T3.15 T3.6 SIS'!$L$32,"NA")</f>
        <v>NA</v>
      </c>
      <c r="Z37" s="786" t="str">
        <f>IF($A$37="NO",'T3.15 T3.6 SIS'!$L$33,"NA")</f>
        <v>NA</v>
      </c>
      <c r="AA37" s="788" t="str">
        <f>IF($A$37="NO",'T3.15 T3.6 SIS'!$L$34,"NA")</f>
        <v>NA</v>
      </c>
      <c r="AB37" s="786" t="str">
        <f>IF($A$37="NO",'T3.15 T3.6 SIS'!$L$35,"NA")</f>
        <v>NA</v>
      </c>
      <c r="AC37" s="789" t="str">
        <f>IF('T3.15 T3.6 SIS'!$F$2="tubes + composite",'T3.15 T3.6 SIS'!$E$5,"")</f>
        <v/>
      </c>
      <c r="AD37" s="789" t="str">
        <f>IF('T3.15 T3.6 SIS'!$F$2="tubes + composite",'T3.15 T3.6 SIS'!$E$6,"")</f>
        <v/>
      </c>
      <c r="AE37" s="786" t="str">
        <f>IF('T3.15 T3.6 SIS'!$F$2="tubes + composite",'T3.15 T3.6 SIS'!$E$15,"")</f>
        <v/>
      </c>
      <c r="AF37" s="789" t="str">
        <f>IF('T3.15 T3.6 SIS'!$F$2="tubes + composite",'T3.15 T3.6 SIS'!$E$16,"")</f>
        <v/>
      </c>
      <c r="AG37" s="789" t="str">
        <f>IF('T3.15 T3.6 SIS'!$F$2="tubes + composite",IF('T3.15 T3.6 SIS'!$F$14&gt;0,'T3.15 T3.6 SIS'!$F$5,""),"")</f>
        <v/>
      </c>
      <c r="AH37" s="789" t="str">
        <f>IF('T3.15 T3.6 SIS'!$F$2="tubes + composite",IF('T3.15 T3.6 SIS'!$F$14&gt;0,'T3.15 T3.6 SIS'!$F$6,""),"")</f>
        <v/>
      </c>
      <c r="AI37" s="786" t="str">
        <f>IF('T3.15 T3.6 SIS'!$F$2="tubes + composite",IF('T3.15 T3.6 SIS'!$F$14&gt;0,'T3.15 T3.6 SIS'!$F$15,""),"")</f>
        <v/>
      </c>
      <c r="AJ37" s="789" t="str">
        <f>IF('T3.15 T3.6 SIS'!$F$2="tubes + composite",IF('T3.15 T3.6 SIS'!$F$14&gt;0,'T3.15 T3.6 SIS'!$F$16,""),"")</f>
        <v/>
      </c>
      <c r="AK37" s="789" t="str">
        <f>IF('T3.15 T3.6 SIS'!$F$2="tubes + composite",IF('T3.15 T3.6 SIS'!$G$14&gt;0,'T3.15 T3.6 SIS'!$G$5,""),"")</f>
        <v/>
      </c>
      <c r="AL37" s="789" t="str">
        <f>IF('T3.15 T3.6 SIS'!$F$2="tubes + composite",IF('T3.15 T3.6 SIS'!$G$14&gt;0,'T3.15 T3.6 SIS'!$G$6,""),"")</f>
        <v/>
      </c>
      <c r="AM37" s="786" t="str">
        <f>IF('T3.15 T3.6 SIS'!$F$2="tubes + composite",IF('T3.15 T3.6 SIS'!$G$14&gt;0,'T3.15 T3.6 SIS'!$G$15,""),"")</f>
        <v/>
      </c>
      <c r="AN37" s="789" t="str">
        <f>IF('T3.15 T3.6 SIS'!$F$2="tubes + composite",IF('T3.15 T3.6 SIS'!$G$14&gt;0,'T3.15 T3.6 SIS'!$G$16,""),"")</f>
        <v/>
      </c>
      <c r="AO37" s="14" t="str">
        <f>IF('T3.15 T3.6 SIS'!$F$2="Tubing only","",'T3.15 T3.6 SIS'!$I$5)</f>
        <v/>
      </c>
      <c r="AP37" s="13" t="str">
        <f>IF('T3.15 T3.6 SIS'!$F$2="Tubing only","",'T3.15 T3.6 SIS'!$I$18)</f>
        <v/>
      </c>
      <c r="AQ37" s="14" t="str">
        <f>IF('T3.15 T3.6 SIS'!$F$2="Tubing only","",'T3.15 T3.6 SIS'!$I$20)</f>
        <v/>
      </c>
      <c r="AR37" s="14" t="str">
        <f>IF('T3.15 T3.6 SIS'!$F$2="Tubing only","",'T3.15 T3.6 SIS'!$I$21)</f>
        <v/>
      </c>
      <c r="AS37" s="15" t="str">
        <f>IF('T3.15 T3.6 SIS'!$F$2="Tubing only","",'T3.15 T3.6 SIS'!$I$22)</f>
        <v/>
      </c>
      <c r="AT37" s="15"/>
      <c r="AU37" s="8"/>
    </row>
    <row r="38" spans="1:47" ht="12.75" customHeight="1" x14ac:dyDescent="0.2">
      <c r="A38" s="784" t="str">
        <f>IF('T3.15 T3.6 SIS'!F2="tubing only","N/A","NO")</f>
        <v>N/A</v>
      </c>
      <c r="B38" s="765"/>
      <c r="C38" s="784" t="str">
        <f t="shared" si="0"/>
        <v>N/A</v>
      </c>
      <c r="D38" s="765"/>
      <c r="E38" s="763" t="s">
        <v>111</v>
      </c>
      <c r="F38" s="765"/>
      <c r="G38" s="785" t="s">
        <v>113</v>
      </c>
      <c r="H38" s="781"/>
      <c r="I38" s="781"/>
      <c r="J38" s="781"/>
      <c r="K38" s="781"/>
      <c r="L38" s="781"/>
      <c r="M38" s="781"/>
      <c r="N38" s="782"/>
      <c r="O38" s="783"/>
      <c r="P38" s="764"/>
      <c r="Q38" s="764"/>
      <c r="R38" s="764"/>
      <c r="S38" s="765"/>
      <c r="T38" s="778"/>
      <c r="U38" s="769"/>
      <c r="V38" s="769"/>
      <c r="W38" s="769"/>
      <c r="X38" s="769"/>
      <c r="Y38" s="769"/>
      <c r="Z38" s="769"/>
      <c r="AA38" s="769"/>
      <c r="AB38" s="769"/>
      <c r="AC38" s="790"/>
      <c r="AD38" s="790"/>
      <c r="AE38" s="791"/>
      <c r="AF38" s="790"/>
      <c r="AG38" s="769"/>
      <c r="AH38" s="769"/>
      <c r="AI38" s="769"/>
      <c r="AJ38" s="769"/>
      <c r="AK38" s="769"/>
      <c r="AL38" s="769"/>
      <c r="AM38" s="769"/>
      <c r="AN38" s="769"/>
      <c r="AO38" s="14" t="str">
        <f>IF('T3.15 T3.6 SIS'!$F$2="Tubing only","",'T3.15 T3.6 SIS'!$J$5)</f>
        <v/>
      </c>
      <c r="AP38" s="13" t="str">
        <f>IF('T3.15 T3.6 SIS'!$F$2="Tubing only","",'T3.15 T3.6 SIS'!$J$18)</f>
        <v/>
      </c>
      <c r="AQ38" s="14" t="str">
        <f>IF('T3.15 T3.6 SIS'!$F$2="Tubing only","",'T3.15 T3.6 SIS'!$J$20)</f>
        <v/>
      </c>
      <c r="AR38" s="14" t="str">
        <f>IF('T3.15 T3.6 SIS'!$F$2="Tubing only","",'T3.15 T3.6 SIS'!$J$21)</f>
        <v/>
      </c>
      <c r="AS38" s="15" t="str">
        <f>IF('T3.15 T3.6 SIS'!$F$2="Tubing only","",'T3.15 T3.6 SIS'!$J$22)</f>
        <v/>
      </c>
      <c r="AT38" s="15"/>
      <c r="AU38" s="8"/>
    </row>
    <row r="39" spans="1:47" ht="12.75" customHeight="1" x14ac:dyDescent="0.2">
      <c r="A39" s="784" t="str">
        <f>IF('T3.11.5 T3.6 MHoop Brace Spt'!F2="tubing only","N/A","NO")</f>
        <v>N/A</v>
      </c>
      <c r="B39" s="765"/>
      <c r="C39" s="784" t="str">
        <f t="shared" si="0"/>
        <v>N/A</v>
      </c>
      <c r="D39" s="765"/>
      <c r="E39" s="763" t="s">
        <v>114</v>
      </c>
      <c r="F39" s="765"/>
      <c r="G39" s="785" t="s">
        <v>115</v>
      </c>
      <c r="H39" s="781"/>
      <c r="I39" s="781"/>
      <c r="J39" s="781"/>
      <c r="K39" s="781"/>
      <c r="L39" s="781"/>
      <c r="M39" s="781"/>
      <c r="N39" s="782"/>
      <c r="O39" s="783"/>
      <c r="P39" s="764"/>
      <c r="Q39" s="764"/>
      <c r="R39" s="764"/>
      <c r="S39" s="765"/>
      <c r="T39" s="479" t="str">
        <f>IF(A39="NO",'T3.11.5 T3.6 MHoop Brace Spt'!$H$27,"NA")</f>
        <v>NA</v>
      </c>
      <c r="U39" s="10" t="str">
        <f>IF(A39="NO",'T3.11.5 T3.6 MHoop Brace Spt'!$H$28,"NA")</f>
        <v>NA</v>
      </c>
      <c r="V39" s="10" t="str">
        <f>IF(A39="NO",'T3.11.5 T3.6 MHoop Brace Spt'!$H$29,"NA")</f>
        <v>NA</v>
      </c>
      <c r="W39" s="10" t="str">
        <f>IF(A39="NO",'T3.11.5 T3.6 MHoop Brace Spt'!$H$30,"NA")</f>
        <v>NA</v>
      </c>
      <c r="X39" s="10" t="str">
        <f>IF(A39="NO",'T3.11.5 T3.6 MHoop Brace Spt'!$H$31,"NA")</f>
        <v>NA</v>
      </c>
      <c r="Y39" s="10" t="str">
        <f>IF(A39="NO",'T3.11.5 T3.6 MHoop Brace Spt'!$H$32,"NA")</f>
        <v>NA</v>
      </c>
      <c r="Z39" s="10" t="str">
        <f>IF(A39="NO",'T3.11.5 T3.6 MHoop Brace Spt'!$H$33,"NA")</f>
        <v>NA</v>
      </c>
      <c r="AA39" s="11" t="str">
        <f>IF(A39="NO",'T3.11.5 T3.6 MHoop Brace Spt'!$H$34,"NA")</f>
        <v>NA</v>
      </c>
      <c r="AB39" s="10" t="str">
        <f>IF(A39="NO",'T3.11.5 T3.6 MHoop Brace Spt'!$H$35,"NA")</f>
        <v>NA</v>
      </c>
      <c r="AC39" s="14" t="str">
        <f>IF(A39="N/A","",IF('T3.11.5 T3.6 MHoop Brace Spt'!$F$2="tubes + composite",'T3.11.5 T3.6 MHoop Brace Spt'!E5,""))</f>
        <v/>
      </c>
      <c r="AD39" s="14" t="str">
        <f>IF(A39="N/A","",IF('T3.11.5 T3.6 MHoop Brace Spt'!$F$2="tubes + composite",'T3.11.5 T3.6 MHoop Brace Spt'!$E$6,""))</f>
        <v/>
      </c>
      <c r="AE39" s="13" t="str">
        <f>IF(A39="N/A","",IF('T3.11.5 T3.6 MHoop Brace Spt'!$F$2="tubes + composite",'T3.11.5 T3.6 MHoop Brace Spt'!$E$15,""))</f>
        <v/>
      </c>
      <c r="AF39" s="14" t="str">
        <f>IF(A39="N/A","",IF('T3.11.5 T3.6 MHoop Brace Spt'!$F$2="tubes + composite",'T3.11.5 T3.6 MHoop Brace Spt'!$E$16,""))</f>
        <v/>
      </c>
      <c r="AG39" s="12"/>
      <c r="AH39" s="12"/>
      <c r="AI39" s="12"/>
      <c r="AJ39" s="12"/>
      <c r="AK39" s="12"/>
      <c r="AL39" s="12"/>
      <c r="AM39" s="12"/>
      <c r="AN39" s="12"/>
      <c r="AO39" s="14" t="str">
        <f>IF('T3.11.5 T3.6 MHoop Brace Spt'!F2="tubing only","",'T3.11.5 T3.6 MHoop Brace Spt'!F5)</f>
        <v/>
      </c>
      <c r="AP39" s="13" t="str">
        <f>IF('T3.11.5 T3.6 MHoop Brace Spt'!F2="tubing only","",'T3.11.5 T3.6 MHoop Brace Spt'!F18)</f>
        <v/>
      </c>
      <c r="AQ39" s="14" t="str">
        <f>IF('T3.11.5 T3.6 MHoop Brace Spt'!$F$2="tubing only","",'T3.11.5 T3.6 MHoop Brace Spt'!$F$20)</f>
        <v/>
      </c>
      <c r="AR39" s="14" t="str">
        <f>IF('T3.11.5 T3.6 MHoop Brace Spt'!$F$2="tubing only","",'T3.11.5 T3.6 MHoop Brace Spt'!$F$21)</f>
        <v/>
      </c>
      <c r="AS39" s="15" t="str">
        <f>IF('T3.11.5 T3.6 MHoop Brace Spt'!F2="tubing only","",'T3.11.5 T3.6 MHoop Brace Spt'!F22)</f>
        <v/>
      </c>
      <c r="AT39" s="15"/>
      <c r="AU39" s="8"/>
    </row>
    <row r="40" spans="1:47" ht="12.75" customHeight="1" x14ac:dyDescent="0.2">
      <c r="A40" s="784" t="str">
        <f>IF(A37="no","NO","N/A")</f>
        <v>N/A</v>
      </c>
      <c r="B40" s="765"/>
      <c r="C40" s="784" t="str">
        <f t="shared" si="0"/>
        <v>N/A</v>
      </c>
      <c r="D40" s="765"/>
      <c r="E40" s="792" t="s">
        <v>116</v>
      </c>
      <c r="F40" s="765"/>
      <c r="G40" s="785" t="s">
        <v>117</v>
      </c>
      <c r="H40" s="781"/>
      <c r="I40" s="781"/>
      <c r="J40" s="781"/>
      <c r="K40" s="781"/>
      <c r="L40" s="781"/>
      <c r="M40" s="781"/>
      <c r="N40" s="782"/>
      <c r="O40" s="783"/>
      <c r="P40" s="764"/>
      <c r="Q40" s="764"/>
      <c r="R40" s="764"/>
      <c r="S40" s="765"/>
      <c r="T40" s="479" t="str">
        <f>IF(A40="N/A","NA",IF(OR('T3.16 MH &amp; MH Bing Attachments'!C8="FAIL",'T3.16 MH &amp; MH Bing Attachments'!E8="FAIL",'T3.16 MH &amp; MH Bing Attachments'!I8="FAIL",'T3.16 MH &amp; MH Bing Attachments'!K8="FAIL"),"FA","PA"))</f>
        <v>NA</v>
      </c>
      <c r="U40" s="514"/>
      <c r="V40" s="514"/>
      <c r="W40" s="514"/>
      <c r="X40" s="514"/>
      <c r="Y40" s="514"/>
      <c r="Z40" s="514"/>
      <c r="AA40" s="514"/>
      <c r="AB40" s="514"/>
      <c r="AC40" s="514"/>
      <c r="AD40" s="514"/>
      <c r="AE40" s="514"/>
      <c r="AF40" s="514"/>
      <c r="AG40" s="16"/>
      <c r="AH40" s="16"/>
      <c r="AI40" s="16"/>
      <c r="AJ40" s="16"/>
      <c r="AK40" s="16"/>
      <c r="AL40" s="16"/>
      <c r="AM40" s="16"/>
      <c r="AN40" s="16"/>
      <c r="AO40" s="16"/>
      <c r="AP40" s="16"/>
      <c r="AQ40" s="16"/>
      <c r="AR40" s="16"/>
      <c r="AS40" s="16"/>
      <c r="AT40" s="12"/>
      <c r="AU40" s="8"/>
    </row>
    <row r="41" spans="1:47" ht="12.75" customHeight="1" x14ac:dyDescent="0.2">
      <c r="A41" s="784" t="str">
        <f>IF(A36="no","NO","N/A")</f>
        <v>N/A</v>
      </c>
      <c r="B41" s="765"/>
      <c r="C41" s="784" t="str">
        <f t="shared" si="0"/>
        <v>N/A</v>
      </c>
      <c r="D41" s="765"/>
      <c r="E41" s="763" t="s">
        <v>116</v>
      </c>
      <c r="F41" s="765"/>
      <c r="G41" s="785" t="s">
        <v>118</v>
      </c>
      <c r="H41" s="781"/>
      <c r="I41" s="781"/>
      <c r="J41" s="781"/>
      <c r="K41" s="781"/>
      <c r="L41" s="781"/>
      <c r="M41" s="781"/>
      <c r="N41" s="782"/>
      <c r="O41" s="783"/>
      <c r="P41" s="764"/>
      <c r="Q41" s="764"/>
      <c r="R41" s="764"/>
      <c r="S41" s="765"/>
      <c r="T41" s="479" t="str">
        <f>IF('T3.16 FH &amp; FH Bing Attachments'!C3=0,"CH",IF(A41="N/A","NA",IF(OR('T3.16 FH &amp; FH Bing Attachments'!C8="FAIL",'T3.16 FH &amp; FH Bing Attachments'!E8="FAIL",'T3.16 FH &amp; FH Bing Attachments'!I8="FAIL",'T3.16 FH &amp; FH Bing Attachments'!K8="FAIL"),"FA","PA")))</f>
        <v>CH</v>
      </c>
      <c r="U41" s="514"/>
      <c r="V41" s="514"/>
      <c r="W41" s="514"/>
      <c r="X41" s="514"/>
      <c r="Y41" s="514"/>
      <c r="Z41" s="514"/>
      <c r="AA41" s="514"/>
      <c r="AB41" s="514"/>
      <c r="AC41" s="514"/>
      <c r="AD41" s="514"/>
      <c r="AE41" s="514"/>
      <c r="AF41" s="514"/>
      <c r="AG41" s="12"/>
      <c r="AH41" s="12"/>
      <c r="AI41" s="12"/>
      <c r="AJ41" s="12"/>
      <c r="AK41" s="12"/>
      <c r="AL41" s="12"/>
      <c r="AM41" s="12"/>
      <c r="AN41" s="12"/>
      <c r="AO41" s="12"/>
      <c r="AP41" s="12"/>
      <c r="AQ41" s="12"/>
      <c r="AR41" s="12"/>
      <c r="AS41" s="12"/>
      <c r="AT41" s="12"/>
      <c r="AU41" s="8"/>
    </row>
    <row r="42" spans="1:47" ht="12.75" customHeight="1" x14ac:dyDescent="0.2">
      <c r="A42" s="784" t="str">
        <f>IF(OR('T4.5 Harness Attachments'!Q34="YES",'T4.5 Harness Attachments'!Q35="YES",'T4.5 Harness Attachments'!Q36="YES",'T4.5 Harness Attachments'!Q37="YES"),"NO","N/A")</f>
        <v>N/A</v>
      </c>
      <c r="B42" s="765"/>
      <c r="C42" s="784" t="str">
        <f t="shared" si="0"/>
        <v>N/A</v>
      </c>
      <c r="D42" s="765"/>
      <c r="E42" s="763" t="s">
        <v>119</v>
      </c>
      <c r="F42" s="765"/>
      <c r="G42" s="785" t="s">
        <v>120</v>
      </c>
      <c r="H42" s="781"/>
      <c r="I42" s="781"/>
      <c r="J42" s="781"/>
      <c r="K42" s="781"/>
      <c r="L42" s="781"/>
      <c r="M42" s="781"/>
      <c r="N42" s="782"/>
      <c r="O42" s="783"/>
      <c r="P42" s="764"/>
      <c r="Q42" s="764"/>
      <c r="R42" s="764"/>
      <c r="S42" s="765"/>
      <c r="T42" s="479" t="str">
        <f>IF(A42="N/A","NA",IF('T4.5 Harness Attachments'!A35="PASS","PA","FA"))</f>
        <v>NA</v>
      </c>
      <c r="U42" s="514"/>
      <c r="V42" s="514"/>
      <c r="W42" s="514"/>
      <c r="X42" s="514"/>
      <c r="Y42" s="514"/>
      <c r="Z42" s="514"/>
      <c r="AA42" s="514"/>
      <c r="AB42" s="514"/>
      <c r="AC42" s="514"/>
      <c r="AD42" s="514"/>
      <c r="AE42" s="514"/>
      <c r="AF42" s="514"/>
      <c r="AG42" s="12"/>
      <c r="AH42" s="12"/>
      <c r="AI42" s="12"/>
      <c r="AJ42" s="12"/>
      <c r="AK42" s="12"/>
      <c r="AL42" s="12"/>
      <c r="AM42" s="12"/>
      <c r="AN42" s="12"/>
      <c r="AO42" s="12"/>
      <c r="AP42" s="12"/>
      <c r="AQ42" s="12"/>
      <c r="AR42" s="12"/>
      <c r="AS42" s="12"/>
      <c r="AT42" s="12"/>
      <c r="AU42" s="8"/>
    </row>
    <row r="43" spans="1:47" ht="12.75" customHeight="1" x14ac:dyDescent="0.2">
      <c r="A43" s="784" t="s">
        <v>121</v>
      </c>
      <c r="B43" s="765"/>
      <c r="C43" s="784" t="s">
        <v>121</v>
      </c>
      <c r="D43" s="765"/>
      <c r="E43" s="763" t="s">
        <v>122</v>
      </c>
      <c r="F43" s="765"/>
      <c r="G43" s="785" t="s">
        <v>123</v>
      </c>
      <c r="H43" s="781"/>
      <c r="I43" s="781"/>
      <c r="J43" s="781"/>
      <c r="K43" s="781"/>
      <c r="L43" s="781"/>
      <c r="M43" s="781"/>
      <c r="N43" s="782"/>
      <c r="O43" s="783"/>
      <c r="P43" s="764"/>
      <c r="Q43" s="764"/>
      <c r="R43" s="764"/>
      <c r="S43" s="765"/>
      <c r="T43" s="479" t="str">
        <f>IF(A43="N/A","NA",IF('T3.16.6&amp;3.17.5 Prim.Struc.Att.'!C24="FAIL","FA","PA"))</f>
        <v>NA</v>
      </c>
      <c r="U43" s="514"/>
      <c r="V43" s="514"/>
      <c r="W43" s="514"/>
      <c r="X43" s="514"/>
      <c r="Y43" s="514"/>
      <c r="Z43" s="514"/>
      <c r="AA43" s="514"/>
      <c r="AB43" s="514"/>
      <c r="AC43" s="514"/>
      <c r="AD43" s="514"/>
      <c r="AE43" s="514"/>
      <c r="AF43" s="514"/>
      <c r="AG43" s="12"/>
      <c r="AH43" s="12"/>
      <c r="AI43" s="12"/>
      <c r="AJ43" s="12"/>
      <c r="AK43" s="12"/>
      <c r="AL43" s="12"/>
      <c r="AM43" s="12"/>
      <c r="AN43" s="12"/>
      <c r="AO43" s="12"/>
      <c r="AP43" s="12"/>
      <c r="AQ43" s="12"/>
      <c r="AR43" s="12"/>
      <c r="AS43" s="12"/>
      <c r="AT43" s="12"/>
      <c r="AU43" s="8"/>
    </row>
    <row r="44" spans="1:47" ht="12.75" customHeight="1" x14ac:dyDescent="0.2">
      <c r="A44" s="784" t="s">
        <v>121</v>
      </c>
      <c r="B44" s="765"/>
      <c r="C44" s="784" t="s">
        <v>121</v>
      </c>
      <c r="D44" s="765"/>
      <c r="E44" s="763" t="s">
        <v>124</v>
      </c>
      <c r="F44" s="765"/>
      <c r="G44" s="785" t="s">
        <v>125</v>
      </c>
      <c r="H44" s="781"/>
      <c r="I44" s="781"/>
      <c r="J44" s="781"/>
      <c r="K44" s="781"/>
      <c r="L44" s="781"/>
      <c r="M44" s="781"/>
      <c r="N44" s="782"/>
      <c r="O44" s="783"/>
      <c r="P44" s="764"/>
      <c r="Q44" s="764"/>
      <c r="R44" s="764"/>
      <c r="S44" s="765"/>
      <c r="T44" s="479" t="str" cm="1">
        <f t="array" ref="T44">_xlfn.IFS(AND('T3.16.7 Prim.Struct.Att. Blind'!G38="N/A",'T3.16.7 Prim.Struct.Att. Blind'!AA38="N/A"),"NA",AND('T3.16.7 Prim.Struct.Att. Blind'!G38="PASS",'T3.16.7 Prim.Struct.Att. Blind'!AA38="PASS"),"PA",TRUE,"FA")</f>
        <v>NA</v>
      </c>
      <c r="U44" s="514"/>
      <c r="V44" s="514"/>
      <c r="W44" s="514"/>
      <c r="X44" s="514"/>
      <c r="Y44" s="514"/>
      <c r="Z44" s="514"/>
      <c r="AA44" s="514"/>
      <c r="AB44" s="514"/>
      <c r="AC44" s="514"/>
      <c r="AD44" s="514"/>
      <c r="AE44" s="514"/>
      <c r="AF44" s="514"/>
      <c r="AG44" s="12"/>
      <c r="AH44" s="12"/>
      <c r="AI44" s="12"/>
      <c r="AJ44" s="12"/>
      <c r="AK44" s="12"/>
      <c r="AL44" s="12"/>
      <c r="AM44" s="12"/>
      <c r="AN44" s="12"/>
      <c r="AO44" s="12"/>
      <c r="AP44" s="12"/>
      <c r="AQ44" s="12"/>
      <c r="AR44" s="12"/>
      <c r="AS44" s="12"/>
      <c r="AT44" s="12"/>
      <c r="AU44" s="8"/>
    </row>
    <row r="45" spans="1:47" ht="12.75" customHeight="1" x14ac:dyDescent="0.2">
      <c r="A45" s="784" t="s">
        <v>121</v>
      </c>
      <c r="B45" s="765"/>
      <c r="C45" s="784" t="s">
        <v>121</v>
      </c>
      <c r="D45" s="765"/>
      <c r="E45" s="763" t="s">
        <v>126</v>
      </c>
      <c r="F45" s="765"/>
      <c r="G45" s="785" t="s">
        <v>127</v>
      </c>
      <c r="H45" s="781"/>
      <c r="I45" s="781"/>
      <c r="J45" s="781"/>
      <c r="K45" s="781"/>
      <c r="L45" s="781"/>
      <c r="M45" s="781"/>
      <c r="N45" s="782"/>
      <c r="O45" s="783"/>
      <c r="P45" s="764"/>
      <c r="Q45" s="764"/>
      <c r="R45" s="764"/>
      <c r="S45" s="765"/>
      <c r="T45" s="514"/>
      <c r="U45" s="514"/>
      <c r="V45" s="514"/>
      <c r="W45" s="514"/>
      <c r="X45" s="514"/>
      <c r="Y45" s="514"/>
      <c r="Z45" s="514"/>
      <c r="AA45" s="514"/>
      <c r="AB45" s="514"/>
      <c r="AC45" s="514"/>
      <c r="AD45" s="514"/>
      <c r="AE45" s="514"/>
      <c r="AF45" s="514"/>
      <c r="AG45" s="12"/>
      <c r="AH45" s="12"/>
      <c r="AI45" s="12"/>
      <c r="AJ45" s="12"/>
      <c r="AK45" s="12"/>
      <c r="AL45" s="12"/>
      <c r="AM45" s="12"/>
      <c r="AN45" s="12"/>
      <c r="AO45" s="12"/>
      <c r="AP45" s="12"/>
      <c r="AQ45" s="12"/>
      <c r="AR45" s="12"/>
      <c r="AS45" s="12"/>
      <c r="AT45" s="12"/>
      <c r="AU45" s="8"/>
    </row>
    <row r="46" spans="1:47" ht="12.75" customHeight="1" x14ac:dyDescent="0.2">
      <c r="A46" s="784" t="s">
        <v>121</v>
      </c>
      <c r="B46" s="765"/>
      <c r="C46" s="784" t="s">
        <v>121</v>
      </c>
      <c r="D46" s="765"/>
      <c r="E46" s="763" t="s">
        <v>128</v>
      </c>
      <c r="F46" s="765"/>
      <c r="G46" s="785" t="s">
        <v>129</v>
      </c>
      <c r="H46" s="781"/>
      <c r="I46" s="781"/>
      <c r="J46" s="781"/>
      <c r="K46" s="781"/>
      <c r="L46" s="781"/>
      <c r="M46" s="781"/>
      <c r="N46" s="782"/>
      <c r="O46" s="783"/>
      <c r="P46" s="764"/>
      <c r="Q46" s="764"/>
      <c r="R46" s="764"/>
      <c r="S46" s="765"/>
      <c r="T46" s="479" t="str">
        <f>IF('T1.2.1 T4.6 T4.8 Firewall'!D3="PASS","PA","FA")</f>
        <v>FA</v>
      </c>
      <c r="U46" s="514"/>
      <c r="V46" s="514"/>
      <c r="W46" s="514"/>
      <c r="X46" s="514"/>
      <c r="Y46" s="514"/>
      <c r="Z46" s="514"/>
      <c r="AA46" s="514"/>
      <c r="AB46" s="514"/>
      <c r="AC46" s="514"/>
      <c r="AD46" s="514"/>
      <c r="AE46" s="514"/>
      <c r="AF46" s="514"/>
      <c r="AG46" s="12"/>
      <c r="AH46" s="12"/>
      <c r="AI46" s="12"/>
      <c r="AJ46" s="12"/>
      <c r="AK46" s="12"/>
      <c r="AL46" s="12"/>
      <c r="AM46" s="12"/>
      <c r="AN46" s="12"/>
      <c r="AO46" s="12"/>
      <c r="AP46" s="12"/>
      <c r="AQ46" s="12"/>
      <c r="AR46" s="12"/>
      <c r="AS46" s="12"/>
      <c r="AT46" s="12"/>
      <c r="AU46" s="8"/>
    </row>
    <row r="47" spans="1:47" ht="12.75" customHeight="1" x14ac:dyDescent="0.2">
      <c r="A47" s="793" t="str">
        <f>IF(NOT('EV5.5.1&amp;2 EV4.4 ACPS TSPS Side'!F2="tubing only"),"NO",IF('EV5.5.1&amp;2 EV4.4 ACPS TSPS Side'!G17="YES","YES","NO"))</f>
        <v>YES</v>
      </c>
      <c r="B47" s="765"/>
      <c r="C47" s="793" t="str">
        <f t="shared" ref="C47:C48" si="1">IF(A47="N/A","N/A",IF(A47="YES","NO","YES"))</f>
        <v>NO</v>
      </c>
      <c r="D47" s="765"/>
      <c r="E47" s="763" t="s">
        <v>130</v>
      </c>
      <c r="F47" s="765"/>
      <c r="G47" s="785" t="str">
        <f>IF(D17="electric vehicle","Accumulator&amp;Tractive System Protection Side","N/A")</f>
        <v>Accumulator&amp;Tractive System Protection Side</v>
      </c>
      <c r="H47" s="781"/>
      <c r="I47" s="781"/>
      <c r="J47" s="781"/>
      <c r="K47" s="781"/>
      <c r="L47" s="781"/>
      <c r="M47" s="781"/>
      <c r="N47" s="782"/>
      <c r="O47" s="783"/>
      <c r="P47" s="764"/>
      <c r="Q47" s="764"/>
      <c r="R47" s="764"/>
      <c r="S47" s="765"/>
      <c r="T47" s="479" t="str">
        <f>IF($A$47="NO",'EV5.5.1&amp;2 EV4.4 ACPS TSPS Side'!$L$27,"NA")</f>
        <v>NA</v>
      </c>
      <c r="U47" s="10" t="str">
        <f>IF($A$47="NO",'EV5.5.1&amp;2 EV4.4 ACPS TSPS Side'!$L$28,"NA")</f>
        <v>NA</v>
      </c>
      <c r="V47" s="10" t="str">
        <f>IF($A$47="NO",'EV5.5.1&amp;2 EV4.4 ACPS TSPS Side'!$L$29,"NA")</f>
        <v>NA</v>
      </c>
      <c r="W47" s="10" t="str">
        <f>IF($A$47="NO",'EV5.5.1&amp;2 EV4.4 ACPS TSPS Side'!$L$30,"NA")</f>
        <v>NA</v>
      </c>
      <c r="X47" s="10" t="str">
        <f>IF($A$47="NO",'EV5.5.1&amp;2 EV4.4 ACPS TSPS Side'!$L$31,"NA")</f>
        <v>NA</v>
      </c>
      <c r="Y47" s="10" t="str">
        <f>IF($A$47="NO",'EV5.5.1&amp;2 EV4.4 ACPS TSPS Side'!$L$32,"NA")</f>
        <v>NA</v>
      </c>
      <c r="Z47" s="10" t="str">
        <f>IF($A$47="NO",'EV5.5.1&amp;2 EV4.4 ACPS TSPS Side'!$L$33,"NA")</f>
        <v>NA</v>
      </c>
      <c r="AA47" s="11" t="str">
        <f>IF($A$47="NO",'EV5.5.1&amp;2 EV4.4 ACPS TSPS Side'!$L$34,"NA")</f>
        <v>NA</v>
      </c>
      <c r="AB47" s="10" t="str">
        <f>IF($A$47="NO",'EV5.5.1&amp;2 EV4.4 ACPS TSPS Side'!$L$35,"NA")</f>
        <v>NA</v>
      </c>
      <c r="AC47" s="14" t="str">
        <f>IF('EV5.5.1&amp;2 EV4.4 ACPS TSPS Side'!$F$2="tubing only",'EV5.5.1&amp;2 EV4.4 ACPS TSPS Side'!$E$5,"")</f>
        <v>Steel</v>
      </c>
      <c r="AD47" s="14" t="str">
        <f>IF('EV5.5.1&amp;2 EV4.4 ACPS TSPS Side'!$F$2="tubing only",'EV5.5.1&amp;2 EV4.4 ACPS TSPS Side'!$E$6,"")</f>
        <v>Round</v>
      </c>
      <c r="AE47" s="13">
        <f>IF('EV5.5.1&amp;2 EV4.4 ACPS TSPS Side'!$F$2="tubing only",'EV5.5.1&amp;2 EV4.4 ACPS TSPS Side'!$E$15,"")</f>
        <v>25.4</v>
      </c>
      <c r="AF47" s="14">
        <f>IF('EV5.5.1&amp;2 EV4.4 ACPS TSPS Side'!$F$2="tubing only",'EV5.5.1&amp;2 EV4.4 ACPS TSPS Side'!$E$16,"")</f>
        <v>1.6</v>
      </c>
      <c r="AG47" s="480" t="str">
        <f>IF('EV5.5.1&amp;2 EV4.4 ACPS TSPS Side'!$F$2="tubing only",IF('EV5.5.1&amp;2 EV4.4 ACPS TSPS Side'!$F$14&gt;0,'EV5.5.1&amp;2 EV4.4 ACPS TSPS Side'!$F$5,""),"")</f>
        <v/>
      </c>
      <c r="AH47" s="480" t="str">
        <f>IF('EV5.5.1&amp;2 EV4.4 ACPS TSPS Side'!$F$2="tubing only",IF('EV5.5.1&amp;2 EV4.4 ACPS TSPS Side'!$F$14&gt;0,'EV5.5.1&amp;2 EV4.4 ACPS TSPS Side'!$F$6,""),"")</f>
        <v/>
      </c>
      <c r="AI47" s="481" t="str">
        <f>IF('EV5.5.1&amp;2 EV4.4 ACPS TSPS Side'!$F$2="tubing only",IF('EV5.5.1&amp;2 EV4.4 ACPS TSPS Side'!$F$14&gt;0,'EV5.5.1&amp;2 EV4.4 ACPS TSPS Side'!$F$15,""),"")</f>
        <v/>
      </c>
      <c r="AJ47" s="480" t="str">
        <f>IF('EV5.5.1&amp;2 EV4.4 ACPS TSPS Side'!$F$2="tubing only",IF('EV5.5.1&amp;2 EV4.4 ACPS TSPS Side'!$F$14&gt;0,'EV5.5.1&amp;2 EV4.4 ACPS TSPS Side'!$F$16,""),"")</f>
        <v/>
      </c>
      <c r="AK47" s="480" t="str">
        <f>IF('EV5.5.1&amp;2 EV4.4 ACPS TSPS Side'!$F$2="tubing only",IF('EV5.5.1&amp;2 EV4.4 ACPS TSPS Side'!$G$14&gt;0,'EV5.5.1&amp;2 EV4.4 ACPS TSPS Side'!$G$5,""),"")</f>
        <v/>
      </c>
      <c r="AL47" s="480" t="str">
        <f>IF('EV5.5.1&amp;2 EV4.4 ACPS TSPS Side'!$F$2="tubing only",IF('EV5.5.1&amp;2 EV4.4 ACPS TSPS Side'!$G$14&gt;0,'EV5.5.1&amp;2 EV4.4 ACPS TSPS Side'!$G$6,""),"")</f>
        <v/>
      </c>
      <c r="AM47" s="481" t="str">
        <f>IF('EV5.5.1&amp;2 EV4.4 ACPS TSPS Side'!$F$2="tubing only",IF('EV5.5.1&amp;2 EV4.4 ACPS TSPS Side'!$G$14&gt;0,'EV5.5.1&amp;2 EV4.4 ACPS TSPS Side'!$G$15,""),"")</f>
        <v/>
      </c>
      <c r="AN47" s="480" t="str">
        <f>IF('EV5.5.1&amp;2 EV4.4 ACPS TSPS Side'!$F$2="tubing only",IF('EV5.5.1&amp;2 EV4.4 ACPS TSPS Side'!$G$14&gt;0,'EV5.5.1&amp;2 EV4.4 ACPS TSPS Side'!$G$16,""),"")</f>
        <v/>
      </c>
      <c r="AO47" s="14" t="str">
        <f>IF('EV5.5.1&amp;2 EV4.4 ACPS TSPS Side'!$F$2="Tubing only","",'EV5.5.1&amp;2 EV4.4 ACPS TSPS Side'!$I$5)</f>
        <v/>
      </c>
      <c r="AP47" s="13" t="str">
        <f>IF('EV5.5.1&amp;2 EV4.4 ACPS TSPS Side'!$F$2="Tubing only","",'EV5.5.1&amp;2 EV4.4 ACPS TSPS Side'!$I$18)</f>
        <v/>
      </c>
      <c r="AQ47" s="14" t="str">
        <f>IF('EV5.5.1&amp;2 EV4.4 ACPS TSPS Side'!$F$2="Tubing only","",'EV5.5.1&amp;2 EV4.4 ACPS TSPS Side'!$I$20)</f>
        <v/>
      </c>
      <c r="AR47" s="14" t="str">
        <f>IF('EV5.5.1&amp;2 EV4.4 ACPS TSPS Side'!$F$2="Tubing only","",'EV5.5.1&amp;2 EV4.4 ACPS TSPS Side'!$I$21)</f>
        <v/>
      </c>
      <c r="AS47" s="15" t="str">
        <f>IF('EV5.5.1&amp;2 EV4.4 ACPS TSPS Side'!$F$2="Tubing only","",'EV5.5.1&amp;2 EV4.4 ACPS TSPS Side'!$I$22)</f>
        <v/>
      </c>
      <c r="AT47" s="15"/>
      <c r="AU47" s="8"/>
    </row>
    <row r="48" spans="1:47" ht="12.75" customHeight="1" x14ac:dyDescent="0.2">
      <c r="A48" s="793" t="str">
        <f>IF(NOT('EV5.5.1&amp;2 EV4.4 ACPS TSPS Rear'!F2="tubing only"),"NO",IF('EV5.5.1&amp;2 EV4.4 ACPS TSPS Rear'!G17="YES","YES","NO"))</f>
        <v>YES</v>
      </c>
      <c r="B48" s="765"/>
      <c r="C48" s="793" t="str">
        <f t="shared" si="1"/>
        <v>NO</v>
      </c>
      <c r="D48" s="765"/>
      <c r="E48" s="763" t="s">
        <v>130</v>
      </c>
      <c r="F48" s="765"/>
      <c r="G48" s="785" t="str">
        <f>IF(D17="electric vehicle","Accumulator&amp;Tractive System Protection Rear","N/A")</f>
        <v>Accumulator&amp;Tractive System Protection Rear</v>
      </c>
      <c r="H48" s="781"/>
      <c r="I48" s="781"/>
      <c r="J48" s="781"/>
      <c r="K48" s="781"/>
      <c r="L48" s="781"/>
      <c r="M48" s="781"/>
      <c r="N48" s="782"/>
      <c r="O48" s="783"/>
      <c r="P48" s="764"/>
      <c r="Q48" s="764"/>
      <c r="R48" s="764"/>
      <c r="S48" s="765"/>
      <c r="T48" s="479" t="str">
        <f>IF($A$47="NO",'EV5.5.1&amp;2 EV4.4 ACPS TSPS Rear'!$L$27,"NA")</f>
        <v>NA</v>
      </c>
      <c r="U48" s="10" t="str">
        <f>IF($A$47="NO",'EV5.5.1&amp;2 EV4.4 ACPS TSPS Rear'!$L$28,"NA")</f>
        <v>NA</v>
      </c>
      <c r="V48" s="10" t="str">
        <f>IF($A$47="NO",'EV5.5.1&amp;2 EV4.4 ACPS TSPS Rear'!$L$29,"NA")</f>
        <v>NA</v>
      </c>
      <c r="W48" s="10" t="str">
        <f>IF($A$47="NO",'EV5.5.1&amp;2 EV4.4 ACPS TSPS Rear'!$L$30,"NA")</f>
        <v>NA</v>
      </c>
      <c r="X48" s="10" t="str">
        <f>IF($A$47="NO",'EV5.5.1&amp;2 EV4.4 ACPS TSPS Rear'!$L$31,"NA")</f>
        <v>NA</v>
      </c>
      <c r="Y48" s="10" t="str">
        <f>IF($A$47="NO",'EV5.5.1&amp;2 EV4.4 ACPS TSPS Rear'!$L$32,"NA")</f>
        <v>NA</v>
      </c>
      <c r="Z48" s="10" t="str">
        <f>IF($A$47="NO",'EV5.5.1&amp;2 EV4.4 ACPS TSPS Rear'!$L$33,"NA")</f>
        <v>NA</v>
      </c>
      <c r="AA48" s="11" t="str">
        <f>IF($A$47="NO",'EV5.5.1&amp;2 EV4.4 ACPS TSPS Rear'!$L$34,"NA")</f>
        <v>NA</v>
      </c>
      <c r="AB48" s="10" t="str">
        <f>IF($A$47="NO",'EV5.5.1&amp;2 EV4.4 ACPS TSPS Rear'!$L$35,"NA")</f>
        <v>NA</v>
      </c>
      <c r="AC48" s="14" t="str">
        <f>IF('EV5.5.1&amp;2 EV4.4 ACPS TSPS Rear'!$F$2="tubing only",'EV5.5.1&amp;2 EV4.4 ACPS TSPS Rear'!$E$5,"")</f>
        <v>Steel</v>
      </c>
      <c r="AD48" s="14" t="str">
        <f>IF('EV5.5.1&amp;2 EV4.4 ACPS TSPS Rear'!$F$2="tubing only",'EV5.5.1&amp;2 EV4.4 ACPS TSPS Rear'!$E$6,"")</f>
        <v>Round</v>
      </c>
      <c r="AE48" s="13">
        <f>IF('EV5.5.1&amp;2 EV4.4 ACPS TSPS Rear'!$F$2="tubing only",'EV5.5.1&amp;2 EV4.4 ACPS TSPS Rear'!$E$15,"")</f>
        <v>25.4</v>
      </c>
      <c r="AF48" s="14">
        <f>IF('EV5.5.1&amp;2 EV4.4 ACPS TSPS Rear'!$F$2="tubing only",'EV5.5.1&amp;2 EV4.4 ACPS TSPS Rear'!$E$16,"")</f>
        <v>1.6</v>
      </c>
      <c r="AG48" s="480" t="str">
        <f>IF('EV5.5.1&amp;2 EV4.4 ACPS TSPS Rear'!$F$2="tubing only",IF('EV5.5.1&amp;2 EV4.4 ACPS TSPS Rear'!$F$14&gt;0,'EV5.5.1&amp;2 EV4.4 ACPS TSPS Rear'!$F$5,""),"")</f>
        <v/>
      </c>
      <c r="AH48" s="480" t="str">
        <f>IF('EV5.5.1&amp;2 EV4.4 ACPS TSPS Rear'!$F$2="tubing only",IF('EV5.5.1&amp;2 EV4.4 ACPS TSPS Rear'!$F$14&gt;0,'EV5.5.1&amp;2 EV4.4 ACPS TSPS Rear'!$F$6,""),"")</f>
        <v/>
      </c>
      <c r="AI48" s="481" t="str">
        <f>IF('EV5.5.1&amp;2 EV4.4 ACPS TSPS Rear'!$F$2="tubing only",IF('EV5.5.1&amp;2 EV4.4 ACPS TSPS Rear'!$F$14&gt;0,'EV5.5.1&amp;2 EV4.4 ACPS TSPS Rear'!$F$15,""),"")</f>
        <v/>
      </c>
      <c r="AJ48" s="480" t="str">
        <f>IF('EV5.5.1&amp;2 EV4.4 ACPS TSPS Rear'!$F$2="tubing only",IF('EV5.5.1&amp;2 EV4.4 ACPS TSPS Rear'!$F$14&gt;0,'EV5.5.1&amp;2 EV4.4 ACPS TSPS Rear'!$F$16,""),"")</f>
        <v/>
      </c>
      <c r="AK48" s="480" t="str">
        <f>IF('EV5.5.1&amp;2 EV4.4 ACPS TSPS Rear'!$F$2="tubing only",IF('EV5.5.1&amp;2 EV4.4 ACPS TSPS Rear'!$G$14&gt;0,'EV5.5.1&amp;2 EV4.4 ACPS TSPS Rear'!$G$5,""),"")</f>
        <v/>
      </c>
      <c r="AL48" s="480" t="str">
        <f>IF('EV5.5.1&amp;2 EV4.4 ACPS TSPS Rear'!$F$2="tubing only",IF('EV5.5.1&amp;2 EV4.4 ACPS TSPS Rear'!$G$14&gt;0,'EV5.5.1&amp;2 EV4.4 ACPS TSPS Rear'!$G$6,""),"")</f>
        <v/>
      </c>
      <c r="AM48" s="481" t="str">
        <f>IF('EV5.5.1&amp;2 EV4.4 ACPS TSPS Rear'!$F$2="tubing only",IF('EV5.5.1&amp;2 EV4.4 ACPS TSPS Rear'!$G$14&gt;0,'EV5.5.1&amp;2 EV4.4 ACPS TSPS Rear'!$G$15,""),"")</f>
        <v/>
      </c>
      <c r="AN48" s="480" t="str">
        <f>IF('EV5.5.1&amp;2 EV4.4 ACPS TSPS Rear'!$F$2="tubing only",IF('EV5.5.1&amp;2 EV4.4 ACPS TSPS Rear'!$G$14&gt;0,'EV5.5.1&amp;2 EV4.4 ACPS TSPS Rear'!$G$16,""),"")</f>
        <v/>
      </c>
      <c r="AO48" s="14" t="str">
        <f>IF('EV5.5.1&amp;2 EV4.4 ACPS TSPS Rear'!$F$2="Tubing only","",'EV5.5.1&amp;2 EV4.4 ACPS TSPS Rear'!$I$5)</f>
        <v/>
      </c>
      <c r="AP48" s="13" t="str">
        <f>IF('EV5.5.1&amp;2 EV4.4 ACPS TSPS Rear'!$F$2="Tubing only","",'EV5.5.1&amp;2 EV4.4 ACPS TSPS Rear'!$I$18)</f>
        <v/>
      </c>
      <c r="AQ48" s="14" t="str">
        <f>IF('EV5.5.1&amp;2 EV4.4 ACPS TSPS Rear'!$F$2="Tubing only","",'EV5.5.1&amp;2 EV4.4 ACPS TSPS Rear'!$I$20)</f>
        <v/>
      </c>
      <c r="AR48" s="14" t="str">
        <f>IF('EV5.5.1&amp;2 EV4.4 ACPS TSPS Rear'!$F$2="Tubing only","",'EV5.5.1&amp;2 EV4.4 ACPS TSPS Rear'!$I$21)</f>
        <v/>
      </c>
      <c r="AS48" s="15" t="str">
        <f>IF('EV5.5.1&amp;2 EV4.4 ACPS TSPS Rear'!$F$2="Tubing only","",'EV5.5.1&amp;2 EV4.4 ACPS TSPS Rear'!$I$22)</f>
        <v/>
      </c>
      <c r="AT48" s="15"/>
      <c r="AU48" s="8"/>
    </row>
    <row r="49" spans="1:47" ht="12.75" customHeight="1" x14ac:dyDescent="0.2">
      <c r="A49" s="305" t="s">
        <v>131</v>
      </c>
      <c r="B49" s="306"/>
      <c r="C49" s="306"/>
      <c r="D49" s="306"/>
      <c r="E49" s="306"/>
      <c r="F49" s="306"/>
      <c r="G49" s="306"/>
      <c r="H49" s="306"/>
      <c r="I49" s="306"/>
      <c r="J49" s="306"/>
      <c r="K49" s="306"/>
      <c r="L49" s="306"/>
      <c r="M49" s="306"/>
      <c r="N49" s="306"/>
      <c r="O49" s="306"/>
      <c r="P49" s="306"/>
      <c r="Q49" s="306"/>
      <c r="R49" s="306"/>
      <c r="S49" s="306"/>
      <c r="T49" s="307"/>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row>
    <row r="50" spans="1:47" ht="12.75" customHeight="1" x14ac:dyDescent="0.2">
      <c r="A50" s="308" t="str">
        <f t="shared" ref="A50:A54" si="2">IF(OR($T50="YES",$T50="N/A"),"P","F")</f>
        <v>F</v>
      </c>
      <c r="B50" s="794" t="s">
        <v>132</v>
      </c>
      <c r="C50" s="794"/>
      <c r="D50" s="794"/>
      <c r="E50" s="794"/>
      <c r="F50" s="794"/>
      <c r="G50" s="794"/>
      <c r="H50" s="794"/>
      <c r="I50" s="794"/>
      <c r="J50" s="794"/>
      <c r="K50" s="794"/>
      <c r="L50" s="794"/>
      <c r="M50" s="794"/>
      <c r="N50" s="794"/>
      <c r="O50" s="794"/>
      <c r="P50" s="794"/>
      <c r="Q50" s="794"/>
      <c r="R50" s="794"/>
      <c r="S50" s="794"/>
      <c r="T50" s="309" t="s">
        <v>133</v>
      </c>
      <c r="U50" s="1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row>
    <row r="51" spans="1:47" ht="12.75" customHeight="1" x14ac:dyDescent="0.2">
      <c r="A51" s="308" t="str">
        <f t="shared" si="2"/>
        <v>F</v>
      </c>
      <c r="B51" s="794" t="s">
        <v>134</v>
      </c>
      <c r="C51" s="794"/>
      <c r="D51" s="794"/>
      <c r="E51" s="794"/>
      <c r="F51" s="794"/>
      <c r="G51" s="794"/>
      <c r="H51" s="794"/>
      <c r="I51" s="794"/>
      <c r="J51" s="794"/>
      <c r="K51" s="794"/>
      <c r="L51" s="794"/>
      <c r="M51" s="794"/>
      <c r="N51" s="794"/>
      <c r="O51" s="794"/>
      <c r="P51" s="794"/>
      <c r="Q51" s="794"/>
      <c r="R51" s="794"/>
      <c r="S51" s="794"/>
      <c r="T51" s="309" t="s">
        <v>133</v>
      </c>
      <c r="U51" s="1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row>
    <row r="52" spans="1:47" ht="12.75" customHeight="1" x14ac:dyDescent="0.2">
      <c r="A52" s="308" t="str">
        <f t="shared" si="2"/>
        <v>F</v>
      </c>
      <c r="B52" s="795" t="s">
        <v>135</v>
      </c>
      <c r="C52" s="795"/>
      <c r="D52" s="795"/>
      <c r="E52" s="795"/>
      <c r="F52" s="795"/>
      <c r="G52" s="795"/>
      <c r="H52" s="795"/>
      <c r="I52" s="795"/>
      <c r="J52" s="795"/>
      <c r="K52" s="795"/>
      <c r="L52" s="795"/>
      <c r="M52" s="795"/>
      <c r="N52" s="795"/>
      <c r="O52" s="795"/>
      <c r="P52" s="795"/>
      <c r="Q52" s="795"/>
      <c r="R52" s="795"/>
      <c r="S52" s="795"/>
      <c r="T52" s="309" t="s">
        <v>133</v>
      </c>
      <c r="U52" s="1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row>
    <row r="53" spans="1:47" ht="12.75" customHeight="1" x14ac:dyDescent="0.2">
      <c r="A53" s="308" t="str">
        <f t="shared" si="2"/>
        <v>F</v>
      </c>
      <c r="B53" s="794" t="s">
        <v>136</v>
      </c>
      <c r="C53" s="794"/>
      <c r="D53" s="794"/>
      <c r="E53" s="794"/>
      <c r="F53" s="794"/>
      <c r="G53" s="794"/>
      <c r="H53" s="794"/>
      <c r="I53" s="794"/>
      <c r="J53" s="794"/>
      <c r="K53" s="794"/>
      <c r="L53" s="794"/>
      <c r="M53" s="794"/>
      <c r="N53" s="794"/>
      <c r="O53" s="794"/>
      <c r="P53" s="794"/>
      <c r="Q53" s="794"/>
      <c r="R53" s="794"/>
      <c r="S53" s="794"/>
      <c r="T53" s="309" t="s">
        <v>133</v>
      </c>
      <c r="U53" s="1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row>
    <row r="54" spans="1:47" ht="12.75" customHeight="1" x14ac:dyDescent="0.2">
      <c r="A54" s="308" t="str">
        <f t="shared" si="2"/>
        <v>F</v>
      </c>
      <c r="B54" s="794" t="s">
        <v>137</v>
      </c>
      <c r="C54" s="794"/>
      <c r="D54" s="794"/>
      <c r="E54" s="794"/>
      <c r="F54" s="794"/>
      <c r="G54" s="794"/>
      <c r="H54" s="794"/>
      <c r="I54" s="794"/>
      <c r="J54" s="794"/>
      <c r="K54" s="794"/>
      <c r="L54" s="794"/>
      <c r="M54" s="794"/>
      <c r="N54" s="794"/>
      <c r="O54" s="794"/>
      <c r="P54" s="794"/>
      <c r="Q54" s="794"/>
      <c r="R54" s="794"/>
      <c r="S54" s="794"/>
      <c r="T54" s="309" t="s">
        <v>133</v>
      </c>
      <c r="U54" s="1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row>
    <row r="55" spans="1:47" ht="12.75" customHeight="1" x14ac:dyDescent="0.2">
      <c r="A55" s="8"/>
      <c r="B55" s="8"/>
      <c r="C55" s="8"/>
      <c r="D55" s="8"/>
      <c r="E55" s="8"/>
      <c r="F55" s="8"/>
      <c r="G55" s="8"/>
      <c r="H55" s="8"/>
      <c r="I55" s="8"/>
      <c r="J55" s="8"/>
      <c r="K55" s="8"/>
      <c r="L55" s="8"/>
      <c r="M55" s="8"/>
      <c r="N55" s="8"/>
      <c r="O55" s="8"/>
      <c r="P55" s="8"/>
      <c r="Q55" s="8"/>
      <c r="R55" s="8"/>
      <c r="S55" s="8"/>
      <c r="T55" s="19"/>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row>
    <row r="56" spans="1:47" ht="12.75" customHeight="1" x14ac:dyDescent="0.2">
      <c r="A56" s="796" t="s">
        <v>138</v>
      </c>
      <c r="B56" s="775"/>
      <c r="C56" s="775"/>
      <c r="D56" s="775"/>
      <c r="E56" s="775"/>
      <c r="F56" s="775"/>
      <c r="G56" s="775"/>
      <c r="H56" s="775"/>
      <c r="I56" s="775"/>
      <c r="J56" s="775"/>
      <c r="K56" s="775"/>
      <c r="L56" s="775"/>
      <c r="M56" s="775"/>
      <c r="N56" s="775"/>
      <c r="O56" s="775"/>
      <c r="P56" s="775"/>
      <c r="Q56" s="775"/>
      <c r="R56" s="775"/>
      <c r="S56" s="775"/>
      <c r="T56" s="19"/>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row>
    <row r="57" spans="1:47" ht="12.75" customHeight="1" x14ac:dyDescent="0.2">
      <c r="A57" s="20" t="s">
        <v>139</v>
      </c>
      <c r="B57" s="8"/>
      <c r="C57" s="9" t="s">
        <v>140</v>
      </c>
      <c r="D57" s="8"/>
      <c r="E57" s="8"/>
      <c r="F57" s="8"/>
      <c r="G57" s="8"/>
      <c r="H57" s="8"/>
      <c r="I57" s="8"/>
      <c r="J57" s="21" t="s">
        <v>141</v>
      </c>
      <c r="K57" s="8"/>
      <c r="L57" s="8"/>
      <c r="M57" s="8"/>
      <c r="N57" s="8"/>
      <c r="O57" s="8"/>
      <c r="P57" s="8"/>
      <c r="Q57" s="8"/>
      <c r="R57" s="8"/>
      <c r="S57" s="8"/>
      <c r="T57" s="19"/>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row>
    <row r="58" spans="1:47" ht="12.75" customHeight="1" x14ac:dyDescent="0.2">
      <c r="A58" s="20"/>
      <c r="B58" s="8"/>
      <c r="C58" s="9"/>
      <c r="D58" s="8"/>
      <c r="E58" s="8"/>
      <c r="F58" s="8"/>
      <c r="G58" s="8"/>
      <c r="H58" s="8"/>
      <c r="I58" s="8"/>
      <c r="J58" s="21"/>
      <c r="K58" s="8"/>
      <c r="L58" s="8"/>
      <c r="M58" s="8"/>
      <c r="N58" s="8"/>
      <c r="O58" s="8"/>
      <c r="P58" s="8"/>
      <c r="Q58" s="8"/>
      <c r="R58" s="8"/>
      <c r="S58" s="8"/>
      <c r="T58" s="19"/>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row>
    <row r="59" spans="1:47" ht="12.75" customHeight="1" x14ac:dyDescent="0.2">
      <c r="A59" s="797" t="s">
        <v>142</v>
      </c>
      <c r="B59" s="775"/>
      <c r="C59" s="775"/>
      <c r="D59" s="775"/>
      <c r="E59" s="775"/>
      <c r="F59" s="775"/>
      <c r="G59" s="775"/>
      <c r="H59" s="775"/>
      <c r="I59" s="775"/>
      <c r="J59" s="775"/>
      <c r="K59" s="775"/>
      <c r="L59" s="775"/>
      <c r="M59" s="775"/>
      <c r="N59" s="775"/>
      <c r="O59" s="775"/>
      <c r="P59" s="775"/>
      <c r="Q59" s="775"/>
      <c r="R59" s="775"/>
      <c r="S59" s="775"/>
      <c r="T59" s="22"/>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row>
    <row r="60" spans="1:47" ht="12.75" customHeight="1" x14ac:dyDescent="0.2">
      <c r="A60" s="775"/>
      <c r="B60" s="775"/>
      <c r="C60" s="775"/>
      <c r="D60" s="775"/>
      <c r="E60" s="775"/>
      <c r="F60" s="775"/>
      <c r="G60" s="775"/>
      <c r="H60" s="775"/>
      <c r="I60" s="775"/>
      <c r="J60" s="775"/>
      <c r="K60" s="775"/>
      <c r="L60" s="775"/>
      <c r="M60" s="775"/>
      <c r="N60" s="775"/>
      <c r="O60" s="775"/>
      <c r="P60" s="775"/>
      <c r="Q60" s="775"/>
      <c r="R60" s="775"/>
      <c r="S60" s="775"/>
      <c r="T60" s="22"/>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row>
    <row r="61" spans="1:47" ht="12.75" customHeight="1" x14ac:dyDescent="0.2">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row>
    <row r="62" spans="1:47" ht="12.75" customHeight="1" x14ac:dyDescent="0.2">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row>
    <row r="63" spans="1:47" ht="12.75" customHeight="1" x14ac:dyDescent="0.2">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row>
    <row r="64" spans="1:47" ht="12.75" customHeight="1" x14ac:dyDescent="0.2">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row>
    <row r="65" spans="1:47" ht="12.75" customHeight="1" x14ac:dyDescent="0.2">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row>
  </sheetData>
  <sheetProtection algorithmName="SHA-512" hashValue="80Zi+GZERWwdnFaSbr26R+esJeago4ewEoFvKr2X5NnBawao5uXlYQfOMhXbYFMTOEqL3vXaJOk9pKhVCzbVMA==" saltValue="toQuGfZOULyTJDq2I6GGkQ==" spinCount="100000" sheet="1" scenarios="1" insertHyperlinks="0"/>
  <protectedRanges>
    <protectedRange sqref="T50:T54" name="CoverSheetDropdown"/>
    <protectedRange sqref="D14:J17 O14 N15:S16" name="TeamData"/>
    <protectedRange sqref="O24:S48" name="DesignDescription"/>
  </protectedRanges>
  <mergeCells count="201">
    <mergeCell ref="A39:B39"/>
    <mergeCell ref="C39:D39"/>
    <mergeCell ref="E39:F39"/>
    <mergeCell ref="G39:N39"/>
    <mergeCell ref="O39:S39"/>
    <mergeCell ref="A30:B30"/>
    <mergeCell ref="C30:D30"/>
    <mergeCell ref="O30:S30"/>
    <mergeCell ref="E30:F30"/>
    <mergeCell ref="G30:N30"/>
    <mergeCell ref="A31:B31"/>
    <mergeCell ref="C31:D31"/>
    <mergeCell ref="E31:F31"/>
    <mergeCell ref="G31:N31"/>
    <mergeCell ref="O31:S31"/>
    <mergeCell ref="A35:B35"/>
    <mergeCell ref="C35:D35"/>
    <mergeCell ref="E35:F35"/>
    <mergeCell ref="G35:N35"/>
    <mergeCell ref="O35:S35"/>
    <mergeCell ref="A36:B36"/>
    <mergeCell ref="C36:D36"/>
    <mergeCell ref="O36:S36"/>
    <mergeCell ref="A33:B33"/>
    <mergeCell ref="G27:N27"/>
    <mergeCell ref="A28:B28"/>
    <mergeCell ref="C28:D28"/>
    <mergeCell ref="E28:F28"/>
    <mergeCell ref="G28:N28"/>
    <mergeCell ref="O28:S28"/>
    <mergeCell ref="A29:B29"/>
    <mergeCell ref="C29:D29"/>
    <mergeCell ref="E29:F29"/>
    <mergeCell ref="G29:N29"/>
    <mergeCell ref="O29:S29"/>
    <mergeCell ref="A1:S1"/>
    <mergeCell ref="A3:S9"/>
    <mergeCell ref="A11:S12"/>
    <mergeCell ref="D14:J14"/>
    <mergeCell ref="D15:J15"/>
    <mergeCell ref="D16:J16"/>
    <mergeCell ref="A19:S19"/>
    <mergeCell ref="D17:J17"/>
    <mergeCell ref="A21:B23"/>
    <mergeCell ref="C21:D23"/>
    <mergeCell ref="E21:F23"/>
    <mergeCell ref="G21:N23"/>
    <mergeCell ref="N15:S15"/>
    <mergeCell ref="N16:S16"/>
    <mergeCell ref="B51:S51"/>
    <mergeCell ref="B52:S52"/>
    <mergeCell ref="B53:S53"/>
    <mergeCell ref="B54:S54"/>
    <mergeCell ref="A56:S56"/>
    <mergeCell ref="A59:S60"/>
    <mergeCell ref="E47:F47"/>
    <mergeCell ref="G47:N47"/>
    <mergeCell ref="A48:B48"/>
    <mergeCell ref="C48:D48"/>
    <mergeCell ref="E48:F48"/>
    <mergeCell ref="G48:N48"/>
    <mergeCell ref="O48:S48"/>
    <mergeCell ref="A46:B46"/>
    <mergeCell ref="C46:D46"/>
    <mergeCell ref="E46:F46"/>
    <mergeCell ref="G46:N46"/>
    <mergeCell ref="O46:S46"/>
    <mergeCell ref="A47:B47"/>
    <mergeCell ref="C47:D47"/>
    <mergeCell ref="O47:S47"/>
    <mergeCell ref="B50:S50"/>
    <mergeCell ref="A44:B44"/>
    <mergeCell ref="C44:D44"/>
    <mergeCell ref="O44:S44"/>
    <mergeCell ref="E44:F44"/>
    <mergeCell ref="G44:N44"/>
    <mergeCell ref="A45:B45"/>
    <mergeCell ref="C45:D45"/>
    <mergeCell ref="E45:F45"/>
    <mergeCell ref="G45:N45"/>
    <mergeCell ref="O45:S45"/>
    <mergeCell ref="A42:B42"/>
    <mergeCell ref="C42:D42"/>
    <mergeCell ref="E42:F42"/>
    <mergeCell ref="G42:N42"/>
    <mergeCell ref="O42:S42"/>
    <mergeCell ref="A43:B43"/>
    <mergeCell ref="C43:D43"/>
    <mergeCell ref="E43:F43"/>
    <mergeCell ref="G43:N43"/>
    <mergeCell ref="O43:S43"/>
    <mergeCell ref="A40:B40"/>
    <mergeCell ref="C40:D40"/>
    <mergeCell ref="E40:F40"/>
    <mergeCell ref="G40:N40"/>
    <mergeCell ref="O40:S40"/>
    <mergeCell ref="A41:B41"/>
    <mergeCell ref="C41:D41"/>
    <mergeCell ref="O41:S41"/>
    <mergeCell ref="E41:F41"/>
    <mergeCell ref="G41:N41"/>
    <mergeCell ref="AM37:AM38"/>
    <mergeCell ref="AN37:AN38"/>
    <mergeCell ref="AC37:AC38"/>
    <mergeCell ref="AD37:AD38"/>
    <mergeCell ref="AE37:AE38"/>
    <mergeCell ref="AF37:AF38"/>
    <mergeCell ref="AG37:AG38"/>
    <mergeCell ref="AH37:AH38"/>
    <mergeCell ref="AI37:AI38"/>
    <mergeCell ref="W37:W38"/>
    <mergeCell ref="X37:X38"/>
    <mergeCell ref="Y37:Y38"/>
    <mergeCell ref="Z37:Z38"/>
    <mergeCell ref="AA37:AA38"/>
    <mergeCell ref="AB37:AB38"/>
    <mergeCell ref="AJ37:AJ38"/>
    <mergeCell ref="AK37:AK38"/>
    <mergeCell ref="AL37:AL38"/>
    <mergeCell ref="V37:V38"/>
    <mergeCell ref="A38:B38"/>
    <mergeCell ref="C38:D38"/>
    <mergeCell ref="E38:F38"/>
    <mergeCell ref="G38:N38"/>
    <mergeCell ref="O38:S38"/>
    <mergeCell ref="E36:F36"/>
    <mergeCell ref="G36:N36"/>
    <mergeCell ref="A37:B37"/>
    <mergeCell ref="C37:D37"/>
    <mergeCell ref="E37:F37"/>
    <mergeCell ref="G37:N37"/>
    <mergeCell ref="O37:S37"/>
    <mergeCell ref="T37:T38"/>
    <mergeCell ref="U37:U38"/>
    <mergeCell ref="C33:D33"/>
    <mergeCell ref="O33:S33"/>
    <mergeCell ref="E33:F33"/>
    <mergeCell ref="G33:N33"/>
    <mergeCell ref="A34:B34"/>
    <mergeCell ref="C34:D34"/>
    <mergeCell ref="E34:F34"/>
    <mergeCell ref="G34:N34"/>
    <mergeCell ref="O34:S34"/>
    <mergeCell ref="E24:F24"/>
    <mergeCell ref="G24:N24"/>
    <mergeCell ref="O24:S24"/>
    <mergeCell ref="A25:B25"/>
    <mergeCell ref="C25:D25"/>
    <mergeCell ref="E25:F25"/>
    <mergeCell ref="G25:N25"/>
    <mergeCell ref="O25:S25"/>
    <mergeCell ref="A32:B32"/>
    <mergeCell ref="C32:D32"/>
    <mergeCell ref="E32:F32"/>
    <mergeCell ref="G32:N32"/>
    <mergeCell ref="O32:S32"/>
    <mergeCell ref="A24:B24"/>
    <mergeCell ref="C24:D24"/>
    <mergeCell ref="A26:B26"/>
    <mergeCell ref="C26:D26"/>
    <mergeCell ref="E26:F26"/>
    <mergeCell ref="G26:N26"/>
    <mergeCell ref="O26:S26"/>
    <mergeCell ref="A27:B27"/>
    <mergeCell ref="C27:D27"/>
    <mergeCell ref="O27:S27"/>
    <mergeCell ref="E27:F27"/>
    <mergeCell ref="AR18:AR23"/>
    <mergeCell ref="AS18:AS23"/>
    <mergeCell ref="AT18:AT23"/>
    <mergeCell ref="AG18:AG23"/>
    <mergeCell ref="AH18:AH23"/>
    <mergeCell ref="AI18:AI23"/>
    <mergeCell ref="AJ18:AJ23"/>
    <mergeCell ref="AK18:AK23"/>
    <mergeCell ref="AL18:AL23"/>
    <mergeCell ref="AM18:AM23"/>
    <mergeCell ref="T17:AB17"/>
    <mergeCell ref="AC17:AF17"/>
    <mergeCell ref="AG17:AJ17"/>
    <mergeCell ref="AK17:AN17"/>
    <mergeCell ref="AO17:AT17"/>
    <mergeCell ref="O14:S14"/>
    <mergeCell ref="T18:T23"/>
    <mergeCell ref="U18:U23"/>
    <mergeCell ref="V18:V23"/>
    <mergeCell ref="W18:W23"/>
    <mergeCell ref="X18:X23"/>
    <mergeCell ref="Y18:Y23"/>
    <mergeCell ref="O21:S23"/>
    <mergeCell ref="Z18:Z23"/>
    <mergeCell ref="AA18:AA23"/>
    <mergeCell ref="AB18:AB23"/>
    <mergeCell ref="AC18:AC23"/>
    <mergeCell ref="AD18:AD23"/>
    <mergeCell ref="AE18:AE23"/>
    <mergeCell ref="AF18:AF23"/>
    <mergeCell ref="AN18:AN23"/>
    <mergeCell ref="AO18:AO23"/>
    <mergeCell ref="AP18:AP23"/>
    <mergeCell ref="AQ18:AQ23"/>
  </mergeCells>
  <conditionalFormatting sqref="T28 T34">
    <cfRule type="expression" dxfId="509" priority="2" stopIfTrue="1">
      <formula>T28&gt;=100</formula>
    </cfRule>
    <cfRule type="cellIs" dxfId="508" priority="3" stopIfTrue="1" operator="between">
      <formula>0</formula>
      <formula>99.99</formula>
    </cfRule>
    <cfRule type="expression" dxfId="507" priority="4" stopIfTrue="1">
      <formula>ISBLANK(T28)</formula>
    </cfRule>
  </conditionalFormatting>
  <conditionalFormatting sqref="T33">
    <cfRule type="cellIs" dxfId="506" priority="5" stopIfTrue="1" operator="equal">
      <formula>"CH"</formula>
    </cfRule>
    <cfRule type="expression" dxfId="505" priority="6" stopIfTrue="1">
      <formula>T33="FA"</formula>
    </cfRule>
    <cfRule type="expression" dxfId="504" priority="7" stopIfTrue="1">
      <formula>OR($T$33="PA",$T$33="NA")</formula>
    </cfRule>
  </conditionalFormatting>
  <conditionalFormatting sqref="T40">
    <cfRule type="cellIs" dxfId="503" priority="8" stopIfTrue="1" operator="equal">
      <formula>"CH"</formula>
    </cfRule>
    <cfRule type="expression" dxfId="502" priority="9" stopIfTrue="1">
      <formula>OR($T$40="PA",$T$40="NA")</formula>
    </cfRule>
  </conditionalFormatting>
  <conditionalFormatting sqref="T40:T44">
    <cfRule type="expression" dxfId="501" priority="10" stopIfTrue="1">
      <formula>T40="FA"</formula>
    </cfRule>
  </conditionalFormatting>
  <conditionalFormatting sqref="T41:T44">
    <cfRule type="expression" dxfId="500" priority="11" stopIfTrue="1">
      <formula>OR(T41="PA",T41="NA")</formula>
    </cfRule>
    <cfRule type="expression" dxfId="499" priority="12" stopIfTrue="1">
      <formula>T41="CH"</formula>
    </cfRule>
  </conditionalFormatting>
  <conditionalFormatting sqref="T42:T44">
    <cfRule type="cellIs" dxfId="498" priority="13" stopIfTrue="1" operator="equal">
      <formula>"CH"</formula>
    </cfRule>
    <cfRule type="expression" dxfId="497" priority="14" stopIfTrue="1">
      <formula>T42="FA"</formula>
    </cfRule>
    <cfRule type="expression" dxfId="496" priority="15" stopIfTrue="1">
      <formula>OR($T$42="PA",$T$42="NA")</formula>
    </cfRule>
  </conditionalFormatting>
  <conditionalFormatting sqref="T43:T44">
    <cfRule type="cellIs" dxfId="495" priority="16" stopIfTrue="1" operator="equal">
      <formula>"CH"</formula>
    </cfRule>
    <cfRule type="expression" dxfId="494" priority="17" stopIfTrue="1">
      <formula>T43="FA"</formula>
    </cfRule>
    <cfRule type="expression" dxfId="493" priority="18" stopIfTrue="1">
      <formula>OR($T$40="PA",$T$40="NA")</formula>
    </cfRule>
  </conditionalFormatting>
  <conditionalFormatting sqref="T46">
    <cfRule type="cellIs" dxfId="492" priority="19" operator="equal">
      <formula>"CH"</formula>
    </cfRule>
    <cfRule type="expression" dxfId="491" priority="20" stopIfTrue="1">
      <formula>T46="FA"</formula>
    </cfRule>
    <cfRule type="expression" dxfId="490" priority="21" stopIfTrue="1">
      <formula>OR(#REF!="PA",#REF!="NA")</formula>
    </cfRule>
  </conditionalFormatting>
  <conditionalFormatting sqref="T50:T54">
    <cfRule type="cellIs" dxfId="489" priority="36" operator="equal">
      <formula>"N/A"</formula>
    </cfRule>
    <cfRule type="cellIs" dxfId="488" priority="37" operator="equal">
      <formula>"No"</formula>
    </cfRule>
    <cfRule type="cellIs" dxfId="487" priority="38" operator="equal">
      <formula>"yes"</formula>
    </cfRule>
  </conditionalFormatting>
  <conditionalFormatting sqref="T24:Z27 AB24:AB32 U28:Z29 T29 T30:Z32 U34:Z34 AB34:AB37 T35:Z37 T39:Z39 AB39">
    <cfRule type="cellIs" dxfId="486" priority="22" stopIfTrue="1" operator="greaterThanOrEqual">
      <formula>100</formula>
    </cfRule>
    <cfRule type="cellIs" dxfId="485" priority="23" stopIfTrue="1" operator="lessThan">
      <formula>100</formula>
    </cfRule>
  </conditionalFormatting>
  <conditionalFormatting sqref="T47:Z48 AB47:AB48">
    <cfRule type="cellIs" dxfId="484" priority="24" stopIfTrue="1" operator="greaterThanOrEqual">
      <formula>100</formula>
    </cfRule>
    <cfRule type="cellIs" dxfId="483" priority="25" stopIfTrue="1" operator="lessThan">
      <formula>100</formula>
    </cfRule>
  </conditionalFormatting>
  <conditionalFormatting sqref="U50:U54">
    <cfRule type="cellIs" dxfId="482" priority="61" operator="equal">
      <formula>"N/A"</formula>
    </cfRule>
  </conditionalFormatting>
  <conditionalFormatting sqref="AA24:AA32 AA34:AA37 AA39">
    <cfRule type="expression" dxfId="481" priority="26" stopIfTrue="1">
      <formula>OR(AA24="NA",AA24&lt;100.01)</formula>
    </cfRule>
    <cfRule type="expression" dxfId="480" priority="27" stopIfTrue="1">
      <formula>AND(NOT(AA24="NA"),AA24&gt;=100.01)</formula>
    </cfRule>
  </conditionalFormatting>
  <conditionalFormatting sqref="AA47:AA48">
    <cfRule type="expression" dxfId="479" priority="28" stopIfTrue="1">
      <formula>OR(AA47="NA",AA47&lt;100.01)</formula>
    </cfRule>
    <cfRule type="expression" dxfId="478" priority="29" stopIfTrue="1">
      <formula>AND(NOT(AA47="NA"),AA47&gt;=100.01)</formula>
    </cfRule>
  </conditionalFormatting>
  <conditionalFormatting sqref="AC27:AF32 AG30:AN31 AC34:AF35 AO34:AQ35 AC36:AQ37 AC39:AF39 AO39:AS39">
    <cfRule type="expression" dxfId="477" priority="30" stopIfTrue="1">
      <formula>AC27=""</formula>
    </cfRule>
  </conditionalFormatting>
  <conditionalFormatting sqref="AC47:AT48">
    <cfRule type="expression" dxfId="476" priority="1" stopIfTrue="1">
      <formula>AC47=""</formula>
    </cfRule>
  </conditionalFormatting>
  <conditionalFormatting sqref="AO38:AQ38">
    <cfRule type="expression" dxfId="475" priority="31" stopIfTrue="1">
      <formula>AO38=""</formula>
    </cfRule>
  </conditionalFormatting>
  <conditionalFormatting sqref="AO30:AT30 AO32:AT32">
    <cfRule type="expression" dxfId="474" priority="32" stopIfTrue="1">
      <formula>AO30=""</formula>
    </cfRule>
  </conditionalFormatting>
  <conditionalFormatting sqref="AR34:AS38">
    <cfRule type="expression" dxfId="473" priority="33" stopIfTrue="1">
      <formula>AR34=""</formula>
    </cfRule>
  </conditionalFormatting>
  <conditionalFormatting sqref="AT34:AT39">
    <cfRule type="expression" dxfId="472" priority="34" stopIfTrue="1">
      <formula>AT34=""</formula>
    </cfRule>
  </conditionalFormatting>
  <dataValidations disablePrompts="1" count="2">
    <dataValidation type="list" allowBlank="1" showErrorMessage="1" sqref="D17" xr:uid="{00000000-0002-0000-0300-000000000000}">
      <formula1>"Internal Combustion,Electric Vehicle"</formula1>
    </dataValidation>
    <dataValidation type="list" allowBlank="1" showInputMessage="1" showErrorMessage="1" sqref="T50:T54" xr:uid="{DB79417D-021B-4F42-8112-B98B24168EBF}">
      <formula1>"No,N/A,Yes"</formula1>
    </dataValidation>
  </dataValidations>
  <hyperlinks>
    <hyperlink ref="C57" location="Read_Me!A1" display="&quot;Structural Equivalency Spreadsheet Guide&quot;" xr:uid="{00000000-0004-0000-0300-000006000000}"/>
    <hyperlink ref="G24" location="T3.8 Main Hoop Tubing!A1" display="T3.8 Main Hoop Tubing!A1" xr:uid="{02A9016F-95AC-4DF5-BEBD-529571C32062}"/>
    <hyperlink ref="G24:N24" location="'T3.9 Main Hoop Tubing'!A1" display="Main Roll Hoop Tubing" xr:uid="{EDA7080A-DB9C-4A8C-AC98-22630594B0EE}"/>
    <hyperlink ref="G26:N26" location="'T3.11 Main Hoop Bracing'!A1" display="Main Roll Hoop Bracing Tubing" xr:uid="{50169AB2-64CF-4C65-8D1A-C9842F64BB44}"/>
    <hyperlink ref="G27:N27" location="'T3.11.5 T3.6 MHoop Brace Spt'!A1" display="Main Hoop Bracing Support - Tube Frames" xr:uid="{562E5C49-A707-4DE4-879E-8552FC38952B}"/>
    <hyperlink ref="G28:N28" location="'T3.12 T3.6 FHoop Bracing'!A1" display="Front Hoop Bracing - Tube Frames" xr:uid="{7FFF01B2-E198-460B-8C26-080E599C12C7}"/>
    <hyperlink ref="G29:N29" location="'T3.13 T3.6 Ft Bulkhead'!A1" display="Front Bulkhead - Tube Frames" xr:uid="{A1FA591C-1E4B-4E76-8DDA-1EEB363EBB83}"/>
    <hyperlink ref="G30:N30" location="'T3.14 T3.6 FBH Spt Structure'!A1" display="Front Bulkhead Support - Tube Frames" xr:uid="{5BB4C42E-E031-4431-B702-A8ED8D37C006}"/>
    <hyperlink ref="G25:N25" location="'T3.10 Front Hoop Tubing'!A1" display="Front Roll Hoop Tubing" xr:uid="{CC4B6986-3FC6-40DA-A095-E2C53A3F474C}"/>
    <hyperlink ref="G31:N31" location="'T3.15 T3.6 SIS'!A1" display="Side Impact Structure - Tube Frames" xr:uid="{113C8BDA-D752-4E8E-A236-DFB0EE0751DF}"/>
    <hyperlink ref="G48:N48" location="'EV5.5.1&amp;2 EV4.4 ACPS TSPS Rear'!A1" display="'EV5.5.1&amp;2 EV4.4 ACPS TSPS Rear'!A1" xr:uid="{FE1C9481-7227-4209-A828-8BA3C5AD8379}"/>
    <hyperlink ref="G47:N47" location="'EV5.5.1&amp;2 EV4.4 ACPS TSPS Side'!A1" display="'EV5.5.1&amp;2 EV4.4 ACPS TSPS Side'!A1" xr:uid="{536348DF-315F-4A41-8F2D-50936FA4A657}"/>
    <hyperlink ref="G46:N46" location="'T1.2.1 T4.6 T4.8 Firewall'!A1" display="Firewall" xr:uid="{3C47F544-0841-40A1-BDC5-0111A9368AAD}"/>
    <hyperlink ref="G45:N45" location="'EV5.5.8 TSAC attachments'!A1" display="EV5.5.9 TSAC attachments" xr:uid="{E9B3CA74-CEE0-40EA-B141-85C829C05DA8}"/>
    <hyperlink ref="G44:N44" location="'T3.16.7 Prim.Struct.Att. Blind'!A1" display="Blind Insert Attachments" xr:uid="{267EE310-B47B-490D-AE45-ABAD212E2D16}"/>
    <hyperlink ref="G43:N43" location="'T3.16.6&amp;3.17.5 Prim.Struc.Att.'!A1" display="Attachment Plates/Panels - Monocoques" xr:uid="{85C6745C-380F-446F-9EC7-9C847B95D564}"/>
    <hyperlink ref="G42:N42" location="'T4.5 Harness Attachments'!A1" display="Safety Harness Attachment" xr:uid="{950F8CA6-E4F8-44D9-9286-BAA5F8D84980}"/>
    <hyperlink ref="G41:N41" location="'T3.16 FH &amp; FH Bing Attachments'!A1" display="Front Hoop &amp; FH Bracing Attachments" xr:uid="{9C38AF3F-A2B8-4573-A2F0-EC85F8C30622}"/>
    <hyperlink ref="G40:N40" location="'T3.16 MH &amp; MH Bing Attachments'!A1" display="Main Hoop &amp; MH Bracing Attachments" xr:uid="{E9656291-DA61-4EF8-BF62-AC23A4FD850F}"/>
    <hyperlink ref="G39:N39" location="'T3.11.5 T3.6 MHoop Brace Spt'!A1" display="Main Hoop Bracing Support - Monocoques" xr:uid="{8058B195-39C9-4F4D-99C4-5531F739F1C6}"/>
    <hyperlink ref="G38:N38" location="'T3.15 T3.6 SIS'!A1" display="Side Impact Structure - Monocoques, Floor" xr:uid="{5419F25A-7D94-44CA-A2C6-EB9E1267CE57}"/>
    <hyperlink ref="G37:N37" location="'T3.15 T3.6 SIS'!A1" display="Side Impact Structure - Monocoques, Side" xr:uid="{B733A14E-B6F9-4115-A080-83C0D962F32A}"/>
    <hyperlink ref="G36:N36" location="'T3.14 T3.6 FBH Spt Structure'!A1" display="Front Bulkhead Support - Monocoques" xr:uid="{2BAA041A-6848-4C91-A6F6-456B56532744}"/>
    <hyperlink ref="G35:N35" location="'T3.13 T3.6 Ft Bulkhead'!A1" display="Front Bulkhead - Monocoques" xr:uid="{92967C44-9E15-4D3C-A3A7-12DB4B14A0E2}"/>
    <hyperlink ref="G34:N34" location="'T3.12 T3.6 FHoop Bracing'!A1" display="Front Hoop Bracing - Monocoques" xr:uid="{51B54214-8872-4D3C-ABB8-23069BBCCFDA}"/>
    <hyperlink ref="G33:N33" location="'T3.17.3 IA AI Plate'!A1" display="Impact Attenuator Anti-Intrusion Plate" xr:uid="{AE06E86F-43FD-4251-897B-4F9D8D2141F7}"/>
    <hyperlink ref="G32:N32" location="'T5.5 Shoulder Harness Bar'!A1" display="Shoulder Harness Bar" xr:uid="{C2144909-71FF-4A8A-AD24-7F5A2475BE32}"/>
    <hyperlink ref="B53" location="'Welded Tube Inserts'!A1" display="Holes &gt;4mm drilled in any regulated tubing require proof of equivalency, include area and moment of inertia" xr:uid="{999F3D67-3679-4308-B86C-5A3CADE6DBCE}"/>
    <hyperlink ref="B52" location="'T3.31 Laminate Test'!A1" display="Monocoque Laminate Test data and pictures" xr:uid="{20AD94ED-4745-459F-9AE5-78D20D753A63}"/>
    <hyperlink ref="B51" location="MaterialData!A1" display="Properties for all non-steel materials" xr:uid="{EA2F6705-0D3C-4064-AFB4-1F01926DFB5D}"/>
    <hyperlink ref="B50" location="'Additional Info'!A1" display="Receipt, letter of donation or proof for non-steel materials (composite, honeycomb, resin, etc)" xr:uid="{1526F1CE-C6B4-4E68-B114-96BCD2E11BAF}"/>
    <hyperlink ref="B52:S52" location="'T3.5 Laminate Tests'!A1" display="Monocoque Laminate Test data and pictures" xr:uid="{925E9E76-BA9D-462E-AC81-F5070BA5EBE9}"/>
    <hyperlink ref="B54" location="'Welded Tube Inserts'!A1" display="Holes &gt;4mm drilled in any regulated tubing require proof of equivalency, include area and moment of inertia" xr:uid="{62B154F7-5B95-4169-BACD-69DC77D5C1EC}"/>
    <hyperlink ref="B54:S54" location="'Monocoque Lap Joints'!A1" display="TEXT FÜR MONCOQUE LAP JOINTS EINFÜGEN!!!!!!" xr:uid="{002A0988-538E-4443-BA10-9DE1A636431F}"/>
  </hyperlinks>
  <printOptions horizontalCentered="1"/>
  <pageMargins left="0" right="0" top="0.39370078740157483" bottom="0.39370078740157483" header="0" footer="0"/>
  <pageSetup paperSize="9" orientation="portrait"/>
  <colBreaks count="1" manualBreakCount="1">
    <brk id="19" man="1"/>
  </colBreaks>
  <legacy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1">
    <pageSetUpPr fitToPage="1"/>
  </sheetPr>
  <dimension ref="A1:X50"/>
  <sheetViews>
    <sheetView showGridLines="0" workbookViewId="0">
      <selection sqref="A1:S1"/>
    </sheetView>
  </sheetViews>
  <sheetFormatPr defaultColWidth="14.42578125" defaultRowHeight="15" customHeight="1" x14ac:dyDescent="0.2"/>
  <cols>
    <col min="1" max="1" width="5" customWidth="1"/>
    <col min="2" max="2" width="6.140625" customWidth="1"/>
    <col min="3" max="22" width="5" customWidth="1"/>
    <col min="23" max="26" width="11.42578125" customWidth="1"/>
  </cols>
  <sheetData>
    <row r="1" spans="1:24" ht="12.75" customHeight="1" x14ac:dyDescent="0.2">
      <c r="A1" s="796" t="s">
        <v>812</v>
      </c>
      <c r="B1" s="775"/>
      <c r="C1" s="775"/>
      <c r="D1" s="775"/>
      <c r="E1" s="775"/>
      <c r="F1" s="775"/>
      <c r="G1" s="775"/>
      <c r="H1" s="775"/>
      <c r="I1" s="775"/>
      <c r="J1" s="775"/>
      <c r="K1" s="775"/>
      <c r="L1" s="775"/>
      <c r="M1" s="775"/>
      <c r="N1" s="775"/>
      <c r="O1" s="775"/>
      <c r="P1" s="775"/>
      <c r="Q1" s="775"/>
      <c r="R1" s="775"/>
      <c r="S1" s="775"/>
      <c r="T1" s="494"/>
      <c r="U1" s="8"/>
      <c r="V1" s="8"/>
      <c r="W1" s="8"/>
      <c r="X1" s="8"/>
    </row>
    <row r="2" spans="1:24" ht="12.75" customHeight="1" x14ac:dyDescent="0.2">
      <c r="A2" s="725"/>
      <c r="B2" s="726"/>
      <c r="C2" s="726"/>
      <c r="D2" s="726"/>
      <c r="E2" s="726"/>
      <c r="F2" s="726"/>
      <c r="G2" s="726"/>
      <c r="H2" s="726"/>
      <c r="I2" s="726"/>
      <c r="J2" s="726"/>
      <c r="K2" s="726"/>
      <c r="L2" s="726"/>
      <c r="M2" s="726"/>
      <c r="N2" s="726"/>
      <c r="O2" s="726"/>
      <c r="P2" s="726"/>
      <c r="Q2" s="726"/>
      <c r="R2" s="726"/>
      <c r="S2" s="727"/>
      <c r="T2" s="494"/>
      <c r="U2" s="8"/>
      <c r="V2" s="8"/>
      <c r="W2" s="8"/>
      <c r="X2" s="8"/>
    </row>
    <row r="3" spans="1:24" ht="12.75" customHeight="1" x14ac:dyDescent="0.2">
      <c r="A3" s="728"/>
      <c r="B3" s="205" t="s">
        <v>813</v>
      </c>
      <c r="C3" s="203"/>
      <c r="D3" s="203"/>
      <c r="E3" s="203"/>
      <c r="F3" s="203"/>
      <c r="G3" s="203"/>
      <c r="H3" s="203"/>
      <c r="I3" s="203"/>
      <c r="J3" s="203"/>
      <c r="K3" s="203"/>
      <c r="L3" s="203"/>
      <c r="M3" s="203"/>
      <c r="N3" s="203"/>
      <c r="O3" s="203"/>
      <c r="P3" s="203"/>
      <c r="Q3" s="203"/>
      <c r="R3" s="203"/>
      <c r="S3" s="730"/>
      <c r="T3" s="494"/>
      <c r="U3" s="57"/>
      <c r="V3" s="8"/>
      <c r="W3" s="8"/>
      <c r="X3" s="8"/>
    </row>
    <row r="4" spans="1:24" ht="12.75" customHeight="1" x14ac:dyDescent="0.2">
      <c r="A4" s="728"/>
      <c r="B4" s="205"/>
      <c r="C4" s="203"/>
      <c r="D4" s="203"/>
      <c r="E4" s="203"/>
      <c r="F4" s="203"/>
      <c r="G4" s="203"/>
      <c r="H4" s="203"/>
      <c r="I4" s="203"/>
      <c r="J4" s="203"/>
      <c r="K4" s="203"/>
      <c r="L4" s="203"/>
      <c r="M4" s="203"/>
      <c r="N4" s="203"/>
      <c r="O4" s="203"/>
      <c r="P4" s="203"/>
      <c r="Q4" s="203"/>
      <c r="R4" s="203"/>
      <c r="S4" s="730"/>
      <c r="T4" s="494"/>
      <c r="U4" s="57"/>
      <c r="V4" s="8"/>
      <c r="W4" s="8"/>
      <c r="X4" s="8"/>
    </row>
    <row r="5" spans="1:24" ht="12.75" customHeight="1" x14ac:dyDescent="0.2">
      <c r="A5" s="728"/>
      <c r="B5" s="205" t="s">
        <v>814</v>
      </c>
      <c r="C5" s="203"/>
      <c r="D5" s="203"/>
      <c r="E5" s="203"/>
      <c r="F5" s="203"/>
      <c r="G5" s="203"/>
      <c r="H5" s="203"/>
      <c r="I5" s="203"/>
      <c r="J5" s="203"/>
      <c r="K5" s="203"/>
      <c r="L5" s="203"/>
      <c r="M5" s="203"/>
      <c r="N5" s="203"/>
      <c r="O5" s="203"/>
      <c r="P5" s="203"/>
      <c r="Q5" s="203"/>
      <c r="R5" s="203"/>
      <c r="S5" s="730"/>
      <c r="T5" s="494"/>
      <c r="U5" s="57"/>
      <c r="V5" s="8"/>
      <c r="W5" s="8"/>
      <c r="X5" s="8"/>
    </row>
    <row r="6" spans="1:24" ht="12.75" customHeight="1" x14ac:dyDescent="0.2">
      <c r="A6" s="728"/>
      <c r="B6" s="205" t="s">
        <v>815</v>
      </c>
      <c r="C6" s="203"/>
      <c r="D6" s="203"/>
      <c r="E6" s="203"/>
      <c r="F6" s="203"/>
      <c r="G6" s="203"/>
      <c r="H6" s="203"/>
      <c r="I6" s="203"/>
      <c r="J6" s="203"/>
      <c r="K6" s="203"/>
      <c r="L6" s="203"/>
      <c r="M6" s="203"/>
      <c r="N6" s="203"/>
      <c r="O6" s="203"/>
      <c r="P6" s="203"/>
      <c r="Q6" s="203"/>
      <c r="R6" s="203"/>
      <c r="S6" s="730"/>
      <c r="T6" s="494"/>
      <c r="U6" s="8"/>
      <c r="V6" s="8"/>
      <c r="W6" s="8"/>
      <c r="X6" s="8"/>
    </row>
    <row r="7" spans="1:24" ht="12.75" customHeight="1" x14ac:dyDescent="0.2">
      <c r="A7" s="728"/>
      <c r="B7" s="205" t="s">
        <v>816</v>
      </c>
      <c r="C7" s="203"/>
      <c r="D7" s="203"/>
      <c r="E7" s="203"/>
      <c r="F7" s="203"/>
      <c r="G7" s="203"/>
      <c r="H7" s="203"/>
      <c r="I7" s="203"/>
      <c r="J7" s="203"/>
      <c r="K7" s="203"/>
      <c r="L7" s="203"/>
      <c r="M7" s="203"/>
      <c r="N7" s="203"/>
      <c r="O7" s="203"/>
      <c r="P7" s="203"/>
      <c r="Q7" s="203"/>
      <c r="R7" s="203"/>
      <c r="S7" s="730"/>
      <c r="T7" s="494"/>
      <c r="U7" s="8"/>
      <c r="V7" s="8"/>
      <c r="W7" s="8"/>
      <c r="X7" s="8"/>
    </row>
    <row r="8" spans="1:24" ht="12.75" customHeight="1" x14ac:dyDescent="0.2">
      <c r="A8" s="728"/>
      <c r="B8" s="205"/>
      <c r="C8" s="203"/>
      <c r="D8" s="203"/>
      <c r="E8" s="203"/>
      <c r="F8" s="203"/>
      <c r="G8" s="203"/>
      <c r="H8" s="203"/>
      <c r="I8" s="203"/>
      <c r="J8" s="203"/>
      <c r="K8" s="203"/>
      <c r="L8" s="203"/>
      <c r="M8" s="203"/>
      <c r="N8" s="203"/>
      <c r="O8" s="203"/>
      <c r="P8" s="203"/>
      <c r="Q8" s="203"/>
      <c r="R8" s="203"/>
      <c r="S8" s="730"/>
      <c r="T8" s="494"/>
      <c r="U8" s="8"/>
      <c r="V8" s="8"/>
      <c r="W8" s="8"/>
      <c r="X8" s="8"/>
    </row>
    <row r="9" spans="1:24" ht="12.75" customHeight="1" x14ac:dyDescent="0.2">
      <c r="A9" s="728"/>
      <c r="B9" s="205" t="s">
        <v>817</v>
      </c>
      <c r="C9" s="203"/>
      <c r="D9" s="203"/>
      <c r="E9" s="203"/>
      <c r="F9" s="203"/>
      <c r="G9" s="203"/>
      <c r="H9" s="203"/>
      <c r="I9" s="203"/>
      <c r="J9" s="203"/>
      <c r="K9" s="203"/>
      <c r="L9" s="203"/>
      <c r="M9" s="203"/>
      <c r="N9" s="203"/>
      <c r="O9" s="203"/>
      <c r="P9" s="203"/>
      <c r="Q9" s="203"/>
      <c r="R9" s="203"/>
      <c r="S9" s="730"/>
      <c r="T9" s="494"/>
      <c r="U9" s="8"/>
      <c r="V9" s="8"/>
      <c r="W9" s="8"/>
      <c r="X9" s="8"/>
    </row>
    <row r="10" spans="1:24" ht="12.75" customHeight="1" x14ac:dyDescent="0.2">
      <c r="A10" s="728"/>
      <c r="B10" s="205" t="s">
        <v>818</v>
      </c>
      <c r="C10" s="203"/>
      <c r="D10" s="203"/>
      <c r="E10" s="203"/>
      <c r="F10" s="203"/>
      <c r="G10" s="203"/>
      <c r="H10" s="203"/>
      <c r="I10" s="203"/>
      <c r="J10" s="203"/>
      <c r="K10" s="203"/>
      <c r="L10" s="203"/>
      <c r="M10" s="203"/>
      <c r="N10" s="203"/>
      <c r="O10" s="203"/>
      <c r="P10" s="203"/>
      <c r="Q10" s="203"/>
      <c r="R10" s="203"/>
      <c r="S10" s="730"/>
      <c r="T10" s="494"/>
      <c r="U10" s="8"/>
      <c r="V10" s="8"/>
      <c r="W10" s="8"/>
      <c r="X10" s="8"/>
    </row>
    <row r="11" spans="1:24" ht="12.75" customHeight="1" x14ac:dyDescent="0.2">
      <c r="A11" s="728"/>
      <c r="B11" s="205"/>
      <c r="C11" s="203"/>
      <c r="D11" s="203"/>
      <c r="E11" s="203"/>
      <c r="F11" s="203"/>
      <c r="G11" s="203"/>
      <c r="H11" s="203"/>
      <c r="I11" s="203"/>
      <c r="J11" s="203"/>
      <c r="K11" s="203"/>
      <c r="L11" s="203"/>
      <c r="M11" s="203"/>
      <c r="N11" s="203"/>
      <c r="O11" s="203"/>
      <c r="P11" s="203"/>
      <c r="Q11" s="203"/>
      <c r="R11" s="203"/>
      <c r="S11" s="730"/>
      <c r="T11" s="494"/>
      <c r="U11" s="8"/>
      <c r="V11" s="8"/>
      <c r="W11" s="8"/>
      <c r="X11" s="8"/>
    </row>
    <row r="12" spans="1:24" ht="12.75" customHeight="1" x14ac:dyDescent="0.2">
      <c r="A12" s="728"/>
      <c r="B12" s="205" t="s">
        <v>819</v>
      </c>
      <c r="C12" s="203"/>
      <c r="D12" s="203"/>
      <c r="E12" s="203"/>
      <c r="F12" s="203"/>
      <c r="G12" s="203"/>
      <c r="H12" s="203"/>
      <c r="I12" s="203"/>
      <c r="J12" s="203"/>
      <c r="K12" s="203"/>
      <c r="L12" s="203"/>
      <c r="M12" s="203"/>
      <c r="N12" s="203"/>
      <c r="O12" s="203"/>
      <c r="P12" s="203"/>
      <c r="Q12" s="203"/>
      <c r="R12" s="203"/>
      <c r="S12" s="730"/>
      <c r="T12" s="494"/>
      <c r="U12" s="8"/>
      <c r="V12" s="8"/>
      <c r="W12" s="8"/>
      <c r="X12" s="8"/>
    </row>
    <row r="13" spans="1:24" ht="12.75" customHeight="1" x14ac:dyDescent="0.2">
      <c r="A13" s="728"/>
      <c r="B13" s="205" t="s">
        <v>820</v>
      </c>
      <c r="C13" s="203"/>
      <c r="D13" s="203"/>
      <c r="E13" s="203"/>
      <c r="F13" s="203"/>
      <c r="G13" s="203"/>
      <c r="H13" s="203"/>
      <c r="I13" s="203"/>
      <c r="J13" s="203"/>
      <c r="K13" s="203"/>
      <c r="L13" s="203"/>
      <c r="M13" s="203"/>
      <c r="N13" s="203"/>
      <c r="O13" s="203"/>
      <c r="P13" s="203"/>
      <c r="Q13" s="203"/>
      <c r="R13" s="203"/>
      <c r="S13" s="730"/>
      <c r="T13" s="494"/>
      <c r="U13" s="8"/>
      <c r="V13" s="8"/>
      <c r="W13" s="8"/>
      <c r="X13" s="8"/>
    </row>
    <row r="14" spans="1:24" ht="12.75" customHeight="1" x14ac:dyDescent="0.2">
      <c r="A14" s="728"/>
      <c r="B14" s="203"/>
      <c r="C14" s="203"/>
      <c r="D14" s="203"/>
      <c r="E14" s="203"/>
      <c r="F14" s="203"/>
      <c r="G14" s="203"/>
      <c r="H14" s="203"/>
      <c r="I14" s="203"/>
      <c r="J14" s="203"/>
      <c r="K14" s="203"/>
      <c r="L14" s="203"/>
      <c r="M14" s="203"/>
      <c r="N14" s="203"/>
      <c r="O14" s="203"/>
      <c r="P14" s="203"/>
      <c r="Q14" s="203"/>
      <c r="R14" s="203"/>
      <c r="S14" s="730"/>
      <c r="T14" s="494"/>
      <c r="U14" s="8"/>
      <c r="V14" s="8"/>
      <c r="W14" s="8"/>
      <c r="X14" s="8"/>
    </row>
    <row r="15" spans="1:24" ht="12.75" customHeight="1" x14ac:dyDescent="0.2">
      <c r="A15" s="728"/>
      <c r="B15" s="57" t="s">
        <v>800</v>
      </c>
      <c r="C15" s="203"/>
      <c r="D15" s="203"/>
      <c r="E15" s="203"/>
      <c r="F15" s="203"/>
      <c r="G15" s="203"/>
      <c r="H15" s="203"/>
      <c r="I15" s="203"/>
      <c r="J15" s="203"/>
      <c r="K15" s="203"/>
      <c r="L15" s="203"/>
      <c r="M15" s="203"/>
      <c r="N15" s="203"/>
      <c r="O15" s="203"/>
      <c r="P15" s="203"/>
      <c r="Q15" s="203"/>
      <c r="R15" s="203"/>
      <c r="S15" s="730"/>
      <c r="T15" s="494"/>
      <c r="U15" s="8"/>
      <c r="V15" s="8"/>
      <c r="W15" s="8"/>
      <c r="X15" s="8"/>
    </row>
    <row r="16" spans="1:24" ht="12.75" customHeight="1" x14ac:dyDescent="0.2">
      <c r="A16" s="728"/>
      <c r="B16" s="57" t="s">
        <v>821</v>
      </c>
      <c r="C16" s="203"/>
      <c r="D16" s="203"/>
      <c r="E16" s="203"/>
      <c r="F16" s="203"/>
      <c r="G16" s="203"/>
      <c r="H16" s="203"/>
      <c r="I16" s="203"/>
      <c r="J16" s="203"/>
      <c r="K16" s="203"/>
      <c r="L16" s="203"/>
      <c r="M16" s="203"/>
      <c r="N16" s="203"/>
      <c r="O16" s="203"/>
      <c r="P16" s="203"/>
      <c r="Q16" s="203"/>
      <c r="R16" s="203"/>
      <c r="S16" s="730"/>
      <c r="T16" s="494"/>
      <c r="U16" s="8"/>
      <c r="V16" s="8"/>
      <c r="W16" s="8"/>
      <c r="X16" s="8"/>
    </row>
    <row r="17" spans="1:24" ht="12.75" customHeight="1" x14ac:dyDescent="0.2">
      <c r="A17" s="728"/>
      <c r="C17" s="203"/>
      <c r="D17" s="203"/>
      <c r="E17" s="203"/>
      <c r="F17" s="203"/>
      <c r="G17" s="203"/>
      <c r="H17" s="203"/>
      <c r="I17" s="203"/>
      <c r="J17" s="203"/>
      <c r="K17" s="203"/>
      <c r="L17" s="203"/>
      <c r="M17" s="203"/>
      <c r="N17" s="203"/>
      <c r="O17" s="203"/>
      <c r="P17" s="203"/>
      <c r="Q17" s="203"/>
      <c r="R17" s="203"/>
      <c r="S17" s="730"/>
      <c r="T17" s="494"/>
      <c r="U17" s="8"/>
      <c r="V17" s="8"/>
      <c r="W17" s="8"/>
      <c r="X17" s="8"/>
    </row>
    <row r="18" spans="1:24" ht="12.75" customHeight="1" x14ac:dyDescent="0.2">
      <c r="A18" s="728"/>
      <c r="B18" s="205" t="s">
        <v>822</v>
      </c>
      <c r="C18" s="203"/>
      <c r="D18" s="203"/>
      <c r="E18" s="203"/>
      <c r="F18" s="203"/>
      <c r="G18" s="203"/>
      <c r="H18" s="203"/>
      <c r="I18" s="203"/>
      <c r="J18" s="203"/>
      <c r="K18" s="203"/>
      <c r="L18" s="203"/>
      <c r="M18" s="203"/>
      <c r="N18" s="203"/>
      <c r="O18" s="203"/>
      <c r="P18" s="203"/>
      <c r="Q18" s="203"/>
      <c r="R18" s="203"/>
      <c r="S18" s="730"/>
      <c r="T18" s="494"/>
      <c r="U18" s="8"/>
      <c r="V18" s="8"/>
      <c r="W18" s="8"/>
      <c r="X18" s="8"/>
    </row>
    <row r="19" spans="1:24" ht="12.75" customHeight="1" x14ac:dyDescent="0.2">
      <c r="A19" s="728"/>
      <c r="B19" s="205" t="s">
        <v>823</v>
      </c>
      <c r="C19" s="203"/>
      <c r="D19" s="203"/>
      <c r="E19" s="203"/>
      <c r="F19" s="203"/>
      <c r="G19" s="203"/>
      <c r="H19" s="203"/>
      <c r="I19" s="203"/>
      <c r="J19" s="203"/>
      <c r="K19" s="203"/>
      <c r="L19" s="203"/>
      <c r="M19" s="203"/>
      <c r="N19" s="203"/>
      <c r="O19" s="203"/>
      <c r="P19" s="203"/>
      <c r="Q19" s="203"/>
      <c r="R19" s="203"/>
      <c r="S19" s="730"/>
      <c r="T19" s="494"/>
      <c r="U19" s="8"/>
      <c r="V19" s="8"/>
      <c r="W19" s="8"/>
      <c r="X19" s="8"/>
    </row>
    <row r="20" spans="1:24" ht="12.75" customHeight="1" x14ac:dyDescent="0.2">
      <c r="A20" s="728"/>
      <c r="B20" s="203"/>
      <c r="C20" s="203"/>
      <c r="D20" s="203"/>
      <c r="E20" s="203"/>
      <c r="F20" s="203"/>
      <c r="G20" s="203"/>
      <c r="H20" s="203"/>
      <c r="I20" s="203"/>
      <c r="J20" s="203"/>
      <c r="K20" s="203"/>
      <c r="L20" s="203"/>
      <c r="M20" s="203"/>
      <c r="N20" s="203"/>
      <c r="O20" s="203"/>
      <c r="P20" s="203"/>
      <c r="Q20" s="203"/>
      <c r="R20" s="203"/>
      <c r="S20" s="730"/>
      <c r="T20" s="494"/>
      <c r="U20" s="8"/>
      <c r="V20" s="8"/>
      <c r="W20" s="8"/>
      <c r="X20" s="8"/>
    </row>
    <row r="21" spans="1:24" ht="12.75" customHeight="1" x14ac:dyDescent="0.2">
      <c r="A21" s="728"/>
      <c r="B21" s="206" t="s">
        <v>824</v>
      </c>
      <c r="C21" s="203"/>
      <c r="D21" s="203"/>
      <c r="E21" s="203"/>
      <c r="F21" s="203"/>
      <c r="G21" s="203"/>
      <c r="H21" s="203"/>
      <c r="I21" s="203"/>
      <c r="J21" s="203"/>
      <c r="K21" s="203"/>
      <c r="L21" s="203"/>
      <c r="M21" s="203"/>
      <c r="N21" s="203"/>
      <c r="O21" s="203"/>
      <c r="P21" s="203"/>
      <c r="Q21" s="203"/>
      <c r="R21" s="203"/>
      <c r="S21" s="730"/>
      <c r="T21" s="494"/>
      <c r="U21" s="8"/>
      <c r="V21" s="8"/>
      <c r="W21" s="8"/>
      <c r="X21" s="8"/>
    </row>
    <row r="22" spans="1:24" ht="12.75" customHeight="1" x14ac:dyDescent="0.2">
      <c r="A22" s="728"/>
      <c r="B22" s="205"/>
      <c r="C22" s="203"/>
      <c r="D22" s="203"/>
      <c r="E22" s="203"/>
      <c r="F22" s="203"/>
      <c r="G22" s="203"/>
      <c r="H22" s="203"/>
      <c r="I22" s="203"/>
      <c r="J22" s="203"/>
      <c r="K22" s="203"/>
      <c r="L22" s="203"/>
      <c r="M22" s="203"/>
      <c r="N22" s="203"/>
      <c r="O22" s="203"/>
      <c r="P22" s="203"/>
      <c r="Q22" s="203"/>
      <c r="R22" s="203"/>
      <c r="S22" s="730"/>
      <c r="T22" s="494"/>
      <c r="U22" s="8"/>
      <c r="V22" s="8"/>
      <c r="W22" s="8"/>
      <c r="X22" s="8"/>
    </row>
    <row r="23" spans="1:24" ht="12.75" customHeight="1" x14ac:dyDescent="0.2">
      <c r="A23" s="728"/>
      <c r="B23" s="203"/>
      <c r="C23" s="203"/>
      <c r="D23" s="203"/>
      <c r="E23" s="203"/>
      <c r="F23" s="203"/>
      <c r="G23" s="203"/>
      <c r="H23" s="203"/>
      <c r="I23" s="203"/>
      <c r="J23" s="203"/>
      <c r="K23" s="203"/>
      <c r="L23" s="203"/>
      <c r="M23" s="203"/>
      <c r="N23" s="203"/>
      <c r="O23" s="203"/>
      <c r="P23" s="203"/>
      <c r="Q23" s="203"/>
      <c r="R23" s="203"/>
      <c r="S23" s="730"/>
      <c r="T23" s="494"/>
      <c r="U23" s="8"/>
      <c r="V23" s="8"/>
      <c r="W23" s="8"/>
      <c r="X23" s="8"/>
    </row>
    <row r="24" spans="1:24" ht="12.75" customHeight="1" x14ac:dyDescent="0.2">
      <c r="A24" s="728"/>
      <c r="B24" s="205"/>
      <c r="C24" s="203"/>
      <c r="D24" s="203"/>
      <c r="E24" s="203"/>
      <c r="F24" s="203"/>
      <c r="G24" s="203"/>
      <c r="H24" s="203"/>
      <c r="I24" s="203"/>
      <c r="J24" s="203"/>
      <c r="K24" s="203"/>
      <c r="L24" s="203"/>
      <c r="M24" s="203"/>
      <c r="N24" s="203"/>
      <c r="O24" s="203"/>
      <c r="P24" s="203"/>
      <c r="Q24" s="203"/>
      <c r="R24" s="203"/>
      <c r="S24" s="730"/>
      <c r="T24" s="494"/>
      <c r="U24" s="8"/>
      <c r="V24" s="8"/>
      <c r="W24" s="8"/>
      <c r="X24" s="8"/>
    </row>
    <row r="25" spans="1:24" ht="12.75" customHeight="1" x14ac:dyDescent="0.2">
      <c r="A25" s="728"/>
      <c r="B25" s="205"/>
      <c r="C25" s="203"/>
      <c r="D25" s="203"/>
      <c r="E25" s="203"/>
      <c r="F25" s="203"/>
      <c r="G25" s="203"/>
      <c r="H25" s="203"/>
      <c r="I25" s="203"/>
      <c r="J25" s="203"/>
      <c r="K25" s="203"/>
      <c r="L25" s="203"/>
      <c r="M25" s="203"/>
      <c r="N25" s="203"/>
      <c r="O25" s="203"/>
      <c r="P25" s="203"/>
      <c r="Q25" s="203"/>
      <c r="R25" s="203"/>
      <c r="S25" s="730"/>
      <c r="T25" s="494"/>
      <c r="U25" s="8"/>
      <c r="V25" s="8"/>
      <c r="W25" s="8"/>
      <c r="X25" s="8"/>
    </row>
    <row r="26" spans="1:24" ht="12.75" customHeight="1" x14ac:dyDescent="0.2">
      <c r="A26" s="728"/>
      <c r="B26" s="205"/>
      <c r="C26" s="203"/>
      <c r="D26" s="203"/>
      <c r="E26" s="203"/>
      <c r="F26" s="203"/>
      <c r="G26" s="203"/>
      <c r="H26" s="203"/>
      <c r="I26" s="203"/>
      <c r="J26" s="203"/>
      <c r="K26" s="203"/>
      <c r="L26" s="203"/>
      <c r="M26" s="203"/>
      <c r="N26" s="203"/>
      <c r="O26" s="203"/>
      <c r="P26" s="203"/>
      <c r="Q26" s="203"/>
      <c r="R26" s="203"/>
      <c r="S26" s="730"/>
      <c r="T26" s="494"/>
      <c r="U26" s="8"/>
      <c r="V26" s="8"/>
      <c r="W26" s="8"/>
      <c r="X26" s="8"/>
    </row>
    <row r="27" spans="1:24" ht="12.75" customHeight="1" x14ac:dyDescent="0.2">
      <c r="A27" s="728"/>
      <c r="C27" s="203"/>
      <c r="D27" s="203"/>
      <c r="E27" s="203"/>
      <c r="F27" s="203"/>
      <c r="G27" s="203"/>
      <c r="H27" s="203"/>
      <c r="I27" s="203"/>
      <c r="J27" s="203"/>
      <c r="K27" s="203"/>
      <c r="L27" s="203"/>
      <c r="M27" s="203"/>
      <c r="N27" s="203"/>
      <c r="O27" s="203"/>
      <c r="P27" s="203"/>
      <c r="Q27" s="203"/>
      <c r="R27" s="203"/>
      <c r="S27" s="730"/>
      <c r="T27" s="494"/>
      <c r="U27" s="8"/>
      <c r="V27" s="8"/>
      <c r="W27" s="8"/>
      <c r="X27" s="8"/>
    </row>
    <row r="28" spans="1:24" ht="12.75" customHeight="1" x14ac:dyDescent="0.2">
      <c r="A28" s="728"/>
      <c r="C28" s="203"/>
      <c r="D28" s="203"/>
      <c r="E28" s="203"/>
      <c r="F28" s="203"/>
      <c r="G28" s="203"/>
      <c r="H28" s="203"/>
      <c r="I28" s="203"/>
      <c r="J28" s="203"/>
      <c r="K28" s="203"/>
      <c r="L28" s="203"/>
      <c r="M28" s="203"/>
      <c r="N28" s="203"/>
      <c r="O28" s="203"/>
      <c r="P28" s="203"/>
      <c r="Q28" s="203"/>
      <c r="R28" s="203"/>
      <c r="S28" s="730"/>
      <c r="T28" s="494"/>
      <c r="U28" s="8"/>
      <c r="V28" s="8"/>
      <c r="W28" s="8"/>
      <c r="X28" s="8"/>
    </row>
    <row r="29" spans="1:24" ht="12.75" customHeight="1" x14ac:dyDescent="0.2">
      <c r="A29" s="728"/>
      <c r="C29" s="203"/>
      <c r="D29" s="203"/>
      <c r="E29" s="203"/>
      <c r="F29" s="203"/>
      <c r="G29" s="203"/>
      <c r="H29" s="203"/>
      <c r="I29" s="203"/>
      <c r="J29" s="203"/>
      <c r="K29" s="203"/>
      <c r="L29" s="203"/>
      <c r="M29" s="203"/>
      <c r="N29" s="203"/>
      <c r="O29" s="203"/>
      <c r="P29" s="203"/>
      <c r="Q29" s="203"/>
      <c r="R29" s="203"/>
      <c r="S29" s="730"/>
      <c r="T29" s="494"/>
      <c r="U29" s="8"/>
      <c r="V29" s="8"/>
      <c r="W29" s="8"/>
      <c r="X29" s="8"/>
    </row>
    <row r="30" spans="1:24" ht="12.75" customHeight="1" x14ac:dyDescent="0.2">
      <c r="A30" s="728"/>
      <c r="B30" s="203"/>
      <c r="C30" s="203"/>
      <c r="D30" s="203"/>
      <c r="E30" s="203"/>
      <c r="F30" s="203"/>
      <c r="G30" s="203"/>
      <c r="H30" s="203"/>
      <c r="I30" s="203"/>
      <c r="J30" s="203"/>
      <c r="K30" s="203"/>
      <c r="L30" s="203"/>
      <c r="M30" s="203"/>
      <c r="N30" s="203"/>
      <c r="O30" s="203"/>
      <c r="P30" s="203"/>
      <c r="Q30" s="203"/>
      <c r="R30" s="203"/>
      <c r="S30" s="730"/>
      <c r="T30" s="494"/>
      <c r="U30" s="8"/>
      <c r="V30" s="8"/>
      <c r="W30" s="8"/>
      <c r="X30" s="8"/>
    </row>
    <row r="31" spans="1:24" ht="12.75" customHeight="1" x14ac:dyDescent="0.2">
      <c r="A31" s="728"/>
      <c r="B31" s="203"/>
      <c r="C31" s="203"/>
      <c r="D31" s="203"/>
      <c r="E31" s="203"/>
      <c r="F31" s="203"/>
      <c r="G31" s="203"/>
      <c r="H31" s="203"/>
      <c r="I31" s="203"/>
      <c r="J31" s="203"/>
      <c r="K31" s="203"/>
      <c r="L31" s="203"/>
      <c r="M31" s="203"/>
      <c r="N31" s="203"/>
      <c r="O31" s="203"/>
      <c r="P31" s="203"/>
      <c r="Q31" s="203"/>
      <c r="R31" s="203"/>
      <c r="S31" s="730"/>
      <c r="T31" s="494"/>
      <c r="U31" s="8"/>
      <c r="V31" s="8"/>
      <c r="W31" s="8"/>
      <c r="X31" s="8"/>
    </row>
    <row r="32" spans="1:24" ht="12.75" customHeight="1" x14ac:dyDescent="0.2">
      <c r="A32" s="728"/>
      <c r="B32" s="203"/>
      <c r="C32" s="203"/>
      <c r="D32" s="203"/>
      <c r="E32" s="203"/>
      <c r="F32" s="203"/>
      <c r="G32" s="203"/>
      <c r="H32" s="203"/>
      <c r="I32" s="203"/>
      <c r="J32" s="203"/>
      <c r="K32" s="203"/>
      <c r="L32" s="203"/>
      <c r="M32" s="203"/>
      <c r="N32" s="203"/>
      <c r="O32" s="203"/>
      <c r="P32" s="203"/>
      <c r="Q32" s="203"/>
      <c r="R32" s="203"/>
      <c r="S32" s="730"/>
      <c r="T32" s="494"/>
      <c r="U32" s="8"/>
      <c r="V32" s="8"/>
      <c r="W32" s="8"/>
      <c r="X32" s="8"/>
    </row>
    <row r="33" spans="1:24" ht="12.75" customHeight="1" x14ac:dyDescent="0.2">
      <c r="A33" s="728"/>
      <c r="B33" s="203"/>
      <c r="C33" s="203"/>
      <c r="D33" s="203"/>
      <c r="E33" s="203"/>
      <c r="F33" s="203"/>
      <c r="G33" s="203"/>
      <c r="H33" s="203"/>
      <c r="I33" s="203"/>
      <c r="J33" s="203"/>
      <c r="K33" s="203"/>
      <c r="L33" s="203"/>
      <c r="M33" s="203"/>
      <c r="N33" s="203"/>
      <c r="O33" s="203"/>
      <c r="P33" s="203"/>
      <c r="Q33" s="203"/>
      <c r="R33" s="203"/>
      <c r="S33" s="730"/>
      <c r="T33" s="494"/>
      <c r="U33" s="8"/>
      <c r="V33" s="8"/>
      <c r="W33" s="8"/>
      <c r="X33" s="8"/>
    </row>
    <row r="34" spans="1:24" ht="12.75" customHeight="1" x14ac:dyDescent="0.2">
      <c r="A34" s="728"/>
      <c r="B34" s="203"/>
      <c r="C34" s="203"/>
      <c r="D34" s="203"/>
      <c r="E34" s="203"/>
      <c r="F34" s="203"/>
      <c r="G34" s="203"/>
      <c r="H34" s="203"/>
      <c r="I34" s="203"/>
      <c r="J34" s="203"/>
      <c r="K34" s="203"/>
      <c r="L34" s="203"/>
      <c r="M34" s="203"/>
      <c r="N34" s="203"/>
      <c r="O34" s="203"/>
      <c r="P34" s="203"/>
      <c r="Q34" s="203"/>
      <c r="R34" s="203"/>
      <c r="S34" s="730"/>
      <c r="T34" s="494"/>
      <c r="U34" s="8"/>
      <c r="V34" s="8"/>
      <c r="W34" s="8"/>
      <c r="X34" s="8"/>
    </row>
    <row r="35" spans="1:24" ht="12.75" customHeight="1" x14ac:dyDescent="0.2">
      <c r="A35" s="728"/>
      <c r="B35" s="203"/>
      <c r="C35" s="203"/>
      <c r="D35" s="203"/>
      <c r="E35" s="203"/>
      <c r="F35" s="203"/>
      <c r="G35" s="203"/>
      <c r="H35" s="203"/>
      <c r="I35" s="203"/>
      <c r="J35" s="203"/>
      <c r="K35" s="203"/>
      <c r="L35" s="203"/>
      <c r="M35" s="203"/>
      <c r="N35" s="203"/>
      <c r="O35" s="203"/>
      <c r="P35" s="203"/>
      <c r="Q35" s="203"/>
      <c r="R35" s="203"/>
      <c r="S35" s="730"/>
      <c r="T35" s="494"/>
      <c r="U35" s="8"/>
      <c r="V35" s="8"/>
      <c r="W35" s="8"/>
      <c r="X35" s="8"/>
    </row>
    <row r="36" spans="1:24" ht="12.75" customHeight="1" x14ac:dyDescent="0.2">
      <c r="A36" s="728"/>
      <c r="B36" s="203"/>
      <c r="C36" s="203"/>
      <c r="D36" s="203"/>
      <c r="E36" s="203"/>
      <c r="F36" s="203"/>
      <c r="G36" s="203"/>
      <c r="H36" s="203"/>
      <c r="I36" s="203"/>
      <c r="J36" s="203"/>
      <c r="K36" s="203"/>
      <c r="L36" s="203"/>
      <c r="M36" s="203"/>
      <c r="N36" s="203"/>
      <c r="O36" s="203"/>
      <c r="P36" s="203"/>
      <c r="Q36" s="203"/>
      <c r="R36" s="203"/>
      <c r="S36" s="730"/>
      <c r="T36" s="494"/>
      <c r="U36" s="8"/>
      <c r="V36" s="8"/>
      <c r="W36" s="8"/>
      <c r="X36" s="8"/>
    </row>
    <row r="37" spans="1:24" ht="12.75" customHeight="1" x14ac:dyDescent="0.2">
      <c r="A37" s="728"/>
      <c r="B37" s="203"/>
      <c r="C37" s="203"/>
      <c r="D37" s="203"/>
      <c r="E37" s="203"/>
      <c r="F37" s="203"/>
      <c r="G37" s="203"/>
      <c r="H37" s="203"/>
      <c r="I37" s="203"/>
      <c r="J37" s="203"/>
      <c r="K37" s="203"/>
      <c r="L37" s="203"/>
      <c r="M37" s="203"/>
      <c r="N37" s="203"/>
      <c r="O37" s="203"/>
      <c r="P37" s="203"/>
      <c r="Q37" s="203"/>
      <c r="R37" s="203"/>
      <c r="S37" s="730"/>
      <c r="T37" s="494"/>
      <c r="U37" s="8"/>
      <c r="V37" s="8"/>
      <c r="W37" s="8"/>
      <c r="X37" s="8"/>
    </row>
    <row r="38" spans="1:24" ht="12.75" customHeight="1" x14ac:dyDescent="0.2">
      <c r="A38" s="728"/>
      <c r="B38" s="203"/>
      <c r="C38" s="203"/>
      <c r="D38" s="203"/>
      <c r="E38" s="203"/>
      <c r="F38" s="203"/>
      <c r="G38" s="203"/>
      <c r="H38" s="203"/>
      <c r="I38" s="203"/>
      <c r="J38" s="203"/>
      <c r="K38" s="203"/>
      <c r="L38" s="203"/>
      <c r="M38" s="203"/>
      <c r="N38" s="203"/>
      <c r="O38" s="203"/>
      <c r="P38" s="203"/>
      <c r="Q38" s="203"/>
      <c r="R38" s="203"/>
      <c r="S38" s="730"/>
      <c r="T38" s="494"/>
      <c r="U38" s="8"/>
      <c r="V38" s="8"/>
      <c r="W38" s="8"/>
      <c r="X38" s="8"/>
    </row>
    <row r="39" spans="1:24" ht="12.75" customHeight="1" x14ac:dyDescent="0.2">
      <c r="A39" s="728"/>
      <c r="B39" s="203"/>
      <c r="C39" s="203"/>
      <c r="D39" s="203"/>
      <c r="E39" s="203"/>
      <c r="F39" s="203"/>
      <c r="G39" s="203"/>
      <c r="H39" s="203"/>
      <c r="I39" s="203"/>
      <c r="J39" s="203"/>
      <c r="K39" s="203"/>
      <c r="L39" s="203"/>
      <c r="M39" s="203"/>
      <c r="N39" s="203"/>
      <c r="O39" s="203"/>
      <c r="P39" s="203"/>
      <c r="Q39" s="203"/>
      <c r="R39" s="203"/>
      <c r="S39" s="730"/>
      <c r="T39" s="494"/>
      <c r="U39" s="8"/>
      <c r="V39" s="8"/>
      <c r="W39" s="8"/>
      <c r="X39" s="8"/>
    </row>
    <row r="40" spans="1:24" ht="12.75" customHeight="1" x14ac:dyDescent="0.2">
      <c r="A40" s="728"/>
      <c r="B40" s="203"/>
      <c r="C40" s="203"/>
      <c r="D40" s="203"/>
      <c r="E40" s="203"/>
      <c r="F40" s="203"/>
      <c r="G40" s="203"/>
      <c r="H40" s="203"/>
      <c r="I40" s="203"/>
      <c r="J40" s="203"/>
      <c r="K40" s="203"/>
      <c r="L40" s="203"/>
      <c r="M40" s="203"/>
      <c r="N40" s="203"/>
      <c r="O40" s="203"/>
      <c r="P40" s="203"/>
      <c r="Q40" s="203"/>
      <c r="R40" s="203"/>
      <c r="S40" s="730"/>
      <c r="T40" s="494"/>
      <c r="U40" s="8"/>
      <c r="V40" s="8"/>
      <c r="W40" s="8"/>
      <c r="X40" s="8"/>
    </row>
    <row r="41" spans="1:24" ht="12.75" customHeight="1" x14ac:dyDescent="0.2">
      <c r="A41" s="728"/>
      <c r="B41" s="203"/>
      <c r="C41" s="203"/>
      <c r="D41" s="203"/>
      <c r="E41" s="203"/>
      <c r="F41" s="203"/>
      <c r="G41" s="203"/>
      <c r="H41" s="203"/>
      <c r="I41" s="203"/>
      <c r="J41" s="203"/>
      <c r="K41" s="203"/>
      <c r="L41" s="203"/>
      <c r="M41" s="203"/>
      <c r="N41" s="203"/>
      <c r="O41" s="203"/>
      <c r="P41" s="203"/>
      <c r="Q41" s="203"/>
      <c r="R41" s="203"/>
      <c r="S41" s="730"/>
      <c r="T41" s="494"/>
      <c r="U41" s="8"/>
      <c r="V41" s="8"/>
      <c r="W41" s="8"/>
      <c r="X41" s="8"/>
    </row>
    <row r="42" spans="1:24" ht="12.75" customHeight="1" x14ac:dyDescent="0.2">
      <c r="A42" s="728"/>
      <c r="B42" s="205" t="s">
        <v>810</v>
      </c>
      <c r="C42" s="203"/>
      <c r="D42" s="203"/>
      <c r="E42" s="203"/>
      <c r="F42" s="203"/>
      <c r="G42" s="203"/>
      <c r="H42" s="203"/>
      <c r="I42" s="203"/>
      <c r="J42" s="203"/>
      <c r="K42" s="203"/>
      <c r="L42" s="203"/>
      <c r="M42" s="203"/>
      <c r="N42" s="203"/>
      <c r="O42" s="203"/>
      <c r="P42" s="203"/>
      <c r="Q42" s="203"/>
      <c r="R42" s="203"/>
      <c r="S42" s="730"/>
      <c r="T42" s="494"/>
      <c r="U42" s="8"/>
      <c r="V42" s="8"/>
      <c r="W42" s="8"/>
      <c r="X42" s="8"/>
    </row>
    <row r="43" spans="1:24" ht="12.75" customHeight="1" x14ac:dyDescent="0.2">
      <c r="A43" s="728"/>
      <c r="B43" s="205" t="s">
        <v>811</v>
      </c>
      <c r="C43" s="203"/>
      <c r="D43" s="203"/>
      <c r="E43" s="203"/>
      <c r="F43" s="203"/>
      <c r="G43" s="203"/>
      <c r="H43" s="203"/>
      <c r="I43" s="203"/>
      <c r="J43" s="203"/>
      <c r="K43" s="203"/>
      <c r="L43" s="203"/>
      <c r="M43" s="203"/>
      <c r="N43" s="203"/>
      <c r="O43" s="203"/>
      <c r="P43" s="203"/>
      <c r="Q43" s="203"/>
      <c r="R43" s="203"/>
      <c r="S43" s="730"/>
      <c r="T43" s="494"/>
      <c r="U43" s="8"/>
      <c r="V43" s="8"/>
      <c r="W43" s="8"/>
      <c r="X43" s="8"/>
    </row>
    <row r="44" spans="1:24" ht="12.75" customHeight="1" x14ac:dyDescent="0.2">
      <c r="A44" s="728"/>
      <c r="B44" s="203"/>
      <c r="C44" s="203"/>
      <c r="D44" s="203"/>
      <c r="E44" s="203"/>
      <c r="F44" s="203"/>
      <c r="G44" s="203"/>
      <c r="H44" s="203"/>
      <c r="I44" s="203"/>
      <c r="J44" s="203"/>
      <c r="K44" s="203"/>
      <c r="L44" s="203"/>
      <c r="M44" s="203"/>
      <c r="N44" s="203"/>
      <c r="O44" s="203"/>
      <c r="P44" s="203"/>
      <c r="Q44" s="203"/>
      <c r="R44" s="203"/>
      <c r="S44" s="730"/>
      <c r="T44" s="494"/>
      <c r="U44" s="8"/>
      <c r="V44" s="8"/>
      <c r="W44" s="8"/>
      <c r="X44" s="8"/>
    </row>
    <row r="45" spans="1:24" ht="12.75" customHeight="1" x14ac:dyDescent="0.2">
      <c r="A45" s="728"/>
      <c r="B45" s="313" t="s">
        <v>771</v>
      </c>
      <c r="C45" s="203"/>
      <c r="D45" s="203"/>
      <c r="E45" s="203"/>
      <c r="F45" s="203"/>
      <c r="G45" s="203"/>
      <c r="H45" s="203"/>
      <c r="I45" s="203"/>
      <c r="J45" s="203"/>
      <c r="K45" s="203"/>
      <c r="L45" s="203"/>
      <c r="M45" s="203"/>
      <c r="N45" s="203"/>
      <c r="O45" s="203"/>
      <c r="P45" s="203"/>
      <c r="Q45" s="203"/>
      <c r="R45" s="203"/>
      <c r="S45" s="730"/>
      <c r="T45" s="494"/>
      <c r="U45" s="8"/>
      <c r="V45" s="8"/>
      <c r="W45" s="8"/>
      <c r="X45" s="8"/>
    </row>
    <row r="46" spans="1:24" ht="12.75" customHeight="1" x14ac:dyDescent="0.2">
      <c r="A46" s="728"/>
      <c r="B46" s="203"/>
      <c r="C46" s="203"/>
      <c r="D46" s="203"/>
      <c r="E46" s="203"/>
      <c r="F46" s="203"/>
      <c r="G46" s="203"/>
      <c r="H46" s="203"/>
      <c r="I46" s="203"/>
      <c r="J46" s="203"/>
      <c r="K46" s="203"/>
      <c r="L46" s="203"/>
      <c r="M46" s="203"/>
      <c r="N46" s="203"/>
      <c r="O46" s="203"/>
      <c r="P46" s="203"/>
      <c r="Q46" s="203"/>
      <c r="R46" s="203"/>
      <c r="S46" s="730"/>
      <c r="T46" s="494"/>
      <c r="U46" s="8"/>
      <c r="V46" s="8"/>
      <c r="W46" s="8"/>
      <c r="X46" s="8"/>
    </row>
    <row r="47" spans="1:24" ht="12.75" customHeight="1" x14ac:dyDescent="0.2">
      <c r="A47" s="728"/>
      <c r="B47" s="203"/>
      <c r="C47" s="203"/>
      <c r="D47" s="203"/>
      <c r="E47" s="203"/>
      <c r="F47" s="203"/>
      <c r="G47" s="203"/>
      <c r="H47" s="203"/>
      <c r="I47" s="203"/>
      <c r="J47" s="203"/>
      <c r="K47" s="203"/>
      <c r="L47" s="203"/>
      <c r="M47" s="203"/>
      <c r="N47" s="203"/>
      <c r="O47" s="203"/>
      <c r="P47" s="203"/>
      <c r="Q47" s="203"/>
      <c r="R47" s="203"/>
      <c r="S47" s="730"/>
      <c r="T47" s="494"/>
      <c r="U47" s="8"/>
      <c r="V47" s="8"/>
      <c r="W47" s="8"/>
      <c r="X47" s="8"/>
    </row>
    <row r="48" spans="1:24" ht="12.75" customHeight="1" x14ac:dyDescent="0.2">
      <c r="A48" s="728"/>
      <c r="B48" s="203"/>
      <c r="C48" s="203"/>
      <c r="D48" s="203"/>
      <c r="E48" s="203"/>
      <c r="F48" s="203"/>
      <c r="G48" s="203"/>
      <c r="H48" s="203"/>
      <c r="I48" s="203"/>
      <c r="J48" s="203"/>
      <c r="K48" s="203"/>
      <c r="L48" s="203"/>
      <c r="M48" s="203"/>
      <c r="N48" s="203"/>
      <c r="O48" s="203"/>
      <c r="P48" s="203"/>
      <c r="Q48" s="203"/>
      <c r="R48" s="203"/>
      <c r="S48" s="730"/>
      <c r="T48" s="494"/>
      <c r="U48" s="8"/>
      <c r="V48" s="8"/>
      <c r="W48" s="8"/>
      <c r="X48" s="8"/>
    </row>
    <row r="49" spans="1:24" ht="12.75" customHeight="1" x14ac:dyDescent="0.2">
      <c r="A49" s="728"/>
      <c r="B49" s="205"/>
      <c r="C49" s="203"/>
      <c r="D49" s="203"/>
      <c r="E49" s="203"/>
      <c r="F49" s="203"/>
      <c r="G49" s="203"/>
      <c r="H49" s="203"/>
      <c r="I49" s="203"/>
      <c r="J49" s="203"/>
      <c r="K49" s="203"/>
      <c r="L49" s="203"/>
      <c r="M49" s="203"/>
      <c r="N49" s="203"/>
      <c r="O49" s="203"/>
      <c r="P49" s="203"/>
      <c r="Q49" s="203"/>
      <c r="R49" s="203"/>
      <c r="S49" s="730"/>
      <c r="T49" s="494"/>
      <c r="U49" s="8"/>
      <c r="V49" s="8"/>
      <c r="W49" s="8"/>
      <c r="X49" s="8"/>
    </row>
    <row r="50" spans="1:24" ht="12.75" customHeight="1" x14ac:dyDescent="0.2">
      <c r="A50" s="728"/>
      <c r="B50" s="205"/>
      <c r="C50" s="203"/>
      <c r="D50" s="203"/>
      <c r="E50" s="203"/>
      <c r="F50" s="203"/>
      <c r="G50" s="203"/>
      <c r="H50" s="203"/>
      <c r="I50" s="203"/>
      <c r="J50" s="203"/>
      <c r="K50" s="203"/>
      <c r="L50" s="203"/>
      <c r="M50" s="203"/>
      <c r="N50" s="203"/>
      <c r="O50" s="203"/>
      <c r="P50" s="203"/>
      <c r="Q50" s="203"/>
      <c r="R50" s="203"/>
      <c r="S50" s="730"/>
      <c r="T50" s="494"/>
      <c r="U50" s="8"/>
      <c r="V50" s="8"/>
      <c r="W50" s="8"/>
      <c r="X50" s="8"/>
    </row>
  </sheetData>
  <sheetProtection algorithmName="SHA-512" hashValue="srqpICvfuegVaTgH0nuadMj12ytcZ6wmpZhD1JzBludkNcAw3NNuWp+SRsPzBE4tHtlKWtH0iBsGmt0AD81GIw==" saltValue="E/dd5cqlV3dXS49K6P5GKQ==" spinCount="100000" sheet="1" scenarios="1" insertHyperlinks="0"/>
  <mergeCells count="1">
    <mergeCell ref="A1:S1"/>
  </mergeCells>
  <hyperlinks>
    <hyperlink ref="B45" location="'T3.12 T3.6 FHoop Bracing'!A1" display="BACK" xr:uid="{00000000-0004-0000-2D00-000000000000}"/>
  </hyperlinks>
  <pageMargins left="0.39370078740157483" right="0.39370078740157483" top="0.39370078740157483" bottom="0.39370078740157483" header="0" footer="0"/>
  <pageSetup paperSize="9" orientation="portrait"/>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2">
    <pageSetUpPr fitToPage="1"/>
  </sheetPr>
  <dimension ref="A1:AA53"/>
  <sheetViews>
    <sheetView showGridLines="0" topLeftCell="A4" workbookViewId="0">
      <selection sqref="A1:S1"/>
    </sheetView>
  </sheetViews>
  <sheetFormatPr defaultColWidth="14.42578125" defaultRowHeight="15" customHeight="1" x14ac:dyDescent="0.2"/>
  <cols>
    <col min="1" max="21" width="5" customWidth="1"/>
    <col min="22" max="22" width="6.42578125" customWidth="1"/>
    <col min="23" max="38" width="5" customWidth="1"/>
  </cols>
  <sheetData>
    <row r="1" spans="1:27" ht="12.75" customHeight="1" x14ac:dyDescent="0.2">
      <c r="A1" s="796" t="s">
        <v>825</v>
      </c>
      <c r="B1" s="775"/>
      <c r="C1" s="775"/>
      <c r="D1" s="775"/>
      <c r="E1" s="775"/>
      <c r="F1" s="775"/>
      <c r="G1" s="775"/>
      <c r="H1" s="775"/>
      <c r="I1" s="775"/>
      <c r="J1" s="775"/>
      <c r="K1" s="775"/>
      <c r="L1" s="775"/>
      <c r="M1" s="775"/>
      <c r="N1" s="775"/>
      <c r="O1" s="775"/>
      <c r="P1" s="775"/>
      <c r="Q1" s="775"/>
      <c r="R1" s="775"/>
      <c r="S1" s="775"/>
      <c r="T1" s="495"/>
      <c r="U1" s="409"/>
      <c r="V1" s="409"/>
      <c r="W1" s="409"/>
      <c r="X1" s="409"/>
      <c r="Y1" s="409"/>
      <c r="Z1" s="409"/>
      <c r="AA1" s="409"/>
    </row>
    <row r="2" spans="1:27" ht="12.75" customHeight="1" x14ac:dyDescent="0.2">
      <c r="A2" s="725"/>
      <c r="B2" s="726"/>
      <c r="C2" s="726"/>
      <c r="D2" s="726"/>
      <c r="E2" s="726"/>
      <c r="F2" s="726"/>
      <c r="G2" s="726"/>
      <c r="H2" s="726"/>
      <c r="I2" s="726"/>
      <c r="J2" s="726"/>
      <c r="K2" s="726"/>
      <c r="L2" s="726"/>
      <c r="M2" s="726"/>
      <c r="N2" s="726"/>
      <c r="O2" s="726"/>
      <c r="P2" s="726"/>
      <c r="Q2" s="726"/>
      <c r="R2" s="726"/>
      <c r="S2" s="727"/>
      <c r="T2" s="494"/>
    </row>
    <row r="3" spans="1:27" ht="12.75" customHeight="1" x14ac:dyDescent="0.2">
      <c r="A3" s="728"/>
      <c r="B3" s="205" t="s">
        <v>826</v>
      </c>
      <c r="C3" s="203"/>
      <c r="D3" s="203"/>
      <c r="E3" s="203"/>
      <c r="F3" s="203"/>
      <c r="G3" s="203"/>
      <c r="H3" s="203"/>
      <c r="I3" s="203"/>
      <c r="J3" s="203"/>
      <c r="K3" s="203"/>
      <c r="L3" s="203"/>
      <c r="M3" s="203"/>
      <c r="N3" s="203"/>
      <c r="O3" s="203"/>
      <c r="P3" s="203"/>
      <c r="Q3" s="203"/>
      <c r="R3" s="203"/>
      <c r="S3" s="730"/>
      <c r="T3" s="494"/>
    </row>
    <row r="4" spans="1:27" ht="12.75" customHeight="1" x14ac:dyDescent="0.2">
      <c r="A4" s="728"/>
      <c r="B4" s="205"/>
      <c r="C4" s="203"/>
      <c r="D4" s="203"/>
      <c r="E4" s="203"/>
      <c r="F4" s="203"/>
      <c r="G4" s="203"/>
      <c r="H4" s="203"/>
      <c r="I4" s="203"/>
      <c r="J4" s="203"/>
      <c r="K4" s="203"/>
      <c r="L4" s="203"/>
      <c r="M4" s="203"/>
      <c r="N4" s="203"/>
      <c r="O4" s="203"/>
      <c r="P4" s="203"/>
      <c r="Q4" s="203"/>
      <c r="R4" s="203"/>
      <c r="S4" s="730"/>
      <c r="T4" s="494"/>
    </row>
    <row r="5" spans="1:27" ht="12.75" customHeight="1" x14ac:dyDescent="0.2">
      <c r="A5" s="728"/>
      <c r="B5" s="205" t="s">
        <v>827</v>
      </c>
      <c r="C5" s="203"/>
      <c r="D5" s="203"/>
      <c r="E5" s="203"/>
      <c r="F5" s="203"/>
      <c r="G5" s="203"/>
      <c r="H5" s="203"/>
      <c r="I5" s="203"/>
      <c r="J5" s="203"/>
      <c r="K5" s="203"/>
      <c r="L5" s="203"/>
      <c r="M5" s="203"/>
      <c r="N5" s="203"/>
      <c r="O5" s="203"/>
      <c r="P5" s="203"/>
      <c r="Q5" s="203"/>
      <c r="R5" s="203"/>
      <c r="S5" s="730"/>
      <c r="T5" s="494"/>
    </row>
    <row r="6" spans="1:27" ht="12.75" customHeight="1" x14ac:dyDescent="0.2">
      <c r="A6" s="728"/>
      <c r="B6" s="205" t="s">
        <v>828</v>
      </c>
      <c r="C6" s="203"/>
      <c r="D6" s="203"/>
      <c r="E6" s="203"/>
      <c r="F6" s="203"/>
      <c r="G6" s="203"/>
      <c r="H6" s="203"/>
      <c r="J6" s="203"/>
      <c r="K6" s="203"/>
      <c r="L6" s="203"/>
      <c r="M6" s="203"/>
      <c r="N6" s="203"/>
      <c r="O6" s="203"/>
      <c r="P6" s="203"/>
      <c r="Q6" s="203"/>
      <c r="R6" s="203"/>
      <c r="S6" s="730"/>
      <c r="T6" s="494"/>
    </row>
    <row r="7" spans="1:27" ht="12.75" customHeight="1" x14ac:dyDescent="0.2">
      <c r="A7" s="728"/>
      <c r="B7" s="205"/>
      <c r="C7" s="203"/>
      <c r="D7" s="203"/>
      <c r="E7" s="203"/>
      <c r="F7" s="203"/>
      <c r="G7" s="203"/>
      <c r="H7" s="203"/>
      <c r="I7" s="203"/>
      <c r="J7" s="203"/>
      <c r="K7" s="203"/>
      <c r="L7" s="203"/>
      <c r="M7" s="203"/>
      <c r="N7" s="203"/>
      <c r="O7" s="203"/>
      <c r="P7" s="203"/>
      <c r="Q7" s="203"/>
      <c r="R7" s="203"/>
      <c r="S7" s="730"/>
      <c r="T7" s="494"/>
    </row>
    <row r="8" spans="1:27" ht="12.75" customHeight="1" x14ac:dyDescent="0.2">
      <c r="A8" s="728"/>
      <c r="B8" s="205" t="s">
        <v>829</v>
      </c>
      <c r="C8" s="203"/>
      <c r="D8" s="203"/>
      <c r="E8" s="203"/>
      <c r="F8" s="203"/>
      <c r="G8" s="203"/>
      <c r="H8" s="203"/>
      <c r="I8" s="203"/>
      <c r="J8" s="203"/>
      <c r="K8" s="203"/>
      <c r="L8" s="203"/>
      <c r="M8" s="203"/>
      <c r="N8" s="203"/>
      <c r="O8" s="203"/>
      <c r="P8" s="203"/>
      <c r="Q8" s="203"/>
      <c r="R8" s="203"/>
      <c r="S8" s="730"/>
      <c r="T8" s="494"/>
    </row>
    <row r="9" spans="1:27" ht="12.75" customHeight="1" x14ac:dyDescent="0.2">
      <c r="A9" s="728"/>
      <c r="B9" s="205" t="s">
        <v>830</v>
      </c>
      <c r="C9" s="203"/>
      <c r="D9" s="203"/>
      <c r="E9" s="203"/>
      <c r="F9" s="203"/>
      <c r="G9" s="203"/>
      <c r="H9" s="203"/>
      <c r="I9" s="203"/>
      <c r="J9" s="203"/>
      <c r="K9" s="203"/>
      <c r="L9" s="203"/>
      <c r="M9" s="203"/>
      <c r="N9" s="203"/>
      <c r="O9" s="203"/>
      <c r="P9" s="203"/>
      <c r="Q9" s="203"/>
      <c r="R9" s="203"/>
      <c r="S9" s="730"/>
      <c r="T9" s="494"/>
    </row>
    <row r="10" spans="1:27" ht="12.75" customHeight="1" x14ac:dyDescent="0.2">
      <c r="A10" s="728"/>
      <c r="B10" s="205"/>
      <c r="C10" s="203"/>
      <c r="D10" s="203"/>
      <c r="E10" s="203"/>
      <c r="F10" s="203"/>
      <c r="G10" s="203"/>
      <c r="H10" s="203"/>
      <c r="I10" s="203"/>
      <c r="J10" s="203"/>
      <c r="K10" s="203"/>
      <c r="L10" s="203"/>
      <c r="M10" s="203"/>
      <c r="N10" s="203"/>
      <c r="O10" s="203"/>
      <c r="P10" s="203"/>
      <c r="Q10" s="203"/>
      <c r="R10" s="203"/>
      <c r="S10" s="730"/>
      <c r="T10" s="494"/>
    </row>
    <row r="11" spans="1:27" ht="12.75" customHeight="1" x14ac:dyDescent="0.2">
      <c r="A11" s="728"/>
      <c r="B11" s="205"/>
      <c r="C11" s="203"/>
      <c r="D11" s="203"/>
      <c r="E11" s="203"/>
      <c r="F11" s="203"/>
      <c r="G11" s="203"/>
      <c r="H11" s="203"/>
      <c r="I11" s="203"/>
      <c r="J11" s="203"/>
      <c r="K11" s="203"/>
      <c r="L11" s="203"/>
      <c r="M11" s="203"/>
      <c r="N11" s="203"/>
      <c r="O11" s="203"/>
      <c r="P11" s="203"/>
      <c r="Q11" s="203"/>
      <c r="R11" s="203"/>
      <c r="S11" s="730"/>
      <c r="T11" s="494"/>
    </row>
    <row r="12" spans="1:27" ht="12.75" customHeight="1" x14ac:dyDescent="0.2">
      <c r="A12" s="728"/>
      <c r="B12" s="205"/>
      <c r="C12" s="203"/>
      <c r="D12" s="203"/>
      <c r="E12" s="203"/>
      <c r="F12" s="203"/>
      <c r="G12" s="203"/>
      <c r="H12" s="203"/>
      <c r="I12" s="203"/>
      <c r="J12" s="203"/>
      <c r="K12" s="203"/>
      <c r="L12" s="203"/>
      <c r="M12" s="203"/>
      <c r="N12" s="203"/>
      <c r="O12" s="203"/>
      <c r="P12" s="203"/>
      <c r="Q12" s="203"/>
      <c r="R12" s="203"/>
      <c r="S12" s="730"/>
      <c r="T12" s="494"/>
    </row>
    <row r="13" spans="1:27" ht="12.75" customHeight="1" x14ac:dyDescent="0.2">
      <c r="A13" s="728"/>
      <c r="B13" s="205"/>
      <c r="C13" s="203"/>
      <c r="D13" s="203"/>
      <c r="E13" s="203"/>
      <c r="F13" s="203"/>
      <c r="G13" s="203"/>
      <c r="H13" s="203"/>
      <c r="I13" s="203"/>
      <c r="J13" s="203"/>
      <c r="K13" s="203"/>
      <c r="L13" s="203"/>
      <c r="M13" s="203"/>
      <c r="N13" s="203"/>
      <c r="O13" s="203"/>
      <c r="P13" s="203"/>
      <c r="Q13" s="203"/>
      <c r="R13" s="203"/>
      <c r="S13" s="730"/>
      <c r="T13" s="494"/>
    </row>
    <row r="14" spans="1:27" ht="12.75" customHeight="1" x14ac:dyDescent="0.2">
      <c r="A14" s="728"/>
      <c r="B14" s="205"/>
      <c r="C14" s="203"/>
      <c r="D14" s="203"/>
      <c r="E14" s="203"/>
      <c r="F14" s="203"/>
      <c r="G14" s="203"/>
      <c r="H14" s="203"/>
      <c r="I14" s="203"/>
      <c r="J14" s="203"/>
      <c r="K14" s="203"/>
      <c r="L14" s="203"/>
      <c r="M14" s="203"/>
      <c r="N14" s="203"/>
      <c r="O14" s="203"/>
      <c r="P14" s="203"/>
      <c r="Q14" s="203"/>
      <c r="R14" s="203"/>
      <c r="S14" s="730"/>
      <c r="T14" s="494"/>
    </row>
    <row r="15" spans="1:27" ht="12.75" customHeight="1" x14ac:dyDescent="0.2">
      <c r="A15" s="728"/>
      <c r="B15" s="203"/>
      <c r="C15" s="203"/>
      <c r="D15" s="203"/>
      <c r="E15" s="203"/>
      <c r="F15" s="203"/>
      <c r="G15" s="203"/>
      <c r="H15" s="203"/>
      <c r="I15" s="203"/>
      <c r="J15" s="203"/>
      <c r="K15" s="203"/>
      <c r="L15" s="203"/>
      <c r="M15" s="203"/>
      <c r="N15" s="203"/>
      <c r="O15" s="203"/>
      <c r="P15" s="203"/>
      <c r="Q15" s="203"/>
      <c r="R15" s="203"/>
      <c r="S15" s="730"/>
      <c r="T15" s="494"/>
    </row>
    <row r="16" spans="1:27" ht="12.75" customHeight="1" x14ac:dyDescent="0.2">
      <c r="A16" s="728"/>
      <c r="B16" s="57"/>
      <c r="C16" s="203"/>
      <c r="D16" s="203"/>
      <c r="E16" s="203"/>
      <c r="F16" s="203"/>
      <c r="G16" s="203"/>
      <c r="H16" s="203"/>
      <c r="I16" s="203"/>
      <c r="J16" s="203"/>
      <c r="K16" s="203"/>
      <c r="L16" s="203"/>
      <c r="M16" s="203"/>
      <c r="N16" s="203"/>
      <c r="O16" s="203"/>
      <c r="P16" s="203"/>
      <c r="Q16" s="203"/>
      <c r="R16" s="203"/>
      <c r="S16" s="730"/>
      <c r="T16" s="494"/>
    </row>
    <row r="17" spans="1:20" ht="12.75" customHeight="1" x14ac:dyDescent="0.2">
      <c r="A17" s="728"/>
      <c r="B17" s="57"/>
      <c r="C17" s="203"/>
      <c r="D17" s="203"/>
      <c r="E17" s="203"/>
      <c r="F17" s="203"/>
      <c r="G17" s="203"/>
      <c r="H17" s="203"/>
      <c r="I17" s="203"/>
      <c r="J17" s="203"/>
      <c r="K17" s="203"/>
      <c r="L17" s="203"/>
      <c r="M17" s="203"/>
      <c r="N17" s="203"/>
      <c r="O17" s="203"/>
      <c r="P17" s="203"/>
      <c r="Q17" s="203"/>
      <c r="R17" s="203"/>
      <c r="S17" s="730"/>
      <c r="T17" s="494"/>
    </row>
    <row r="18" spans="1:20" ht="12.75" customHeight="1" x14ac:dyDescent="0.2">
      <c r="A18" s="728"/>
      <c r="C18" s="203"/>
      <c r="D18" s="203"/>
      <c r="E18" s="203"/>
      <c r="F18" s="203"/>
      <c r="G18" s="203"/>
      <c r="H18" s="203"/>
      <c r="I18" s="203"/>
      <c r="J18" s="203"/>
      <c r="K18" s="203"/>
      <c r="L18" s="203"/>
      <c r="M18" s="203"/>
      <c r="N18" s="203"/>
      <c r="O18" s="203"/>
      <c r="P18" s="203"/>
      <c r="Q18" s="203"/>
      <c r="R18" s="203"/>
      <c r="S18" s="730"/>
      <c r="T18" s="494"/>
    </row>
    <row r="19" spans="1:20" ht="12.75" customHeight="1" x14ac:dyDescent="0.2">
      <c r="A19" s="728"/>
      <c r="B19" s="205"/>
      <c r="C19" s="203"/>
      <c r="D19" s="203"/>
      <c r="E19" s="203"/>
      <c r="F19" s="203"/>
      <c r="G19" s="203"/>
      <c r="H19" s="203"/>
      <c r="I19" s="203"/>
      <c r="J19" s="203"/>
      <c r="K19" s="203"/>
      <c r="L19" s="203"/>
      <c r="M19" s="203"/>
      <c r="N19" s="203"/>
      <c r="O19" s="203"/>
      <c r="P19" s="203"/>
      <c r="Q19" s="203"/>
      <c r="R19" s="203"/>
      <c r="S19" s="730"/>
      <c r="T19" s="494"/>
    </row>
    <row r="20" spans="1:20" ht="12.75" customHeight="1" x14ac:dyDescent="0.2">
      <c r="A20" s="728"/>
      <c r="B20" s="205"/>
      <c r="C20" s="203"/>
      <c r="D20" s="203"/>
      <c r="E20" s="203"/>
      <c r="F20" s="203"/>
      <c r="G20" s="203"/>
      <c r="H20" s="203"/>
      <c r="I20" s="203"/>
      <c r="J20" s="203"/>
      <c r="K20" s="203"/>
      <c r="L20" s="203"/>
      <c r="M20" s="203"/>
      <c r="N20" s="203"/>
      <c r="O20" s="203"/>
      <c r="P20" s="203"/>
      <c r="Q20" s="203"/>
      <c r="R20" s="203"/>
      <c r="S20" s="730"/>
      <c r="T20" s="494"/>
    </row>
    <row r="21" spans="1:20" ht="12.75" customHeight="1" x14ac:dyDescent="0.2">
      <c r="A21" s="728"/>
      <c r="B21" s="203"/>
      <c r="C21" s="203"/>
      <c r="D21" s="203"/>
      <c r="E21" s="203"/>
      <c r="F21" s="203"/>
      <c r="G21" s="203"/>
      <c r="H21" s="203"/>
      <c r="I21" s="203"/>
      <c r="J21" s="203"/>
      <c r="K21" s="203"/>
      <c r="L21" s="203"/>
      <c r="M21" s="203"/>
      <c r="N21" s="203"/>
      <c r="O21" s="203"/>
      <c r="P21" s="203"/>
      <c r="Q21" s="203"/>
      <c r="R21" s="203"/>
      <c r="S21" s="730"/>
      <c r="T21" s="494"/>
    </row>
    <row r="22" spans="1:20" ht="12.75" customHeight="1" x14ac:dyDescent="0.2">
      <c r="A22" s="728"/>
      <c r="B22" s="205"/>
      <c r="C22" s="203"/>
      <c r="D22" s="203"/>
      <c r="E22" s="203"/>
      <c r="F22" s="203"/>
      <c r="G22" s="203"/>
      <c r="H22" s="203"/>
      <c r="I22" s="203"/>
      <c r="J22" s="203"/>
      <c r="K22" s="203"/>
      <c r="L22" s="203"/>
      <c r="M22" s="203"/>
      <c r="N22" s="203"/>
      <c r="O22" s="203"/>
      <c r="P22" s="203"/>
      <c r="Q22" s="203"/>
      <c r="R22" s="203"/>
      <c r="S22" s="730"/>
      <c r="T22" s="494"/>
    </row>
    <row r="23" spans="1:20" ht="12.75" customHeight="1" x14ac:dyDescent="0.2">
      <c r="A23" s="728"/>
      <c r="B23" s="205"/>
      <c r="C23" s="203"/>
      <c r="D23" s="203"/>
      <c r="E23" s="203"/>
      <c r="F23" s="203"/>
      <c r="G23" s="203"/>
      <c r="H23" s="203"/>
      <c r="I23" s="203"/>
      <c r="J23" s="203"/>
      <c r="K23" s="203"/>
      <c r="L23" s="203"/>
      <c r="M23" s="203"/>
      <c r="N23" s="203"/>
      <c r="O23" s="203"/>
      <c r="P23" s="203"/>
      <c r="Q23" s="203"/>
      <c r="R23" s="203"/>
      <c r="S23" s="730"/>
      <c r="T23" s="494"/>
    </row>
    <row r="24" spans="1:20" ht="12.75" customHeight="1" x14ac:dyDescent="0.2">
      <c r="A24" s="728"/>
      <c r="B24" s="203"/>
      <c r="C24" s="203"/>
      <c r="D24" s="203"/>
      <c r="E24" s="203"/>
      <c r="F24" s="203"/>
      <c r="G24" s="203"/>
      <c r="H24" s="203"/>
      <c r="I24" s="203"/>
      <c r="J24" s="203"/>
      <c r="K24" s="203"/>
      <c r="L24" s="203"/>
      <c r="M24" s="203"/>
      <c r="N24" s="203"/>
      <c r="O24" s="203"/>
      <c r="P24" s="203"/>
      <c r="Q24" s="203"/>
      <c r="R24" s="203"/>
      <c r="S24" s="730"/>
      <c r="T24" s="494"/>
    </row>
    <row r="25" spans="1:20" ht="12.75" customHeight="1" x14ac:dyDescent="0.2">
      <c r="A25" s="728"/>
      <c r="B25" s="205"/>
      <c r="C25" s="203"/>
      <c r="D25" s="203"/>
      <c r="E25" s="203"/>
      <c r="F25" s="203"/>
      <c r="G25" s="203"/>
      <c r="H25" s="203"/>
      <c r="I25" s="203"/>
      <c r="J25" s="203"/>
      <c r="K25" s="203"/>
      <c r="L25" s="203"/>
      <c r="M25" s="203"/>
      <c r="N25" s="203"/>
      <c r="O25" s="203"/>
      <c r="P25" s="203"/>
      <c r="Q25" s="203"/>
      <c r="R25" s="203"/>
      <c r="S25" s="730"/>
      <c r="T25" s="494"/>
    </row>
    <row r="26" spans="1:20" ht="12.75" customHeight="1" x14ac:dyDescent="0.2">
      <c r="A26" s="728"/>
      <c r="B26" s="205"/>
      <c r="C26" s="203"/>
      <c r="D26" s="203"/>
      <c r="E26" s="203"/>
      <c r="F26" s="203"/>
      <c r="G26" s="203"/>
      <c r="H26" s="203"/>
      <c r="I26" s="203"/>
      <c r="J26" s="203"/>
      <c r="K26" s="203"/>
      <c r="L26" s="203"/>
      <c r="M26" s="203"/>
      <c r="N26" s="203"/>
      <c r="O26" s="203"/>
      <c r="P26" s="203"/>
      <c r="Q26" s="203"/>
      <c r="R26" s="203"/>
      <c r="S26" s="730"/>
      <c r="T26" s="494"/>
    </row>
    <row r="27" spans="1:20" ht="12.75" customHeight="1" x14ac:dyDescent="0.2">
      <c r="A27" s="728"/>
      <c r="B27" s="205"/>
      <c r="C27" s="203"/>
      <c r="D27" s="203"/>
      <c r="E27" s="203"/>
      <c r="F27" s="203"/>
      <c r="G27" s="203"/>
      <c r="H27" s="203"/>
      <c r="I27" s="203"/>
      <c r="J27" s="203"/>
      <c r="K27" s="203"/>
      <c r="L27" s="203"/>
      <c r="M27" s="203"/>
      <c r="N27" s="203"/>
      <c r="O27" s="203"/>
      <c r="P27" s="203"/>
      <c r="Q27" s="203"/>
      <c r="R27" s="203"/>
      <c r="S27" s="730"/>
      <c r="T27" s="494"/>
    </row>
    <row r="28" spans="1:20" ht="12.75" customHeight="1" x14ac:dyDescent="0.2">
      <c r="A28" s="728"/>
      <c r="C28" s="203"/>
      <c r="D28" s="203"/>
      <c r="E28" s="203"/>
      <c r="F28" s="203"/>
      <c r="G28" s="203"/>
      <c r="H28" s="203"/>
      <c r="I28" s="203"/>
      <c r="J28" s="203"/>
      <c r="K28" s="203"/>
      <c r="L28" s="203"/>
      <c r="M28" s="203"/>
      <c r="N28" s="203"/>
      <c r="O28" s="203"/>
      <c r="P28" s="203"/>
      <c r="Q28" s="203"/>
      <c r="R28" s="203"/>
      <c r="S28" s="730"/>
      <c r="T28" s="494"/>
    </row>
    <row r="29" spans="1:20" ht="12.75" customHeight="1" x14ac:dyDescent="0.2">
      <c r="A29" s="728"/>
      <c r="B29" s="205" t="s">
        <v>831</v>
      </c>
      <c r="C29" s="203"/>
      <c r="D29" s="203"/>
      <c r="E29" s="203"/>
      <c r="F29" s="203"/>
      <c r="G29" s="203"/>
      <c r="H29" s="203"/>
      <c r="I29" s="203"/>
      <c r="J29" s="203"/>
      <c r="K29" s="203"/>
      <c r="L29" s="203"/>
      <c r="M29" s="203"/>
      <c r="N29" s="203"/>
      <c r="O29" s="203"/>
      <c r="P29" s="203"/>
      <c r="Q29" s="203"/>
      <c r="R29" s="203"/>
      <c r="S29" s="730"/>
      <c r="T29" s="494"/>
    </row>
    <row r="30" spans="1:20" ht="12.75" customHeight="1" x14ac:dyDescent="0.2">
      <c r="A30" s="728"/>
      <c r="B30" s="205" t="s">
        <v>832</v>
      </c>
      <c r="C30" s="203"/>
      <c r="D30" s="203"/>
      <c r="E30" s="203"/>
      <c r="F30" s="203"/>
      <c r="G30" s="203"/>
      <c r="H30" s="203"/>
      <c r="I30" s="203"/>
      <c r="J30" s="203"/>
      <c r="K30" s="203"/>
      <c r="L30" s="203"/>
      <c r="M30" s="203"/>
      <c r="N30" s="203"/>
      <c r="O30" s="203"/>
      <c r="P30" s="203"/>
      <c r="Q30" s="203"/>
      <c r="R30" s="203"/>
      <c r="S30" s="730"/>
      <c r="T30" s="494"/>
    </row>
    <row r="31" spans="1:20" ht="12.75" customHeight="1" x14ac:dyDescent="0.2">
      <c r="A31" s="728"/>
      <c r="B31" s="205" t="s">
        <v>833</v>
      </c>
      <c r="C31" s="203"/>
      <c r="D31" s="203"/>
      <c r="E31" s="203"/>
      <c r="F31" s="203"/>
      <c r="G31" s="203"/>
      <c r="H31" s="203"/>
      <c r="I31" s="203"/>
      <c r="J31" s="203"/>
      <c r="K31" s="203"/>
      <c r="L31" s="203"/>
      <c r="M31" s="203"/>
      <c r="N31" s="203"/>
      <c r="O31" s="203"/>
      <c r="P31" s="203"/>
      <c r="Q31" s="203"/>
      <c r="R31" s="203"/>
      <c r="S31" s="730"/>
      <c r="T31" s="494"/>
    </row>
    <row r="32" spans="1:20" ht="12.75" customHeight="1" x14ac:dyDescent="0.2">
      <c r="A32" s="728"/>
      <c r="B32" s="205" t="s">
        <v>834</v>
      </c>
      <c r="C32" s="203"/>
      <c r="D32" s="203"/>
      <c r="E32" s="203"/>
      <c r="F32" s="203"/>
      <c r="G32" s="203"/>
      <c r="H32" s="203"/>
      <c r="I32" s="203"/>
      <c r="J32" s="203"/>
      <c r="K32" s="203"/>
      <c r="L32" s="203"/>
      <c r="M32" s="203"/>
      <c r="N32" s="203"/>
      <c r="O32" s="203"/>
      <c r="P32" s="203"/>
      <c r="Q32" s="203"/>
      <c r="R32" s="203"/>
      <c r="S32" s="730"/>
      <c r="T32" s="494"/>
    </row>
    <row r="33" spans="1:22" ht="12.75" customHeight="1" x14ac:dyDescent="0.2">
      <c r="A33" s="728"/>
      <c r="B33" s="203"/>
      <c r="C33" s="203"/>
      <c r="D33" s="203"/>
      <c r="E33" s="203"/>
      <c r="F33" s="203"/>
      <c r="G33" s="203"/>
      <c r="H33" s="203"/>
      <c r="I33" s="203"/>
      <c r="J33" s="203"/>
      <c r="K33" s="203"/>
      <c r="L33" s="203"/>
      <c r="M33" s="203"/>
      <c r="N33" s="203"/>
      <c r="O33" s="203"/>
      <c r="P33" s="203"/>
      <c r="Q33" s="203"/>
      <c r="R33" s="203"/>
      <c r="S33" s="730"/>
      <c r="T33" s="494"/>
    </row>
    <row r="34" spans="1:22" ht="12.75" customHeight="1" x14ac:dyDescent="0.2">
      <c r="A34" s="728"/>
      <c r="B34" s="57" t="s">
        <v>800</v>
      </c>
      <c r="C34" s="203"/>
      <c r="D34" s="203"/>
      <c r="E34" s="203"/>
      <c r="F34" s="203"/>
      <c r="G34" s="203"/>
      <c r="H34" s="203"/>
      <c r="I34" s="203"/>
      <c r="J34" s="203"/>
      <c r="K34" s="203"/>
      <c r="L34" s="203"/>
      <c r="M34" s="203"/>
      <c r="N34" s="203"/>
      <c r="O34" s="203"/>
      <c r="P34" s="203"/>
      <c r="Q34" s="203"/>
      <c r="R34" s="203"/>
      <c r="S34" s="730"/>
      <c r="T34" s="494"/>
    </row>
    <row r="35" spans="1:22" ht="12.75" customHeight="1" x14ac:dyDescent="0.2">
      <c r="A35" s="728"/>
      <c r="B35" s="57" t="s">
        <v>821</v>
      </c>
      <c r="C35" s="203"/>
      <c r="D35" s="203"/>
      <c r="E35" s="203"/>
      <c r="F35" s="203"/>
      <c r="G35" s="203"/>
      <c r="H35" s="203"/>
      <c r="I35" s="203"/>
      <c r="J35" s="203"/>
      <c r="K35" s="203"/>
      <c r="L35" s="203"/>
      <c r="M35" s="203"/>
      <c r="N35" s="203"/>
      <c r="O35" s="203"/>
      <c r="P35" s="203"/>
      <c r="Q35" s="203"/>
      <c r="R35" s="203"/>
      <c r="S35" s="730"/>
      <c r="T35" s="494"/>
    </row>
    <row r="36" spans="1:22" ht="12.75" customHeight="1" x14ac:dyDescent="0.2">
      <c r="A36" s="728"/>
      <c r="C36" s="203"/>
      <c r="D36" s="203"/>
      <c r="E36" s="203"/>
      <c r="F36" s="203"/>
      <c r="G36" s="203"/>
      <c r="H36" s="203"/>
      <c r="I36" s="203"/>
      <c r="J36" s="203"/>
      <c r="K36" s="203"/>
      <c r="L36" s="203"/>
      <c r="M36" s="203"/>
      <c r="N36" s="203"/>
      <c r="O36" s="203"/>
      <c r="P36" s="203"/>
      <c r="Q36" s="203"/>
      <c r="R36" s="203"/>
      <c r="S36" s="730"/>
      <c r="T36" s="494"/>
    </row>
    <row r="37" spans="1:22" ht="12.75" customHeight="1" x14ac:dyDescent="0.2">
      <c r="A37" s="728"/>
      <c r="B37" s="205" t="s">
        <v>822</v>
      </c>
      <c r="C37" s="203"/>
      <c r="D37" s="203"/>
      <c r="E37" s="203"/>
      <c r="F37" s="203"/>
      <c r="G37" s="203"/>
      <c r="H37" s="203"/>
      <c r="I37" s="203"/>
      <c r="J37" s="203"/>
      <c r="K37" s="203"/>
      <c r="L37" s="203"/>
      <c r="M37" s="203"/>
      <c r="N37" s="203"/>
      <c r="O37" s="203"/>
      <c r="P37" s="203"/>
      <c r="Q37" s="203"/>
      <c r="R37" s="203"/>
      <c r="S37" s="730"/>
      <c r="T37" s="494"/>
    </row>
    <row r="38" spans="1:22" ht="12.75" customHeight="1" x14ac:dyDescent="0.2">
      <c r="A38" s="728"/>
      <c r="B38" s="205" t="s">
        <v>823</v>
      </c>
      <c r="C38" s="203"/>
      <c r="D38" s="203"/>
      <c r="E38" s="203"/>
      <c r="F38" s="203"/>
      <c r="G38" s="203"/>
      <c r="H38" s="203"/>
      <c r="I38" s="203"/>
      <c r="J38" s="203"/>
      <c r="K38" s="203"/>
      <c r="L38" s="203"/>
      <c r="M38" s="203"/>
      <c r="N38" s="203"/>
      <c r="O38" s="203"/>
      <c r="P38" s="203"/>
      <c r="Q38" s="203"/>
      <c r="R38" s="203"/>
      <c r="S38" s="730"/>
      <c r="T38" s="494"/>
      <c r="V38" s="295" t="s">
        <v>771</v>
      </c>
    </row>
    <row r="39" spans="1:22" ht="12.75" customHeight="1" x14ac:dyDescent="0.2">
      <c r="A39" s="728"/>
      <c r="B39" s="203"/>
      <c r="C39" s="203"/>
      <c r="D39" s="203"/>
      <c r="E39" s="203"/>
      <c r="F39" s="203"/>
      <c r="G39" s="203"/>
      <c r="H39" s="203"/>
      <c r="I39" s="203"/>
      <c r="J39" s="203"/>
      <c r="K39" s="203"/>
      <c r="L39" s="203"/>
      <c r="M39" s="203"/>
      <c r="N39" s="203"/>
      <c r="O39" s="203"/>
      <c r="P39" s="203"/>
      <c r="Q39" s="203"/>
      <c r="R39" s="203"/>
      <c r="S39" s="730"/>
      <c r="T39" s="494"/>
    </row>
    <row r="40" spans="1:22" ht="12.75" customHeight="1" x14ac:dyDescent="0.2">
      <c r="A40" s="728"/>
      <c r="B40" s="205" t="s">
        <v>835</v>
      </c>
      <c r="C40" s="203"/>
      <c r="D40" s="203"/>
      <c r="E40" s="203"/>
      <c r="F40" s="203"/>
      <c r="G40" s="203"/>
      <c r="H40" s="203"/>
      <c r="I40" s="203"/>
      <c r="J40" s="203"/>
      <c r="K40" s="203"/>
      <c r="L40" s="203"/>
      <c r="M40" s="203"/>
      <c r="N40" s="203"/>
      <c r="O40" s="203"/>
      <c r="P40" s="203"/>
      <c r="Q40" s="203"/>
      <c r="R40" s="203"/>
      <c r="S40" s="730"/>
      <c r="T40" s="494"/>
    </row>
    <row r="41" spans="1:22" ht="12.75" customHeight="1" x14ac:dyDescent="0.2">
      <c r="A41" s="728"/>
      <c r="B41" s="205" t="s">
        <v>836</v>
      </c>
      <c r="C41" s="203"/>
      <c r="D41" s="203"/>
      <c r="E41" s="203"/>
      <c r="F41" s="203"/>
      <c r="G41" s="203"/>
      <c r="H41" s="203"/>
      <c r="I41" s="203"/>
      <c r="J41" s="203"/>
      <c r="K41" s="203"/>
      <c r="L41" s="203"/>
      <c r="M41" s="203"/>
      <c r="N41" s="203"/>
      <c r="O41" s="203"/>
      <c r="P41" s="203"/>
      <c r="Q41" s="203"/>
      <c r="R41" s="203"/>
      <c r="S41" s="730"/>
      <c r="T41" s="494"/>
    </row>
    <row r="42" spans="1:22" ht="12.75" customHeight="1" x14ac:dyDescent="0.2">
      <c r="A42" s="728"/>
      <c r="B42" s="203"/>
      <c r="C42" s="203"/>
      <c r="D42" s="203"/>
      <c r="E42" s="203"/>
      <c r="F42" s="203"/>
      <c r="G42" s="203"/>
      <c r="H42" s="203"/>
      <c r="I42" s="203"/>
      <c r="J42" s="203"/>
      <c r="K42" s="203"/>
      <c r="L42" s="203"/>
      <c r="M42" s="203"/>
      <c r="N42" s="203"/>
      <c r="O42" s="203"/>
      <c r="P42" s="203"/>
      <c r="Q42" s="203"/>
      <c r="R42" s="203"/>
      <c r="S42" s="730"/>
      <c r="T42" s="494"/>
    </row>
    <row r="43" spans="1:22" ht="12.75" customHeight="1" x14ac:dyDescent="0.2">
      <c r="A43" s="728"/>
      <c r="B43" s="205" t="s">
        <v>807</v>
      </c>
      <c r="C43" s="203"/>
      <c r="D43" s="203"/>
      <c r="E43" s="203"/>
      <c r="F43" s="203"/>
      <c r="G43" s="203"/>
      <c r="H43" s="203"/>
      <c r="I43" s="203"/>
      <c r="J43" s="203"/>
      <c r="K43" s="203"/>
      <c r="L43" s="203"/>
      <c r="M43" s="203"/>
      <c r="N43" s="203"/>
      <c r="O43" s="203"/>
      <c r="P43" s="203"/>
      <c r="Q43" s="203"/>
      <c r="R43" s="203"/>
      <c r="S43" s="730"/>
      <c r="T43" s="494"/>
    </row>
    <row r="44" spans="1:22" ht="12.75" customHeight="1" x14ac:dyDescent="0.2">
      <c r="A44" s="728"/>
      <c r="B44" s="205" t="s">
        <v>808</v>
      </c>
      <c r="C44" s="203"/>
      <c r="D44" s="203"/>
      <c r="E44" s="203"/>
      <c r="F44" s="203"/>
      <c r="G44" s="203"/>
      <c r="H44" s="203"/>
      <c r="I44" s="203"/>
      <c r="J44" s="203"/>
      <c r="K44" s="203"/>
      <c r="L44" s="203"/>
      <c r="M44" s="203"/>
      <c r="N44" s="203"/>
      <c r="O44" s="203"/>
      <c r="P44" s="203"/>
      <c r="Q44" s="203"/>
      <c r="R44" s="203"/>
      <c r="S44" s="730"/>
      <c r="T44" s="494"/>
    </row>
    <row r="45" spans="1:22" ht="12.75" customHeight="1" x14ac:dyDescent="0.2">
      <c r="A45" s="728"/>
      <c r="B45" s="205" t="s">
        <v>809</v>
      </c>
      <c r="C45" s="203"/>
      <c r="D45" s="203"/>
      <c r="E45" s="203"/>
      <c r="F45" s="203"/>
      <c r="G45" s="203"/>
      <c r="H45" s="203"/>
      <c r="I45" s="203"/>
      <c r="J45" s="203"/>
      <c r="K45" s="203"/>
      <c r="L45" s="203"/>
      <c r="M45" s="203"/>
      <c r="N45" s="203"/>
      <c r="O45" s="203"/>
      <c r="P45" s="203"/>
      <c r="Q45" s="203"/>
      <c r="R45" s="203"/>
      <c r="S45" s="730"/>
      <c r="T45" s="494"/>
    </row>
    <row r="46" spans="1:22" ht="12.75" customHeight="1" x14ac:dyDescent="0.2">
      <c r="A46" s="728"/>
      <c r="S46" s="730"/>
      <c r="T46" s="494"/>
    </row>
    <row r="47" spans="1:22" ht="12.75" customHeight="1" x14ac:dyDescent="0.2">
      <c r="A47" s="728"/>
      <c r="B47" s="205" t="s">
        <v>810</v>
      </c>
      <c r="S47" s="730"/>
      <c r="T47" s="494"/>
    </row>
    <row r="48" spans="1:22" ht="12.75" customHeight="1" x14ac:dyDescent="0.2">
      <c r="A48" s="728"/>
      <c r="B48" s="205" t="s">
        <v>811</v>
      </c>
      <c r="S48" s="730"/>
      <c r="T48" s="494"/>
    </row>
    <row r="49" spans="1:20" ht="12.75" customHeight="1" x14ac:dyDescent="0.2">
      <c r="A49" s="728"/>
      <c r="S49" s="730"/>
      <c r="T49" s="494"/>
    </row>
    <row r="50" spans="1:20" ht="12.75" customHeight="1" x14ac:dyDescent="0.2">
      <c r="A50" s="728"/>
      <c r="B50" s="203"/>
      <c r="C50" s="203"/>
      <c r="D50" s="203"/>
      <c r="E50" s="203"/>
      <c r="F50" s="203"/>
      <c r="G50" s="203"/>
      <c r="H50" s="203"/>
      <c r="I50" s="203"/>
      <c r="J50" s="203"/>
      <c r="K50" s="203"/>
      <c r="L50" s="203"/>
      <c r="M50" s="203"/>
      <c r="N50" s="203"/>
      <c r="O50" s="203"/>
      <c r="P50" s="203"/>
      <c r="Q50" s="203"/>
      <c r="R50" s="203"/>
      <c r="S50" s="730"/>
      <c r="T50" s="494"/>
    </row>
    <row r="51" spans="1:20" ht="12.75" customHeight="1" x14ac:dyDescent="0.2">
      <c r="A51" s="728"/>
      <c r="B51" s="203"/>
      <c r="C51" s="203"/>
      <c r="D51" s="203"/>
      <c r="E51" s="203"/>
      <c r="F51" s="203"/>
      <c r="G51" s="203"/>
      <c r="H51" s="203"/>
      <c r="I51" s="203"/>
      <c r="J51" s="203"/>
      <c r="K51" s="203"/>
      <c r="L51" s="203"/>
      <c r="M51" s="203"/>
      <c r="N51" s="203"/>
      <c r="O51" s="203"/>
      <c r="P51" s="203"/>
      <c r="Q51" s="203"/>
      <c r="R51" s="203"/>
      <c r="S51" s="730"/>
      <c r="T51" s="494"/>
    </row>
    <row r="52" spans="1:20" ht="12.75" customHeight="1" x14ac:dyDescent="0.2">
      <c r="A52" s="728"/>
      <c r="B52" s="203"/>
      <c r="C52" s="203"/>
      <c r="D52" s="203"/>
      <c r="E52" s="203"/>
      <c r="F52" s="203"/>
      <c r="G52" s="203"/>
      <c r="H52" s="203"/>
      <c r="I52" s="203"/>
      <c r="J52" s="203"/>
      <c r="K52" s="203"/>
      <c r="L52" s="203"/>
      <c r="M52" s="203"/>
      <c r="N52" s="203"/>
      <c r="O52" s="203"/>
      <c r="P52" s="203"/>
      <c r="Q52" s="203"/>
      <c r="R52" s="203"/>
      <c r="S52" s="730"/>
      <c r="T52" s="494"/>
    </row>
    <row r="53" spans="1:20" ht="12.75" customHeight="1" x14ac:dyDescent="0.2">
      <c r="A53" s="728"/>
      <c r="B53" s="203"/>
      <c r="C53" s="203"/>
      <c r="D53" s="203"/>
      <c r="E53" s="203"/>
      <c r="F53" s="203"/>
      <c r="G53" s="203"/>
      <c r="H53" s="203"/>
      <c r="I53" s="203"/>
      <c r="J53" s="203"/>
      <c r="K53" s="203"/>
      <c r="L53" s="203"/>
      <c r="M53" s="203"/>
      <c r="N53" s="203"/>
      <c r="O53" s="203"/>
      <c r="P53" s="203"/>
      <c r="Q53" s="203"/>
      <c r="R53" s="203"/>
      <c r="S53" s="730"/>
      <c r="T53" s="494"/>
    </row>
  </sheetData>
  <sheetProtection algorithmName="SHA-512" hashValue="7OUzrkDpzxTummvN9LcNm6gTc30oAmzh2pGVmSS5bDm32jeslHq5/wq9gmkAGpjFAgYOO8doz+Fh+ZlHF8z1xw==" saltValue="71D+dNYp2WpL2Xq3ULd+Qg==" spinCount="100000" sheet="1" scenarios="1" insertHyperlinks="0"/>
  <mergeCells count="1">
    <mergeCell ref="A1:S1"/>
  </mergeCells>
  <hyperlinks>
    <hyperlink ref="V38" location="'T3.14 T3.6 FBH Spt Structure'!A1" display="BACK" xr:uid="{00000000-0004-0000-2E00-000000000000}"/>
  </hyperlinks>
  <pageMargins left="0.39370078740157483" right="0.39370078740157483" top="0.39370078740157483" bottom="0.39370078740157483" header="0" footer="0"/>
  <pageSetup paperSize="9" orientation="portrait"/>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3">
    <pageSetUpPr fitToPage="1"/>
  </sheetPr>
  <dimension ref="A1:X23"/>
  <sheetViews>
    <sheetView showGridLines="0" workbookViewId="0">
      <selection sqref="A1:S1"/>
    </sheetView>
  </sheetViews>
  <sheetFormatPr defaultColWidth="14.42578125" defaultRowHeight="15" customHeight="1" x14ac:dyDescent="0.2"/>
  <cols>
    <col min="1" max="1" width="5" customWidth="1"/>
    <col min="2" max="2" width="6.28515625" customWidth="1"/>
    <col min="3" max="22" width="5" customWidth="1"/>
    <col min="23" max="26" width="11.42578125" customWidth="1"/>
  </cols>
  <sheetData>
    <row r="1" spans="1:24" ht="12.75" customHeight="1" x14ac:dyDescent="0.2">
      <c r="A1" s="796" t="s">
        <v>837</v>
      </c>
      <c r="B1" s="775"/>
      <c r="C1" s="775"/>
      <c r="D1" s="775"/>
      <c r="E1" s="775"/>
      <c r="F1" s="775"/>
      <c r="G1" s="775"/>
      <c r="H1" s="775"/>
      <c r="I1" s="775"/>
      <c r="J1" s="775"/>
      <c r="K1" s="775"/>
      <c r="L1" s="775"/>
      <c r="M1" s="775"/>
      <c r="N1" s="775"/>
      <c r="O1" s="775"/>
      <c r="P1" s="775"/>
      <c r="Q1" s="775"/>
      <c r="R1" s="775"/>
      <c r="S1" s="775"/>
      <c r="T1" s="495"/>
      <c r="U1" s="409"/>
      <c r="V1" s="409"/>
      <c r="W1" s="409"/>
      <c r="X1" s="409"/>
    </row>
    <row r="2" spans="1:24" ht="12.75" customHeight="1" x14ac:dyDescent="0.2">
      <c r="A2" s="725"/>
      <c r="B2" s="726"/>
      <c r="C2" s="726"/>
      <c r="D2" s="726"/>
      <c r="E2" s="726"/>
      <c r="F2" s="726"/>
      <c r="G2" s="726"/>
      <c r="H2" s="726"/>
      <c r="I2" s="726"/>
      <c r="J2" s="726"/>
      <c r="K2" s="726"/>
      <c r="L2" s="726"/>
      <c r="M2" s="726"/>
      <c r="N2" s="726"/>
      <c r="O2" s="726"/>
      <c r="P2" s="726"/>
      <c r="Q2" s="726"/>
      <c r="R2" s="726"/>
      <c r="S2" s="727"/>
      <c r="T2" s="494"/>
      <c r="U2" s="8"/>
      <c r="V2" s="8"/>
      <c r="W2" s="8"/>
      <c r="X2" s="8"/>
    </row>
    <row r="3" spans="1:24" ht="12.75" customHeight="1" x14ac:dyDescent="0.2">
      <c r="A3" s="728"/>
      <c r="B3" s="205" t="s">
        <v>838</v>
      </c>
      <c r="C3" s="203"/>
      <c r="D3" s="203"/>
      <c r="E3" s="203"/>
      <c r="F3" s="203"/>
      <c r="G3" s="203"/>
      <c r="H3" s="203"/>
      <c r="I3" s="203"/>
      <c r="J3" s="203"/>
      <c r="K3" s="203"/>
      <c r="L3" s="203"/>
      <c r="M3" s="203"/>
      <c r="N3" s="203"/>
      <c r="O3" s="203"/>
      <c r="P3" s="203"/>
      <c r="Q3" s="203"/>
      <c r="R3" s="203"/>
      <c r="S3" s="730"/>
      <c r="T3" s="494"/>
      <c r="U3" s="57"/>
      <c r="V3" s="8"/>
      <c r="W3" s="8"/>
      <c r="X3" s="8"/>
    </row>
    <row r="4" spans="1:24" ht="12.75" customHeight="1" x14ac:dyDescent="0.2">
      <c r="A4" s="728"/>
      <c r="B4" s="205"/>
      <c r="C4" s="203"/>
      <c r="D4" s="203"/>
      <c r="E4" s="203"/>
      <c r="F4" s="203"/>
      <c r="G4" s="203"/>
      <c r="H4" s="203"/>
      <c r="I4" s="203"/>
      <c r="J4" s="203"/>
      <c r="K4" s="203"/>
      <c r="L4" s="203"/>
      <c r="M4" s="203"/>
      <c r="N4" s="203"/>
      <c r="O4" s="203"/>
      <c r="P4" s="203"/>
      <c r="Q4" s="203"/>
      <c r="R4" s="203"/>
      <c r="S4" s="730"/>
      <c r="T4" s="494"/>
      <c r="U4" s="57"/>
      <c r="V4" s="8"/>
      <c r="W4" s="8"/>
      <c r="X4" s="8"/>
    </row>
    <row r="5" spans="1:24" ht="12.75" customHeight="1" x14ac:dyDescent="0.2">
      <c r="A5" s="728"/>
      <c r="B5" s="206" t="s">
        <v>839</v>
      </c>
      <c r="C5" s="203"/>
      <c r="D5" s="203"/>
      <c r="E5" s="203"/>
      <c r="F5" s="203"/>
      <c r="G5" s="203"/>
      <c r="H5" s="203"/>
      <c r="I5" s="203"/>
      <c r="J5" s="203"/>
      <c r="K5" s="203"/>
      <c r="L5" s="203"/>
      <c r="M5" s="203"/>
      <c r="N5" s="203"/>
      <c r="O5" s="203"/>
      <c r="P5" s="203"/>
      <c r="Q5" s="203"/>
      <c r="R5" s="203"/>
      <c r="S5" s="730"/>
      <c r="T5" s="494"/>
      <c r="U5" s="57"/>
      <c r="V5" s="8"/>
      <c r="W5" s="8"/>
      <c r="X5" s="8"/>
    </row>
    <row r="6" spans="1:24" ht="12.75" customHeight="1" x14ac:dyDescent="0.2">
      <c r="A6" s="728"/>
      <c r="B6" s="205"/>
      <c r="C6" s="203"/>
      <c r="D6" s="203"/>
      <c r="E6" s="203"/>
      <c r="F6" s="203"/>
      <c r="G6" s="203"/>
      <c r="H6" s="203"/>
      <c r="I6" s="203"/>
      <c r="J6" s="203"/>
      <c r="K6" s="203"/>
      <c r="L6" s="203"/>
      <c r="M6" s="203"/>
      <c r="N6" s="203"/>
      <c r="O6" s="203"/>
      <c r="P6" s="203"/>
      <c r="Q6" s="203"/>
      <c r="R6" s="203"/>
      <c r="S6" s="730"/>
      <c r="T6" s="494"/>
      <c r="U6" s="8"/>
      <c r="V6" s="8"/>
      <c r="W6" s="8"/>
      <c r="X6" s="8"/>
    </row>
    <row r="7" spans="1:24" ht="12.75" customHeight="1" x14ac:dyDescent="0.2">
      <c r="A7" s="728"/>
      <c r="B7" s="205" t="s">
        <v>840</v>
      </c>
      <c r="C7" s="203"/>
      <c r="D7" s="203"/>
      <c r="E7" s="203"/>
      <c r="F7" s="203"/>
      <c r="G7" s="203"/>
      <c r="H7" s="203"/>
      <c r="I7" s="203"/>
      <c r="J7" s="203"/>
      <c r="K7" s="203"/>
      <c r="L7" s="203"/>
      <c r="M7" s="203"/>
      <c r="N7" s="203"/>
      <c r="O7" s="203"/>
      <c r="P7" s="203"/>
      <c r="Q7" s="203"/>
      <c r="R7" s="203"/>
      <c r="S7" s="730"/>
      <c r="T7" s="494"/>
      <c r="U7" s="8"/>
      <c r="V7" s="8"/>
      <c r="W7" s="8"/>
      <c r="X7" s="8"/>
    </row>
    <row r="8" spans="1:24" ht="12.75" customHeight="1" x14ac:dyDescent="0.2">
      <c r="A8" s="728"/>
      <c r="C8" s="203"/>
      <c r="D8" s="203"/>
      <c r="E8" s="203"/>
      <c r="F8" s="203"/>
      <c r="G8" s="203"/>
      <c r="H8" s="203"/>
      <c r="I8" s="203"/>
      <c r="J8" s="203"/>
      <c r="K8" s="203"/>
      <c r="L8" s="203"/>
      <c r="M8" s="203"/>
      <c r="N8" s="203"/>
      <c r="O8" s="203"/>
      <c r="P8" s="203"/>
      <c r="Q8" s="203"/>
      <c r="R8" s="203"/>
      <c r="S8" s="730"/>
      <c r="T8" s="494"/>
      <c r="U8" s="8"/>
      <c r="V8" s="8"/>
      <c r="W8" s="8"/>
      <c r="X8" s="8"/>
    </row>
    <row r="9" spans="1:24" ht="12.75" customHeight="1" x14ac:dyDescent="0.2">
      <c r="A9" s="728"/>
      <c r="B9" s="206" t="s">
        <v>841</v>
      </c>
      <c r="C9" s="203"/>
      <c r="D9" s="203"/>
      <c r="E9" s="203"/>
      <c r="F9" s="203"/>
      <c r="G9" s="203"/>
      <c r="H9" s="203"/>
      <c r="I9" s="203"/>
      <c r="J9" s="203"/>
      <c r="K9" s="203"/>
      <c r="L9" s="203"/>
      <c r="M9" s="203"/>
      <c r="N9" s="203"/>
      <c r="O9" s="203"/>
      <c r="P9" s="203"/>
      <c r="Q9" s="203"/>
      <c r="R9" s="203"/>
      <c r="S9" s="730"/>
      <c r="T9" s="494"/>
      <c r="U9" s="8"/>
      <c r="V9" s="8"/>
      <c r="W9" s="8"/>
      <c r="X9" s="8"/>
    </row>
    <row r="10" spans="1:24" ht="12.75" customHeight="1" x14ac:dyDescent="0.2">
      <c r="A10" s="728"/>
      <c r="B10" s="205"/>
      <c r="C10" s="203"/>
      <c r="D10" s="203"/>
      <c r="E10" s="203"/>
      <c r="F10" s="203"/>
      <c r="G10" s="203"/>
      <c r="H10" s="203"/>
      <c r="I10" s="203"/>
      <c r="J10" s="203"/>
      <c r="K10" s="203"/>
      <c r="L10" s="203"/>
      <c r="M10" s="203"/>
      <c r="N10" s="203"/>
      <c r="O10" s="203"/>
      <c r="P10" s="203"/>
      <c r="Q10" s="203"/>
      <c r="R10" s="203"/>
      <c r="S10" s="730"/>
      <c r="T10" s="494"/>
      <c r="U10" s="8"/>
      <c r="V10" s="8"/>
      <c r="W10" s="8"/>
      <c r="X10" s="8"/>
    </row>
    <row r="11" spans="1:24" ht="12.75" customHeight="1" x14ac:dyDescent="0.2">
      <c r="A11" s="728"/>
      <c r="B11" s="205" t="s">
        <v>842</v>
      </c>
      <c r="C11" s="203"/>
      <c r="D11" s="203"/>
      <c r="E11" s="203"/>
      <c r="F11" s="203"/>
      <c r="G11" s="203"/>
      <c r="H11" s="203"/>
      <c r="I11" s="203"/>
      <c r="J11" s="203"/>
      <c r="K11" s="203"/>
      <c r="L11" s="203"/>
      <c r="M11" s="203"/>
      <c r="N11" s="203"/>
      <c r="O11" s="203"/>
      <c r="P11" s="203"/>
      <c r="Q11" s="203"/>
      <c r="R11" s="203"/>
      <c r="S11" s="730"/>
      <c r="T11" s="494"/>
      <c r="U11" s="8"/>
      <c r="V11" s="8"/>
      <c r="W11" s="8"/>
      <c r="X11" s="8"/>
    </row>
    <row r="12" spans="1:24" ht="12.75" customHeight="1" x14ac:dyDescent="0.2">
      <c r="A12" s="728"/>
      <c r="C12" s="203"/>
      <c r="D12" s="203"/>
      <c r="E12" s="203"/>
      <c r="F12" s="203"/>
      <c r="G12" s="203"/>
      <c r="H12" s="203"/>
      <c r="I12" s="203"/>
      <c r="J12" s="203"/>
      <c r="K12" s="203"/>
      <c r="L12" s="203"/>
      <c r="M12" s="203"/>
      <c r="N12" s="203"/>
      <c r="O12" s="203"/>
      <c r="P12" s="203"/>
      <c r="Q12" s="203"/>
      <c r="R12" s="203"/>
      <c r="S12" s="730"/>
      <c r="T12" s="494"/>
      <c r="U12" s="8"/>
      <c r="V12" s="8"/>
      <c r="W12" s="8"/>
      <c r="X12" s="8"/>
    </row>
    <row r="13" spans="1:24" ht="12.75" customHeight="1" x14ac:dyDescent="0.2">
      <c r="A13" s="728"/>
      <c r="B13" s="207" t="s">
        <v>843</v>
      </c>
      <c r="C13" s="203"/>
      <c r="D13" s="203"/>
      <c r="E13" s="203"/>
      <c r="F13" s="203"/>
      <c r="G13" s="203"/>
      <c r="H13" s="203"/>
      <c r="I13" s="203"/>
      <c r="J13" s="203"/>
      <c r="K13" s="203"/>
      <c r="L13" s="203"/>
      <c r="M13" s="203"/>
      <c r="N13" s="203"/>
      <c r="O13" s="203"/>
      <c r="P13" s="203"/>
      <c r="Q13" s="203"/>
      <c r="R13" s="203"/>
      <c r="S13" s="730"/>
      <c r="T13" s="494"/>
      <c r="U13" s="8"/>
      <c r="V13" s="8"/>
      <c r="W13" s="8"/>
      <c r="X13" s="8"/>
    </row>
    <row r="14" spans="1:24" ht="12.75" customHeight="1" x14ac:dyDescent="0.2">
      <c r="A14" s="728"/>
      <c r="B14" s="207" t="s">
        <v>844</v>
      </c>
      <c r="C14" s="203"/>
      <c r="D14" s="203"/>
      <c r="E14" s="203"/>
      <c r="F14" s="203"/>
      <c r="G14" s="203"/>
      <c r="H14" s="203"/>
      <c r="I14" s="203"/>
      <c r="J14" s="203"/>
      <c r="K14" s="203"/>
      <c r="L14" s="203"/>
      <c r="M14" s="203"/>
      <c r="N14" s="203"/>
      <c r="O14" s="203"/>
      <c r="P14" s="203"/>
      <c r="Q14" s="203"/>
      <c r="R14" s="203"/>
      <c r="S14" s="730"/>
      <c r="T14" s="494"/>
      <c r="U14" s="8"/>
      <c r="V14" s="8"/>
      <c r="W14" s="8"/>
      <c r="X14" s="8"/>
    </row>
    <row r="15" spans="1:24" ht="12.75" customHeight="1" x14ac:dyDescent="0.2">
      <c r="A15" s="728"/>
      <c r="B15" s="208" t="s">
        <v>845</v>
      </c>
      <c r="C15" s="203"/>
      <c r="D15" s="203"/>
      <c r="E15" s="203"/>
      <c r="F15" s="203"/>
      <c r="G15" s="203"/>
      <c r="H15" s="203"/>
      <c r="I15" s="203"/>
      <c r="J15" s="203"/>
      <c r="K15" s="203"/>
      <c r="L15" s="203"/>
      <c r="M15" s="203"/>
      <c r="N15" s="203"/>
      <c r="O15" s="203"/>
      <c r="P15" s="203"/>
      <c r="Q15" s="203"/>
      <c r="R15" s="203"/>
      <c r="S15" s="730"/>
      <c r="T15" s="494"/>
      <c r="U15" s="8"/>
      <c r="V15" s="8"/>
      <c r="W15" s="8"/>
      <c r="X15" s="8"/>
    </row>
    <row r="16" spans="1:24" ht="12.75" customHeight="1" x14ac:dyDescent="0.2">
      <c r="A16" s="728"/>
      <c r="B16" s="57" t="s">
        <v>846</v>
      </c>
      <c r="C16" s="203"/>
      <c r="D16" s="203"/>
      <c r="E16" s="203"/>
      <c r="F16" s="203"/>
      <c r="G16" s="203"/>
      <c r="H16" s="203"/>
      <c r="I16" s="203"/>
      <c r="J16" s="203"/>
      <c r="K16" s="203"/>
      <c r="L16" s="203"/>
      <c r="M16" s="203"/>
      <c r="N16" s="203"/>
      <c r="O16" s="203"/>
      <c r="P16" s="203"/>
      <c r="Q16" s="203"/>
      <c r="R16" s="203"/>
      <c r="S16" s="730"/>
      <c r="T16" s="494"/>
      <c r="U16" s="8"/>
      <c r="V16" s="8"/>
      <c r="W16" s="8"/>
      <c r="X16" s="8"/>
    </row>
    <row r="17" spans="1:24" ht="12.75" customHeight="1" x14ac:dyDescent="0.2">
      <c r="A17" s="728"/>
      <c r="B17" s="57"/>
      <c r="C17" s="203"/>
      <c r="D17" s="203"/>
      <c r="E17" s="203"/>
      <c r="F17" s="203"/>
      <c r="G17" s="203"/>
      <c r="H17" s="203"/>
      <c r="I17" s="203"/>
      <c r="J17" s="203"/>
      <c r="K17" s="203"/>
      <c r="L17" s="203"/>
      <c r="M17" s="203"/>
      <c r="N17" s="203"/>
      <c r="O17" s="203"/>
      <c r="P17" s="203"/>
      <c r="Q17" s="203"/>
      <c r="R17" s="203"/>
      <c r="S17" s="730"/>
      <c r="T17" s="494"/>
      <c r="U17" s="8"/>
      <c r="V17" s="8"/>
      <c r="W17" s="8"/>
      <c r="X17" s="8"/>
    </row>
    <row r="18" spans="1:24" ht="12.75" customHeight="1" x14ac:dyDescent="0.2">
      <c r="A18" s="728"/>
      <c r="B18" s="734" t="s">
        <v>771</v>
      </c>
      <c r="C18" s="203"/>
      <c r="D18" s="203"/>
      <c r="E18" s="203"/>
      <c r="F18" s="203"/>
      <c r="G18" s="203"/>
      <c r="H18" s="203"/>
      <c r="I18" s="203"/>
      <c r="J18" s="203"/>
      <c r="K18" s="203"/>
      <c r="L18" s="203"/>
      <c r="M18" s="203"/>
      <c r="N18" s="203"/>
      <c r="O18" s="203"/>
      <c r="P18" s="203"/>
      <c r="Q18" s="203"/>
      <c r="R18" s="203"/>
      <c r="S18" s="730"/>
      <c r="T18" s="494"/>
      <c r="U18" s="8"/>
      <c r="V18" s="8"/>
      <c r="W18" s="8"/>
      <c r="X18" s="8"/>
    </row>
    <row r="19" spans="1:24" ht="12.75" customHeight="1" x14ac:dyDescent="0.2">
      <c r="A19" s="728"/>
      <c r="B19" s="205"/>
      <c r="C19" s="205"/>
      <c r="D19" s="203"/>
      <c r="E19" s="203"/>
      <c r="F19" s="203"/>
      <c r="G19" s="203"/>
      <c r="H19" s="203"/>
      <c r="I19" s="203"/>
      <c r="J19" s="203"/>
      <c r="K19" s="203"/>
      <c r="L19" s="203"/>
      <c r="M19" s="203"/>
      <c r="N19" s="203"/>
      <c r="O19" s="203"/>
      <c r="P19" s="203"/>
      <c r="Q19" s="203"/>
      <c r="R19" s="203"/>
      <c r="S19" s="730"/>
      <c r="T19" s="494"/>
      <c r="U19" s="8"/>
      <c r="V19" s="8"/>
      <c r="W19" s="8"/>
      <c r="X19" s="8"/>
    </row>
    <row r="20" spans="1:24" ht="12.75" customHeight="1" x14ac:dyDescent="0.2">
      <c r="A20" s="728"/>
      <c r="B20" s="205"/>
      <c r="C20" s="205"/>
      <c r="D20" s="203"/>
      <c r="E20" s="203"/>
      <c r="F20" s="203"/>
      <c r="G20" s="203"/>
      <c r="H20" s="203"/>
      <c r="I20" s="203"/>
      <c r="J20" s="203"/>
      <c r="K20" s="203"/>
      <c r="L20" s="203"/>
      <c r="M20" s="203"/>
      <c r="N20" s="203"/>
      <c r="O20" s="203"/>
      <c r="P20" s="203"/>
      <c r="Q20" s="203"/>
      <c r="R20" s="203"/>
      <c r="S20" s="730"/>
      <c r="T20" s="494"/>
      <c r="U20" s="8"/>
      <c r="V20" s="8"/>
      <c r="W20" s="8"/>
      <c r="X20" s="8"/>
    </row>
    <row r="21" spans="1:24" ht="12.75" customHeight="1" x14ac:dyDescent="0.2">
      <c r="A21" s="728"/>
      <c r="B21" s="203"/>
      <c r="C21" s="203"/>
      <c r="D21" s="203"/>
      <c r="E21" s="203"/>
      <c r="F21" s="203"/>
      <c r="G21" s="203"/>
      <c r="H21" s="203"/>
      <c r="I21" s="203"/>
      <c r="J21" s="203"/>
      <c r="K21" s="203"/>
      <c r="L21" s="203"/>
      <c r="M21" s="203"/>
      <c r="N21" s="203"/>
      <c r="O21" s="203"/>
      <c r="P21" s="203"/>
      <c r="Q21" s="203"/>
      <c r="R21" s="203"/>
      <c r="S21" s="730"/>
      <c r="T21" s="494"/>
      <c r="U21" s="8"/>
      <c r="V21" s="8"/>
      <c r="W21" s="8"/>
      <c r="X21" s="8"/>
    </row>
    <row r="22" spans="1:24" ht="12.75" customHeight="1" x14ac:dyDescent="0.2">
      <c r="R22" s="203"/>
      <c r="S22" s="730"/>
      <c r="T22" s="494"/>
      <c r="U22" s="8"/>
      <c r="V22" s="8"/>
      <c r="W22" s="8"/>
      <c r="X22" s="8"/>
    </row>
    <row r="23" spans="1:24" ht="12.75" customHeight="1" x14ac:dyDescent="0.2">
      <c r="R23" s="203"/>
      <c r="S23" s="730"/>
      <c r="T23" s="494"/>
      <c r="U23" s="8"/>
      <c r="V23" s="8"/>
      <c r="W23" s="8"/>
      <c r="X23" s="8"/>
    </row>
  </sheetData>
  <sheetProtection algorithmName="SHA-512" hashValue="RYnD1IsR9uG4c5lRhUvIJcOzSmFGAn+Muq8AXaaKqUNHweF/ns8ivF8WYa69NVAf58aqQnEy6UD//VyBK0d1Ow==" saltValue="+MKPtz/Vidnsyjks6sL9yA==" spinCount="100000" sheet="1" scenarios="1" insertHyperlinks="0"/>
  <mergeCells count="1">
    <mergeCell ref="A1:S1"/>
  </mergeCells>
  <hyperlinks>
    <hyperlink ref="B18" location="'T3.17.3 IA AI Plate'!A1" display="BACK" xr:uid="{00000000-0004-0000-2F00-000000000000}"/>
  </hyperlinks>
  <pageMargins left="0.39370078740157483" right="0.39370078740157483" top="0.39370078740157483" bottom="0.39370078740157483" header="0" footer="0"/>
  <pageSetup paperSize="9"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4">
    <pageSetUpPr fitToPage="1"/>
  </sheetPr>
  <dimension ref="A1:X30"/>
  <sheetViews>
    <sheetView showGridLines="0" topLeftCell="A4" workbookViewId="0">
      <selection sqref="A1:S1"/>
    </sheetView>
  </sheetViews>
  <sheetFormatPr defaultColWidth="14.42578125" defaultRowHeight="15" customHeight="1" x14ac:dyDescent="0.2"/>
  <cols>
    <col min="1" max="1" width="5" customWidth="1"/>
    <col min="2" max="2" width="5.85546875" customWidth="1"/>
    <col min="3" max="23" width="5" customWidth="1"/>
    <col min="24" max="26" width="11.42578125" customWidth="1"/>
  </cols>
  <sheetData>
    <row r="1" spans="1:24" ht="12.75" customHeight="1" x14ac:dyDescent="0.2">
      <c r="A1" s="796" t="s">
        <v>847</v>
      </c>
      <c r="B1" s="775"/>
      <c r="C1" s="775"/>
      <c r="D1" s="775"/>
      <c r="E1" s="775"/>
      <c r="F1" s="775"/>
      <c r="G1" s="775"/>
      <c r="H1" s="775"/>
      <c r="I1" s="775"/>
      <c r="J1" s="775"/>
      <c r="K1" s="775"/>
      <c r="L1" s="775"/>
      <c r="M1" s="775"/>
      <c r="N1" s="775"/>
      <c r="O1" s="775"/>
      <c r="P1" s="775"/>
      <c r="Q1" s="775"/>
      <c r="R1" s="775"/>
      <c r="S1" s="775"/>
      <c r="T1" s="495"/>
      <c r="U1" s="409"/>
      <c r="V1" s="409"/>
      <c r="W1" s="409"/>
      <c r="X1" s="409"/>
    </row>
    <row r="2" spans="1:24" ht="12.75" customHeight="1" x14ac:dyDescent="0.2">
      <c r="A2" s="725"/>
      <c r="B2" s="726"/>
      <c r="C2" s="726"/>
      <c r="D2" s="726"/>
      <c r="E2" s="726"/>
      <c r="F2" s="726"/>
      <c r="G2" s="726"/>
      <c r="H2" s="726"/>
      <c r="I2" s="726"/>
      <c r="J2" s="726"/>
      <c r="K2" s="726"/>
      <c r="L2" s="726"/>
      <c r="M2" s="726"/>
      <c r="N2" s="726"/>
      <c r="O2" s="726"/>
      <c r="P2" s="726"/>
      <c r="Q2" s="726"/>
      <c r="R2" s="726"/>
      <c r="S2" s="727"/>
      <c r="T2" s="494"/>
      <c r="U2" s="8"/>
      <c r="V2" s="8"/>
      <c r="W2" s="8"/>
      <c r="X2" s="8"/>
    </row>
    <row r="3" spans="1:24" ht="12.75" customHeight="1" x14ac:dyDescent="0.2">
      <c r="A3" s="728"/>
      <c r="B3" s="205" t="s">
        <v>848</v>
      </c>
      <c r="C3" s="203"/>
      <c r="D3" s="203"/>
      <c r="E3" s="203"/>
      <c r="F3" s="203"/>
      <c r="G3" s="203"/>
      <c r="H3" s="203"/>
      <c r="I3" s="203"/>
      <c r="J3" s="203"/>
      <c r="K3" s="203"/>
      <c r="L3" s="203"/>
      <c r="M3" s="203"/>
      <c r="N3" s="203"/>
      <c r="O3" s="203"/>
      <c r="P3" s="203"/>
      <c r="Q3" s="203"/>
      <c r="R3" s="203"/>
      <c r="S3" s="730"/>
      <c r="T3" s="494"/>
      <c r="U3" s="57"/>
      <c r="V3" s="8"/>
      <c r="W3" s="8"/>
      <c r="X3" s="8"/>
    </row>
    <row r="4" spans="1:24" ht="12.75" customHeight="1" x14ac:dyDescent="0.2">
      <c r="A4" s="728"/>
      <c r="B4" s="205"/>
      <c r="C4" s="203"/>
      <c r="D4" s="203"/>
      <c r="E4" s="203"/>
      <c r="F4" s="203"/>
      <c r="G4" s="203"/>
      <c r="H4" s="203"/>
      <c r="I4" s="203"/>
      <c r="J4" s="203"/>
      <c r="K4" s="203"/>
      <c r="L4" s="203"/>
      <c r="M4" s="203"/>
      <c r="N4" s="203"/>
      <c r="O4" s="203"/>
      <c r="P4" s="203"/>
      <c r="Q4" s="203"/>
      <c r="R4" s="203"/>
      <c r="S4" s="730"/>
      <c r="T4" s="494"/>
      <c r="U4" s="57"/>
      <c r="V4" s="8"/>
      <c r="W4" s="8"/>
      <c r="X4" s="8"/>
    </row>
    <row r="5" spans="1:24" ht="12.75" customHeight="1" x14ac:dyDescent="0.2">
      <c r="A5" s="728"/>
      <c r="B5" s="209" t="s">
        <v>849</v>
      </c>
      <c r="C5" s="203"/>
      <c r="D5" s="203"/>
      <c r="E5" s="203"/>
      <c r="F5" s="203"/>
      <c r="G5" s="203"/>
      <c r="H5" s="203"/>
      <c r="I5" s="203"/>
      <c r="J5" s="203"/>
      <c r="K5" s="203"/>
      <c r="L5" s="203"/>
      <c r="M5" s="203"/>
      <c r="N5" s="203"/>
      <c r="O5" s="203"/>
      <c r="P5" s="203"/>
      <c r="Q5" s="203"/>
      <c r="R5" s="203"/>
      <c r="S5" s="730"/>
      <c r="T5" s="494"/>
      <c r="U5" s="57"/>
      <c r="V5" s="8"/>
      <c r="W5" s="8"/>
      <c r="X5" s="8"/>
    </row>
    <row r="6" spans="1:24" ht="12.75" customHeight="1" x14ac:dyDescent="0.2">
      <c r="A6" s="728"/>
      <c r="B6" s="205"/>
      <c r="C6" s="203"/>
      <c r="D6" s="203"/>
      <c r="E6" s="203"/>
      <c r="F6" s="203"/>
      <c r="G6" s="203"/>
      <c r="H6" s="203"/>
      <c r="I6" s="203"/>
      <c r="J6" s="203"/>
      <c r="K6" s="203"/>
      <c r="L6" s="203"/>
      <c r="M6" s="203"/>
      <c r="N6" s="203"/>
      <c r="O6" s="203"/>
      <c r="P6" s="203"/>
      <c r="Q6" s="203"/>
      <c r="R6" s="203"/>
      <c r="S6" s="730"/>
      <c r="T6" s="494"/>
      <c r="U6" s="57"/>
      <c r="V6" s="8"/>
      <c r="W6" s="8"/>
      <c r="X6" s="8"/>
    </row>
    <row r="7" spans="1:24" ht="12.75" customHeight="1" x14ac:dyDescent="0.2">
      <c r="A7" s="728"/>
      <c r="B7" s="205"/>
      <c r="C7" s="203"/>
      <c r="D7" s="203"/>
      <c r="E7" s="203"/>
      <c r="F7" s="203"/>
      <c r="G7" s="203"/>
      <c r="H7" s="203"/>
      <c r="I7" s="203"/>
      <c r="J7" s="203"/>
      <c r="K7" s="203"/>
      <c r="L7" s="203"/>
      <c r="M7" s="203"/>
      <c r="N7" s="203"/>
      <c r="O7" s="203"/>
      <c r="P7" s="203"/>
      <c r="Q7" s="203"/>
      <c r="R7" s="203"/>
      <c r="S7" s="730"/>
      <c r="T7" s="494"/>
      <c r="U7" s="8"/>
      <c r="V7" s="8"/>
      <c r="W7" s="8"/>
      <c r="X7" s="8"/>
    </row>
    <row r="8" spans="1:24" ht="12.75" customHeight="1" x14ac:dyDescent="0.2">
      <c r="A8" s="728"/>
      <c r="B8" s="205" t="s">
        <v>850</v>
      </c>
      <c r="C8" s="203"/>
      <c r="D8" s="203"/>
      <c r="E8" s="203"/>
      <c r="F8" s="203"/>
      <c r="G8" s="203"/>
      <c r="H8" s="203"/>
      <c r="I8" s="203"/>
      <c r="J8" s="203"/>
      <c r="K8" s="203"/>
      <c r="L8" s="203"/>
      <c r="M8" s="203"/>
      <c r="N8" s="203"/>
      <c r="O8" s="203"/>
      <c r="P8" s="203"/>
      <c r="Q8" s="203"/>
      <c r="R8" s="203"/>
      <c r="S8" s="730"/>
      <c r="T8" s="494"/>
      <c r="U8" s="8"/>
      <c r="V8" s="8"/>
      <c r="W8" s="8"/>
      <c r="X8" s="8"/>
    </row>
    <row r="9" spans="1:24" ht="12.75" customHeight="1" x14ac:dyDescent="0.2">
      <c r="A9" s="728"/>
      <c r="B9" s="205" t="s">
        <v>851</v>
      </c>
      <c r="C9" s="203"/>
      <c r="D9" s="203"/>
      <c r="E9" s="203"/>
      <c r="F9" s="203"/>
      <c r="G9" s="203"/>
      <c r="H9" s="203"/>
      <c r="I9" s="203"/>
      <c r="J9" s="203"/>
      <c r="K9" s="203"/>
      <c r="L9" s="203"/>
      <c r="M9" s="203"/>
      <c r="N9" s="203"/>
      <c r="O9" s="203"/>
      <c r="P9" s="203"/>
      <c r="Q9" s="203"/>
      <c r="R9" s="203"/>
      <c r="S9" s="730"/>
      <c r="T9" s="494"/>
      <c r="U9" s="8"/>
      <c r="V9" s="8"/>
      <c r="W9" s="8"/>
      <c r="X9" s="8"/>
    </row>
    <row r="10" spans="1:24" ht="12.75" customHeight="1" x14ac:dyDescent="0.2">
      <c r="A10" s="728"/>
      <c r="B10" s="205"/>
      <c r="C10" s="203"/>
      <c r="D10" s="203"/>
      <c r="E10" s="203"/>
      <c r="F10" s="203"/>
      <c r="G10" s="203"/>
      <c r="H10" s="203"/>
      <c r="I10" s="203"/>
      <c r="J10" s="203"/>
      <c r="K10" s="203"/>
      <c r="L10" s="203"/>
      <c r="M10" s="203"/>
      <c r="N10" s="203"/>
      <c r="O10" s="203"/>
      <c r="P10" s="203"/>
      <c r="Q10" s="203"/>
      <c r="R10" s="203"/>
      <c r="S10" s="730"/>
      <c r="T10" s="494"/>
      <c r="U10" s="8"/>
      <c r="V10" s="8"/>
      <c r="W10" s="8"/>
      <c r="X10" s="8"/>
    </row>
    <row r="11" spans="1:24" ht="12.75" customHeight="1" x14ac:dyDescent="0.2">
      <c r="A11" s="728"/>
      <c r="B11" s="205" t="s">
        <v>852</v>
      </c>
      <c r="C11" s="203"/>
      <c r="D11" s="203"/>
      <c r="E11" s="203"/>
      <c r="F11" s="203"/>
      <c r="G11" s="203"/>
      <c r="H11" s="203"/>
      <c r="I11" s="203"/>
      <c r="J11" s="203"/>
      <c r="K11" s="203"/>
      <c r="L11" s="203"/>
      <c r="M11" s="203"/>
      <c r="N11" s="203"/>
      <c r="O11" s="203"/>
      <c r="P11" s="203"/>
      <c r="Q11" s="203"/>
      <c r="R11" s="203"/>
      <c r="S11" s="730"/>
      <c r="T11" s="494"/>
      <c r="U11" s="8"/>
      <c r="V11" s="8"/>
      <c r="W11" s="8"/>
      <c r="X11" s="8"/>
    </row>
    <row r="12" spans="1:24" ht="12.75" customHeight="1" x14ac:dyDescent="0.2">
      <c r="A12" s="728"/>
      <c r="B12" s="205" t="s">
        <v>853</v>
      </c>
      <c r="C12" s="203"/>
      <c r="D12" s="203"/>
      <c r="E12" s="203"/>
      <c r="F12" s="203"/>
      <c r="G12" s="203"/>
      <c r="H12" s="203"/>
      <c r="I12" s="203"/>
      <c r="J12" s="203"/>
      <c r="K12" s="203"/>
      <c r="L12" s="203"/>
      <c r="M12" s="203"/>
      <c r="N12" s="203"/>
      <c r="O12" s="203"/>
      <c r="P12" s="203"/>
      <c r="Q12" s="203"/>
      <c r="R12" s="203"/>
      <c r="S12" s="730"/>
      <c r="T12" s="494"/>
      <c r="U12" s="8"/>
      <c r="V12" s="8"/>
      <c r="W12" s="8"/>
      <c r="X12" s="8"/>
    </row>
    <row r="13" spans="1:24" ht="12.75" customHeight="1" x14ac:dyDescent="0.2">
      <c r="A13" s="728"/>
      <c r="C13" s="203"/>
      <c r="D13" s="203"/>
      <c r="E13" s="203"/>
      <c r="F13" s="203"/>
      <c r="G13" s="203"/>
      <c r="H13" s="203"/>
      <c r="I13" s="203"/>
      <c r="J13" s="203"/>
      <c r="K13" s="203"/>
      <c r="L13" s="203"/>
      <c r="M13" s="203"/>
      <c r="N13" s="203"/>
      <c r="O13" s="203"/>
      <c r="P13" s="203"/>
      <c r="Q13" s="203"/>
      <c r="R13" s="203"/>
      <c r="S13" s="730"/>
      <c r="T13" s="494"/>
      <c r="U13" s="8"/>
      <c r="V13" s="8"/>
      <c r="W13" s="8"/>
      <c r="X13" s="8"/>
    </row>
    <row r="14" spans="1:24" ht="12.75" customHeight="1" x14ac:dyDescent="0.2">
      <c r="A14" s="728"/>
      <c r="B14" s="205"/>
      <c r="C14" s="205" t="s">
        <v>854</v>
      </c>
      <c r="D14" s="203"/>
      <c r="E14" s="203"/>
      <c r="F14" s="203"/>
      <c r="G14" s="203"/>
      <c r="H14" s="203"/>
      <c r="I14" s="203"/>
      <c r="J14" s="203"/>
      <c r="K14" s="203"/>
      <c r="L14" s="203"/>
      <c r="M14" s="203"/>
      <c r="N14" s="203"/>
      <c r="O14" s="203"/>
      <c r="P14" s="203"/>
      <c r="Q14" s="203"/>
      <c r="R14" s="203"/>
      <c r="S14" s="730"/>
      <c r="T14" s="494"/>
      <c r="U14" s="8"/>
      <c r="V14" s="8"/>
      <c r="W14" s="8"/>
      <c r="X14" s="8"/>
    </row>
    <row r="15" spans="1:24" ht="12.75" customHeight="1" x14ac:dyDescent="0.2">
      <c r="A15" s="728"/>
      <c r="B15" s="205"/>
      <c r="C15" s="205" t="s">
        <v>855</v>
      </c>
      <c r="D15" s="203"/>
      <c r="E15" s="203"/>
      <c r="F15" s="203"/>
      <c r="G15" s="203"/>
      <c r="H15" s="203"/>
      <c r="I15" s="203"/>
      <c r="J15" s="203"/>
      <c r="K15" s="203"/>
      <c r="L15" s="203"/>
      <c r="M15" s="203"/>
      <c r="N15" s="203"/>
      <c r="O15" s="203"/>
      <c r="P15" s="203"/>
      <c r="Q15" s="203"/>
      <c r="R15" s="203"/>
      <c r="S15" s="730"/>
      <c r="T15" s="494"/>
      <c r="U15" s="8"/>
      <c r="V15" s="8"/>
      <c r="W15" s="8"/>
      <c r="X15" s="8"/>
    </row>
    <row r="16" spans="1:24" ht="12.75" customHeight="1" x14ac:dyDescent="0.2">
      <c r="A16" s="728"/>
      <c r="B16" s="57"/>
      <c r="C16" s="205" t="s">
        <v>856</v>
      </c>
      <c r="D16" s="203"/>
      <c r="E16" s="203"/>
      <c r="F16" s="203"/>
      <c r="G16" s="203"/>
      <c r="H16" s="203"/>
      <c r="I16" s="203"/>
      <c r="J16" s="203"/>
      <c r="K16" s="203"/>
      <c r="L16" s="203"/>
      <c r="M16" s="203"/>
      <c r="N16" s="203"/>
      <c r="O16" s="203"/>
      <c r="P16" s="203"/>
      <c r="Q16" s="203"/>
      <c r="R16" s="203"/>
      <c r="S16" s="730"/>
      <c r="T16" s="494"/>
      <c r="U16" s="8"/>
      <c r="V16" s="8"/>
      <c r="W16" s="8"/>
      <c r="X16" s="8"/>
    </row>
    <row r="17" spans="1:24" ht="12.75" customHeight="1" x14ac:dyDescent="0.2">
      <c r="A17" s="728"/>
      <c r="B17" s="57"/>
      <c r="C17" s="203"/>
      <c r="D17" s="203"/>
      <c r="E17" s="203"/>
      <c r="F17" s="203"/>
      <c r="G17" s="203"/>
      <c r="H17" s="203"/>
      <c r="I17" s="203"/>
      <c r="J17" s="203"/>
      <c r="K17" s="203"/>
      <c r="L17" s="203"/>
      <c r="M17" s="203"/>
      <c r="N17" s="203"/>
      <c r="O17" s="203"/>
      <c r="P17" s="203"/>
      <c r="Q17" s="203"/>
      <c r="R17" s="203"/>
      <c r="S17" s="730"/>
      <c r="T17" s="494"/>
      <c r="U17" s="8"/>
      <c r="V17" s="8"/>
      <c r="W17" s="8"/>
      <c r="X17" s="8"/>
    </row>
    <row r="18" spans="1:24" ht="12.75" customHeight="1" x14ac:dyDescent="0.2">
      <c r="A18" s="728"/>
      <c r="B18" s="208" t="s">
        <v>857</v>
      </c>
      <c r="C18" s="203"/>
      <c r="D18" s="203"/>
      <c r="E18" s="203"/>
      <c r="F18" s="203"/>
      <c r="G18" s="203"/>
      <c r="H18" s="203"/>
      <c r="I18" s="203"/>
      <c r="J18" s="203"/>
      <c r="K18" s="203"/>
      <c r="L18" s="203"/>
      <c r="M18" s="203"/>
      <c r="N18" s="203"/>
      <c r="O18" s="203"/>
      <c r="P18" s="203"/>
      <c r="Q18" s="203"/>
      <c r="R18" s="203"/>
      <c r="S18" s="730"/>
      <c r="T18" s="494"/>
      <c r="U18" s="8"/>
      <c r="V18" s="8"/>
      <c r="W18" s="8"/>
      <c r="X18" s="8"/>
    </row>
    <row r="19" spans="1:24" ht="12.75" customHeight="1" x14ac:dyDescent="0.2">
      <c r="A19" s="728"/>
      <c r="B19" s="205" t="s">
        <v>858</v>
      </c>
      <c r="C19" s="203"/>
      <c r="D19" s="203"/>
      <c r="E19" s="203"/>
      <c r="F19" s="203"/>
      <c r="G19" s="203"/>
      <c r="H19" s="203"/>
      <c r="I19" s="203"/>
      <c r="J19" s="203"/>
      <c r="K19" s="203"/>
      <c r="L19" s="203"/>
      <c r="M19" s="203"/>
      <c r="N19" s="203"/>
      <c r="O19" s="203"/>
      <c r="P19" s="203"/>
      <c r="Q19" s="203"/>
      <c r="R19" s="203"/>
      <c r="S19" s="730"/>
      <c r="T19" s="494"/>
      <c r="U19" s="8"/>
      <c r="V19" s="8"/>
      <c r="W19" s="8"/>
      <c r="X19" s="8"/>
    </row>
    <row r="20" spans="1:24" ht="12.75" customHeight="1" x14ac:dyDescent="0.2">
      <c r="A20" s="728"/>
      <c r="B20" s="205"/>
      <c r="C20" s="203"/>
      <c r="D20" s="203"/>
      <c r="E20" s="203"/>
      <c r="F20" s="203"/>
      <c r="G20" s="203"/>
      <c r="H20" s="203"/>
      <c r="I20" s="203"/>
      <c r="J20" s="203"/>
      <c r="K20" s="203"/>
      <c r="L20" s="203"/>
      <c r="M20" s="203"/>
      <c r="N20" s="203"/>
      <c r="O20" s="203"/>
      <c r="P20" s="203"/>
      <c r="Q20" s="203"/>
      <c r="R20" s="203"/>
      <c r="S20" s="730"/>
      <c r="T20" s="494"/>
      <c r="U20" s="8"/>
      <c r="V20" s="8"/>
      <c r="W20" s="8"/>
      <c r="X20" s="8"/>
    </row>
    <row r="21" spans="1:24" ht="12.75" customHeight="1" x14ac:dyDescent="0.2">
      <c r="A21" s="728"/>
      <c r="B21" s="205" t="s">
        <v>859</v>
      </c>
      <c r="C21" s="203"/>
      <c r="D21" s="203"/>
      <c r="E21" s="203"/>
      <c r="F21" s="203"/>
      <c r="G21" s="203"/>
      <c r="H21" s="203"/>
      <c r="I21" s="203"/>
      <c r="J21" s="203"/>
      <c r="K21" s="203"/>
      <c r="L21" s="203"/>
      <c r="M21" s="203"/>
      <c r="N21" s="203"/>
      <c r="O21" s="203"/>
      <c r="P21" s="203"/>
      <c r="Q21" s="203"/>
      <c r="R21" s="203"/>
      <c r="S21" s="730"/>
      <c r="T21" s="494"/>
      <c r="U21" s="8"/>
      <c r="V21" s="8"/>
      <c r="W21" s="8"/>
      <c r="X21" s="8"/>
    </row>
    <row r="22" spans="1:24" ht="12.75" customHeight="1" x14ac:dyDescent="0.2">
      <c r="A22" s="728"/>
      <c r="C22" s="203"/>
      <c r="D22" s="203"/>
      <c r="E22" s="203"/>
      <c r="F22" s="203"/>
      <c r="G22" s="203"/>
      <c r="H22" s="203"/>
      <c r="I22" s="203"/>
      <c r="J22" s="203"/>
      <c r="K22" s="203"/>
      <c r="L22" s="203"/>
      <c r="M22" s="203"/>
      <c r="N22" s="203"/>
      <c r="O22" s="203"/>
      <c r="P22" s="203"/>
      <c r="Q22" s="203"/>
      <c r="R22" s="203"/>
      <c r="S22" s="730"/>
      <c r="T22" s="494"/>
      <c r="U22" s="8"/>
      <c r="V22" s="8"/>
      <c r="W22" s="8"/>
      <c r="X22" s="8"/>
    </row>
    <row r="23" spans="1:24" ht="12.75" customHeight="1" x14ac:dyDescent="0.2">
      <c r="A23" s="728"/>
      <c r="B23" s="205"/>
      <c r="C23" s="203"/>
      <c r="D23" s="203"/>
      <c r="E23" s="203"/>
      <c r="F23" s="203"/>
      <c r="G23" s="203"/>
      <c r="H23" s="203"/>
      <c r="I23" s="203"/>
      <c r="J23" s="203"/>
      <c r="K23" s="203"/>
      <c r="L23" s="203"/>
      <c r="M23" s="203"/>
      <c r="N23" s="203"/>
      <c r="O23" s="203"/>
      <c r="P23" s="203"/>
      <c r="Q23" s="203"/>
      <c r="R23" s="203"/>
      <c r="S23" s="730"/>
      <c r="T23" s="494"/>
      <c r="U23" s="8"/>
      <c r="V23" s="8"/>
      <c r="W23" s="8"/>
      <c r="X23" s="8"/>
    </row>
    <row r="24" spans="1:24" ht="12.75" customHeight="1" x14ac:dyDescent="0.2">
      <c r="A24" s="728"/>
      <c r="B24" s="205"/>
      <c r="C24" s="203"/>
      <c r="D24" s="203"/>
      <c r="E24" s="203"/>
      <c r="F24" s="203"/>
      <c r="G24" s="203"/>
      <c r="H24" s="203"/>
      <c r="I24" s="203"/>
      <c r="J24" s="203"/>
      <c r="K24" s="203"/>
      <c r="L24" s="203"/>
      <c r="M24" s="203"/>
      <c r="N24" s="203"/>
      <c r="O24" s="203"/>
      <c r="P24" s="203"/>
      <c r="Q24" s="203"/>
      <c r="R24" s="203"/>
      <c r="S24" s="730"/>
      <c r="T24" s="494"/>
      <c r="U24" s="8"/>
      <c r="V24" s="8"/>
      <c r="W24" s="8"/>
      <c r="X24" s="8"/>
    </row>
    <row r="25" spans="1:24" ht="12.75" customHeight="1" x14ac:dyDescent="0.2">
      <c r="A25" s="728"/>
      <c r="B25" s="295" t="s">
        <v>771</v>
      </c>
      <c r="C25" s="203"/>
      <c r="D25" s="203"/>
      <c r="E25" s="203"/>
      <c r="F25" s="203"/>
      <c r="G25" s="203"/>
      <c r="H25" s="203"/>
      <c r="I25" s="203"/>
      <c r="J25" s="203"/>
      <c r="K25" s="203"/>
      <c r="L25" s="203"/>
      <c r="M25" s="203"/>
      <c r="N25" s="203"/>
      <c r="O25" s="203"/>
      <c r="P25" s="203"/>
      <c r="Q25" s="203"/>
      <c r="R25" s="203"/>
      <c r="S25" s="730"/>
      <c r="T25" s="494"/>
      <c r="U25" s="8"/>
      <c r="V25" s="8"/>
      <c r="W25" s="8"/>
      <c r="X25" s="8"/>
    </row>
    <row r="26" spans="1:24" ht="12.75" customHeight="1" x14ac:dyDescent="0.2">
      <c r="A26" s="728"/>
      <c r="B26" s="57"/>
      <c r="C26" s="203"/>
      <c r="D26" s="203"/>
      <c r="E26" s="203"/>
      <c r="F26" s="203"/>
      <c r="G26" s="203"/>
      <c r="H26" s="203"/>
      <c r="I26" s="203"/>
      <c r="J26" s="203"/>
      <c r="K26" s="203"/>
      <c r="L26" s="203"/>
      <c r="M26" s="203"/>
      <c r="N26" s="203"/>
      <c r="O26" s="203"/>
      <c r="P26" s="203"/>
      <c r="Q26" s="203"/>
      <c r="R26" s="203"/>
      <c r="S26" s="730"/>
      <c r="T26" s="494"/>
      <c r="U26" s="8"/>
      <c r="V26" s="8"/>
      <c r="W26" s="8"/>
      <c r="X26" s="8"/>
    </row>
    <row r="27" spans="1:24" ht="12.75" customHeight="1" x14ac:dyDescent="0.2">
      <c r="A27" s="728"/>
      <c r="B27" s="57"/>
      <c r="C27" s="203"/>
      <c r="D27" s="203"/>
      <c r="E27" s="203"/>
      <c r="F27" s="203"/>
      <c r="G27" s="203"/>
      <c r="H27" s="203"/>
      <c r="I27" s="203"/>
      <c r="J27" s="203"/>
      <c r="K27" s="203"/>
      <c r="L27" s="203"/>
      <c r="M27" s="203"/>
      <c r="N27" s="203"/>
      <c r="O27" s="203"/>
      <c r="P27" s="203"/>
      <c r="Q27" s="203"/>
      <c r="R27" s="203"/>
      <c r="S27" s="730"/>
      <c r="T27" s="494"/>
      <c r="U27" s="8"/>
      <c r="V27" s="8"/>
      <c r="W27" s="8"/>
      <c r="X27" s="8"/>
    </row>
    <row r="28" spans="1:24" ht="12.75" customHeight="1" x14ac:dyDescent="0.2">
      <c r="A28" s="728"/>
      <c r="B28" s="205"/>
      <c r="C28" s="203"/>
      <c r="D28" s="203"/>
      <c r="E28" s="203"/>
      <c r="F28" s="203"/>
      <c r="G28" s="203"/>
      <c r="H28" s="203"/>
      <c r="I28" s="203"/>
      <c r="J28" s="203"/>
      <c r="K28" s="203"/>
      <c r="L28" s="203"/>
      <c r="M28" s="203"/>
      <c r="N28" s="203"/>
      <c r="O28" s="203"/>
      <c r="P28" s="203"/>
      <c r="Q28" s="203"/>
      <c r="R28" s="203"/>
      <c r="S28" s="730"/>
      <c r="T28" s="494"/>
      <c r="U28" s="8"/>
      <c r="V28" s="8"/>
      <c r="W28" s="8"/>
      <c r="X28" s="8"/>
    </row>
    <row r="29" spans="1:24" ht="12.75" customHeight="1" x14ac:dyDescent="0.2">
      <c r="A29" s="728"/>
      <c r="B29" s="205"/>
      <c r="C29" s="205"/>
      <c r="D29" s="203"/>
      <c r="E29" s="203"/>
      <c r="F29" s="203"/>
      <c r="G29" s="203"/>
      <c r="H29" s="203"/>
      <c r="I29" s="203"/>
      <c r="J29" s="203"/>
      <c r="K29" s="203"/>
      <c r="L29" s="203"/>
      <c r="M29" s="203"/>
      <c r="N29" s="203"/>
      <c r="O29" s="203"/>
      <c r="P29" s="203"/>
      <c r="Q29" s="203"/>
      <c r="R29" s="203"/>
      <c r="S29" s="730"/>
      <c r="T29" s="494"/>
      <c r="U29" s="8"/>
      <c r="V29" s="8"/>
      <c r="W29" s="8"/>
      <c r="X29" s="8"/>
    </row>
    <row r="30" spans="1:24" ht="12.75" customHeight="1" x14ac:dyDescent="0.2">
      <c r="A30" s="728"/>
      <c r="B30" s="203"/>
      <c r="C30" s="203"/>
      <c r="D30" s="203"/>
      <c r="E30" s="203"/>
      <c r="F30" s="203"/>
      <c r="G30" s="203"/>
      <c r="H30" s="203"/>
      <c r="I30" s="203"/>
      <c r="J30" s="203"/>
      <c r="K30" s="203"/>
      <c r="L30" s="203"/>
      <c r="M30" s="203"/>
      <c r="N30" s="203"/>
      <c r="O30" s="203"/>
      <c r="P30" s="203"/>
      <c r="Q30" s="203"/>
      <c r="R30" s="203"/>
      <c r="S30" s="730"/>
      <c r="T30" s="494"/>
      <c r="U30" s="8"/>
      <c r="V30" s="8"/>
      <c r="W30" s="8"/>
      <c r="X30" s="8"/>
    </row>
  </sheetData>
  <sheetProtection algorithmName="SHA-512" hashValue="4STs1cUczbqjMaVCungaxPmSbj2cy+D/ivFyEMZOCoFqD4wtyl5zO0xMu0oAm52b51fbqAuZvM5dBg0PDytfEw==" saltValue="UVJyzPsMaE4eS6HLftWGNQ==" spinCount="100000" sheet="1" scenarios="1" insertHyperlinks="0"/>
  <mergeCells count="1">
    <mergeCell ref="A1:S1"/>
  </mergeCells>
  <hyperlinks>
    <hyperlink ref="B25" location="'T3.15 T3.6 SIS'!A1" display="BACK" xr:uid="{00000000-0004-0000-3000-000000000000}"/>
  </hyperlinks>
  <pageMargins left="0.39370078740157483" right="0.39370078740157483" top="0.39370078740157483" bottom="0.39370078740157483" header="0" footer="0"/>
  <pageSetup paperSize="9" orientation="portrait"/>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45">
    <pageSetUpPr fitToPage="1"/>
  </sheetPr>
  <dimension ref="A1:X51"/>
  <sheetViews>
    <sheetView showGridLines="0" topLeftCell="A11" workbookViewId="0">
      <selection activeCell="C46" sqref="C46"/>
    </sheetView>
  </sheetViews>
  <sheetFormatPr defaultColWidth="14.42578125" defaultRowHeight="15" customHeight="1" x14ac:dyDescent="0.2"/>
  <cols>
    <col min="1" max="2" width="5" customWidth="1"/>
    <col min="3" max="3" width="6.5703125" customWidth="1"/>
    <col min="4" max="23" width="5" customWidth="1"/>
    <col min="24" max="26" width="11.42578125" customWidth="1"/>
  </cols>
  <sheetData>
    <row r="1" spans="1:24" ht="12.75" customHeight="1" x14ac:dyDescent="0.2">
      <c r="A1" s="796" t="s">
        <v>860</v>
      </c>
      <c r="B1" s="775"/>
      <c r="C1" s="775"/>
      <c r="D1" s="775"/>
      <c r="E1" s="775"/>
      <c r="F1" s="775"/>
      <c r="G1" s="775"/>
      <c r="H1" s="775"/>
      <c r="I1" s="775"/>
      <c r="J1" s="775"/>
      <c r="K1" s="775"/>
      <c r="L1" s="775"/>
      <c r="M1" s="775"/>
      <c r="N1" s="775"/>
      <c r="O1" s="775"/>
      <c r="P1" s="775"/>
      <c r="Q1" s="775"/>
      <c r="R1" s="775"/>
      <c r="S1" s="775"/>
      <c r="T1" s="495"/>
      <c r="U1" s="409"/>
      <c r="V1" s="409"/>
      <c r="W1" s="409"/>
      <c r="X1" s="409"/>
    </row>
    <row r="2" spans="1:24" ht="12.75" customHeight="1" x14ac:dyDescent="0.2">
      <c r="A2" s="725"/>
      <c r="B2" s="726"/>
      <c r="C2" s="726"/>
      <c r="D2" s="726"/>
      <c r="E2" s="726"/>
      <c r="F2" s="726"/>
      <c r="G2" s="726"/>
      <c r="H2" s="726"/>
      <c r="I2" s="726"/>
      <c r="J2" s="726"/>
      <c r="K2" s="726"/>
      <c r="L2" s="726"/>
      <c r="M2" s="726"/>
      <c r="N2" s="726"/>
      <c r="O2" s="726"/>
      <c r="P2" s="726"/>
      <c r="Q2" s="726"/>
      <c r="R2" s="726"/>
      <c r="S2" s="727"/>
      <c r="T2" s="494"/>
      <c r="U2" s="8"/>
      <c r="V2" s="8"/>
      <c r="W2" s="8"/>
      <c r="X2" s="8"/>
    </row>
    <row r="3" spans="1:24" ht="12.75" customHeight="1" x14ac:dyDescent="0.2">
      <c r="A3" s="728"/>
      <c r="B3" s="57" t="s">
        <v>861</v>
      </c>
      <c r="C3" s="203"/>
      <c r="D3" s="203"/>
      <c r="E3" s="203"/>
      <c r="F3" s="203"/>
      <c r="G3" s="203"/>
      <c r="H3" s="203"/>
      <c r="I3" s="203"/>
      <c r="J3" s="203"/>
      <c r="K3" s="203"/>
      <c r="L3" s="203"/>
      <c r="M3" s="203"/>
      <c r="N3" s="203"/>
      <c r="O3" s="203"/>
      <c r="P3" s="203"/>
      <c r="Q3" s="203"/>
      <c r="R3" s="203"/>
      <c r="S3" s="730"/>
      <c r="T3" s="494"/>
      <c r="U3" s="57"/>
      <c r="V3" s="8"/>
      <c r="W3" s="8"/>
      <c r="X3" s="8"/>
    </row>
    <row r="4" spans="1:24" ht="12.75" customHeight="1" x14ac:dyDescent="0.2">
      <c r="A4" s="728"/>
      <c r="B4" s="205" t="s">
        <v>862</v>
      </c>
      <c r="C4" s="203"/>
      <c r="D4" s="203"/>
      <c r="E4" s="203"/>
      <c r="F4" s="203"/>
      <c r="G4" s="203"/>
      <c r="H4" s="203"/>
      <c r="I4" s="203"/>
      <c r="J4" s="203"/>
      <c r="K4" s="203"/>
      <c r="L4" s="203"/>
      <c r="M4" s="203"/>
      <c r="N4" s="203"/>
      <c r="O4" s="203"/>
      <c r="P4" s="203"/>
      <c r="Q4" s="203"/>
      <c r="R4" s="203"/>
      <c r="S4" s="730"/>
      <c r="T4" s="494"/>
      <c r="U4" s="57"/>
      <c r="V4" s="8"/>
      <c r="W4" s="8"/>
      <c r="X4" s="8"/>
    </row>
    <row r="5" spans="1:24" ht="12.75" customHeight="1" x14ac:dyDescent="0.2">
      <c r="A5" s="728"/>
      <c r="B5" s="23" t="s">
        <v>863</v>
      </c>
      <c r="C5" s="203"/>
      <c r="D5" s="203"/>
      <c r="E5" s="203"/>
      <c r="F5" s="203"/>
      <c r="G5" s="203"/>
      <c r="H5" s="203"/>
      <c r="I5" s="203"/>
      <c r="J5" s="203"/>
      <c r="K5" s="203"/>
      <c r="L5" s="203"/>
      <c r="M5" s="203"/>
      <c r="N5" s="203"/>
      <c r="O5" s="203"/>
      <c r="P5" s="203"/>
      <c r="Q5" s="203"/>
      <c r="R5" s="203"/>
      <c r="S5" s="730"/>
      <c r="T5" s="494"/>
      <c r="U5" s="57"/>
      <c r="V5" s="8"/>
      <c r="W5" s="8"/>
      <c r="X5" s="8"/>
    </row>
    <row r="6" spans="1:24" ht="12.75" customHeight="1" x14ac:dyDescent="0.2">
      <c r="A6" s="728"/>
      <c r="C6" s="203"/>
      <c r="D6" s="203"/>
      <c r="E6" s="203"/>
      <c r="F6" s="203"/>
      <c r="G6" s="203"/>
      <c r="H6" s="203"/>
      <c r="I6" s="203"/>
      <c r="J6" s="203"/>
      <c r="K6" s="203"/>
      <c r="L6" s="203"/>
      <c r="M6" s="203"/>
      <c r="N6" s="203"/>
      <c r="O6" s="203"/>
      <c r="P6" s="203"/>
      <c r="Q6" s="203"/>
      <c r="R6" s="203"/>
      <c r="S6" s="730"/>
      <c r="T6" s="494"/>
      <c r="U6" s="8"/>
      <c r="V6" s="8"/>
      <c r="W6" s="8"/>
      <c r="X6" s="8"/>
    </row>
    <row r="7" spans="1:24" ht="12.75" customHeight="1" x14ac:dyDescent="0.2">
      <c r="A7" s="728"/>
      <c r="B7" s="210" t="s">
        <v>864</v>
      </c>
      <c r="C7" s="203"/>
      <c r="D7" s="203"/>
      <c r="E7" s="203"/>
      <c r="F7" s="203"/>
      <c r="G7" s="203"/>
      <c r="H7" s="203"/>
      <c r="I7" s="203"/>
      <c r="J7" s="203"/>
      <c r="K7" s="203"/>
      <c r="L7" s="203"/>
      <c r="M7" s="203"/>
      <c r="N7" s="203"/>
      <c r="O7" s="203"/>
      <c r="P7" s="203"/>
      <c r="Q7" s="203"/>
      <c r="R7" s="203"/>
      <c r="S7" s="730"/>
      <c r="T7" s="494"/>
      <c r="U7" s="8"/>
      <c r="V7" s="8"/>
      <c r="W7" s="8"/>
      <c r="X7" s="8"/>
    </row>
    <row r="8" spans="1:24" ht="12.75" customHeight="1" x14ac:dyDescent="0.2">
      <c r="A8" s="728"/>
      <c r="C8" s="203"/>
      <c r="D8" s="203"/>
      <c r="E8" s="203"/>
      <c r="F8" s="203"/>
      <c r="G8" s="203"/>
      <c r="H8" s="203"/>
      <c r="I8" s="203"/>
      <c r="J8" s="203"/>
      <c r="K8" s="203"/>
      <c r="L8" s="203"/>
      <c r="M8" s="203"/>
      <c r="N8" s="203"/>
      <c r="O8" s="203"/>
      <c r="P8" s="203"/>
      <c r="Q8" s="203"/>
      <c r="R8" s="203"/>
      <c r="S8" s="730"/>
      <c r="T8" s="494"/>
      <c r="U8" s="8"/>
      <c r="V8" s="8"/>
      <c r="W8" s="8"/>
      <c r="X8" s="8"/>
    </row>
    <row r="9" spans="1:24" ht="12.75" customHeight="1" x14ac:dyDescent="0.2">
      <c r="A9" s="728"/>
      <c r="B9" s="205" t="s">
        <v>865</v>
      </c>
      <c r="C9" s="203"/>
      <c r="D9" s="203"/>
      <c r="E9" s="203"/>
      <c r="F9" s="203"/>
      <c r="G9" s="203"/>
      <c r="H9" s="203"/>
      <c r="I9" s="203"/>
      <c r="J9" s="203"/>
      <c r="K9" s="203"/>
      <c r="L9" s="203"/>
      <c r="M9" s="203"/>
      <c r="N9" s="203"/>
      <c r="O9" s="203"/>
      <c r="P9" s="203"/>
      <c r="Q9" s="203"/>
      <c r="R9" s="203"/>
      <c r="S9" s="730"/>
      <c r="T9" s="494"/>
      <c r="U9" s="8"/>
      <c r="V9" s="8"/>
      <c r="W9" s="8"/>
      <c r="X9" s="8"/>
    </row>
    <row r="10" spans="1:24" ht="12.75" customHeight="1" x14ac:dyDescent="0.2">
      <c r="A10" s="728"/>
      <c r="B10" s="205" t="s">
        <v>866</v>
      </c>
      <c r="C10" s="203"/>
      <c r="D10" s="203"/>
      <c r="E10" s="203"/>
      <c r="F10" s="203"/>
      <c r="G10" s="203"/>
      <c r="H10" s="203"/>
      <c r="I10" s="203"/>
      <c r="J10" s="203"/>
      <c r="K10" s="203"/>
      <c r="L10" s="203"/>
      <c r="M10" s="203"/>
      <c r="N10" s="203"/>
      <c r="O10" s="203"/>
      <c r="P10" s="203"/>
      <c r="Q10" s="203"/>
      <c r="R10" s="203"/>
      <c r="S10" s="730"/>
      <c r="T10" s="494"/>
      <c r="U10" s="8"/>
      <c r="V10" s="8"/>
      <c r="W10" s="8"/>
      <c r="X10" s="8"/>
    </row>
    <row r="11" spans="1:24" ht="12.75" customHeight="1" x14ac:dyDescent="0.2">
      <c r="A11" s="728"/>
      <c r="C11" s="203"/>
      <c r="D11" s="203"/>
      <c r="E11" s="203"/>
      <c r="F11" s="203"/>
      <c r="G11" s="203"/>
      <c r="H11" s="203"/>
      <c r="I11" s="203"/>
      <c r="J11" s="203"/>
      <c r="K11" s="203"/>
      <c r="L11" s="203"/>
      <c r="M11" s="203"/>
      <c r="N11" s="203"/>
      <c r="O11" s="203"/>
      <c r="P11" s="203"/>
      <c r="Q11" s="203"/>
      <c r="R11" s="203"/>
      <c r="S11" s="730"/>
      <c r="T11" s="494"/>
      <c r="U11" s="8"/>
      <c r="V11" s="8"/>
      <c r="W11" s="8"/>
      <c r="X11" s="8"/>
    </row>
    <row r="12" spans="1:24" ht="12.75" customHeight="1" x14ac:dyDescent="0.2">
      <c r="A12" s="728"/>
      <c r="B12" s="205" t="s">
        <v>867</v>
      </c>
      <c r="C12" s="203"/>
      <c r="D12" s="203"/>
      <c r="E12" s="203"/>
      <c r="F12" s="203"/>
      <c r="G12" s="203"/>
      <c r="H12" s="203"/>
      <c r="I12" s="203"/>
      <c r="J12" s="203"/>
      <c r="K12" s="203"/>
      <c r="L12" s="203"/>
      <c r="M12" s="203"/>
      <c r="N12" s="203"/>
      <c r="O12" s="203"/>
      <c r="P12" s="203"/>
      <c r="Q12" s="203"/>
      <c r="R12" s="203"/>
      <c r="S12" s="730"/>
      <c r="T12" s="494"/>
      <c r="U12" s="8"/>
      <c r="V12" s="8"/>
      <c r="W12" s="8"/>
      <c r="X12" s="8"/>
    </row>
    <row r="13" spans="1:24" ht="12.75" customHeight="1" x14ac:dyDescent="0.2">
      <c r="A13" s="728"/>
      <c r="B13" s="205"/>
      <c r="C13" s="203"/>
      <c r="D13" s="203"/>
      <c r="E13" s="203"/>
      <c r="F13" s="203"/>
      <c r="G13" s="203"/>
      <c r="H13" s="203"/>
      <c r="I13" s="203"/>
      <c r="J13" s="203"/>
      <c r="K13" s="203"/>
      <c r="L13" s="203"/>
      <c r="M13" s="203"/>
      <c r="N13" s="203"/>
      <c r="O13" s="203"/>
      <c r="P13" s="203"/>
      <c r="Q13" s="203"/>
      <c r="R13" s="203"/>
      <c r="S13" s="730"/>
      <c r="T13" s="494"/>
      <c r="U13" s="8"/>
      <c r="V13" s="8"/>
      <c r="W13" s="8"/>
      <c r="X13" s="8"/>
    </row>
    <row r="14" spans="1:24" ht="12.75" customHeight="1" x14ac:dyDescent="0.2">
      <c r="A14" s="728"/>
      <c r="B14" s="205"/>
      <c r="C14" s="203"/>
      <c r="D14" s="203"/>
      <c r="E14" s="203"/>
      <c r="F14" s="203"/>
      <c r="G14" s="203"/>
      <c r="H14" s="203"/>
      <c r="I14" s="203"/>
      <c r="J14" s="203"/>
      <c r="K14" s="203"/>
      <c r="L14" s="203"/>
      <c r="M14" s="203"/>
      <c r="N14" s="203"/>
      <c r="O14" s="203"/>
      <c r="P14" s="203"/>
      <c r="Q14" s="203"/>
      <c r="R14" s="203"/>
      <c r="S14" s="730"/>
      <c r="T14" s="494"/>
      <c r="U14" s="8"/>
      <c r="V14" s="8"/>
      <c r="W14" s="8"/>
      <c r="X14" s="8"/>
    </row>
    <row r="15" spans="1:24" ht="12.75" customHeight="1" x14ac:dyDescent="0.2">
      <c r="A15" s="728"/>
      <c r="B15" s="57"/>
      <c r="C15" s="203"/>
      <c r="D15" s="203"/>
      <c r="E15" s="203"/>
      <c r="F15" s="203"/>
      <c r="G15" s="203"/>
      <c r="H15" s="203"/>
      <c r="I15" s="203"/>
      <c r="J15" s="203"/>
      <c r="K15" s="203"/>
      <c r="L15" s="203"/>
      <c r="M15" s="203"/>
      <c r="N15" s="203"/>
      <c r="O15" s="203"/>
      <c r="P15" s="203"/>
      <c r="Q15" s="203"/>
      <c r="R15" s="203"/>
      <c r="S15" s="730"/>
      <c r="T15" s="494"/>
      <c r="U15" s="8"/>
      <c r="V15" s="8"/>
      <c r="W15" s="8"/>
      <c r="X15" s="8"/>
    </row>
    <row r="16" spans="1:24" ht="12.75" customHeight="1" x14ac:dyDescent="0.2">
      <c r="A16" s="728"/>
      <c r="B16" s="57"/>
      <c r="C16" s="203"/>
      <c r="D16" s="203"/>
      <c r="E16" s="203"/>
      <c r="F16" s="203"/>
      <c r="G16" s="203"/>
      <c r="H16" s="203"/>
      <c r="I16" s="203"/>
      <c r="J16" s="203"/>
      <c r="K16" s="203"/>
      <c r="L16" s="203"/>
      <c r="M16" s="203"/>
      <c r="N16" s="203"/>
      <c r="O16" s="203"/>
      <c r="P16" s="203"/>
      <c r="Q16" s="203"/>
      <c r="R16" s="203"/>
      <c r="S16" s="730"/>
      <c r="T16" s="494"/>
      <c r="U16" s="8"/>
      <c r="V16" s="8"/>
      <c r="W16" s="8"/>
      <c r="X16" s="8"/>
    </row>
    <row r="17" spans="1:24" ht="12.75" customHeight="1" x14ac:dyDescent="0.2">
      <c r="A17" s="728"/>
      <c r="B17" s="57"/>
      <c r="C17" s="203"/>
      <c r="D17" s="203"/>
      <c r="E17" s="203"/>
      <c r="F17" s="203"/>
      <c r="G17" s="203"/>
      <c r="H17" s="203"/>
      <c r="I17" s="203"/>
      <c r="J17" s="203"/>
      <c r="K17" s="203"/>
      <c r="L17" s="203"/>
      <c r="M17" s="203"/>
      <c r="N17" s="203"/>
      <c r="O17" s="203"/>
      <c r="P17" s="203"/>
      <c r="Q17" s="203"/>
      <c r="R17" s="203"/>
      <c r="S17" s="730"/>
      <c r="T17" s="494"/>
      <c r="U17" s="8"/>
      <c r="V17" s="8"/>
      <c r="W17" s="8"/>
      <c r="X17" s="8"/>
    </row>
    <row r="18" spans="1:24" ht="12.75" customHeight="1" x14ac:dyDescent="0.2">
      <c r="A18" s="728"/>
      <c r="B18" s="205"/>
      <c r="C18" s="203"/>
      <c r="D18" s="203"/>
      <c r="E18" s="203"/>
      <c r="F18" s="203"/>
      <c r="G18" s="203"/>
      <c r="H18" s="203"/>
      <c r="I18" s="203"/>
      <c r="J18" s="203"/>
      <c r="K18" s="203"/>
      <c r="L18" s="203"/>
      <c r="M18" s="203"/>
      <c r="N18" s="203"/>
      <c r="O18" s="203"/>
      <c r="P18" s="203"/>
      <c r="Q18" s="203"/>
      <c r="R18" s="203"/>
      <c r="S18" s="730"/>
      <c r="T18" s="494"/>
      <c r="U18" s="8"/>
      <c r="V18" s="8"/>
      <c r="W18" s="8"/>
      <c r="X18" s="8"/>
    </row>
    <row r="19" spans="1:24" ht="12.75" customHeight="1" x14ac:dyDescent="0.2">
      <c r="A19" s="728"/>
      <c r="B19" s="205"/>
      <c r="C19" s="205"/>
      <c r="D19" s="203"/>
      <c r="E19" s="203"/>
      <c r="F19" s="203"/>
      <c r="G19" s="203"/>
      <c r="H19" s="203"/>
      <c r="I19" s="203"/>
      <c r="J19" s="203"/>
      <c r="K19" s="203"/>
      <c r="L19" s="203"/>
      <c r="M19" s="203"/>
      <c r="N19" s="203"/>
      <c r="O19" s="203"/>
      <c r="P19" s="203"/>
      <c r="Q19" s="203"/>
      <c r="R19" s="203"/>
      <c r="S19" s="730"/>
      <c r="T19" s="494"/>
      <c r="U19" s="8"/>
      <c r="V19" s="8"/>
      <c r="W19" s="8"/>
      <c r="X19" s="8"/>
    </row>
    <row r="20" spans="1:24" ht="12.75" customHeight="1" x14ac:dyDescent="0.2">
      <c r="A20" s="728"/>
      <c r="B20" s="203"/>
      <c r="C20" s="203"/>
      <c r="D20" s="203"/>
      <c r="E20" s="203"/>
      <c r="F20" s="203"/>
      <c r="G20" s="203"/>
      <c r="H20" s="203"/>
      <c r="I20" s="203"/>
      <c r="J20" s="203"/>
      <c r="K20" s="203"/>
      <c r="L20" s="203"/>
      <c r="M20" s="203"/>
      <c r="N20" s="203"/>
      <c r="O20" s="203"/>
      <c r="P20" s="203"/>
      <c r="Q20" s="203"/>
      <c r="R20" s="203"/>
      <c r="S20" s="730"/>
      <c r="T20" s="494"/>
      <c r="U20" s="8"/>
      <c r="V20" s="8"/>
      <c r="W20" s="8"/>
      <c r="X20" s="8"/>
    </row>
    <row r="21" spans="1:24" ht="12.75" customHeight="1" x14ac:dyDescent="0.2">
      <c r="A21" s="728"/>
      <c r="B21" s="205"/>
      <c r="C21" s="203"/>
      <c r="D21" s="203"/>
      <c r="E21" s="203"/>
      <c r="F21" s="203"/>
      <c r="G21" s="203"/>
      <c r="H21" s="203"/>
      <c r="I21" s="203"/>
      <c r="J21" s="203"/>
      <c r="K21" s="203"/>
      <c r="L21" s="203"/>
      <c r="M21" s="203"/>
      <c r="N21" s="203"/>
      <c r="O21" s="203"/>
      <c r="P21" s="203"/>
      <c r="Q21" s="203"/>
      <c r="R21" s="203"/>
      <c r="S21" s="730"/>
      <c r="T21" s="494"/>
      <c r="U21" s="8"/>
      <c r="V21" s="8"/>
      <c r="W21" s="8"/>
      <c r="X21" s="8"/>
    </row>
    <row r="22" spans="1:24" ht="12.75" customHeight="1" x14ac:dyDescent="0.2">
      <c r="A22" s="728"/>
      <c r="B22" s="205"/>
      <c r="C22" s="203"/>
      <c r="D22" s="203"/>
      <c r="E22" s="203"/>
      <c r="F22" s="203"/>
      <c r="G22" s="203"/>
      <c r="H22" s="203"/>
      <c r="I22" s="203"/>
      <c r="J22" s="203"/>
      <c r="K22" s="203"/>
      <c r="L22" s="203"/>
      <c r="M22" s="203"/>
      <c r="N22" s="203"/>
      <c r="O22" s="203"/>
      <c r="P22" s="203"/>
      <c r="Q22" s="203"/>
      <c r="R22" s="203"/>
      <c r="S22" s="730"/>
      <c r="T22" s="494"/>
      <c r="U22" s="8"/>
      <c r="V22" s="8"/>
      <c r="W22" s="8"/>
      <c r="X22" s="8"/>
    </row>
    <row r="23" spans="1:24" ht="12.75" customHeight="1" x14ac:dyDescent="0.2">
      <c r="A23" s="728"/>
      <c r="B23" s="205"/>
      <c r="C23" s="203"/>
      <c r="D23" s="203"/>
      <c r="E23" s="203"/>
      <c r="F23" s="203"/>
      <c r="G23" s="203"/>
      <c r="H23" s="203"/>
      <c r="I23" s="203"/>
      <c r="J23" s="203"/>
      <c r="K23" s="203"/>
      <c r="L23" s="203"/>
      <c r="M23" s="203"/>
      <c r="N23" s="203"/>
      <c r="O23" s="203"/>
      <c r="P23" s="203"/>
      <c r="Q23" s="203"/>
      <c r="R23" s="203"/>
      <c r="S23" s="730"/>
      <c r="T23" s="494"/>
      <c r="U23" s="8"/>
      <c r="V23" s="8"/>
      <c r="W23" s="8"/>
      <c r="X23" s="8"/>
    </row>
    <row r="24" spans="1:24" ht="12.75" customHeight="1" x14ac:dyDescent="0.2">
      <c r="A24" s="728"/>
      <c r="C24" s="203"/>
      <c r="D24" s="203"/>
      <c r="E24" s="203"/>
      <c r="F24" s="203"/>
      <c r="G24" s="203"/>
      <c r="H24" s="203"/>
      <c r="I24" s="203"/>
      <c r="J24" s="203"/>
      <c r="K24" s="203"/>
      <c r="L24" s="203"/>
      <c r="M24" s="203"/>
      <c r="N24" s="203"/>
      <c r="O24" s="203"/>
      <c r="P24" s="203"/>
      <c r="Q24" s="203"/>
      <c r="R24" s="203"/>
      <c r="S24" s="730"/>
      <c r="T24" s="494"/>
      <c r="U24" s="8"/>
      <c r="V24" s="8"/>
      <c r="W24" s="8"/>
      <c r="X24" s="8"/>
    </row>
    <row r="25" spans="1:24" ht="12.75" customHeight="1" x14ac:dyDescent="0.2">
      <c r="A25" s="728"/>
      <c r="B25" s="205"/>
      <c r="C25" s="203"/>
      <c r="D25" s="203"/>
      <c r="E25" s="203"/>
      <c r="F25" s="203"/>
      <c r="G25" s="203"/>
      <c r="H25" s="203"/>
      <c r="I25" s="203"/>
      <c r="J25" s="203"/>
      <c r="K25" s="203"/>
      <c r="L25" s="203"/>
      <c r="M25" s="203"/>
      <c r="N25" s="203"/>
      <c r="O25" s="203"/>
      <c r="P25" s="203"/>
      <c r="Q25" s="203"/>
      <c r="R25" s="203"/>
      <c r="S25" s="730"/>
      <c r="T25" s="494"/>
      <c r="U25" s="8"/>
      <c r="V25" s="8"/>
      <c r="W25" s="8"/>
      <c r="X25" s="8"/>
    </row>
    <row r="26" spans="1:24" ht="12.75" customHeight="1" x14ac:dyDescent="0.2">
      <c r="A26" s="728"/>
      <c r="B26" s="205"/>
      <c r="C26" s="203"/>
      <c r="D26" s="203"/>
      <c r="E26" s="203"/>
      <c r="F26" s="203"/>
      <c r="G26" s="203"/>
      <c r="H26" s="203"/>
      <c r="I26" s="203"/>
      <c r="J26" s="203"/>
      <c r="K26" s="203"/>
      <c r="L26" s="203"/>
      <c r="M26" s="203"/>
      <c r="N26" s="203"/>
      <c r="O26" s="203"/>
      <c r="P26" s="203"/>
      <c r="Q26" s="203"/>
      <c r="R26" s="203"/>
      <c r="S26" s="730"/>
      <c r="T26" s="494"/>
      <c r="U26" s="8"/>
      <c r="V26" s="8"/>
      <c r="W26" s="8"/>
      <c r="X26" s="8"/>
    </row>
    <row r="27" spans="1:24" ht="12.75" customHeight="1" x14ac:dyDescent="0.2">
      <c r="A27" s="728"/>
      <c r="B27" s="57"/>
      <c r="C27" s="203"/>
      <c r="D27" s="203"/>
      <c r="E27" s="203"/>
      <c r="F27" s="203"/>
      <c r="G27" s="203"/>
      <c r="H27" s="203"/>
      <c r="I27" s="203"/>
      <c r="J27" s="203"/>
      <c r="K27" s="203"/>
      <c r="L27" s="203"/>
      <c r="M27" s="203"/>
      <c r="N27" s="203"/>
      <c r="O27" s="203"/>
      <c r="P27" s="203"/>
      <c r="Q27" s="203"/>
      <c r="R27" s="203"/>
      <c r="S27" s="730"/>
      <c r="T27" s="494"/>
      <c r="U27" s="8"/>
      <c r="V27" s="8"/>
      <c r="W27" s="8"/>
      <c r="X27" s="8"/>
    </row>
    <row r="28" spans="1:24" ht="12.75" customHeight="1" x14ac:dyDescent="0.2">
      <c r="A28" s="728"/>
      <c r="B28" s="57"/>
      <c r="C28" s="203"/>
      <c r="D28" s="203"/>
      <c r="E28" s="203"/>
      <c r="F28" s="203"/>
      <c r="G28" s="203"/>
      <c r="H28" s="203"/>
      <c r="I28" s="203"/>
      <c r="J28" s="203"/>
      <c r="K28" s="203"/>
      <c r="L28" s="203"/>
      <c r="M28" s="203"/>
      <c r="N28" s="203"/>
      <c r="O28" s="203"/>
      <c r="P28" s="203"/>
      <c r="Q28" s="203"/>
      <c r="R28" s="203"/>
      <c r="S28" s="730"/>
      <c r="T28" s="494"/>
      <c r="U28" s="8"/>
      <c r="V28" s="8"/>
      <c r="W28" s="8"/>
      <c r="X28" s="8"/>
    </row>
    <row r="29" spans="1:24" ht="12.75" customHeight="1" x14ac:dyDescent="0.2">
      <c r="A29" s="728"/>
      <c r="B29" s="57"/>
      <c r="C29" s="203"/>
      <c r="D29" s="203"/>
      <c r="E29" s="203"/>
      <c r="F29" s="203"/>
      <c r="G29" s="203"/>
      <c r="H29" s="203"/>
      <c r="I29" s="203"/>
      <c r="J29" s="203"/>
      <c r="K29" s="203"/>
      <c r="L29" s="203"/>
      <c r="M29" s="203"/>
      <c r="N29" s="203"/>
      <c r="O29" s="203"/>
      <c r="P29" s="203"/>
      <c r="Q29" s="203"/>
      <c r="R29" s="203"/>
      <c r="S29" s="730"/>
      <c r="T29" s="494"/>
      <c r="U29" s="8"/>
      <c r="V29" s="8"/>
      <c r="W29" s="8"/>
      <c r="X29" s="8"/>
    </row>
    <row r="30" spans="1:24" ht="12.75" customHeight="1" x14ac:dyDescent="0.2">
      <c r="A30" s="728"/>
      <c r="B30" s="205"/>
      <c r="C30" s="203"/>
      <c r="D30" s="203"/>
      <c r="E30" s="203"/>
      <c r="F30" s="203"/>
      <c r="G30" s="203"/>
      <c r="H30" s="203"/>
      <c r="I30" s="203"/>
      <c r="J30" s="203"/>
      <c r="K30" s="203"/>
      <c r="L30" s="203"/>
      <c r="M30" s="203"/>
      <c r="N30" s="203"/>
      <c r="O30" s="203"/>
      <c r="P30" s="203"/>
      <c r="Q30" s="203"/>
      <c r="R30" s="203"/>
      <c r="S30" s="730"/>
      <c r="T30" s="494"/>
      <c r="U30" s="8"/>
      <c r="V30" s="8"/>
      <c r="W30" s="8"/>
      <c r="X30" s="8"/>
    </row>
    <row r="31" spans="1:24" ht="12.75" customHeight="1" x14ac:dyDescent="0.2">
      <c r="A31" s="728"/>
      <c r="B31" s="205"/>
      <c r="C31" s="205"/>
      <c r="D31" s="203"/>
      <c r="E31" s="203"/>
      <c r="F31" s="203"/>
      <c r="G31" s="203"/>
      <c r="H31" s="203"/>
      <c r="I31" s="203"/>
      <c r="J31" s="203"/>
      <c r="K31" s="203"/>
      <c r="L31" s="203"/>
      <c r="M31" s="203"/>
      <c r="N31" s="203"/>
      <c r="O31" s="203"/>
      <c r="P31" s="203"/>
      <c r="Q31" s="203"/>
      <c r="R31" s="203"/>
      <c r="S31" s="730"/>
      <c r="T31" s="494"/>
      <c r="U31" s="8"/>
      <c r="V31" s="8"/>
      <c r="W31" s="8"/>
      <c r="X31" s="8"/>
    </row>
    <row r="32" spans="1:24" ht="12.75" customHeight="1" x14ac:dyDescent="0.2">
      <c r="A32" s="728"/>
      <c r="B32" s="203"/>
      <c r="C32" s="203"/>
      <c r="D32" s="203"/>
      <c r="E32" s="203"/>
      <c r="F32" s="203"/>
      <c r="G32" s="203"/>
      <c r="H32" s="203"/>
      <c r="I32" s="203"/>
      <c r="J32" s="203"/>
      <c r="K32" s="203"/>
      <c r="L32" s="203"/>
      <c r="M32" s="203"/>
      <c r="N32" s="203"/>
      <c r="O32" s="203"/>
      <c r="P32" s="203"/>
      <c r="Q32" s="203"/>
      <c r="R32" s="203"/>
      <c r="S32" s="730"/>
      <c r="T32" s="494"/>
      <c r="U32" s="8"/>
      <c r="V32" s="8"/>
      <c r="W32" s="8"/>
      <c r="X32" s="8"/>
    </row>
    <row r="33" spans="1:24" ht="12.75" customHeight="1" x14ac:dyDescent="0.2">
      <c r="A33" s="728"/>
      <c r="B33" s="203"/>
      <c r="C33" s="203"/>
      <c r="D33" s="203"/>
      <c r="E33" s="203"/>
      <c r="F33" s="203"/>
      <c r="G33" s="203"/>
      <c r="H33" s="203"/>
      <c r="I33" s="203"/>
      <c r="J33" s="203"/>
      <c r="K33" s="203"/>
      <c r="L33" s="203"/>
      <c r="M33" s="203"/>
      <c r="N33" s="203"/>
      <c r="O33" s="203"/>
      <c r="P33" s="203"/>
      <c r="Q33" s="203"/>
      <c r="R33" s="203"/>
      <c r="S33" s="730"/>
      <c r="T33" s="494"/>
      <c r="U33" s="8"/>
      <c r="V33" s="8"/>
      <c r="W33" s="8"/>
      <c r="X33" s="8"/>
    </row>
    <row r="34" spans="1:24" ht="12.75" customHeight="1" x14ac:dyDescent="0.2">
      <c r="A34" s="728"/>
      <c r="B34" s="203"/>
      <c r="C34" s="203"/>
      <c r="D34" s="203"/>
      <c r="E34" s="203"/>
      <c r="F34" s="203"/>
      <c r="G34" s="203"/>
      <c r="H34" s="203"/>
      <c r="I34" s="203"/>
      <c r="J34" s="203"/>
      <c r="K34" s="203"/>
      <c r="L34" s="203"/>
      <c r="M34" s="203"/>
      <c r="N34" s="203"/>
      <c r="O34" s="203"/>
      <c r="P34" s="203"/>
      <c r="Q34" s="203"/>
      <c r="R34" s="203"/>
      <c r="S34" s="730"/>
      <c r="T34" s="494"/>
      <c r="U34" s="8"/>
      <c r="V34" s="8"/>
      <c r="W34" s="8"/>
      <c r="X34" s="8"/>
    </row>
    <row r="35" spans="1:24" ht="12.75" customHeight="1" x14ac:dyDescent="0.2">
      <c r="A35" s="728"/>
      <c r="B35" s="203"/>
      <c r="C35" s="203"/>
      <c r="D35" s="203"/>
      <c r="E35" s="203"/>
      <c r="F35" s="203"/>
      <c r="G35" s="203"/>
      <c r="H35" s="203"/>
      <c r="I35" s="203"/>
      <c r="J35" s="203"/>
      <c r="K35" s="203"/>
      <c r="L35" s="203"/>
      <c r="M35" s="203"/>
      <c r="N35" s="203"/>
      <c r="O35" s="203"/>
      <c r="P35" s="203"/>
      <c r="Q35" s="203"/>
      <c r="R35" s="203"/>
      <c r="S35" s="730"/>
      <c r="T35" s="494"/>
      <c r="U35" s="8"/>
      <c r="V35" s="8"/>
      <c r="W35" s="8"/>
      <c r="X35" s="8"/>
    </row>
    <row r="36" spans="1:24" ht="12.75" customHeight="1" x14ac:dyDescent="0.2">
      <c r="A36" s="728"/>
      <c r="B36" s="203"/>
      <c r="C36" s="203"/>
      <c r="D36" s="203"/>
      <c r="E36" s="203"/>
      <c r="F36" s="203"/>
      <c r="G36" s="203"/>
      <c r="H36" s="203"/>
      <c r="I36" s="203"/>
      <c r="J36" s="203"/>
      <c r="K36" s="203"/>
      <c r="L36" s="203"/>
      <c r="M36" s="203"/>
      <c r="N36" s="203"/>
      <c r="O36" s="203"/>
      <c r="P36" s="203"/>
      <c r="Q36" s="203"/>
      <c r="R36" s="203"/>
      <c r="S36" s="730"/>
      <c r="T36" s="494"/>
      <c r="U36" s="8"/>
      <c r="V36" s="8"/>
      <c r="W36" s="8"/>
      <c r="X36" s="8"/>
    </row>
    <row r="37" spans="1:24" ht="12.75" customHeight="1" x14ac:dyDescent="0.2">
      <c r="A37" s="728"/>
      <c r="B37" s="203"/>
      <c r="C37" s="203"/>
      <c r="D37" s="203"/>
      <c r="E37" s="203"/>
      <c r="F37" s="203"/>
      <c r="G37" s="203"/>
      <c r="H37" s="203"/>
      <c r="I37" s="203"/>
      <c r="J37" s="203"/>
      <c r="K37" s="203"/>
      <c r="L37" s="203"/>
      <c r="M37" s="203"/>
      <c r="N37" s="203"/>
      <c r="O37" s="203"/>
      <c r="P37" s="203"/>
      <c r="Q37" s="203"/>
      <c r="R37" s="203"/>
      <c r="S37" s="730"/>
      <c r="T37" s="494"/>
      <c r="U37" s="8"/>
      <c r="V37" s="8"/>
      <c r="W37" s="8"/>
      <c r="X37" s="8"/>
    </row>
    <row r="38" spans="1:24" ht="12.75" customHeight="1" x14ac:dyDescent="0.2">
      <c r="A38" s="728"/>
      <c r="B38" s="203"/>
      <c r="D38" s="203"/>
      <c r="E38" s="203"/>
      <c r="F38" s="203"/>
      <c r="G38" s="203"/>
      <c r="H38" s="203"/>
      <c r="I38" s="203"/>
      <c r="J38" s="203"/>
      <c r="K38" s="203"/>
      <c r="L38" s="203"/>
      <c r="M38" s="203"/>
      <c r="N38" s="203"/>
      <c r="O38" s="203"/>
      <c r="P38" s="203"/>
      <c r="Q38" s="203"/>
      <c r="R38" s="203"/>
      <c r="S38" s="730"/>
      <c r="T38" s="494"/>
      <c r="U38" s="8"/>
      <c r="V38" s="8"/>
      <c r="W38" s="8"/>
      <c r="X38" s="8"/>
    </row>
    <row r="39" spans="1:24" ht="12.75" customHeight="1" x14ac:dyDescent="0.2">
      <c r="A39" s="728"/>
      <c r="B39" s="203"/>
      <c r="C39" s="203"/>
      <c r="D39" s="203"/>
      <c r="E39" s="203"/>
      <c r="F39" s="203"/>
      <c r="G39" s="203"/>
      <c r="H39" s="203"/>
      <c r="I39" s="203"/>
      <c r="J39" s="203"/>
      <c r="K39" s="203"/>
      <c r="L39" s="203"/>
      <c r="M39" s="203"/>
      <c r="N39" s="203"/>
      <c r="O39" s="203"/>
      <c r="P39" s="203"/>
      <c r="Q39" s="203"/>
      <c r="R39" s="203"/>
      <c r="S39" s="730"/>
      <c r="T39" s="494"/>
      <c r="U39" s="8"/>
      <c r="V39" s="8"/>
      <c r="W39" s="8"/>
      <c r="X39" s="8"/>
    </row>
    <row r="40" spans="1:24" ht="12.75" customHeight="1" x14ac:dyDescent="0.2">
      <c r="A40" s="728"/>
      <c r="B40" s="203"/>
      <c r="D40" s="203"/>
      <c r="E40" s="203"/>
      <c r="F40" s="203"/>
      <c r="G40" s="203"/>
      <c r="H40" s="203"/>
      <c r="I40" s="203"/>
      <c r="J40" s="203"/>
      <c r="K40" s="203"/>
      <c r="L40" s="203"/>
      <c r="M40" s="203"/>
      <c r="N40" s="203"/>
      <c r="O40" s="203"/>
      <c r="P40" s="203"/>
      <c r="Q40" s="203"/>
      <c r="R40" s="203"/>
      <c r="S40" s="730"/>
      <c r="T40" s="494"/>
      <c r="U40" s="8"/>
      <c r="V40" s="8"/>
      <c r="W40" s="8"/>
      <c r="X40" s="8"/>
    </row>
    <row r="41" spans="1:24" ht="12.75" customHeight="1" x14ac:dyDescent="0.2">
      <c r="A41" s="728"/>
      <c r="B41" s="203"/>
      <c r="C41" s="203"/>
      <c r="D41" s="203"/>
      <c r="E41" s="203"/>
      <c r="F41" s="203"/>
      <c r="G41" s="203"/>
      <c r="H41" s="203"/>
      <c r="I41" s="203"/>
      <c r="J41" s="203"/>
      <c r="K41" s="203"/>
      <c r="L41" s="203"/>
      <c r="M41" s="203"/>
      <c r="N41" s="203"/>
      <c r="O41" s="203"/>
      <c r="P41" s="203"/>
      <c r="Q41" s="203"/>
      <c r="R41" s="203"/>
      <c r="S41" s="730"/>
      <c r="T41" s="494"/>
      <c r="U41" s="8"/>
      <c r="V41" s="8"/>
      <c r="W41" s="8"/>
      <c r="X41" s="8"/>
    </row>
    <row r="42" spans="1:24" ht="12.75" customHeight="1" x14ac:dyDescent="0.2">
      <c r="A42" s="728"/>
      <c r="B42" s="203"/>
      <c r="C42" s="203"/>
      <c r="D42" s="203"/>
      <c r="E42" s="203"/>
      <c r="F42" s="203"/>
      <c r="G42" s="203"/>
      <c r="H42" s="203"/>
      <c r="I42" s="203"/>
      <c r="J42" s="203"/>
      <c r="K42" s="203"/>
      <c r="L42" s="203"/>
      <c r="M42" s="203"/>
      <c r="N42" s="203"/>
      <c r="O42" s="203"/>
      <c r="P42" s="203"/>
      <c r="Q42" s="203"/>
      <c r="R42" s="203"/>
      <c r="S42" s="730"/>
      <c r="T42" s="494"/>
      <c r="U42" s="8"/>
      <c r="V42" s="8"/>
      <c r="W42" s="8"/>
      <c r="X42" s="8"/>
    </row>
    <row r="43" spans="1:24" ht="12.75" customHeight="1" x14ac:dyDescent="0.2">
      <c r="A43" s="728"/>
      <c r="B43" s="203"/>
      <c r="D43" s="203"/>
      <c r="E43" s="203"/>
      <c r="F43" s="203"/>
      <c r="G43" s="203"/>
      <c r="H43" s="203"/>
      <c r="I43" s="203"/>
      <c r="J43" s="203"/>
      <c r="K43" s="203"/>
      <c r="L43" s="203"/>
      <c r="M43" s="203"/>
      <c r="N43" s="203"/>
      <c r="O43" s="203"/>
      <c r="P43" s="203"/>
      <c r="Q43" s="203"/>
      <c r="R43" s="203"/>
      <c r="S43" s="730"/>
      <c r="T43" s="494"/>
      <c r="U43" s="8"/>
      <c r="V43" s="8"/>
      <c r="W43" s="8"/>
      <c r="X43" s="8"/>
    </row>
    <row r="44" spans="1:24" ht="12.75" customHeight="1" x14ac:dyDescent="0.2">
      <c r="A44" s="728"/>
      <c r="B44" s="203"/>
      <c r="D44" s="203"/>
      <c r="E44" s="203"/>
      <c r="F44" s="203"/>
      <c r="G44" s="203"/>
      <c r="H44" s="203"/>
      <c r="I44" s="203"/>
      <c r="J44" s="203"/>
      <c r="K44" s="203"/>
      <c r="L44" s="203"/>
      <c r="M44" s="203"/>
      <c r="N44" s="203"/>
      <c r="O44" s="203"/>
      <c r="P44" s="203"/>
      <c r="Q44" s="203"/>
      <c r="R44" s="203"/>
      <c r="S44" s="730"/>
      <c r="T44" s="494"/>
      <c r="U44" s="8"/>
      <c r="V44" s="8"/>
      <c r="W44" s="8"/>
      <c r="X44" s="8"/>
    </row>
    <row r="45" spans="1:24" ht="12.75" customHeight="1" x14ac:dyDescent="0.2">
      <c r="A45" s="728"/>
      <c r="B45" s="203"/>
      <c r="C45" s="203"/>
      <c r="D45" s="203"/>
      <c r="E45" s="203"/>
      <c r="F45" s="203"/>
      <c r="G45" s="203"/>
      <c r="H45" s="203"/>
      <c r="I45" s="203"/>
      <c r="J45" s="203"/>
      <c r="K45" s="203"/>
      <c r="L45" s="203"/>
      <c r="M45" s="203"/>
      <c r="N45" s="203"/>
      <c r="O45" s="203"/>
      <c r="P45" s="203"/>
      <c r="Q45" s="203"/>
      <c r="R45" s="203"/>
      <c r="S45" s="730"/>
      <c r="T45" s="494"/>
      <c r="U45" s="8"/>
      <c r="V45" s="8"/>
      <c r="W45" s="8"/>
      <c r="X45" s="8"/>
    </row>
    <row r="46" spans="1:24" ht="12.75" customHeight="1" x14ac:dyDescent="0.2">
      <c r="A46" s="728"/>
      <c r="B46" s="203"/>
      <c r="C46" s="313" t="s">
        <v>771</v>
      </c>
      <c r="D46" s="203"/>
      <c r="E46" s="203"/>
      <c r="F46" s="203"/>
      <c r="G46" s="203"/>
      <c r="H46" s="203"/>
      <c r="I46" s="203"/>
      <c r="J46" s="203"/>
      <c r="K46" s="203"/>
      <c r="L46" s="203"/>
      <c r="M46" s="203"/>
      <c r="N46" s="203"/>
      <c r="O46" s="203"/>
      <c r="P46" s="203"/>
      <c r="Q46" s="203"/>
      <c r="R46" s="203"/>
      <c r="S46" s="730"/>
      <c r="T46" s="494"/>
      <c r="U46" s="8"/>
      <c r="V46" s="8"/>
      <c r="W46" s="8"/>
      <c r="X46" s="8"/>
    </row>
    <row r="47" spans="1:24" ht="12.75" customHeight="1" x14ac:dyDescent="0.2">
      <c r="A47" s="728"/>
      <c r="B47" s="203"/>
      <c r="C47" s="203"/>
      <c r="D47" s="203"/>
      <c r="E47" s="203"/>
      <c r="F47" s="203"/>
      <c r="G47" s="203"/>
      <c r="H47" s="203"/>
      <c r="I47" s="203"/>
      <c r="J47" s="203"/>
      <c r="K47" s="203"/>
      <c r="L47" s="203"/>
      <c r="M47" s="203"/>
      <c r="N47" s="203"/>
      <c r="O47" s="203"/>
      <c r="P47" s="203"/>
      <c r="Q47" s="203"/>
      <c r="R47" s="203"/>
      <c r="S47" s="730"/>
      <c r="T47" s="494"/>
      <c r="U47" s="8"/>
      <c r="V47" s="8"/>
      <c r="W47" s="8"/>
      <c r="X47" s="8"/>
    </row>
    <row r="48" spans="1:24" ht="12.75" customHeight="1" x14ac:dyDescent="0.2">
      <c r="A48" s="728"/>
      <c r="B48" s="203"/>
      <c r="C48" s="203"/>
      <c r="D48" s="203"/>
      <c r="E48" s="203"/>
      <c r="F48" s="203"/>
      <c r="G48" s="203"/>
      <c r="H48" s="203"/>
      <c r="I48" s="203"/>
      <c r="J48" s="203"/>
      <c r="K48" s="203"/>
      <c r="L48" s="203"/>
      <c r="M48" s="203"/>
      <c r="N48" s="203"/>
      <c r="O48" s="203"/>
      <c r="P48" s="203"/>
      <c r="Q48" s="203"/>
      <c r="R48" s="203"/>
      <c r="S48" s="730"/>
      <c r="T48" s="494"/>
      <c r="U48" s="8"/>
      <c r="V48" s="8"/>
      <c r="W48" s="8"/>
      <c r="X48" s="8"/>
    </row>
    <row r="49" spans="1:24" ht="12.75" customHeight="1" x14ac:dyDescent="0.2">
      <c r="A49" s="728"/>
      <c r="B49" s="203"/>
      <c r="C49" s="203"/>
      <c r="D49" s="203"/>
      <c r="E49" s="203"/>
      <c r="F49" s="203"/>
      <c r="G49" s="203"/>
      <c r="H49" s="203"/>
      <c r="I49" s="203"/>
      <c r="J49" s="203"/>
      <c r="K49" s="203"/>
      <c r="L49" s="203"/>
      <c r="M49" s="203"/>
      <c r="N49" s="203"/>
      <c r="O49" s="203"/>
      <c r="P49" s="203"/>
      <c r="Q49" s="203"/>
      <c r="R49" s="203"/>
      <c r="S49" s="730"/>
      <c r="T49" s="494"/>
      <c r="U49" s="8"/>
      <c r="V49" s="8"/>
      <c r="W49" s="8"/>
      <c r="X49" s="8"/>
    </row>
    <row r="50" spans="1:24" ht="12.75" customHeight="1" x14ac:dyDescent="0.2">
      <c r="A50" s="728"/>
      <c r="B50" s="203"/>
      <c r="C50" s="203"/>
      <c r="D50" s="203"/>
      <c r="E50" s="203"/>
      <c r="F50" s="203"/>
      <c r="G50" s="203"/>
      <c r="H50" s="203"/>
      <c r="I50" s="203"/>
      <c r="J50" s="203"/>
      <c r="K50" s="203"/>
      <c r="L50" s="203"/>
      <c r="M50" s="203"/>
      <c r="N50" s="203"/>
      <c r="O50" s="203"/>
      <c r="P50" s="203"/>
      <c r="Q50" s="203"/>
      <c r="R50" s="203"/>
      <c r="S50" s="730"/>
      <c r="T50" s="494"/>
      <c r="U50" s="8"/>
      <c r="V50" s="8"/>
      <c r="W50" s="8"/>
      <c r="X50" s="8"/>
    </row>
    <row r="51" spans="1:24" ht="12.75" customHeight="1" x14ac:dyDescent="0.2">
      <c r="A51" s="728"/>
      <c r="B51" s="203"/>
      <c r="C51" s="203"/>
      <c r="D51" s="203"/>
      <c r="E51" s="203"/>
      <c r="F51" s="203"/>
      <c r="G51" s="203"/>
      <c r="H51" s="203"/>
      <c r="I51" s="203"/>
      <c r="J51" s="203"/>
      <c r="K51" s="203"/>
      <c r="L51" s="203"/>
      <c r="M51" s="203"/>
      <c r="N51" s="203"/>
      <c r="O51" s="203"/>
      <c r="P51" s="203"/>
      <c r="Q51" s="203"/>
      <c r="R51" s="203"/>
      <c r="S51" s="730"/>
      <c r="T51" s="494"/>
      <c r="U51" s="8"/>
      <c r="V51" s="8"/>
      <c r="W51" s="8"/>
      <c r="X51" s="8"/>
    </row>
  </sheetData>
  <sheetProtection algorithmName="SHA-512" hashValue="yeQctZfkV+I4r81wUOzrM0U7nmilmlXtwmc1cl8BBmDCBpJfxODBOS90hVHm9e0qBYhe4EW8REiLF0ceEARiMw==" saltValue="4Cfujn9IEWFCAeFSLKOqXg==" spinCount="100000" sheet="1" scenarios="1" insertHyperlinks="0"/>
  <mergeCells count="1">
    <mergeCell ref="A1:S1"/>
  </mergeCells>
  <hyperlinks>
    <hyperlink ref="C46" location="'T3.6.10 Shear Tests'!A1" display="BACK" xr:uid="{00000000-0004-0000-3100-000000000000}"/>
  </hyperlinks>
  <pageMargins left="0.39370078740157483" right="0.39370078740157483" top="0.39370078740157483" bottom="0.39370078740157483" header="0" footer="0"/>
  <pageSetup paperSize="9" orientation="portrait"/>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46">
    <pageSetUpPr fitToPage="1"/>
  </sheetPr>
  <dimension ref="A1:AL60"/>
  <sheetViews>
    <sheetView showGridLines="0" workbookViewId="0">
      <selection sqref="A1:S1"/>
    </sheetView>
  </sheetViews>
  <sheetFormatPr defaultColWidth="14.42578125" defaultRowHeight="15" customHeight="1" x14ac:dyDescent="0.2"/>
  <cols>
    <col min="1" max="2" width="5" customWidth="1"/>
    <col min="3" max="3" width="6.5703125" customWidth="1"/>
    <col min="4" max="38" width="5" customWidth="1"/>
  </cols>
  <sheetData>
    <row r="1" spans="1:38" ht="12.75" customHeight="1" x14ac:dyDescent="0.2">
      <c r="A1" s="1078" t="s">
        <v>868</v>
      </c>
      <c r="B1" s="764"/>
      <c r="C1" s="764"/>
      <c r="D1" s="764"/>
      <c r="E1" s="764"/>
      <c r="F1" s="764"/>
      <c r="G1" s="764"/>
      <c r="H1" s="764"/>
      <c r="I1" s="764"/>
      <c r="J1" s="764"/>
      <c r="K1" s="764"/>
      <c r="L1" s="764"/>
      <c r="M1" s="764"/>
      <c r="N1" s="764"/>
      <c r="O1" s="764"/>
      <c r="P1" s="764"/>
      <c r="Q1" s="764"/>
      <c r="R1" s="764"/>
      <c r="S1" s="764"/>
      <c r="T1" s="1151" t="s">
        <v>869</v>
      </c>
      <c r="U1" s="764"/>
      <c r="V1" s="764"/>
      <c r="W1" s="764"/>
      <c r="X1" s="764"/>
      <c r="Y1" s="764"/>
      <c r="Z1" s="764"/>
      <c r="AA1" s="764"/>
      <c r="AB1" s="764"/>
      <c r="AC1" s="764"/>
      <c r="AD1" s="764"/>
      <c r="AE1" s="764"/>
      <c r="AF1" s="764"/>
      <c r="AG1" s="764"/>
      <c r="AH1" s="764"/>
      <c r="AI1" s="764"/>
      <c r="AJ1" s="764"/>
      <c r="AK1" s="764"/>
      <c r="AL1" s="765"/>
    </row>
    <row r="2" spans="1:38" ht="12.75" customHeight="1" x14ac:dyDescent="0.25">
      <c r="A2" s="494" t="s">
        <v>870</v>
      </c>
      <c r="B2" s="23" t="s">
        <v>870</v>
      </c>
      <c r="C2" s="23" t="s">
        <v>870</v>
      </c>
      <c r="D2" s="23" t="s">
        <v>870</v>
      </c>
      <c r="E2" s="23" t="s">
        <v>870</v>
      </c>
      <c r="F2" s="23" t="s">
        <v>870</v>
      </c>
      <c r="G2" s="23" t="s">
        <v>870</v>
      </c>
      <c r="H2" s="23" t="s">
        <v>870</v>
      </c>
      <c r="I2" s="23" t="s">
        <v>870</v>
      </c>
      <c r="J2" s="23" t="s">
        <v>870</v>
      </c>
      <c r="K2" s="23" t="s">
        <v>870</v>
      </c>
      <c r="L2" s="23" t="s">
        <v>870</v>
      </c>
      <c r="M2" s="23" t="s">
        <v>870</v>
      </c>
      <c r="N2" s="23" t="s">
        <v>870</v>
      </c>
      <c r="O2" s="23" t="s">
        <v>870</v>
      </c>
      <c r="P2" s="23" t="s">
        <v>870</v>
      </c>
      <c r="Q2" s="23" t="s">
        <v>870</v>
      </c>
      <c r="R2" s="23" t="s">
        <v>870</v>
      </c>
      <c r="S2" s="273" t="s">
        <v>870</v>
      </c>
      <c r="T2" s="735" t="s">
        <v>870</v>
      </c>
      <c r="U2" s="735" t="s">
        <v>870</v>
      </c>
      <c r="V2" s="735" t="s">
        <v>870</v>
      </c>
      <c r="W2" s="735" t="s">
        <v>870</v>
      </c>
      <c r="X2" s="735" t="s">
        <v>870</v>
      </c>
      <c r="Y2" s="735" t="s">
        <v>870</v>
      </c>
      <c r="Z2" s="735" t="s">
        <v>870</v>
      </c>
      <c r="AA2" s="735" t="s">
        <v>870</v>
      </c>
      <c r="AB2" s="735" t="s">
        <v>870</v>
      </c>
      <c r="AC2" s="735" t="s">
        <v>870</v>
      </c>
      <c r="AD2" s="735" t="s">
        <v>870</v>
      </c>
      <c r="AE2" s="735" t="s">
        <v>870</v>
      </c>
      <c r="AF2" s="735" t="s">
        <v>870</v>
      </c>
      <c r="AG2" s="735" t="s">
        <v>870</v>
      </c>
      <c r="AH2" s="735" t="s">
        <v>870</v>
      </c>
      <c r="AI2" s="735" t="s">
        <v>870</v>
      </c>
      <c r="AJ2" s="735" t="s">
        <v>870</v>
      </c>
      <c r="AK2" s="735" t="s">
        <v>870</v>
      </c>
      <c r="AL2" s="736" t="s">
        <v>870</v>
      </c>
    </row>
    <row r="3" spans="1:38" ht="12.75" customHeight="1" x14ac:dyDescent="0.25">
      <c r="A3" s="494" t="s">
        <v>870</v>
      </c>
      <c r="B3" s="57" t="s">
        <v>871</v>
      </c>
      <c r="C3" s="57"/>
      <c r="D3" s="57"/>
      <c r="E3" s="57"/>
      <c r="F3" s="57"/>
      <c r="G3" s="57"/>
      <c r="H3" s="57"/>
      <c r="I3" s="57"/>
      <c r="J3" s="57"/>
      <c r="K3" s="57"/>
      <c r="L3" s="57"/>
      <c r="M3" s="57"/>
      <c r="N3" s="57"/>
      <c r="O3" s="57"/>
      <c r="P3" s="57"/>
      <c r="Q3" s="57"/>
      <c r="R3" s="57"/>
      <c r="S3" s="273" t="s">
        <v>870</v>
      </c>
      <c r="T3" s="735" t="s">
        <v>870</v>
      </c>
      <c r="U3" s="737" t="s">
        <v>872</v>
      </c>
      <c r="V3" s="737"/>
      <c r="W3" s="737"/>
      <c r="X3" s="737"/>
      <c r="Y3" s="737"/>
      <c r="Z3" s="737"/>
      <c r="AA3" s="737"/>
      <c r="AB3" s="737"/>
      <c r="AC3" s="737"/>
      <c r="AD3" s="737"/>
      <c r="AE3" s="737"/>
      <c r="AF3" s="737"/>
      <c r="AG3" s="737"/>
      <c r="AH3" s="737"/>
      <c r="AI3" s="735" t="s">
        <v>870</v>
      </c>
      <c r="AJ3" s="735" t="s">
        <v>870</v>
      </c>
      <c r="AK3" s="735" t="s">
        <v>870</v>
      </c>
      <c r="AL3" s="736" t="s">
        <v>870</v>
      </c>
    </row>
    <row r="4" spans="1:38" ht="12.75" customHeight="1" x14ac:dyDescent="0.25">
      <c r="A4" s="494" t="s">
        <v>870</v>
      </c>
      <c r="B4" s="57" t="s">
        <v>873</v>
      </c>
      <c r="C4" s="57"/>
      <c r="D4" s="57"/>
      <c r="E4" s="57"/>
      <c r="F4" s="57"/>
      <c r="G4" s="57"/>
      <c r="H4" s="57"/>
      <c r="I4" s="57"/>
      <c r="J4" s="57"/>
      <c r="S4" s="273" t="s">
        <v>870</v>
      </c>
      <c r="T4" s="735" t="s">
        <v>870</v>
      </c>
      <c r="U4" s="735" t="s">
        <v>870</v>
      </c>
      <c r="V4" s="735" t="s">
        <v>870</v>
      </c>
      <c r="W4" s="735" t="s">
        <v>870</v>
      </c>
      <c r="X4" s="735" t="s">
        <v>870</v>
      </c>
      <c r="Y4" s="735" t="s">
        <v>870</v>
      </c>
      <c r="Z4" s="735" t="s">
        <v>870</v>
      </c>
      <c r="AA4" s="735" t="s">
        <v>870</v>
      </c>
      <c r="AB4" s="735" t="s">
        <v>870</v>
      </c>
      <c r="AC4" s="735" t="s">
        <v>870</v>
      </c>
      <c r="AD4" s="735" t="s">
        <v>870</v>
      </c>
      <c r="AE4" s="735" t="s">
        <v>870</v>
      </c>
      <c r="AF4" s="735" t="s">
        <v>870</v>
      </c>
      <c r="AG4" s="735" t="s">
        <v>870</v>
      </c>
      <c r="AH4" s="735" t="s">
        <v>870</v>
      </c>
      <c r="AI4" s="735" t="s">
        <v>870</v>
      </c>
      <c r="AJ4" s="735" t="s">
        <v>870</v>
      </c>
      <c r="AK4" s="735" t="s">
        <v>870</v>
      </c>
      <c r="AL4" s="736" t="s">
        <v>870</v>
      </c>
    </row>
    <row r="5" spans="1:38" ht="12.75" customHeight="1" x14ac:dyDescent="0.25">
      <c r="A5" s="494" t="s">
        <v>870</v>
      </c>
      <c r="B5" s="57"/>
      <c r="S5" s="273" t="s">
        <v>870</v>
      </c>
      <c r="T5" s="735" t="s">
        <v>870</v>
      </c>
      <c r="U5" s="735" t="s">
        <v>874</v>
      </c>
      <c r="V5" s="735"/>
      <c r="W5" s="735"/>
      <c r="X5" s="735"/>
      <c r="Y5" s="735"/>
      <c r="Z5" s="735"/>
      <c r="AA5" s="735"/>
      <c r="AB5" s="735"/>
      <c r="AC5" s="735" t="s">
        <v>870</v>
      </c>
      <c r="AD5" s="735" t="s">
        <v>870</v>
      </c>
      <c r="AE5" s="735" t="s">
        <v>870</v>
      </c>
      <c r="AF5" s="735" t="s">
        <v>870</v>
      </c>
      <c r="AG5" s="735" t="s">
        <v>870</v>
      </c>
      <c r="AH5" s="735" t="s">
        <v>870</v>
      </c>
      <c r="AI5" s="735" t="s">
        <v>870</v>
      </c>
      <c r="AJ5" s="735" t="s">
        <v>870</v>
      </c>
      <c r="AK5" s="735" t="s">
        <v>870</v>
      </c>
      <c r="AL5" s="736" t="s">
        <v>870</v>
      </c>
    </row>
    <row r="6" spans="1:38" ht="12.75" customHeight="1" x14ac:dyDescent="0.25">
      <c r="A6" s="494" t="s">
        <v>870</v>
      </c>
      <c r="B6" s="57" t="s">
        <v>875</v>
      </c>
      <c r="C6" s="57"/>
      <c r="D6" s="57"/>
      <c r="E6" s="57"/>
      <c r="F6" s="57"/>
      <c r="G6" s="57"/>
      <c r="H6" s="57"/>
      <c r="I6" s="57"/>
      <c r="J6" s="57"/>
      <c r="K6" s="57"/>
      <c r="L6" s="57"/>
      <c r="M6" s="57"/>
      <c r="N6" s="57"/>
      <c r="O6" s="57"/>
      <c r="P6" s="57"/>
      <c r="Q6" s="57"/>
      <c r="R6" s="57"/>
      <c r="S6" s="273" t="s">
        <v>870</v>
      </c>
      <c r="T6" s="735" t="s">
        <v>870</v>
      </c>
      <c r="U6" s="735"/>
      <c r="V6" s="735" t="s">
        <v>870</v>
      </c>
      <c r="W6" s="735" t="s">
        <v>870</v>
      </c>
      <c r="X6" s="735" t="s">
        <v>870</v>
      </c>
      <c r="Y6" s="735" t="s">
        <v>870</v>
      </c>
      <c r="Z6" s="735" t="s">
        <v>870</v>
      </c>
      <c r="AA6" s="735" t="s">
        <v>870</v>
      </c>
      <c r="AB6" s="735" t="s">
        <v>870</v>
      </c>
      <c r="AC6" s="735" t="s">
        <v>870</v>
      </c>
      <c r="AD6" s="735" t="s">
        <v>870</v>
      </c>
      <c r="AE6" s="735" t="s">
        <v>870</v>
      </c>
      <c r="AF6" s="735" t="s">
        <v>870</v>
      </c>
      <c r="AG6" s="735" t="s">
        <v>870</v>
      </c>
      <c r="AH6" s="735" t="s">
        <v>870</v>
      </c>
      <c r="AI6" s="735" t="s">
        <v>870</v>
      </c>
      <c r="AJ6" s="735" t="s">
        <v>870</v>
      </c>
      <c r="AK6" s="735" t="s">
        <v>870</v>
      </c>
      <c r="AL6" s="736" t="s">
        <v>870</v>
      </c>
    </row>
    <row r="7" spans="1:38" ht="12.75" customHeight="1" x14ac:dyDescent="0.25">
      <c r="A7" s="494" t="s">
        <v>870</v>
      </c>
      <c r="B7" s="738" t="s">
        <v>876</v>
      </c>
      <c r="C7" s="57"/>
      <c r="D7" s="57"/>
      <c r="E7" s="57"/>
      <c r="F7" s="57"/>
      <c r="G7" s="57"/>
      <c r="H7" s="57"/>
      <c r="I7" s="57"/>
      <c r="J7" s="57"/>
      <c r="K7" s="57"/>
      <c r="L7" s="57"/>
      <c r="M7" s="57"/>
      <c r="N7" s="57"/>
      <c r="O7" s="57"/>
      <c r="P7" s="57"/>
      <c r="Q7" s="57"/>
      <c r="R7" s="57"/>
      <c r="S7" s="738"/>
      <c r="T7" s="735" t="s">
        <v>870</v>
      </c>
      <c r="U7" s="739" t="s">
        <v>877</v>
      </c>
      <c r="V7" s="735"/>
      <c r="W7" s="735"/>
      <c r="X7" s="735"/>
      <c r="Y7" s="735"/>
      <c r="Z7" s="735"/>
      <c r="AA7" s="735"/>
      <c r="AB7" s="735"/>
      <c r="AC7" s="735"/>
      <c r="AD7" s="735"/>
      <c r="AE7" s="735"/>
      <c r="AF7" s="735"/>
      <c r="AG7" s="735"/>
      <c r="AH7" s="735"/>
      <c r="AI7" s="735"/>
      <c r="AJ7" s="735" t="s">
        <v>870</v>
      </c>
      <c r="AK7" s="735" t="s">
        <v>870</v>
      </c>
      <c r="AL7" s="736" t="s">
        <v>870</v>
      </c>
    </row>
    <row r="8" spans="1:38" ht="12.75" customHeight="1" x14ac:dyDescent="0.25">
      <c r="A8" s="494" t="s">
        <v>870</v>
      </c>
      <c r="B8" s="57" t="s">
        <v>878</v>
      </c>
      <c r="C8" s="57"/>
      <c r="D8" s="57"/>
      <c r="E8" s="57"/>
      <c r="F8" s="57"/>
      <c r="G8" s="57"/>
      <c r="H8" s="57"/>
      <c r="I8" s="57"/>
      <c r="J8" s="57"/>
      <c r="K8" s="57"/>
      <c r="L8" s="57"/>
      <c r="M8" s="57"/>
      <c r="N8" s="57"/>
      <c r="O8" s="57"/>
      <c r="P8" s="57"/>
      <c r="S8" s="273" t="s">
        <v>870</v>
      </c>
      <c r="T8" s="735" t="s">
        <v>870</v>
      </c>
      <c r="U8" s="735" t="s">
        <v>870</v>
      </c>
      <c r="V8" s="735" t="s">
        <v>870</v>
      </c>
      <c r="W8" s="735" t="s">
        <v>870</v>
      </c>
      <c r="X8" s="735" t="s">
        <v>870</v>
      </c>
      <c r="Y8" s="735" t="s">
        <v>870</v>
      </c>
      <c r="Z8" s="735" t="s">
        <v>870</v>
      </c>
      <c r="AA8" s="735" t="s">
        <v>870</v>
      </c>
      <c r="AB8" s="735" t="s">
        <v>870</v>
      </c>
      <c r="AC8" s="735" t="s">
        <v>870</v>
      </c>
      <c r="AD8" s="735" t="s">
        <v>870</v>
      </c>
      <c r="AE8" s="735" t="s">
        <v>870</v>
      </c>
      <c r="AF8" s="735" t="s">
        <v>870</v>
      </c>
      <c r="AG8" s="735" t="s">
        <v>870</v>
      </c>
      <c r="AH8" s="735" t="s">
        <v>870</v>
      </c>
      <c r="AI8" s="735" t="s">
        <v>870</v>
      </c>
      <c r="AJ8" s="735" t="s">
        <v>870</v>
      </c>
      <c r="AK8" s="735" t="s">
        <v>870</v>
      </c>
      <c r="AL8" s="736" t="s">
        <v>870</v>
      </c>
    </row>
    <row r="9" spans="1:38" ht="12.75" customHeight="1" x14ac:dyDescent="0.25">
      <c r="A9" s="494" t="s">
        <v>870</v>
      </c>
      <c r="B9" s="57"/>
      <c r="S9" s="273" t="s">
        <v>870</v>
      </c>
      <c r="T9" s="735" t="s">
        <v>870</v>
      </c>
      <c r="U9" s="735" t="s">
        <v>870</v>
      </c>
      <c r="V9" s="735" t="s">
        <v>870</v>
      </c>
      <c r="W9" s="735"/>
      <c r="X9" s="735"/>
      <c r="Y9" s="735"/>
      <c r="Z9" s="735"/>
      <c r="AA9" s="735"/>
      <c r="AB9" s="735"/>
      <c r="AC9" s="735"/>
      <c r="AD9" s="735"/>
      <c r="AE9" s="735"/>
      <c r="AF9" s="735"/>
      <c r="AG9" s="735"/>
      <c r="AH9" s="735" t="s">
        <v>870</v>
      </c>
      <c r="AI9" s="735" t="s">
        <v>870</v>
      </c>
      <c r="AJ9" s="735" t="s">
        <v>870</v>
      </c>
      <c r="AK9" s="735" t="s">
        <v>870</v>
      </c>
      <c r="AL9" s="736" t="s">
        <v>870</v>
      </c>
    </row>
    <row r="10" spans="1:38" ht="12.75" customHeight="1" x14ac:dyDescent="0.25">
      <c r="A10" s="494" t="s">
        <v>870</v>
      </c>
      <c r="B10" s="57" t="s">
        <v>879</v>
      </c>
      <c r="C10" s="57"/>
      <c r="D10" s="57"/>
      <c r="E10" s="57"/>
      <c r="F10" s="57"/>
      <c r="G10" s="57"/>
      <c r="H10" s="57"/>
      <c r="I10" s="57"/>
      <c r="J10" s="57"/>
      <c r="K10" s="57"/>
      <c r="L10" s="57"/>
      <c r="M10" s="57"/>
      <c r="N10" s="57"/>
      <c r="O10" s="57"/>
      <c r="P10" s="57"/>
      <c r="Q10" s="57"/>
      <c r="R10" s="57"/>
      <c r="S10" s="273" t="s">
        <v>870</v>
      </c>
      <c r="T10" s="735" t="s">
        <v>870</v>
      </c>
      <c r="U10" s="735" t="s">
        <v>870</v>
      </c>
      <c r="V10" s="735" t="s">
        <v>870</v>
      </c>
      <c r="W10" s="735"/>
      <c r="X10" s="735"/>
      <c r="Y10" s="735"/>
      <c r="Z10" s="735"/>
      <c r="AA10" s="735"/>
      <c r="AB10" s="735"/>
      <c r="AC10" s="735"/>
      <c r="AD10" s="735"/>
      <c r="AE10" s="735"/>
      <c r="AF10" s="735"/>
      <c r="AG10" s="735"/>
      <c r="AH10" s="735" t="s">
        <v>870</v>
      </c>
      <c r="AI10" s="735" t="s">
        <v>870</v>
      </c>
      <c r="AJ10" s="735" t="s">
        <v>870</v>
      </c>
      <c r="AK10" s="735" t="s">
        <v>870</v>
      </c>
      <c r="AL10" s="736" t="s">
        <v>870</v>
      </c>
    </row>
    <row r="11" spans="1:38" ht="12.75" customHeight="1" x14ac:dyDescent="0.25">
      <c r="A11" s="494" t="s">
        <v>870</v>
      </c>
      <c r="B11" s="57" t="s">
        <v>880</v>
      </c>
      <c r="C11" s="57"/>
      <c r="D11" s="57"/>
      <c r="E11" s="57"/>
      <c r="F11" s="57"/>
      <c r="G11" s="57"/>
      <c r="H11" s="57"/>
      <c r="I11" s="57"/>
      <c r="J11" s="57"/>
      <c r="K11" s="57"/>
      <c r="L11" s="57"/>
      <c r="M11" s="57"/>
      <c r="N11" s="57"/>
      <c r="O11" s="57"/>
      <c r="P11" s="57"/>
      <c r="Q11" s="57"/>
      <c r="S11" s="273" t="s">
        <v>870</v>
      </c>
      <c r="T11" s="735" t="s">
        <v>870</v>
      </c>
      <c r="U11" s="735" t="s">
        <v>870</v>
      </c>
      <c r="V11" s="735" t="s">
        <v>870</v>
      </c>
      <c r="W11" s="735"/>
      <c r="X11" s="735"/>
      <c r="Y11" s="735"/>
      <c r="Z11" s="735"/>
      <c r="AA11" s="735"/>
      <c r="AB11" s="735"/>
      <c r="AC11" s="735"/>
      <c r="AD11" s="735"/>
      <c r="AE11" s="735"/>
      <c r="AF11" s="735"/>
      <c r="AG11" s="735"/>
      <c r="AH11" s="735" t="s">
        <v>870</v>
      </c>
      <c r="AI11" s="735" t="s">
        <v>870</v>
      </c>
      <c r="AJ11" s="735" t="s">
        <v>870</v>
      </c>
      <c r="AK11" s="735" t="s">
        <v>870</v>
      </c>
      <c r="AL11" s="736" t="s">
        <v>870</v>
      </c>
    </row>
    <row r="12" spans="1:38" ht="12.75" customHeight="1" x14ac:dyDescent="0.25">
      <c r="A12" s="494" t="s">
        <v>870</v>
      </c>
      <c r="B12" s="57" t="s">
        <v>881</v>
      </c>
      <c r="C12" s="57"/>
      <c r="D12" s="57"/>
      <c r="E12" s="57"/>
      <c r="F12" s="57"/>
      <c r="G12" s="57"/>
      <c r="H12" s="57"/>
      <c r="I12" s="57"/>
      <c r="J12" s="57"/>
      <c r="K12" s="57"/>
      <c r="L12" s="57"/>
      <c r="M12" s="57"/>
      <c r="N12" s="57"/>
      <c r="O12" s="57"/>
      <c r="P12" s="57"/>
      <c r="S12" s="273" t="s">
        <v>870</v>
      </c>
      <c r="T12" s="735" t="s">
        <v>870</v>
      </c>
      <c r="U12" s="735" t="s">
        <v>870</v>
      </c>
      <c r="V12" s="735" t="s">
        <v>870</v>
      </c>
      <c r="W12" s="735"/>
      <c r="X12" s="735"/>
      <c r="Y12" s="735"/>
      <c r="Z12" s="735"/>
      <c r="AA12" s="735"/>
      <c r="AB12" s="735"/>
      <c r="AC12" s="735"/>
      <c r="AD12" s="735"/>
      <c r="AE12" s="735"/>
      <c r="AF12" s="735"/>
      <c r="AG12" s="735"/>
      <c r="AH12" s="735" t="s">
        <v>870</v>
      </c>
      <c r="AI12" s="735" t="s">
        <v>870</v>
      </c>
      <c r="AJ12" s="735" t="s">
        <v>870</v>
      </c>
      <c r="AK12" s="735" t="s">
        <v>870</v>
      </c>
      <c r="AL12" s="736" t="s">
        <v>870</v>
      </c>
    </row>
    <row r="13" spans="1:38" ht="12.75" customHeight="1" x14ac:dyDescent="0.25">
      <c r="A13" s="494" t="s">
        <v>870</v>
      </c>
      <c r="B13" s="57" t="s">
        <v>882</v>
      </c>
      <c r="C13" s="57"/>
      <c r="D13" s="57"/>
      <c r="E13" s="57"/>
      <c r="F13" s="57"/>
      <c r="G13" s="57"/>
      <c r="H13" s="57"/>
      <c r="I13" s="57"/>
      <c r="J13" s="57"/>
      <c r="K13" s="57"/>
      <c r="L13" s="57"/>
      <c r="M13" s="57"/>
      <c r="N13" s="57"/>
      <c r="O13" s="57"/>
      <c r="P13" s="57"/>
      <c r="Q13" s="57"/>
      <c r="R13" s="57"/>
      <c r="S13" s="273" t="s">
        <v>870</v>
      </c>
      <c r="T13" s="735" t="s">
        <v>870</v>
      </c>
      <c r="U13" s="735" t="s">
        <v>870</v>
      </c>
      <c r="V13" s="735" t="s">
        <v>870</v>
      </c>
      <c r="W13" s="735"/>
      <c r="X13" s="735"/>
      <c r="Y13" s="735"/>
      <c r="Z13" s="735"/>
      <c r="AA13" s="735"/>
      <c r="AB13" s="735"/>
      <c r="AC13" s="735"/>
      <c r="AD13" s="735"/>
      <c r="AE13" s="735"/>
      <c r="AF13" s="735"/>
      <c r="AG13" s="735"/>
      <c r="AH13" s="735" t="s">
        <v>870</v>
      </c>
      <c r="AI13" s="735" t="s">
        <v>870</v>
      </c>
      <c r="AJ13" s="735" t="s">
        <v>870</v>
      </c>
      <c r="AK13" s="735" t="s">
        <v>870</v>
      </c>
      <c r="AL13" s="736" t="s">
        <v>870</v>
      </c>
    </row>
    <row r="14" spans="1:38" ht="12.75" customHeight="1" x14ac:dyDescent="0.25">
      <c r="A14" s="494" t="s">
        <v>870</v>
      </c>
      <c r="S14" s="273" t="s">
        <v>870</v>
      </c>
      <c r="T14" s="735" t="s">
        <v>870</v>
      </c>
      <c r="U14" s="735" t="s">
        <v>870</v>
      </c>
      <c r="V14" s="735" t="s">
        <v>870</v>
      </c>
      <c r="W14" s="735"/>
      <c r="X14" s="735"/>
      <c r="Y14" s="735"/>
      <c r="Z14" s="735"/>
      <c r="AA14" s="735"/>
      <c r="AB14" s="735"/>
      <c r="AC14" s="735"/>
      <c r="AD14" s="735"/>
      <c r="AE14" s="735"/>
      <c r="AF14" s="735"/>
      <c r="AG14" s="735"/>
      <c r="AH14" s="735" t="s">
        <v>870</v>
      </c>
      <c r="AI14" s="735" t="s">
        <v>870</v>
      </c>
      <c r="AJ14" s="735" t="s">
        <v>870</v>
      </c>
      <c r="AK14" s="735" t="s">
        <v>870</v>
      </c>
      <c r="AL14" s="736" t="s">
        <v>870</v>
      </c>
    </row>
    <row r="15" spans="1:38" ht="12.75" customHeight="1" x14ac:dyDescent="0.25">
      <c r="A15" s="494" t="s">
        <v>870</v>
      </c>
      <c r="B15" s="57"/>
      <c r="S15" s="273" t="s">
        <v>870</v>
      </c>
      <c r="T15" s="735" t="s">
        <v>870</v>
      </c>
      <c r="U15" s="735" t="s">
        <v>870</v>
      </c>
      <c r="V15" s="735" t="s">
        <v>870</v>
      </c>
      <c r="W15" s="735"/>
      <c r="X15" s="735"/>
      <c r="Y15" s="735"/>
      <c r="Z15" s="735"/>
      <c r="AA15" s="735"/>
      <c r="AB15" s="735"/>
      <c r="AC15" s="735"/>
      <c r="AD15" s="735"/>
      <c r="AE15" s="735"/>
      <c r="AF15" s="735"/>
      <c r="AG15" s="735"/>
      <c r="AH15" s="735" t="s">
        <v>870</v>
      </c>
      <c r="AI15" s="735" t="s">
        <v>870</v>
      </c>
      <c r="AJ15" s="735" t="s">
        <v>870</v>
      </c>
      <c r="AK15" s="735" t="s">
        <v>870</v>
      </c>
      <c r="AL15" s="736" t="s">
        <v>870</v>
      </c>
    </row>
    <row r="16" spans="1:38" ht="12.75" customHeight="1" x14ac:dyDescent="0.25">
      <c r="A16" s="494" t="s">
        <v>870</v>
      </c>
      <c r="B16" s="57"/>
      <c r="S16" s="273" t="s">
        <v>870</v>
      </c>
      <c r="T16" s="735" t="s">
        <v>870</v>
      </c>
      <c r="U16" s="735" t="s">
        <v>870</v>
      </c>
      <c r="V16" s="735" t="s">
        <v>870</v>
      </c>
      <c r="W16" s="735"/>
      <c r="X16" s="735"/>
      <c r="Y16" s="735"/>
      <c r="Z16" s="735"/>
      <c r="AA16" s="735"/>
      <c r="AB16" s="735"/>
      <c r="AC16" s="735"/>
      <c r="AD16" s="735"/>
      <c r="AE16" s="735"/>
      <c r="AF16" s="735"/>
      <c r="AG16" s="735"/>
      <c r="AH16" s="735" t="s">
        <v>870</v>
      </c>
      <c r="AI16" s="735" t="s">
        <v>870</v>
      </c>
      <c r="AJ16" s="735" t="s">
        <v>870</v>
      </c>
      <c r="AK16" s="735" t="s">
        <v>870</v>
      </c>
      <c r="AL16" s="736" t="s">
        <v>870</v>
      </c>
    </row>
    <row r="17" spans="1:38" ht="12.75" customHeight="1" x14ac:dyDescent="0.25">
      <c r="A17" s="494" t="s">
        <v>870</v>
      </c>
      <c r="B17" s="57"/>
      <c r="S17" s="273" t="s">
        <v>870</v>
      </c>
      <c r="T17" s="735" t="s">
        <v>870</v>
      </c>
      <c r="U17" s="735" t="s">
        <v>870</v>
      </c>
      <c r="V17" s="735" t="s">
        <v>870</v>
      </c>
      <c r="W17" s="735"/>
      <c r="X17" s="735"/>
      <c r="Y17" s="735"/>
      <c r="Z17" s="735"/>
      <c r="AA17" s="735"/>
      <c r="AB17" s="735"/>
      <c r="AC17" s="735"/>
      <c r="AD17" s="735"/>
      <c r="AE17" s="735"/>
      <c r="AF17" s="735"/>
      <c r="AG17" s="735"/>
      <c r="AH17" s="735" t="s">
        <v>870</v>
      </c>
      <c r="AI17" s="735" t="s">
        <v>870</v>
      </c>
      <c r="AJ17" s="735" t="s">
        <v>870</v>
      </c>
      <c r="AK17" s="735" t="s">
        <v>870</v>
      </c>
      <c r="AL17" s="736" t="s">
        <v>870</v>
      </c>
    </row>
    <row r="18" spans="1:38" ht="12.75" customHeight="1" x14ac:dyDescent="0.25">
      <c r="A18" s="494" t="s">
        <v>870</v>
      </c>
      <c r="B18" s="57"/>
      <c r="S18" s="273" t="s">
        <v>870</v>
      </c>
      <c r="T18" s="735" t="s">
        <v>870</v>
      </c>
      <c r="U18" s="735" t="s">
        <v>870</v>
      </c>
      <c r="V18" s="735" t="s">
        <v>870</v>
      </c>
      <c r="W18" s="735"/>
      <c r="X18" s="735"/>
      <c r="Y18" s="735"/>
      <c r="Z18" s="735"/>
      <c r="AA18" s="735"/>
      <c r="AB18" s="735"/>
      <c r="AC18" s="735"/>
      <c r="AD18" s="735"/>
      <c r="AE18" s="735"/>
      <c r="AF18" s="735"/>
      <c r="AG18" s="735"/>
      <c r="AH18" s="735" t="s">
        <v>870</v>
      </c>
      <c r="AI18" s="735" t="s">
        <v>870</v>
      </c>
      <c r="AJ18" s="735" t="s">
        <v>870</v>
      </c>
      <c r="AK18" s="735" t="s">
        <v>870</v>
      </c>
      <c r="AL18" s="736" t="s">
        <v>870</v>
      </c>
    </row>
    <row r="19" spans="1:38" ht="12.75" customHeight="1" x14ac:dyDescent="0.25">
      <c r="A19" s="494" t="s">
        <v>870</v>
      </c>
      <c r="B19" s="57"/>
      <c r="C19" s="57"/>
      <c r="S19" s="273" t="s">
        <v>870</v>
      </c>
      <c r="T19" s="735" t="s">
        <v>870</v>
      </c>
      <c r="U19" s="735" t="s">
        <v>870</v>
      </c>
      <c r="V19" s="735" t="s">
        <v>870</v>
      </c>
      <c r="W19" s="735"/>
      <c r="X19" s="735"/>
      <c r="Y19" s="735"/>
      <c r="Z19" s="735"/>
      <c r="AA19" s="735"/>
      <c r="AB19" s="735"/>
      <c r="AC19" s="735"/>
      <c r="AD19" s="735"/>
      <c r="AE19" s="735"/>
      <c r="AF19" s="735"/>
      <c r="AG19" s="735"/>
      <c r="AH19" s="735" t="s">
        <v>870</v>
      </c>
      <c r="AI19" s="735" t="s">
        <v>870</v>
      </c>
      <c r="AJ19" s="735" t="s">
        <v>870</v>
      </c>
      <c r="AK19" s="735" t="s">
        <v>870</v>
      </c>
      <c r="AL19" s="736" t="s">
        <v>870</v>
      </c>
    </row>
    <row r="20" spans="1:38" ht="12.75" customHeight="1" x14ac:dyDescent="0.25">
      <c r="A20" s="494" t="s">
        <v>870</v>
      </c>
      <c r="S20" s="273" t="s">
        <v>870</v>
      </c>
      <c r="T20" s="735" t="s">
        <v>870</v>
      </c>
      <c r="U20" s="735" t="s">
        <v>870</v>
      </c>
      <c r="V20" s="735" t="s">
        <v>870</v>
      </c>
      <c r="W20" s="735"/>
      <c r="X20" s="735"/>
      <c r="Y20" s="735"/>
      <c r="Z20" s="735"/>
      <c r="AA20" s="735"/>
      <c r="AB20" s="735"/>
      <c r="AC20" s="735"/>
      <c r="AD20" s="735"/>
      <c r="AE20" s="735"/>
      <c r="AF20" s="735"/>
      <c r="AG20" s="735"/>
      <c r="AH20" s="735" t="s">
        <v>870</v>
      </c>
      <c r="AI20" s="735" t="s">
        <v>870</v>
      </c>
      <c r="AJ20" s="735" t="s">
        <v>870</v>
      </c>
      <c r="AK20" s="735" t="s">
        <v>870</v>
      </c>
      <c r="AL20" s="736" t="s">
        <v>870</v>
      </c>
    </row>
    <row r="21" spans="1:38" ht="12.75" customHeight="1" x14ac:dyDescent="0.25">
      <c r="A21" s="494" t="s">
        <v>870</v>
      </c>
      <c r="B21" s="57"/>
      <c r="S21" s="273" t="s">
        <v>870</v>
      </c>
      <c r="T21" s="735" t="s">
        <v>870</v>
      </c>
      <c r="U21" s="735" t="s">
        <v>870</v>
      </c>
      <c r="V21" s="735" t="s">
        <v>870</v>
      </c>
      <c r="W21" s="735"/>
      <c r="X21" s="735"/>
      <c r="Y21" s="735"/>
      <c r="Z21" s="735"/>
      <c r="AA21" s="735"/>
      <c r="AB21" s="735"/>
      <c r="AC21" s="735"/>
      <c r="AD21" s="735"/>
      <c r="AE21" s="735"/>
      <c r="AF21" s="735"/>
      <c r="AG21" s="735"/>
      <c r="AH21" s="735" t="s">
        <v>870</v>
      </c>
      <c r="AI21" s="735" t="s">
        <v>870</v>
      </c>
      <c r="AJ21" s="735" t="s">
        <v>870</v>
      </c>
      <c r="AK21" s="735" t="s">
        <v>870</v>
      </c>
      <c r="AL21" s="736" t="s">
        <v>870</v>
      </c>
    </row>
    <row r="22" spans="1:38" ht="12.75" customHeight="1" x14ac:dyDescent="0.25">
      <c r="A22" s="494" t="s">
        <v>870</v>
      </c>
      <c r="B22" s="57"/>
      <c r="S22" s="273" t="s">
        <v>870</v>
      </c>
      <c r="T22" s="735" t="s">
        <v>870</v>
      </c>
      <c r="U22" s="735" t="s">
        <v>870</v>
      </c>
      <c r="V22" s="735" t="s">
        <v>870</v>
      </c>
      <c r="W22" s="735"/>
      <c r="X22" s="735"/>
      <c r="Y22" s="735"/>
      <c r="Z22" s="735"/>
      <c r="AA22" s="735"/>
      <c r="AB22" s="735"/>
      <c r="AC22" s="735"/>
      <c r="AD22" s="735"/>
      <c r="AE22" s="735"/>
      <c r="AF22" s="735"/>
      <c r="AG22" s="735"/>
      <c r="AH22" s="735" t="s">
        <v>870</v>
      </c>
      <c r="AI22" s="735" t="s">
        <v>870</v>
      </c>
      <c r="AJ22" s="735" t="s">
        <v>870</v>
      </c>
      <c r="AK22" s="735" t="s">
        <v>870</v>
      </c>
      <c r="AL22" s="736" t="s">
        <v>870</v>
      </c>
    </row>
    <row r="23" spans="1:38" ht="12.75" customHeight="1" x14ac:dyDescent="0.25">
      <c r="A23" s="494" t="s">
        <v>870</v>
      </c>
      <c r="B23" s="57"/>
      <c r="S23" s="273" t="s">
        <v>870</v>
      </c>
      <c r="T23" s="735" t="s">
        <v>870</v>
      </c>
      <c r="U23" s="735"/>
      <c r="V23" s="735" t="s">
        <v>870</v>
      </c>
      <c r="W23" s="735"/>
      <c r="X23" s="735"/>
      <c r="Y23" s="735"/>
      <c r="Z23" s="735"/>
      <c r="AA23" s="735"/>
      <c r="AB23" s="735"/>
      <c r="AC23" s="735"/>
      <c r="AD23" s="735"/>
      <c r="AE23" s="735"/>
      <c r="AF23" s="735"/>
      <c r="AG23" s="735"/>
      <c r="AH23" s="735" t="s">
        <v>870</v>
      </c>
      <c r="AI23" s="735" t="s">
        <v>870</v>
      </c>
      <c r="AJ23" s="735" t="s">
        <v>870</v>
      </c>
      <c r="AK23" s="735" t="s">
        <v>870</v>
      </c>
      <c r="AL23" s="736" t="s">
        <v>870</v>
      </c>
    </row>
    <row r="24" spans="1:38" ht="12.75" customHeight="1" x14ac:dyDescent="0.25">
      <c r="A24" s="494" t="s">
        <v>870</v>
      </c>
      <c r="S24" s="273" t="s">
        <v>870</v>
      </c>
      <c r="T24" s="735" t="s">
        <v>870</v>
      </c>
      <c r="U24" s="735" t="s">
        <v>870</v>
      </c>
      <c r="V24" s="735" t="s">
        <v>870</v>
      </c>
      <c r="W24" s="735"/>
      <c r="X24" s="735"/>
      <c r="Y24" s="735"/>
      <c r="Z24" s="735"/>
      <c r="AA24" s="735"/>
      <c r="AB24" s="735"/>
      <c r="AC24" s="735"/>
      <c r="AD24" s="735"/>
      <c r="AE24" s="735"/>
      <c r="AF24" s="735"/>
      <c r="AG24" s="735"/>
      <c r="AH24" s="735" t="s">
        <v>870</v>
      </c>
      <c r="AI24" s="735" t="s">
        <v>870</v>
      </c>
      <c r="AJ24" s="735" t="s">
        <v>870</v>
      </c>
      <c r="AK24" s="735" t="s">
        <v>870</v>
      </c>
      <c r="AL24" s="736" t="s">
        <v>870</v>
      </c>
    </row>
    <row r="25" spans="1:38" ht="12.75" customHeight="1" x14ac:dyDescent="0.25">
      <c r="A25" s="494" t="s">
        <v>870</v>
      </c>
      <c r="B25" s="57"/>
      <c r="S25" s="273" t="s">
        <v>870</v>
      </c>
      <c r="T25" s="735" t="s">
        <v>870</v>
      </c>
      <c r="U25" s="735" t="s">
        <v>870</v>
      </c>
      <c r="V25" s="735" t="s">
        <v>870</v>
      </c>
      <c r="W25" s="735"/>
      <c r="X25" s="735"/>
      <c r="Y25" s="735"/>
      <c r="Z25" s="735"/>
      <c r="AA25" s="735"/>
      <c r="AB25" s="735"/>
      <c r="AC25" s="735"/>
      <c r="AD25" s="735"/>
      <c r="AE25" s="735"/>
      <c r="AF25" s="735"/>
      <c r="AG25" s="735"/>
      <c r="AH25" s="735" t="s">
        <v>870</v>
      </c>
      <c r="AI25" s="735" t="s">
        <v>870</v>
      </c>
      <c r="AJ25" s="735" t="s">
        <v>870</v>
      </c>
      <c r="AK25" s="735" t="s">
        <v>870</v>
      </c>
      <c r="AL25" s="736" t="s">
        <v>870</v>
      </c>
    </row>
    <row r="26" spans="1:38" ht="12.75" customHeight="1" x14ac:dyDescent="0.25">
      <c r="A26" s="494" t="s">
        <v>870</v>
      </c>
      <c r="B26" s="57"/>
      <c r="S26" s="273" t="s">
        <v>870</v>
      </c>
      <c r="T26" s="735" t="s">
        <v>870</v>
      </c>
      <c r="U26" s="735" t="s">
        <v>883</v>
      </c>
      <c r="V26" s="735"/>
      <c r="W26" s="735"/>
      <c r="X26" s="735"/>
      <c r="Y26" s="735"/>
      <c r="Z26" s="735"/>
      <c r="AA26" s="735"/>
      <c r="AB26" s="735"/>
      <c r="AC26" s="735"/>
      <c r="AD26" s="735"/>
      <c r="AE26" s="735" t="s">
        <v>870</v>
      </c>
      <c r="AF26" s="735" t="s">
        <v>870</v>
      </c>
      <c r="AG26" s="735" t="s">
        <v>870</v>
      </c>
      <c r="AH26" s="735" t="s">
        <v>870</v>
      </c>
      <c r="AI26" s="735" t="s">
        <v>870</v>
      </c>
      <c r="AJ26" s="735" t="s">
        <v>870</v>
      </c>
      <c r="AK26" s="735" t="s">
        <v>870</v>
      </c>
      <c r="AL26" s="736" t="s">
        <v>870</v>
      </c>
    </row>
    <row r="27" spans="1:38" ht="12.75" customHeight="1" x14ac:dyDescent="0.25">
      <c r="A27" s="494" t="s">
        <v>870</v>
      </c>
      <c r="B27" s="57"/>
      <c r="S27" s="273" t="s">
        <v>870</v>
      </c>
      <c r="T27" s="735" t="s">
        <v>870</v>
      </c>
      <c r="U27" s="735" t="s">
        <v>870</v>
      </c>
      <c r="V27" s="735" t="s">
        <v>870</v>
      </c>
      <c r="W27" s="735" t="s">
        <v>870</v>
      </c>
      <c r="X27" s="735" t="s">
        <v>870</v>
      </c>
      <c r="Y27" s="735" t="s">
        <v>870</v>
      </c>
      <c r="Z27" s="735" t="s">
        <v>870</v>
      </c>
      <c r="AA27" s="735" t="s">
        <v>870</v>
      </c>
      <c r="AB27" s="735" t="s">
        <v>870</v>
      </c>
      <c r="AC27" s="735" t="s">
        <v>870</v>
      </c>
      <c r="AD27" s="735" t="s">
        <v>870</v>
      </c>
      <c r="AE27" s="735" t="s">
        <v>870</v>
      </c>
      <c r="AF27" s="735" t="s">
        <v>870</v>
      </c>
      <c r="AG27" s="735" t="s">
        <v>870</v>
      </c>
      <c r="AH27" s="735" t="s">
        <v>870</v>
      </c>
      <c r="AI27" s="735" t="s">
        <v>870</v>
      </c>
      <c r="AJ27" s="735" t="s">
        <v>870</v>
      </c>
      <c r="AK27" s="735" t="s">
        <v>870</v>
      </c>
      <c r="AL27" s="736" t="s">
        <v>870</v>
      </c>
    </row>
    <row r="28" spans="1:38" ht="12.75" customHeight="1" x14ac:dyDescent="0.25">
      <c r="A28" s="494" t="s">
        <v>870</v>
      </c>
      <c r="B28" s="57"/>
      <c r="S28" s="273" t="s">
        <v>870</v>
      </c>
      <c r="T28" s="735" t="s">
        <v>870</v>
      </c>
      <c r="U28" s="739" t="s">
        <v>884</v>
      </c>
      <c r="V28" s="735"/>
      <c r="W28" s="735"/>
      <c r="X28" s="735"/>
      <c r="Y28" s="735"/>
      <c r="Z28" s="735"/>
      <c r="AA28" s="735"/>
      <c r="AB28" s="735"/>
      <c r="AC28" s="735"/>
      <c r="AD28" s="735"/>
      <c r="AE28" s="735"/>
      <c r="AF28" s="735"/>
      <c r="AG28" s="735"/>
      <c r="AH28" s="735"/>
      <c r="AI28" s="735"/>
      <c r="AJ28" s="735" t="s">
        <v>870</v>
      </c>
      <c r="AK28" s="735" t="s">
        <v>870</v>
      </c>
      <c r="AL28" s="736" t="s">
        <v>870</v>
      </c>
    </row>
    <row r="29" spans="1:38" ht="12.75" customHeight="1" x14ac:dyDescent="0.25">
      <c r="A29" s="494" t="s">
        <v>870</v>
      </c>
      <c r="B29" s="57"/>
      <c r="S29" s="273" t="s">
        <v>870</v>
      </c>
      <c r="T29" s="735" t="s">
        <v>870</v>
      </c>
      <c r="U29" s="735" t="s">
        <v>885</v>
      </c>
      <c r="V29" s="735"/>
      <c r="W29" s="735"/>
      <c r="X29" s="735"/>
      <c r="Y29" s="735"/>
      <c r="Z29" s="735"/>
      <c r="AA29" s="735"/>
      <c r="AB29" s="735"/>
      <c r="AC29" s="735" t="s">
        <v>870</v>
      </c>
      <c r="AD29" s="735" t="s">
        <v>870</v>
      </c>
      <c r="AE29" s="735" t="s">
        <v>870</v>
      </c>
      <c r="AF29" s="735" t="s">
        <v>870</v>
      </c>
      <c r="AG29" s="735" t="s">
        <v>870</v>
      </c>
      <c r="AH29" s="735" t="s">
        <v>870</v>
      </c>
      <c r="AI29" s="735" t="s">
        <v>870</v>
      </c>
      <c r="AJ29" s="735" t="s">
        <v>870</v>
      </c>
      <c r="AK29" s="735" t="s">
        <v>870</v>
      </c>
      <c r="AL29" s="736" t="s">
        <v>870</v>
      </c>
    </row>
    <row r="30" spans="1:38" ht="12.75" customHeight="1" x14ac:dyDescent="0.25">
      <c r="A30" s="494" t="s">
        <v>870</v>
      </c>
      <c r="B30" s="57"/>
      <c r="S30" s="273" t="s">
        <v>870</v>
      </c>
      <c r="T30" s="735" t="s">
        <v>870</v>
      </c>
      <c r="U30" s="735"/>
      <c r="V30" s="735"/>
      <c r="W30" s="735"/>
      <c r="X30" s="735"/>
      <c r="Y30" s="735"/>
      <c r="Z30" s="735"/>
      <c r="AA30" s="735"/>
      <c r="AB30" s="735"/>
      <c r="AC30" s="735"/>
      <c r="AD30" s="735"/>
      <c r="AE30" s="735"/>
      <c r="AF30" s="735"/>
      <c r="AG30" s="735"/>
      <c r="AH30" s="735"/>
      <c r="AI30" s="735"/>
      <c r="AJ30" s="735" t="s">
        <v>870</v>
      </c>
      <c r="AK30" s="735" t="s">
        <v>870</v>
      </c>
      <c r="AL30" s="736" t="s">
        <v>870</v>
      </c>
    </row>
    <row r="31" spans="1:38" ht="12.75" customHeight="1" x14ac:dyDescent="0.25">
      <c r="A31" s="494" t="s">
        <v>870</v>
      </c>
      <c r="B31" s="57"/>
      <c r="C31" s="57"/>
      <c r="S31" s="273" t="s">
        <v>870</v>
      </c>
      <c r="T31" s="735" t="s">
        <v>870</v>
      </c>
      <c r="U31" s="735"/>
      <c r="V31" s="735"/>
      <c r="W31" s="735"/>
      <c r="X31" s="735"/>
      <c r="Y31" s="735"/>
      <c r="Z31" s="735"/>
      <c r="AA31" s="735"/>
      <c r="AB31" s="735"/>
      <c r="AC31" s="735"/>
      <c r="AD31" s="735"/>
      <c r="AE31" s="735"/>
      <c r="AF31" s="735"/>
      <c r="AG31" s="735"/>
      <c r="AH31" s="735"/>
      <c r="AI31" s="735"/>
      <c r="AJ31" s="735" t="s">
        <v>870</v>
      </c>
      <c r="AK31" s="735" t="s">
        <v>870</v>
      </c>
      <c r="AL31" s="736" t="s">
        <v>870</v>
      </c>
    </row>
    <row r="32" spans="1:38" ht="12.75" customHeight="1" x14ac:dyDescent="0.25">
      <c r="A32" s="494" t="s">
        <v>870</v>
      </c>
      <c r="S32" s="273" t="s">
        <v>870</v>
      </c>
      <c r="T32" s="735" t="s">
        <v>870</v>
      </c>
      <c r="U32" s="735"/>
      <c r="V32" s="735"/>
      <c r="W32" s="735"/>
      <c r="X32" s="735"/>
      <c r="Y32" s="735"/>
      <c r="Z32" s="735"/>
      <c r="AA32" s="735"/>
      <c r="AB32" s="735"/>
      <c r="AC32" s="735"/>
      <c r="AD32" s="735"/>
      <c r="AE32" s="735"/>
      <c r="AF32" s="735"/>
      <c r="AG32" s="735"/>
      <c r="AH32" s="735"/>
      <c r="AI32" s="735"/>
      <c r="AJ32" s="735" t="s">
        <v>870</v>
      </c>
      <c r="AK32" s="735" t="s">
        <v>870</v>
      </c>
      <c r="AL32" s="736" t="s">
        <v>870</v>
      </c>
    </row>
    <row r="33" spans="1:38" ht="12.75" customHeight="1" x14ac:dyDescent="0.25">
      <c r="A33" s="494" t="s">
        <v>870</v>
      </c>
      <c r="B33" s="57" t="s">
        <v>886</v>
      </c>
      <c r="C33" s="57"/>
      <c r="D33" s="57"/>
      <c r="E33" s="57"/>
      <c r="F33" s="57"/>
      <c r="G33" s="57"/>
      <c r="H33" s="57"/>
      <c r="I33" s="57"/>
      <c r="J33" s="57"/>
      <c r="K33" s="57"/>
      <c r="L33" s="57"/>
      <c r="M33" s="57"/>
      <c r="N33" s="57"/>
      <c r="O33" s="57"/>
      <c r="P33" s="57"/>
      <c r="Q33" s="57"/>
      <c r="R33" s="57"/>
      <c r="S33" s="273" t="s">
        <v>870</v>
      </c>
      <c r="T33" s="735" t="s">
        <v>870</v>
      </c>
      <c r="U33" s="735"/>
      <c r="V33" s="735"/>
      <c r="W33" s="735"/>
      <c r="X33" s="735"/>
      <c r="Y33" s="735"/>
      <c r="Z33" s="735"/>
      <c r="AA33" s="735"/>
      <c r="AB33" s="735"/>
      <c r="AC33" s="735"/>
      <c r="AD33" s="735"/>
      <c r="AE33" s="735"/>
      <c r="AF33" s="735"/>
      <c r="AG33" s="735"/>
      <c r="AH33" s="735"/>
      <c r="AI33" s="735"/>
      <c r="AJ33" s="735" t="s">
        <v>870</v>
      </c>
      <c r="AK33" s="735" t="s">
        <v>870</v>
      </c>
      <c r="AL33" s="736" t="s">
        <v>870</v>
      </c>
    </row>
    <row r="34" spans="1:38" ht="12.75" customHeight="1" x14ac:dyDescent="0.25">
      <c r="A34" s="494" t="s">
        <v>870</v>
      </c>
      <c r="B34" s="211" t="s">
        <v>887</v>
      </c>
      <c r="C34" s="57"/>
      <c r="D34" s="57"/>
      <c r="E34" s="57"/>
      <c r="F34" s="57"/>
      <c r="G34" s="57"/>
      <c r="H34" s="57"/>
      <c r="I34" s="57"/>
      <c r="J34" s="57"/>
      <c r="K34" s="57"/>
      <c r="L34" s="57"/>
      <c r="M34" s="57"/>
      <c r="N34" s="57"/>
      <c r="O34" s="57"/>
      <c r="P34" s="57"/>
      <c r="Q34" s="57"/>
      <c r="S34" s="273" t="s">
        <v>870</v>
      </c>
      <c r="T34" s="735" t="s">
        <v>870</v>
      </c>
      <c r="U34" s="735"/>
      <c r="V34" s="735"/>
      <c r="W34" s="735"/>
      <c r="X34" s="735"/>
      <c r="Y34" s="735"/>
      <c r="Z34" s="735"/>
      <c r="AA34" s="735"/>
      <c r="AB34" s="735"/>
      <c r="AC34" s="735"/>
      <c r="AD34" s="735"/>
      <c r="AE34" s="735"/>
      <c r="AF34" s="735"/>
      <c r="AG34" s="735"/>
      <c r="AH34" s="735"/>
      <c r="AI34" s="735"/>
      <c r="AJ34" s="735" t="s">
        <v>870</v>
      </c>
      <c r="AK34" s="735" t="s">
        <v>870</v>
      </c>
      <c r="AL34" s="736" t="s">
        <v>870</v>
      </c>
    </row>
    <row r="35" spans="1:38" ht="12.75" customHeight="1" x14ac:dyDescent="0.25">
      <c r="A35" s="494" t="s">
        <v>870</v>
      </c>
      <c r="B35" s="57"/>
      <c r="S35" s="273" t="s">
        <v>870</v>
      </c>
      <c r="T35" s="735" t="s">
        <v>870</v>
      </c>
      <c r="U35" s="735"/>
      <c r="V35" s="735"/>
      <c r="W35" s="735"/>
      <c r="X35" s="735"/>
      <c r="Y35" s="735"/>
      <c r="Z35" s="735"/>
      <c r="AA35" s="735"/>
      <c r="AB35" s="735"/>
      <c r="AC35" s="735"/>
      <c r="AD35" s="735"/>
      <c r="AE35" s="735"/>
      <c r="AF35" s="735"/>
      <c r="AG35" s="735"/>
      <c r="AH35" s="735"/>
      <c r="AI35" s="735"/>
      <c r="AJ35" s="735" t="s">
        <v>870</v>
      </c>
      <c r="AK35" s="735" t="s">
        <v>870</v>
      </c>
      <c r="AL35" s="736" t="s">
        <v>870</v>
      </c>
    </row>
    <row r="36" spans="1:38" ht="12.75" customHeight="1" x14ac:dyDescent="0.25">
      <c r="A36" s="494" t="s">
        <v>870</v>
      </c>
      <c r="S36" s="273" t="s">
        <v>870</v>
      </c>
      <c r="T36" s="735" t="s">
        <v>870</v>
      </c>
      <c r="U36" s="735"/>
      <c r="V36" s="735"/>
      <c r="W36" s="735"/>
      <c r="X36" s="735"/>
      <c r="Y36" s="735"/>
      <c r="Z36" s="735"/>
      <c r="AA36" s="735"/>
      <c r="AB36" s="735"/>
      <c r="AC36" s="735"/>
      <c r="AD36" s="735"/>
      <c r="AE36" s="735"/>
      <c r="AF36" s="735"/>
      <c r="AG36" s="735"/>
      <c r="AH36" s="735"/>
      <c r="AI36" s="735"/>
      <c r="AJ36" s="735" t="s">
        <v>870</v>
      </c>
      <c r="AK36" s="735" t="s">
        <v>870</v>
      </c>
      <c r="AL36" s="736" t="s">
        <v>870</v>
      </c>
    </row>
    <row r="37" spans="1:38" ht="12.75" customHeight="1" x14ac:dyDescent="0.25">
      <c r="A37" s="494" t="s">
        <v>870</v>
      </c>
      <c r="S37" s="273" t="s">
        <v>870</v>
      </c>
      <c r="T37" s="735" t="s">
        <v>870</v>
      </c>
      <c r="U37" s="735"/>
      <c r="V37" s="735"/>
      <c r="W37" s="735"/>
      <c r="X37" s="735"/>
      <c r="Y37" s="735"/>
      <c r="Z37" s="735"/>
      <c r="AA37" s="735"/>
      <c r="AB37" s="735"/>
      <c r="AC37" s="735"/>
      <c r="AD37" s="735"/>
      <c r="AE37" s="735"/>
      <c r="AF37" s="735"/>
      <c r="AG37" s="735"/>
      <c r="AH37" s="735"/>
      <c r="AI37" s="735"/>
      <c r="AJ37" s="735" t="s">
        <v>870</v>
      </c>
      <c r="AK37" s="735" t="s">
        <v>870</v>
      </c>
      <c r="AL37" s="736" t="s">
        <v>870</v>
      </c>
    </row>
    <row r="38" spans="1:38" ht="12.75" customHeight="1" x14ac:dyDescent="0.25">
      <c r="A38" s="494" t="s">
        <v>870</v>
      </c>
      <c r="S38" s="273" t="s">
        <v>870</v>
      </c>
      <c r="T38" s="735" t="s">
        <v>870</v>
      </c>
      <c r="U38" s="735"/>
      <c r="V38" s="735"/>
      <c r="W38" s="735"/>
      <c r="X38" s="735"/>
      <c r="Y38" s="735"/>
      <c r="Z38" s="735"/>
      <c r="AA38" s="735"/>
      <c r="AB38" s="735"/>
      <c r="AC38" s="735"/>
      <c r="AD38" s="735"/>
      <c r="AE38" s="735"/>
      <c r="AF38" s="735"/>
      <c r="AG38" s="735"/>
      <c r="AH38" s="735"/>
      <c r="AI38" s="735"/>
      <c r="AJ38" s="735" t="s">
        <v>870</v>
      </c>
      <c r="AK38" s="735" t="s">
        <v>870</v>
      </c>
      <c r="AL38" s="736" t="s">
        <v>870</v>
      </c>
    </row>
    <row r="39" spans="1:38" ht="12.75" customHeight="1" x14ac:dyDescent="0.25">
      <c r="A39" s="494" t="s">
        <v>870</v>
      </c>
      <c r="S39" s="273" t="s">
        <v>870</v>
      </c>
      <c r="T39" s="735" t="s">
        <v>870</v>
      </c>
      <c r="U39" s="735"/>
      <c r="V39" s="735"/>
      <c r="W39" s="735"/>
      <c r="X39" s="735"/>
      <c r="Y39" s="735"/>
      <c r="Z39" s="735"/>
      <c r="AA39" s="735"/>
      <c r="AB39" s="735"/>
      <c r="AC39" s="735"/>
      <c r="AD39" s="735"/>
      <c r="AE39" s="735"/>
      <c r="AF39" s="735"/>
      <c r="AG39" s="735"/>
      <c r="AH39" s="735"/>
      <c r="AI39" s="735"/>
      <c r="AJ39" s="735" t="s">
        <v>870</v>
      </c>
      <c r="AK39" s="735" t="s">
        <v>870</v>
      </c>
      <c r="AL39" s="736" t="s">
        <v>870</v>
      </c>
    </row>
    <row r="40" spans="1:38" ht="12.75" customHeight="1" x14ac:dyDescent="0.25">
      <c r="A40" s="494" t="s">
        <v>870</v>
      </c>
      <c r="S40" s="273" t="s">
        <v>870</v>
      </c>
      <c r="T40" s="735" t="s">
        <v>870</v>
      </c>
      <c r="U40" s="735"/>
      <c r="V40" s="735"/>
      <c r="W40" s="735"/>
      <c r="X40" s="735"/>
      <c r="Y40" s="735"/>
      <c r="Z40" s="735"/>
      <c r="AA40" s="735"/>
      <c r="AB40" s="735"/>
      <c r="AC40" s="735"/>
      <c r="AD40" s="735"/>
      <c r="AE40" s="735"/>
      <c r="AF40" s="735"/>
      <c r="AG40" s="735"/>
      <c r="AH40" s="735"/>
      <c r="AI40" s="735"/>
      <c r="AJ40" s="735" t="s">
        <v>870</v>
      </c>
      <c r="AK40" s="735" t="s">
        <v>870</v>
      </c>
      <c r="AL40" s="736" t="s">
        <v>870</v>
      </c>
    </row>
    <row r="41" spans="1:38" ht="12.75" customHeight="1" x14ac:dyDescent="0.25">
      <c r="A41" s="494" t="s">
        <v>870</v>
      </c>
      <c r="S41" s="273" t="s">
        <v>870</v>
      </c>
      <c r="T41" s="735" t="s">
        <v>870</v>
      </c>
      <c r="U41" s="735"/>
      <c r="V41" s="735"/>
      <c r="W41" s="735"/>
      <c r="X41" s="735"/>
      <c r="Y41" s="735"/>
      <c r="Z41" s="735"/>
      <c r="AA41" s="735"/>
      <c r="AB41" s="735"/>
      <c r="AC41" s="735"/>
      <c r="AD41" s="735"/>
      <c r="AE41" s="735"/>
      <c r="AF41" s="735"/>
      <c r="AG41" s="735"/>
      <c r="AH41" s="735"/>
      <c r="AI41" s="735"/>
      <c r="AJ41" s="735" t="s">
        <v>870</v>
      </c>
      <c r="AK41" s="735" t="s">
        <v>870</v>
      </c>
      <c r="AL41" s="736" t="s">
        <v>870</v>
      </c>
    </row>
    <row r="42" spans="1:38" ht="12.75" customHeight="1" x14ac:dyDescent="0.25">
      <c r="A42" s="494" t="s">
        <v>870</v>
      </c>
      <c r="S42" s="273" t="s">
        <v>870</v>
      </c>
      <c r="T42" s="735" t="s">
        <v>870</v>
      </c>
      <c r="U42" s="735"/>
      <c r="V42" s="735"/>
      <c r="W42" s="735"/>
      <c r="X42" s="735"/>
      <c r="Y42" s="735"/>
      <c r="Z42" s="735"/>
      <c r="AA42" s="735"/>
      <c r="AB42" s="735"/>
      <c r="AC42" s="735"/>
      <c r="AD42" s="735"/>
      <c r="AE42" s="735"/>
      <c r="AF42" s="735"/>
      <c r="AG42" s="735"/>
      <c r="AH42" s="735"/>
      <c r="AI42" s="735"/>
      <c r="AJ42" s="735" t="s">
        <v>870</v>
      </c>
      <c r="AK42" s="735" t="s">
        <v>870</v>
      </c>
      <c r="AL42" s="736" t="s">
        <v>870</v>
      </c>
    </row>
    <row r="43" spans="1:38" ht="12.75" customHeight="1" x14ac:dyDescent="0.25">
      <c r="A43" s="494" t="s">
        <v>870</v>
      </c>
      <c r="S43" s="273" t="s">
        <v>870</v>
      </c>
      <c r="T43" s="735" t="s">
        <v>870</v>
      </c>
      <c r="U43" s="735" t="s">
        <v>870</v>
      </c>
      <c r="V43" s="735" t="s">
        <v>870</v>
      </c>
      <c r="W43" s="735" t="s">
        <v>870</v>
      </c>
      <c r="X43" s="735" t="s">
        <v>870</v>
      </c>
      <c r="Y43" s="735" t="s">
        <v>870</v>
      </c>
      <c r="Z43" s="735" t="s">
        <v>870</v>
      </c>
      <c r="AA43" s="735" t="s">
        <v>870</v>
      </c>
      <c r="AB43" s="735" t="s">
        <v>870</v>
      </c>
      <c r="AC43" s="735" t="s">
        <v>870</v>
      </c>
      <c r="AD43" s="735" t="s">
        <v>870</v>
      </c>
      <c r="AE43" s="735" t="s">
        <v>870</v>
      </c>
      <c r="AF43" s="735" t="s">
        <v>870</v>
      </c>
      <c r="AG43" s="735" t="s">
        <v>870</v>
      </c>
      <c r="AH43" s="735" t="s">
        <v>870</v>
      </c>
      <c r="AI43" s="735" t="s">
        <v>870</v>
      </c>
      <c r="AJ43" s="735" t="s">
        <v>870</v>
      </c>
      <c r="AK43" s="735" t="s">
        <v>870</v>
      </c>
      <c r="AL43" s="736" t="s">
        <v>870</v>
      </c>
    </row>
    <row r="44" spans="1:38" ht="12.75" customHeight="1" x14ac:dyDescent="0.25">
      <c r="A44" s="494" t="s">
        <v>870</v>
      </c>
      <c r="S44" s="273" t="s">
        <v>870</v>
      </c>
      <c r="T44" s="735" t="s">
        <v>870</v>
      </c>
      <c r="U44" s="735" t="s">
        <v>870</v>
      </c>
      <c r="V44" s="735"/>
      <c r="W44" s="735" t="s">
        <v>870</v>
      </c>
      <c r="X44" s="735" t="s">
        <v>870</v>
      </c>
      <c r="Y44" s="735" t="s">
        <v>870</v>
      </c>
      <c r="Z44" s="735" t="s">
        <v>870</v>
      </c>
      <c r="AA44" s="735" t="s">
        <v>870</v>
      </c>
      <c r="AB44" s="735" t="s">
        <v>870</v>
      </c>
      <c r="AC44" s="735" t="s">
        <v>870</v>
      </c>
      <c r="AD44" s="735" t="s">
        <v>870</v>
      </c>
      <c r="AE44" s="735" t="s">
        <v>870</v>
      </c>
      <c r="AF44" s="735" t="s">
        <v>870</v>
      </c>
      <c r="AG44" s="735" t="s">
        <v>870</v>
      </c>
      <c r="AH44" s="735" t="s">
        <v>870</v>
      </c>
      <c r="AI44" s="735" t="s">
        <v>870</v>
      </c>
      <c r="AJ44" s="735" t="s">
        <v>870</v>
      </c>
      <c r="AK44" s="735" t="s">
        <v>870</v>
      </c>
      <c r="AL44" s="736" t="s">
        <v>870</v>
      </c>
    </row>
    <row r="45" spans="1:38" ht="12.75" customHeight="1" x14ac:dyDescent="0.25">
      <c r="A45" s="494" t="s">
        <v>870</v>
      </c>
      <c r="S45" s="273" t="s">
        <v>870</v>
      </c>
      <c r="T45" s="735" t="s">
        <v>870</v>
      </c>
      <c r="U45" s="735" t="s">
        <v>870</v>
      </c>
      <c r="V45" s="735" t="s">
        <v>870</v>
      </c>
      <c r="W45" s="735" t="s">
        <v>870</v>
      </c>
      <c r="X45" s="735" t="s">
        <v>870</v>
      </c>
      <c r="Y45" s="735" t="s">
        <v>870</v>
      </c>
      <c r="Z45" s="735" t="s">
        <v>870</v>
      </c>
      <c r="AA45" s="735" t="s">
        <v>870</v>
      </c>
      <c r="AB45" s="735" t="s">
        <v>870</v>
      </c>
      <c r="AC45" s="735" t="s">
        <v>870</v>
      </c>
      <c r="AD45" s="735" t="s">
        <v>870</v>
      </c>
      <c r="AE45" s="735" t="s">
        <v>870</v>
      </c>
      <c r="AF45" s="735" t="s">
        <v>870</v>
      </c>
      <c r="AG45" s="735" t="s">
        <v>870</v>
      </c>
      <c r="AH45" s="735" t="s">
        <v>870</v>
      </c>
      <c r="AI45" s="735" t="s">
        <v>870</v>
      </c>
      <c r="AJ45" s="735" t="s">
        <v>870</v>
      </c>
      <c r="AK45" s="735" t="s">
        <v>870</v>
      </c>
      <c r="AL45" s="736" t="s">
        <v>870</v>
      </c>
    </row>
    <row r="46" spans="1:38" ht="12.75" customHeight="1" x14ac:dyDescent="0.25">
      <c r="A46" s="494" t="s">
        <v>870</v>
      </c>
      <c r="S46" s="273" t="s">
        <v>870</v>
      </c>
      <c r="T46" s="735" t="s">
        <v>870</v>
      </c>
      <c r="U46" s="735" t="s">
        <v>888</v>
      </c>
      <c r="V46" s="735"/>
      <c r="W46" s="735"/>
      <c r="X46" s="735"/>
      <c r="Y46" s="735"/>
      <c r="Z46" s="735"/>
      <c r="AA46" s="735"/>
      <c r="AB46" s="735"/>
      <c r="AC46" s="735"/>
      <c r="AD46" s="735"/>
      <c r="AE46" s="735"/>
      <c r="AF46" s="735"/>
      <c r="AG46" s="735"/>
      <c r="AH46" s="735"/>
      <c r="AI46" s="735"/>
      <c r="AJ46" s="735" t="s">
        <v>870</v>
      </c>
      <c r="AK46" s="735" t="s">
        <v>870</v>
      </c>
      <c r="AL46" s="736" t="s">
        <v>870</v>
      </c>
    </row>
    <row r="47" spans="1:38" ht="12.75" customHeight="1" x14ac:dyDescent="0.2">
      <c r="A47" s="494" t="s">
        <v>870</v>
      </c>
      <c r="S47" s="273" t="s">
        <v>870</v>
      </c>
      <c r="T47" s="467"/>
      <c r="U47" s="292"/>
      <c r="V47" s="292"/>
      <c r="W47" s="292"/>
      <c r="X47" s="292"/>
      <c r="Y47" s="292"/>
      <c r="Z47" s="292"/>
      <c r="AA47" s="292"/>
      <c r="AB47" s="292"/>
      <c r="AC47" s="292"/>
      <c r="AD47" s="292"/>
      <c r="AE47" s="292"/>
      <c r="AF47" s="292"/>
      <c r="AG47" s="292"/>
      <c r="AH47" s="292"/>
      <c r="AI47" s="292"/>
      <c r="AJ47" s="292"/>
      <c r="AK47" s="292"/>
      <c r="AL47" s="293"/>
    </row>
    <row r="48" spans="1:38" ht="12.75" customHeight="1" x14ac:dyDescent="0.2">
      <c r="A48" s="494" t="s">
        <v>870</v>
      </c>
      <c r="S48" s="273" t="s">
        <v>870</v>
      </c>
      <c r="T48" s="467"/>
      <c r="U48" s="292"/>
      <c r="V48" s="292"/>
      <c r="W48" s="292"/>
      <c r="X48" s="292"/>
      <c r="Y48" s="292"/>
      <c r="Z48" s="292"/>
      <c r="AA48" s="292"/>
      <c r="AB48" s="292"/>
      <c r="AC48" s="292"/>
      <c r="AD48" s="292"/>
      <c r="AE48" s="292"/>
      <c r="AF48" s="292"/>
      <c r="AG48" s="292"/>
      <c r="AH48" s="292"/>
      <c r="AI48" s="292"/>
      <c r="AJ48" s="292"/>
      <c r="AK48" s="292"/>
      <c r="AL48" s="293"/>
    </row>
    <row r="49" spans="1:38" ht="12.75" customHeight="1" x14ac:dyDescent="0.2">
      <c r="A49" s="494" t="s">
        <v>870</v>
      </c>
      <c r="S49" s="273" t="s">
        <v>870</v>
      </c>
      <c r="T49" s="467"/>
      <c r="U49" s="292"/>
      <c r="V49" s="292"/>
      <c r="W49" s="292"/>
      <c r="X49" s="292"/>
      <c r="Y49" s="292"/>
      <c r="Z49" s="292"/>
      <c r="AA49" s="292"/>
      <c r="AB49" s="292"/>
      <c r="AC49" s="292"/>
      <c r="AD49" s="292"/>
      <c r="AE49" s="292"/>
      <c r="AF49" s="292"/>
      <c r="AG49" s="292"/>
      <c r="AH49" s="292"/>
      <c r="AI49" s="292"/>
      <c r="AJ49" s="292"/>
      <c r="AK49" s="292"/>
      <c r="AL49" s="293"/>
    </row>
    <row r="50" spans="1:38" ht="12.75" customHeight="1" x14ac:dyDescent="0.2">
      <c r="A50" s="494" t="s">
        <v>870</v>
      </c>
      <c r="B50" s="738" t="s">
        <v>889</v>
      </c>
      <c r="C50" s="57"/>
      <c r="D50" s="57"/>
      <c r="E50" s="57"/>
      <c r="F50" s="57"/>
      <c r="G50" s="57"/>
      <c r="H50" s="57"/>
      <c r="I50" s="57"/>
      <c r="J50" s="57"/>
      <c r="K50" s="57"/>
      <c r="L50" s="57"/>
      <c r="M50" s="57"/>
      <c r="N50" s="57"/>
      <c r="O50" s="57"/>
      <c r="P50" s="57"/>
      <c r="Q50" s="57"/>
      <c r="R50" s="57"/>
      <c r="S50" s="57"/>
      <c r="T50" s="467"/>
      <c r="U50" s="292"/>
      <c r="V50" s="292"/>
      <c r="W50" s="292"/>
      <c r="X50" s="292"/>
      <c r="Y50" s="292"/>
      <c r="Z50" s="292"/>
      <c r="AA50" s="292"/>
      <c r="AB50" s="292"/>
      <c r="AC50" s="292"/>
      <c r="AD50" s="292"/>
      <c r="AE50" s="292"/>
      <c r="AF50" s="292"/>
      <c r="AG50" s="292"/>
      <c r="AH50" s="292"/>
      <c r="AI50" s="292"/>
      <c r="AJ50" s="292"/>
      <c r="AK50" s="292"/>
      <c r="AL50" s="293"/>
    </row>
    <row r="51" spans="1:38" ht="12.75" customHeight="1" x14ac:dyDescent="0.2">
      <c r="A51" s="494" t="s">
        <v>870</v>
      </c>
      <c r="B51" s="57"/>
      <c r="C51" s="57"/>
      <c r="D51" s="57"/>
      <c r="E51" s="57"/>
      <c r="F51" s="57"/>
      <c r="G51" s="57"/>
      <c r="H51" s="57"/>
      <c r="I51" s="57"/>
      <c r="J51" s="57"/>
      <c r="K51" s="57"/>
      <c r="L51" s="57"/>
      <c r="M51" s="57"/>
      <c r="N51" s="57"/>
      <c r="O51" s="57"/>
      <c r="P51" s="57"/>
      <c r="Q51" s="57"/>
      <c r="S51" s="273" t="s">
        <v>870</v>
      </c>
      <c r="T51" s="467"/>
      <c r="U51" s="292"/>
      <c r="V51" s="292"/>
      <c r="W51" s="292"/>
      <c r="X51" s="292"/>
      <c r="Y51" s="292"/>
      <c r="Z51" s="292"/>
      <c r="AA51" s="292"/>
      <c r="AB51" s="292"/>
      <c r="AC51" s="292"/>
      <c r="AD51" s="292"/>
      <c r="AE51" s="292"/>
      <c r="AF51" s="292"/>
      <c r="AG51" s="292"/>
      <c r="AH51" s="292"/>
      <c r="AI51" s="292"/>
      <c r="AJ51" s="292"/>
      <c r="AK51" s="292"/>
      <c r="AL51" s="293"/>
    </row>
    <row r="52" spans="1:38" ht="12.75" customHeight="1" x14ac:dyDescent="0.2">
      <c r="A52" s="494" t="s">
        <v>870</v>
      </c>
      <c r="B52" s="57" t="s">
        <v>890</v>
      </c>
      <c r="S52" s="273" t="s">
        <v>870</v>
      </c>
      <c r="T52" s="467"/>
      <c r="U52" s="292"/>
      <c r="V52" s="292"/>
      <c r="W52" s="292"/>
      <c r="X52" s="292"/>
      <c r="Y52" s="292"/>
      <c r="Z52" s="292"/>
      <c r="AA52" s="292"/>
      <c r="AB52" s="292"/>
      <c r="AC52" s="292"/>
      <c r="AD52" s="292"/>
      <c r="AE52" s="292"/>
      <c r="AF52" s="292"/>
      <c r="AG52" s="292"/>
      <c r="AH52" s="292"/>
      <c r="AI52" s="292"/>
      <c r="AJ52" s="292"/>
      <c r="AK52" s="292"/>
      <c r="AL52" s="293"/>
    </row>
    <row r="53" spans="1:38" ht="12.75" customHeight="1" x14ac:dyDescent="0.2">
      <c r="A53" s="494" t="s">
        <v>870</v>
      </c>
      <c r="B53" s="57"/>
      <c r="C53" s="57"/>
      <c r="D53" s="57"/>
      <c r="E53" s="57"/>
      <c r="F53" s="57"/>
      <c r="G53" s="57"/>
      <c r="H53" s="57"/>
      <c r="I53" s="57"/>
      <c r="J53" s="57"/>
      <c r="K53" s="57"/>
      <c r="L53" s="57"/>
      <c r="M53" s="57"/>
      <c r="N53" s="57"/>
      <c r="O53" s="57"/>
      <c r="P53" s="57"/>
      <c r="Q53" s="57"/>
      <c r="R53" s="57"/>
      <c r="S53" s="273" t="s">
        <v>870</v>
      </c>
      <c r="T53" s="467"/>
      <c r="U53" s="292"/>
      <c r="V53" s="292"/>
      <c r="W53" s="292"/>
      <c r="X53" s="292"/>
      <c r="Y53" s="292"/>
      <c r="Z53" s="292"/>
      <c r="AA53" s="292"/>
      <c r="AB53" s="292"/>
      <c r="AC53" s="292"/>
      <c r="AD53" s="292"/>
      <c r="AE53" s="292"/>
      <c r="AF53" s="292"/>
      <c r="AG53" s="292"/>
      <c r="AH53" s="292"/>
      <c r="AI53" s="292"/>
      <c r="AJ53" s="292"/>
      <c r="AK53" s="292"/>
      <c r="AL53" s="293"/>
    </row>
    <row r="54" spans="1:38" ht="12.75" customHeight="1" x14ac:dyDescent="0.2">
      <c r="A54" s="728"/>
      <c r="B54" s="205"/>
      <c r="C54" s="203"/>
      <c r="D54" s="203"/>
      <c r="E54" s="203"/>
      <c r="F54" s="203"/>
      <c r="G54" s="203"/>
      <c r="H54" s="203"/>
      <c r="I54" s="203"/>
      <c r="J54" s="203"/>
      <c r="K54" s="203"/>
      <c r="L54" s="203"/>
      <c r="M54" s="203"/>
      <c r="N54" s="203"/>
      <c r="O54" s="203"/>
      <c r="P54" s="203"/>
      <c r="Q54" s="203"/>
      <c r="R54" s="203"/>
      <c r="S54" s="730"/>
      <c r="T54" s="467"/>
      <c r="U54" s="292"/>
      <c r="V54" s="292"/>
      <c r="W54" s="292"/>
      <c r="X54" s="292"/>
      <c r="Y54" s="292"/>
      <c r="Z54" s="292"/>
      <c r="AA54" s="292"/>
      <c r="AB54" s="292"/>
      <c r="AC54" s="292"/>
      <c r="AD54" s="292"/>
      <c r="AE54" s="292"/>
      <c r="AF54" s="292"/>
      <c r="AG54" s="292"/>
      <c r="AH54" s="292"/>
      <c r="AI54" s="292"/>
      <c r="AJ54" s="292"/>
      <c r="AK54" s="292"/>
      <c r="AL54" s="293"/>
    </row>
    <row r="55" spans="1:38" ht="12.75" customHeight="1" x14ac:dyDescent="0.2">
      <c r="A55" s="728"/>
      <c r="B55" s="729" t="s">
        <v>771</v>
      </c>
      <c r="C55" s="203"/>
      <c r="D55" s="203"/>
      <c r="E55" s="203"/>
      <c r="F55" s="203"/>
      <c r="G55" s="203"/>
      <c r="H55" s="203"/>
      <c r="I55" s="203"/>
      <c r="J55" s="203"/>
      <c r="K55" s="203"/>
      <c r="L55" s="203"/>
      <c r="M55" s="203"/>
      <c r="N55" s="203"/>
      <c r="O55" s="203"/>
      <c r="P55" s="203"/>
      <c r="Q55" s="203"/>
      <c r="R55" s="203"/>
      <c r="S55" s="730"/>
      <c r="T55" s="467"/>
      <c r="U55" s="693" t="s">
        <v>771</v>
      </c>
      <c r="V55" s="292"/>
      <c r="W55" s="292"/>
      <c r="X55" s="292"/>
      <c r="Y55" s="292"/>
      <c r="Z55" s="292"/>
      <c r="AA55" s="292"/>
      <c r="AB55" s="292"/>
      <c r="AC55" s="292"/>
      <c r="AD55" s="292"/>
      <c r="AE55" s="292"/>
      <c r="AF55" s="292"/>
      <c r="AG55" s="292"/>
      <c r="AH55" s="292"/>
      <c r="AI55" s="292"/>
      <c r="AJ55" s="292"/>
      <c r="AK55" s="292"/>
      <c r="AL55" s="293"/>
    </row>
    <row r="56" spans="1:38" ht="12.75" customHeight="1" x14ac:dyDescent="0.2">
      <c r="A56" s="732"/>
      <c r="B56" s="731"/>
      <c r="C56" s="731"/>
      <c r="D56" s="731"/>
      <c r="E56" s="731"/>
      <c r="F56" s="731"/>
      <c r="G56" s="731"/>
      <c r="H56" s="731"/>
      <c r="I56" s="731"/>
      <c r="J56" s="731"/>
      <c r="K56" s="731"/>
      <c r="L56" s="731"/>
      <c r="M56" s="731"/>
      <c r="N56" s="731"/>
      <c r="O56" s="731"/>
      <c r="P56" s="731"/>
      <c r="Q56" s="731"/>
      <c r="R56" s="731"/>
      <c r="S56" s="733"/>
      <c r="T56" s="532"/>
      <c r="U56" s="533"/>
      <c r="V56" s="533"/>
      <c r="W56" s="533"/>
      <c r="X56" s="533"/>
      <c r="Y56" s="533"/>
      <c r="Z56" s="533"/>
      <c r="AA56" s="533"/>
      <c r="AB56" s="533"/>
      <c r="AC56" s="533"/>
      <c r="AD56" s="533"/>
      <c r="AE56" s="533"/>
      <c r="AF56" s="533"/>
      <c r="AG56" s="533"/>
      <c r="AH56" s="533"/>
      <c r="AI56" s="533"/>
      <c r="AJ56" s="533"/>
      <c r="AK56" s="533"/>
      <c r="AL56" s="534"/>
    </row>
    <row r="57" spans="1:38" ht="12.75" customHeight="1" x14ac:dyDescent="0.2"/>
    <row r="58" spans="1:38" ht="12.75" customHeight="1" x14ac:dyDescent="0.2"/>
    <row r="59" spans="1:38" ht="12.75" customHeight="1" x14ac:dyDescent="0.2"/>
    <row r="60" spans="1:38" ht="12.75" customHeight="1" x14ac:dyDescent="0.2"/>
  </sheetData>
  <sheetProtection algorithmName="SHA-512" hashValue="GVvuW0yI4x4rZwDb/pot5+xtsvxeqDfhg7RGSgRMuaWN88gCRhaBfxhWsl1tMVUvFxwXs47+U6yStK8Yd9gEnQ==" saltValue="Yk80vT0gJ9QAYtVW7SCIhw==" spinCount="100000" sheet="1" scenarios="1" insertHyperlinks="0"/>
  <mergeCells count="2">
    <mergeCell ref="A1:S1"/>
    <mergeCell ref="T1:AL1"/>
  </mergeCells>
  <hyperlinks>
    <hyperlink ref="B55" location="'T4.5 Harness Attachments'!V12" display="BACK" xr:uid="{00000000-0004-0000-3200-000000000000}"/>
    <hyperlink ref="U55" location="'T5.5 Shoulder Harness Bar'!A1" display="BACK" xr:uid="{00000000-0004-0000-3200-000001000000}"/>
  </hyperlinks>
  <pageMargins left="0.39370078740157483" right="0.39370078740157483" top="0.39370078740157483" bottom="0.39370078740157483" header="0" footer="0"/>
  <pageSetup paperSize="9" orientation="portrait"/>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47">
    <pageSetUpPr fitToPage="1"/>
  </sheetPr>
  <dimension ref="A1:AL61"/>
  <sheetViews>
    <sheetView showGridLines="0" workbookViewId="0">
      <selection sqref="A1:S1"/>
    </sheetView>
  </sheetViews>
  <sheetFormatPr defaultColWidth="14.42578125" defaultRowHeight="15" customHeight="1" x14ac:dyDescent="0.2"/>
  <cols>
    <col min="1" max="21" width="5" customWidth="1"/>
    <col min="22" max="22" width="6.42578125" customWidth="1"/>
    <col min="23" max="38" width="5" customWidth="1"/>
  </cols>
  <sheetData>
    <row r="1" spans="1:38" ht="12.75" customHeight="1" x14ac:dyDescent="0.2">
      <c r="A1" s="1152" t="s">
        <v>891</v>
      </c>
      <c r="B1" s="777"/>
      <c r="C1" s="777"/>
      <c r="D1" s="777"/>
      <c r="E1" s="777"/>
      <c r="F1" s="777"/>
      <c r="G1" s="777"/>
      <c r="H1" s="777"/>
      <c r="I1" s="777"/>
      <c r="J1" s="777"/>
      <c r="K1" s="777"/>
      <c r="L1" s="777"/>
      <c r="M1" s="777"/>
      <c r="N1" s="777"/>
      <c r="O1" s="777"/>
      <c r="P1" s="777"/>
      <c r="Q1" s="777"/>
      <c r="R1" s="777"/>
      <c r="S1" s="778"/>
      <c r="T1" s="409"/>
      <c r="U1" s="409"/>
      <c r="V1" s="409"/>
      <c r="W1" s="409"/>
      <c r="X1" s="409"/>
      <c r="Y1" s="409"/>
      <c r="Z1" s="409"/>
      <c r="AA1" s="409"/>
      <c r="AB1" s="409"/>
      <c r="AC1" s="409"/>
      <c r="AD1" s="409"/>
      <c r="AE1" s="409"/>
      <c r="AF1" s="409"/>
      <c r="AG1" s="409"/>
      <c r="AH1" s="409"/>
      <c r="AI1" s="409"/>
      <c r="AJ1" s="409"/>
      <c r="AK1" s="409"/>
      <c r="AL1" s="539"/>
    </row>
    <row r="2" spans="1:38" ht="12.75" customHeight="1" x14ac:dyDescent="0.2">
      <c r="B2" s="57" t="s">
        <v>892</v>
      </c>
      <c r="C2" s="57"/>
      <c r="D2" s="57"/>
      <c r="E2" s="57"/>
      <c r="F2" s="57"/>
      <c r="G2" s="57"/>
      <c r="H2" s="57"/>
      <c r="I2" s="57"/>
      <c r="J2" s="57"/>
      <c r="K2" s="57"/>
      <c r="L2" s="57"/>
      <c r="M2" s="57"/>
      <c r="N2" s="57"/>
      <c r="O2" s="57"/>
      <c r="P2" s="57"/>
      <c r="Q2" s="57"/>
      <c r="R2" s="57"/>
      <c r="S2" s="738"/>
      <c r="T2" s="57"/>
      <c r="U2" s="23" t="s">
        <v>893</v>
      </c>
      <c r="AL2" s="273"/>
    </row>
    <row r="3" spans="1:38" ht="12.75" customHeight="1" x14ac:dyDescent="0.2">
      <c r="B3" s="57"/>
      <c r="C3" s="57"/>
      <c r="D3" s="57"/>
      <c r="E3" s="57"/>
      <c r="F3" s="57"/>
      <c r="G3" s="57"/>
      <c r="H3" s="57"/>
      <c r="I3" s="57"/>
      <c r="J3" s="57"/>
      <c r="K3" s="57"/>
      <c r="L3" s="57"/>
      <c r="M3" s="57"/>
      <c r="N3" s="57"/>
      <c r="O3" s="57"/>
      <c r="P3" s="57"/>
      <c r="Q3" s="57"/>
      <c r="R3" s="57"/>
      <c r="S3" s="738"/>
      <c r="T3" s="57"/>
      <c r="AL3" s="273"/>
    </row>
    <row r="4" spans="1:38" ht="12.75" customHeight="1" x14ac:dyDescent="0.2">
      <c r="B4" s="212" t="s">
        <v>894</v>
      </c>
      <c r="C4" s="212"/>
      <c r="D4" s="212"/>
      <c r="E4" s="212"/>
      <c r="F4" s="212"/>
      <c r="G4" s="212"/>
      <c r="H4" s="212"/>
      <c r="I4" s="212"/>
      <c r="J4" s="212"/>
      <c r="K4" s="212"/>
      <c r="L4" s="212"/>
      <c r="M4" s="212"/>
      <c r="N4" s="212"/>
      <c r="O4" s="212"/>
      <c r="P4" s="212"/>
      <c r="Q4" s="57"/>
      <c r="R4" s="57"/>
      <c r="S4" s="738"/>
      <c r="T4" s="57"/>
      <c r="U4" s="57" t="s">
        <v>895</v>
      </c>
      <c r="V4" s="57"/>
      <c r="W4" s="57"/>
      <c r="X4" s="57"/>
      <c r="Y4" s="57"/>
      <c r="Z4" s="57"/>
      <c r="AA4" s="57"/>
      <c r="AB4" s="57"/>
      <c r="AC4" s="57"/>
      <c r="AD4" s="57"/>
      <c r="AE4" s="57"/>
      <c r="AF4" s="57"/>
      <c r="AG4" s="57"/>
      <c r="AH4" s="57"/>
      <c r="AI4" s="57"/>
      <c r="AJ4" s="57"/>
      <c r="AK4" s="57"/>
      <c r="AL4" s="273"/>
    </row>
    <row r="5" spans="1:38" ht="12.75" customHeight="1" x14ac:dyDescent="0.2">
      <c r="B5" s="57"/>
      <c r="C5" s="57"/>
      <c r="D5" s="57"/>
      <c r="E5" s="57"/>
      <c r="F5" s="57"/>
      <c r="G5" s="57"/>
      <c r="H5" s="57"/>
      <c r="I5" s="57"/>
      <c r="J5" s="57"/>
      <c r="K5" s="57"/>
      <c r="L5" s="57"/>
      <c r="M5" s="57"/>
      <c r="N5" s="57"/>
      <c r="O5" s="57"/>
      <c r="P5" s="57"/>
      <c r="Q5" s="57"/>
      <c r="R5" s="57"/>
      <c r="S5" s="738"/>
      <c r="T5" s="57"/>
      <c r="U5" s="57" t="s">
        <v>896</v>
      </c>
      <c r="V5" s="57"/>
      <c r="W5" s="57"/>
      <c r="X5" s="57"/>
      <c r="Y5" s="57"/>
      <c r="Z5" s="57"/>
      <c r="AA5" s="57"/>
      <c r="AB5" s="57"/>
      <c r="AC5" s="57"/>
      <c r="AD5" s="57"/>
      <c r="AE5" s="57"/>
      <c r="AF5" s="57"/>
      <c r="AG5" s="57"/>
      <c r="AH5" s="57"/>
      <c r="AI5" s="57"/>
      <c r="AJ5" s="57"/>
      <c r="AK5" s="57"/>
      <c r="AL5" s="273"/>
    </row>
    <row r="6" spans="1:38" ht="12.75" customHeight="1" x14ac:dyDescent="0.2">
      <c r="B6" s="208" t="s">
        <v>897</v>
      </c>
      <c r="C6" s="57"/>
      <c r="D6" s="57"/>
      <c r="E6" s="57"/>
      <c r="F6" s="57"/>
      <c r="G6" s="57"/>
      <c r="H6" s="57"/>
      <c r="I6" s="57"/>
      <c r="J6" s="57"/>
      <c r="K6" s="57"/>
      <c r="L6" s="57"/>
      <c r="M6" s="57"/>
      <c r="N6" s="57"/>
      <c r="O6" s="57"/>
      <c r="P6" s="57"/>
      <c r="Q6" s="57"/>
      <c r="R6" s="57"/>
      <c r="S6" s="738"/>
      <c r="T6" s="57"/>
      <c r="AL6" s="273"/>
    </row>
    <row r="7" spans="1:38" ht="12.75" customHeight="1" x14ac:dyDescent="0.2">
      <c r="B7" s="57" t="s">
        <v>898</v>
      </c>
      <c r="C7" s="57"/>
      <c r="D7" s="57"/>
      <c r="E7" s="57"/>
      <c r="F7" s="57"/>
      <c r="G7" s="57"/>
      <c r="H7" s="57"/>
      <c r="I7" s="57"/>
      <c r="J7" s="57"/>
      <c r="K7" s="57"/>
      <c r="L7" s="57"/>
      <c r="M7" s="57"/>
      <c r="N7" s="57"/>
      <c r="O7" s="57"/>
      <c r="P7" s="57"/>
      <c r="Q7" s="57"/>
      <c r="R7" s="57"/>
      <c r="S7" s="738"/>
      <c r="T7" s="57"/>
      <c r="AL7" s="273"/>
    </row>
    <row r="8" spans="1:38" ht="12.75" customHeight="1" x14ac:dyDescent="0.2">
      <c r="B8" s="57"/>
      <c r="C8" s="57"/>
      <c r="D8" s="57"/>
      <c r="E8" s="57"/>
      <c r="F8" s="57"/>
      <c r="G8" s="57"/>
      <c r="H8" s="57"/>
      <c r="I8" s="57"/>
      <c r="J8" s="57"/>
      <c r="K8" s="57"/>
      <c r="L8" s="57"/>
      <c r="M8" s="57"/>
      <c r="N8" s="57"/>
      <c r="O8" s="57"/>
      <c r="P8" s="57"/>
      <c r="Q8" s="57"/>
      <c r="R8" s="57"/>
      <c r="S8" s="738"/>
      <c r="T8" s="57"/>
      <c r="AL8" s="273"/>
    </row>
    <row r="9" spans="1:38" ht="12.75" customHeight="1" x14ac:dyDescent="0.2">
      <c r="B9" s="208" t="s">
        <v>899</v>
      </c>
      <c r="C9" s="57"/>
      <c r="D9" s="57"/>
      <c r="E9" s="57"/>
      <c r="F9" s="57"/>
      <c r="G9" s="57"/>
      <c r="H9" s="57"/>
      <c r="I9" s="57"/>
      <c r="J9" s="57"/>
      <c r="K9" s="57"/>
      <c r="L9" s="57"/>
      <c r="M9" s="57"/>
      <c r="N9" s="57"/>
      <c r="O9" s="57"/>
      <c r="P9" s="57"/>
      <c r="Q9" s="57"/>
      <c r="R9" s="57"/>
      <c r="S9" s="738"/>
      <c r="T9" s="57"/>
      <c r="AL9" s="273"/>
    </row>
    <row r="10" spans="1:38" ht="12.75" customHeight="1" x14ac:dyDescent="0.2">
      <c r="B10" s="57"/>
      <c r="C10" s="57"/>
      <c r="D10" s="57"/>
      <c r="E10" s="57"/>
      <c r="F10" s="57"/>
      <c r="G10" s="57"/>
      <c r="H10" s="57"/>
      <c r="I10" s="57"/>
      <c r="J10" s="57"/>
      <c r="K10" s="57"/>
      <c r="L10" s="57"/>
      <c r="M10" s="57"/>
      <c r="N10" s="57"/>
      <c r="O10" s="57"/>
      <c r="P10" s="57"/>
      <c r="Q10" s="57"/>
      <c r="R10" s="57"/>
      <c r="S10" s="738"/>
      <c r="T10" s="57"/>
      <c r="AL10" s="273"/>
    </row>
    <row r="11" spans="1:38" ht="12.75" customHeight="1" x14ac:dyDescent="0.2">
      <c r="B11" s="57"/>
      <c r="C11" s="57"/>
      <c r="D11" s="57"/>
      <c r="E11" s="57"/>
      <c r="F11" s="57"/>
      <c r="G11" s="57"/>
      <c r="H11" s="57"/>
      <c r="I11" s="57"/>
      <c r="J11" s="57"/>
      <c r="K11" s="57"/>
      <c r="L11" s="57"/>
      <c r="M11" s="57"/>
      <c r="N11" s="57"/>
      <c r="O11" s="57"/>
      <c r="P11" s="57"/>
      <c r="Q11" s="57"/>
      <c r="R11" s="57"/>
      <c r="S11" s="738"/>
      <c r="T11" s="57"/>
      <c r="AL11" s="273"/>
    </row>
    <row r="12" spans="1:38" ht="12.75" customHeight="1" x14ac:dyDescent="0.2">
      <c r="B12" s="57"/>
      <c r="C12" s="57"/>
      <c r="D12" s="57"/>
      <c r="E12" s="57"/>
      <c r="F12" s="57"/>
      <c r="G12" s="57"/>
      <c r="H12" s="57"/>
      <c r="I12" s="57"/>
      <c r="J12" s="57"/>
      <c r="K12" s="57"/>
      <c r="L12" s="57"/>
      <c r="M12" s="57"/>
      <c r="N12" s="57"/>
      <c r="O12" s="57"/>
      <c r="P12" s="57"/>
      <c r="Q12" s="57"/>
      <c r="R12" s="57"/>
      <c r="S12" s="738"/>
      <c r="T12" s="57"/>
      <c r="AL12" s="273"/>
    </row>
    <row r="13" spans="1:38" ht="12.75" customHeight="1" x14ac:dyDescent="0.2">
      <c r="B13" s="57"/>
      <c r="C13" s="57"/>
      <c r="D13" s="57"/>
      <c r="E13" s="57"/>
      <c r="F13" s="57"/>
      <c r="G13" s="57"/>
      <c r="H13" s="57"/>
      <c r="I13" s="57"/>
      <c r="J13" s="57"/>
      <c r="K13" s="57"/>
      <c r="L13" s="57"/>
      <c r="M13" s="57"/>
      <c r="N13" s="57"/>
      <c r="O13" s="57"/>
      <c r="P13" s="57"/>
      <c r="Q13" s="57"/>
      <c r="R13" s="57"/>
      <c r="S13" s="738"/>
      <c r="T13" s="57"/>
      <c r="AL13" s="273"/>
    </row>
    <row r="14" spans="1:38" ht="12.75" customHeight="1" x14ac:dyDescent="0.2">
      <c r="B14" s="57"/>
      <c r="C14" s="57"/>
      <c r="D14" s="57"/>
      <c r="E14" s="57"/>
      <c r="F14" s="57"/>
      <c r="G14" s="57"/>
      <c r="H14" s="57"/>
      <c r="I14" s="57"/>
      <c r="J14" s="57"/>
      <c r="K14" s="57"/>
      <c r="L14" s="57"/>
      <c r="M14" s="57"/>
      <c r="N14" s="57"/>
      <c r="O14" s="57"/>
      <c r="P14" s="57"/>
      <c r="Q14" s="57"/>
      <c r="R14" s="57"/>
      <c r="S14" s="738"/>
      <c r="T14" s="57"/>
      <c r="AL14" s="273"/>
    </row>
    <row r="15" spans="1:38" ht="12.75" customHeight="1" x14ac:dyDescent="0.2">
      <c r="B15" s="57"/>
      <c r="C15" s="57"/>
      <c r="D15" s="57"/>
      <c r="E15" s="57"/>
      <c r="F15" s="57"/>
      <c r="G15" s="57"/>
      <c r="H15" s="57"/>
      <c r="I15" s="57"/>
      <c r="J15" s="57"/>
      <c r="K15" s="57"/>
      <c r="L15" s="57"/>
      <c r="M15" s="57"/>
      <c r="N15" s="57"/>
      <c r="O15" s="57"/>
      <c r="P15" s="57"/>
      <c r="Q15" s="57"/>
      <c r="R15" s="57"/>
      <c r="S15" s="738"/>
      <c r="T15" s="57"/>
      <c r="AL15" s="273"/>
    </row>
    <row r="16" spans="1:38" ht="12.75" customHeight="1" x14ac:dyDescent="0.2">
      <c r="B16" s="57"/>
      <c r="C16" s="57"/>
      <c r="D16" s="57"/>
      <c r="E16" s="57"/>
      <c r="F16" s="57"/>
      <c r="G16" s="57"/>
      <c r="H16" s="57"/>
      <c r="I16" s="57"/>
      <c r="J16" s="57"/>
      <c r="K16" s="57"/>
      <c r="L16" s="57"/>
      <c r="M16" s="57"/>
      <c r="N16" s="57"/>
      <c r="O16" s="57"/>
      <c r="P16" s="57"/>
      <c r="Q16" s="57"/>
      <c r="R16" s="57"/>
      <c r="S16" s="738"/>
      <c r="T16" s="57"/>
      <c r="AL16" s="273"/>
    </row>
    <row r="17" spans="2:38" ht="12.75" customHeight="1" x14ac:dyDescent="0.2">
      <c r="B17" s="57"/>
      <c r="C17" s="57"/>
      <c r="D17" s="57"/>
      <c r="E17" s="57"/>
      <c r="F17" s="57"/>
      <c r="G17" s="57"/>
      <c r="H17" s="57"/>
      <c r="I17" s="57"/>
      <c r="J17" s="57"/>
      <c r="K17" s="57"/>
      <c r="L17" s="57"/>
      <c r="M17" s="57"/>
      <c r="N17" s="57"/>
      <c r="O17" s="57"/>
      <c r="P17" s="57"/>
      <c r="Q17" s="57"/>
      <c r="R17" s="57"/>
      <c r="S17" s="738"/>
      <c r="T17" s="57"/>
      <c r="AL17" s="273"/>
    </row>
    <row r="18" spans="2:38" ht="12.75" customHeight="1" x14ac:dyDescent="0.2">
      <c r="B18" s="57"/>
      <c r="C18" s="57"/>
      <c r="D18" s="57"/>
      <c r="E18" s="57"/>
      <c r="F18" s="57"/>
      <c r="G18" s="57"/>
      <c r="H18" s="57"/>
      <c r="I18" s="57"/>
      <c r="J18" s="57"/>
      <c r="K18" s="57"/>
      <c r="L18" s="57"/>
      <c r="M18" s="57"/>
      <c r="N18" s="57"/>
      <c r="O18" s="57"/>
      <c r="P18" s="57"/>
      <c r="Q18" s="57"/>
      <c r="R18" s="57"/>
      <c r="S18" s="738"/>
      <c r="T18" s="57"/>
      <c r="AL18" s="273"/>
    </row>
    <row r="19" spans="2:38" ht="12.75" customHeight="1" x14ac:dyDescent="0.2">
      <c r="B19" s="57"/>
      <c r="C19" s="57"/>
      <c r="D19" s="57"/>
      <c r="E19" s="57"/>
      <c r="F19" s="57"/>
      <c r="G19" s="57"/>
      <c r="H19" s="57"/>
      <c r="I19" s="57"/>
      <c r="J19" s="57"/>
      <c r="K19" s="57"/>
      <c r="L19" s="57"/>
      <c r="M19" s="57"/>
      <c r="N19" s="57"/>
      <c r="O19" s="57"/>
      <c r="P19" s="57"/>
      <c r="Q19" s="57"/>
      <c r="R19" s="57"/>
      <c r="S19" s="738"/>
      <c r="T19" s="57"/>
      <c r="AL19" s="273"/>
    </row>
    <row r="20" spans="2:38" ht="12.75" customHeight="1" x14ac:dyDescent="0.2">
      <c r="B20" s="57"/>
      <c r="C20" s="57"/>
      <c r="D20" s="57"/>
      <c r="E20" s="57"/>
      <c r="F20" s="57"/>
      <c r="G20" s="57"/>
      <c r="H20" s="57"/>
      <c r="I20" s="57"/>
      <c r="J20" s="57"/>
      <c r="K20" s="57"/>
      <c r="L20" s="57"/>
      <c r="M20" s="57"/>
      <c r="N20" s="57"/>
      <c r="O20" s="57"/>
      <c r="P20" s="57"/>
      <c r="Q20" s="57"/>
      <c r="R20" s="57"/>
      <c r="S20" s="738"/>
      <c r="T20" s="57"/>
      <c r="AL20" s="273"/>
    </row>
    <row r="21" spans="2:38" ht="12.75" customHeight="1" x14ac:dyDescent="0.2">
      <c r="S21" s="738"/>
      <c r="T21" s="57"/>
      <c r="AL21" s="273"/>
    </row>
    <row r="22" spans="2:38" ht="12.75" customHeight="1" x14ac:dyDescent="0.2">
      <c r="S22" s="738"/>
      <c r="T22" s="57"/>
      <c r="AL22" s="273"/>
    </row>
    <row r="23" spans="2:38" ht="12.75" customHeight="1" x14ac:dyDescent="0.2">
      <c r="B23" s="57"/>
      <c r="C23" s="57"/>
      <c r="D23" s="57"/>
      <c r="E23" s="57"/>
      <c r="F23" s="57"/>
      <c r="G23" s="57"/>
      <c r="H23" s="57"/>
      <c r="I23" s="57"/>
      <c r="J23" s="57"/>
      <c r="K23" s="57"/>
      <c r="L23" s="57"/>
      <c r="M23" s="57"/>
      <c r="N23" s="57"/>
      <c r="O23" s="57"/>
      <c r="P23" s="57"/>
      <c r="Q23" s="57"/>
      <c r="R23" s="57"/>
      <c r="S23" s="738"/>
      <c r="T23" s="57"/>
      <c r="AL23" s="273"/>
    </row>
    <row r="24" spans="2:38" ht="12.75" customHeight="1" x14ac:dyDescent="0.2">
      <c r="B24" s="57"/>
      <c r="C24" s="57"/>
      <c r="D24" s="57"/>
      <c r="E24" s="57"/>
      <c r="F24" s="57"/>
      <c r="G24" s="57"/>
      <c r="H24" s="57"/>
      <c r="I24" s="57"/>
      <c r="J24" s="57"/>
      <c r="K24" s="57"/>
      <c r="L24" s="57"/>
      <c r="M24" s="57"/>
      <c r="N24" s="57"/>
      <c r="O24" s="57"/>
      <c r="P24" s="57"/>
      <c r="Q24" s="57"/>
      <c r="R24" s="57"/>
      <c r="S24" s="738"/>
      <c r="T24" s="57"/>
      <c r="U24" s="212" t="s">
        <v>900</v>
      </c>
      <c r="V24" s="212"/>
      <c r="W24" s="212"/>
      <c r="X24" s="57"/>
      <c r="Y24" s="57"/>
      <c r="Z24" s="57"/>
      <c r="AA24" s="57"/>
      <c r="AB24" s="57"/>
      <c r="AC24" s="57"/>
      <c r="AD24" s="57"/>
      <c r="AE24" s="57"/>
      <c r="AF24" s="57"/>
      <c r="AG24" s="57"/>
      <c r="AH24" s="57"/>
      <c r="AI24" s="57"/>
      <c r="AL24" s="273"/>
    </row>
    <row r="25" spans="2:38" ht="12.75" customHeight="1" x14ac:dyDescent="0.2">
      <c r="S25" s="273"/>
      <c r="T25" s="57"/>
      <c r="U25" s="57"/>
      <c r="V25" s="57"/>
      <c r="W25" s="57"/>
      <c r="X25" s="57"/>
      <c r="Y25" s="57"/>
      <c r="Z25" s="57"/>
      <c r="AA25" s="57"/>
      <c r="AB25" s="57"/>
      <c r="AC25" s="57"/>
      <c r="AD25" s="57"/>
      <c r="AE25" s="57"/>
      <c r="AF25" s="57"/>
      <c r="AG25" s="57"/>
      <c r="AH25" s="57"/>
      <c r="AI25" s="57"/>
      <c r="AL25" s="273"/>
    </row>
    <row r="26" spans="2:38" ht="12.75" customHeight="1" x14ac:dyDescent="0.2">
      <c r="S26" s="273"/>
      <c r="T26" s="57"/>
      <c r="U26" s="208" t="s">
        <v>897</v>
      </c>
      <c r="V26" s="57"/>
      <c r="W26" s="57"/>
      <c r="X26" s="57"/>
      <c r="Y26" s="57"/>
      <c r="Z26" s="57"/>
      <c r="AA26" s="57"/>
      <c r="AB26" s="57"/>
      <c r="AC26" s="57"/>
      <c r="AD26" s="57"/>
      <c r="AE26" s="57"/>
      <c r="AF26" s="57"/>
      <c r="AG26" s="57"/>
      <c r="AH26" s="57"/>
      <c r="AI26" s="57"/>
      <c r="AL26" s="273"/>
    </row>
    <row r="27" spans="2:38" ht="12.75" customHeight="1" x14ac:dyDescent="0.2">
      <c r="B27" s="212" t="s">
        <v>901</v>
      </c>
      <c r="C27" s="212"/>
      <c r="D27" s="212"/>
      <c r="E27" s="212"/>
      <c r="F27" s="212"/>
      <c r="G27" s="212"/>
      <c r="H27" s="212"/>
      <c r="I27" s="212"/>
      <c r="J27" s="212"/>
      <c r="K27" s="212"/>
      <c r="L27" s="212"/>
      <c r="M27" s="212"/>
      <c r="N27" s="212"/>
      <c r="O27" s="212"/>
      <c r="P27" s="212"/>
      <c r="Q27" s="212"/>
      <c r="R27" s="212"/>
      <c r="S27" s="738"/>
      <c r="T27" s="57"/>
      <c r="U27" s="57" t="s">
        <v>902</v>
      </c>
      <c r="V27" s="57"/>
      <c r="W27" s="57"/>
      <c r="X27" s="57"/>
      <c r="Y27" s="57"/>
      <c r="Z27" s="57"/>
      <c r="AA27" s="57"/>
      <c r="AB27" s="57"/>
      <c r="AC27" s="57"/>
      <c r="AD27" s="57"/>
      <c r="AE27" s="57"/>
      <c r="AF27" s="57"/>
      <c r="AG27" s="57"/>
      <c r="AH27" s="57"/>
      <c r="AI27" s="57"/>
      <c r="AL27" s="273"/>
    </row>
    <row r="28" spans="2:38" ht="12.75" customHeight="1" x14ac:dyDescent="0.2">
      <c r="B28" s="212" t="s">
        <v>903</v>
      </c>
      <c r="C28" s="212"/>
      <c r="D28" s="212"/>
      <c r="E28" s="212"/>
      <c r="F28" s="212"/>
      <c r="G28" s="212"/>
      <c r="H28" s="212"/>
      <c r="I28" s="212"/>
      <c r="J28" s="212"/>
      <c r="K28" s="212"/>
      <c r="L28" s="212"/>
      <c r="M28" s="212"/>
      <c r="N28" s="212"/>
      <c r="O28" s="212"/>
      <c r="P28" s="212"/>
      <c r="Q28" s="212"/>
      <c r="R28" s="212"/>
      <c r="S28" s="738"/>
      <c r="T28" s="57"/>
      <c r="U28" s="57"/>
      <c r="V28" s="57"/>
      <c r="W28" s="57"/>
      <c r="X28" s="57"/>
      <c r="Y28" s="57"/>
      <c r="Z28" s="57"/>
      <c r="AA28" s="57"/>
      <c r="AB28" s="57"/>
      <c r="AC28" s="57"/>
      <c r="AD28" s="57"/>
      <c r="AE28" s="57"/>
      <c r="AF28" s="57"/>
      <c r="AG28" s="57"/>
      <c r="AH28" s="57"/>
      <c r="AI28" s="57"/>
      <c r="AL28" s="273"/>
    </row>
    <row r="29" spans="2:38" ht="12.75" customHeight="1" x14ac:dyDescent="0.2">
      <c r="B29" s="57"/>
      <c r="C29" s="57"/>
      <c r="D29" s="57"/>
      <c r="E29" s="57"/>
      <c r="F29" s="57"/>
      <c r="G29" s="57"/>
      <c r="H29" s="57"/>
      <c r="I29" s="57"/>
      <c r="J29" s="57"/>
      <c r="K29" s="57"/>
      <c r="L29" s="57"/>
      <c r="M29" s="57"/>
      <c r="N29" s="57"/>
      <c r="O29" s="57"/>
      <c r="P29" s="57"/>
      <c r="Q29" s="57"/>
      <c r="R29" s="57"/>
      <c r="S29" s="738"/>
      <c r="T29" s="57"/>
      <c r="U29" s="208" t="s">
        <v>899</v>
      </c>
      <c r="V29" s="57"/>
      <c r="W29" s="57"/>
      <c r="X29" s="57"/>
      <c r="Y29" s="57"/>
      <c r="Z29" s="57"/>
      <c r="AA29" s="57"/>
      <c r="AB29" s="57"/>
      <c r="AC29" s="57"/>
      <c r="AD29" s="57"/>
      <c r="AE29" s="57"/>
      <c r="AF29" s="57"/>
      <c r="AG29" s="57"/>
      <c r="AH29" s="57"/>
      <c r="AI29" s="57"/>
      <c r="AL29" s="273"/>
    </row>
    <row r="30" spans="2:38" ht="12.75" customHeight="1" x14ac:dyDescent="0.2">
      <c r="B30" s="208" t="s">
        <v>904</v>
      </c>
      <c r="C30" s="57"/>
      <c r="D30" s="57"/>
      <c r="E30" s="57"/>
      <c r="F30" s="57"/>
      <c r="G30" s="57"/>
      <c r="H30" s="57"/>
      <c r="I30" s="57"/>
      <c r="J30" s="57"/>
      <c r="K30" s="57"/>
      <c r="L30" s="57"/>
      <c r="M30" s="57"/>
      <c r="N30" s="57"/>
      <c r="O30" s="57"/>
      <c r="P30" s="57"/>
      <c r="Q30" s="57"/>
      <c r="R30" s="57"/>
      <c r="S30" s="738"/>
      <c r="T30" s="57"/>
      <c r="U30" s="57"/>
      <c r="V30" s="57"/>
      <c r="W30" s="57"/>
      <c r="X30" s="57"/>
      <c r="Y30" s="57"/>
      <c r="Z30" s="57"/>
      <c r="AA30" s="57"/>
      <c r="AB30" s="57"/>
      <c r="AC30" s="57"/>
      <c r="AD30" s="57"/>
      <c r="AE30" s="57"/>
      <c r="AF30" s="57"/>
      <c r="AG30" s="57"/>
      <c r="AH30" s="57"/>
      <c r="AI30" s="57"/>
      <c r="AL30" s="273"/>
    </row>
    <row r="31" spans="2:38" ht="12.75" customHeight="1" x14ac:dyDescent="0.2">
      <c r="B31" s="57"/>
      <c r="C31" s="57"/>
      <c r="D31" s="57"/>
      <c r="E31" s="57"/>
      <c r="F31" s="57"/>
      <c r="G31" s="57"/>
      <c r="H31" s="57"/>
      <c r="I31" s="57"/>
      <c r="J31" s="57"/>
      <c r="K31" s="57"/>
      <c r="L31" s="57"/>
      <c r="M31" s="57"/>
      <c r="N31" s="57"/>
      <c r="O31" s="57"/>
      <c r="P31" s="57"/>
      <c r="Q31" s="57"/>
      <c r="R31" s="57"/>
      <c r="S31" s="738"/>
      <c r="T31" s="57"/>
      <c r="U31" s="208" t="s">
        <v>905</v>
      </c>
      <c r="V31" s="57"/>
      <c r="W31" s="57"/>
      <c r="X31" s="57"/>
      <c r="Y31" s="57"/>
      <c r="Z31" s="57"/>
      <c r="AA31" s="57"/>
      <c r="AB31" s="57"/>
      <c r="AC31" s="57"/>
      <c r="AD31" s="57"/>
      <c r="AE31" s="57"/>
      <c r="AF31" s="57"/>
      <c r="AG31" s="57"/>
      <c r="AH31" s="57"/>
      <c r="AI31" s="57"/>
      <c r="AL31" s="273"/>
    </row>
    <row r="32" spans="2:38" ht="12.75" customHeight="1" x14ac:dyDescent="0.2">
      <c r="B32" s="208" t="s">
        <v>906</v>
      </c>
      <c r="C32" s="57"/>
      <c r="D32" s="57"/>
      <c r="E32" s="57"/>
      <c r="F32" s="57"/>
      <c r="G32" s="57"/>
      <c r="H32" s="57"/>
      <c r="I32" s="57"/>
      <c r="J32" s="57"/>
      <c r="K32" s="57"/>
      <c r="L32" s="57"/>
      <c r="M32" s="57"/>
      <c r="N32" s="57"/>
      <c r="O32" s="57"/>
      <c r="P32" s="57"/>
      <c r="Q32" s="57"/>
      <c r="R32" s="57"/>
      <c r="S32" s="738"/>
      <c r="T32" s="57"/>
      <c r="U32" s="57" t="s">
        <v>907</v>
      </c>
      <c r="V32" s="57"/>
      <c r="W32" s="57"/>
      <c r="X32" s="57"/>
      <c r="Y32" s="57"/>
      <c r="Z32" s="57"/>
      <c r="AA32" s="57"/>
      <c r="AB32" s="57"/>
      <c r="AC32" s="57"/>
      <c r="AD32" s="57"/>
      <c r="AE32" s="57"/>
      <c r="AF32" s="57"/>
      <c r="AG32" s="57"/>
      <c r="AH32" s="57"/>
      <c r="AI32" s="57"/>
      <c r="AL32" s="273"/>
    </row>
    <row r="33" spans="2:38" ht="12.75" customHeight="1" x14ac:dyDescent="0.2">
      <c r="B33" s="208" t="s">
        <v>908</v>
      </c>
      <c r="C33" s="57"/>
      <c r="D33" s="57"/>
      <c r="E33" s="57"/>
      <c r="F33" s="57"/>
      <c r="G33" s="57"/>
      <c r="H33" s="57"/>
      <c r="I33" s="57"/>
      <c r="J33" s="57"/>
      <c r="K33" s="57"/>
      <c r="L33" s="57"/>
      <c r="M33" s="57"/>
      <c r="N33" s="57"/>
      <c r="O33" s="57"/>
      <c r="P33" s="57"/>
      <c r="Q33" s="57"/>
      <c r="R33" s="57"/>
      <c r="S33" s="738"/>
      <c r="T33" s="57"/>
      <c r="U33" s="57"/>
      <c r="V33" s="57"/>
      <c r="W33" s="57"/>
      <c r="X33" s="57"/>
      <c r="Y33" s="57"/>
      <c r="Z33" s="57"/>
      <c r="AA33" s="57"/>
      <c r="AB33" s="57"/>
      <c r="AC33" s="57"/>
      <c r="AD33" s="57"/>
      <c r="AE33" s="57"/>
      <c r="AF33" s="57"/>
      <c r="AG33" s="57"/>
      <c r="AH33" s="57"/>
      <c r="AI33" s="57"/>
      <c r="AL33" s="273"/>
    </row>
    <row r="34" spans="2:38" ht="12.75" customHeight="1" x14ac:dyDescent="0.2">
      <c r="B34" s="57"/>
      <c r="C34" s="57"/>
      <c r="D34" s="57"/>
      <c r="E34" s="57"/>
      <c r="F34" s="57"/>
      <c r="G34" s="57"/>
      <c r="H34" s="57"/>
      <c r="I34" s="57"/>
      <c r="J34" s="57"/>
      <c r="K34" s="57"/>
      <c r="L34" s="57"/>
      <c r="M34" s="57"/>
      <c r="N34" s="57"/>
      <c r="O34" s="57"/>
      <c r="P34" s="57"/>
      <c r="Q34" s="57"/>
      <c r="R34" s="57"/>
      <c r="S34" s="738"/>
      <c r="T34" s="57"/>
      <c r="U34" s="57"/>
      <c r="V34" s="57"/>
      <c r="W34" s="57"/>
      <c r="X34" s="57"/>
      <c r="Y34" s="57"/>
      <c r="Z34" s="57"/>
      <c r="AA34" s="57"/>
      <c r="AB34" s="57"/>
      <c r="AC34" s="57"/>
      <c r="AD34" s="57"/>
      <c r="AE34" s="57"/>
      <c r="AF34" s="57"/>
      <c r="AG34" s="57"/>
      <c r="AH34" s="57"/>
      <c r="AI34" s="57"/>
      <c r="AL34" s="273"/>
    </row>
    <row r="35" spans="2:38" ht="12.75" customHeight="1" x14ac:dyDescent="0.2">
      <c r="B35" s="57" t="s">
        <v>909</v>
      </c>
      <c r="C35" s="57"/>
      <c r="D35" s="57"/>
      <c r="E35" s="57"/>
      <c r="F35" s="57"/>
      <c r="G35" s="57"/>
      <c r="H35" s="57"/>
      <c r="I35" s="57"/>
      <c r="J35" s="57"/>
      <c r="K35" s="57"/>
      <c r="L35" s="57"/>
      <c r="M35" s="57"/>
      <c r="N35" s="57"/>
      <c r="O35" s="57"/>
      <c r="P35" s="57"/>
      <c r="Q35" s="57"/>
      <c r="R35" s="57"/>
      <c r="S35" s="738"/>
      <c r="T35" s="57"/>
      <c r="U35" s="57"/>
      <c r="V35" s="57"/>
      <c r="W35" s="57"/>
      <c r="X35" s="57"/>
      <c r="Y35" s="57"/>
      <c r="Z35" s="57"/>
      <c r="AA35" s="57"/>
      <c r="AB35" s="57"/>
      <c r="AC35" s="57"/>
      <c r="AD35" s="57"/>
      <c r="AE35" s="57"/>
      <c r="AF35" s="57"/>
      <c r="AG35" s="57"/>
      <c r="AH35" s="57"/>
      <c r="AI35" s="57"/>
      <c r="AL35" s="273"/>
    </row>
    <row r="36" spans="2:38" ht="12.75" customHeight="1" x14ac:dyDescent="0.2">
      <c r="B36" s="57" t="s">
        <v>910</v>
      </c>
      <c r="C36" s="57"/>
      <c r="D36" s="57"/>
      <c r="E36" s="57"/>
      <c r="F36" s="57"/>
      <c r="G36" s="57"/>
      <c r="H36" s="57"/>
      <c r="I36" s="57"/>
      <c r="J36" s="57"/>
      <c r="K36" s="57"/>
      <c r="L36" s="57"/>
      <c r="M36" s="57"/>
      <c r="N36" s="57"/>
      <c r="O36" s="57"/>
      <c r="P36" s="57"/>
      <c r="Q36" s="57"/>
      <c r="R36" s="57"/>
      <c r="S36" s="738"/>
      <c r="T36" s="556"/>
      <c r="U36" s="57"/>
      <c r="V36" s="57"/>
      <c r="W36" s="57"/>
      <c r="X36" s="57"/>
      <c r="Y36" s="57"/>
      <c r="Z36" s="57"/>
      <c r="AA36" s="57"/>
      <c r="AB36" s="57"/>
      <c r="AC36" s="57"/>
      <c r="AD36" s="57"/>
      <c r="AE36" s="57"/>
      <c r="AF36" s="57"/>
      <c r="AG36" s="57"/>
      <c r="AH36" s="57"/>
      <c r="AI36" s="57"/>
      <c r="AL36" s="273"/>
    </row>
    <row r="37" spans="2:38" ht="12.75" customHeight="1" x14ac:dyDescent="0.2">
      <c r="B37" s="57" t="s">
        <v>911</v>
      </c>
      <c r="C37" s="57"/>
      <c r="D37" s="57"/>
      <c r="E37" s="57"/>
      <c r="F37" s="57"/>
      <c r="G37" s="57"/>
      <c r="H37" s="57"/>
      <c r="I37" s="57"/>
      <c r="J37" s="57"/>
      <c r="K37" s="57"/>
      <c r="L37" s="57"/>
      <c r="M37" s="57"/>
      <c r="N37" s="57"/>
      <c r="O37" s="57"/>
      <c r="P37" s="57"/>
      <c r="Q37" s="57"/>
      <c r="R37" s="57"/>
      <c r="S37" s="738"/>
      <c r="T37" s="556"/>
      <c r="U37" s="57"/>
      <c r="V37" s="57"/>
      <c r="W37" s="57"/>
      <c r="X37" s="57"/>
      <c r="Y37" s="57"/>
      <c r="Z37" s="57"/>
      <c r="AA37" s="57"/>
      <c r="AB37" s="57"/>
      <c r="AC37" s="57"/>
      <c r="AD37" s="57"/>
      <c r="AE37" s="57"/>
      <c r="AF37" s="57"/>
      <c r="AG37" s="57"/>
      <c r="AH37" s="57"/>
      <c r="AI37" s="57"/>
      <c r="AL37" s="273"/>
    </row>
    <row r="38" spans="2:38" ht="12.75" customHeight="1" x14ac:dyDescent="0.2">
      <c r="B38" s="57"/>
      <c r="C38" s="57"/>
      <c r="D38" s="57"/>
      <c r="E38" s="57"/>
      <c r="F38" s="57"/>
      <c r="G38" s="57"/>
      <c r="H38" s="57"/>
      <c r="I38" s="57"/>
      <c r="J38" s="57"/>
      <c r="K38" s="57"/>
      <c r="L38" s="57"/>
      <c r="M38" s="57"/>
      <c r="N38" s="57"/>
      <c r="O38" s="57"/>
      <c r="P38" s="57"/>
      <c r="Q38" s="57"/>
      <c r="R38" s="57"/>
      <c r="S38" s="57"/>
      <c r="T38" s="556"/>
      <c r="U38" s="57"/>
      <c r="V38" s="57"/>
      <c r="W38" s="57"/>
      <c r="X38" s="57"/>
      <c r="Y38" s="57"/>
      <c r="Z38" s="57"/>
      <c r="AA38" s="57"/>
      <c r="AB38" s="57"/>
      <c r="AC38" s="57"/>
      <c r="AD38" s="57"/>
      <c r="AE38" s="57"/>
      <c r="AF38" s="57"/>
      <c r="AG38" s="57"/>
      <c r="AH38" s="57"/>
      <c r="AI38" s="57"/>
      <c r="AL38" s="273"/>
    </row>
    <row r="39" spans="2:38" ht="12.75" customHeight="1" x14ac:dyDescent="0.2">
      <c r="B39" s="57"/>
      <c r="C39" s="57"/>
      <c r="D39" s="57"/>
      <c r="E39" s="57"/>
      <c r="F39" s="57"/>
      <c r="G39" s="57"/>
      <c r="H39" s="57"/>
      <c r="I39" s="57"/>
      <c r="J39" s="57"/>
      <c r="K39" s="57"/>
      <c r="L39" s="57"/>
      <c r="M39" s="57"/>
      <c r="N39" s="57"/>
      <c r="O39" s="57"/>
      <c r="P39" s="57"/>
      <c r="Q39" s="57"/>
      <c r="R39" s="57"/>
      <c r="S39" s="57"/>
      <c r="T39" s="556"/>
      <c r="U39" s="57"/>
      <c r="V39" s="57"/>
      <c r="W39" s="57"/>
      <c r="X39" s="57"/>
      <c r="Y39" s="57"/>
      <c r="Z39" s="57"/>
      <c r="AA39" s="57"/>
      <c r="AB39" s="57"/>
      <c r="AC39" s="57"/>
      <c r="AD39" s="57"/>
      <c r="AE39" s="57"/>
      <c r="AF39" s="57"/>
      <c r="AG39" s="57"/>
      <c r="AH39" s="57"/>
      <c r="AI39" s="57"/>
      <c r="AL39" s="273"/>
    </row>
    <row r="40" spans="2:38" ht="12.75" customHeight="1" x14ac:dyDescent="0.2">
      <c r="B40" s="57"/>
      <c r="C40" s="57"/>
      <c r="D40" s="57"/>
      <c r="E40" s="57"/>
      <c r="F40" s="57"/>
      <c r="G40" s="57"/>
      <c r="H40" s="57"/>
      <c r="I40" s="57"/>
      <c r="J40" s="57"/>
      <c r="K40" s="57"/>
      <c r="L40" s="57"/>
      <c r="M40" s="57"/>
      <c r="N40" s="57"/>
      <c r="O40" s="57"/>
      <c r="P40" s="57"/>
      <c r="Q40" s="57"/>
      <c r="R40" s="57"/>
      <c r="S40" s="57"/>
      <c r="T40" s="556"/>
      <c r="U40" s="57"/>
      <c r="V40" s="57"/>
      <c r="W40" s="57"/>
      <c r="X40" s="57"/>
      <c r="Y40" s="57"/>
      <c r="Z40" s="57"/>
      <c r="AA40" s="57"/>
      <c r="AB40" s="57"/>
      <c r="AC40" s="57"/>
      <c r="AD40" s="57"/>
      <c r="AE40" s="57"/>
      <c r="AF40" s="57"/>
      <c r="AG40" s="57"/>
      <c r="AH40" s="57"/>
      <c r="AI40" s="57"/>
      <c r="AL40" s="273"/>
    </row>
    <row r="41" spans="2:38" ht="12.75" customHeight="1" x14ac:dyDescent="0.2">
      <c r="B41" s="57"/>
      <c r="C41" s="57"/>
      <c r="D41" s="57"/>
      <c r="E41" s="57"/>
      <c r="F41" s="57"/>
      <c r="G41" s="57"/>
      <c r="H41" s="57"/>
      <c r="I41" s="57"/>
      <c r="J41" s="57"/>
      <c r="K41" s="57"/>
      <c r="L41" s="57"/>
      <c r="M41" s="57"/>
      <c r="N41" s="57"/>
      <c r="O41" s="57"/>
      <c r="P41" s="57"/>
      <c r="Q41" s="57"/>
      <c r="R41" s="57"/>
      <c r="S41" s="57"/>
      <c r="T41" s="556"/>
      <c r="U41" s="57"/>
      <c r="V41" s="57"/>
      <c r="W41" s="57"/>
      <c r="X41" s="57"/>
      <c r="Y41" s="57"/>
      <c r="Z41" s="57"/>
      <c r="AA41" s="57"/>
      <c r="AB41" s="57"/>
      <c r="AC41" s="57"/>
      <c r="AD41" s="57"/>
      <c r="AE41" s="57"/>
      <c r="AF41" s="57"/>
      <c r="AG41" s="57"/>
      <c r="AH41" s="57"/>
      <c r="AI41" s="57"/>
      <c r="AL41" s="273"/>
    </row>
    <row r="42" spans="2:38" ht="12.75" customHeight="1" x14ac:dyDescent="0.2">
      <c r="B42" s="57"/>
      <c r="C42" s="57"/>
      <c r="D42" s="57"/>
      <c r="E42" s="57"/>
      <c r="F42" s="57"/>
      <c r="G42" s="57"/>
      <c r="H42" s="57"/>
      <c r="I42" s="57"/>
      <c r="J42" s="57"/>
      <c r="K42" s="57"/>
      <c r="L42" s="57"/>
      <c r="M42" s="57"/>
      <c r="N42" s="57"/>
      <c r="O42" s="57"/>
      <c r="P42" s="57"/>
      <c r="Q42" s="57"/>
      <c r="R42" s="57"/>
      <c r="S42" s="57"/>
      <c r="T42" s="556"/>
      <c r="U42" s="57"/>
      <c r="V42" s="57"/>
      <c r="W42" s="57"/>
      <c r="X42" s="57"/>
      <c r="Y42" s="57"/>
      <c r="Z42" s="57"/>
      <c r="AA42" s="57"/>
      <c r="AB42" s="57"/>
      <c r="AC42" s="57"/>
      <c r="AD42" s="57"/>
      <c r="AE42" s="57"/>
      <c r="AF42" s="57"/>
      <c r="AG42" s="57"/>
      <c r="AH42" s="57"/>
      <c r="AI42" s="57"/>
      <c r="AL42" s="273"/>
    </row>
    <row r="43" spans="2:38" ht="12.75" customHeight="1" x14ac:dyDescent="0.2">
      <c r="B43" s="57"/>
      <c r="C43" s="57"/>
      <c r="D43" s="57"/>
      <c r="E43" s="57"/>
      <c r="F43" s="57"/>
      <c r="G43" s="57"/>
      <c r="H43" s="57"/>
      <c r="I43" s="57"/>
      <c r="J43" s="57"/>
      <c r="K43" s="57"/>
      <c r="L43" s="57"/>
      <c r="M43" s="57"/>
      <c r="N43" s="57"/>
      <c r="O43" s="57"/>
      <c r="P43" s="57"/>
      <c r="Q43" s="57"/>
      <c r="R43" s="57"/>
      <c r="S43" s="57"/>
      <c r="T43" s="556"/>
      <c r="U43" s="57"/>
      <c r="V43" s="57"/>
      <c r="W43" s="57"/>
      <c r="X43" s="57"/>
      <c r="Y43" s="57"/>
      <c r="Z43" s="57"/>
      <c r="AA43" s="57"/>
      <c r="AB43" s="57"/>
      <c r="AC43" s="57"/>
      <c r="AD43" s="57"/>
      <c r="AE43" s="57"/>
      <c r="AF43" s="57"/>
      <c r="AG43" s="57"/>
      <c r="AH43" s="57"/>
      <c r="AI43" s="57"/>
      <c r="AL43" s="273"/>
    </row>
    <row r="44" spans="2:38" ht="12.75" customHeight="1" x14ac:dyDescent="0.2">
      <c r="B44" s="57"/>
      <c r="C44" s="57"/>
      <c r="D44" s="57"/>
      <c r="E44" s="57"/>
      <c r="F44" s="57"/>
      <c r="G44" s="57"/>
      <c r="H44" s="57"/>
      <c r="I44" s="57"/>
      <c r="J44" s="57"/>
      <c r="K44" s="57"/>
      <c r="L44" s="57"/>
      <c r="M44" s="57"/>
      <c r="N44" s="57"/>
      <c r="O44" s="57"/>
      <c r="P44" s="57"/>
      <c r="Q44" s="57"/>
      <c r="R44" s="57"/>
      <c r="S44" s="57"/>
      <c r="T44" s="556"/>
      <c r="U44" s="57"/>
      <c r="V44" s="57"/>
      <c r="W44" s="57"/>
      <c r="X44" s="57"/>
      <c r="Y44" s="57"/>
      <c r="Z44" s="57"/>
      <c r="AA44" s="57"/>
      <c r="AB44" s="57"/>
      <c r="AC44" s="57"/>
      <c r="AD44" s="57"/>
      <c r="AE44" s="57"/>
      <c r="AF44" s="57"/>
      <c r="AG44" s="57"/>
      <c r="AH44" s="57"/>
      <c r="AI44" s="57"/>
      <c r="AL44" s="273"/>
    </row>
    <row r="45" spans="2:38" ht="12.75" customHeight="1" x14ac:dyDescent="0.2">
      <c r="B45" s="57"/>
      <c r="C45" s="57"/>
      <c r="D45" s="57"/>
      <c r="E45" s="57"/>
      <c r="F45" s="57"/>
      <c r="G45" s="57"/>
      <c r="H45" s="57"/>
      <c r="I45" s="57"/>
      <c r="J45" s="57"/>
      <c r="K45" s="57"/>
      <c r="L45" s="57"/>
      <c r="M45" s="57"/>
      <c r="N45" s="57"/>
      <c r="O45" s="57"/>
      <c r="P45" s="57"/>
      <c r="Q45" s="57"/>
      <c r="R45" s="57"/>
      <c r="S45" s="57"/>
      <c r="T45" s="556"/>
      <c r="U45" s="57"/>
      <c r="V45" s="57"/>
      <c r="W45" s="57"/>
      <c r="X45" s="57"/>
      <c r="Y45" s="57"/>
      <c r="Z45" s="57"/>
      <c r="AA45" s="57"/>
      <c r="AB45" s="57"/>
      <c r="AC45" s="57"/>
      <c r="AD45" s="57"/>
      <c r="AE45" s="57"/>
      <c r="AF45" s="57"/>
      <c r="AG45" s="57"/>
      <c r="AH45" s="57"/>
      <c r="AI45" s="57"/>
      <c r="AL45" s="273"/>
    </row>
    <row r="46" spans="2:38" ht="12.75" customHeight="1" x14ac:dyDescent="0.2">
      <c r="B46" s="57"/>
      <c r="C46" s="57"/>
      <c r="D46" s="57"/>
      <c r="E46" s="57"/>
      <c r="F46" s="57"/>
      <c r="G46" s="57"/>
      <c r="H46" s="57"/>
      <c r="I46" s="57"/>
      <c r="J46" s="57"/>
      <c r="K46" s="57"/>
      <c r="L46" s="57"/>
      <c r="M46" s="57"/>
      <c r="N46" s="57"/>
      <c r="O46" s="57"/>
      <c r="P46" s="57"/>
      <c r="Q46" s="57"/>
      <c r="R46" s="57"/>
      <c r="S46" s="57"/>
      <c r="T46" s="556"/>
      <c r="U46" s="57"/>
      <c r="V46" s="57"/>
      <c r="W46" s="57"/>
      <c r="X46" s="57"/>
      <c r="Y46" s="57"/>
      <c r="Z46" s="57"/>
      <c r="AA46" s="57"/>
      <c r="AB46" s="57"/>
      <c r="AC46" s="57"/>
      <c r="AD46" s="57"/>
      <c r="AE46" s="57"/>
      <c r="AF46" s="57"/>
      <c r="AG46" s="57"/>
      <c r="AH46" s="57"/>
      <c r="AI46" s="57"/>
      <c r="AL46" s="273"/>
    </row>
    <row r="47" spans="2:38" ht="12.75" customHeight="1" x14ac:dyDescent="0.2">
      <c r="B47" s="57"/>
      <c r="C47" s="57"/>
      <c r="D47" s="57"/>
      <c r="E47" s="57"/>
      <c r="F47" s="57"/>
      <c r="G47" s="57"/>
      <c r="H47" s="57"/>
      <c r="I47" s="57"/>
      <c r="J47" s="57"/>
      <c r="K47" s="57"/>
      <c r="L47" s="57"/>
      <c r="M47" s="57"/>
      <c r="N47" s="57"/>
      <c r="O47" s="57"/>
      <c r="P47" s="57"/>
      <c r="Q47" s="57"/>
      <c r="R47" s="57"/>
      <c r="S47" s="57"/>
      <c r="T47" s="556"/>
      <c r="U47" s="57"/>
      <c r="V47" s="57"/>
      <c r="W47" s="57"/>
      <c r="X47" s="57"/>
      <c r="Y47" s="57"/>
      <c r="Z47" s="57"/>
      <c r="AA47" s="57"/>
      <c r="AB47" s="57"/>
      <c r="AC47" s="57"/>
      <c r="AD47" s="57"/>
      <c r="AE47" s="57"/>
      <c r="AF47" s="57"/>
      <c r="AG47" s="57"/>
      <c r="AH47" s="57"/>
      <c r="AI47" s="57"/>
      <c r="AL47" s="273"/>
    </row>
    <row r="48" spans="2:38" ht="12.75" customHeight="1" x14ac:dyDescent="0.2">
      <c r="B48" s="57"/>
      <c r="C48" s="57"/>
      <c r="D48" s="57"/>
      <c r="E48" s="57"/>
      <c r="F48" s="57"/>
      <c r="G48" s="57"/>
      <c r="H48" s="57"/>
      <c r="I48" s="57"/>
      <c r="J48" s="57"/>
      <c r="K48" s="57"/>
      <c r="L48" s="57"/>
      <c r="M48" s="57"/>
      <c r="N48" s="57"/>
      <c r="O48" s="57"/>
      <c r="P48" s="57"/>
      <c r="Q48" s="57"/>
      <c r="R48" s="57"/>
      <c r="S48" s="57"/>
      <c r="T48" s="556"/>
      <c r="AL48" s="273"/>
    </row>
    <row r="49" spans="1:38" ht="12.75" customHeight="1" x14ac:dyDescent="0.2">
      <c r="B49" s="57"/>
      <c r="C49" s="57"/>
      <c r="D49" s="57"/>
      <c r="E49" s="57"/>
      <c r="F49" s="57"/>
      <c r="G49" s="57"/>
      <c r="H49" s="57"/>
      <c r="I49" s="57"/>
      <c r="J49" s="57"/>
      <c r="K49" s="57"/>
      <c r="L49" s="57"/>
      <c r="M49" s="57"/>
      <c r="N49" s="57"/>
      <c r="O49" s="57"/>
      <c r="P49" s="57"/>
      <c r="Q49" s="57"/>
      <c r="R49" s="57"/>
      <c r="S49" s="57"/>
      <c r="T49" s="556"/>
      <c r="AL49" s="273"/>
    </row>
    <row r="50" spans="1:38" ht="12.75" customHeight="1" x14ac:dyDescent="0.2">
      <c r="S50" s="57"/>
      <c r="T50" s="556"/>
      <c r="AL50" s="273"/>
    </row>
    <row r="51" spans="1:38" ht="12.75" customHeight="1" x14ac:dyDescent="0.2">
      <c r="S51" s="740"/>
      <c r="T51" s="556"/>
      <c r="U51" s="57"/>
      <c r="V51" s="57"/>
      <c r="W51" s="57"/>
      <c r="X51" s="57"/>
      <c r="Y51" s="57"/>
      <c r="Z51" s="57"/>
      <c r="AA51" s="57"/>
      <c r="AB51" s="57"/>
      <c r="AC51" s="57"/>
      <c r="AD51" s="57"/>
      <c r="AE51" s="57"/>
      <c r="AF51" s="57"/>
      <c r="AG51" s="57"/>
      <c r="AH51" s="57"/>
      <c r="AI51" s="57"/>
      <c r="AL51" s="273"/>
    </row>
    <row r="52" spans="1:38" ht="12.75" customHeight="1" x14ac:dyDescent="0.2">
      <c r="B52" s="57" t="s">
        <v>912</v>
      </c>
      <c r="C52" s="57"/>
      <c r="D52" s="57"/>
      <c r="E52" s="57"/>
      <c r="F52" s="57"/>
      <c r="G52" s="57"/>
      <c r="H52" s="57"/>
      <c r="I52" s="57"/>
      <c r="J52" s="57"/>
      <c r="K52" s="57"/>
      <c r="L52" s="57"/>
      <c r="M52" s="57"/>
      <c r="N52" s="57"/>
      <c r="O52" s="57"/>
      <c r="P52" s="57"/>
      <c r="Q52" s="57"/>
      <c r="R52" s="57"/>
      <c r="S52" s="740"/>
      <c r="T52" s="494"/>
      <c r="U52" s="57" t="s">
        <v>913</v>
      </c>
      <c r="V52" s="57"/>
      <c r="W52" s="57"/>
      <c r="X52" s="57"/>
      <c r="Y52" s="57"/>
      <c r="Z52" s="57"/>
      <c r="AA52" s="57"/>
      <c r="AB52" s="57"/>
      <c r="AC52" s="57"/>
      <c r="AD52" s="57"/>
      <c r="AE52" s="57"/>
      <c r="AF52" s="57"/>
      <c r="AG52" s="57"/>
      <c r="AH52" s="57"/>
      <c r="AI52" s="57"/>
      <c r="AL52" s="273"/>
    </row>
    <row r="53" spans="1:38" ht="12.75" customHeight="1" x14ac:dyDescent="0.2">
      <c r="B53" s="57"/>
      <c r="C53" s="57"/>
      <c r="D53" s="57"/>
      <c r="E53" s="57"/>
      <c r="F53" s="57"/>
      <c r="G53" s="57"/>
      <c r="H53" s="57"/>
      <c r="I53" s="57"/>
      <c r="J53" s="57"/>
      <c r="K53" s="57"/>
      <c r="L53" s="57"/>
      <c r="M53" s="57"/>
      <c r="N53" s="57"/>
      <c r="O53" s="57"/>
      <c r="P53" s="57"/>
      <c r="Q53" s="57"/>
      <c r="R53" s="57"/>
      <c r="S53" s="740"/>
      <c r="T53" s="494"/>
      <c r="U53" s="57" t="s">
        <v>914</v>
      </c>
      <c r="V53" s="57"/>
      <c r="W53" s="57"/>
      <c r="X53" s="57"/>
      <c r="Y53" s="57"/>
      <c r="Z53" s="57"/>
      <c r="AA53" s="57"/>
      <c r="AB53" s="57"/>
      <c r="AC53" s="57"/>
      <c r="AD53" s="57"/>
      <c r="AE53" s="57"/>
      <c r="AF53" s="57"/>
      <c r="AG53" s="57"/>
      <c r="AH53" s="57"/>
      <c r="AI53" s="57"/>
      <c r="AL53" s="273"/>
    </row>
    <row r="54" spans="1:38" ht="12.75" customHeight="1" x14ac:dyDescent="0.2">
      <c r="A54" s="728"/>
      <c r="S54" s="730"/>
      <c r="T54" s="494"/>
      <c r="U54" s="57" t="s">
        <v>915</v>
      </c>
      <c r="V54" s="57"/>
      <c r="W54" s="57"/>
      <c r="X54" s="57"/>
      <c r="Y54" s="57"/>
      <c r="Z54" s="57"/>
      <c r="AA54" s="57"/>
      <c r="AB54" s="57"/>
      <c r="AC54" s="57"/>
      <c r="AD54" s="57"/>
      <c r="AE54" s="57"/>
      <c r="AF54" s="57"/>
      <c r="AG54" s="57"/>
      <c r="AH54" s="57"/>
      <c r="AI54" s="57"/>
      <c r="AL54" s="273"/>
    </row>
    <row r="55" spans="1:38" ht="12.75" customHeight="1" x14ac:dyDescent="0.2">
      <c r="A55" s="728"/>
      <c r="S55" s="730"/>
      <c r="T55" s="494"/>
      <c r="U55" s="57"/>
      <c r="V55" s="57"/>
      <c r="W55" s="57"/>
      <c r="X55" s="57"/>
      <c r="Y55" s="57"/>
      <c r="Z55" s="57"/>
      <c r="AA55" s="57"/>
      <c r="AB55" s="57"/>
      <c r="AC55" s="57"/>
      <c r="AD55" s="57"/>
      <c r="AE55" s="57"/>
      <c r="AF55" s="57"/>
      <c r="AG55" s="57"/>
      <c r="AH55" s="57"/>
      <c r="AI55" s="57"/>
      <c r="AL55" s="273"/>
    </row>
    <row r="56" spans="1:38" ht="12.75" customHeight="1" x14ac:dyDescent="0.2">
      <c r="A56" s="728"/>
      <c r="B56" s="205"/>
      <c r="C56" s="203"/>
      <c r="D56" s="203"/>
      <c r="E56" s="203"/>
      <c r="F56" s="203"/>
      <c r="G56" s="203"/>
      <c r="H56" s="203"/>
      <c r="I56" s="203"/>
      <c r="J56" s="203"/>
      <c r="K56" s="203"/>
      <c r="L56" s="203"/>
      <c r="M56" s="203"/>
      <c r="N56" s="203"/>
      <c r="O56" s="203"/>
      <c r="P56" s="203"/>
      <c r="Q56" s="203"/>
      <c r="R56" s="203"/>
      <c r="S56" s="730"/>
      <c r="T56" s="494"/>
      <c r="U56" s="57"/>
      <c r="W56" s="57"/>
      <c r="X56" s="57"/>
      <c r="Y56" s="57"/>
      <c r="Z56" s="57"/>
      <c r="AA56" s="57"/>
      <c r="AB56" s="57"/>
      <c r="AC56" s="57"/>
      <c r="AD56" s="57"/>
      <c r="AE56" s="57"/>
      <c r="AF56" s="57"/>
      <c r="AG56" s="57"/>
      <c r="AH56" s="57"/>
      <c r="AI56" s="57"/>
      <c r="AJ56" s="9" t="s">
        <v>771</v>
      </c>
      <c r="AL56" s="273"/>
    </row>
    <row r="57" spans="1:38" ht="12.75" customHeight="1" x14ac:dyDescent="0.2">
      <c r="A57" s="732"/>
      <c r="B57" s="731"/>
      <c r="C57" s="731"/>
      <c r="D57" s="731"/>
      <c r="E57" s="731"/>
      <c r="F57" s="731"/>
      <c r="G57" s="731"/>
      <c r="H57" s="731"/>
      <c r="I57" s="731"/>
      <c r="J57" s="731"/>
      <c r="K57" s="731"/>
      <c r="L57" s="731"/>
      <c r="M57" s="731"/>
      <c r="N57" s="731"/>
      <c r="O57" s="731"/>
      <c r="P57" s="731"/>
      <c r="Q57" s="731"/>
      <c r="R57" s="731"/>
      <c r="S57" s="733"/>
      <c r="T57" s="602"/>
      <c r="U57" s="226"/>
      <c r="V57" s="226"/>
      <c r="W57" s="226"/>
      <c r="X57" s="226"/>
      <c r="Y57" s="226"/>
      <c r="Z57" s="226"/>
      <c r="AA57" s="226"/>
      <c r="AB57" s="226"/>
      <c r="AC57" s="226"/>
      <c r="AD57" s="226"/>
      <c r="AE57" s="226"/>
      <c r="AF57" s="226"/>
      <c r="AG57" s="226"/>
      <c r="AH57" s="226"/>
      <c r="AI57" s="226"/>
      <c r="AJ57" s="226"/>
      <c r="AK57" s="226"/>
      <c r="AL57" s="577"/>
    </row>
    <row r="58" spans="1:38" ht="12.75" customHeight="1" x14ac:dyDescent="0.2"/>
    <row r="59" spans="1:38" ht="12.75" customHeight="1" x14ac:dyDescent="0.2"/>
    <row r="60" spans="1:38" ht="12.75" customHeight="1" x14ac:dyDescent="0.2"/>
    <row r="61" spans="1:38" ht="12.75" customHeight="1" x14ac:dyDescent="0.2"/>
  </sheetData>
  <sheetProtection algorithmName="SHA-512" hashValue="NlSZncYOxdWkkqdZVnHm11Safq3VVoJthuubJ9zeA4uWF252dSXqVAHysD+GIhZhJfB2SzkatV1E4U5EAJ7FQg==" saltValue="B1k4VPCmJkIiJii9kQyJMg==" spinCount="100000" sheet="1" scenarios="1" insertHyperlinks="0"/>
  <mergeCells count="1">
    <mergeCell ref="A1:S1"/>
  </mergeCells>
  <hyperlinks>
    <hyperlink ref="AJ56" location="'EV5.5.1&amp;2 EV4.4 ACPS TSPS Side'!A1" display="BACK" xr:uid="{00000000-0004-0000-3300-000000000000}"/>
  </hyperlinks>
  <pageMargins left="0.39370078740157483" right="0.39370078740157483" top="0.39370078740157483" bottom="0.39370078740157483" header="0" footer="0"/>
  <pageSetup paperSize="9" orientation="portrait"/>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48">
    <pageSetUpPr fitToPage="1"/>
  </sheetPr>
  <dimension ref="A1:X35"/>
  <sheetViews>
    <sheetView showGridLines="0" workbookViewId="0">
      <selection activeCell="B25" sqref="B25"/>
    </sheetView>
  </sheetViews>
  <sheetFormatPr defaultColWidth="14.42578125" defaultRowHeight="15" customHeight="1" x14ac:dyDescent="0.2"/>
  <cols>
    <col min="1" max="1" width="5" customWidth="1"/>
    <col min="2" max="2" width="5.85546875" customWidth="1"/>
    <col min="3" max="38" width="5" customWidth="1"/>
  </cols>
  <sheetData>
    <row r="1" spans="1:24" ht="12.75" customHeight="1" x14ac:dyDescent="0.2">
      <c r="A1" s="796" t="s">
        <v>916</v>
      </c>
      <c r="B1" s="775"/>
      <c r="C1" s="775"/>
      <c r="D1" s="775"/>
      <c r="E1" s="775"/>
      <c r="F1" s="775"/>
      <c r="G1" s="775"/>
      <c r="H1" s="775"/>
      <c r="I1" s="775"/>
      <c r="J1" s="775"/>
      <c r="K1" s="775"/>
      <c r="L1" s="775"/>
      <c r="M1" s="775"/>
      <c r="N1" s="775"/>
      <c r="O1" s="775"/>
      <c r="P1" s="775"/>
      <c r="Q1" s="775"/>
      <c r="R1" s="775"/>
      <c r="S1" s="775"/>
      <c r="T1" s="495"/>
      <c r="U1" s="409"/>
      <c r="V1" s="409"/>
      <c r="W1" s="409"/>
      <c r="X1" s="409"/>
    </row>
    <row r="2" spans="1:24" ht="12.75" customHeight="1" x14ac:dyDescent="0.2">
      <c r="A2" s="725"/>
      <c r="B2" s="726"/>
      <c r="C2" s="726"/>
      <c r="D2" s="726"/>
      <c r="E2" s="726"/>
      <c r="F2" s="726"/>
      <c r="G2" s="726"/>
      <c r="H2" s="726"/>
      <c r="I2" s="726"/>
      <c r="J2" s="726"/>
      <c r="K2" s="726"/>
      <c r="L2" s="726"/>
      <c r="M2" s="726"/>
      <c r="N2" s="726"/>
      <c r="O2" s="726"/>
      <c r="P2" s="726"/>
      <c r="Q2" s="726"/>
      <c r="R2" s="726"/>
      <c r="S2" s="727"/>
      <c r="T2" s="494"/>
      <c r="U2" s="8"/>
      <c r="V2" s="8"/>
      <c r="W2" s="8"/>
      <c r="X2" s="8"/>
    </row>
    <row r="3" spans="1:24" ht="12.75" customHeight="1" x14ac:dyDescent="0.2">
      <c r="A3" s="728"/>
      <c r="B3" s="205"/>
      <c r="C3" s="203"/>
      <c r="D3" s="203"/>
      <c r="E3" s="203"/>
      <c r="F3" s="203"/>
      <c r="G3" s="203"/>
      <c r="H3" s="203"/>
      <c r="I3" s="203"/>
      <c r="J3" s="203"/>
      <c r="K3" s="203"/>
      <c r="L3" s="203"/>
      <c r="M3" s="203"/>
      <c r="N3" s="203"/>
      <c r="O3" s="203"/>
      <c r="P3" s="203"/>
      <c r="Q3" s="203"/>
      <c r="R3" s="203"/>
      <c r="S3" s="730"/>
      <c r="T3" s="494"/>
      <c r="U3" s="57"/>
      <c r="V3" s="8"/>
      <c r="W3" s="8"/>
      <c r="X3" s="8"/>
    </row>
    <row r="4" spans="1:24" ht="12.75" customHeight="1" x14ac:dyDescent="0.2">
      <c r="A4" s="728"/>
      <c r="B4" s="205"/>
      <c r="C4" s="203"/>
      <c r="D4" s="203"/>
      <c r="E4" s="203"/>
      <c r="F4" s="203"/>
      <c r="G4" s="203"/>
      <c r="H4" s="203"/>
      <c r="I4" s="203"/>
      <c r="J4" s="203"/>
      <c r="K4" s="203"/>
      <c r="L4" s="203"/>
      <c r="M4" s="203"/>
      <c r="N4" s="203"/>
      <c r="O4" s="203"/>
      <c r="P4" s="203"/>
      <c r="Q4" s="203"/>
      <c r="R4" s="203"/>
      <c r="S4" s="730"/>
      <c r="T4" s="494"/>
      <c r="U4" s="57"/>
      <c r="V4" s="8"/>
      <c r="W4" s="8"/>
      <c r="X4" s="8"/>
    </row>
    <row r="5" spans="1:24" ht="12.75" customHeight="1" x14ac:dyDescent="0.2">
      <c r="A5" s="728"/>
      <c r="B5" s="209"/>
      <c r="C5" s="203"/>
      <c r="D5" s="203"/>
      <c r="E5" s="203"/>
      <c r="F5" s="203"/>
      <c r="G5" s="203"/>
      <c r="H5" s="203"/>
      <c r="I5" s="203"/>
      <c r="J5" s="203"/>
      <c r="K5" s="203"/>
      <c r="L5" s="203"/>
      <c r="M5" s="203"/>
      <c r="N5" s="203"/>
      <c r="O5" s="203"/>
      <c r="P5" s="203"/>
      <c r="Q5" s="203"/>
      <c r="R5" s="203"/>
      <c r="S5" s="730"/>
      <c r="T5" s="494"/>
      <c r="U5" s="57"/>
      <c r="V5" s="8"/>
      <c r="W5" s="8"/>
      <c r="X5" s="8"/>
    </row>
    <row r="6" spans="1:24" ht="12.75" customHeight="1" x14ac:dyDescent="0.2">
      <c r="A6" s="728"/>
      <c r="B6" s="205"/>
      <c r="C6" s="203"/>
      <c r="D6" s="203"/>
      <c r="E6" s="203"/>
      <c r="F6" s="203"/>
      <c r="G6" s="203"/>
      <c r="H6" s="203"/>
      <c r="I6" s="203"/>
      <c r="J6" s="203"/>
      <c r="K6" s="203"/>
      <c r="L6" s="203"/>
      <c r="M6" s="203"/>
      <c r="N6" s="203"/>
      <c r="O6" s="203"/>
      <c r="P6" s="203"/>
      <c r="Q6" s="203"/>
      <c r="R6" s="203"/>
      <c r="S6" s="730"/>
      <c r="T6" s="494"/>
      <c r="U6" s="57"/>
      <c r="V6" s="8"/>
      <c r="W6" s="8"/>
      <c r="X6" s="8"/>
    </row>
    <row r="7" spans="1:24" ht="12.75" customHeight="1" x14ac:dyDescent="0.2">
      <c r="A7" s="728"/>
      <c r="B7" s="205"/>
      <c r="C7" s="203"/>
      <c r="D7" s="203"/>
      <c r="E7" s="203"/>
      <c r="F7" s="203"/>
      <c r="G7" s="203"/>
      <c r="H7" s="203"/>
      <c r="I7" s="203"/>
      <c r="J7" s="203"/>
      <c r="K7" s="203"/>
      <c r="L7" s="203"/>
      <c r="M7" s="203"/>
      <c r="N7" s="203"/>
      <c r="O7" s="203"/>
      <c r="P7" s="203"/>
      <c r="Q7" s="203"/>
      <c r="R7" s="203"/>
      <c r="S7" s="730"/>
      <c r="T7" s="494"/>
      <c r="U7" s="8"/>
      <c r="V7" s="8"/>
      <c r="W7" s="8"/>
      <c r="X7" s="8"/>
    </row>
    <row r="8" spans="1:24" ht="12.75" customHeight="1" x14ac:dyDescent="0.2">
      <c r="A8" s="728"/>
      <c r="B8" s="205"/>
      <c r="C8" s="203"/>
      <c r="D8" s="203"/>
      <c r="E8" s="203"/>
      <c r="F8" s="203"/>
      <c r="G8" s="203"/>
      <c r="H8" s="203"/>
      <c r="I8" s="203"/>
      <c r="J8" s="203"/>
      <c r="K8" s="203"/>
      <c r="L8" s="203"/>
      <c r="M8" s="203"/>
      <c r="N8" s="203"/>
      <c r="O8" s="203"/>
      <c r="P8" s="203"/>
      <c r="Q8" s="203"/>
      <c r="R8" s="203"/>
      <c r="S8" s="730"/>
      <c r="T8" s="494"/>
      <c r="U8" s="8"/>
      <c r="V8" s="8"/>
      <c r="W8" s="8"/>
      <c r="X8" s="8"/>
    </row>
    <row r="9" spans="1:24" ht="12.75" customHeight="1" x14ac:dyDescent="0.2">
      <c r="A9" s="728"/>
      <c r="B9" s="205"/>
      <c r="C9" s="203"/>
      <c r="D9" s="203"/>
      <c r="E9" s="203"/>
      <c r="F9" s="203"/>
      <c r="G9" s="203"/>
      <c r="H9" s="203"/>
      <c r="I9" s="203"/>
      <c r="J9" s="203"/>
      <c r="K9" s="203"/>
      <c r="L9" s="203"/>
      <c r="M9" s="203"/>
      <c r="N9" s="203"/>
      <c r="O9" s="203"/>
      <c r="P9" s="203"/>
      <c r="Q9" s="203"/>
      <c r="R9" s="203"/>
      <c r="S9" s="730"/>
      <c r="T9" s="494"/>
      <c r="U9" s="8"/>
      <c r="V9" s="8"/>
      <c r="W9" s="8"/>
      <c r="X9" s="8"/>
    </row>
    <row r="10" spans="1:24" ht="12.75" customHeight="1" x14ac:dyDescent="0.2">
      <c r="A10" s="728"/>
      <c r="B10" s="205"/>
      <c r="C10" s="203"/>
      <c r="D10" s="203"/>
      <c r="E10" s="203"/>
      <c r="F10" s="203"/>
      <c r="G10" s="203"/>
      <c r="H10" s="203"/>
      <c r="I10" s="203"/>
      <c r="J10" s="203"/>
      <c r="K10" s="203"/>
      <c r="L10" s="203"/>
      <c r="M10" s="203"/>
      <c r="N10" s="203"/>
      <c r="O10" s="203"/>
      <c r="P10" s="203"/>
      <c r="Q10" s="203"/>
      <c r="R10" s="203"/>
      <c r="S10" s="730"/>
      <c r="T10" s="494"/>
      <c r="U10" s="8"/>
      <c r="V10" s="8"/>
      <c r="W10" s="8"/>
      <c r="X10" s="8"/>
    </row>
    <row r="11" spans="1:24" ht="12.75" customHeight="1" x14ac:dyDescent="0.2">
      <c r="A11" s="728"/>
      <c r="B11" s="205"/>
      <c r="C11" s="203"/>
      <c r="D11" s="203"/>
      <c r="E11" s="203"/>
      <c r="F11" s="203"/>
      <c r="G11" s="203"/>
      <c r="H11" s="203"/>
      <c r="I11" s="203"/>
      <c r="J11" s="203"/>
      <c r="K11" s="203"/>
      <c r="L11" s="203"/>
      <c r="M11" s="203"/>
      <c r="N11" s="203"/>
      <c r="O11" s="203"/>
      <c r="P11" s="203"/>
      <c r="Q11" s="203"/>
      <c r="R11" s="203"/>
      <c r="S11" s="730"/>
      <c r="T11" s="494"/>
      <c r="U11" s="8"/>
      <c r="V11" s="8"/>
      <c r="W11" s="8"/>
      <c r="X11" s="8"/>
    </row>
    <row r="12" spans="1:24" ht="12.75" customHeight="1" x14ac:dyDescent="0.2">
      <c r="A12" s="728"/>
      <c r="B12" s="205"/>
      <c r="C12" s="203"/>
      <c r="D12" s="203"/>
      <c r="E12" s="203"/>
      <c r="F12" s="203"/>
      <c r="G12" s="203"/>
      <c r="H12" s="203"/>
      <c r="I12" s="203"/>
      <c r="J12" s="203"/>
      <c r="K12" s="203"/>
      <c r="L12" s="203"/>
      <c r="M12" s="203"/>
      <c r="N12" s="203"/>
      <c r="O12" s="203"/>
      <c r="P12" s="203"/>
      <c r="Q12" s="203"/>
      <c r="R12" s="203"/>
      <c r="S12" s="730"/>
      <c r="T12" s="494"/>
      <c r="U12" s="8"/>
      <c r="V12" s="8"/>
      <c r="W12" s="8"/>
      <c r="X12" s="8"/>
    </row>
    <row r="13" spans="1:24" ht="12.75" customHeight="1" x14ac:dyDescent="0.2">
      <c r="A13" s="728"/>
      <c r="C13" s="203"/>
      <c r="D13" s="203"/>
      <c r="E13" s="203"/>
      <c r="F13" s="203"/>
      <c r="G13" s="203"/>
      <c r="H13" s="203"/>
      <c r="I13" s="203"/>
      <c r="J13" s="203"/>
      <c r="K13" s="203"/>
      <c r="L13" s="203"/>
      <c r="M13" s="203"/>
      <c r="N13" s="203"/>
      <c r="O13" s="203"/>
      <c r="P13" s="203"/>
      <c r="Q13" s="203"/>
      <c r="R13" s="203"/>
      <c r="S13" s="730"/>
      <c r="T13" s="494"/>
      <c r="U13" s="8"/>
      <c r="V13" s="8"/>
      <c r="W13" s="8"/>
      <c r="X13" s="8"/>
    </row>
    <row r="14" spans="1:24" ht="12.75" customHeight="1" x14ac:dyDescent="0.2">
      <c r="A14" s="728"/>
      <c r="B14" s="205"/>
      <c r="C14" s="205"/>
      <c r="D14" s="203"/>
      <c r="E14" s="203"/>
      <c r="F14" s="203"/>
      <c r="G14" s="203"/>
      <c r="H14" s="203"/>
      <c r="I14" s="203"/>
      <c r="J14" s="203"/>
      <c r="K14" s="203"/>
      <c r="L14" s="203"/>
      <c r="M14" s="203"/>
      <c r="N14" s="203"/>
      <c r="O14" s="203"/>
      <c r="P14" s="203"/>
      <c r="Q14" s="203"/>
      <c r="R14" s="203"/>
      <c r="S14" s="730"/>
      <c r="T14" s="494"/>
      <c r="U14" s="8"/>
      <c r="V14" s="8"/>
      <c r="W14" s="8"/>
      <c r="X14" s="8"/>
    </row>
    <row r="15" spans="1:24" ht="12.75" customHeight="1" x14ac:dyDescent="0.2">
      <c r="A15" s="728"/>
      <c r="B15" s="205"/>
      <c r="C15" s="205"/>
      <c r="D15" s="203"/>
      <c r="E15" s="203"/>
      <c r="F15" s="203"/>
      <c r="G15" s="203"/>
      <c r="H15" s="203"/>
      <c r="I15" s="203"/>
      <c r="J15" s="203"/>
      <c r="K15" s="203"/>
      <c r="L15" s="203"/>
      <c r="M15" s="203"/>
      <c r="N15" s="203"/>
      <c r="O15" s="203"/>
      <c r="P15" s="203"/>
      <c r="Q15" s="203"/>
      <c r="R15" s="203"/>
      <c r="S15" s="730"/>
      <c r="T15" s="494"/>
      <c r="U15" s="8"/>
      <c r="V15" s="8"/>
      <c r="W15" s="8"/>
      <c r="X15" s="8"/>
    </row>
    <row r="16" spans="1:24" ht="12.75" customHeight="1" x14ac:dyDescent="0.2">
      <c r="A16" s="728"/>
      <c r="B16" s="57"/>
      <c r="C16" s="205"/>
      <c r="D16" s="203"/>
      <c r="E16" s="203"/>
      <c r="F16" s="203"/>
      <c r="G16" s="203"/>
      <c r="H16" s="203"/>
      <c r="I16" s="203"/>
      <c r="J16" s="203"/>
      <c r="K16" s="203"/>
      <c r="L16" s="203"/>
      <c r="M16" s="203"/>
      <c r="N16" s="203"/>
      <c r="O16" s="203"/>
      <c r="P16" s="203"/>
      <c r="Q16" s="203"/>
      <c r="R16" s="203"/>
      <c r="S16" s="730"/>
      <c r="T16" s="494"/>
      <c r="U16" s="8"/>
      <c r="V16" s="8"/>
      <c r="W16" s="8"/>
      <c r="X16" s="8"/>
    </row>
    <row r="17" spans="1:24" ht="12.75" customHeight="1" x14ac:dyDescent="0.2">
      <c r="A17" s="728"/>
      <c r="B17" s="57"/>
      <c r="C17" s="203"/>
      <c r="D17" s="203"/>
      <c r="E17" s="203"/>
      <c r="F17" s="203"/>
      <c r="G17" s="203"/>
      <c r="H17" s="203"/>
      <c r="I17" s="203"/>
      <c r="J17" s="203"/>
      <c r="K17" s="203"/>
      <c r="L17" s="203"/>
      <c r="M17" s="203"/>
      <c r="N17" s="203"/>
      <c r="O17" s="203"/>
      <c r="P17" s="203"/>
      <c r="Q17" s="203"/>
      <c r="R17" s="203"/>
      <c r="S17" s="730"/>
      <c r="T17" s="494"/>
      <c r="U17" s="8"/>
      <c r="V17" s="8"/>
      <c r="W17" s="8"/>
      <c r="X17" s="8"/>
    </row>
    <row r="18" spans="1:24" ht="12.75" customHeight="1" x14ac:dyDescent="0.2">
      <c r="A18" s="728"/>
      <c r="B18" s="57"/>
      <c r="C18" s="203"/>
      <c r="D18" s="203"/>
      <c r="E18" s="203"/>
      <c r="F18" s="203"/>
      <c r="G18" s="203"/>
      <c r="H18" s="203"/>
      <c r="I18" s="203"/>
      <c r="J18" s="203"/>
      <c r="K18" s="203"/>
      <c r="L18" s="203"/>
      <c r="M18" s="203"/>
      <c r="N18" s="203"/>
      <c r="O18" s="203"/>
      <c r="P18" s="203"/>
      <c r="Q18" s="203"/>
      <c r="R18" s="203"/>
      <c r="S18" s="730"/>
      <c r="T18" s="494"/>
      <c r="U18" s="8"/>
      <c r="V18" s="8"/>
      <c r="W18" s="8"/>
      <c r="X18" s="8"/>
    </row>
    <row r="19" spans="1:24" ht="12.75" customHeight="1" x14ac:dyDescent="0.2">
      <c r="A19" s="728"/>
      <c r="B19" s="205"/>
      <c r="C19" s="203"/>
      <c r="D19" s="203"/>
      <c r="E19" s="203"/>
      <c r="F19" s="203"/>
      <c r="G19" s="203"/>
      <c r="H19" s="203"/>
      <c r="I19" s="203"/>
      <c r="J19" s="203"/>
      <c r="K19" s="203"/>
      <c r="L19" s="203"/>
      <c r="M19" s="203"/>
      <c r="N19" s="203"/>
      <c r="O19" s="203"/>
      <c r="P19" s="203"/>
      <c r="Q19" s="203"/>
      <c r="R19" s="203"/>
      <c r="S19" s="730"/>
      <c r="T19" s="494"/>
      <c r="U19" s="8"/>
      <c r="V19" s="8"/>
      <c r="W19" s="8"/>
      <c r="X19" s="8"/>
    </row>
    <row r="20" spans="1:24" ht="12.75" customHeight="1" x14ac:dyDescent="0.2">
      <c r="A20" s="728"/>
      <c r="B20" s="205"/>
      <c r="C20" s="203"/>
      <c r="D20" s="203"/>
      <c r="E20" s="203"/>
      <c r="F20" s="203"/>
      <c r="G20" s="203"/>
      <c r="H20" s="203"/>
      <c r="I20" s="203"/>
      <c r="J20" s="203"/>
      <c r="K20" s="203"/>
      <c r="L20" s="203"/>
      <c r="M20" s="203"/>
      <c r="N20" s="203"/>
      <c r="O20" s="203"/>
      <c r="P20" s="203"/>
      <c r="Q20" s="203"/>
      <c r="R20" s="203"/>
      <c r="S20" s="730"/>
      <c r="T20" s="494"/>
      <c r="U20" s="8"/>
      <c r="V20" s="8"/>
      <c r="W20" s="8"/>
      <c r="X20" s="8"/>
    </row>
    <row r="21" spans="1:24" ht="12.75" customHeight="1" x14ac:dyDescent="0.2">
      <c r="A21" s="728"/>
      <c r="B21" s="205"/>
      <c r="C21" s="203"/>
      <c r="D21" s="203"/>
      <c r="E21" s="203"/>
      <c r="F21" s="203"/>
      <c r="G21" s="203"/>
      <c r="H21" s="203"/>
      <c r="I21" s="203"/>
      <c r="J21" s="203"/>
      <c r="K21" s="203"/>
      <c r="L21" s="203"/>
      <c r="M21" s="203"/>
      <c r="N21" s="203"/>
      <c r="O21" s="203"/>
      <c r="P21" s="203"/>
      <c r="Q21" s="203"/>
      <c r="R21" s="203"/>
      <c r="S21" s="730"/>
      <c r="T21" s="494"/>
      <c r="U21" s="8"/>
      <c r="V21" s="8"/>
      <c r="W21" s="8"/>
      <c r="X21" s="8"/>
    </row>
    <row r="22" spans="1:24" ht="12.75" customHeight="1" x14ac:dyDescent="0.2">
      <c r="A22" s="728"/>
      <c r="C22" s="203"/>
      <c r="D22" s="203"/>
      <c r="E22" s="203"/>
      <c r="F22" s="203"/>
      <c r="G22" s="203"/>
      <c r="H22" s="203"/>
      <c r="I22" s="203"/>
      <c r="J22" s="203"/>
      <c r="K22" s="203"/>
      <c r="L22" s="203"/>
      <c r="M22" s="203"/>
      <c r="N22" s="203"/>
      <c r="O22" s="203"/>
      <c r="P22" s="203"/>
      <c r="Q22" s="203"/>
      <c r="R22" s="203"/>
      <c r="S22" s="730"/>
      <c r="T22" s="494"/>
      <c r="U22" s="8"/>
      <c r="V22" s="8"/>
      <c r="W22" s="8"/>
      <c r="X22" s="8"/>
    </row>
    <row r="23" spans="1:24" ht="12.75" customHeight="1" x14ac:dyDescent="0.2">
      <c r="A23" s="728"/>
      <c r="B23" s="205"/>
      <c r="C23" s="203"/>
      <c r="D23" s="203"/>
      <c r="E23" s="203"/>
      <c r="F23" s="203"/>
      <c r="G23" s="203"/>
      <c r="H23" s="203"/>
      <c r="I23" s="203"/>
      <c r="J23" s="203"/>
      <c r="K23" s="203"/>
      <c r="L23" s="203"/>
      <c r="M23" s="203"/>
      <c r="N23" s="203"/>
      <c r="O23" s="203"/>
      <c r="P23" s="203"/>
      <c r="Q23" s="203"/>
      <c r="R23" s="203"/>
      <c r="S23" s="730"/>
      <c r="T23" s="494"/>
      <c r="U23" s="8"/>
      <c r="V23" s="8"/>
      <c r="W23" s="8"/>
      <c r="X23" s="8"/>
    </row>
    <row r="24" spans="1:24" ht="12.75" customHeight="1" x14ac:dyDescent="0.2">
      <c r="A24" s="728"/>
      <c r="B24" s="205"/>
      <c r="C24" s="203"/>
      <c r="D24" s="203"/>
      <c r="E24" s="203"/>
      <c r="F24" s="203"/>
      <c r="G24" s="203"/>
      <c r="H24" s="203"/>
      <c r="I24" s="203"/>
      <c r="J24" s="203"/>
      <c r="K24" s="203"/>
      <c r="L24" s="203"/>
      <c r="M24" s="203"/>
      <c r="N24" s="203"/>
      <c r="O24" s="203"/>
      <c r="P24" s="203"/>
      <c r="Q24" s="203"/>
      <c r="R24" s="203"/>
      <c r="S24" s="730"/>
      <c r="T24" s="494"/>
      <c r="U24" s="8"/>
      <c r="V24" s="8"/>
      <c r="W24" s="8"/>
      <c r="X24" s="8"/>
    </row>
    <row r="25" spans="1:24" ht="12.75" customHeight="1" x14ac:dyDescent="0.2">
      <c r="A25" s="728"/>
      <c r="B25" s="295" t="s">
        <v>771</v>
      </c>
      <c r="C25" s="203"/>
      <c r="D25" s="203"/>
      <c r="E25" s="203"/>
      <c r="F25" s="203"/>
      <c r="G25" s="203"/>
      <c r="H25" s="203"/>
      <c r="I25" s="203"/>
      <c r="J25" s="203"/>
      <c r="K25" s="203"/>
      <c r="L25" s="203"/>
      <c r="M25" s="203"/>
      <c r="N25" s="203"/>
      <c r="O25" s="203"/>
      <c r="P25" s="203"/>
      <c r="Q25" s="203"/>
      <c r="R25" s="203"/>
      <c r="S25" s="730"/>
      <c r="T25" s="494"/>
      <c r="U25" s="8"/>
      <c r="V25" s="8"/>
      <c r="W25" s="8"/>
      <c r="X25" s="8"/>
    </row>
    <row r="26" spans="1:24" ht="12.75" customHeight="1" x14ac:dyDescent="0.2">
      <c r="A26" s="728"/>
      <c r="B26" s="57"/>
      <c r="C26" s="203"/>
      <c r="D26" s="203"/>
      <c r="E26" s="203"/>
      <c r="F26" s="203"/>
      <c r="G26" s="203"/>
      <c r="H26" s="203"/>
      <c r="I26" s="203"/>
      <c r="J26" s="203"/>
      <c r="K26" s="203"/>
      <c r="L26" s="203"/>
      <c r="M26" s="203"/>
      <c r="N26" s="203"/>
      <c r="O26" s="203"/>
      <c r="P26" s="203"/>
      <c r="Q26" s="203"/>
      <c r="R26" s="203"/>
      <c r="S26" s="730"/>
      <c r="T26" s="494"/>
      <c r="U26" s="8"/>
      <c r="V26" s="8"/>
      <c r="W26" s="8"/>
      <c r="X26" s="8"/>
    </row>
    <row r="27" spans="1:24" ht="12.75" customHeight="1" x14ac:dyDescent="0.25">
      <c r="A27" s="728"/>
      <c r="B27" s="213" t="s">
        <v>917</v>
      </c>
      <c r="C27" s="214"/>
      <c r="D27" s="214"/>
      <c r="E27" s="203"/>
      <c r="F27" s="203"/>
      <c r="G27" s="203"/>
      <c r="H27" s="203"/>
      <c r="I27" s="203"/>
      <c r="J27" s="203"/>
      <c r="K27" s="203"/>
      <c r="L27" s="203"/>
      <c r="M27" s="203"/>
      <c r="N27" s="203"/>
      <c r="O27" s="203"/>
      <c r="P27" s="203"/>
      <c r="Q27" s="203"/>
      <c r="R27" s="203"/>
      <c r="S27" s="730"/>
      <c r="T27" s="494"/>
      <c r="U27" s="8"/>
      <c r="V27" s="8"/>
      <c r="W27" s="8"/>
      <c r="X27" s="8"/>
    </row>
    <row r="28" spans="1:24" ht="12.75" customHeight="1" x14ac:dyDescent="0.25">
      <c r="A28" s="728"/>
      <c r="B28" s="215" t="s">
        <v>918</v>
      </c>
      <c r="C28" s="216"/>
      <c r="D28" s="216"/>
      <c r="E28" s="216"/>
      <c r="F28" s="216"/>
      <c r="G28" s="216"/>
      <c r="H28" s="203"/>
      <c r="I28" s="203"/>
      <c r="J28" s="203"/>
      <c r="K28" s="203"/>
      <c r="L28" s="203"/>
      <c r="M28" s="203"/>
      <c r="N28" s="203"/>
      <c r="O28" s="203"/>
      <c r="P28" s="203"/>
      <c r="Q28" s="203"/>
      <c r="R28" s="203"/>
      <c r="S28" s="730"/>
      <c r="T28" s="494"/>
      <c r="U28" s="8"/>
      <c r="V28" s="8"/>
      <c r="W28" s="8"/>
      <c r="X28" s="8"/>
    </row>
    <row r="29" spans="1:24" ht="12.75" customHeight="1" x14ac:dyDescent="0.2">
      <c r="A29" s="728"/>
      <c r="B29" s="205"/>
      <c r="C29" s="205"/>
      <c r="D29" s="203"/>
      <c r="E29" s="203"/>
      <c r="F29" s="203"/>
      <c r="G29" s="203"/>
      <c r="H29" s="203"/>
      <c r="I29" s="203"/>
      <c r="J29" s="203"/>
      <c r="K29" s="203"/>
      <c r="L29" s="203"/>
      <c r="M29" s="203"/>
      <c r="N29" s="203"/>
      <c r="O29" s="203"/>
      <c r="P29" s="203"/>
      <c r="Q29" s="203"/>
      <c r="R29" s="203"/>
      <c r="S29" s="730"/>
      <c r="T29" s="494"/>
      <c r="U29" s="8"/>
      <c r="V29" s="8"/>
      <c r="W29" s="8"/>
      <c r="X29" s="8"/>
    </row>
    <row r="30" spans="1:24" ht="29.25" customHeight="1" x14ac:dyDescent="0.2">
      <c r="A30" s="741" t="s">
        <v>919</v>
      </c>
      <c r="B30" s="1153" t="s">
        <v>920</v>
      </c>
      <c r="C30" s="775"/>
      <c r="D30" s="775"/>
      <c r="E30" s="775"/>
      <c r="F30" s="775"/>
      <c r="G30" s="775"/>
      <c r="H30" s="775"/>
      <c r="I30" s="775"/>
      <c r="J30" s="775"/>
      <c r="K30" s="775"/>
      <c r="L30" s="775"/>
      <c r="M30" s="775"/>
      <c r="N30" s="775"/>
      <c r="O30" s="775"/>
      <c r="P30" s="775"/>
      <c r="Q30" s="775"/>
      <c r="R30" s="775"/>
      <c r="S30" s="742" t="s">
        <v>919</v>
      </c>
      <c r="T30" s="494"/>
      <c r="U30" s="8"/>
      <c r="V30" s="8"/>
      <c r="W30" s="8"/>
      <c r="X30" s="8"/>
    </row>
    <row r="31" spans="1:24" ht="12.75" customHeight="1" x14ac:dyDescent="0.2">
      <c r="A31" s="728"/>
      <c r="B31" s="203"/>
      <c r="C31" s="203"/>
      <c r="D31" s="203"/>
      <c r="E31" s="203"/>
      <c r="F31" s="203"/>
      <c r="G31" s="203"/>
      <c r="H31" s="203"/>
      <c r="I31" s="203"/>
      <c r="J31" s="203"/>
      <c r="K31" s="203"/>
      <c r="L31" s="203"/>
      <c r="M31" s="203"/>
      <c r="N31" s="203"/>
      <c r="O31" s="203"/>
      <c r="P31" s="203"/>
      <c r="Q31" s="203"/>
      <c r="R31" s="203"/>
      <c r="S31" s="730"/>
      <c r="T31" s="494"/>
      <c r="U31" s="8"/>
      <c r="V31" s="8"/>
      <c r="W31" s="8"/>
      <c r="X31" s="8"/>
    </row>
    <row r="32" spans="1:24" ht="12.75" customHeight="1" x14ac:dyDescent="0.2">
      <c r="A32" s="728"/>
      <c r="B32" s="203"/>
      <c r="C32" s="203"/>
      <c r="D32" s="203"/>
      <c r="E32" s="203"/>
      <c r="F32" s="203"/>
      <c r="G32" s="203"/>
      <c r="H32" s="203"/>
      <c r="I32" s="203"/>
      <c r="J32" s="203"/>
      <c r="K32" s="203"/>
      <c r="L32" s="203"/>
      <c r="M32" s="203"/>
      <c r="N32" s="203"/>
      <c r="O32" s="203"/>
      <c r="P32" s="203"/>
      <c r="Q32" s="203"/>
      <c r="R32" s="203"/>
      <c r="S32" s="730"/>
      <c r="T32" s="494"/>
      <c r="U32" s="8"/>
      <c r="V32" s="8"/>
      <c r="W32" s="8"/>
      <c r="X32" s="8"/>
    </row>
    <row r="33" spans="1:24" ht="12.75" customHeight="1" x14ac:dyDescent="0.2">
      <c r="A33" s="728"/>
      <c r="B33" s="203"/>
      <c r="C33" s="203"/>
      <c r="D33" s="203"/>
      <c r="E33" s="203"/>
      <c r="F33" s="203"/>
      <c r="G33" s="203"/>
      <c r="H33" s="203"/>
      <c r="I33" s="203"/>
      <c r="J33" s="203"/>
      <c r="K33" s="203"/>
      <c r="L33" s="203"/>
      <c r="M33" s="203"/>
      <c r="N33" s="203"/>
      <c r="O33" s="203"/>
      <c r="P33" s="203"/>
      <c r="Q33" s="203"/>
      <c r="R33" s="203"/>
      <c r="S33" s="730"/>
      <c r="T33" s="494"/>
      <c r="U33" s="8"/>
      <c r="V33" s="8"/>
      <c r="W33" s="8"/>
      <c r="X33" s="8"/>
    </row>
    <row r="34" spans="1:24" ht="12.75" customHeight="1" x14ac:dyDescent="0.2">
      <c r="A34" s="728"/>
      <c r="B34" s="203"/>
      <c r="C34" s="203"/>
      <c r="D34" s="203"/>
      <c r="E34" s="203"/>
      <c r="F34" s="203"/>
      <c r="G34" s="203"/>
      <c r="H34" s="203"/>
      <c r="I34" s="203"/>
      <c r="J34" s="203"/>
      <c r="K34" s="203"/>
      <c r="L34" s="203"/>
      <c r="M34" s="203"/>
      <c r="N34" s="203"/>
      <c r="O34" s="203"/>
      <c r="P34" s="203"/>
      <c r="Q34" s="203"/>
      <c r="R34" s="203"/>
      <c r="S34" s="730"/>
      <c r="T34" s="494"/>
      <c r="U34" s="8"/>
      <c r="V34" s="8"/>
      <c r="W34" s="8"/>
      <c r="X34" s="8"/>
    </row>
    <row r="35" spans="1:24" ht="12.75" customHeight="1" x14ac:dyDescent="0.2">
      <c r="A35" s="728"/>
      <c r="B35" s="203"/>
      <c r="C35" s="203"/>
      <c r="D35" s="203"/>
      <c r="E35" s="203"/>
      <c r="F35" s="203"/>
      <c r="G35" s="203"/>
      <c r="H35" s="203"/>
      <c r="I35" s="203"/>
      <c r="J35" s="203"/>
      <c r="K35" s="203"/>
      <c r="L35" s="203"/>
      <c r="M35" s="203"/>
      <c r="N35" s="203"/>
      <c r="O35" s="203"/>
      <c r="P35" s="203"/>
      <c r="Q35" s="203"/>
      <c r="R35" s="203"/>
      <c r="S35" s="730"/>
      <c r="T35" s="494"/>
      <c r="U35" s="8"/>
      <c r="V35" s="8"/>
      <c r="W35" s="8"/>
      <c r="X35" s="8"/>
    </row>
  </sheetData>
  <sheetProtection algorithmName="SHA-512" hashValue="5p8ir86yYhK/XbNaUNZW9Hu6PZy14euZRTRp5afWp+UcTDpyuiwRL95iXCXCnIiegNPzS61sDzF4Of3ZWiDMyA==" saltValue="jD8d+K+BL2ZBFoQK7KlNtA==" spinCount="100000" sheet="1" scenarios="1" insertHyperlinks="0"/>
  <mergeCells count="2">
    <mergeCell ref="A1:S1"/>
    <mergeCell ref="B30:R30"/>
  </mergeCells>
  <hyperlinks>
    <hyperlink ref="B25" location="'EV5.5.8 TSAC attachments'!A1" display="BACK" xr:uid="{00000000-0004-0000-3400-000000000000}"/>
  </hyperlinks>
  <pageMargins left="0.39370078740157483" right="0.39370078740157483" top="0.39370078740157483" bottom="0.39370078740157483" header="0" footer="0"/>
  <pageSetup paperSize="9" orientation="portrait"/>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49">
    <pageSetUpPr fitToPage="1"/>
  </sheetPr>
  <dimension ref="A1:AG35"/>
  <sheetViews>
    <sheetView showGridLines="0" workbookViewId="0">
      <selection sqref="A1:S1"/>
    </sheetView>
  </sheetViews>
  <sheetFormatPr defaultColWidth="14.42578125" defaultRowHeight="15" customHeight="1" x14ac:dyDescent="0.2"/>
  <cols>
    <col min="1" max="27" width="5" customWidth="1"/>
    <col min="28" max="28" width="6.140625" customWidth="1"/>
    <col min="29" max="38" width="5" customWidth="1"/>
  </cols>
  <sheetData>
    <row r="1" spans="1:33" ht="12.75" customHeight="1" x14ac:dyDescent="0.2">
      <c r="A1" s="796" t="s">
        <v>921</v>
      </c>
      <c r="B1" s="775"/>
      <c r="C1" s="775"/>
      <c r="D1" s="775"/>
      <c r="E1" s="775"/>
      <c r="F1" s="775"/>
      <c r="G1" s="775"/>
      <c r="H1" s="775"/>
      <c r="I1" s="775"/>
      <c r="J1" s="775"/>
      <c r="K1" s="775"/>
      <c r="L1" s="775"/>
      <c r="M1" s="775"/>
      <c r="N1" s="775"/>
      <c r="O1" s="775"/>
      <c r="P1" s="775"/>
      <c r="Q1" s="775"/>
      <c r="R1" s="775"/>
      <c r="S1" s="775"/>
      <c r="T1" s="495"/>
      <c r="U1" s="409"/>
      <c r="V1" s="409"/>
      <c r="W1" s="409"/>
      <c r="X1" s="409"/>
      <c r="Y1" s="409"/>
      <c r="Z1" s="409"/>
      <c r="AA1" s="409"/>
      <c r="AB1" s="409"/>
      <c r="AC1" s="409"/>
      <c r="AD1" s="409"/>
      <c r="AE1" s="409"/>
      <c r="AF1" s="409"/>
      <c r="AG1" s="409"/>
    </row>
    <row r="2" spans="1:33" ht="12.75" customHeight="1" x14ac:dyDescent="0.2">
      <c r="A2" s="743"/>
      <c r="B2" s="744"/>
      <c r="C2" s="744"/>
      <c r="D2" s="744"/>
      <c r="E2" s="744"/>
      <c r="F2" s="744"/>
      <c r="G2" s="744"/>
      <c r="H2" s="744"/>
      <c r="I2" s="744"/>
      <c r="J2" s="744"/>
      <c r="K2" s="744"/>
      <c r="L2" s="744"/>
      <c r="M2" s="744"/>
      <c r="N2" s="744"/>
      <c r="O2" s="744"/>
      <c r="P2" s="744"/>
      <c r="Q2" s="744"/>
      <c r="R2" s="744"/>
      <c r="S2" s="745"/>
      <c r="T2" s="494"/>
      <c r="U2" s="57" t="s">
        <v>922</v>
      </c>
    </row>
    <row r="3" spans="1:33" ht="12.75" customHeight="1" x14ac:dyDescent="0.2">
      <c r="A3" s="746"/>
      <c r="B3" s="205" t="s">
        <v>923</v>
      </c>
      <c r="C3" s="205"/>
      <c r="D3" s="205"/>
      <c r="E3" s="205"/>
      <c r="F3" s="205"/>
      <c r="G3" s="205"/>
      <c r="H3" s="205"/>
      <c r="I3" s="205"/>
      <c r="J3" s="205"/>
      <c r="K3" s="205"/>
      <c r="L3" s="205"/>
      <c r="M3" s="205"/>
      <c r="N3" s="205"/>
      <c r="O3" s="205"/>
      <c r="P3" s="205"/>
      <c r="Q3" s="205"/>
      <c r="R3" s="205"/>
      <c r="S3" s="740"/>
      <c r="T3" s="494"/>
      <c r="U3" s="57" t="s">
        <v>924</v>
      </c>
    </row>
    <row r="4" spans="1:33" ht="12.75" customHeight="1" x14ac:dyDescent="0.2">
      <c r="A4" s="746"/>
      <c r="B4" s="205" t="s">
        <v>925</v>
      </c>
      <c r="C4" s="205"/>
      <c r="D4" s="205"/>
      <c r="E4" s="205"/>
      <c r="F4" s="205"/>
      <c r="G4" s="205"/>
      <c r="H4" s="205"/>
      <c r="I4" s="205"/>
      <c r="J4" s="205"/>
      <c r="K4" s="205"/>
      <c r="L4" s="205"/>
      <c r="M4" s="205"/>
      <c r="N4" s="205"/>
      <c r="O4" s="205"/>
      <c r="P4" s="205"/>
      <c r="Q4" s="205"/>
      <c r="R4" s="205"/>
      <c r="S4" s="740"/>
      <c r="T4" s="494"/>
    </row>
    <row r="5" spans="1:33" ht="12.75" customHeight="1" x14ac:dyDescent="0.2">
      <c r="A5" s="746"/>
      <c r="C5" s="205"/>
      <c r="D5" s="205"/>
      <c r="E5" s="205"/>
      <c r="F5" s="205"/>
      <c r="G5" s="205"/>
      <c r="H5" s="205"/>
      <c r="I5" s="205"/>
      <c r="J5" s="205"/>
      <c r="K5" s="205"/>
      <c r="L5" s="205"/>
      <c r="M5" s="205"/>
      <c r="N5" s="205"/>
      <c r="O5" s="205"/>
      <c r="P5" s="205"/>
      <c r="Q5" s="205"/>
      <c r="R5" s="205"/>
      <c r="S5" s="740"/>
      <c r="T5" s="494"/>
      <c r="U5" s="57" t="s">
        <v>926</v>
      </c>
    </row>
    <row r="6" spans="1:33" ht="12.75" customHeight="1" x14ac:dyDescent="0.2">
      <c r="A6" s="746"/>
      <c r="B6" s="205" t="s">
        <v>927</v>
      </c>
      <c r="C6" s="205"/>
      <c r="D6" s="205"/>
      <c r="E6" s="205"/>
      <c r="F6" s="205"/>
      <c r="G6" s="205"/>
      <c r="H6" s="205"/>
      <c r="I6" s="205"/>
      <c r="J6" s="205"/>
      <c r="K6" s="205"/>
      <c r="L6" s="205"/>
      <c r="M6" s="205"/>
      <c r="N6" s="205"/>
      <c r="O6" s="205"/>
      <c r="P6" s="205"/>
      <c r="Q6" s="205"/>
      <c r="R6" s="205"/>
      <c r="S6" s="740"/>
      <c r="T6" s="494"/>
    </row>
    <row r="7" spans="1:33" ht="12.75" customHeight="1" x14ac:dyDescent="0.2">
      <c r="A7" s="746"/>
      <c r="B7" s="205" t="s">
        <v>928</v>
      </c>
      <c r="C7" s="205"/>
      <c r="D7" s="205"/>
      <c r="E7" s="205"/>
      <c r="F7" s="205"/>
      <c r="G7" s="205"/>
      <c r="H7" s="205"/>
      <c r="I7" s="205"/>
      <c r="J7" s="205"/>
      <c r="K7" s="205"/>
      <c r="L7" s="205"/>
      <c r="M7" s="205"/>
      <c r="N7" s="205"/>
      <c r="O7" s="205"/>
      <c r="P7" s="205"/>
      <c r="Q7" s="205"/>
      <c r="R7" s="205"/>
      <c r="S7" s="740"/>
      <c r="T7" s="494"/>
    </row>
    <row r="8" spans="1:33" ht="12.75" customHeight="1" x14ac:dyDescent="0.2">
      <c r="A8" s="746"/>
      <c r="C8" s="205"/>
      <c r="D8" s="205"/>
      <c r="E8" s="205"/>
      <c r="F8" s="205"/>
      <c r="G8" s="205"/>
      <c r="H8" s="205"/>
      <c r="I8" s="205"/>
      <c r="J8" s="205"/>
      <c r="K8" s="205"/>
      <c r="L8" s="205"/>
      <c r="M8" s="205"/>
      <c r="N8" s="205"/>
      <c r="O8" s="205"/>
      <c r="P8" s="205"/>
      <c r="Q8" s="205"/>
      <c r="R8" s="205"/>
      <c r="S8" s="740"/>
      <c r="T8" s="494"/>
    </row>
    <row r="9" spans="1:33" ht="12.75" customHeight="1" x14ac:dyDescent="0.2">
      <c r="A9" s="746"/>
      <c r="B9" s="205" t="s">
        <v>929</v>
      </c>
      <c r="C9" s="205"/>
      <c r="D9" s="205" t="s">
        <v>930</v>
      </c>
      <c r="E9" s="205"/>
      <c r="F9" s="205"/>
      <c r="G9" s="205"/>
      <c r="H9" s="205"/>
      <c r="I9" s="205"/>
      <c r="J9" s="205"/>
      <c r="K9" s="205"/>
      <c r="L9" s="205"/>
      <c r="M9" s="205"/>
      <c r="N9" s="205"/>
      <c r="O9" s="205"/>
      <c r="P9" s="205"/>
      <c r="Q9" s="205"/>
      <c r="R9" s="205"/>
      <c r="S9" s="740"/>
      <c r="T9" s="494"/>
    </row>
    <row r="10" spans="1:33" ht="12.75" customHeight="1" x14ac:dyDescent="0.2">
      <c r="A10" s="746"/>
      <c r="B10" s="205" t="s">
        <v>931</v>
      </c>
      <c r="C10" s="205"/>
      <c r="D10" s="57" t="s">
        <v>932</v>
      </c>
      <c r="E10" s="205"/>
      <c r="F10" s="205"/>
      <c r="G10" s="205"/>
      <c r="H10" s="205"/>
      <c r="I10" s="205"/>
      <c r="J10" s="205"/>
      <c r="K10" s="205"/>
      <c r="L10" s="205"/>
      <c r="M10" s="205"/>
      <c r="N10" s="205"/>
      <c r="O10" s="205"/>
      <c r="P10" s="205"/>
      <c r="Q10" s="205"/>
      <c r="R10" s="205"/>
      <c r="S10" s="740"/>
      <c r="T10" s="494"/>
    </row>
    <row r="11" spans="1:33" ht="12.75" customHeight="1" x14ac:dyDescent="0.2">
      <c r="A11" s="746"/>
      <c r="B11" s="205" t="s">
        <v>933</v>
      </c>
      <c r="C11" s="205"/>
      <c r="D11" s="205" t="s">
        <v>934</v>
      </c>
      <c r="E11" s="205"/>
      <c r="F11" s="205"/>
      <c r="G11" s="205"/>
      <c r="H11" s="205"/>
      <c r="I11" s="205"/>
      <c r="J11" s="205"/>
      <c r="K11" s="205"/>
      <c r="L11" s="205"/>
      <c r="M11" s="205"/>
      <c r="N11" s="205"/>
      <c r="O11" s="205"/>
      <c r="P11" s="205"/>
      <c r="Q11" s="205"/>
      <c r="R11" s="205"/>
      <c r="S11" s="740"/>
      <c r="T11" s="494"/>
    </row>
    <row r="12" spans="1:33" ht="12.75" customHeight="1" x14ac:dyDescent="0.2">
      <c r="A12" s="746"/>
      <c r="B12" s="205" t="s">
        <v>935</v>
      </c>
      <c r="C12" s="205"/>
      <c r="D12" s="205" t="s">
        <v>936</v>
      </c>
      <c r="E12" s="205"/>
      <c r="F12" s="205"/>
      <c r="G12" s="205"/>
      <c r="H12" s="205"/>
      <c r="I12" s="205"/>
      <c r="J12" s="205"/>
      <c r="K12" s="205"/>
      <c r="L12" s="205"/>
      <c r="M12" s="205"/>
      <c r="N12" s="205"/>
      <c r="O12" s="205"/>
      <c r="P12" s="205"/>
      <c r="Q12" s="205"/>
      <c r="R12" s="205"/>
      <c r="S12" s="740"/>
      <c r="T12" s="494"/>
    </row>
    <row r="13" spans="1:33" ht="12.75" customHeight="1" x14ac:dyDescent="0.2">
      <c r="A13" s="746"/>
      <c r="B13" s="57" t="s">
        <v>937</v>
      </c>
      <c r="C13" s="205"/>
      <c r="D13" s="205" t="s">
        <v>938</v>
      </c>
      <c r="E13" s="205"/>
      <c r="F13" s="205"/>
      <c r="G13" s="205"/>
      <c r="H13" s="205"/>
      <c r="I13" s="205"/>
      <c r="J13" s="205"/>
      <c r="K13" s="205"/>
      <c r="L13" s="205"/>
      <c r="M13" s="205"/>
      <c r="N13" s="205"/>
      <c r="O13" s="205"/>
      <c r="P13" s="205"/>
      <c r="Q13" s="205"/>
      <c r="R13" s="205"/>
      <c r="S13" s="740"/>
      <c r="T13" s="494"/>
    </row>
    <row r="14" spans="1:33" ht="12.75" customHeight="1" x14ac:dyDescent="0.2">
      <c r="A14" s="746"/>
      <c r="B14" s="207" t="s">
        <v>939</v>
      </c>
      <c r="C14" s="205"/>
      <c r="D14" s="205" t="s">
        <v>940</v>
      </c>
      <c r="E14" s="205"/>
      <c r="F14" s="205"/>
      <c r="G14" s="205"/>
      <c r="H14" s="205"/>
      <c r="I14" s="205"/>
      <c r="J14" s="205"/>
      <c r="K14" s="205"/>
      <c r="L14" s="205"/>
      <c r="M14" s="205"/>
      <c r="N14" s="205"/>
      <c r="O14" s="205"/>
      <c r="P14" s="205"/>
      <c r="Q14" s="205"/>
      <c r="R14" s="205"/>
      <c r="S14" s="740"/>
      <c r="T14" s="494"/>
    </row>
    <row r="15" spans="1:33" ht="12.75" customHeight="1" x14ac:dyDescent="0.2">
      <c r="A15" s="746"/>
      <c r="B15" s="207" t="s">
        <v>941</v>
      </c>
      <c r="C15" s="205"/>
      <c r="D15" s="205" t="s">
        <v>942</v>
      </c>
      <c r="E15" s="205"/>
      <c r="F15" s="205"/>
      <c r="G15" s="205"/>
      <c r="H15" s="205"/>
      <c r="I15" s="205"/>
      <c r="J15" s="205"/>
      <c r="K15" s="205"/>
      <c r="L15" s="205"/>
      <c r="M15" s="205"/>
      <c r="N15" s="205"/>
      <c r="O15" s="205"/>
      <c r="P15" s="205"/>
      <c r="Q15" s="205"/>
      <c r="R15" s="205"/>
      <c r="S15" s="740"/>
      <c r="T15" s="494"/>
    </row>
    <row r="16" spans="1:33" ht="12.75" customHeight="1" x14ac:dyDescent="0.2">
      <c r="A16" s="746"/>
      <c r="B16" s="208" t="s">
        <v>943</v>
      </c>
      <c r="C16" s="205"/>
      <c r="D16" s="205" t="s">
        <v>944</v>
      </c>
      <c r="E16" s="205"/>
      <c r="F16" s="205"/>
      <c r="G16" s="205"/>
      <c r="H16" s="205"/>
      <c r="I16" s="205"/>
      <c r="J16" s="205"/>
      <c r="K16" s="205"/>
      <c r="L16" s="205"/>
      <c r="M16" s="205"/>
      <c r="N16" s="205"/>
      <c r="O16" s="205"/>
      <c r="P16" s="205"/>
      <c r="Q16" s="205"/>
      <c r="R16" s="205"/>
      <c r="S16" s="740"/>
      <c r="T16" s="494"/>
    </row>
    <row r="17" spans="1:28" ht="12.75" customHeight="1" x14ac:dyDescent="0.2">
      <c r="A17" s="746"/>
      <c r="B17" s="57" t="s">
        <v>945</v>
      </c>
      <c r="C17" s="205"/>
      <c r="D17" s="205" t="s">
        <v>946</v>
      </c>
      <c r="E17" s="205"/>
      <c r="F17" s="205"/>
      <c r="G17" s="205"/>
      <c r="H17" s="205"/>
      <c r="I17" s="205"/>
      <c r="J17" s="205"/>
      <c r="K17" s="205"/>
      <c r="L17" s="205"/>
      <c r="M17" s="205"/>
      <c r="N17" s="205"/>
      <c r="O17" s="205"/>
      <c r="P17" s="205"/>
      <c r="Q17" s="205"/>
      <c r="R17" s="205"/>
      <c r="S17" s="740"/>
      <c r="T17" s="494"/>
    </row>
    <row r="18" spans="1:28" ht="12.75" customHeight="1" x14ac:dyDescent="0.2">
      <c r="A18" s="746"/>
      <c r="B18" s="205"/>
      <c r="C18" s="205"/>
      <c r="D18" s="205"/>
      <c r="E18" s="205"/>
      <c r="F18" s="205"/>
      <c r="G18" s="205"/>
      <c r="H18" s="205"/>
      <c r="I18" s="205"/>
      <c r="J18" s="205"/>
      <c r="K18" s="205"/>
      <c r="L18" s="205"/>
      <c r="M18" s="205"/>
      <c r="N18" s="205"/>
      <c r="O18" s="205"/>
      <c r="P18" s="205"/>
      <c r="Q18" s="205"/>
      <c r="R18" s="205"/>
      <c r="S18" s="740"/>
      <c r="T18" s="494"/>
    </row>
    <row r="19" spans="1:28" ht="12.75" customHeight="1" x14ac:dyDescent="0.2">
      <c r="A19" s="746"/>
      <c r="B19" s="205" t="s">
        <v>947</v>
      </c>
      <c r="C19" s="205"/>
      <c r="D19" s="205"/>
      <c r="E19" s="205"/>
      <c r="F19" s="205"/>
      <c r="G19" s="205"/>
      <c r="H19" s="205"/>
      <c r="I19" s="205"/>
      <c r="J19" s="205"/>
      <c r="K19" s="205"/>
      <c r="L19" s="205"/>
      <c r="M19" s="205"/>
      <c r="N19" s="205"/>
      <c r="O19" s="205"/>
      <c r="P19" s="205"/>
      <c r="Q19" s="205"/>
      <c r="R19" s="205"/>
      <c r="S19" s="740"/>
      <c r="T19" s="494"/>
    </row>
    <row r="20" spans="1:28" ht="12.75" customHeight="1" x14ac:dyDescent="0.2">
      <c r="A20" s="746"/>
      <c r="B20" s="57" t="s">
        <v>948</v>
      </c>
      <c r="C20" s="205"/>
      <c r="D20" s="205"/>
      <c r="E20" s="205"/>
      <c r="F20" s="205"/>
      <c r="G20" s="205"/>
      <c r="H20" s="205"/>
      <c r="I20" s="205"/>
      <c r="J20" s="205"/>
      <c r="K20" s="205"/>
      <c r="L20" s="205"/>
      <c r="M20" s="205"/>
      <c r="N20" s="205"/>
      <c r="O20" s="205"/>
      <c r="P20" s="205"/>
      <c r="Q20" s="205"/>
      <c r="R20" s="205"/>
      <c r="S20" s="740"/>
      <c r="T20" s="494"/>
    </row>
    <row r="21" spans="1:28" ht="12.75" customHeight="1" x14ac:dyDescent="0.2">
      <c r="A21" s="746"/>
      <c r="B21" s="205"/>
      <c r="C21" s="205"/>
      <c r="D21" s="205"/>
      <c r="E21" s="205"/>
      <c r="F21" s="205"/>
      <c r="G21" s="205"/>
      <c r="H21" s="205"/>
      <c r="I21" s="205"/>
      <c r="J21" s="205"/>
      <c r="K21" s="205"/>
      <c r="L21" s="205"/>
      <c r="M21" s="205"/>
      <c r="N21" s="205"/>
      <c r="O21" s="205"/>
      <c r="P21" s="205"/>
      <c r="Q21" s="205"/>
      <c r="R21" s="205"/>
      <c r="S21" s="740"/>
      <c r="T21" s="494"/>
    </row>
    <row r="22" spans="1:28" ht="12.75" customHeight="1" x14ac:dyDescent="0.2">
      <c r="A22" s="746"/>
      <c r="B22" s="217" t="s">
        <v>949</v>
      </c>
      <c r="C22" s="205"/>
      <c r="D22" s="205"/>
      <c r="E22" s="205"/>
      <c r="F22" s="205"/>
      <c r="G22" s="205"/>
      <c r="H22" s="205"/>
      <c r="I22" s="205"/>
      <c r="J22" s="205"/>
      <c r="K22" s="205"/>
      <c r="L22" s="205"/>
      <c r="M22" s="205"/>
      <c r="N22" s="205"/>
      <c r="O22" s="205"/>
      <c r="P22" s="205"/>
      <c r="Q22" s="205"/>
      <c r="R22" s="205"/>
      <c r="S22" s="740"/>
      <c r="T22" s="494"/>
    </row>
    <row r="23" spans="1:28" ht="12.75" customHeight="1" x14ac:dyDescent="0.2">
      <c r="A23" s="746"/>
      <c r="B23" s="217" t="s">
        <v>950</v>
      </c>
      <c r="C23" s="205"/>
      <c r="D23" s="205"/>
      <c r="E23" s="205"/>
      <c r="F23" s="205"/>
      <c r="G23" s="205"/>
      <c r="H23" s="205"/>
      <c r="I23" s="205"/>
      <c r="J23" s="205"/>
      <c r="K23" s="205"/>
      <c r="L23" s="205"/>
      <c r="M23" s="205"/>
      <c r="N23" s="205"/>
      <c r="O23" s="205"/>
      <c r="P23" s="205"/>
      <c r="Q23" s="205"/>
      <c r="R23" s="205"/>
      <c r="S23" s="740"/>
      <c r="T23" s="494"/>
    </row>
    <row r="24" spans="1:28" ht="12.75" customHeight="1" x14ac:dyDescent="0.2">
      <c r="A24" s="746"/>
      <c r="B24" s="217" t="s">
        <v>951</v>
      </c>
      <c r="C24" s="205"/>
      <c r="D24" s="205"/>
      <c r="E24" s="205"/>
      <c r="F24" s="205"/>
      <c r="G24" s="205"/>
      <c r="H24" s="205"/>
      <c r="I24" s="205"/>
      <c r="J24" s="205"/>
      <c r="K24" s="205"/>
      <c r="L24" s="205"/>
      <c r="M24" s="205"/>
      <c r="N24" s="205"/>
      <c r="O24" s="205"/>
      <c r="P24" s="205"/>
      <c r="Q24" s="205"/>
      <c r="R24" s="205"/>
      <c r="S24" s="740"/>
      <c r="T24" s="494"/>
    </row>
    <row r="25" spans="1:28" ht="12.75" customHeight="1" x14ac:dyDescent="0.2">
      <c r="A25" s="746"/>
      <c r="B25" s="210" t="s">
        <v>952</v>
      </c>
      <c r="C25" s="205"/>
      <c r="D25" s="205"/>
      <c r="E25" s="205"/>
      <c r="F25" s="205"/>
      <c r="G25" s="205"/>
      <c r="H25" s="205"/>
      <c r="I25" s="205"/>
      <c r="J25" s="205"/>
      <c r="K25" s="205"/>
      <c r="L25" s="205"/>
      <c r="M25" s="205"/>
      <c r="N25" s="205"/>
      <c r="O25" s="205"/>
      <c r="P25" s="205"/>
      <c r="Q25" s="205"/>
      <c r="R25" s="205"/>
      <c r="S25" s="740"/>
      <c r="T25" s="494"/>
    </row>
    <row r="26" spans="1:28" ht="12.75" customHeight="1" x14ac:dyDescent="0.2">
      <c r="A26" s="746"/>
      <c r="B26" s="218" t="s">
        <v>953</v>
      </c>
      <c r="C26" s="205"/>
      <c r="D26" s="205"/>
      <c r="E26" s="205"/>
      <c r="F26" s="205"/>
      <c r="G26" s="205"/>
      <c r="H26" s="205"/>
      <c r="I26" s="205"/>
      <c r="J26" s="205"/>
      <c r="K26" s="205"/>
      <c r="L26" s="205"/>
      <c r="M26" s="205"/>
      <c r="N26" s="205"/>
      <c r="O26" s="205"/>
      <c r="P26" s="205"/>
      <c r="Q26" s="205"/>
      <c r="R26" s="205"/>
      <c r="S26" s="740"/>
      <c r="T26" s="494"/>
    </row>
    <row r="27" spans="1:28" ht="12.75" customHeight="1" x14ac:dyDescent="0.2">
      <c r="A27" s="746"/>
      <c r="B27" s="205"/>
      <c r="C27" s="205"/>
      <c r="D27" s="205"/>
      <c r="E27" s="205"/>
      <c r="F27" s="205"/>
      <c r="G27" s="205"/>
      <c r="H27" s="205"/>
      <c r="I27" s="205"/>
      <c r="J27" s="205"/>
      <c r="K27" s="205"/>
      <c r="L27" s="205"/>
      <c r="M27" s="205"/>
      <c r="N27" s="205"/>
      <c r="O27" s="205"/>
      <c r="P27" s="205"/>
      <c r="Q27" s="205"/>
      <c r="R27" s="205"/>
      <c r="S27" s="740"/>
      <c r="T27" s="494"/>
    </row>
    <row r="28" spans="1:28" ht="12.75" customHeight="1" x14ac:dyDescent="0.2">
      <c r="A28" s="746"/>
      <c r="B28" s="57"/>
      <c r="C28" s="205"/>
      <c r="D28" s="205"/>
      <c r="E28" s="205"/>
      <c r="F28" s="205"/>
      <c r="G28" s="205"/>
      <c r="H28" s="205"/>
      <c r="I28" s="205"/>
      <c r="J28" s="205"/>
      <c r="K28" s="205"/>
      <c r="L28" s="205"/>
      <c r="M28" s="205"/>
      <c r="N28" s="205"/>
      <c r="O28" s="205"/>
      <c r="P28" s="205"/>
      <c r="Q28" s="205"/>
      <c r="R28" s="205"/>
      <c r="S28" s="740"/>
      <c r="T28" s="494"/>
    </row>
    <row r="29" spans="1:28" ht="12.75" customHeight="1" x14ac:dyDescent="0.2">
      <c r="A29" s="746"/>
      <c r="B29" s="57"/>
      <c r="C29" s="205"/>
      <c r="D29" s="205"/>
      <c r="E29" s="205"/>
      <c r="F29" s="205"/>
      <c r="G29" s="205"/>
      <c r="H29" s="205"/>
      <c r="I29" s="205"/>
      <c r="J29" s="205"/>
      <c r="K29" s="205"/>
      <c r="L29" s="205"/>
      <c r="M29" s="205"/>
      <c r="N29" s="205"/>
      <c r="O29" s="205"/>
      <c r="P29" s="205"/>
      <c r="Q29" s="205"/>
      <c r="R29" s="205"/>
      <c r="S29" s="740"/>
      <c r="T29" s="494"/>
    </row>
    <row r="30" spans="1:28" ht="12.75" customHeight="1" x14ac:dyDescent="0.2">
      <c r="A30" s="746"/>
      <c r="B30" s="57"/>
      <c r="C30" s="205"/>
      <c r="D30" s="205"/>
      <c r="E30" s="205"/>
      <c r="F30" s="205"/>
      <c r="G30" s="205"/>
      <c r="H30" s="205"/>
      <c r="I30" s="205"/>
      <c r="J30" s="205"/>
      <c r="K30" s="205"/>
      <c r="L30" s="205"/>
      <c r="M30" s="205"/>
      <c r="N30" s="205"/>
      <c r="O30" s="205"/>
      <c r="P30" s="205"/>
      <c r="Q30" s="205"/>
      <c r="R30" s="205"/>
      <c r="S30" s="740"/>
      <c r="T30" s="494"/>
      <c r="AB30" s="295" t="s">
        <v>771</v>
      </c>
    </row>
    <row r="31" spans="1:28" ht="12.75" customHeight="1" x14ac:dyDescent="0.2">
      <c r="A31" s="746"/>
      <c r="B31" s="205"/>
      <c r="C31" s="205"/>
      <c r="D31" s="205"/>
      <c r="E31" s="205"/>
      <c r="F31" s="205"/>
      <c r="G31" s="205"/>
      <c r="H31" s="205"/>
      <c r="I31" s="205"/>
      <c r="J31" s="205"/>
      <c r="K31" s="205"/>
      <c r="L31" s="205"/>
      <c r="M31" s="205"/>
      <c r="N31" s="205"/>
      <c r="O31" s="205"/>
      <c r="P31" s="205"/>
      <c r="Q31" s="205"/>
      <c r="R31" s="205"/>
      <c r="S31" s="740"/>
      <c r="T31" s="494"/>
    </row>
    <row r="32" spans="1:28" ht="12.75" customHeight="1" x14ac:dyDescent="0.2">
      <c r="A32" s="746"/>
      <c r="B32" s="205"/>
      <c r="C32" s="205"/>
      <c r="D32" s="205"/>
      <c r="E32" s="205"/>
      <c r="F32" s="205"/>
      <c r="G32" s="205"/>
      <c r="H32" s="205"/>
      <c r="I32" s="205"/>
      <c r="J32" s="205"/>
      <c r="K32" s="205"/>
      <c r="L32" s="205"/>
      <c r="M32" s="205"/>
      <c r="N32" s="205"/>
      <c r="O32" s="205"/>
      <c r="P32" s="205"/>
      <c r="Q32" s="205"/>
      <c r="R32" s="205"/>
      <c r="S32" s="740"/>
      <c r="T32" s="494"/>
    </row>
    <row r="33" spans="1:20" ht="12.75" customHeight="1" x14ac:dyDescent="0.2">
      <c r="A33" s="746"/>
      <c r="B33" s="205"/>
      <c r="C33" s="205"/>
      <c r="D33" s="205"/>
      <c r="E33" s="205"/>
      <c r="F33" s="205"/>
      <c r="G33" s="205"/>
      <c r="H33" s="205"/>
      <c r="I33" s="205"/>
      <c r="J33" s="205"/>
      <c r="K33" s="205"/>
      <c r="L33" s="205"/>
      <c r="M33" s="205"/>
      <c r="N33" s="205"/>
      <c r="O33" s="205"/>
      <c r="P33" s="205"/>
      <c r="Q33" s="205"/>
      <c r="R33" s="205"/>
      <c r="S33" s="740"/>
      <c r="T33" s="494"/>
    </row>
    <row r="34" spans="1:20" ht="12.75" customHeight="1" x14ac:dyDescent="0.2">
      <c r="A34" s="746"/>
      <c r="B34" s="205"/>
      <c r="C34" s="205"/>
      <c r="D34" s="205"/>
      <c r="E34" s="205"/>
      <c r="F34" s="205"/>
      <c r="G34" s="205"/>
      <c r="H34" s="205"/>
      <c r="I34" s="205"/>
      <c r="J34" s="205"/>
      <c r="K34" s="205"/>
      <c r="L34" s="205"/>
      <c r="M34" s="205"/>
      <c r="N34" s="205"/>
      <c r="O34" s="205"/>
      <c r="P34" s="205"/>
      <c r="Q34" s="205"/>
      <c r="R34" s="205"/>
      <c r="S34" s="740"/>
      <c r="T34" s="494"/>
    </row>
    <row r="35" spans="1:20" ht="12.75" customHeight="1" x14ac:dyDescent="0.2">
      <c r="A35" s="746"/>
      <c r="B35" s="205"/>
      <c r="C35" s="205"/>
      <c r="D35" s="205"/>
      <c r="E35" s="205"/>
      <c r="F35" s="205"/>
      <c r="G35" s="205"/>
      <c r="H35" s="205"/>
      <c r="I35" s="205"/>
      <c r="J35" s="205"/>
      <c r="K35" s="205"/>
      <c r="L35" s="205"/>
      <c r="M35" s="205"/>
      <c r="N35" s="205"/>
      <c r="O35" s="205"/>
      <c r="P35" s="205"/>
      <c r="Q35" s="205"/>
      <c r="R35" s="205"/>
      <c r="S35" s="740"/>
      <c r="T35" s="494"/>
    </row>
  </sheetData>
  <sheetProtection algorithmName="SHA-512" hashValue="azQdLGac3FPSAi8EQxHEYg8UXjiG7FheZVEbcAcWn+IUDkojpmhYqZ4QMtp92PMnmRPYuo6ELs3CO0xEMWwsuA==" saltValue="Tce72UOeL7PZ3umg0BfCzw==" spinCount="100000" sheet="1" scenarios="1" insertHyperlinks="0"/>
  <mergeCells count="1">
    <mergeCell ref="A1:S1"/>
  </mergeCells>
  <hyperlinks>
    <hyperlink ref="AB30" location="'T3.16 MH &amp; MH Bing Attachments'!A1" display="BACK" xr:uid="{00000000-0004-0000-3500-000000000000}"/>
  </hyperlinks>
  <pageMargins left="0.39370078740157483" right="0.39370078740157483" top="0.39370078740157483" bottom="0.39370078740157483" header="0" footer="0"/>
  <pageSetup paperSize="9" orientation="portrait"/>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0">
    <pageSetUpPr fitToPage="1"/>
  </sheetPr>
  <dimension ref="A1:X31"/>
  <sheetViews>
    <sheetView showGridLines="0" workbookViewId="0">
      <selection activeCell="B26" sqref="B26"/>
    </sheetView>
  </sheetViews>
  <sheetFormatPr defaultColWidth="14.42578125" defaultRowHeight="15" customHeight="1" x14ac:dyDescent="0.2"/>
  <cols>
    <col min="1" max="21" width="5" customWidth="1"/>
    <col min="22" max="26" width="11.42578125" customWidth="1"/>
  </cols>
  <sheetData>
    <row r="1" spans="1:24" ht="12.75" customHeight="1" x14ac:dyDescent="0.2">
      <c r="A1" s="796" t="s">
        <v>954</v>
      </c>
      <c r="B1" s="775"/>
      <c r="C1" s="775"/>
      <c r="D1" s="775"/>
      <c r="E1" s="775"/>
      <c r="F1" s="775"/>
      <c r="G1" s="775"/>
      <c r="H1" s="775"/>
      <c r="I1" s="775"/>
      <c r="J1" s="775"/>
      <c r="K1" s="775"/>
      <c r="L1" s="775"/>
      <c r="M1" s="775"/>
      <c r="N1" s="775"/>
      <c r="O1" s="775"/>
      <c r="P1" s="775"/>
      <c r="Q1" s="775"/>
      <c r="R1" s="775"/>
      <c r="S1" s="775"/>
      <c r="T1" s="8"/>
      <c r="U1" s="8"/>
      <c r="V1" s="8"/>
      <c r="W1" s="8"/>
      <c r="X1" s="8"/>
    </row>
    <row r="2" spans="1:24" ht="12.75" customHeight="1" x14ac:dyDescent="0.2">
      <c r="A2" s="747"/>
      <c r="B2" s="748"/>
      <c r="C2" s="748"/>
      <c r="D2" s="748"/>
      <c r="E2" s="748"/>
      <c r="F2" s="748"/>
      <c r="G2" s="748"/>
      <c r="H2" s="748"/>
      <c r="I2" s="748"/>
      <c r="J2" s="748"/>
      <c r="K2" s="748"/>
      <c r="L2" s="748"/>
      <c r="M2" s="748"/>
      <c r="N2" s="748"/>
      <c r="O2" s="748"/>
      <c r="P2" s="748"/>
      <c r="Q2" s="748"/>
      <c r="R2" s="748"/>
      <c r="S2" s="748"/>
      <c r="T2" s="8"/>
      <c r="U2" s="57"/>
      <c r="V2" s="8"/>
      <c r="W2" s="8"/>
      <c r="X2" s="8"/>
    </row>
    <row r="3" spans="1:24" ht="12.75" customHeight="1" x14ac:dyDescent="0.2">
      <c r="A3" s="749"/>
      <c r="B3" s="750" t="s">
        <v>955</v>
      </c>
      <c r="C3" s="750"/>
      <c r="D3" s="750"/>
      <c r="E3" s="750"/>
      <c r="F3" s="750"/>
      <c r="G3" s="750"/>
      <c r="H3" s="750"/>
      <c r="I3" s="750"/>
      <c r="J3" s="750"/>
      <c r="K3" s="750"/>
      <c r="L3" s="750"/>
      <c r="M3" s="750"/>
      <c r="N3" s="750"/>
      <c r="O3" s="750"/>
      <c r="P3" s="750"/>
      <c r="Q3" s="750"/>
      <c r="R3" s="750"/>
      <c r="S3" s="750"/>
      <c r="T3" s="8"/>
      <c r="U3" s="57"/>
      <c r="V3" s="8"/>
      <c r="W3" s="8"/>
      <c r="X3" s="8"/>
    </row>
    <row r="4" spans="1:24" ht="12.75" customHeight="1" x14ac:dyDescent="0.2">
      <c r="A4" s="749"/>
      <c r="B4" s="750"/>
      <c r="C4" s="750"/>
      <c r="D4" s="750"/>
      <c r="E4" s="750"/>
      <c r="F4" s="750"/>
      <c r="G4" s="750"/>
      <c r="H4" s="750"/>
      <c r="I4" s="750"/>
      <c r="J4" s="750"/>
      <c r="K4" s="750"/>
      <c r="L4" s="750"/>
      <c r="M4" s="750"/>
      <c r="N4" s="750"/>
      <c r="O4" s="750"/>
      <c r="P4" s="750"/>
      <c r="Q4" s="750"/>
      <c r="R4" s="750"/>
      <c r="S4" s="750"/>
      <c r="T4" s="8"/>
      <c r="U4" s="8"/>
      <c r="V4" s="8"/>
      <c r="W4" s="8"/>
      <c r="X4" s="8"/>
    </row>
    <row r="5" spans="1:24" ht="12.75" customHeight="1" x14ac:dyDescent="0.2">
      <c r="A5" s="749"/>
      <c r="B5" s="751" t="s">
        <v>956</v>
      </c>
      <c r="C5" s="750"/>
      <c r="D5" s="750"/>
      <c r="E5" s="750"/>
      <c r="F5" s="750"/>
      <c r="G5" s="750"/>
      <c r="H5" s="750"/>
      <c r="I5" s="750"/>
      <c r="J5" s="750"/>
      <c r="K5" s="750"/>
      <c r="L5" s="750"/>
      <c r="M5" s="750"/>
      <c r="N5" s="750"/>
      <c r="O5" s="750"/>
      <c r="P5" s="750"/>
      <c r="Q5" s="750"/>
      <c r="R5" s="750"/>
      <c r="S5" s="750"/>
      <c r="T5" s="8"/>
      <c r="U5" s="57"/>
      <c r="V5" s="8"/>
      <c r="W5" s="8"/>
      <c r="X5" s="8"/>
    </row>
    <row r="6" spans="1:24" ht="12.75" customHeight="1" x14ac:dyDescent="0.2">
      <c r="A6" s="749"/>
      <c r="B6" s="750"/>
      <c r="C6" s="750"/>
      <c r="D6" s="750"/>
      <c r="E6" s="750"/>
      <c r="F6" s="750"/>
      <c r="G6" s="750"/>
      <c r="H6" s="750"/>
      <c r="I6" s="750"/>
      <c r="J6" s="750"/>
      <c r="K6" s="750"/>
      <c r="L6" s="750"/>
      <c r="M6" s="750"/>
      <c r="N6" s="750"/>
      <c r="O6" s="750"/>
      <c r="P6" s="750"/>
      <c r="Q6" s="750"/>
      <c r="R6" s="750"/>
      <c r="S6" s="750"/>
      <c r="T6" s="8"/>
      <c r="U6" s="8"/>
      <c r="V6" s="8"/>
      <c r="W6" s="8"/>
      <c r="X6" s="8"/>
    </row>
    <row r="7" spans="1:24" ht="12.75" customHeight="1" x14ac:dyDescent="0.2">
      <c r="A7" s="749"/>
      <c r="B7" s="750" t="s">
        <v>957</v>
      </c>
      <c r="C7" s="750"/>
      <c r="D7" s="750"/>
      <c r="E7" s="750"/>
      <c r="F7" s="750"/>
      <c r="G7" s="750"/>
      <c r="H7" s="750"/>
      <c r="I7" s="750"/>
      <c r="J7" s="750"/>
      <c r="K7" s="750"/>
      <c r="L7" s="750"/>
      <c r="M7" s="750"/>
      <c r="N7" s="750"/>
      <c r="O7" s="750"/>
      <c r="P7" s="750"/>
      <c r="Q7" s="750"/>
      <c r="R7" s="750"/>
      <c r="S7" s="750"/>
      <c r="T7" s="8"/>
      <c r="U7" s="8"/>
      <c r="V7" s="8"/>
      <c r="W7" s="8"/>
      <c r="X7" s="8"/>
    </row>
    <row r="8" spans="1:24" ht="12.75" customHeight="1" x14ac:dyDescent="0.2">
      <c r="A8" s="749"/>
      <c r="B8" s="750" t="s">
        <v>958</v>
      </c>
      <c r="C8" s="750"/>
      <c r="D8" s="750"/>
      <c r="E8" s="750"/>
      <c r="F8" s="750"/>
      <c r="G8" s="750"/>
      <c r="H8" s="750"/>
      <c r="I8" s="750"/>
      <c r="J8" s="750"/>
      <c r="K8" s="750"/>
      <c r="L8" s="750"/>
      <c r="M8" s="750"/>
      <c r="N8" s="750"/>
      <c r="O8" s="750"/>
      <c r="P8" s="750"/>
      <c r="Q8" s="750"/>
      <c r="R8" s="750"/>
      <c r="S8" s="750"/>
      <c r="T8" s="8"/>
      <c r="U8" s="8"/>
      <c r="V8" s="8"/>
      <c r="W8" s="8"/>
      <c r="X8" s="8"/>
    </row>
    <row r="9" spans="1:24" ht="12.75" customHeight="1" x14ac:dyDescent="0.2">
      <c r="A9" s="749"/>
      <c r="B9" s="750" t="s">
        <v>959</v>
      </c>
      <c r="C9" s="750"/>
      <c r="D9" s="750"/>
      <c r="E9" s="750"/>
      <c r="F9" s="750"/>
      <c r="G9" s="750"/>
      <c r="H9" s="750"/>
      <c r="I9" s="750"/>
      <c r="J9" s="750"/>
      <c r="K9" s="750"/>
      <c r="L9" s="750"/>
      <c r="M9" s="750"/>
      <c r="N9" s="750"/>
      <c r="O9" s="750"/>
      <c r="P9" s="750"/>
      <c r="Q9" s="750"/>
      <c r="R9" s="750"/>
      <c r="S9" s="750"/>
      <c r="T9" s="8"/>
      <c r="U9" s="8"/>
      <c r="V9" s="8"/>
      <c r="W9" s="8"/>
      <c r="X9" s="8"/>
    </row>
    <row r="10" spans="1:24" ht="12.75" customHeight="1" x14ac:dyDescent="0.2">
      <c r="A10" s="749"/>
      <c r="B10" s="750"/>
      <c r="C10" s="750"/>
      <c r="D10" s="751"/>
      <c r="E10" s="750"/>
      <c r="F10" s="750"/>
      <c r="G10" s="750"/>
      <c r="H10" s="750"/>
      <c r="I10" s="750"/>
      <c r="J10" s="750"/>
      <c r="K10" s="750"/>
      <c r="L10" s="750"/>
      <c r="M10" s="750"/>
      <c r="N10" s="750"/>
      <c r="O10" s="750"/>
      <c r="P10" s="750"/>
      <c r="Q10" s="750"/>
      <c r="R10" s="750"/>
      <c r="S10" s="750"/>
      <c r="T10" s="8"/>
      <c r="U10" s="8"/>
      <c r="V10" s="8"/>
      <c r="W10" s="8"/>
      <c r="X10" s="8"/>
    </row>
    <row r="11" spans="1:24" ht="12.75" customHeight="1" x14ac:dyDescent="0.2">
      <c r="A11" s="749"/>
      <c r="B11" s="1154" t="s">
        <v>960</v>
      </c>
      <c r="C11" s="760"/>
      <c r="D11" s="760"/>
      <c r="E11" s="760"/>
      <c r="F11" s="760"/>
      <c r="G11" s="760"/>
      <c r="H11" s="760"/>
      <c r="I11" s="760"/>
      <c r="J11" s="760"/>
      <c r="K11" s="760"/>
      <c r="L11" s="760"/>
      <c r="M11" s="760"/>
      <c r="N11" s="760"/>
      <c r="O11" s="760"/>
      <c r="P11" s="760"/>
      <c r="Q11" s="760"/>
      <c r="R11" s="760"/>
      <c r="S11" s="760"/>
      <c r="T11" s="8"/>
      <c r="U11" s="8"/>
      <c r="V11" s="8"/>
      <c r="W11" s="8"/>
      <c r="X11" s="8"/>
    </row>
    <row r="12" spans="1:24" ht="12.75" customHeight="1" x14ac:dyDescent="0.2">
      <c r="A12" s="749"/>
      <c r="B12" s="760"/>
      <c r="C12" s="760"/>
      <c r="D12" s="760"/>
      <c r="E12" s="760"/>
      <c r="F12" s="760"/>
      <c r="G12" s="760"/>
      <c r="H12" s="760"/>
      <c r="I12" s="760"/>
      <c r="J12" s="760"/>
      <c r="K12" s="760"/>
      <c r="L12" s="760"/>
      <c r="M12" s="760"/>
      <c r="N12" s="760"/>
      <c r="O12" s="760"/>
      <c r="P12" s="760"/>
      <c r="Q12" s="760"/>
      <c r="R12" s="760"/>
      <c r="S12" s="760"/>
      <c r="T12" s="8"/>
      <c r="U12" s="8"/>
      <c r="V12" s="8"/>
      <c r="W12" s="8"/>
      <c r="X12" s="8"/>
    </row>
    <row r="13" spans="1:24" ht="12.75" customHeight="1" x14ac:dyDescent="0.2">
      <c r="A13" s="749"/>
      <c r="B13" s="751"/>
      <c r="C13" s="750"/>
      <c r="D13" s="750"/>
      <c r="E13" s="750"/>
      <c r="F13" s="750"/>
      <c r="G13" s="750"/>
      <c r="H13" s="750"/>
      <c r="I13" s="750"/>
      <c r="J13" s="750"/>
      <c r="K13" s="750"/>
      <c r="L13" s="750"/>
      <c r="M13" s="750"/>
      <c r="N13" s="750"/>
      <c r="O13" s="750"/>
      <c r="P13" s="750"/>
      <c r="Q13" s="750"/>
      <c r="R13" s="750"/>
      <c r="S13" s="750"/>
      <c r="T13" s="8"/>
      <c r="U13" s="8"/>
      <c r="V13" s="8"/>
      <c r="W13" s="8"/>
      <c r="X13" s="8"/>
    </row>
    <row r="14" spans="1:24" ht="12.75" customHeight="1" x14ac:dyDescent="0.2">
      <c r="A14" s="749"/>
      <c r="B14" s="752" t="s">
        <v>961</v>
      </c>
      <c r="C14" s="750"/>
      <c r="D14" s="750"/>
      <c r="E14" s="750"/>
      <c r="F14" s="750"/>
      <c r="G14" s="750"/>
      <c r="H14" s="750"/>
      <c r="I14" s="750"/>
      <c r="J14" s="750"/>
      <c r="K14" s="750"/>
      <c r="L14" s="750"/>
      <c r="M14" s="750"/>
      <c r="N14" s="750"/>
      <c r="O14" s="750"/>
      <c r="P14" s="750"/>
      <c r="Q14" s="750"/>
      <c r="R14" s="750"/>
      <c r="S14" s="750"/>
      <c r="T14" s="8"/>
      <c r="U14" s="8"/>
      <c r="V14" s="8"/>
      <c r="W14" s="8"/>
      <c r="X14" s="8"/>
    </row>
    <row r="15" spans="1:24" ht="12.75" customHeight="1" x14ac:dyDescent="0.2">
      <c r="A15" s="749"/>
      <c r="B15" s="752" t="s">
        <v>962</v>
      </c>
      <c r="C15" s="750"/>
      <c r="D15" s="750"/>
      <c r="E15" s="750"/>
      <c r="F15" s="750"/>
      <c r="G15" s="750"/>
      <c r="H15" s="750"/>
      <c r="I15" s="750"/>
      <c r="J15" s="750"/>
      <c r="K15" s="750"/>
      <c r="L15" s="750"/>
      <c r="M15" s="750"/>
      <c r="N15" s="750"/>
      <c r="O15" s="750"/>
      <c r="P15" s="750"/>
      <c r="Q15" s="750"/>
      <c r="R15" s="750"/>
      <c r="S15" s="750"/>
      <c r="T15" s="8"/>
      <c r="U15" s="8"/>
      <c r="V15" s="8"/>
      <c r="W15" s="8"/>
      <c r="X15" s="8"/>
    </row>
    <row r="16" spans="1:24" ht="12.75" customHeight="1" x14ac:dyDescent="0.2">
      <c r="A16" s="749"/>
      <c r="B16" s="751"/>
      <c r="C16" s="750"/>
      <c r="D16" s="750"/>
      <c r="E16" s="750"/>
      <c r="F16" s="750"/>
      <c r="G16" s="750"/>
      <c r="H16" s="750"/>
      <c r="I16" s="750"/>
      <c r="J16" s="750"/>
      <c r="K16" s="750"/>
      <c r="L16" s="750"/>
      <c r="M16" s="750"/>
      <c r="N16" s="750"/>
      <c r="O16" s="750"/>
      <c r="P16" s="750"/>
      <c r="Q16" s="750"/>
      <c r="R16" s="750"/>
      <c r="S16" s="750"/>
      <c r="T16" s="8"/>
      <c r="U16" s="8"/>
      <c r="V16" s="8"/>
      <c r="W16" s="8"/>
      <c r="X16" s="8"/>
    </row>
    <row r="17" spans="1:24" ht="12.75" customHeight="1" x14ac:dyDescent="0.2">
      <c r="A17" s="749"/>
      <c r="B17" s="1155" t="s">
        <v>963</v>
      </c>
      <c r="C17" s="760"/>
      <c r="D17" s="760"/>
      <c r="E17" s="760"/>
      <c r="F17" s="760"/>
      <c r="G17" s="760"/>
      <c r="H17" s="760"/>
      <c r="I17" s="760"/>
      <c r="J17" s="760"/>
      <c r="K17" s="760"/>
      <c r="L17" s="760"/>
      <c r="M17" s="760"/>
      <c r="N17" s="760"/>
      <c r="O17" s="760"/>
      <c r="P17" s="760"/>
      <c r="Q17" s="760"/>
      <c r="R17" s="760"/>
      <c r="S17" s="760"/>
      <c r="T17" s="8"/>
      <c r="U17" s="8"/>
      <c r="V17" s="8"/>
      <c r="W17" s="8"/>
      <c r="X17" s="8"/>
    </row>
    <row r="18" spans="1:24" ht="12.75" customHeight="1" x14ac:dyDescent="0.2">
      <c r="A18" s="749"/>
      <c r="B18" s="760"/>
      <c r="C18" s="760"/>
      <c r="D18" s="760"/>
      <c r="E18" s="760"/>
      <c r="F18" s="760"/>
      <c r="G18" s="760"/>
      <c r="H18" s="760"/>
      <c r="I18" s="760"/>
      <c r="J18" s="760"/>
      <c r="K18" s="760"/>
      <c r="L18" s="760"/>
      <c r="M18" s="760"/>
      <c r="N18" s="760"/>
      <c r="O18" s="760"/>
      <c r="P18" s="760"/>
      <c r="Q18" s="760"/>
      <c r="R18" s="760"/>
      <c r="S18" s="760"/>
      <c r="T18" s="8"/>
      <c r="U18" s="8"/>
      <c r="V18" s="8"/>
      <c r="W18" s="8"/>
      <c r="X18" s="8"/>
    </row>
    <row r="19" spans="1:24" ht="12.75" customHeight="1" x14ac:dyDescent="0.2">
      <c r="A19" s="749"/>
      <c r="B19" s="751"/>
      <c r="C19" s="750"/>
      <c r="D19" s="750"/>
      <c r="E19" s="750"/>
      <c r="F19" s="750"/>
      <c r="G19" s="750"/>
      <c r="H19" s="750"/>
      <c r="I19" s="750"/>
      <c r="J19" s="750"/>
      <c r="K19" s="750"/>
      <c r="L19" s="750"/>
      <c r="M19" s="750"/>
      <c r="N19" s="750"/>
      <c r="O19" s="750"/>
      <c r="P19" s="750"/>
      <c r="Q19" s="750"/>
      <c r="R19" s="750"/>
      <c r="S19" s="750"/>
      <c r="T19" s="8"/>
      <c r="U19" s="8"/>
      <c r="V19" s="8"/>
      <c r="W19" s="8"/>
      <c r="X19" s="8"/>
    </row>
    <row r="20" spans="1:24" ht="12.75" customHeight="1" x14ac:dyDescent="0.2">
      <c r="A20" s="749"/>
      <c r="B20" s="751" t="s">
        <v>964</v>
      </c>
      <c r="C20" s="751"/>
      <c r="D20" s="750"/>
      <c r="E20" s="750"/>
      <c r="F20" s="750"/>
      <c r="G20" s="750"/>
      <c r="H20" s="750"/>
      <c r="I20" s="750"/>
      <c r="J20" s="750"/>
      <c r="K20" s="750"/>
      <c r="L20" s="750"/>
      <c r="M20" s="750"/>
      <c r="N20" s="750"/>
      <c r="O20" s="750"/>
      <c r="P20" s="750"/>
      <c r="Q20" s="750"/>
      <c r="R20" s="750"/>
      <c r="S20" s="750"/>
      <c r="T20" s="8"/>
      <c r="U20" s="8"/>
      <c r="V20" s="8"/>
      <c r="W20" s="8"/>
      <c r="X20" s="8"/>
    </row>
    <row r="21" spans="1:24" ht="12.75" customHeight="1" x14ac:dyDescent="0.2">
      <c r="A21" s="749"/>
      <c r="B21" s="751" t="s">
        <v>965</v>
      </c>
      <c r="C21" s="750"/>
      <c r="D21" s="750"/>
      <c r="E21" s="750"/>
      <c r="F21" s="750"/>
      <c r="G21" s="750"/>
      <c r="H21" s="750"/>
      <c r="I21" s="750"/>
      <c r="J21" s="750"/>
      <c r="K21" s="750"/>
      <c r="L21" s="750"/>
      <c r="M21" s="750"/>
      <c r="N21" s="750"/>
      <c r="O21" s="750"/>
      <c r="P21" s="750"/>
      <c r="Q21" s="750"/>
      <c r="R21" s="750"/>
      <c r="S21" s="750"/>
      <c r="T21" s="8"/>
      <c r="U21" s="8"/>
      <c r="V21" s="8"/>
      <c r="W21" s="8"/>
      <c r="X21" s="8"/>
    </row>
    <row r="22" spans="1:24" ht="12.75" customHeight="1" x14ac:dyDescent="0.2">
      <c r="A22" s="749"/>
      <c r="B22" s="753"/>
      <c r="C22" s="750"/>
      <c r="D22" s="750"/>
      <c r="E22" s="750"/>
      <c r="F22" s="750"/>
      <c r="G22" s="750"/>
      <c r="H22" s="750"/>
      <c r="I22" s="750"/>
      <c r="J22" s="750"/>
      <c r="K22" s="750"/>
      <c r="L22" s="750"/>
      <c r="M22" s="750"/>
      <c r="N22" s="750"/>
      <c r="O22" s="750"/>
      <c r="P22" s="750"/>
      <c r="Q22" s="750"/>
      <c r="R22" s="750"/>
      <c r="S22" s="750"/>
      <c r="T22" s="8"/>
      <c r="U22" s="8"/>
      <c r="V22" s="8"/>
      <c r="W22" s="8"/>
      <c r="X22" s="8"/>
    </row>
    <row r="23" spans="1:24" ht="12.75" customHeight="1" x14ac:dyDescent="0.2">
      <c r="A23" s="749"/>
      <c r="B23" s="753"/>
      <c r="C23" s="750"/>
      <c r="D23" s="750"/>
      <c r="E23" s="750"/>
      <c r="F23" s="750"/>
      <c r="G23" s="750"/>
      <c r="H23" s="750"/>
      <c r="I23" s="750"/>
      <c r="J23" s="750"/>
      <c r="K23" s="750"/>
      <c r="L23" s="750"/>
      <c r="M23" s="750"/>
      <c r="N23" s="750"/>
      <c r="O23" s="750"/>
      <c r="P23" s="750"/>
      <c r="Q23" s="750"/>
      <c r="R23" s="750"/>
      <c r="S23" s="750"/>
      <c r="T23" s="8"/>
      <c r="U23" s="8"/>
      <c r="V23" s="8"/>
      <c r="W23" s="8"/>
      <c r="X23" s="8"/>
    </row>
    <row r="24" spans="1:24" ht="12.75" customHeight="1" x14ac:dyDescent="0.2">
      <c r="A24" s="749"/>
      <c r="B24" s="754" t="s">
        <v>966</v>
      </c>
      <c r="C24" s="750"/>
      <c r="D24" s="750"/>
      <c r="E24" s="750"/>
      <c r="F24" s="750"/>
      <c r="G24" s="750"/>
      <c r="H24" s="750"/>
      <c r="I24" s="750"/>
      <c r="J24" s="750"/>
      <c r="K24" s="750"/>
      <c r="L24" s="750"/>
      <c r="M24" s="750"/>
      <c r="N24" s="750"/>
      <c r="O24" s="750"/>
      <c r="P24" s="750"/>
      <c r="Q24" s="750"/>
      <c r="R24" s="750"/>
      <c r="S24" s="750"/>
      <c r="T24" s="8"/>
      <c r="U24" s="8"/>
      <c r="V24" s="8"/>
      <c r="W24" s="8"/>
      <c r="X24" s="8"/>
    </row>
    <row r="25" spans="1:24" ht="12.75" customHeight="1" x14ac:dyDescent="0.2">
      <c r="A25" s="749"/>
      <c r="B25" s="8"/>
      <c r="C25" s="750"/>
      <c r="D25" s="750"/>
      <c r="E25" s="750"/>
      <c r="F25" s="750"/>
      <c r="G25" s="750"/>
      <c r="H25" s="750"/>
      <c r="I25" s="750"/>
      <c r="J25" s="750"/>
      <c r="K25" s="750"/>
      <c r="L25" s="750"/>
      <c r="M25" s="750"/>
      <c r="N25" s="750"/>
      <c r="O25" s="750"/>
      <c r="P25" s="750"/>
      <c r="Q25" s="750"/>
      <c r="R25" s="750"/>
      <c r="S25" s="750"/>
      <c r="T25" s="8"/>
      <c r="U25" s="8"/>
      <c r="V25" s="8"/>
      <c r="W25" s="8"/>
      <c r="X25" s="8"/>
    </row>
    <row r="26" spans="1:24" ht="12.75" customHeight="1" x14ac:dyDescent="0.2">
      <c r="A26" s="749"/>
      <c r="B26" s="755" t="s">
        <v>771</v>
      </c>
      <c r="C26" s="750"/>
      <c r="D26" s="750"/>
      <c r="E26" s="750"/>
      <c r="F26" s="750"/>
      <c r="G26" s="750"/>
      <c r="H26" s="750"/>
      <c r="I26" s="750"/>
      <c r="J26" s="750"/>
      <c r="K26" s="750"/>
      <c r="L26" s="750"/>
      <c r="M26" s="750"/>
      <c r="N26" s="750"/>
      <c r="O26" s="750"/>
      <c r="P26" s="750"/>
      <c r="Q26" s="750"/>
      <c r="R26" s="750"/>
      <c r="S26" s="750"/>
      <c r="T26" s="8"/>
      <c r="U26" s="8"/>
      <c r="V26" s="8"/>
      <c r="W26" s="8"/>
      <c r="X26" s="8"/>
    </row>
    <row r="27" spans="1:24" ht="12.75" customHeight="1" x14ac:dyDescent="0.2">
      <c r="A27" s="749"/>
      <c r="B27" s="750"/>
      <c r="C27" s="750"/>
      <c r="D27" s="750"/>
      <c r="E27" s="750"/>
      <c r="F27" s="750"/>
      <c r="G27" s="750"/>
      <c r="H27" s="750"/>
      <c r="I27" s="750"/>
      <c r="J27" s="750"/>
      <c r="K27" s="750"/>
      <c r="L27" s="750"/>
      <c r="M27" s="750"/>
      <c r="N27" s="750"/>
      <c r="O27" s="750"/>
      <c r="P27" s="750"/>
      <c r="Q27" s="750"/>
      <c r="R27" s="750"/>
      <c r="S27" s="750"/>
      <c r="T27" s="8"/>
      <c r="U27" s="8"/>
      <c r="V27" s="8"/>
      <c r="W27" s="8"/>
      <c r="X27" s="8"/>
    </row>
    <row r="28" spans="1:24" ht="12.75" customHeight="1" x14ac:dyDescent="0.2">
      <c r="A28" s="749"/>
      <c r="B28" s="751"/>
      <c r="C28" s="750"/>
      <c r="D28" s="750"/>
      <c r="E28" s="750"/>
      <c r="F28" s="750"/>
      <c r="G28" s="750"/>
      <c r="H28" s="750"/>
      <c r="I28" s="750"/>
      <c r="J28" s="750"/>
      <c r="K28" s="750"/>
      <c r="L28" s="750"/>
      <c r="M28" s="750"/>
      <c r="N28" s="750"/>
      <c r="O28" s="750"/>
      <c r="P28" s="750"/>
      <c r="Q28" s="750"/>
      <c r="R28" s="750"/>
      <c r="S28" s="750"/>
      <c r="T28" s="8"/>
      <c r="U28" s="8"/>
      <c r="V28" s="8"/>
      <c r="W28" s="8"/>
      <c r="X28" s="8"/>
    </row>
    <row r="29" spans="1:24" ht="12.75" customHeight="1" x14ac:dyDescent="0.2">
      <c r="A29" s="749"/>
      <c r="B29" s="751"/>
      <c r="C29" s="750"/>
      <c r="D29" s="750"/>
      <c r="E29" s="750"/>
      <c r="F29" s="750"/>
      <c r="G29" s="750"/>
      <c r="H29" s="750"/>
      <c r="I29" s="750"/>
      <c r="J29" s="750"/>
      <c r="K29" s="750"/>
      <c r="L29" s="750"/>
      <c r="M29" s="750"/>
      <c r="N29" s="750"/>
      <c r="O29" s="750"/>
      <c r="P29" s="750"/>
      <c r="Q29" s="750"/>
      <c r="R29" s="750"/>
      <c r="S29" s="750"/>
      <c r="T29" s="8"/>
      <c r="U29" s="8"/>
      <c r="V29" s="8"/>
      <c r="W29" s="8"/>
      <c r="X29" s="8"/>
    </row>
    <row r="30" spans="1:24" ht="12.75" customHeight="1" x14ac:dyDescent="0.2">
      <c r="A30" s="749"/>
      <c r="B30" s="751"/>
      <c r="C30" s="750"/>
      <c r="D30" s="750"/>
      <c r="E30" s="750"/>
      <c r="F30" s="750"/>
      <c r="G30" s="750"/>
      <c r="H30" s="750"/>
      <c r="I30" s="750"/>
      <c r="J30" s="750"/>
      <c r="K30" s="750"/>
      <c r="L30" s="750"/>
      <c r="M30" s="750"/>
      <c r="N30" s="750"/>
      <c r="O30" s="750"/>
      <c r="P30" s="750"/>
      <c r="Q30" s="750"/>
      <c r="R30" s="750"/>
      <c r="S30" s="750"/>
      <c r="T30" s="8"/>
      <c r="U30" s="8"/>
      <c r="V30" s="8"/>
      <c r="W30" s="8"/>
      <c r="X30" s="8"/>
    </row>
    <row r="31" spans="1:24" ht="12.75" customHeight="1" x14ac:dyDescent="0.2">
      <c r="A31" s="749"/>
      <c r="B31" s="750"/>
      <c r="C31" s="750"/>
      <c r="D31" s="750"/>
      <c r="E31" s="750"/>
      <c r="F31" s="750"/>
      <c r="G31" s="750"/>
      <c r="H31" s="750"/>
      <c r="I31" s="750"/>
      <c r="J31" s="750"/>
      <c r="K31" s="750"/>
      <c r="L31" s="750"/>
      <c r="M31" s="750"/>
      <c r="N31" s="750"/>
      <c r="O31" s="750"/>
      <c r="P31" s="750"/>
      <c r="Q31" s="750"/>
      <c r="R31" s="750"/>
      <c r="S31" s="750"/>
      <c r="T31" s="8"/>
      <c r="U31" s="8"/>
      <c r="V31" s="8"/>
      <c r="W31" s="8"/>
      <c r="X31" s="8"/>
    </row>
  </sheetData>
  <sheetProtection algorithmName="SHA-512" hashValue="9LxRfl9ojMOd/n97zsIbraOfsPah4wyf5HvHzy6yHIDeaoqUq2FXu4iiH2DQdXWVywcz6igmWLmm7uooLR9FPQ==" saltValue="n9KsEGM9FwCfL/32kUh1Mg==" spinCount="100000" sheet="1" scenarios="1" insertHyperlinks="0"/>
  <mergeCells count="3">
    <mergeCell ref="A1:S1"/>
    <mergeCell ref="B11:S12"/>
    <mergeCell ref="B17:S18"/>
  </mergeCells>
  <hyperlinks>
    <hyperlink ref="B24" location="'T3.12 T3.6 Guidance Notes'!A1" display="T3.12 T3.6 Guidance Notes" xr:uid="{00000000-0004-0000-3600-000000000000}"/>
    <hyperlink ref="B26" location="'T3.16 FH &amp; FH Bing Attachments'!A1" display="BACK" xr:uid="{00000000-0004-0000-3600-000001000000}"/>
  </hyperlinks>
  <pageMargins left="0.39370078740157483" right="0.39370078740157483" top="0.39370078740157483" bottom="0.39370078740157483" header="0" footer="0"/>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0070C0"/>
  </sheetPr>
  <dimension ref="A1:AT73"/>
  <sheetViews>
    <sheetView showGridLines="0" workbookViewId="0">
      <selection sqref="A1:S1"/>
    </sheetView>
  </sheetViews>
  <sheetFormatPr defaultColWidth="14.42578125" defaultRowHeight="15" customHeight="1" x14ac:dyDescent="0.2"/>
  <cols>
    <col min="1" max="17" width="5" customWidth="1"/>
    <col min="18" max="19" width="5.5703125" customWidth="1"/>
    <col min="20" max="21" width="5" customWidth="1"/>
    <col min="22" max="22" width="15.7109375" customWidth="1"/>
    <col min="23" max="25" width="11.42578125" customWidth="1"/>
    <col min="26" max="26" width="15.7109375" customWidth="1"/>
    <col min="27" max="46" width="5" customWidth="1"/>
  </cols>
  <sheetData>
    <row r="1" spans="1:46" ht="12.75" customHeight="1" x14ac:dyDescent="0.2">
      <c r="A1" s="814" t="str">
        <f>CONCATENATE(Read_Me!A1," FS STRUCTURAL EQUIVALENCY SPREADSHEET (SES) ",Read_Me!B1," - COVER SHEET")</f>
        <v>2026 FS STRUCTURAL EQUIVALENCY SPREADSHEET (SES) V1.3 - COVER SHEET</v>
      </c>
      <c r="B1" s="815"/>
      <c r="C1" s="815"/>
      <c r="D1" s="815"/>
      <c r="E1" s="815"/>
      <c r="F1" s="815"/>
      <c r="G1" s="815"/>
      <c r="H1" s="815"/>
      <c r="I1" s="815"/>
      <c r="J1" s="815"/>
      <c r="K1" s="815"/>
      <c r="L1" s="815"/>
      <c r="M1" s="815"/>
      <c r="N1" s="815"/>
      <c r="O1" s="815"/>
      <c r="P1" s="815"/>
      <c r="Q1" s="815"/>
      <c r="R1" s="815"/>
      <c r="S1" s="816"/>
      <c r="T1" s="221"/>
      <c r="U1" s="221"/>
      <c r="V1" s="221"/>
      <c r="W1" s="230"/>
      <c r="X1" s="221"/>
      <c r="Y1" s="221"/>
      <c r="Z1" s="221"/>
      <c r="AA1" s="221"/>
      <c r="AB1" s="221"/>
      <c r="AC1" s="221"/>
      <c r="AD1" s="221"/>
      <c r="AE1" s="221"/>
      <c r="AF1" s="221"/>
      <c r="AG1" s="221"/>
      <c r="AH1" s="221"/>
      <c r="AI1" s="221"/>
      <c r="AJ1" s="221"/>
      <c r="AK1" s="221"/>
      <c r="AL1" s="221"/>
      <c r="AM1" s="221"/>
      <c r="AN1" s="221"/>
      <c r="AO1" s="221"/>
      <c r="AP1" s="221"/>
      <c r="AQ1" s="221"/>
      <c r="AR1" s="221"/>
      <c r="AS1" s="221"/>
      <c r="AT1" s="221"/>
    </row>
    <row r="2" spans="1:46" ht="44.25" customHeight="1" thickBot="1" x14ac:dyDescent="0.25">
      <c r="A2" s="247"/>
      <c r="B2" s="232"/>
      <c r="C2" s="232"/>
      <c r="D2" s="232"/>
      <c r="E2" s="232"/>
      <c r="F2" s="232"/>
      <c r="G2" s="232"/>
      <c r="H2" s="232"/>
      <c r="I2" s="232"/>
      <c r="J2" s="232"/>
      <c r="K2" s="232"/>
      <c r="L2" s="232"/>
      <c r="M2" s="232"/>
      <c r="N2" s="232"/>
      <c r="O2" s="232"/>
      <c r="P2" s="232"/>
      <c r="Q2" s="232"/>
      <c r="R2" s="232"/>
      <c r="S2" s="299"/>
      <c r="T2" s="221"/>
      <c r="U2" s="221"/>
      <c r="V2" s="433" t="s">
        <v>143</v>
      </c>
      <c r="W2" s="230"/>
      <c r="X2" s="221"/>
      <c r="Y2" s="221"/>
      <c r="Z2" s="221"/>
      <c r="AA2" s="221"/>
      <c r="AB2" s="221"/>
      <c r="AC2" s="221"/>
      <c r="AD2" s="221"/>
      <c r="AE2" s="221"/>
      <c r="AF2" s="221"/>
      <c r="AG2" s="221"/>
      <c r="AH2" s="221"/>
      <c r="AI2" s="221"/>
      <c r="AJ2" s="221"/>
      <c r="AK2" s="221"/>
      <c r="AL2" s="221"/>
      <c r="AM2" s="221"/>
      <c r="AN2" s="221"/>
      <c r="AO2" s="221"/>
      <c r="AP2" s="221"/>
      <c r="AQ2" s="221"/>
      <c r="AR2" s="221"/>
      <c r="AS2" s="221"/>
      <c r="AT2" s="221"/>
    </row>
    <row r="3" spans="1:46" ht="13.5" customHeight="1" x14ac:dyDescent="0.2">
      <c r="A3" s="310" t="s">
        <v>47</v>
      </c>
      <c r="B3" s="232"/>
      <c r="C3" s="232"/>
      <c r="D3" s="817" t="str">
        <f>IF('Cover Sheet'!D14:J14&gt;0,'Cover Sheet'!D14:J14,"")</f>
        <v/>
      </c>
      <c r="E3" s="777"/>
      <c r="F3" s="777"/>
      <c r="G3" s="777"/>
      <c r="H3" s="777"/>
      <c r="I3" s="777"/>
      <c r="J3" s="777"/>
      <c r="K3" s="311" t="s">
        <v>48</v>
      </c>
      <c r="L3" s="232"/>
      <c r="M3" s="232"/>
      <c r="N3" s="232"/>
      <c r="O3" s="817" t="str">
        <f>IF('Cover Sheet'!O14:S14&gt;0,'Cover Sheet'!O14:S14,"")</f>
        <v/>
      </c>
      <c r="P3" s="777"/>
      <c r="Q3" s="777"/>
      <c r="R3" s="777"/>
      <c r="S3" s="818"/>
      <c r="T3" s="221"/>
      <c r="U3" s="221"/>
      <c r="V3" s="819" t="s">
        <v>144</v>
      </c>
      <c r="W3" s="822" t="s">
        <v>145</v>
      </c>
      <c r="X3" s="810" t="s">
        <v>146</v>
      </c>
      <c r="Y3" s="811" t="s">
        <v>147</v>
      </c>
      <c r="Z3" s="221"/>
      <c r="AA3" s="221"/>
      <c r="AB3" s="221"/>
      <c r="AC3" s="221"/>
      <c r="AD3" s="221"/>
      <c r="AE3" s="221"/>
      <c r="AF3" s="221"/>
      <c r="AG3" s="221"/>
      <c r="AH3" s="221"/>
      <c r="AI3" s="221"/>
      <c r="AJ3" s="221"/>
      <c r="AK3" s="221"/>
      <c r="AL3" s="221"/>
      <c r="AM3" s="221"/>
      <c r="AN3" s="221"/>
      <c r="AO3" s="221"/>
      <c r="AP3" s="221"/>
      <c r="AQ3" s="221"/>
      <c r="AR3" s="221"/>
      <c r="AS3" s="221"/>
      <c r="AT3" s="221"/>
    </row>
    <row r="4" spans="1:46" ht="13.5" customHeight="1" x14ac:dyDescent="0.2">
      <c r="A4" s="300"/>
      <c r="B4" s="301"/>
      <c r="C4" s="301"/>
      <c r="D4" s="301"/>
      <c r="E4" s="301"/>
      <c r="F4" s="301"/>
      <c r="G4" s="301"/>
      <c r="H4" s="301"/>
      <c r="I4" s="301"/>
      <c r="J4" s="301"/>
      <c r="K4" s="301"/>
      <c r="L4" s="301"/>
      <c r="M4" s="301"/>
      <c r="N4" s="301"/>
      <c r="O4" s="301"/>
      <c r="P4" s="301"/>
      <c r="Q4" s="301"/>
      <c r="R4" s="301"/>
      <c r="S4" s="302"/>
      <c r="T4" s="221"/>
      <c r="U4" s="221"/>
      <c r="V4" s="820"/>
      <c r="W4" s="768"/>
      <c r="X4" s="768"/>
      <c r="Y4" s="812"/>
      <c r="Z4" s="221"/>
      <c r="AA4" s="221"/>
      <c r="AB4" s="221"/>
      <c r="AC4" s="221"/>
      <c r="AD4" s="221"/>
      <c r="AE4" s="221"/>
      <c r="AF4" s="221"/>
      <c r="AG4" s="221"/>
      <c r="AH4" s="221"/>
      <c r="AI4" s="221"/>
      <c r="AJ4" s="221"/>
      <c r="AK4" s="221"/>
      <c r="AL4" s="221"/>
      <c r="AM4" s="221"/>
      <c r="AN4" s="221"/>
      <c r="AO4" s="221"/>
      <c r="AP4" s="221"/>
      <c r="AQ4" s="221"/>
      <c r="AR4" s="221"/>
      <c r="AS4" s="221"/>
      <c r="AT4" s="221"/>
    </row>
    <row r="5" spans="1:46" ht="13.5" customHeight="1" x14ac:dyDescent="0.2">
      <c r="A5" s="825" t="s">
        <v>148</v>
      </c>
      <c r="B5" s="760"/>
      <c r="C5" s="760"/>
      <c r="D5" s="760"/>
      <c r="E5" s="760"/>
      <c r="F5" s="760"/>
      <c r="G5" s="760"/>
      <c r="H5" s="760"/>
      <c r="I5" s="760"/>
      <c r="J5" s="760"/>
      <c r="K5" s="760"/>
      <c r="L5" s="760"/>
      <c r="M5" s="760"/>
      <c r="N5" s="760"/>
      <c r="O5" s="760"/>
      <c r="P5" s="760"/>
      <c r="Q5" s="760"/>
      <c r="R5" s="760"/>
      <c r="S5" s="761"/>
      <c r="T5" s="221"/>
      <c r="U5" s="221"/>
      <c r="V5" s="820"/>
      <c r="W5" s="768"/>
      <c r="X5" s="768"/>
      <c r="Y5" s="812"/>
      <c r="Z5" s="221"/>
      <c r="AA5" s="221"/>
      <c r="AB5" s="221"/>
      <c r="AC5" s="221"/>
      <c r="AD5" s="221"/>
      <c r="AE5" s="221"/>
      <c r="AF5" s="221"/>
      <c r="AG5" s="221"/>
      <c r="AH5" s="221"/>
      <c r="AI5" s="221"/>
      <c r="AJ5" s="221"/>
      <c r="AK5" s="221"/>
      <c r="AL5" s="221"/>
      <c r="AM5" s="221"/>
      <c r="AN5" s="221"/>
      <c r="AO5" s="221"/>
      <c r="AP5" s="221"/>
      <c r="AQ5" s="221"/>
      <c r="AR5" s="221"/>
      <c r="AS5" s="221"/>
      <c r="AT5" s="221"/>
    </row>
    <row r="6" spans="1:46" ht="13.5" customHeight="1" x14ac:dyDescent="0.2">
      <c r="A6" s="774"/>
      <c r="B6" s="775"/>
      <c r="C6" s="775"/>
      <c r="D6" s="775"/>
      <c r="E6" s="775"/>
      <c r="F6" s="775"/>
      <c r="G6" s="775"/>
      <c r="H6" s="775"/>
      <c r="I6" s="775"/>
      <c r="J6" s="775"/>
      <c r="K6" s="775"/>
      <c r="L6" s="775"/>
      <c r="M6" s="775"/>
      <c r="N6" s="775"/>
      <c r="O6" s="775"/>
      <c r="P6" s="775"/>
      <c r="Q6" s="775"/>
      <c r="R6" s="775"/>
      <c r="S6" s="761"/>
      <c r="T6" s="221"/>
      <c r="U6" s="221"/>
      <c r="V6" s="820"/>
      <c r="W6" s="768"/>
      <c r="X6" s="768"/>
      <c r="Y6" s="812"/>
      <c r="Z6" s="221"/>
      <c r="AA6" s="221"/>
      <c r="AB6" s="221"/>
      <c r="AC6" s="221"/>
      <c r="AD6" s="221"/>
      <c r="AE6" s="221"/>
      <c r="AF6" s="221"/>
      <c r="AG6" s="221"/>
      <c r="AH6" s="221"/>
      <c r="AI6" s="221"/>
      <c r="AJ6" s="221"/>
      <c r="AK6" s="221"/>
      <c r="AL6" s="221"/>
      <c r="AM6" s="221"/>
      <c r="AN6" s="221"/>
      <c r="AO6" s="221"/>
      <c r="AP6" s="221"/>
      <c r="AQ6" s="221"/>
      <c r="AR6" s="221"/>
      <c r="AS6" s="221"/>
      <c r="AT6" s="221"/>
    </row>
    <row r="7" spans="1:46" ht="13.5" customHeight="1" thickBot="1" x14ac:dyDescent="0.25">
      <c r="A7" s="774"/>
      <c r="B7" s="775"/>
      <c r="C7" s="775"/>
      <c r="D7" s="775"/>
      <c r="E7" s="775"/>
      <c r="F7" s="775"/>
      <c r="G7" s="775"/>
      <c r="H7" s="775"/>
      <c r="I7" s="775"/>
      <c r="J7" s="775"/>
      <c r="K7" s="775"/>
      <c r="L7" s="775"/>
      <c r="M7" s="775"/>
      <c r="N7" s="775"/>
      <c r="O7" s="775"/>
      <c r="P7" s="775"/>
      <c r="Q7" s="775"/>
      <c r="R7" s="775"/>
      <c r="S7" s="761"/>
      <c r="T7" s="221"/>
      <c r="U7" s="221"/>
      <c r="V7" s="821"/>
      <c r="W7" s="769"/>
      <c r="X7" s="769"/>
      <c r="Y7" s="813"/>
      <c r="Z7" s="221"/>
      <c r="AA7" s="221"/>
      <c r="AB7" s="221"/>
      <c r="AC7" s="221"/>
      <c r="AD7" s="221"/>
      <c r="AE7" s="221"/>
      <c r="AF7" s="221"/>
      <c r="AG7" s="221"/>
      <c r="AH7" s="221"/>
      <c r="AI7" s="221"/>
      <c r="AJ7" s="221"/>
      <c r="AK7" s="221"/>
      <c r="AL7" s="221"/>
      <c r="AM7" s="221"/>
      <c r="AN7" s="221"/>
      <c r="AO7" s="221"/>
      <c r="AP7" s="221"/>
      <c r="AQ7" s="221"/>
      <c r="AR7" s="221"/>
      <c r="AS7" s="221"/>
      <c r="AT7" s="221"/>
    </row>
    <row r="8" spans="1:46" ht="13.5" customHeight="1" x14ac:dyDescent="0.2">
      <c r="A8" s="774"/>
      <c r="B8" s="775"/>
      <c r="C8" s="775"/>
      <c r="D8" s="775"/>
      <c r="E8" s="775"/>
      <c r="F8" s="775"/>
      <c r="G8" s="775"/>
      <c r="H8" s="775"/>
      <c r="I8" s="775"/>
      <c r="J8" s="775"/>
      <c r="K8" s="775"/>
      <c r="L8" s="775"/>
      <c r="M8" s="775"/>
      <c r="N8" s="775"/>
      <c r="O8" s="775"/>
      <c r="P8" s="775"/>
      <c r="Q8" s="775"/>
      <c r="R8" s="775"/>
      <c r="S8" s="761"/>
      <c r="T8" s="221"/>
      <c r="U8" s="449"/>
      <c r="V8" s="343" t="s">
        <v>149</v>
      </c>
      <c r="W8" s="24">
        <f>'T3.11.5 T3.6 MHoop Brace Spt'!$F$21</f>
        <v>0</v>
      </c>
      <c r="X8" s="25">
        <f>'T3.11.5 T3.6 MHoop Brace Spt'!$F$19</f>
        <v>0</v>
      </c>
      <c r="Y8" s="344">
        <f>'T3.11.5 T3.6 MHoop Brace Spt'!$F$20</f>
        <v>0</v>
      </c>
      <c r="Z8" s="221"/>
      <c r="AA8" s="221"/>
      <c r="AB8" s="221"/>
      <c r="AC8" s="221"/>
      <c r="AD8" s="221"/>
      <c r="AE8" s="221"/>
      <c r="AF8" s="221"/>
      <c r="AG8" s="221"/>
      <c r="AH8" s="221"/>
      <c r="AI8" s="221"/>
      <c r="AJ8" s="221"/>
      <c r="AK8" s="221"/>
      <c r="AL8" s="221"/>
      <c r="AM8" s="221"/>
      <c r="AN8" s="221"/>
      <c r="AO8" s="221"/>
      <c r="AP8" s="221"/>
      <c r="AQ8" s="221"/>
      <c r="AR8" s="221"/>
      <c r="AS8" s="221"/>
      <c r="AT8" s="221"/>
    </row>
    <row r="9" spans="1:46" ht="13.5" customHeight="1" x14ac:dyDescent="0.2">
      <c r="A9" s="776"/>
      <c r="B9" s="777"/>
      <c r="C9" s="777"/>
      <c r="D9" s="777"/>
      <c r="E9" s="777"/>
      <c r="F9" s="777"/>
      <c r="G9" s="777"/>
      <c r="H9" s="777"/>
      <c r="I9" s="777"/>
      <c r="J9" s="777"/>
      <c r="K9" s="777"/>
      <c r="L9" s="777"/>
      <c r="M9" s="777"/>
      <c r="N9" s="777"/>
      <c r="O9" s="777"/>
      <c r="P9" s="777"/>
      <c r="Q9" s="777"/>
      <c r="R9" s="777"/>
      <c r="S9" s="778"/>
      <c r="T9" s="221"/>
      <c r="U9" s="450"/>
      <c r="V9" s="343" t="s">
        <v>150</v>
      </c>
      <c r="W9" s="24">
        <f>'T3.12 T3.6 FHoop Bracing'!$F$21</f>
        <v>0</v>
      </c>
      <c r="X9" s="25">
        <f>'T3.12 T3.6 FHoop Bracing'!$F$19</f>
        <v>0</v>
      </c>
      <c r="Y9" s="344">
        <f>'T3.12 T3.6 FHoop Bracing'!$F$20</f>
        <v>0</v>
      </c>
      <c r="Z9" s="221"/>
      <c r="AA9" s="221"/>
      <c r="AB9" s="221"/>
      <c r="AC9" s="221"/>
      <c r="AD9" s="221"/>
      <c r="AE9" s="221"/>
      <c r="AF9" s="221"/>
      <c r="AG9" s="221"/>
      <c r="AH9" s="221"/>
      <c r="AI9" s="221"/>
      <c r="AJ9" s="221"/>
      <c r="AK9" s="221"/>
      <c r="AL9" s="221"/>
      <c r="AM9" s="221"/>
      <c r="AN9" s="221"/>
      <c r="AO9" s="221"/>
      <c r="AP9" s="221"/>
      <c r="AQ9" s="221"/>
      <c r="AR9" s="221"/>
      <c r="AS9" s="221"/>
      <c r="AT9" s="221"/>
    </row>
    <row r="10" spans="1:46" ht="13.5" customHeight="1" x14ac:dyDescent="0.2">
      <c r="A10" s="540" t="s">
        <v>151</v>
      </c>
      <c r="Q10" s="26"/>
      <c r="R10" s="802" t="s">
        <v>152</v>
      </c>
      <c r="S10" s="773"/>
      <c r="T10" s="221"/>
      <c r="U10" s="451"/>
      <c r="V10" s="343" t="s">
        <v>153</v>
      </c>
      <c r="W10" s="24">
        <f>'T3.13 T3.6 Ft Bulkhead'!$F$24</f>
        <v>0</v>
      </c>
      <c r="X10" s="25">
        <f>'T3.13 T3.6 Ft Bulkhead'!$F$22</f>
        <v>0</v>
      </c>
      <c r="Y10" s="344">
        <f>'T3.13 T3.6 Ft Bulkhead'!$F$23</f>
        <v>0</v>
      </c>
      <c r="Z10" s="221"/>
      <c r="AA10" s="221"/>
      <c r="AB10" s="221"/>
      <c r="AC10" s="221"/>
      <c r="AD10" s="221"/>
      <c r="AE10" s="221"/>
      <c r="AF10" s="221"/>
      <c r="AG10" s="221"/>
      <c r="AH10" s="221"/>
      <c r="AI10" s="221"/>
      <c r="AJ10" s="221"/>
      <c r="AK10" s="221"/>
      <c r="AL10" s="221"/>
      <c r="AM10" s="221"/>
      <c r="AN10" s="221"/>
      <c r="AO10" s="221"/>
      <c r="AP10" s="221"/>
      <c r="AQ10" s="221"/>
      <c r="AR10" s="221"/>
      <c r="AS10" s="221"/>
      <c r="AT10" s="221"/>
    </row>
    <row r="11" spans="1:46" ht="13.5" customHeight="1" x14ac:dyDescent="0.2">
      <c r="Q11" s="26"/>
      <c r="R11" s="776"/>
      <c r="S11" s="778"/>
      <c r="T11" s="221"/>
      <c r="U11" s="452"/>
      <c r="V11" s="343" t="s">
        <v>154</v>
      </c>
      <c r="W11" s="24">
        <f>'T3.14 T3.6 FBH Spt Structure'!$I$21</f>
        <v>1</v>
      </c>
      <c r="X11" s="25">
        <f>'T3.14 T3.6 FBH Spt Structure'!$I$19</f>
        <v>20</v>
      </c>
      <c r="Y11" s="344">
        <f>'T3.14 T3.6 FBH Spt Structure'!$I$20</f>
        <v>1</v>
      </c>
      <c r="Z11" s="221"/>
      <c r="AA11" s="221"/>
      <c r="AB11" s="221"/>
      <c r="AC11" s="221"/>
      <c r="AD11" s="221"/>
      <c r="AE11" s="221"/>
      <c r="AF11" s="221"/>
      <c r="AG11" s="221"/>
      <c r="AH11" s="221"/>
      <c r="AI11" s="221"/>
      <c r="AJ11" s="221"/>
      <c r="AK11" s="221"/>
      <c r="AL11" s="221"/>
      <c r="AM11" s="221"/>
      <c r="AN11" s="221"/>
      <c r="AO11" s="221"/>
      <c r="AP11" s="221"/>
      <c r="AQ11" s="221"/>
      <c r="AR11" s="221"/>
      <c r="AS11" s="221"/>
      <c r="AT11" s="221"/>
    </row>
    <row r="12" spans="1:46" ht="13.5" customHeight="1" x14ac:dyDescent="0.2">
      <c r="A12" s="494" t="s">
        <v>155</v>
      </c>
      <c r="Q12" s="27"/>
      <c r="R12" s="826" t="s">
        <v>133</v>
      </c>
      <c r="S12" s="761"/>
      <c r="T12" s="221"/>
      <c r="U12" s="453"/>
      <c r="V12" s="343" t="s">
        <v>156</v>
      </c>
      <c r="W12" s="24">
        <f>'T3.15 T3.6 SIS'!$I$21</f>
        <v>0</v>
      </c>
      <c r="X12" s="25">
        <f>'T3.15 T3.6 SIS'!$I$19</f>
        <v>0</v>
      </c>
      <c r="Y12" s="344">
        <f>'T3.15 T3.6 SIS'!$I$20</f>
        <v>0</v>
      </c>
      <c r="Z12" s="221"/>
      <c r="AA12" s="221"/>
      <c r="AB12" s="221"/>
      <c r="AC12" s="221"/>
      <c r="AD12" s="221"/>
      <c r="AE12" s="221"/>
      <c r="AF12" s="221"/>
      <c r="AG12" s="221"/>
      <c r="AH12" s="221"/>
      <c r="AI12" s="221"/>
      <c r="AJ12" s="221"/>
      <c r="AK12" s="221"/>
      <c r="AL12" s="221"/>
      <c r="AM12" s="221"/>
      <c r="AN12" s="221"/>
      <c r="AO12" s="221"/>
      <c r="AP12" s="221"/>
      <c r="AQ12" s="221"/>
      <c r="AR12" s="221"/>
      <c r="AS12" s="221"/>
      <c r="AT12" s="221"/>
    </row>
    <row r="13" spans="1:46" ht="13.5" customHeight="1" x14ac:dyDescent="0.2">
      <c r="A13" s="494" t="s">
        <v>157</v>
      </c>
      <c r="Q13" s="27"/>
      <c r="R13" s="826" t="s">
        <v>133</v>
      </c>
      <c r="S13" s="761"/>
      <c r="T13" s="221"/>
      <c r="U13" s="454"/>
      <c r="V13" s="343" t="s">
        <v>158</v>
      </c>
      <c r="W13" s="24">
        <f>'T3.15 T3.6 SIS'!$J$21</f>
        <v>0</v>
      </c>
      <c r="X13" s="25">
        <f>'T3.15 T3.6 SIS'!$J$19</f>
        <v>0</v>
      </c>
      <c r="Y13" s="344">
        <f>'T3.15 T3.6 SIS'!$J$20</f>
        <v>0</v>
      </c>
      <c r="Z13" s="221"/>
      <c r="AA13" s="221"/>
      <c r="AB13" s="221"/>
      <c r="AC13" s="221"/>
      <c r="AD13" s="221"/>
      <c r="AE13" s="221"/>
      <c r="AF13" s="221"/>
      <c r="AG13" s="221"/>
      <c r="AH13" s="221"/>
      <c r="AI13" s="221"/>
      <c r="AJ13" s="221"/>
      <c r="AK13" s="221"/>
      <c r="AL13" s="221"/>
      <c r="AM13" s="221"/>
      <c r="AN13" s="221"/>
      <c r="AO13" s="221"/>
      <c r="AP13" s="221"/>
      <c r="AQ13" s="221"/>
      <c r="AR13" s="221"/>
      <c r="AS13" s="221"/>
      <c r="AT13" s="221"/>
    </row>
    <row r="14" spans="1:46" ht="13.5" customHeight="1" x14ac:dyDescent="0.2">
      <c r="A14" s="494" t="s">
        <v>159</v>
      </c>
      <c r="Q14" s="27"/>
      <c r="R14" s="826" t="s">
        <v>133</v>
      </c>
      <c r="S14" s="761"/>
      <c r="T14" s="221"/>
      <c r="U14" s="455"/>
      <c r="V14" s="343" t="s">
        <v>160</v>
      </c>
      <c r="W14" s="24">
        <f>'T5.5 Shoulder Harness Bar'!$F$23</f>
        <v>0</v>
      </c>
      <c r="X14" s="25">
        <f>'T5.5 Shoulder Harness Bar'!$F$21</f>
        <v>0</v>
      </c>
      <c r="Y14" s="344">
        <f>'T5.5 Shoulder Harness Bar'!$F$22</f>
        <v>0</v>
      </c>
      <c r="Z14" s="221"/>
      <c r="AA14" s="221"/>
      <c r="AB14" s="221"/>
      <c r="AC14" s="221"/>
      <c r="AD14" s="221"/>
      <c r="AE14" s="221"/>
      <c r="AF14" s="221"/>
      <c r="AG14" s="221"/>
      <c r="AH14" s="221"/>
      <c r="AI14" s="221"/>
      <c r="AJ14" s="221"/>
      <c r="AK14" s="221"/>
      <c r="AL14" s="221"/>
      <c r="AM14" s="221"/>
      <c r="AN14" s="221"/>
      <c r="AO14" s="221"/>
      <c r="AP14" s="221"/>
      <c r="AQ14" s="221"/>
      <c r="AR14" s="221"/>
      <c r="AS14" s="221"/>
      <c r="AT14" s="221"/>
    </row>
    <row r="15" spans="1:46" ht="13.5" customHeight="1" x14ac:dyDescent="0.2">
      <c r="A15" s="494" t="s">
        <v>161</v>
      </c>
      <c r="Q15" s="27"/>
      <c r="R15" s="826" t="s">
        <v>133</v>
      </c>
      <c r="S15" s="761"/>
      <c r="T15" s="221"/>
      <c r="U15" s="456"/>
      <c r="V15" s="345" t="s">
        <v>162</v>
      </c>
      <c r="W15" s="28"/>
      <c r="X15" s="28"/>
      <c r="Y15" s="346"/>
      <c r="Z15" s="221"/>
      <c r="AA15" s="221"/>
      <c r="AB15" s="221"/>
      <c r="AC15" s="221"/>
      <c r="AD15" s="221"/>
      <c r="AE15" s="221"/>
      <c r="AF15" s="221"/>
      <c r="AG15" s="221"/>
      <c r="AH15" s="221"/>
      <c r="AI15" s="221"/>
      <c r="AJ15" s="221"/>
      <c r="AK15" s="221"/>
      <c r="AL15" s="221"/>
      <c r="AM15" s="221"/>
      <c r="AN15" s="221"/>
      <c r="AO15" s="221"/>
      <c r="AP15" s="221"/>
      <c r="AQ15" s="221"/>
      <c r="AR15" s="221"/>
      <c r="AS15" s="221"/>
      <c r="AT15" s="221"/>
    </row>
    <row r="16" spans="1:46" ht="13.5" customHeight="1" x14ac:dyDescent="0.2">
      <c r="A16" s="8" t="s">
        <v>163</v>
      </c>
      <c r="Q16" s="27"/>
      <c r="R16" s="826" t="s">
        <v>133</v>
      </c>
      <c r="S16" s="761"/>
      <c r="T16" s="221"/>
      <c r="U16" s="456"/>
      <c r="V16" s="345" t="s">
        <v>164</v>
      </c>
      <c r="W16" s="28"/>
      <c r="X16" s="28"/>
      <c r="Y16" s="346"/>
      <c r="Z16" s="221"/>
      <c r="AA16" s="221"/>
      <c r="AB16" s="221"/>
      <c r="AC16" s="221"/>
      <c r="AD16" s="221"/>
      <c r="AE16" s="221"/>
      <c r="AF16" s="221"/>
      <c r="AG16" s="221"/>
      <c r="AH16" s="221"/>
      <c r="AI16" s="221"/>
      <c r="AJ16" s="221"/>
      <c r="AK16" s="221"/>
      <c r="AL16" s="221"/>
      <c r="AM16" s="221"/>
      <c r="AN16" s="221"/>
      <c r="AO16" s="221"/>
      <c r="AP16" s="221"/>
      <c r="AQ16" s="221"/>
      <c r="AR16" s="221"/>
      <c r="AS16" s="221"/>
      <c r="AT16" s="221"/>
    </row>
    <row r="17" spans="1:46" ht="13.5" customHeight="1" x14ac:dyDescent="0.2">
      <c r="A17" s="8" t="s">
        <v>165</v>
      </c>
      <c r="Q17" s="27"/>
      <c r="R17" s="826" t="s">
        <v>133</v>
      </c>
      <c r="S17" s="761"/>
      <c r="T17" s="221"/>
      <c r="U17" s="456"/>
      <c r="V17" s="345" t="s">
        <v>166</v>
      </c>
      <c r="W17" s="28"/>
      <c r="X17" s="28"/>
      <c r="Y17" s="346"/>
      <c r="Z17" s="221"/>
      <c r="AA17" s="221"/>
      <c r="AB17" s="221"/>
      <c r="AC17" s="221"/>
      <c r="AD17" s="221"/>
      <c r="AE17" s="221"/>
      <c r="AF17" s="221"/>
      <c r="AG17" s="221"/>
      <c r="AH17" s="221"/>
      <c r="AI17" s="221"/>
      <c r="AJ17" s="221"/>
      <c r="AK17" s="221"/>
      <c r="AL17" s="221"/>
      <c r="AM17" s="221"/>
      <c r="AN17" s="221"/>
      <c r="AO17" s="221"/>
      <c r="AP17" s="221"/>
      <c r="AQ17" s="221"/>
      <c r="AR17" s="221"/>
      <c r="AS17" s="221"/>
      <c r="AT17" s="221"/>
    </row>
    <row r="18" spans="1:46" ht="13.5" customHeight="1" x14ac:dyDescent="0.2">
      <c r="A18" s="8" t="s">
        <v>167</v>
      </c>
      <c r="Q18" s="27"/>
      <c r="R18" s="806" t="s">
        <v>133</v>
      </c>
      <c r="S18" s="778"/>
      <c r="T18" s="221"/>
      <c r="U18" s="456"/>
      <c r="V18" s="345" t="s">
        <v>168</v>
      </c>
      <c r="W18" s="28"/>
      <c r="X18" s="28"/>
      <c r="Y18" s="346"/>
      <c r="Z18" s="221"/>
      <c r="AA18" s="221"/>
      <c r="AB18" s="221"/>
      <c r="AC18" s="221"/>
      <c r="AD18" s="221"/>
      <c r="AE18" s="221"/>
      <c r="AF18" s="221"/>
      <c r="AG18" s="221"/>
      <c r="AH18" s="221"/>
      <c r="AI18" s="221"/>
      <c r="AJ18" s="221"/>
      <c r="AK18" s="221"/>
      <c r="AL18" s="221"/>
      <c r="AM18" s="221"/>
      <c r="AN18" s="221"/>
      <c r="AO18" s="221"/>
      <c r="AP18" s="221"/>
      <c r="AQ18" s="221"/>
      <c r="AR18" s="221"/>
      <c r="AS18" s="221"/>
      <c r="AT18" s="221"/>
    </row>
    <row r="19" spans="1:46" ht="37.5" customHeight="1" x14ac:dyDescent="0.2">
      <c r="A19" s="823" t="s">
        <v>169</v>
      </c>
      <c r="B19" s="764"/>
      <c r="C19" s="764"/>
      <c r="D19" s="764"/>
      <c r="E19" s="764"/>
      <c r="F19" s="764"/>
      <c r="G19" s="764"/>
      <c r="H19" s="764"/>
      <c r="I19" s="764"/>
      <c r="J19" s="764"/>
      <c r="K19" s="764"/>
      <c r="L19" s="764"/>
      <c r="M19" s="764"/>
      <c r="N19" s="764"/>
      <c r="O19" s="764"/>
      <c r="P19" s="764"/>
      <c r="Q19" s="765"/>
      <c r="R19" s="824" t="s">
        <v>133</v>
      </c>
      <c r="S19" s="778"/>
      <c r="T19" s="221"/>
      <c r="U19" s="456"/>
      <c r="V19" s="345" t="s">
        <v>170</v>
      </c>
      <c r="W19" s="28"/>
      <c r="X19" s="28"/>
      <c r="Y19" s="346"/>
      <c r="Z19" s="221"/>
      <c r="AA19" s="221"/>
      <c r="AB19" s="221"/>
      <c r="AC19" s="221"/>
      <c r="AD19" s="221"/>
      <c r="AE19" s="221"/>
      <c r="AF19" s="221"/>
      <c r="AG19" s="221"/>
      <c r="AH19" s="221"/>
      <c r="AI19" s="221"/>
      <c r="AJ19" s="221"/>
      <c r="AK19" s="221"/>
      <c r="AL19" s="221"/>
      <c r="AM19" s="221"/>
      <c r="AN19" s="221"/>
      <c r="AO19" s="221"/>
      <c r="AP19" s="221"/>
      <c r="AQ19" s="221"/>
      <c r="AR19" s="221"/>
      <c r="AS19" s="221"/>
      <c r="AT19" s="221"/>
    </row>
    <row r="20" spans="1:46" ht="27.75" customHeight="1" x14ac:dyDescent="0.2">
      <c r="A20" s="823" t="s">
        <v>171</v>
      </c>
      <c r="B20" s="764"/>
      <c r="C20" s="764"/>
      <c r="D20" s="764"/>
      <c r="E20" s="764"/>
      <c r="F20" s="764"/>
      <c r="G20" s="764"/>
      <c r="H20" s="764"/>
      <c r="I20" s="764"/>
      <c r="J20" s="764"/>
      <c r="K20" s="764"/>
      <c r="L20" s="764"/>
      <c r="M20" s="764"/>
      <c r="N20" s="764"/>
      <c r="O20" s="764"/>
      <c r="P20" s="764"/>
      <c r="Q20" s="765"/>
      <c r="R20" s="824" t="s">
        <v>133</v>
      </c>
      <c r="S20" s="778"/>
      <c r="T20" s="221"/>
      <c r="U20" s="456"/>
      <c r="V20" s="345" t="s">
        <v>172</v>
      </c>
      <c r="W20" s="28"/>
      <c r="X20" s="28"/>
      <c r="Y20" s="346"/>
      <c r="Z20" s="221"/>
      <c r="AA20" s="221"/>
      <c r="AB20" s="221"/>
      <c r="AC20" s="221"/>
      <c r="AD20" s="221"/>
      <c r="AE20" s="221"/>
      <c r="AF20" s="221"/>
      <c r="AG20" s="221"/>
      <c r="AH20" s="221"/>
      <c r="AI20" s="221"/>
      <c r="AJ20" s="221"/>
      <c r="AK20" s="221"/>
      <c r="AL20" s="221"/>
      <c r="AM20" s="221"/>
      <c r="AN20" s="221"/>
      <c r="AO20" s="221"/>
      <c r="AP20" s="221"/>
      <c r="AQ20" s="221"/>
      <c r="AR20" s="221"/>
      <c r="AS20" s="221"/>
      <c r="AT20" s="221"/>
    </row>
    <row r="21" spans="1:46" ht="37.5" customHeight="1" x14ac:dyDescent="0.2">
      <c r="A21" s="823" t="s">
        <v>173</v>
      </c>
      <c r="B21" s="764"/>
      <c r="C21" s="764"/>
      <c r="D21" s="764"/>
      <c r="E21" s="764"/>
      <c r="F21" s="764"/>
      <c r="G21" s="764"/>
      <c r="H21" s="764"/>
      <c r="I21" s="764"/>
      <c r="J21" s="764"/>
      <c r="K21" s="764"/>
      <c r="L21" s="764"/>
      <c r="M21" s="764"/>
      <c r="N21" s="764"/>
      <c r="O21" s="764"/>
      <c r="P21" s="764"/>
      <c r="Q21" s="765"/>
      <c r="R21" s="824" t="s">
        <v>133</v>
      </c>
      <c r="S21" s="778"/>
      <c r="T21" s="221"/>
      <c r="U21" s="457"/>
      <c r="V21" s="446" t="s">
        <v>174</v>
      </c>
      <c r="W21" s="447"/>
      <c r="X21" s="447"/>
      <c r="Y21" s="448"/>
      <c r="Z21" s="221"/>
      <c r="AA21" s="221"/>
      <c r="AB21" s="221"/>
      <c r="AC21" s="221"/>
      <c r="AD21" s="221"/>
      <c r="AE21" s="221"/>
      <c r="AF21" s="221"/>
      <c r="AG21" s="221"/>
      <c r="AH21" s="221"/>
      <c r="AI21" s="221"/>
      <c r="AJ21" s="221"/>
      <c r="AK21" s="221"/>
      <c r="AL21" s="221"/>
      <c r="AM21" s="221"/>
      <c r="AN21" s="221"/>
      <c r="AO21" s="221"/>
      <c r="AP21" s="221"/>
      <c r="AQ21" s="221"/>
      <c r="AR21" s="221"/>
      <c r="AS21" s="221"/>
      <c r="AT21" s="221"/>
    </row>
    <row r="22" spans="1:46" ht="12.75" customHeight="1" thickBot="1" x14ac:dyDescent="0.25">
      <c r="A22" s="242"/>
      <c r="B22" s="221"/>
      <c r="C22" s="221"/>
      <c r="D22" s="221"/>
      <c r="E22" s="221"/>
      <c r="F22" s="221"/>
      <c r="G22" s="221"/>
      <c r="H22" s="221"/>
      <c r="I22" s="221"/>
      <c r="J22" s="221"/>
      <c r="K22" s="221"/>
      <c r="L22" s="221"/>
      <c r="M22" s="221"/>
      <c r="N22" s="221"/>
      <c r="O22" s="221"/>
      <c r="P22" s="221"/>
      <c r="Q22" s="221"/>
      <c r="R22" s="221"/>
      <c r="S22" s="243"/>
      <c r="T22" s="242"/>
      <c r="U22" s="458"/>
      <c r="V22" s="459" t="s">
        <v>175</v>
      </c>
      <c r="W22" s="460"/>
      <c r="X22" s="460"/>
      <c r="Y22" s="461"/>
      <c r="Z22" s="221"/>
      <c r="AA22" s="221"/>
      <c r="AB22" s="221"/>
      <c r="AC22" s="221"/>
      <c r="AD22" s="221"/>
      <c r="AE22" s="221"/>
      <c r="AF22" s="221"/>
      <c r="AG22" s="221"/>
      <c r="AH22" s="221"/>
      <c r="AI22" s="221"/>
      <c r="AJ22" s="221"/>
      <c r="AK22" s="221"/>
      <c r="AL22" s="221"/>
      <c r="AM22" s="221"/>
      <c r="AN22" s="221"/>
      <c r="AO22" s="221"/>
      <c r="AP22" s="221"/>
      <c r="AQ22" s="221"/>
      <c r="AR22" s="221"/>
      <c r="AS22" s="221"/>
      <c r="AT22" s="221"/>
    </row>
    <row r="23" spans="1:46" ht="12.75" customHeight="1" x14ac:dyDescent="0.2">
      <c r="A23" s="542"/>
      <c r="B23" s="516"/>
      <c r="C23" s="516"/>
      <c r="D23" s="516"/>
      <c r="E23" s="516"/>
      <c r="F23" s="516"/>
      <c r="G23" s="516"/>
      <c r="H23" s="516"/>
      <c r="I23" s="516"/>
      <c r="J23" s="516"/>
      <c r="K23" s="516"/>
      <c r="L23" s="516"/>
      <c r="M23" s="516"/>
      <c r="N23" s="516"/>
      <c r="O23" s="516"/>
      <c r="P23" s="516"/>
      <c r="Q23" s="516"/>
      <c r="R23" s="516"/>
      <c r="S23" s="543"/>
      <c r="T23" s="242"/>
      <c r="U23" s="221"/>
      <c r="V23" s="221"/>
      <c r="W23" s="230"/>
      <c r="X23" s="221"/>
      <c r="Y23" s="221"/>
      <c r="Z23" s="221"/>
      <c r="AA23" s="221"/>
      <c r="AB23" s="221"/>
      <c r="AC23" s="221"/>
      <c r="AD23" s="221"/>
      <c r="AE23" s="221"/>
      <c r="AF23" s="221"/>
      <c r="AG23" s="221"/>
      <c r="AH23" s="221"/>
      <c r="AI23" s="221"/>
      <c r="AJ23" s="221"/>
      <c r="AK23" s="221"/>
      <c r="AL23" s="221"/>
      <c r="AM23" s="221"/>
      <c r="AN23" s="221"/>
      <c r="AO23" s="221"/>
      <c r="AP23" s="221"/>
      <c r="AQ23" s="221"/>
      <c r="AR23" s="221"/>
      <c r="AS23" s="221"/>
      <c r="AT23" s="221"/>
    </row>
    <row r="24" spans="1:46" ht="12.75" customHeight="1" x14ac:dyDescent="0.2">
      <c r="A24" s="242"/>
      <c r="B24" s="221"/>
      <c r="C24" s="221"/>
      <c r="D24" s="221"/>
      <c r="E24" s="221"/>
      <c r="F24" s="221"/>
      <c r="G24" s="221"/>
      <c r="H24" s="221"/>
      <c r="I24" s="221"/>
      <c r="J24" s="221"/>
      <c r="K24" s="221"/>
      <c r="L24" s="221"/>
      <c r="M24" s="221"/>
      <c r="N24" s="221"/>
      <c r="O24" s="221"/>
      <c r="P24" s="221"/>
      <c r="Q24" s="221"/>
      <c r="R24" s="221"/>
      <c r="S24" s="221"/>
      <c r="T24" s="242"/>
      <c r="U24" s="221"/>
      <c r="V24" s="221"/>
      <c r="W24" s="230"/>
      <c r="X24" s="221"/>
      <c r="Y24" s="221"/>
      <c r="Z24" s="221"/>
      <c r="AA24" s="221"/>
      <c r="AB24" s="221"/>
      <c r="AC24" s="221"/>
      <c r="AD24" s="221"/>
      <c r="AE24" s="221"/>
      <c r="AF24" s="221"/>
      <c r="AG24" s="221"/>
      <c r="AH24" s="221"/>
      <c r="AI24" s="221"/>
      <c r="AJ24" s="221"/>
      <c r="AK24" s="221"/>
      <c r="AL24" s="221"/>
      <c r="AM24" s="221"/>
      <c r="AN24" s="221"/>
      <c r="AO24" s="221"/>
      <c r="AP24" s="221"/>
      <c r="AQ24" s="221"/>
      <c r="AR24" s="221"/>
      <c r="AS24" s="221"/>
      <c r="AT24" s="221"/>
    </row>
    <row r="25" spans="1:46" ht="12.75" customHeight="1" x14ac:dyDescent="0.2">
      <c r="A25" s="242"/>
      <c r="B25" s="221"/>
      <c r="C25" s="221"/>
      <c r="D25" s="221"/>
      <c r="E25" s="221"/>
      <c r="F25" s="221"/>
      <c r="G25" s="221"/>
      <c r="H25" s="221"/>
      <c r="I25" s="221"/>
      <c r="J25" s="221"/>
      <c r="K25" s="221"/>
      <c r="L25" s="221"/>
      <c r="M25" s="221"/>
      <c r="N25" s="221"/>
      <c r="O25" s="221"/>
      <c r="P25" s="221"/>
      <c r="Q25" s="221"/>
      <c r="R25" s="221"/>
      <c r="S25" s="221"/>
      <c r="T25" s="242"/>
      <c r="U25" s="221"/>
      <c r="V25" s="221"/>
      <c r="W25" s="230"/>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221"/>
      <c r="AT25" s="221"/>
    </row>
    <row r="26" spans="1:46" ht="12.75" customHeight="1" x14ac:dyDescent="0.2">
      <c r="A26" s="242"/>
      <c r="B26" s="221"/>
      <c r="C26" s="221"/>
      <c r="D26" s="221"/>
      <c r="E26" s="221"/>
      <c r="F26" s="221"/>
      <c r="G26" s="221"/>
      <c r="H26" s="221"/>
      <c r="I26" s="221"/>
      <c r="J26" s="221"/>
      <c r="K26" s="221"/>
      <c r="L26" s="221"/>
      <c r="M26" s="221"/>
      <c r="N26" s="221"/>
      <c r="O26" s="221"/>
      <c r="P26" s="221"/>
      <c r="Q26" s="221"/>
      <c r="R26" s="221"/>
      <c r="S26" s="221"/>
      <c r="T26" s="242"/>
      <c r="U26" s="221"/>
      <c r="V26" s="221"/>
      <c r="W26" s="230"/>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row>
    <row r="27" spans="1:46" ht="12.75" customHeight="1" x14ac:dyDescent="0.2">
      <c r="A27" s="242"/>
      <c r="B27" s="221"/>
      <c r="C27" s="221"/>
      <c r="D27" s="221"/>
      <c r="E27" s="221"/>
      <c r="F27" s="221"/>
      <c r="G27" s="221"/>
      <c r="H27" s="221"/>
      <c r="I27" s="221"/>
      <c r="J27" s="221"/>
      <c r="K27" s="221"/>
      <c r="L27" s="221"/>
      <c r="M27" s="221"/>
      <c r="N27" s="221"/>
      <c r="O27" s="221"/>
      <c r="P27" s="221"/>
      <c r="Q27" s="221"/>
      <c r="R27" s="221"/>
      <c r="S27" s="221"/>
      <c r="T27" s="242"/>
      <c r="U27" s="221"/>
      <c r="V27" s="221"/>
      <c r="W27" s="230"/>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row>
    <row r="28" spans="1:46" ht="12.75" customHeight="1" x14ac:dyDescent="0.2">
      <c r="A28" s="242"/>
      <c r="B28" s="221"/>
      <c r="C28" s="221"/>
      <c r="D28" s="221"/>
      <c r="E28" s="221"/>
      <c r="F28" s="221"/>
      <c r="G28" s="221"/>
      <c r="H28" s="221"/>
      <c r="I28" s="221"/>
      <c r="J28" s="221"/>
      <c r="K28" s="221"/>
      <c r="L28" s="221"/>
      <c r="M28" s="221"/>
      <c r="N28" s="221"/>
      <c r="O28" s="221"/>
      <c r="P28" s="221"/>
      <c r="Q28" s="221"/>
      <c r="R28" s="221"/>
      <c r="S28" s="221"/>
      <c r="T28" s="242"/>
      <c r="U28" s="221"/>
      <c r="V28" s="221"/>
      <c r="W28" s="230"/>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row>
    <row r="29" spans="1:46" ht="12.75" customHeight="1" x14ac:dyDescent="0.2">
      <c r="A29" s="242"/>
      <c r="B29" s="221"/>
      <c r="C29" s="221"/>
      <c r="D29" s="221"/>
      <c r="E29" s="221"/>
      <c r="F29" s="221"/>
      <c r="G29" s="221"/>
      <c r="H29" s="221"/>
      <c r="I29" s="221"/>
      <c r="J29" s="221"/>
      <c r="K29" s="221"/>
      <c r="L29" s="221"/>
      <c r="M29" s="221"/>
      <c r="N29" s="221"/>
      <c r="O29" s="221"/>
      <c r="P29" s="221"/>
      <c r="Q29" s="221"/>
      <c r="R29" s="221"/>
      <c r="S29" s="221"/>
      <c r="T29" s="242"/>
      <c r="U29" s="221"/>
      <c r="V29" s="221"/>
      <c r="W29" s="230"/>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21"/>
    </row>
    <row r="30" spans="1:46" ht="12.75" customHeight="1" x14ac:dyDescent="0.2">
      <c r="A30" s="242"/>
      <c r="B30" s="221"/>
      <c r="C30" s="221"/>
      <c r="D30" s="221"/>
      <c r="E30" s="221"/>
      <c r="F30" s="221"/>
      <c r="G30" s="221"/>
      <c r="H30" s="221"/>
      <c r="I30" s="221"/>
      <c r="J30" s="221"/>
      <c r="K30" s="221"/>
      <c r="L30" s="221"/>
      <c r="M30" s="221"/>
      <c r="N30" s="221"/>
      <c r="O30" s="221"/>
      <c r="P30" s="221"/>
      <c r="Q30" s="221"/>
      <c r="R30" s="221"/>
      <c r="S30" s="221"/>
      <c r="T30" s="242"/>
      <c r="U30" s="221"/>
      <c r="V30" s="221"/>
      <c r="W30" s="230"/>
      <c r="X30" s="221"/>
      <c r="Y30" s="221"/>
      <c r="Z30" s="221"/>
      <c r="AA30" s="221"/>
      <c r="AB30" s="221"/>
      <c r="AC30" s="221"/>
      <c r="AD30" s="221"/>
      <c r="AE30" s="221"/>
      <c r="AF30" s="221"/>
      <c r="AG30" s="221"/>
      <c r="AH30" s="221"/>
      <c r="AI30" s="221"/>
      <c r="AJ30" s="221"/>
      <c r="AK30" s="221"/>
      <c r="AL30" s="221"/>
      <c r="AM30" s="221"/>
      <c r="AN30" s="221"/>
      <c r="AO30" s="221"/>
      <c r="AP30" s="221"/>
      <c r="AQ30" s="221"/>
      <c r="AR30" s="221"/>
      <c r="AS30" s="221"/>
      <c r="AT30" s="221"/>
    </row>
    <row r="31" spans="1:46" ht="12.75" customHeight="1" x14ac:dyDescent="0.2">
      <c r="A31" s="242"/>
      <c r="B31" s="221"/>
      <c r="C31" s="221"/>
      <c r="D31" s="221"/>
      <c r="E31" s="221"/>
      <c r="F31" s="221"/>
      <c r="G31" s="221"/>
      <c r="H31" s="221"/>
      <c r="I31" s="221"/>
      <c r="J31" s="221"/>
      <c r="K31" s="221"/>
      <c r="L31" s="221"/>
      <c r="M31" s="221"/>
      <c r="N31" s="221"/>
      <c r="O31" s="221"/>
      <c r="P31" s="221"/>
      <c r="Q31" s="221"/>
      <c r="R31" s="221"/>
      <c r="S31" s="221"/>
      <c r="T31" s="242"/>
      <c r="U31" s="221"/>
      <c r="V31" s="221"/>
      <c r="W31" s="230"/>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row>
    <row r="32" spans="1:46" ht="12.75" customHeight="1" x14ac:dyDescent="0.2">
      <c r="A32" s="242"/>
      <c r="B32" s="221"/>
      <c r="C32" s="221"/>
      <c r="D32" s="221"/>
      <c r="E32" s="221"/>
      <c r="F32" s="221"/>
      <c r="G32" s="221"/>
      <c r="H32" s="221"/>
      <c r="I32" s="221"/>
      <c r="J32" s="221"/>
      <c r="K32" s="221"/>
      <c r="L32" s="221"/>
      <c r="M32" s="221"/>
      <c r="N32" s="221"/>
      <c r="O32" s="221"/>
      <c r="P32" s="221"/>
      <c r="Q32" s="221"/>
      <c r="R32" s="221"/>
      <c r="S32" s="221"/>
      <c r="T32" s="242"/>
      <c r="U32" s="221"/>
      <c r="V32" s="221"/>
      <c r="W32" s="230"/>
      <c r="X32" s="221"/>
      <c r="Y32" s="221"/>
      <c r="Z32" s="221"/>
      <c r="AA32" s="221"/>
      <c r="AB32" s="221"/>
      <c r="AC32" s="221"/>
      <c r="AD32" s="221"/>
      <c r="AE32" s="221"/>
      <c r="AF32" s="221"/>
      <c r="AG32" s="221"/>
      <c r="AH32" s="221"/>
      <c r="AI32" s="221"/>
      <c r="AJ32" s="221"/>
      <c r="AK32" s="221"/>
      <c r="AL32" s="221"/>
      <c r="AM32" s="221"/>
      <c r="AN32" s="221"/>
      <c r="AO32" s="221"/>
      <c r="AP32" s="221"/>
      <c r="AQ32" s="221"/>
      <c r="AR32" s="221"/>
      <c r="AS32" s="221"/>
      <c r="AT32" s="221"/>
    </row>
    <row r="33" spans="1:46" ht="12.75" customHeight="1" x14ac:dyDescent="0.2">
      <c r="A33" s="242"/>
      <c r="B33" s="221"/>
      <c r="C33" s="221"/>
      <c r="D33" s="221"/>
      <c r="E33" s="221"/>
      <c r="F33" s="221"/>
      <c r="G33" s="221"/>
      <c r="H33" s="221"/>
      <c r="I33" s="221"/>
      <c r="J33" s="221"/>
      <c r="K33" s="221"/>
      <c r="L33" s="221"/>
      <c r="M33" s="221"/>
      <c r="N33" s="221"/>
      <c r="O33" s="221"/>
      <c r="P33" s="221"/>
      <c r="Q33" s="221"/>
      <c r="R33" s="221"/>
      <c r="S33" s="221"/>
      <c r="T33" s="242"/>
      <c r="U33" s="221"/>
      <c r="V33" s="221"/>
      <c r="W33" s="230"/>
      <c r="X33" s="221"/>
      <c r="Y33" s="221"/>
      <c r="Z33" s="221"/>
      <c r="AA33" s="221"/>
      <c r="AB33" s="221"/>
      <c r="AC33" s="221"/>
      <c r="AD33" s="221"/>
      <c r="AE33" s="221"/>
      <c r="AF33" s="221"/>
      <c r="AG33" s="221"/>
      <c r="AH33" s="221"/>
      <c r="AI33" s="221"/>
      <c r="AJ33" s="221"/>
      <c r="AK33" s="221"/>
      <c r="AL33" s="221"/>
      <c r="AM33" s="221"/>
      <c r="AN33" s="221"/>
      <c r="AO33" s="221"/>
      <c r="AP33" s="221"/>
      <c r="AQ33" s="221"/>
      <c r="AR33" s="221"/>
      <c r="AS33" s="221"/>
      <c r="AT33" s="221"/>
    </row>
    <row r="34" spans="1:46" ht="12.75" customHeight="1" x14ac:dyDescent="0.2">
      <c r="A34" s="242"/>
      <c r="B34" s="221"/>
      <c r="C34" s="221"/>
      <c r="D34" s="221"/>
      <c r="E34" s="221"/>
      <c r="F34" s="221"/>
      <c r="G34" s="221"/>
      <c r="H34" s="221"/>
      <c r="I34" s="221"/>
      <c r="J34" s="221"/>
      <c r="K34" s="221"/>
      <c r="L34" s="221"/>
      <c r="M34" s="221"/>
      <c r="N34" s="221"/>
      <c r="O34" s="221"/>
      <c r="P34" s="221"/>
      <c r="Q34" s="221"/>
      <c r="R34" s="221"/>
      <c r="S34" s="221"/>
      <c r="T34" s="242"/>
      <c r="U34" s="221"/>
      <c r="V34" s="221"/>
      <c r="W34" s="230"/>
      <c r="X34" s="221"/>
      <c r="Y34" s="221"/>
      <c r="Z34" s="221"/>
      <c r="AA34" s="221"/>
      <c r="AB34" s="221"/>
      <c r="AC34" s="221"/>
      <c r="AD34" s="221"/>
      <c r="AE34" s="221"/>
      <c r="AF34" s="221"/>
      <c r="AG34" s="221"/>
      <c r="AH34" s="221"/>
      <c r="AI34" s="221"/>
      <c r="AJ34" s="221"/>
      <c r="AK34" s="221"/>
      <c r="AL34" s="221"/>
      <c r="AM34" s="221"/>
      <c r="AN34" s="221"/>
      <c r="AO34" s="221"/>
      <c r="AP34" s="221"/>
      <c r="AQ34" s="221"/>
      <c r="AR34" s="221"/>
      <c r="AS34" s="221"/>
      <c r="AT34" s="221"/>
    </row>
    <row r="35" spans="1:46" ht="12.75" customHeight="1" x14ac:dyDescent="0.2">
      <c r="A35" s="242"/>
      <c r="B35" s="221"/>
      <c r="C35" s="221"/>
      <c r="D35" s="221"/>
      <c r="E35" s="221"/>
      <c r="F35" s="221"/>
      <c r="G35" s="221"/>
      <c r="H35" s="221"/>
      <c r="I35" s="221"/>
      <c r="J35" s="221"/>
      <c r="K35" s="221"/>
      <c r="L35" s="221"/>
      <c r="M35" s="221"/>
      <c r="N35" s="221"/>
      <c r="O35" s="221"/>
      <c r="P35" s="221"/>
      <c r="Q35" s="221"/>
      <c r="R35" s="221"/>
      <c r="S35" s="221"/>
      <c r="T35" s="242"/>
      <c r="U35" s="221"/>
      <c r="V35" s="221"/>
      <c r="W35" s="230"/>
      <c r="X35" s="221"/>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row>
    <row r="36" spans="1:46" ht="12.75" customHeight="1" x14ac:dyDescent="0.2">
      <c r="A36" s="242"/>
      <c r="B36" s="221"/>
      <c r="C36" s="221"/>
      <c r="D36" s="221"/>
      <c r="E36" s="221"/>
      <c r="F36" s="221"/>
      <c r="G36" s="221"/>
      <c r="H36" s="221"/>
      <c r="I36" s="221"/>
      <c r="J36" s="221"/>
      <c r="K36" s="221"/>
      <c r="L36" s="221"/>
      <c r="M36" s="221"/>
      <c r="N36" s="221"/>
      <c r="O36" s="221"/>
      <c r="P36" s="221"/>
      <c r="Q36" s="221"/>
      <c r="R36" s="221"/>
      <c r="S36" s="221"/>
      <c r="T36" s="242"/>
      <c r="U36" s="221"/>
      <c r="V36" s="221"/>
      <c r="W36" s="230"/>
      <c r="X36" s="221"/>
      <c r="Y36" s="221"/>
      <c r="Z36" s="221"/>
      <c r="AA36" s="221"/>
      <c r="AB36" s="221"/>
      <c r="AC36" s="221"/>
      <c r="AD36" s="221"/>
      <c r="AE36" s="221"/>
      <c r="AF36" s="221"/>
      <c r="AG36" s="221"/>
      <c r="AH36" s="221"/>
      <c r="AI36" s="221"/>
      <c r="AJ36" s="221"/>
      <c r="AK36" s="221"/>
      <c r="AL36" s="221"/>
      <c r="AM36" s="221"/>
      <c r="AN36" s="221"/>
      <c r="AO36" s="221"/>
      <c r="AP36" s="221"/>
      <c r="AQ36" s="221"/>
      <c r="AR36" s="221"/>
      <c r="AS36" s="221"/>
      <c r="AT36" s="221"/>
    </row>
    <row r="37" spans="1:46" ht="12.75" customHeight="1" x14ac:dyDescent="0.2">
      <c r="A37" s="242"/>
      <c r="B37" s="221"/>
      <c r="C37" s="221"/>
      <c r="D37" s="221"/>
      <c r="E37" s="221"/>
      <c r="F37" s="221"/>
      <c r="G37" s="221"/>
      <c r="H37" s="221"/>
      <c r="I37" s="221"/>
      <c r="J37" s="221"/>
      <c r="K37" s="221"/>
      <c r="L37" s="221"/>
      <c r="M37" s="221"/>
      <c r="N37" s="221"/>
      <c r="O37" s="221"/>
      <c r="P37" s="221"/>
      <c r="Q37" s="221"/>
      <c r="R37" s="221"/>
      <c r="S37" s="221"/>
      <c r="T37" s="242"/>
      <c r="U37" s="221"/>
      <c r="V37" s="221"/>
      <c r="W37" s="230"/>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row>
    <row r="38" spans="1:46" ht="12.75" customHeight="1" x14ac:dyDescent="0.2">
      <c r="A38" s="242"/>
      <c r="B38" s="221"/>
      <c r="C38" s="221"/>
      <c r="D38" s="221"/>
      <c r="E38" s="221"/>
      <c r="F38" s="221"/>
      <c r="G38" s="221"/>
      <c r="H38" s="221"/>
      <c r="I38" s="221"/>
      <c r="J38" s="221"/>
      <c r="K38" s="221"/>
      <c r="L38" s="221"/>
      <c r="M38" s="221"/>
      <c r="N38" s="221"/>
      <c r="O38" s="221"/>
      <c r="P38" s="221"/>
      <c r="Q38" s="221"/>
      <c r="R38" s="221"/>
      <c r="S38" s="221"/>
      <c r="T38" s="242"/>
      <c r="U38" s="221"/>
      <c r="V38" s="221"/>
      <c r="W38" s="230"/>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row>
    <row r="39" spans="1:46" ht="12.75" customHeight="1" x14ac:dyDescent="0.2">
      <c r="A39" s="242"/>
      <c r="B39" s="221"/>
      <c r="C39" s="221"/>
      <c r="D39" s="221"/>
      <c r="E39" s="221"/>
      <c r="F39" s="221"/>
      <c r="G39" s="221"/>
      <c r="H39" s="221"/>
      <c r="I39" s="221"/>
      <c r="J39" s="221"/>
      <c r="K39" s="221"/>
      <c r="L39" s="221"/>
      <c r="M39" s="221"/>
      <c r="N39" s="221"/>
      <c r="O39" s="221"/>
      <c r="P39" s="221"/>
      <c r="Q39" s="221"/>
      <c r="R39" s="221"/>
      <c r="S39" s="221"/>
      <c r="T39" s="242"/>
      <c r="U39" s="221"/>
      <c r="V39" s="221"/>
      <c r="W39" s="230"/>
      <c r="X39" s="221"/>
      <c r="Y39" s="221"/>
      <c r="Z39" s="221"/>
      <c r="AA39" s="221"/>
      <c r="AB39" s="221"/>
      <c r="AC39" s="221"/>
      <c r="AD39" s="221"/>
      <c r="AE39" s="221"/>
      <c r="AF39" s="221"/>
      <c r="AG39" s="221"/>
      <c r="AH39" s="221"/>
      <c r="AI39" s="221"/>
      <c r="AJ39" s="221"/>
      <c r="AK39" s="221"/>
      <c r="AL39" s="221"/>
      <c r="AM39" s="221"/>
      <c r="AN39" s="221"/>
      <c r="AO39" s="221"/>
      <c r="AP39" s="221"/>
      <c r="AQ39" s="221"/>
      <c r="AR39" s="221"/>
      <c r="AS39" s="221"/>
      <c r="AT39" s="221"/>
    </row>
    <row r="40" spans="1:46" ht="12.75" customHeight="1" x14ac:dyDescent="0.2">
      <c r="A40" s="242"/>
      <c r="B40" s="221"/>
      <c r="C40" s="221"/>
      <c r="D40" s="221"/>
      <c r="E40" s="221"/>
      <c r="F40" s="221"/>
      <c r="G40" s="221"/>
      <c r="H40" s="221"/>
      <c r="I40" s="221"/>
      <c r="J40" s="221"/>
      <c r="K40" s="221"/>
      <c r="L40" s="221"/>
      <c r="M40" s="221"/>
      <c r="N40" s="221"/>
      <c r="O40" s="221"/>
      <c r="P40" s="221"/>
      <c r="Q40" s="221"/>
      <c r="R40" s="221"/>
      <c r="S40" s="221"/>
      <c r="T40" s="242"/>
      <c r="U40" s="221"/>
      <c r="V40" s="221"/>
      <c r="W40" s="230"/>
      <c r="X40" s="221"/>
      <c r="Y40" s="221"/>
      <c r="Z40" s="221"/>
      <c r="AA40" s="221"/>
      <c r="AB40" s="221"/>
      <c r="AC40" s="221"/>
      <c r="AD40" s="221"/>
      <c r="AE40" s="221"/>
      <c r="AF40" s="221"/>
      <c r="AG40" s="221"/>
      <c r="AH40" s="221"/>
      <c r="AI40" s="221"/>
      <c r="AJ40" s="221"/>
      <c r="AK40" s="221"/>
      <c r="AL40" s="221"/>
      <c r="AM40" s="221"/>
      <c r="AN40" s="221"/>
      <c r="AO40" s="221"/>
      <c r="AP40" s="221"/>
      <c r="AQ40" s="221"/>
      <c r="AR40" s="221"/>
      <c r="AS40" s="221"/>
      <c r="AT40" s="221"/>
    </row>
    <row r="41" spans="1:46" ht="12.75" customHeight="1" x14ac:dyDescent="0.2">
      <c r="A41" s="242"/>
      <c r="B41" s="221"/>
      <c r="C41" s="221"/>
      <c r="D41" s="221"/>
      <c r="E41" s="221"/>
      <c r="F41" s="221"/>
      <c r="G41" s="221"/>
      <c r="H41" s="221"/>
      <c r="I41" s="221"/>
      <c r="J41" s="221"/>
      <c r="K41" s="221"/>
      <c r="L41" s="221"/>
      <c r="M41" s="221"/>
      <c r="N41" s="221"/>
      <c r="O41" s="221"/>
      <c r="P41" s="221"/>
      <c r="Q41" s="221"/>
      <c r="R41" s="221"/>
      <c r="S41" s="221"/>
      <c r="T41" s="242"/>
      <c r="U41" s="221"/>
      <c r="V41" s="221"/>
      <c r="W41" s="230"/>
      <c r="X41" s="221"/>
      <c r="Y41" s="221"/>
      <c r="Z41" s="221"/>
      <c r="AA41" s="221"/>
      <c r="AB41" s="221"/>
      <c r="AC41" s="221"/>
      <c r="AD41" s="221"/>
      <c r="AE41" s="221"/>
      <c r="AF41" s="221"/>
      <c r="AG41" s="221"/>
      <c r="AH41" s="221"/>
      <c r="AI41" s="221"/>
      <c r="AJ41" s="221"/>
      <c r="AK41" s="221"/>
      <c r="AL41" s="221"/>
      <c r="AM41" s="221"/>
      <c r="AN41" s="221"/>
      <c r="AO41" s="221"/>
      <c r="AP41" s="221"/>
      <c r="AQ41" s="221"/>
      <c r="AR41" s="221"/>
      <c r="AS41" s="221"/>
      <c r="AT41" s="221"/>
    </row>
    <row r="42" spans="1:46" ht="12.75" customHeight="1" x14ac:dyDescent="0.2">
      <c r="A42" s="242"/>
      <c r="B42" s="221"/>
      <c r="C42" s="221"/>
      <c r="D42" s="221"/>
      <c r="E42" s="221"/>
      <c r="F42" s="221"/>
      <c r="G42" s="221"/>
      <c r="H42" s="221"/>
      <c r="I42" s="221"/>
      <c r="J42" s="221"/>
      <c r="K42" s="221"/>
      <c r="L42" s="221"/>
      <c r="M42" s="221"/>
      <c r="N42" s="221"/>
      <c r="O42" s="221"/>
      <c r="P42" s="221"/>
      <c r="Q42" s="221"/>
      <c r="R42" s="221"/>
      <c r="S42" s="221"/>
      <c r="T42" s="242"/>
      <c r="U42" s="221"/>
      <c r="V42" s="221"/>
      <c r="W42" s="230"/>
      <c r="X42" s="221"/>
      <c r="Y42" s="221"/>
      <c r="Z42" s="221"/>
      <c r="AA42" s="221"/>
      <c r="AB42" s="221"/>
      <c r="AC42" s="221"/>
      <c r="AD42" s="221"/>
      <c r="AE42" s="221"/>
      <c r="AF42" s="221"/>
      <c r="AG42" s="221"/>
      <c r="AH42" s="221"/>
      <c r="AI42" s="221"/>
      <c r="AJ42" s="221"/>
      <c r="AK42" s="221"/>
      <c r="AL42" s="221"/>
      <c r="AM42" s="221"/>
      <c r="AN42" s="221"/>
      <c r="AO42" s="221"/>
      <c r="AP42" s="221"/>
      <c r="AQ42" s="221"/>
      <c r="AR42" s="221"/>
      <c r="AS42" s="221"/>
      <c r="AT42" s="221"/>
    </row>
    <row r="43" spans="1:46" ht="12.75" customHeight="1" x14ac:dyDescent="0.2">
      <c r="A43" s="242"/>
      <c r="B43" s="221"/>
      <c r="C43" s="221"/>
      <c r="D43" s="221"/>
      <c r="E43" s="221"/>
      <c r="F43" s="221"/>
      <c r="G43" s="221"/>
      <c r="H43" s="221"/>
      <c r="I43" s="221"/>
      <c r="J43" s="221"/>
      <c r="K43" s="221"/>
      <c r="L43" s="221"/>
      <c r="M43" s="221"/>
      <c r="N43" s="221"/>
      <c r="O43" s="221"/>
      <c r="P43" s="221"/>
      <c r="Q43" s="221"/>
      <c r="R43" s="221"/>
      <c r="S43" s="221"/>
      <c r="T43" s="242"/>
      <c r="U43" s="221"/>
      <c r="V43" s="221"/>
      <c r="W43" s="230"/>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row>
    <row r="44" spans="1:46" ht="12.75" customHeight="1" x14ac:dyDescent="0.2">
      <c r="A44" s="242"/>
      <c r="B44" s="221"/>
      <c r="C44" s="221"/>
      <c r="D44" s="221"/>
      <c r="E44" s="221"/>
      <c r="F44" s="221"/>
      <c r="G44" s="221"/>
      <c r="H44" s="221"/>
      <c r="I44" s="221"/>
      <c r="J44" s="221"/>
      <c r="K44" s="221"/>
      <c r="L44" s="221"/>
      <c r="M44" s="221"/>
      <c r="N44" s="221"/>
      <c r="O44" s="221"/>
      <c r="P44" s="221"/>
      <c r="Q44" s="221"/>
      <c r="R44" s="221"/>
      <c r="S44" s="221"/>
      <c r="T44" s="242"/>
      <c r="U44" s="221"/>
      <c r="V44" s="221"/>
      <c r="W44" s="230"/>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221"/>
      <c r="AT44" s="221"/>
    </row>
    <row r="45" spans="1:46" ht="12.75" customHeight="1" x14ac:dyDescent="0.2">
      <c r="A45" s="242"/>
      <c r="B45" s="221"/>
      <c r="C45" s="221"/>
      <c r="D45" s="221"/>
      <c r="E45" s="221"/>
      <c r="F45" s="221"/>
      <c r="G45" s="221"/>
      <c r="H45" s="221"/>
      <c r="I45" s="221"/>
      <c r="J45" s="221"/>
      <c r="K45" s="221"/>
      <c r="L45" s="221"/>
      <c r="M45" s="221"/>
      <c r="N45" s="221"/>
      <c r="O45" s="221"/>
      <c r="P45" s="221"/>
      <c r="Q45" s="221"/>
      <c r="R45" s="221"/>
      <c r="S45" s="221"/>
      <c r="T45" s="242"/>
      <c r="U45" s="221"/>
      <c r="V45" s="221"/>
      <c r="W45" s="230"/>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c r="AT45" s="221"/>
    </row>
    <row r="46" spans="1:46" ht="12.75" customHeight="1" x14ac:dyDescent="0.2">
      <c r="A46" s="242"/>
      <c r="B46" s="221"/>
      <c r="C46" s="221"/>
      <c r="D46" s="221"/>
      <c r="E46" s="221"/>
      <c r="F46" s="221"/>
      <c r="G46" s="221"/>
      <c r="H46" s="221"/>
      <c r="I46" s="221"/>
      <c r="J46" s="221"/>
      <c r="K46" s="221"/>
      <c r="L46" s="221"/>
      <c r="M46" s="221"/>
      <c r="N46" s="221"/>
      <c r="O46" s="221"/>
      <c r="P46" s="221"/>
      <c r="Q46" s="221"/>
      <c r="R46" s="221"/>
      <c r="S46" s="221"/>
      <c r="T46" s="242"/>
      <c r="U46" s="221"/>
      <c r="V46" s="221"/>
      <c r="W46" s="230"/>
      <c r="X46" s="221"/>
      <c r="Y46" s="221"/>
      <c r="Z46" s="221"/>
      <c r="AA46" s="221"/>
      <c r="AB46" s="221"/>
      <c r="AC46" s="221"/>
      <c r="AD46" s="221"/>
      <c r="AE46" s="221"/>
      <c r="AF46" s="221"/>
      <c r="AG46" s="221"/>
      <c r="AH46" s="221"/>
      <c r="AI46" s="221"/>
      <c r="AJ46" s="221"/>
      <c r="AK46" s="221"/>
      <c r="AL46" s="221"/>
      <c r="AM46" s="221"/>
      <c r="AN46" s="221"/>
      <c r="AO46" s="221"/>
      <c r="AP46" s="221"/>
      <c r="AQ46" s="221"/>
      <c r="AR46" s="221"/>
      <c r="AS46" s="221"/>
      <c r="AT46" s="221"/>
    </row>
    <row r="47" spans="1:46" ht="12.75" customHeight="1" x14ac:dyDescent="0.2">
      <c r="A47" s="242"/>
      <c r="B47" s="221"/>
      <c r="C47" s="221"/>
      <c r="D47" s="221"/>
      <c r="E47" s="221"/>
      <c r="F47" s="221"/>
      <c r="G47" s="221"/>
      <c r="H47" s="221"/>
      <c r="I47" s="221"/>
      <c r="J47" s="221"/>
      <c r="K47" s="221"/>
      <c r="L47" s="221"/>
      <c r="M47" s="221"/>
      <c r="N47" s="221"/>
      <c r="O47" s="221"/>
      <c r="P47" s="221"/>
      <c r="Q47" s="221"/>
      <c r="R47" s="221"/>
      <c r="S47" s="221"/>
      <c r="T47" s="242"/>
      <c r="U47" s="221"/>
      <c r="V47" s="221"/>
      <c r="W47" s="230"/>
      <c r="X47" s="221"/>
      <c r="Y47" s="221"/>
      <c r="Z47" s="221"/>
      <c r="AA47" s="221"/>
      <c r="AB47" s="221"/>
      <c r="AC47" s="221"/>
      <c r="AD47" s="221"/>
      <c r="AE47" s="221"/>
      <c r="AF47" s="221"/>
      <c r="AG47" s="221"/>
      <c r="AH47" s="221"/>
      <c r="AI47" s="221"/>
      <c r="AJ47" s="221"/>
      <c r="AK47" s="221"/>
      <c r="AL47" s="221"/>
      <c r="AM47" s="221"/>
      <c r="AN47" s="221"/>
      <c r="AO47" s="221"/>
      <c r="AP47" s="221"/>
      <c r="AQ47" s="221"/>
      <c r="AR47" s="221"/>
      <c r="AS47" s="221"/>
      <c r="AT47" s="221"/>
    </row>
    <row r="48" spans="1:46" ht="12.75" customHeight="1" x14ac:dyDescent="0.2">
      <c r="A48" s="242"/>
      <c r="B48" s="221"/>
      <c r="C48" s="221"/>
      <c r="D48" s="221"/>
      <c r="E48" s="221"/>
      <c r="F48" s="221"/>
      <c r="G48" s="221"/>
      <c r="H48" s="221"/>
      <c r="I48" s="221"/>
      <c r="J48" s="221"/>
      <c r="K48" s="221"/>
      <c r="L48" s="221"/>
      <c r="M48" s="221"/>
      <c r="N48" s="221"/>
      <c r="O48" s="221"/>
      <c r="P48" s="221"/>
      <c r="Q48" s="221"/>
      <c r="R48" s="221"/>
      <c r="S48" s="221"/>
      <c r="T48" s="242"/>
      <c r="U48" s="221"/>
      <c r="V48" s="221"/>
      <c r="W48" s="230"/>
      <c r="X48" s="221"/>
      <c r="Y48" s="221"/>
      <c r="Z48" s="221"/>
      <c r="AA48" s="221"/>
      <c r="AB48" s="221"/>
      <c r="AC48" s="221"/>
      <c r="AD48" s="221"/>
      <c r="AE48" s="221"/>
      <c r="AF48" s="221"/>
      <c r="AG48" s="221"/>
      <c r="AH48" s="221"/>
      <c r="AI48" s="221"/>
      <c r="AJ48" s="221"/>
      <c r="AK48" s="221"/>
      <c r="AL48" s="221"/>
      <c r="AM48" s="221"/>
      <c r="AN48" s="221"/>
      <c r="AO48" s="221"/>
      <c r="AP48" s="221"/>
      <c r="AQ48" s="221"/>
      <c r="AR48" s="221"/>
      <c r="AS48" s="221"/>
      <c r="AT48" s="221"/>
    </row>
    <row r="49" spans="1:46" ht="12.75" customHeight="1" x14ac:dyDescent="0.2">
      <c r="A49" s="242"/>
      <c r="B49" s="221"/>
      <c r="C49" s="221"/>
      <c r="D49" s="221"/>
      <c r="E49" s="221"/>
      <c r="F49" s="221"/>
      <c r="G49" s="221"/>
      <c r="H49" s="221"/>
      <c r="I49" s="221"/>
      <c r="J49" s="221"/>
      <c r="K49" s="221"/>
      <c r="L49" s="221"/>
      <c r="M49" s="221"/>
      <c r="N49" s="221"/>
      <c r="O49" s="221"/>
      <c r="P49" s="221"/>
      <c r="Q49" s="221"/>
      <c r="R49" s="221"/>
      <c r="S49" s="221"/>
      <c r="T49" s="242"/>
      <c r="U49" s="221"/>
      <c r="V49" s="221"/>
      <c r="W49" s="230"/>
      <c r="X49" s="221"/>
      <c r="Y49" s="221"/>
      <c r="Z49" s="221"/>
      <c r="AA49" s="221"/>
      <c r="AB49" s="221"/>
      <c r="AC49" s="221"/>
      <c r="AD49" s="221"/>
      <c r="AE49" s="221"/>
      <c r="AF49" s="221"/>
      <c r="AG49" s="221"/>
      <c r="AH49" s="221"/>
      <c r="AI49" s="221"/>
      <c r="AJ49" s="221"/>
      <c r="AK49" s="221"/>
      <c r="AL49" s="221"/>
      <c r="AM49" s="221"/>
      <c r="AN49" s="221"/>
      <c r="AO49" s="221"/>
      <c r="AP49" s="221"/>
      <c r="AQ49" s="221"/>
      <c r="AR49" s="221"/>
      <c r="AS49" s="221"/>
      <c r="AT49" s="221"/>
    </row>
    <row r="50" spans="1:46" ht="12.75" customHeight="1" x14ac:dyDescent="0.2">
      <c r="A50" s="242"/>
      <c r="B50" s="221"/>
      <c r="C50" s="221"/>
      <c r="D50" s="221"/>
      <c r="E50" s="221"/>
      <c r="F50" s="221"/>
      <c r="G50" s="221"/>
      <c r="H50" s="221"/>
      <c r="I50" s="221"/>
      <c r="J50" s="221"/>
      <c r="K50" s="221"/>
      <c r="L50" s="221"/>
      <c r="M50" s="221"/>
      <c r="N50" s="221"/>
      <c r="O50" s="221"/>
      <c r="P50" s="221"/>
      <c r="Q50" s="221"/>
      <c r="R50" s="221"/>
      <c r="S50" s="221"/>
      <c r="T50" s="242"/>
      <c r="U50" s="221"/>
      <c r="V50" s="221"/>
      <c r="W50" s="230"/>
      <c r="X50" s="221"/>
      <c r="Y50" s="221"/>
      <c r="Z50" s="221"/>
      <c r="AA50" s="221"/>
      <c r="AB50" s="221"/>
      <c r="AC50" s="221"/>
      <c r="AD50" s="221"/>
      <c r="AE50" s="221"/>
      <c r="AF50" s="221"/>
      <c r="AG50" s="221"/>
      <c r="AH50" s="221"/>
      <c r="AI50" s="221"/>
      <c r="AJ50" s="221"/>
      <c r="AK50" s="221"/>
      <c r="AL50" s="221"/>
      <c r="AM50" s="221"/>
      <c r="AN50" s="221"/>
      <c r="AO50" s="221"/>
      <c r="AP50" s="221"/>
      <c r="AQ50" s="221"/>
      <c r="AR50" s="221"/>
      <c r="AS50" s="221"/>
      <c r="AT50" s="221"/>
    </row>
    <row r="51" spans="1:46" ht="12.75" customHeight="1" x14ac:dyDescent="0.2">
      <c r="A51" s="242"/>
      <c r="B51" s="221"/>
      <c r="C51" s="221"/>
      <c r="D51" s="221"/>
      <c r="E51" s="221"/>
      <c r="F51" s="221"/>
      <c r="G51" s="221"/>
      <c r="H51" s="221"/>
      <c r="I51" s="221"/>
      <c r="J51" s="221"/>
      <c r="K51" s="221"/>
      <c r="L51" s="221"/>
      <c r="M51" s="221"/>
      <c r="N51" s="221"/>
      <c r="O51" s="221"/>
      <c r="P51" s="221"/>
      <c r="Q51" s="221"/>
      <c r="R51" s="221"/>
      <c r="S51" s="221"/>
      <c r="T51" s="242"/>
      <c r="U51" s="221"/>
      <c r="V51" s="221"/>
      <c r="W51" s="230"/>
      <c r="X51" s="221"/>
      <c r="Y51" s="221"/>
      <c r="Z51" s="221"/>
      <c r="AA51" s="221"/>
      <c r="AB51" s="221"/>
      <c r="AC51" s="221"/>
      <c r="AD51" s="221"/>
      <c r="AE51" s="221"/>
      <c r="AF51" s="221"/>
      <c r="AG51" s="221"/>
      <c r="AH51" s="221"/>
      <c r="AI51" s="221"/>
      <c r="AJ51" s="221"/>
      <c r="AK51" s="221"/>
      <c r="AL51" s="221"/>
      <c r="AM51" s="221"/>
      <c r="AN51" s="221"/>
      <c r="AO51" s="221"/>
      <c r="AP51" s="221"/>
      <c r="AQ51" s="221"/>
      <c r="AR51" s="221"/>
      <c r="AS51" s="221"/>
      <c r="AT51" s="221"/>
    </row>
    <row r="52" spans="1:46" ht="12.75" customHeight="1" x14ac:dyDescent="0.2">
      <c r="A52" s="242"/>
      <c r="B52" s="221"/>
      <c r="C52" s="221"/>
      <c r="D52" s="221"/>
      <c r="E52" s="221"/>
      <c r="F52" s="221"/>
      <c r="G52" s="221"/>
      <c r="H52" s="221"/>
      <c r="I52" s="221"/>
      <c r="J52" s="221"/>
      <c r="K52" s="221"/>
      <c r="L52" s="221"/>
      <c r="M52" s="221"/>
      <c r="N52" s="221"/>
      <c r="O52" s="221"/>
      <c r="P52" s="221"/>
      <c r="Q52" s="221"/>
      <c r="R52" s="221"/>
      <c r="S52" s="221"/>
      <c r="T52" s="242"/>
      <c r="U52" s="221"/>
      <c r="V52" s="221"/>
      <c r="W52" s="230"/>
      <c r="X52" s="221"/>
      <c r="Y52" s="221"/>
      <c r="Z52" s="221"/>
      <c r="AA52" s="221"/>
      <c r="AB52" s="221"/>
      <c r="AC52" s="221"/>
      <c r="AD52" s="221"/>
      <c r="AE52" s="221"/>
      <c r="AF52" s="221"/>
      <c r="AG52" s="221"/>
      <c r="AH52" s="221"/>
      <c r="AI52" s="221"/>
      <c r="AJ52" s="221"/>
      <c r="AK52" s="221"/>
      <c r="AL52" s="221"/>
      <c r="AM52" s="221"/>
      <c r="AN52" s="221"/>
      <c r="AO52" s="221"/>
      <c r="AP52" s="221"/>
      <c r="AQ52" s="221"/>
      <c r="AR52" s="221"/>
      <c r="AS52" s="221"/>
      <c r="AT52" s="221"/>
    </row>
    <row r="53" spans="1:46" ht="12.75" customHeight="1" x14ac:dyDescent="0.2">
      <c r="A53" s="242"/>
      <c r="B53" s="221"/>
      <c r="C53" s="221"/>
      <c r="D53" s="221"/>
      <c r="E53" s="221"/>
      <c r="F53" s="221"/>
      <c r="G53" s="221"/>
      <c r="H53" s="221"/>
      <c r="I53" s="221"/>
      <c r="J53" s="221"/>
      <c r="K53" s="221"/>
      <c r="L53" s="221"/>
      <c r="M53" s="221"/>
      <c r="N53" s="221"/>
      <c r="O53" s="221"/>
      <c r="P53" s="221"/>
      <c r="Q53" s="221"/>
      <c r="R53" s="221"/>
      <c r="S53" s="221"/>
      <c r="T53" s="242"/>
      <c r="U53" s="221"/>
      <c r="V53" s="221"/>
      <c r="W53" s="230"/>
      <c r="X53" s="221"/>
      <c r="Y53" s="221"/>
      <c r="Z53" s="221"/>
      <c r="AA53" s="221"/>
      <c r="AB53" s="221"/>
      <c r="AC53" s="221"/>
      <c r="AD53" s="221"/>
      <c r="AE53" s="221"/>
      <c r="AF53" s="221"/>
      <c r="AG53" s="221"/>
      <c r="AH53" s="221"/>
      <c r="AI53" s="221"/>
      <c r="AJ53" s="221"/>
      <c r="AK53" s="221"/>
      <c r="AL53" s="221"/>
      <c r="AM53" s="221"/>
      <c r="AN53" s="221"/>
      <c r="AO53" s="221"/>
      <c r="AP53" s="221"/>
      <c r="AQ53" s="221"/>
      <c r="AR53" s="221"/>
      <c r="AS53" s="221"/>
      <c r="AT53" s="221"/>
    </row>
    <row r="54" spans="1:46" ht="12.75" customHeight="1" x14ac:dyDescent="0.2">
      <c r="A54" s="242"/>
      <c r="B54" s="221"/>
      <c r="C54" s="221"/>
      <c r="D54" s="221"/>
      <c r="E54" s="221"/>
      <c r="F54" s="221"/>
      <c r="G54" s="221"/>
      <c r="H54" s="221"/>
      <c r="I54" s="221"/>
      <c r="J54" s="221"/>
      <c r="K54" s="221"/>
      <c r="L54" s="221"/>
      <c r="M54" s="221"/>
      <c r="N54" s="221"/>
      <c r="O54" s="221"/>
      <c r="P54" s="221"/>
      <c r="Q54" s="221"/>
      <c r="R54" s="221"/>
      <c r="S54" s="221"/>
      <c r="T54" s="242"/>
      <c r="U54" s="221"/>
      <c r="V54" s="221"/>
      <c r="W54" s="230"/>
      <c r="X54" s="221"/>
      <c r="Y54" s="221"/>
      <c r="Z54" s="221"/>
      <c r="AA54" s="221"/>
      <c r="AB54" s="221"/>
      <c r="AC54" s="221"/>
      <c r="AD54" s="221"/>
      <c r="AE54" s="221"/>
      <c r="AF54" s="221"/>
      <c r="AG54" s="221"/>
      <c r="AH54" s="221"/>
      <c r="AI54" s="221"/>
      <c r="AJ54" s="221"/>
      <c r="AK54" s="221"/>
      <c r="AL54" s="221"/>
      <c r="AM54" s="221"/>
      <c r="AN54" s="221"/>
      <c r="AO54" s="221"/>
      <c r="AP54" s="221"/>
      <c r="AQ54" s="221"/>
      <c r="AR54" s="221"/>
      <c r="AS54" s="221"/>
      <c r="AT54" s="221"/>
    </row>
    <row r="55" spans="1:46" ht="12.75" customHeight="1" x14ac:dyDescent="0.2">
      <c r="A55" s="242"/>
      <c r="B55" s="221"/>
      <c r="C55" s="221"/>
      <c r="D55" s="221"/>
      <c r="E55" s="221"/>
      <c r="F55" s="221"/>
      <c r="G55" s="221"/>
      <c r="H55" s="221"/>
      <c r="I55" s="221"/>
      <c r="J55" s="221"/>
      <c r="K55" s="221"/>
      <c r="L55" s="221"/>
      <c r="M55" s="221"/>
      <c r="N55" s="221"/>
      <c r="O55" s="221"/>
      <c r="P55" s="221"/>
      <c r="Q55" s="221"/>
      <c r="R55" s="221"/>
      <c r="S55" s="221"/>
      <c r="T55" s="242"/>
      <c r="U55" s="221"/>
      <c r="V55" s="221"/>
      <c r="W55" s="230"/>
      <c r="X55" s="221"/>
      <c r="Y55" s="221"/>
      <c r="Z55" s="221"/>
      <c r="AA55" s="221"/>
      <c r="AB55" s="221"/>
      <c r="AC55" s="221"/>
      <c r="AD55" s="221"/>
      <c r="AE55" s="221"/>
      <c r="AF55" s="221"/>
      <c r="AG55" s="221"/>
      <c r="AH55" s="221"/>
      <c r="AI55" s="221"/>
      <c r="AJ55" s="221"/>
      <c r="AK55" s="221"/>
      <c r="AL55" s="221"/>
      <c r="AM55" s="221"/>
      <c r="AN55" s="221"/>
      <c r="AO55" s="221"/>
      <c r="AP55" s="221"/>
      <c r="AQ55" s="221"/>
      <c r="AR55" s="221"/>
      <c r="AS55" s="221"/>
      <c r="AT55" s="221"/>
    </row>
    <row r="56" spans="1:46" ht="12.75" customHeight="1" x14ac:dyDescent="0.2">
      <c r="A56" s="242"/>
      <c r="B56" s="221"/>
      <c r="C56" s="221"/>
      <c r="D56" s="221"/>
      <c r="E56" s="221"/>
      <c r="F56" s="221"/>
      <c r="G56" s="221"/>
      <c r="H56" s="221"/>
      <c r="I56" s="221"/>
      <c r="J56" s="221"/>
      <c r="K56" s="221"/>
      <c r="L56" s="221"/>
      <c r="M56" s="221"/>
      <c r="N56" s="221"/>
      <c r="O56" s="221"/>
      <c r="P56" s="221"/>
      <c r="Q56" s="221"/>
      <c r="R56" s="221"/>
      <c r="S56" s="221"/>
      <c r="T56" s="242"/>
      <c r="U56" s="221"/>
      <c r="V56" s="221"/>
      <c r="W56" s="230"/>
      <c r="X56" s="221"/>
      <c r="Y56" s="221"/>
      <c r="Z56" s="221"/>
      <c r="AA56" s="221"/>
      <c r="AB56" s="221"/>
      <c r="AC56" s="221"/>
      <c r="AD56" s="221"/>
      <c r="AE56" s="221"/>
      <c r="AF56" s="221"/>
      <c r="AG56" s="221"/>
      <c r="AH56" s="221"/>
      <c r="AI56" s="221"/>
      <c r="AJ56" s="221"/>
      <c r="AK56" s="221"/>
      <c r="AL56" s="221"/>
      <c r="AM56" s="221"/>
      <c r="AN56" s="221"/>
      <c r="AO56" s="221"/>
      <c r="AP56" s="221"/>
      <c r="AQ56" s="221"/>
      <c r="AR56" s="221"/>
      <c r="AS56" s="221"/>
      <c r="AT56" s="221"/>
    </row>
    <row r="57" spans="1:46" ht="12.75" customHeight="1" x14ac:dyDescent="0.2">
      <c r="A57" s="242"/>
      <c r="B57" s="221"/>
      <c r="C57" s="221"/>
      <c r="D57" s="221"/>
      <c r="E57" s="221"/>
      <c r="F57" s="221"/>
      <c r="G57" s="221"/>
      <c r="H57" s="221"/>
      <c r="I57" s="221"/>
      <c r="J57" s="221"/>
      <c r="K57" s="221"/>
      <c r="L57" s="221"/>
      <c r="M57" s="221"/>
      <c r="N57" s="221"/>
      <c r="O57" s="221"/>
      <c r="P57" s="221"/>
      <c r="Q57" s="221"/>
      <c r="R57" s="221"/>
      <c r="S57" s="221"/>
      <c r="T57" s="242"/>
      <c r="U57" s="221"/>
      <c r="V57" s="221"/>
      <c r="W57" s="230"/>
      <c r="X57" s="221"/>
      <c r="Y57" s="221"/>
      <c r="Z57" s="221"/>
      <c r="AA57" s="221"/>
      <c r="AB57" s="221"/>
      <c r="AC57" s="221"/>
      <c r="AD57" s="221"/>
      <c r="AE57" s="221"/>
      <c r="AF57" s="221"/>
      <c r="AG57" s="221"/>
      <c r="AH57" s="221"/>
      <c r="AI57" s="221"/>
      <c r="AJ57" s="221"/>
      <c r="AK57" s="221"/>
      <c r="AL57" s="221"/>
      <c r="AM57" s="221"/>
      <c r="AN57" s="221"/>
      <c r="AO57" s="221"/>
      <c r="AP57" s="221"/>
      <c r="AQ57" s="221"/>
      <c r="AR57" s="221"/>
      <c r="AS57" s="221"/>
      <c r="AT57" s="221"/>
    </row>
    <row r="58" spans="1:46" ht="12.75" customHeight="1" x14ac:dyDescent="0.2">
      <c r="A58" s="242"/>
      <c r="B58" s="221"/>
      <c r="C58" s="221"/>
      <c r="D58" s="221"/>
      <c r="E58" s="221"/>
      <c r="F58" s="221"/>
      <c r="G58" s="221"/>
      <c r="H58" s="221"/>
      <c r="I58" s="221"/>
      <c r="J58" s="221"/>
      <c r="K58" s="221"/>
      <c r="L58" s="221"/>
      <c r="M58" s="221"/>
      <c r="N58" s="221"/>
      <c r="O58" s="221"/>
      <c r="P58" s="221"/>
      <c r="Q58" s="221"/>
      <c r="R58" s="221"/>
      <c r="S58" s="221"/>
      <c r="T58" s="242"/>
      <c r="U58" s="221"/>
      <c r="V58" s="221"/>
      <c r="W58" s="230"/>
      <c r="X58" s="221"/>
      <c r="Y58" s="221"/>
      <c r="Z58" s="221"/>
      <c r="AA58" s="221"/>
      <c r="AB58" s="221"/>
      <c r="AC58" s="221"/>
      <c r="AD58" s="221"/>
      <c r="AE58" s="221"/>
      <c r="AF58" s="221"/>
      <c r="AG58" s="221"/>
      <c r="AH58" s="221"/>
      <c r="AI58" s="221"/>
      <c r="AJ58" s="221"/>
      <c r="AK58" s="221"/>
      <c r="AL58" s="221"/>
      <c r="AM58" s="221"/>
      <c r="AN58" s="221"/>
      <c r="AO58" s="221"/>
      <c r="AP58" s="221"/>
      <c r="AQ58" s="221"/>
      <c r="AR58" s="221"/>
      <c r="AS58" s="221"/>
      <c r="AT58" s="221"/>
    </row>
    <row r="59" spans="1:46" ht="12.75" customHeight="1" x14ac:dyDescent="0.2">
      <c r="A59" s="242"/>
      <c r="B59" s="221"/>
      <c r="C59" s="221"/>
      <c r="D59" s="221"/>
      <c r="E59" s="221"/>
      <c r="F59" s="221"/>
      <c r="G59" s="221"/>
      <c r="H59" s="221"/>
      <c r="I59" s="221"/>
      <c r="J59" s="221"/>
      <c r="K59" s="221"/>
      <c r="L59" s="221"/>
      <c r="M59" s="221"/>
      <c r="N59" s="221"/>
      <c r="O59" s="221"/>
      <c r="P59" s="221"/>
      <c r="Q59" s="221"/>
      <c r="R59" s="221"/>
      <c r="S59" s="221"/>
      <c r="T59" s="242"/>
      <c r="U59" s="221"/>
      <c r="V59" s="221"/>
      <c r="W59" s="230"/>
      <c r="X59" s="221"/>
      <c r="Y59" s="221"/>
      <c r="Z59" s="221"/>
      <c r="AA59" s="221"/>
      <c r="AB59" s="221"/>
      <c r="AC59" s="221"/>
      <c r="AD59" s="221"/>
      <c r="AE59" s="221"/>
      <c r="AF59" s="221"/>
      <c r="AG59" s="221"/>
      <c r="AH59" s="221"/>
      <c r="AI59" s="221"/>
      <c r="AJ59" s="221"/>
      <c r="AK59" s="221"/>
      <c r="AL59" s="221"/>
      <c r="AM59" s="221"/>
      <c r="AN59" s="221"/>
      <c r="AO59" s="221"/>
      <c r="AP59" s="221"/>
      <c r="AQ59" s="221"/>
      <c r="AR59" s="221"/>
      <c r="AS59" s="221"/>
      <c r="AT59" s="221"/>
    </row>
    <row r="60" spans="1:46" ht="12.75" customHeight="1" x14ac:dyDescent="0.2">
      <c r="A60" s="242"/>
      <c r="B60" s="221"/>
      <c r="C60" s="221"/>
      <c r="D60" s="221"/>
      <c r="E60" s="221"/>
      <c r="F60" s="221"/>
      <c r="G60" s="221"/>
      <c r="H60" s="221"/>
      <c r="I60" s="221"/>
      <c r="J60" s="221"/>
      <c r="K60" s="221"/>
      <c r="L60" s="221"/>
      <c r="M60" s="221"/>
      <c r="N60" s="221"/>
      <c r="O60" s="221"/>
      <c r="P60" s="221"/>
      <c r="Q60" s="221"/>
      <c r="R60" s="221"/>
      <c r="S60" s="221"/>
      <c r="T60" s="242"/>
      <c r="U60" s="221"/>
      <c r="V60" s="221"/>
      <c r="W60" s="230"/>
      <c r="X60" s="221"/>
      <c r="Y60" s="221"/>
      <c r="Z60" s="221"/>
      <c r="AA60" s="221"/>
      <c r="AB60" s="221"/>
      <c r="AC60" s="221"/>
      <c r="AD60" s="221"/>
      <c r="AE60" s="221"/>
      <c r="AF60" s="221"/>
      <c r="AG60" s="221"/>
      <c r="AH60" s="221"/>
      <c r="AI60" s="221"/>
      <c r="AJ60" s="221"/>
      <c r="AK60" s="221"/>
      <c r="AL60" s="221"/>
      <c r="AM60" s="221"/>
      <c r="AN60" s="221"/>
      <c r="AO60" s="221"/>
      <c r="AP60" s="221"/>
      <c r="AQ60" s="221"/>
      <c r="AR60" s="221"/>
      <c r="AS60" s="221"/>
      <c r="AT60" s="221"/>
    </row>
    <row r="61" spans="1:46" ht="12.75" customHeight="1" x14ac:dyDescent="0.2">
      <c r="A61" s="242"/>
      <c r="B61" s="221"/>
      <c r="C61" s="221"/>
      <c r="D61" s="221"/>
      <c r="E61" s="221"/>
      <c r="F61" s="221"/>
      <c r="G61" s="221"/>
      <c r="H61" s="221"/>
      <c r="I61" s="221"/>
      <c r="J61" s="221"/>
      <c r="K61" s="221"/>
      <c r="L61" s="221"/>
      <c r="M61" s="221"/>
      <c r="N61" s="221"/>
      <c r="O61" s="221"/>
      <c r="P61" s="221"/>
      <c r="Q61" s="221"/>
      <c r="R61" s="221"/>
      <c r="S61" s="221"/>
      <c r="T61" s="242"/>
      <c r="U61" s="221"/>
      <c r="V61" s="221"/>
      <c r="W61" s="230"/>
      <c r="X61" s="221"/>
      <c r="Y61" s="221"/>
      <c r="Z61" s="221"/>
      <c r="AA61" s="221"/>
      <c r="AB61" s="221"/>
      <c r="AC61" s="221"/>
      <c r="AD61" s="221"/>
      <c r="AE61" s="221"/>
      <c r="AF61" s="221"/>
      <c r="AG61" s="221"/>
      <c r="AH61" s="221"/>
      <c r="AI61" s="221"/>
      <c r="AJ61" s="221"/>
      <c r="AK61" s="221"/>
      <c r="AL61" s="221"/>
      <c r="AM61" s="221"/>
      <c r="AN61" s="221"/>
      <c r="AO61" s="221"/>
      <c r="AP61" s="221"/>
      <c r="AQ61" s="221"/>
      <c r="AR61" s="221"/>
      <c r="AS61" s="221"/>
      <c r="AT61" s="221"/>
    </row>
    <row r="62" spans="1:46" ht="12.75" customHeight="1" x14ac:dyDescent="0.2">
      <c r="A62" s="242"/>
      <c r="B62" s="221"/>
      <c r="C62" s="221"/>
      <c r="D62" s="221"/>
      <c r="E62" s="221"/>
      <c r="F62" s="221"/>
      <c r="G62" s="221"/>
      <c r="H62" s="221"/>
      <c r="I62" s="221"/>
      <c r="J62" s="221"/>
      <c r="K62" s="221"/>
      <c r="L62" s="221"/>
      <c r="M62" s="221"/>
      <c r="N62" s="221"/>
      <c r="O62" s="221"/>
      <c r="P62" s="221"/>
      <c r="Q62" s="221"/>
      <c r="R62" s="221"/>
      <c r="S62" s="221"/>
      <c r="T62" s="242"/>
      <c r="U62" s="221"/>
      <c r="V62" s="221"/>
      <c r="W62" s="230"/>
      <c r="X62" s="221"/>
      <c r="Y62" s="221"/>
      <c r="Z62" s="221"/>
      <c r="AA62" s="221"/>
      <c r="AB62" s="221"/>
      <c r="AC62" s="221"/>
      <c r="AD62" s="221"/>
      <c r="AE62" s="221"/>
      <c r="AF62" s="221"/>
      <c r="AG62" s="221"/>
      <c r="AH62" s="221"/>
      <c r="AI62" s="221"/>
      <c r="AJ62" s="221"/>
      <c r="AK62" s="221"/>
      <c r="AL62" s="221"/>
      <c r="AM62" s="221"/>
      <c r="AN62" s="221"/>
      <c r="AO62" s="221"/>
      <c r="AP62" s="221"/>
      <c r="AQ62" s="221"/>
      <c r="AR62" s="221"/>
      <c r="AS62" s="221"/>
      <c r="AT62" s="221"/>
    </row>
    <row r="63" spans="1:46" ht="12.75" customHeight="1" x14ac:dyDescent="0.2">
      <c r="A63" s="242"/>
      <c r="B63" s="221"/>
      <c r="C63" s="221"/>
      <c r="D63" s="221"/>
      <c r="E63" s="221"/>
      <c r="F63" s="221"/>
      <c r="G63" s="221"/>
      <c r="H63" s="221"/>
      <c r="I63" s="221"/>
      <c r="J63" s="221"/>
      <c r="K63" s="221"/>
      <c r="L63" s="221"/>
      <c r="M63" s="221"/>
      <c r="N63" s="221"/>
      <c r="O63" s="221"/>
      <c r="P63" s="221"/>
      <c r="Q63" s="221"/>
      <c r="R63" s="221"/>
      <c r="S63" s="221"/>
      <c r="T63" s="242"/>
      <c r="U63" s="221"/>
      <c r="V63" s="221"/>
      <c r="W63" s="230"/>
      <c r="X63" s="221"/>
      <c r="Y63" s="221"/>
      <c r="Z63" s="221"/>
      <c r="AA63" s="221"/>
      <c r="AB63" s="221"/>
      <c r="AC63" s="221"/>
      <c r="AD63" s="221"/>
      <c r="AE63" s="221"/>
      <c r="AF63" s="221"/>
      <c r="AG63" s="221"/>
      <c r="AH63" s="221"/>
      <c r="AI63" s="221"/>
      <c r="AJ63" s="221"/>
      <c r="AK63" s="221"/>
      <c r="AL63" s="221"/>
      <c r="AM63" s="221"/>
      <c r="AN63" s="221"/>
      <c r="AO63" s="221"/>
      <c r="AP63" s="221"/>
      <c r="AQ63" s="221"/>
      <c r="AR63" s="221"/>
      <c r="AS63" s="221"/>
      <c r="AT63" s="221"/>
    </row>
    <row r="64" spans="1:46" ht="12.75" customHeight="1" x14ac:dyDescent="0.2">
      <c r="A64" s="242"/>
      <c r="B64" s="221"/>
      <c r="C64" s="221"/>
      <c r="D64" s="221"/>
      <c r="E64" s="221"/>
      <c r="F64" s="221"/>
      <c r="G64" s="221"/>
      <c r="H64" s="221"/>
      <c r="I64" s="221"/>
      <c r="J64" s="221"/>
      <c r="K64" s="221"/>
      <c r="L64" s="221"/>
      <c r="M64" s="221"/>
      <c r="N64" s="221"/>
      <c r="O64" s="221"/>
      <c r="P64" s="221"/>
      <c r="Q64" s="221"/>
      <c r="R64" s="221"/>
      <c r="S64" s="221"/>
      <c r="T64" s="242"/>
      <c r="U64" s="221"/>
      <c r="V64" s="221"/>
      <c r="W64" s="230"/>
      <c r="X64" s="221"/>
      <c r="Y64" s="221"/>
      <c r="Z64" s="221"/>
      <c r="AA64" s="221"/>
      <c r="AB64" s="221"/>
      <c r="AC64" s="221"/>
      <c r="AD64" s="221"/>
      <c r="AE64" s="221"/>
      <c r="AF64" s="221"/>
      <c r="AG64" s="221"/>
      <c r="AH64" s="221"/>
      <c r="AI64" s="221"/>
      <c r="AJ64" s="221"/>
      <c r="AK64" s="221"/>
      <c r="AL64" s="221"/>
      <c r="AM64" s="221"/>
      <c r="AN64" s="221"/>
      <c r="AO64" s="221"/>
      <c r="AP64" s="221"/>
      <c r="AQ64" s="221"/>
      <c r="AR64" s="221"/>
      <c r="AS64" s="221"/>
      <c r="AT64" s="221"/>
    </row>
    <row r="65" spans="1:46" ht="12.75" customHeight="1" x14ac:dyDescent="0.2">
      <c r="A65" s="242"/>
      <c r="B65" s="221"/>
      <c r="C65" s="221"/>
      <c r="D65" s="221"/>
      <c r="E65" s="221"/>
      <c r="F65" s="221"/>
      <c r="G65" s="221"/>
      <c r="H65" s="221"/>
      <c r="I65" s="221"/>
      <c r="J65" s="221"/>
      <c r="K65" s="221"/>
      <c r="L65" s="221"/>
      <c r="M65" s="221"/>
      <c r="N65" s="221"/>
      <c r="O65" s="221"/>
      <c r="P65" s="221"/>
      <c r="Q65" s="221"/>
      <c r="R65" s="221"/>
      <c r="S65" s="221"/>
      <c r="T65" s="242"/>
      <c r="U65" s="221"/>
      <c r="V65" s="221"/>
      <c r="W65" s="230"/>
      <c r="X65" s="221"/>
      <c r="Y65" s="221"/>
      <c r="Z65" s="221"/>
      <c r="AA65" s="221"/>
      <c r="AB65" s="221"/>
      <c r="AC65" s="221"/>
      <c r="AD65" s="221"/>
      <c r="AE65" s="221"/>
      <c r="AF65" s="221"/>
      <c r="AG65" s="221"/>
      <c r="AH65" s="221"/>
      <c r="AI65" s="221"/>
      <c r="AJ65" s="221"/>
      <c r="AK65" s="221"/>
      <c r="AL65" s="221"/>
      <c r="AM65" s="221"/>
      <c r="AN65" s="221"/>
      <c r="AO65" s="221"/>
      <c r="AP65" s="221"/>
      <c r="AQ65" s="221"/>
      <c r="AR65" s="221"/>
      <c r="AS65" s="221"/>
      <c r="AT65" s="221"/>
    </row>
    <row r="66" spans="1:46" ht="12.75" customHeight="1" x14ac:dyDescent="0.2">
      <c r="A66" s="242"/>
      <c r="B66" s="221"/>
      <c r="C66" s="221"/>
      <c r="D66" s="221"/>
      <c r="E66" s="221"/>
      <c r="F66" s="221"/>
      <c r="G66" s="221"/>
      <c r="H66" s="221"/>
      <c r="I66" s="221"/>
      <c r="J66" s="221"/>
      <c r="K66" s="221"/>
      <c r="L66" s="221"/>
      <c r="M66" s="221"/>
      <c r="N66" s="221"/>
      <c r="O66" s="221"/>
      <c r="P66" s="221"/>
      <c r="Q66" s="221"/>
      <c r="R66" s="221"/>
      <c r="S66" s="221"/>
      <c r="T66" s="242"/>
      <c r="U66" s="221"/>
      <c r="V66" s="221"/>
      <c r="W66" s="230"/>
      <c r="X66" s="221"/>
      <c r="Y66" s="221"/>
      <c r="Z66" s="221"/>
      <c r="AA66" s="221"/>
      <c r="AB66" s="221"/>
      <c r="AC66" s="221"/>
      <c r="AD66" s="221"/>
      <c r="AE66" s="221"/>
      <c r="AF66" s="221"/>
      <c r="AG66" s="221"/>
      <c r="AH66" s="221"/>
      <c r="AI66" s="221"/>
      <c r="AJ66" s="221"/>
      <c r="AK66" s="221"/>
      <c r="AL66" s="221"/>
      <c r="AM66" s="221"/>
      <c r="AN66" s="221"/>
      <c r="AO66" s="221"/>
      <c r="AP66" s="221"/>
      <c r="AQ66" s="221"/>
      <c r="AR66" s="221"/>
      <c r="AS66" s="221"/>
      <c r="AT66" s="221"/>
    </row>
    <row r="67" spans="1:46" ht="12.75" customHeight="1" x14ac:dyDescent="0.2">
      <c r="A67" s="242"/>
      <c r="B67" s="221"/>
      <c r="C67" s="221"/>
      <c r="D67" s="221"/>
      <c r="E67" s="221"/>
      <c r="F67" s="221"/>
      <c r="G67" s="221"/>
      <c r="H67" s="221"/>
      <c r="I67" s="221"/>
      <c r="J67" s="221"/>
      <c r="K67" s="221"/>
      <c r="L67" s="221"/>
      <c r="M67" s="221"/>
      <c r="N67" s="221"/>
      <c r="O67" s="221"/>
      <c r="P67" s="221"/>
      <c r="Q67" s="221"/>
      <c r="R67" s="221"/>
      <c r="S67" s="221"/>
      <c r="T67" s="242"/>
      <c r="U67" s="221"/>
      <c r="V67" s="221"/>
      <c r="W67" s="230"/>
      <c r="X67" s="221"/>
      <c r="Y67" s="221"/>
      <c r="Z67" s="221"/>
      <c r="AA67" s="221"/>
      <c r="AB67" s="221"/>
      <c r="AC67" s="221"/>
      <c r="AD67" s="221"/>
      <c r="AE67" s="221"/>
      <c r="AF67" s="221"/>
      <c r="AG67" s="221"/>
      <c r="AH67" s="221"/>
      <c r="AI67" s="221"/>
      <c r="AJ67" s="221"/>
      <c r="AK67" s="221"/>
      <c r="AL67" s="221"/>
      <c r="AM67" s="221"/>
      <c r="AN67" s="221"/>
      <c r="AO67" s="221"/>
      <c r="AP67" s="221"/>
      <c r="AQ67" s="221"/>
      <c r="AR67" s="221"/>
      <c r="AS67" s="221"/>
      <c r="AT67" s="221"/>
    </row>
    <row r="68" spans="1:46" ht="12.75" customHeight="1" x14ac:dyDescent="0.2">
      <c r="A68" s="544"/>
      <c r="B68" s="225"/>
      <c r="C68" s="225"/>
      <c r="D68" s="225"/>
      <c r="E68" s="225"/>
      <c r="F68" s="225"/>
      <c r="G68" s="225"/>
      <c r="H68" s="225"/>
      <c r="I68" s="225"/>
      <c r="J68" s="225"/>
      <c r="K68" s="225"/>
      <c r="L68" s="225"/>
      <c r="M68" s="225"/>
      <c r="N68" s="225"/>
      <c r="O68" s="225"/>
      <c r="P68" s="225"/>
      <c r="Q68" s="225"/>
      <c r="R68" s="225"/>
      <c r="S68" s="225"/>
      <c r="T68" s="544"/>
      <c r="U68" s="225"/>
      <c r="V68" s="225"/>
      <c r="W68" s="231"/>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row>
    <row r="69" spans="1:46" ht="12.75" customHeight="1" x14ac:dyDescent="0.2">
      <c r="W69" s="26"/>
    </row>
    <row r="70" spans="1:46" ht="12.75" customHeight="1" x14ac:dyDescent="0.2">
      <c r="W70" s="26"/>
    </row>
    <row r="71" spans="1:46" ht="12.75" customHeight="1" x14ac:dyDescent="0.2">
      <c r="W71" s="26"/>
    </row>
    <row r="72" spans="1:46" ht="12.75" customHeight="1" x14ac:dyDescent="0.2">
      <c r="W72" s="26"/>
    </row>
    <row r="73" spans="1:46" ht="12.75" customHeight="1" x14ac:dyDescent="0.2">
      <c r="W73" s="26"/>
    </row>
  </sheetData>
  <sheetProtection algorithmName="SHA-512" hashValue="uecMUDwIRNTDzQTPRpCq6qt5uyqkWS97mpJcYYzHaOUni0pwQt+I0QQtlxG48eop7NNKcc+f7PiVzRdoFHdPjA==" saltValue="Kn1Cyuq6IjJ7US3G07y3Sw==" spinCount="100000" sheet="1" scenarios="1" insertHyperlinks="0"/>
  <protectedRanges>
    <protectedRange sqref="R12:S21" name="ComplianceShown"/>
    <protectedRange sqref="Z1:AJ21 U15:Y21 A22:AJ68 AK1:AT68" name="YellowZone"/>
  </protectedRanges>
  <mergeCells count="22">
    <mergeCell ref="A21:Q21"/>
    <mergeCell ref="R21:S21"/>
    <mergeCell ref="A5:S9"/>
    <mergeCell ref="R10:S11"/>
    <mergeCell ref="R12:S12"/>
    <mergeCell ref="R13:S13"/>
    <mergeCell ref="R14:S14"/>
    <mergeCell ref="R15:S15"/>
    <mergeCell ref="R16:S16"/>
    <mergeCell ref="R17:S17"/>
    <mergeCell ref="R18:S18"/>
    <mergeCell ref="A19:Q19"/>
    <mergeCell ref="R19:S19"/>
    <mergeCell ref="A20:Q20"/>
    <mergeCell ref="R20:S20"/>
    <mergeCell ref="X3:X7"/>
    <mergeCell ref="Y3:Y7"/>
    <mergeCell ref="A1:S1"/>
    <mergeCell ref="D3:J3"/>
    <mergeCell ref="O3:S3"/>
    <mergeCell ref="V3:V7"/>
    <mergeCell ref="W3:W7"/>
  </mergeCells>
  <phoneticPr fontId="55" type="noConversion"/>
  <conditionalFormatting sqref="R12:R21">
    <cfRule type="cellIs" dxfId="471" priority="1" operator="equal">
      <formula>"No"</formula>
    </cfRule>
    <cfRule type="cellIs" dxfId="470" priority="2" operator="equal">
      <formula>"yes"</formula>
    </cfRule>
  </conditionalFormatting>
  <conditionalFormatting sqref="R12:S21">
    <cfRule type="cellIs" dxfId="469" priority="3" operator="equal">
      <formula>"N/A"</formula>
    </cfRule>
  </conditionalFormatting>
  <dataValidations count="2">
    <dataValidation type="list" allowBlank="1" showErrorMessage="1" sqref="R12:R18" xr:uid="{00000000-0002-0000-0400-000000000000}">
      <formula1>"No,Yes"</formula1>
    </dataValidation>
    <dataValidation type="list" allowBlank="1" showErrorMessage="1" sqref="R19:R21" xr:uid="{00000000-0002-0000-0400-000001000000}">
      <formula1>"No,N/A,Yes"</formula1>
    </dataValidation>
  </dataValidations>
  <pageMargins left="0.39370078740157483" right="0.39370078740157483" top="0.39370078740157483" bottom="0.39370078740157483" header="0" footer="0"/>
  <pageSetup paperSize="9" orientation="portrait"/>
  <colBreaks count="1" manualBreakCount="1">
    <brk id="19"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tabColor rgb="FFFFCC66"/>
  </sheetPr>
  <dimension ref="A1:B992"/>
  <sheetViews>
    <sheetView workbookViewId="0"/>
  </sheetViews>
  <sheetFormatPr defaultColWidth="14.42578125" defaultRowHeight="15" customHeight="1" x14ac:dyDescent="0.2"/>
  <cols>
    <col min="1" max="1" width="23.85546875" customWidth="1"/>
    <col min="2" max="2" width="109.28515625" customWidth="1"/>
    <col min="3" max="26" width="11.42578125" customWidth="1"/>
  </cols>
  <sheetData>
    <row r="1" spans="1:2" ht="12.75" customHeight="1" x14ac:dyDescent="0.2">
      <c r="A1" s="1" t="s">
        <v>176</v>
      </c>
      <c r="B1" s="12"/>
    </row>
    <row r="2" spans="1:2" ht="12.75" customHeight="1" x14ac:dyDescent="0.2">
      <c r="A2" s="831" t="s">
        <v>177</v>
      </c>
      <c r="B2" s="832" t="s">
        <v>178</v>
      </c>
    </row>
    <row r="3" spans="1:2" ht="12.75" customHeight="1" x14ac:dyDescent="0.2">
      <c r="A3" s="768"/>
      <c r="B3" s="761"/>
    </row>
    <row r="4" spans="1:2" ht="12.75" customHeight="1" x14ac:dyDescent="0.2">
      <c r="A4" s="833" t="s">
        <v>179</v>
      </c>
      <c r="B4" s="834"/>
    </row>
    <row r="5" spans="1:2" ht="12.75" customHeight="1" x14ac:dyDescent="0.2">
      <c r="A5" s="776"/>
      <c r="B5" s="769"/>
    </row>
    <row r="6" spans="1:2" ht="12.75" customHeight="1" x14ac:dyDescent="0.2">
      <c r="A6" s="835" t="s">
        <v>180</v>
      </c>
      <c r="B6" s="836" t="s">
        <v>121</v>
      </c>
    </row>
    <row r="7" spans="1:2" ht="12.75" customHeight="1" x14ac:dyDescent="0.2">
      <c r="A7" s="775"/>
      <c r="B7" s="768"/>
    </row>
    <row r="8" spans="1:2" ht="12.75" customHeight="1" x14ac:dyDescent="0.2">
      <c r="A8" s="827" t="str">
        <f>IF($B$2="A2.2.2 - First year vehicle", "Provide proof of newly manufactured chassis, e.g. by explaining and providing images of considerable changes to your current chassis vs. its predecessor or providing pictures of old vs. newly manufactured chassis (side by side, physically).", "Show picture of existing chassis, provide clarity on, if applicable, required changes and current state of chassis")</f>
        <v>Provide proof of newly manufactured chassis, e.g. by explaining and providing images of considerable changes to your current chassis vs. its predecessor or providing pictures of old vs. newly manufactured chassis (side by side, physically).</v>
      </c>
      <c r="B8" s="828"/>
    </row>
    <row r="9" spans="1:2" ht="12.75" customHeight="1" x14ac:dyDescent="0.2">
      <c r="A9" s="774"/>
      <c r="B9" s="761"/>
    </row>
    <row r="10" spans="1:2" ht="12.75" customHeight="1" x14ac:dyDescent="0.2">
      <c r="A10" s="829"/>
      <c r="B10" s="830"/>
    </row>
    <row r="11" spans="1:2" ht="12.75" customHeight="1" x14ac:dyDescent="0.2">
      <c r="A11" s="242"/>
      <c r="B11" s="243"/>
    </row>
    <row r="12" spans="1:2" ht="12.75" customHeight="1" x14ac:dyDescent="0.2">
      <c r="A12" s="242"/>
      <c r="B12" s="243"/>
    </row>
    <row r="13" spans="1:2" ht="12.75" customHeight="1" x14ac:dyDescent="0.2">
      <c r="A13" s="242"/>
      <c r="B13" s="243"/>
    </row>
    <row r="14" spans="1:2" ht="12.75" customHeight="1" x14ac:dyDescent="0.2">
      <c r="A14" s="242"/>
      <c r="B14" s="243"/>
    </row>
    <row r="15" spans="1:2" ht="12.75" customHeight="1" x14ac:dyDescent="0.2">
      <c r="A15" s="242"/>
      <c r="B15" s="243"/>
    </row>
    <row r="16" spans="1:2" ht="12.75" customHeight="1" x14ac:dyDescent="0.2">
      <c r="A16" s="242"/>
      <c r="B16" s="243"/>
    </row>
    <row r="17" spans="1:2" ht="12.75" customHeight="1" x14ac:dyDescent="0.2">
      <c r="A17" s="242"/>
      <c r="B17" s="243"/>
    </row>
    <row r="18" spans="1:2" ht="12.75" customHeight="1" x14ac:dyDescent="0.2">
      <c r="A18" s="545"/>
      <c r="B18" s="243"/>
    </row>
    <row r="19" spans="1:2" ht="12.75" customHeight="1" x14ac:dyDescent="0.2">
      <c r="A19" s="242"/>
      <c r="B19" s="243"/>
    </row>
    <row r="20" spans="1:2" ht="12.75" customHeight="1" x14ac:dyDescent="0.2">
      <c r="A20" s="242"/>
      <c r="B20" s="243"/>
    </row>
    <row r="21" spans="1:2" ht="12.75" customHeight="1" x14ac:dyDescent="0.2">
      <c r="A21" s="242"/>
      <c r="B21" s="243"/>
    </row>
    <row r="22" spans="1:2" ht="12.75" customHeight="1" x14ac:dyDescent="0.2">
      <c r="A22" s="242"/>
      <c r="B22" s="243"/>
    </row>
    <row r="23" spans="1:2" ht="12.75" customHeight="1" x14ac:dyDescent="0.2">
      <c r="A23" s="242"/>
      <c r="B23" s="243"/>
    </row>
    <row r="24" spans="1:2" ht="12.75" customHeight="1" x14ac:dyDescent="0.2">
      <c r="A24" s="242"/>
      <c r="B24" s="243"/>
    </row>
    <row r="25" spans="1:2" ht="12.75" customHeight="1" x14ac:dyDescent="0.2">
      <c r="A25" s="242"/>
      <c r="B25" s="243"/>
    </row>
    <row r="26" spans="1:2" ht="12.75" customHeight="1" x14ac:dyDescent="0.2">
      <c r="A26" s="242"/>
      <c r="B26" s="243"/>
    </row>
    <row r="27" spans="1:2" ht="12.75" customHeight="1" x14ac:dyDescent="0.2">
      <c r="A27" s="242"/>
      <c r="B27" s="243"/>
    </row>
    <row r="28" spans="1:2" ht="12.75" customHeight="1" x14ac:dyDescent="0.2">
      <c r="A28" s="242"/>
      <c r="B28" s="243"/>
    </row>
    <row r="29" spans="1:2" ht="12.75" customHeight="1" x14ac:dyDescent="0.2">
      <c r="A29" s="242"/>
      <c r="B29" s="243"/>
    </row>
    <row r="30" spans="1:2" ht="12.75" customHeight="1" x14ac:dyDescent="0.2">
      <c r="A30" s="242"/>
      <c r="B30" s="243"/>
    </row>
    <row r="31" spans="1:2" ht="12.75" customHeight="1" x14ac:dyDescent="0.2">
      <c r="A31" s="242"/>
      <c r="B31" s="243"/>
    </row>
    <row r="32" spans="1:2" ht="12.75" customHeight="1" x14ac:dyDescent="0.2">
      <c r="A32" s="242"/>
      <c r="B32" s="243"/>
    </row>
    <row r="33" spans="1:2" ht="12.75" customHeight="1" x14ac:dyDescent="0.2">
      <c r="A33" s="242"/>
      <c r="B33" s="243"/>
    </row>
    <row r="34" spans="1:2" ht="12.75" customHeight="1" x14ac:dyDescent="0.2">
      <c r="A34" s="242"/>
      <c r="B34" s="243"/>
    </row>
    <row r="35" spans="1:2" ht="12.75" customHeight="1" x14ac:dyDescent="0.2">
      <c r="A35" s="242"/>
      <c r="B35" s="243"/>
    </row>
    <row r="36" spans="1:2" ht="12.75" customHeight="1" x14ac:dyDescent="0.2">
      <c r="A36" s="545"/>
      <c r="B36" s="243"/>
    </row>
    <row r="37" spans="1:2" ht="12.75" customHeight="1" x14ac:dyDescent="0.2">
      <c r="A37" s="242"/>
      <c r="B37" s="243"/>
    </row>
    <row r="38" spans="1:2" ht="12.75" customHeight="1" x14ac:dyDescent="0.2">
      <c r="A38" s="242"/>
      <c r="B38" s="243"/>
    </row>
    <row r="39" spans="1:2" ht="12.75" customHeight="1" x14ac:dyDescent="0.2">
      <c r="A39" s="242"/>
      <c r="B39" s="243"/>
    </row>
    <row r="40" spans="1:2" ht="12.75" customHeight="1" x14ac:dyDescent="0.2">
      <c r="A40" s="242"/>
      <c r="B40" s="243"/>
    </row>
    <row r="41" spans="1:2" ht="12.75" customHeight="1" x14ac:dyDescent="0.2">
      <c r="A41" s="242"/>
      <c r="B41" s="243"/>
    </row>
    <row r="42" spans="1:2" ht="12.75" customHeight="1" x14ac:dyDescent="0.2">
      <c r="A42" s="242"/>
      <c r="B42" s="243"/>
    </row>
    <row r="43" spans="1:2" ht="12.75" customHeight="1" x14ac:dyDescent="0.2">
      <c r="A43" s="242"/>
      <c r="B43" s="243"/>
    </row>
    <row r="44" spans="1:2" ht="12.75" customHeight="1" x14ac:dyDescent="0.2">
      <c r="A44" s="242"/>
      <c r="B44" s="243"/>
    </row>
    <row r="45" spans="1:2" ht="12.75" customHeight="1" x14ac:dyDescent="0.2">
      <c r="A45" s="242"/>
      <c r="B45" s="243"/>
    </row>
    <row r="46" spans="1:2" ht="12.75" customHeight="1" x14ac:dyDescent="0.2">
      <c r="A46" s="242"/>
      <c r="B46" s="243"/>
    </row>
    <row r="47" spans="1:2" ht="12.75" customHeight="1" x14ac:dyDescent="0.2">
      <c r="A47" s="242"/>
      <c r="B47" s="243"/>
    </row>
    <row r="48" spans="1:2" ht="12.75" customHeight="1" x14ac:dyDescent="0.2">
      <c r="A48" s="242"/>
      <c r="B48" s="243"/>
    </row>
    <row r="49" spans="1:2" ht="12.75" customHeight="1" x14ac:dyDescent="0.2">
      <c r="A49" s="242"/>
      <c r="B49" s="243"/>
    </row>
    <row r="50" spans="1:2" ht="12.75" customHeight="1" x14ac:dyDescent="0.2">
      <c r="A50" s="242"/>
      <c r="B50" s="243"/>
    </row>
    <row r="51" spans="1:2" ht="12.75" customHeight="1" x14ac:dyDescent="0.2">
      <c r="A51" s="242"/>
      <c r="B51" s="243"/>
    </row>
    <row r="52" spans="1:2" ht="12.75" customHeight="1" x14ac:dyDescent="0.2">
      <c r="A52" s="242"/>
      <c r="B52" s="243"/>
    </row>
    <row r="53" spans="1:2" ht="12.75" customHeight="1" x14ac:dyDescent="0.2">
      <c r="A53" s="242"/>
      <c r="B53" s="243"/>
    </row>
    <row r="54" spans="1:2" ht="12.75" customHeight="1" x14ac:dyDescent="0.2">
      <c r="A54" s="242"/>
      <c r="B54" s="243"/>
    </row>
    <row r="55" spans="1:2" ht="12.75" customHeight="1" x14ac:dyDescent="0.2">
      <c r="A55" s="242"/>
      <c r="B55" s="243"/>
    </row>
    <row r="56" spans="1:2" ht="12.75" customHeight="1" x14ac:dyDescent="0.2">
      <c r="A56" s="242"/>
      <c r="B56" s="243"/>
    </row>
    <row r="57" spans="1:2" ht="12.75" customHeight="1" x14ac:dyDescent="0.2">
      <c r="A57" s="242"/>
      <c r="B57" s="243"/>
    </row>
    <row r="58" spans="1:2" ht="12.75" customHeight="1" x14ac:dyDescent="0.2">
      <c r="A58" s="242"/>
      <c r="B58" s="243"/>
    </row>
    <row r="59" spans="1:2" ht="12.75" customHeight="1" x14ac:dyDescent="0.2">
      <c r="A59" s="242"/>
      <c r="B59" s="243"/>
    </row>
    <row r="60" spans="1:2" ht="12.75" customHeight="1" x14ac:dyDescent="0.2">
      <c r="A60" s="242"/>
      <c r="B60" s="243"/>
    </row>
    <row r="61" spans="1:2" ht="12.75" customHeight="1" x14ac:dyDescent="0.2">
      <c r="A61" s="242"/>
      <c r="B61" s="243"/>
    </row>
    <row r="62" spans="1:2" ht="12.75" customHeight="1" x14ac:dyDescent="0.2">
      <c r="A62" s="242"/>
      <c r="B62" s="243"/>
    </row>
    <row r="63" spans="1:2" ht="12.75" customHeight="1" x14ac:dyDescent="0.2">
      <c r="A63" s="242"/>
      <c r="B63" s="243"/>
    </row>
    <row r="64" spans="1:2" ht="12.75" customHeight="1" x14ac:dyDescent="0.2">
      <c r="A64" s="242"/>
      <c r="B64" s="243"/>
    </row>
    <row r="65" spans="1:2" ht="12.75" customHeight="1" x14ac:dyDescent="0.2">
      <c r="A65" s="242"/>
      <c r="B65" s="243"/>
    </row>
    <row r="66" spans="1:2" ht="12.75" customHeight="1" x14ac:dyDescent="0.2">
      <c r="A66" s="242"/>
      <c r="B66" s="243"/>
    </row>
    <row r="67" spans="1:2" ht="12.75" customHeight="1" x14ac:dyDescent="0.2">
      <c r="A67" s="242"/>
      <c r="B67" s="243"/>
    </row>
    <row r="68" spans="1:2" ht="12.75" customHeight="1" x14ac:dyDescent="0.2">
      <c r="A68" s="242"/>
      <c r="B68" s="243"/>
    </row>
    <row r="69" spans="1:2" ht="12.75" customHeight="1" x14ac:dyDescent="0.2">
      <c r="A69" s="242"/>
      <c r="B69" s="243"/>
    </row>
    <row r="70" spans="1:2" ht="12.75" customHeight="1" x14ac:dyDescent="0.2">
      <c r="A70" s="242"/>
      <c r="B70" s="243"/>
    </row>
    <row r="71" spans="1:2" ht="12.75" customHeight="1" x14ac:dyDescent="0.2">
      <c r="A71" s="242"/>
      <c r="B71" s="243"/>
    </row>
    <row r="72" spans="1:2" ht="12.75" customHeight="1" x14ac:dyDescent="0.2">
      <c r="A72" s="242"/>
      <c r="B72" s="243"/>
    </row>
    <row r="73" spans="1:2" ht="12.75" customHeight="1" x14ac:dyDescent="0.2">
      <c r="A73" s="242"/>
      <c r="B73" s="243"/>
    </row>
    <row r="74" spans="1:2" ht="12.75" customHeight="1" x14ac:dyDescent="0.2">
      <c r="A74" s="242"/>
      <c r="B74" s="243"/>
    </row>
    <row r="75" spans="1:2" ht="12.75" customHeight="1" x14ac:dyDescent="0.2">
      <c r="A75" s="242"/>
      <c r="B75" s="243"/>
    </row>
    <row r="76" spans="1:2" ht="12.75" customHeight="1" x14ac:dyDescent="0.2">
      <c r="A76" s="242"/>
      <c r="B76" s="243"/>
    </row>
    <row r="77" spans="1:2" ht="12.75" customHeight="1" x14ac:dyDescent="0.2">
      <c r="A77" s="242"/>
      <c r="B77" s="243"/>
    </row>
    <row r="78" spans="1:2" ht="12.75" customHeight="1" x14ac:dyDescent="0.2">
      <c r="A78" s="242"/>
      <c r="B78" s="243"/>
    </row>
    <row r="79" spans="1:2" ht="12.75" customHeight="1" x14ac:dyDescent="0.2">
      <c r="A79" s="242"/>
      <c r="B79" s="243"/>
    </row>
    <row r="80" spans="1:2" ht="12.75" customHeight="1" x14ac:dyDescent="0.2">
      <c r="A80" s="242"/>
      <c r="B80" s="243"/>
    </row>
    <row r="81" spans="1:2" ht="12.75" customHeight="1" x14ac:dyDescent="0.2">
      <c r="A81" s="242"/>
      <c r="B81" s="243"/>
    </row>
    <row r="82" spans="1:2" ht="12.75" customHeight="1" x14ac:dyDescent="0.2">
      <c r="A82" s="242"/>
      <c r="B82" s="243"/>
    </row>
    <row r="83" spans="1:2" ht="12.75" customHeight="1" x14ac:dyDescent="0.2">
      <c r="A83" s="242"/>
      <c r="B83" s="243"/>
    </row>
    <row r="84" spans="1:2" ht="12.75" customHeight="1" x14ac:dyDescent="0.2">
      <c r="A84" s="242"/>
      <c r="B84" s="243"/>
    </row>
    <row r="85" spans="1:2" ht="12.75" customHeight="1" x14ac:dyDescent="0.2">
      <c r="A85" s="242"/>
      <c r="B85" s="243"/>
    </row>
    <row r="86" spans="1:2" ht="12.75" customHeight="1" x14ac:dyDescent="0.2">
      <c r="A86" s="242"/>
      <c r="B86" s="243"/>
    </row>
    <row r="87" spans="1:2" ht="12.75" customHeight="1" x14ac:dyDescent="0.2">
      <c r="A87" s="242"/>
      <c r="B87" s="243"/>
    </row>
    <row r="88" spans="1:2" ht="12.75" customHeight="1" x14ac:dyDescent="0.2">
      <c r="A88" s="242"/>
      <c r="B88" s="243"/>
    </row>
    <row r="89" spans="1:2" ht="12.75" customHeight="1" x14ac:dyDescent="0.2">
      <c r="A89" s="242"/>
      <c r="B89" s="243"/>
    </row>
    <row r="90" spans="1:2" ht="12.75" customHeight="1" x14ac:dyDescent="0.2">
      <c r="A90" s="242"/>
      <c r="B90" s="243"/>
    </row>
    <row r="91" spans="1:2" ht="12.75" customHeight="1" x14ac:dyDescent="0.2">
      <c r="A91" s="242"/>
      <c r="B91" s="243"/>
    </row>
    <row r="92" spans="1:2" ht="12.75" customHeight="1" x14ac:dyDescent="0.2">
      <c r="A92" s="242"/>
      <c r="B92" s="243"/>
    </row>
    <row r="93" spans="1:2" ht="12.75" customHeight="1" x14ac:dyDescent="0.2">
      <c r="A93" s="242"/>
      <c r="B93" s="243"/>
    </row>
    <row r="94" spans="1:2" ht="12.75" customHeight="1" x14ac:dyDescent="0.2">
      <c r="A94" s="242"/>
      <c r="B94" s="243"/>
    </row>
    <row r="95" spans="1:2" ht="12.75" customHeight="1" x14ac:dyDescent="0.2">
      <c r="A95" s="242"/>
      <c r="B95" s="243"/>
    </row>
    <row r="96" spans="1:2" ht="12.75" customHeight="1" x14ac:dyDescent="0.2">
      <c r="A96" s="242"/>
      <c r="B96" s="243"/>
    </row>
    <row r="97" spans="1:2" ht="12.75" customHeight="1" x14ac:dyDescent="0.2">
      <c r="A97" s="242"/>
      <c r="B97" s="243"/>
    </row>
    <row r="98" spans="1:2" ht="12.75" customHeight="1" x14ac:dyDescent="0.2">
      <c r="A98" s="242"/>
      <c r="B98" s="243"/>
    </row>
    <row r="99" spans="1:2" ht="12.75" customHeight="1" x14ac:dyDescent="0.2">
      <c r="A99" s="242"/>
      <c r="B99" s="243"/>
    </row>
    <row r="100" spans="1:2" ht="12.75" customHeight="1" x14ac:dyDescent="0.2">
      <c r="A100" s="242"/>
      <c r="B100" s="243"/>
    </row>
    <row r="101" spans="1:2" ht="12.75" customHeight="1" x14ac:dyDescent="0.2">
      <c r="A101" s="242"/>
      <c r="B101" s="243"/>
    </row>
    <row r="102" spans="1:2" ht="12.75" customHeight="1" x14ac:dyDescent="0.2">
      <c r="A102" s="242"/>
      <c r="B102" s="243"/>
    </row>
    <row r="103" spans="1:2" ht="12.75" customHeight="1" x14ac:dyDescent="0.2">
      <c r="A103" s="242"/>
      <c r="B103" s="243"/>
    </row>
    <row r="104" spans="1:2" ht="12.75" customHeight="1" x14ac:dyDescent="0.2">
      <c r="A104" s="242"/>
      <c r="B104" s="243"/>
    </row>
    <row r="105" spans="1:2" ht="12.75" customHeight="1" x14ac:dyDescent="0.2">
      <c r="A105" s="242"/>
      <c r="B105" s="243"/>
    </row>
    <row r="106" spans="1:2" ht="12.75" customHeight="1" x14ac:dyDescent="0.2">
      <c r="A106" s="242"/>
      <c r="B106" s="243"/>
    </row>
    <row r="107" spans="1:2" ht="12.75" customHeight="1" x14ac:dyDescent="0.2">
      <c r="A107" s="242"/>
      <c r="B107" s="243"/>
    </row>
    <row r="108" spans="1:2" ht="12.75" customHeight="1" x14ac:dyDescent="0.2">
      <c r="A108" s="242"/>
      <c r="B108" s="243"/>
    </row>
    <row r="109" spans="1:2" ht="12.75" customHeight="1" x14ac:dyDescent="0.2">
      <c r="A109" s="242"/>
      <c r="B109" s="243"/>
    </row>
    <row r="110" spans="1:2" ht="12.75" customHeight="1" x14ac:dyDescent="0.2">
      <c r="A110" s="242"/>
      <c r="B110" s="243"/>
    </row>
    <row r="111" spans="1:2" ht="12.75" customHeight="1" x14ac:dyDescent="0.2">
      <c r="A111" s="242"/>
      <c r="B111" s="243"/>
    </row>
    <row r="112" spans="1:2" ht="12.75" customHeight="1" x14ac:dyDescent="0.2">
      <c r="A112" s="242"/>
      <c r="B112" s="243"/>
    </row>
    <row r="113" spans="1:2" ht="12.75" customHeight="1" x14ac:dyDescent="0.2">
      <c r="A113" s="242"/>
      <c r="B113" s="243"/>
    </row>
    <row r="114" spans="1:2" ht="12.75" customHeight="1" x14ac:dyDescent="0.2">
      <c r="A114" s="242"/>
      <c r="B114" s="243"/>
    </row>
    <row r="115" spans="1:2" ht="12.75" customHeight="1" x14ac:dyDescent="0.2">
      <c r="A115" s="242"/>
      <c r="B115" s="243"/>
    </row>
    <row r="116" spans="1:2" ht="12.75" customHeight="1" x14ac:dyDescent="0.2">
      <c r="A116" s="242"/>
      <c r="B116" s="243"/>
    </row>
    <row r="117" spans="1:2" ht="12.75" customHeight="1" x14ac:dyDescent="0.2">
      <c r="A117" s="242"/>
      <c r="B117" s="243"/>
    </row>
    <row r="118" spans="1:2" ht="12.75" customHeight="1" x14ac:dyDescent="0.2">
      <c r="A118" s="242"/>
      <c r="B118" s="243"/>
    </row>
    <row r="119" spans="1:2" ht="12.75" customHeight="1" x14ac:dyDescent="0.2">
      <c r="A119" s="242"/>
      <c r="B119" s="243"/>
    </row>
    <row r="120" spans="1:2" ht="12.75" customHeight="1" x14ac:dyDescent="0.2">
      <c r="A120" s="242"/>
      <c r="B120" s="243"/>
    </row>
    <row r="121" spans="1:2" ht="12.75" customHeight="1" x14ac:dyDescent="0.2">
      <c r="A121" s="242"/>
      <c r="B121" s="243"/>
    </row>
    <row r="122" spans="1:2" ht="12.75" customHeight="1" x14ac:dyDescent="0.2">
      <c r="A122" s="242"/>
      <c r="B122" s="243"/>
    </row>
    <row r="123" spans="1:2" ht="12.75" customHeight="1" x14ac:dyDescent="0.2">
      <c r="A123" s="242"/>
      <c r="B123" s="243"/>
    </row>
    <row r="124" spans="1:2" ht="12.75" customHeight="1" x14ac:dyDescent="0.2">
      <c r="A124" s="242"/>
      <c r="B124" s="243"/>
    </row>
    <row r="125" spans="1:2" ht="12.75" customHeight="1" x14ac:dyDescent="0.2">
      <c r="A125" s="242"/>
      <c r="B125" s="243"/>
    </row>
    <row r="126" spans="1:2" ht="12.75" customHeight="1" x14ac:dyDescent="0.2">
      <c r="A126" s="242"/>
      <c r="B126" s="243"/>
    </row>
    <row r="127" spans="1:2" ht="12.75" customHeight="1" x14ac:dyDescent="0.2">
      <c r="A127" s="242"/>
      <c r="B127" s="243"/>
    </row>
    <row r="128" spans="1:2" ht="12.75" customHeight="1" x14ac:dyDescent="0.2">
      <c r="A128" s="242"/>
      <c r="B128" s="243"/>
    </row>
    <row r="129" spans="1:2" ht="12.75" customHeight="1" x14ac:dyDescent="0.2">
      <c r="A129" s="242"/>
      <c r="B129" s="243"/>
    </row>
    <row r="130" spans="1:2" ht="12.75" customHeight="1" x14ac:dyDescent="0.2">
      <c r="A130" s="242"/>
      <c r="B130" s="243"/>
    </row>
    <row r="131" spans="1:2" ht="12.75" customHeight="1" x14ac:dyDescent="0.2">
      <c r="A131" s="242"/>
      <c r="B131" s="243"/>
    </row>
    <row r="132" spans="1:2" ht="12.75" customHeight="1" x14ac:dyDescent="0.2">
      <c r="A132" s="242"/>
      <c r="B132" s="243"/>
    </row>
    <row r="133" spans="1:2" ht="12.75" customHeight="1" x14ac:dyDescent="0.2">
      <c r="A133" s="242"/>
      <c r="B133" s="243"/>
    </row>
    <row r="134" spans="1:2" ht="12.75" customHeight="1" x14ac:dyDescent="0.2">
      <c r="A134" s="242"/>
      <c r="B134" s="243"/>
    </row>
    <row r="135" spans="1:2" ht="12.75" customHeight="1" x14ac:dyDescent="0.2">
      <c r="A135" s="242"/>
      <c r="B135" s="243"/>
    </row>
    <row r="136" spans="1:2" ht="12.75" customHeight="1" x14ac:dyDescent="0.2">
      <c r="A136" s="242"/>
      <c r="B136" s="243"/>
    </row>
    <row r="137" spans="1:2" ht="12.75" customHeight="1" x14ac:dyDescent="0.2">
      <c r="A137" s="242"/>
      <c r="B137" s="243"/>
    </row>
    <row r="138" spans="1:2" ht="12.75" customHeight="1" x14ac:dyDescent="0.2">
      <c r="A138" s="242"/>
      <c r="B138" s="243"/>
    </row>
    <row r="139" spans="1:2" ht="12.75" customHeight="1" x14ac:dyDescent="0.2">
      <c r="A139" s="242"/>
      <c r="B139" s="243"/>
    </row>
    <row r="140" spans="1:2" ht="12.75" customHeight="1" x14ac:dyDescent="0.2">
      <c r="A140" s="242"/>
      <c r="B140" s="243"/>
    </row>
    <row r="141" spans="1:2" ht="12.75" customHeight="1" x14ac:dyDescent="0.2">
      <c r="A141" s="242"/>
      <c r="B141" s="243"/>
    </row>
    <row r="142" spans="1:2" ht="12.75" customHeight="1" x14ac:dyDescent="0.2">
      <c r="A142" s="242"/>
      <c r="B142" s="243"/>
    </row>
    <row r="143" spans="1:2" ht="12.75" customHeight="1" x14ac:dyDescent="0.2">
      <c r="A143" s="242"/>
      <c r="B143" s="243"/>
    </row>
    <row r="144" spans="1:2" ht="12.75" customHeight="1" x14ac:dyDescent="0.2">
      <c r="A144" s="242"/>
      <c r="B144" s="243"/>
    </row>
    <row r="145" spans="1:2" ht="12.75" customHeight="1" x14ac:dyDescent="0.2">
      <c r="A145" s="242"/>
      <c r="B145" s="243"/>
    </row>
    <row r="146" spans="1:2" ht="12.75" customHeight="1" x14ac:dyDescent="0.2">
      <c r="A146" s="242"/>
      <c r="B146" s="243"/>
    </row>
    <row r="147" spans="1:2" ht="12.75" customHeight="1" x14ac:dyDescent="0.2">
      <c r="A147" s="242"/>
      <c r="B147" s="243"/>
    </row>
    <row r="148" spans="1:2" ht="12.75" customHeight="1" x14ac:dyDescent="0.2">
      <c r="A148" s="242"/>
      <c r="B148" s="243"/>
    </row>
    <row r="149" spans="1:2" ht="12.75" customHeight="1" x14ac:dyDescent="0.2">
      <c r="A149" s="242"/>
      <c r="B149" s="243"/>
    </row>
    <row r="150" spans="1:2" ht="12.75" customHeight="1" x14ac:dyDescent="0.2">
      <c r="A150" s="242"/>
      <c r="B150" s="243"/>
    </row>
    <row r="151" spans="1:2" ht="12.75" customHeight="1" x14ac:dyDescent="0.2">
      <c r="A151" s="242"/>
      <c r="B151" s="243"/>
    </row>
    <row r="152" spans="1:2" ht="12.75" customHeight="1" x14ac:dyDescent="0.2">
      <c r="A152" s="242"/>
      <c r="B152" s="243"/>
    </row>
    <row r="153" spans="1:2" ht="12.75" customHeight="1" x14ac:dyDescent="0.2">
      <c r="A153" s="242"/>
      <c r="B153" s="243"/>
    </row>
    <row r="154" spans="1:2" ht="12.75" customHeight="1" x14ac:dyDescent="0.2">
      <c r="A154" s="242"/>
      <c r="B154" s="243"/>
    </row>
    <row r="155" spans="1:2" ht="12.75" customHeight="1" x14ac:dyDescent="0.2">
      <c r="A155" s="242"/>
      <c r="B155" s="243"/>
    </row>
    <row r="156" spans="1:2" ht="12.75" customHeight="1" x14ac:dyDescent="0.2">
      <c r="A156" s="242"/>
      <c r="B156" s="243"/>
    </row>
    <row r="157" spans="1:2" ht="12.75" customHeight="1" x14ac:dyDescent="0.2">
      <c r="A157" s="242"/>
      <c r="B157" s="243"/>
    </row>
    <row r="158" spans="1:2" ht="12.75" customHeight="1" x14ac:dyDescent="0.2">
      <c r="A158" s="242"/>
      <c r="B158" s="243"/>
    </row>
    <row r="159" spans="1:2" ht="12.75" customHeight="1" x14ac:dyDescent="0.2">
      <c r="A159" s="242"/>
      <c r="B159" s="243"/>
    </row>
    <row r="160" spans="1:2" ht="12.75" customHeight="1" x14ac:dyDescent="0.2">
      <c r="A160" s="242"/>
      <c r="B160" s="243"/>
    </row>
    <row r="161" spans="1:2" ht="12.75" customHeight="1" x14ac:dyDescent="0.2">
      <c r="A161" s="242"/>
      <c r="B161" s="243"/>
    </row>
    <row r="162" spans="1:2" ht="12.75" customHeight="1" x14ac:dyDescent="0.2">
      <c r="A162" s="242"/>
      <c r="B162" s="243"/>
    </row>
    <row r="163" spans="1:2" ht="12.75" customHeight="1" x14ac:dyDescent="0.2">
      <c r="A163" s="242"/>
      <c r="B163" s="243"/>
    </row>
    <row r="164" spans="1:2" ht="12.75" customHeight="1" x14ac:dyDescent="0.2">
      <c r="A164" s="242"/>
      <c r="B164" s="243"/>
    </row>
    <row r="165" spans="1:2" ht="12.75" customHeight="1" x14ac:dyDescent="0.2">
      <c r="A165" s="242"/>
      <c r="B165" s="243"/>
    </row>
    <row r="166" spans="1:2" ht="12.75" customHeight="1" x14ac:dyDescent="0.2">
      <c r="A166" s="242"/>
      <c r="B166" s="243"/>
    </row>
    <row r="167" spans="1:2" ht="12.75" customHeight="1" x14ac:dyDescent="0.2">
      <c r="A167" s="242"/>
      <c r="B167" s="243"/>
    </row>
    <row r="168" spans="1:2" ht="12.75" customHeight="1" x14ac:dyDescent="0.2">
      <c r="A168" s="242"/>
      <c r="B168" s="243"/>
    </row>
    <row r="169" spans="1:2" ht="12.75" customHeight="1" x14ac:dyDescent="0.2">
      <c r="A169" s="242"/>
      <c r="B169" s="243"/>
    </row>
    <row r="170" spans="1:2" ht="12.75" customHeight="1" x14ac:dyDescent="0.2">
      <c r="A170" s="242"/>
      <c r="B170" s="243"/>
    </row>
    <row r="171" spans="1:2" ht="12.75" customHeight="1" x14ac:dyDescent="0.2">
      <c r="A171" s="242"/>
      <c r="B171" s="243"/>
    </row>
    <row r="172" spans="1:2" ht="12.75" customHeight="1" x14ac:dyDescent="0.2">
      <c r="A172" s="242"/>
      <c r="B172" s="243"/>
    </row>
    <row r="173" spans="1:2" ht="12.75" customHeight="1" x14ac:dyDescent="0.2">
      <c r="A173" s="242"/>
      <c r="B173" s="243"/>
    </row>
    <row r="174" spans="1:2" ht="12.75" customHeight="1" x14ac:dyDescent="0.2">
      <c r="A174" s="242"/>
      <c r="B174" s="243"/>
    </row>
    <row r="175" spans="1:2" ht="12.75" customHeight="1" x14ac:dyDescent="0.2">
      <c r="A175" s="242"/>
      <c r="B175" s="243"/>
    </row>
    <row r="176" spans="1:2" ht="12.75" customHeight="1" x14ac:dyDescent="0.2">
      <c r="A176" s="242"/>
      <c r="B176" s="243"/>
    </row>
    <row r="177" spans="1:2" ht="12.75" customHeight="1" x14ac:dyDescent="0.2">
      <c r="A177" s="242"/>
      <c r="B177" s="243"/>
    </row>
    <row r="178" spans="1:2" ht="12.75" customHeight="1" x14ac:dyDescent="0.2">
      <c r="A178" s="242"/>
      <c r="B178" s="243"/>
    </row>
    <row r="179" spans="1:2" ht="12.75" customHeight="1" x14ac:dyDescent="0.2">
      <c r="A179" s="242"/>
      <c r="B179" s="243"/>
    </row>
    <row r="180" spans="1:2" ht="12.75" customHeight="1" x14ac:dyDescent="0.2">
      <c r="A180" s="242"/>
      <c r="B180" s="243"/>
    </row>
    <row r="181" spans="1:2" ht="12.75" customHeight="1" x14ac:dyDescent="0.2">
      <c r="A181" s="242"/>
      <c r="B181" s="243"/>
    </row>
    <row r="182" spans="1:2" ht="12.75" customHeight="1" x14ac:dyDescent="0.2">
      <c r="A182" s="242"/>
      <c r="B182" s="243"/>
    </row>
    <row r="183" spans="1:2" ht="12.75" customHeight="1" x14ac:dyDescent="0.2">
      <c r="A183" s="242"/>
      <c r="B183" s="243"/>
    </row>
    <row r="184" spans="1:2" ht="12.75" customHeight="1" x14ac:dyDescent="0.2">
      <c r="A184" s="242"/>
      <c r="B184" s="243"/>
    </row>
    <row r="185" spans="1:2" ht="12.75" customHeight="1" x14ac:dyDescent="0.2">
      <c r="A185" s="242"/>
      <c r="B185" s="243"/>
    </row>
    <row r="186" spans="1:2" ht="12.75" customHeight="1" x14ac:dyDescent="0.2">
      <c r="A186" s="242"/>
      <c r="B186" s="243"/>
    </row>
    <row r="187" spans="1:2" ht="12.75" customHeight="1" x14ac:dyDescent="0.2">
      <c r="A187" s="242"/>
      <c r="B187" s="243"/>
    </row>
    <row r="188" spans="1:2" ht="12.75" customHeight="1" x14ac:dyDescent="0.2">
      <c r="A188" s="242"/>
      <c r="B188" s="243"/>
    </row>
    <row r="189" spans="1:2" ht="12.75" customHeight="1" x14ac:dyDescent="0.2">
      <c r="A189" s="242"/>
      <c r="B189" s="243"/>
    </row>
    <row r="190" spans="1:2" ht="12.75" customHeight="1" x14ac:dyDescent="0.2">
      <c r="A190" s="242"/>
      <c r="B190" s="243"/>
    </row>
    <row r="191" spans="1:2" ht="12.75" customHeight="1" x14ac:dyDescent="0.2">
      <c r="A191" s="242"/>
      <c r="B191" s="243"/>
    </row>
    <row r="192" spans="1:2" ht="12.75" customHeight="1" x14ac:dyDescent="0.2">
      <c r="A192" s="242"/>
      <c r="B192" s="243"/>
    </row>
    <row r="193" spans="1:2" ht="12.75" customHeight="1" x14ac:dyDescent="0.2">
      <c r="A193" s="242"/>
      <c r="B193" s="243"/>
    </row>
    <row r="194" spans="1:2" ht="12.75" customHeight="1" x14ac:dyDescent="0.2">
      <c r="A194" s="242"/>
      <c r="B194" s="243"/>
    </row>
    <row r="195" spans="1:2" ht="12.75" customHeight="1" x14ac:dyDescent="0.2">
      <c r="A195" s="242"/>
      <c r="B195" s="243"/>
    </row>
    <row r="196" spans="1:2" ht="12.75" customHeight="1" x14ac:dyDescent="0.2">
      <c r="A196" s="242"/>
      <c r="B196" s="243"/>
    </row>
    <row r="197" spans="1:2" ht="12.75" customHeight="1" x14ac:dyDescent="0.2">
      <c r="A197" s="242"/>
      <c r="B197" s="243"/>
    </row>
    <row r="198" spans="1:2" ht="12.75" customHeight="1" x14ac:dyDescent="0.2">
      <c r="A198" s="242"/>
      <c r="B198" s="243"/>
    </row>
    <row r="199" spans="1:2" ht="12.75" customHeight="1" x14ac:dyDescent="0.2">
      <c r="A199" s="242"/>
      <c r="B199" s="243"/>
    </row>
    <row r="200" spans="1:2" ht="12.75" customHeight="1" x14ac:dyDescent="0.2">
      <c r="A200" s="242"/>
      <c r="B200" s="243"/>
    </row>
    <row r="201" spans="1:2" ht="12.75" customHeight="1" x14ac:dyDescent="0.2">
      <c r="A201" s="242"/>
      <c r="B201" s="243"/>
    </row>
    <row r="202" spans="1:2" ht="12.75" customHeight="1" x14ac:dyDescent="0.2">
      <c r="A202" s="242"/>
      <c r="B202" s="243"/>
    </row>
    <row r="203" spans="1:2" ht="12.75" customHeight="1" x14ac:dyDescent="0.2">
      <c r="A203" s="242"/>
      <c r="B203" s="243"/>
    </row>
    <row r="204" spans="1:2" ht="12.75" customHeight="1" x14ac:dyDescent="0.2">
      <c r="A204" s="242"/>
      <c r="B204" s="243"/>
    </row>
    <row r="205" spans="1:2" ht="12.75" customHeight="1" x14ac:dyDescent="0.2">
      <c r="A205" s="242"/>
      <c r="B205" s="243"/>
    </row>
    <row r="206" spans="1:2" ht="12.75" customHeight="1" x14ac:dyDescent="0.2">
      <c r="A206" s="242"/>
      <c r="B206" s="243"/>
    </row>
    <row r="207" spans="1:2" ht="12.75" customHeight="1" x14ac:dyDescent="0.2">
      <c r="A207" s="242"/>
      <c r="B207" s="243"/>
    </row>
    <row r="208" spans="1:2" ht="12.75" customHeight="1" x14ac:dyDescent="0.2">
      <c r="A208" s="242"/>
      <c r="B208" s="243"/>
    </row>
    <row r="209" spans="1:2" ht="12.75" customHeight="1" x14ac:dyDescent="0.2">
      <c r="A209" s="242"/>
      <c r="B209" s="243"/>
    </row>
    <row r="210" spans="1:2" ht="12.75" customHeight="1" x14ac:dyDescent="0.2">
      <c r="A210" s="242"/>
      <c r="B210" s="243"/>
    </row>
    <row r="211" spans="1:2" ht="12.75" customHeight="1" x14ac:dyDescent="0.2">
      <c r="A211" s="242"/>
      <c r="B211" s="243"/>
    </row>
    <row r="212" spans="1:2" ht="12.75" customHeight="1" x14ac:dyDescent="0.2">
      <c r="A212" s="242"/>
      <c r="B212" s="243"/>
    </row>
    <row r="213" spans="1:2" ht="12.75" customHeight="1" x14ac:dyDescent="0.2">
      <c r="A213" s="242"/>
      <c r="B213" s="243"/>
    </row>
    <row r="214" spans="1:2" ht="12.75" customHeight="1" x14ac:dyDescent="0.2">
      <c r="A214" s="242"/>
      <c r="B214" s="243"/>
    </row>
    <row r="215" spans="1:2" ht="12.75" customHeight="1" x14ac:dyDescent="0.2">
      <c r="A215" s="242"/>
      <c r="B215" s="243"/>
    </row>
    <row r="216" spans="1:2" ht="12.75" customHeight="1" x14ac:dyDescent="0.2">
      <c r="A216" s="242"/>
      <c r="B216" s="243"/>
    </row>
    <row r="217" spans="1:2" ht="12.75" customHeight="1" x14ac:dyDescent="0.2">
      <c r="A217" s="242"/>
      <c r="B217" s="243"/>
    </row>
    <row r="218" spans="1:2" ht="12.75" customHeight="1" x14ac:dyDescent="0.2">
      <c r="A218" s="242"/>
      <c r="B218" s="243"/>
    </row>
    <row r="219" spans="1:2" ht="12.75" customHeight="1" x14ac:dyDescent="0.2">
      <c r="A219" s="242"/>
      <c r="B219" s="243"/>
    </row>
    <row r="220" spans="1:2" ht="12.75" customHeight="1" x14ac:dyDescent="0.2">
      <c r="A220" s="242"/>
      <c r="B220" s="243"/>
    </row>
    <row r="221" spans="1:2" ht="12.75" customHeight="1" x14ac:dyDescent="0.2">
      <c r="A221" s="242"/>
      <c r="B221" s="243"/>
    </row>
    <row r="222" spans="1:2" ht="12.75" customHeight="1" x14ac:dyDescent="0.2">
      <c r="A222" s="242"/>
      <c r="B222" s="243"/>
    </row>
    <row r="223" spans="1:2" ht="12.75" customHeight="1" x14ac:dyDescent="0.2">
      <c r="A223" s="242"/>
      <c r="B223" s="243"/>
    </row>
    <row r="224" spans="1:2" ht="12.75" customHeight="1" x14ac:dyDescent="0.2">
      <c r="A224" s="242"/>
      <c r="B224" s="243"/>
    </row>
    <row r="225" spans="1:2" ht="12.75" customHeight="1" x14ac:dyDescent="0.2">
      <c r="A225" s="242"/>
      <c r="B225" s="243"/>
    </row>
    <row r="226" spans="1:2" ht="12.75" customHeight="1" x14ac:dyDescent="0.2">
      <c r="A226" s="242"/>
      <c r="B226" s="243"/>
    </row>
    <row r="227" spans="1:2" ht="12.75" customHeight="1" x14ac:dyDescent="0.2">
      <c r="A227" s="242"/>
      <c r="B227" s="243"/>
    </row>
    <row r="228" spans="1:2" ht="12.75" customHeight="1" x14ac:dyDescent="0.2">
      <c r="A228" s="242"/>
      <c r="B228" s="243"/>
    </row>
    <row r="229" spans="1:2" ht="12.75" customHeight="1" x14ac:dyDescent="0.2">
      <c r="A229" s="242"/>
      <c r="B229" s="243"/>
    </row>
    <row r="230" spans="1:2" ht="12.75" customHeight="1" x14ac:dyDescent="0.2">
      <c r="A230" s="242"/>
      <c r="B230" s="243"/>
    </row>
    <row r="231" spans="1:2" ht="12.75" customHeight="1" x14ac:dyDescent="0.2">
      <c r="A231" s="242"/>
      <c r="B231" s="243"/>
    </row>
    <row r="232" spans="1:2" ht="12.75" customHeight="1" x14ac:dyDescent="0.2">
      <c r="A232" s="242"/>
      <c r="B232" s="243"/>
    </row>
    <row r="233" spans="1:2" ht="12.75" customHeight="1" x14ac:dyDescent="0.2">
      <c r="A233" s="242"/>
      <c r="B233" s="243"/>
    </row>
    <row r="234" spans="1:2" ht="12.75" customHeight="1" x14ac:dyDescent="0.2">
      <c r="A234" s="242"/>
      <c r="B234" s="243"/>
    </row>
    <row r="235" spans="1:2" ht="12.75" customHeight="1" x14ac:dyDescent="0.2">
      <c r="A235" s="242"/>
      <c r="B235" s="243"/>
    </row>
    <row r="236" spans="1:2" ht="12.75" customHeight="1" x14ac:dyDescent="0.2">
      <c r="A236" s="242"/>
      <c r="B236" s="243"/>
    </row>
    <row r="237" spans="1:2" ht="12.75" customHeight="1" x14ac:dyDescent="0.2">
      <c r="A237" s="242"/>
      <c r="B237" s="243"/>
    </row>
    <row r="238" spans="1:2" ht="12.75" customHeight="1" x14ac:dyDescent="0.2">
      <c r="A238" s="242"/>
      <c r="B238" s="243"/>
    </row>
    <row r="239" spans="1:2" ht="12.75" customHeight="1" x14ac:dyDescent="0.2">
      <c r="A239" s="242"/>
      <c r="B239" s="243"/>
    </row>
    <row r="240" spans="1:2" ht="12.75" customHeight="1" x14ac:dyDescent="0.2">
      <c r="A240" s="242"/>
      <c r="B240" s="243"/>
    </row>
    <row r="241" spans="1:2" ht="12.75" customHeight="1" x14ac:dyDescent="0.2">
      <c r="A241" s="242"/>
      <c r="B241" s="243"/>
    </row>
    <row r="242" spans="1:2" ht="12.75" customHeight="1" x14ac:dyDescent="0.2">
      <c r="A242" s="242"/>
      <c r="B242" s="243"/>
    </row>
    <row r="243" spans="1:2" ht="12.75" customHeight="1" x14ac:dyDescent="0.2">
      <c r="A243" s="242"/>
      <c r="B243" s="243"/>
    </row>
    <row r="244" spans="1:2" ht="12.75" customHeight="1" x14ac:dyDescent="0.2">
      <c r="A244" s="242"/>
      <c r="B244" s="243"/>
    </row>
    <row r="245" spans="1:2" ht="12.75" customHeight="1" x14ac:dyDescent="0.2">
      <c r="A245" s="242"/>
      <c r="B245" s="243"/>
    </row>
    <row r="246" spans="1:2" ht="12.75" customHeight="1" x14ac:dyDescent="0.2">
      <c r="A246" s="242"/>
      <c r="B246" s="243"/>
    </row>
    <row r="247" spans="1:2" ht="12.75" customHeight="1" x14ac:dyDescent="0.2">
      <c r="A247" s="242"/>
      <c r="B247" s="243"/>
    </row>
    <row r="248" spans="1:2" ht="12.75" customHeight="1" x14ac:dyDescent="0.2">
      <c r="A248" s="242"/>
      <c r="B248" s="243"/>
    </row>
    <row r="249" spans="1:2" ht="12.75" customHeight="1" x14ac:dyDescent="0.2">
      <c r="A249" s="242"/>
      <c r="B249" s="243"/>
    </row>
    <row r="250" spans="1:2" ht="12.75" customHeight="1" x14ac:dyDescent="0.2">
      <c r="A250" s="242"/>
      <c r="B250" s="243"/>
    </row>
    <row r="251" spans="1:2" ht="12.75" customHeight="1" x14ac:dyDescent="0.2">
      <c r="A251" s="242"/>
      <c r="B251" s="243"/>
    </row>
    <row r="252" spans="1:2" ht="12.75" customHeight="1" x14ac:dyDescent="0.2">
      <c r="A252" s="242"/>
      <c r="B252" s="243"/>
    </row>
    <row r="253" spans="1:2" ht="12.75" customHeight="1" x14ac:dyDescent="0.2">
      <c r="A253" s="242"/>
      <c r="B253" s="243"/>
    </row>
    <row r="254" spans="1:2" ht="12.75" customHeight="1" x14ac:dyDescent="0.2">
      <c r="A254" s="242"/>
      <c r="B254" s="243"/>
    </row>
    <row r="255" spans="1:2" ht="12.75" customHeight="1" x14ac:dyDescent="0.2">
      <c r="A255" s="242"/>
      <c r="B255" s="243"/>
    </row>
    <row r="256" spans="1:2" ht="12.75" customHeight="1" x14ac:dyDescent="0.2">
      <c r="A256" s="242"/>
      <c r="B256" s="243"/>
    </row>
    <row r="257" spans="1:2" ht="12.75" customHeight="1" x14ac:dyDescent="0.2">
      <c r="A257" s="242"/>
      <c r="B257" s="243"/>
    </row>
    <row r="258" spans="1:2" ht="12.75" customHeight="1" x14ac:dyDescent="0.2">
      <c r="A258" s="242"/>
      <c r="B258" s="243"/>
    </row>
    <row r="259" spans="1:2" ht="12.75" customHeight="1" x14ac:dyDescent="0.2">
      <c r="A259" s="242"/>
      <c r="B259" s="243"/>
    </row>
    <row r="260" spans="1:2" ht="12.75" customHeight="1" x14ac:dyDescent="0.2">
      <c r="A260" s="242"/>
      <c r="B260" s="243"/>
    </row>
    <row r="261" spans="1:2" ht="12.75" customHeight="1" x14ac:dyDescent="0.2">
      <c r="A261" s="242"/>
      <c r="B261" s="243"/>
    </row>
    <row r="262" spans="1:2" ht="12.75" customHeight="1" x14ac:dyDescent="0.2">
      <c r="A262" s="242"/>
      <c r="B262" s="243"/>
    </row>
    <row r="263" spans="1:2" ht="12.75" customHeight="1" x14ac:dyDescent="0.2">
      <c r="A263" s="242"/>
      <c r="B263" s="243"/>
    </row>
    <row r="264" spans="1:2" ht="12.75" customHeight="1" x14ac:dyDescent="0.2">
      <c r="A264" s="242"/>
      <c r="B264" s="243"/>
    </row>
    <row r="265" spans="1:2" ht="12.75" customHeight="1" x14ac:dyDescent="0.2">
      <c r="A265" s="242"/>
      <c r="B265" s="243"/>
    </row>
    <row r="266" spans="1:2" ht="12.75" customHeight="1" x14ac:dyDescent="0.2">
      <c r="A266" s="242"/>
      <c r="B266" s="243"/>
    </row>
    <row r="267" spans="1:2" ht="12.75" customHeight="1" x14ac:dyDescent="0.2">
      <c r="A267" s="242"/>
      <c r="B267" s="243"/>
    </row>
    <row r="268" spans="1:2" ht="12.75" customHeight="1" x14ac:dyDescent="0.2">
      <c r="A268" s="242"/>
      <c r="B268" s="243"/>
    </row>
    <row r="269" spans="1:2" ht="12.75" customHeight="1" x14ac:dyDescent="0.2">
      <c r="A269" s="242"/>
      <c r="B269" s="243"/>
    </row>
    <row r="270" spans="1:2" ht="12.75" customHeight="1" x14ac:dyDescent="0.2">
      <c r="A270" s="242"/>
      <c r="B270" s="243"/>
    </row>
    <row r="271" spans="1:2" ht="12.75" customHeight="1" x14ac:dyDescent="0.2">
      <c r="A271" s="242"/>
      <c r="B271" s="243"/>
    </row>
    <row r="272" spans="1:2" ht="12.75" customHeight="1" x14ac:dyDescent="0.2">
      <c r="A272" s="242"/>
      <c r="B272" s="243"/>
    </row>
    <row r="273" spans="1:2" ht="12.75" customHeight="1" x14ac:dyDescent="0.2">
      <c r="A273" s="242"/>
      <c r="B273" s="243"/>
    </row>
    <row r="274" spans="1:2" ht="12.75" customHeight="1" x14ac:dyDescent="0.2">
      <c r="A274" s="242"/>
      <c r="B274" s="243"/>
    </row>
    <row r="275" spans="1:2" ht="12.75" customHeight="1" x14ac:dyDescent="0.2">
      <c r="A275" s="242"/>
      <c r="B275" s="243"/>
    </row>
    <row r="276" spans="1:2" ht="12.75" customHeight="1" x14ac:dyDescent="0.2">
      <c r="A276" s="242"/>
      <c r="B276" s="243"/>
    </row>
    <row r="277" spans="1:2" ht="12.75" customHeight="1" x14ac:dyDescent="0.2">
      <c r="A277" s="242"/>
      <c r="B277" s="243"/>
    </row>
    <row r="278" spans="1:2" ht="12.75" customHeight="1" x14ac:dyDescent="0.2">
      <c r="A278" s="242"/>
      <c r="B278" s="243"/>
    </row>
    <row r="279" spans="1:2" ht="12.75" customHeight="1" x14ac:dyDescent="0.2">
      <c r="A279" s="242"/>
      <c r="B279" s="243"/>
    </row>
    <row r="280" spans="1:2" ht="12.75" customHeight="1" x14ac:dyDescent="0.2">
      <c r="A280" s="242"/>
      <c r="B280" s="243"/>
    </row>
    <row r="281" spans="1:2" ht="12.75" customHeight="1" x14ac:dyDescent="0.2">
      <c r="A281" s="242"/>
      <c r="B281" s="243"/>
    </row>
    <row r="282" spans="1:2" ht="12.75" customHeight="1" x14ac:dyDescent="0.2">
      <c r="A282" s="242"/>
      <c r="B282" s="243"/>
    </row>
    <row r="283" spans="1:2" ht="12.75" customHeight="1" x14ac:dyDescent="0.2">
      <c r="A283" s="242"/>
      <c r="B283" s="243"/>
    </row>
    <row r="284" spans="1:2" ht="12.75" customHeight="1" x14ac:dyDescent="0.2">
      <c r="A284" s="242"/>
      <c r="B284" s="243"/>
    </row>
    <row r="285" spans="1:2" ht="12.75" customHeight="1" x14ac:dyDescent="0.2">
      <c r="A285" s="242"/>
      <c r="B285" s="243"/>
    </row>
    <row r="286" spans="1:2" ht="12.75" customHeight="1" x14ac:dyDescent="0.2">
      <c r="A286" s="242"/>
      <c r="B286" s="243"/>
    </row>
    <row r="287" spans="1:2" ht="12.75" customHeight="1" x14ac:dyDescent="0.2">
      <c r="A287" s="242"/>
      <c r="B287" s="243"/>
    </row>
    <row r="288" spans="1:2" ht="12.75" customHeight="1" x14ac:dyDescent="0.2">
      <c r="A288" s="242"/>
      <c r="B288" s="243"/>
    </row>
    <row r="289" spans="1:2" ht="12.75" customHeight="1" x14ac:dyDescent="0.2">
      <c r="A289" s="242"/>
      <c r="B289" s="243"/>
    </row>
    <row r="290" spans="1:2" ht="12.75" customHeight="1" x14ac:dyDescent="0.2">
      <c r="A290" s="242"/>
      <c r="B290" s="243"/>
    </row>
    <row r="291" spans="1:2" ht="12.75" customHeight="1" x14ac:dyDescent="0.2">
      <c r="A291" s="242"/>
      <c r="B291" s="243"/>
    </row>
    <row r="292" spans="1:2" ht="12.75" customHeight="1" x14ac:dyDescent="0.2">
      <c r="A292" s="242"/>
      <c r="B292" s="243"/>
    </row>
    <row r="293" spans="1:2" ht="12.75" customHeight="1" x14ac:dyDescent="0.2">
      <c r="A293" s="242"/>
      <c r="B293" s="243"/>
    </row>
    <row r="294" spans="1:2" ht="12.75" customHeight="1" x14ac:dyDescent="0.2">
      <c r="A294" s="242"/>
      <c r="B294" s="243"/>
    </row>
    <row r="295" spans="1:2" ht="12.75" customHeight="1" x14ac:dyDescent="0.2">
      <c r="A295" s="242"/>
      <c r="B295" s="243"/>
    </row>
    <row r="296" spans="1:2" ht="12.75" customHeight="1" x14ac:dyDescent="0.2">
      <c r="A296" s="242"/>
      <c r="B296" s="243"/>
    </row>
    <row r="297" spans="1:2" ht="12.75" customHeight="1" x14ac:dyDescent="0.2">
      <c r="A297" s="242"/>
      <c r="B297" s="243"/>
    </row>
    <row r="298" spans="1:2" ht="12.75" customHeight="1" x14ac:dyDescent="0.2">
      <c r="A298" s="242"/>
      <c r="B298" s="243"/>
    </row>
    <row r="299" spans="1:2" ht="12.75" customHeight="1" x14ac:dyDescent="0.2">
      <c r="A299" s="242"/>
      <c r="B299" s="243"/>
    </row>
    <row r="300" spans="1:2" ht="12.75" customHeight="1" x14ac:dyDescent="0.2">
      <c r="A300" s="242"/>
      <c r="B300" s="243"/>
    </row>
    <row r="301" spans="1:2" ht="12.75" customHeight="1" x14ac:dyDescent="0.2">
      <c r="A301" s="242"/>
      <c r="B301" s="243"/>
    </row>
    <row r="302" spans="1:2" ht="12.75" customHeight="1" x14ac:dyDescent="0.2">
      <c r="A302" s="242"/>
      <c r="B302" s="243"/>
    </row>
    <row r="303" spans="1:2" ht="12.75" customHeight="1" x14ac:dyDescent="0.2">
      <c r="A303" s="242"/>
      <c r="B303" s="243"/>
    </row>
    <row r="304" spans="1:2" ht="12.75" customHeight="1" x14ac:dyDescent="0.2">
      <c r="A304" s="242"/>
      <c r="B304" s="243"/>
    </row>
    <row r="305" spans="1:2" ht="12.75" customHeight="1" x14ac:dyDescent="0.2">
      <c r="A305" s="242"/>
      <c r="B305" s="243"/>
    </row>
    <row r="306" spans="1:2" ht="12.75" customHeight="1" x14ac:dyDescent="0.2">
      <c r="A306" s="242"/>
      <c r="B306" s="243"/>
    </row>
    <row r="307" spans="1:2" ht="12.75" customHeight="1" x14ac:dyDescent="0.2">
      <c r="A307" s="242"/>
      <c r="B307" s="243"/>
    </row>
    <row r="308" spans="1:2" ht="12.75" customHeight="1" x14ac:dyDescent="0.2">
      <c r="A308" s="242"/>
      <c r="B308" s="243"/>
    </row>
    <row r="309" spans="1:2" ht="12.75" customHeight="1" x14ac:dyDescent="0.2">
      <c r="A309" s="242"/>
      <c r="B309" s="243"/>
    </row>
    <row r="310" spans="1:2" ht="12.75" customHeight="1" x14ac:dyDescent="0.2">
      <c r="A310" s="242"/>
      <c r="B310" s="243"/>
    </row>
    <row r="311" spans="1:2" ht="12.75" customHeight="1" x14ac:dyDescent="0.2">
      <c r="A311" s="242"/>
      <c r="B311" s="243"/>
    </row>
    <row r="312" spans="1:2" ht="12.75" customHeight="1" x14ac:dyDescent="0.2">
      <c r="A312" s="242"/>
      <c r="B312" s="243"/>
    </row>
    <row r="313" spans="1:2" ht="12.75" customHeight="1" x14ac:dyDescent="0.2">
      <c r="A313" s="242"/>
      <c r="B313" s="243"/>
    </row>
    <row r="314" spans="1:2" ht="12.75" customHeight="1" x14ac:dyDescent="0.2">
      <c r="A314" s="242"/>
      <c r="B314" s="243"/>
    </row>
    <row r="315" spans="1:2" ht="12.75" customHeight="1" x14ac:dyDescent="0.2">
      <c r="A315" s="242"/>
      <c r="B315" s="243"/>
    </row>
    <row r="316" spans="1:2" ht="12.75" customHeight="1" x14ac:dyDescent="0.2">
      <c r="A316" s="242"/>
      <c r="B316" s="243"/>
    </row>
    <row r="317" spans="1:2" ht="12.75" customHeight="1" x14ac:dyDescent="0.2">
      <c r="A317" s="242"/>
      <c r="B317" s="243"/>
    </row>
    <row r="318" spans="1:2" ht="12.75" customHeight="1" x14ac:dyDescent="0.2">
      <c r="A318" s="242"/>
      <c r="B318" s="243"/>
    </row>
    <row r="319" spans="1:2" ht="12.75" customHeight="1" x14ac:dyDescent="0.2">
      <c r="A319" s="242"/>
      <c r="B319" s="243"/>
    </row>
    <row r="320" spans="1:2" ht="12.75" customHeight="1" x14ac:dyDescent="0.2">
      <c r="A320" s="242"/>
      <c r="B320" s="243"/>
    </row>
    <row r="321" spans="1:2" ht="12.75" customHeight="1" x14ac:dyDescent="0.2">
      <c r="A321" s="242"/>
      <c r="B321" s="243"/>
    </row>
    <row r="322" spans="1:2" ht="12.75" customHeight="1" x14ac:dyDescent="0.2">
      <c r="A322" s="242"/>
      <c r="B322" s="243"/>
    </row>
    <row r="323" spans="1:2" ht="12.75" customHeight="1" x14ac:dyDescent="0.2">
      <c r="A323" s="242"/>
      <c r="B323" s="243"/>
    </row>
    <row r="324" spans="1:2" ht="12.75" customHeight="1" x14ac:dyDescent="0.2">
      <c r="A324" s="242"/>
      <c r="B324" s="243"/>
    </row>
    <row r="325" spans="1:2" ht="12.75" customHeight="1" x14ac:dyDescent="0.2">
      <c r="A325" s="242"/>
      <c r="B325" s="243"/>
    </row>
    <row r="326" spans="1:2" ht="12.75" customHeight="1" x14ac:dyDescent="0.2">
      <c r="A326" s="242"/>
      <c r="B326" s="243"/>
    </row>
    <row r="327" spans="1:2" ht="12.75" customHeight="1" x14ac:dyDescent="0.2">
      <c r="A327" s="242"/>
      <c r="B327" s="243"/>
    </row>
    <row r="328" spans="1:2" ht="12.75" customHeight="1" x14ac:dyDescent="0.2">
      <c r="A328" s="242"/>
      <c r="B328" s="243"/>
    </row>
    <row r="329" spans="1:2" ht="12.75" customHeight="1" x14ac:dyDescent="0.2">
      <c r="A329" s="242"/>
      <c r="B329" s="243"/>
    </row>
    <row r="330" spans="1:2" ht="12.75" customHeight="1" x14ac:dyDescent="0.2">
      <c r="A330" s="242"/>
      <c r="B330" s="243"/>
    </row>
    <row r="331" spans="1:2" ht="12.75" customHeight="1" x14ac:dyDescent="0.2">
      <c r="A331" s="242"/>
      <c r="B331" s="243"/>
    </row>
    <row r="332" spans="1:2" ht="12.75" customHeight="1" x14ac:dyDescent="0.2">
      <c r="A332" s="242"/>
      <c r="B332" s="243"/>
    </row>
    <row r="333" spans="1:2" ht="12.75" customHeight="1" x14ac:dyDescent="0.2">
      <c r="A333" s="242"/>
      <c r="B333" s="243"/>
    </row>
    <row r="334" spans="1:2" ht="12.75" customHeight="1" x14ac:dyDescent="0.2">
      <c r="A334" s="242"/>
      <c r="B334" s="243"/>
    </row>
    <row r="335" spans="1:2" ht="12.75" customHeight="1" x14ac:dyDescent="0.2">
      <c r="A335" s="242"/>
      <c r="B335" s="243"/>
    </row>
    <row r="336" spans="1:2" ht="12.75" customHeight="1" x14ac:dyDescent="0.2">
      <c r="A336" s="242"/>
      <c r="B336" s="243"/>
    </row>
    <row r="337" spans="1:2" ht="12.75" customHeight="1" x14ac:dyDescent="0.2">
      <c r="A337" s="242"/>
      <c r="B337" s="243"/>
    </row>
    <row r="338" spans="1:2" ht="12.75" customHeight="1" x14ac:dyDescent="0.2">
      <c r="A338" s="242"/>
      <c r="B338" s="243"/>
    </row>
    <row r="339" spans="1:2" ht="12.75" customHeight="1" x14ac:dyDescent="0.2">
      <c r="A339" s="242"/>
      <c r="B339" s="243"/>
    </row>
    <row r="340" spans="1:2" ht="12.75" customHeight="1" x14ac:dyDescent="0.2">
      <c r="A340" s="242"/>
      <c r="B340" s="243"/>
    </row>
    <row r="341" spans="1:2" ht="12.75" customHeight="1" x14ac:dyDescent="0.2">
      <c r="A341" s="242"/>
      <c r="B341" s="243"/>
    </row>
    <row r="342" spans="1:2" ht="12.75" customHeight="1" x14ac:dyDescent="0.2">
      <c r="A342" s="242"/>
      <c r="B342" s="243"/>
    </row>
    <row r="343" spans="1:2" ht="12.75" customHeight="1" x14ac:dyDescent="0.2">
      <c r="A343" s="242"/>
      <c r="B343" s="243"/>
    </row>
    <row r="344" spans="1:2" ht="12.75" customHeight="1" x14ac:dyDescent="0.2">
      <c r="A344" s="242"/>
      <c r="B344" s="243"/>
    </row>
    <row r="345" spans="1:2" ht="12.75" customHeight="1" x14ac:dyDescent="0.2">
      <c r="A345" s="242"/>
      <c r="B345" s="243"/>
    </row>
    <row r="346" spans="1:2" ht="12.75" customHeight="1" x14ac:dyDescent="0.2">
      <c r="A346" s="242"/>
      <c r="B346" s="243"/>
    </row>
    <row r="347" spans="1:2" ht="12.75" customHeight="1" x14ac:dyDescent="0.2">
      <c r="A347" s="242"/>
      <c r="B347" s="243"/>
    </row>
    <row r="348" spans="1:2" ht="12.75" customHeight="1" x14ac:dyDescent="0.2">
      <c r="A348" s="242"/>
      <c r="B348" s="243"/>
    </row>
    <row r="349" spans="1:2" ht="12.75" customHeight="1" x14ac:dyDescent="0.2">
      <c r="A349" s="242"/>
      <c r="B349" s="243"/>
    </row>
    <row r="350" spans="1:2" ht="12.75" customHeight="1" x14ac:dyDescent="0.2">
      <c r="A350" s="242"/>
      <c r="B350" s="243"/>
    </row>
    <row r="351" spans="1:2" ht="12.75" customHeight="1" x14ac:dyDescent="0.2">
      <c r="A351" s="242"/>
      <c r="B351" s="243"/>
    </row>
    <row r="352" spans="1:2" ht="12.75" customHeight="1" x14ac:dyDescent="0.2">
      <c r="A352" s="242"/>
      <c r="B352" s="243"/>
    </row>
    <row r="353" spans="1:2" ht="12.75" customHeight="1" x14ac:dyDescent="0.2">
      <c r="A353" s="242"/>
      <c r="B353" s="243"/>
    </row>
    <row r="354" spans="1:2" ht="12.75" customHeight="1" x14ac:dyDescent="0.2">
      <c r="A354" s="242"/>
      <c r="B354" s="243"/>
    </row>
    <row r="355" spans="1:2" ht="12.75" customHeight="1" x14ac:dyDescent="0.2">
      <c r="A355" s="242"/>
      <c r="B355" s="243"/>
    </row>
    <row r="356" spans="1:2" ht="12.75" customHeight="1" x14ac:dyDescent="0.2">
      <c r="A356" s="242"/>
      <c r="B356" s="243"/>
    </row>
    <row r="357" spans="1:2" ht="12.75" customHeight="1" x14ac:dyDescent="0.2">
      <c r="A357" s="242"/>
      <c r="B357" s="243"/>
    </row>
    <row r="358" spans="1:2" ht="12.75" customHeight="1" x14ac:dyDescent="0.2">
      <c r="A358" s="242"/>
      <c r="B358" s="243"/>
    </row>
    <row r="359" spans="1:2" ht="12.75" customHeight="1" x14ac:dyDescent="0.2">
      <c r="A359" s="242"/>
      <c r="B359" s="243"/>
    </row>
    <row r="360" spans="1:2" ht="12.75" customHeight="1" x14ac:dyDescent="0.2">
      <c r="A360" s="242"/>
      <c r="B360" s="243"/>
    </row>
    <row r="361" spans="1:2" ht="12.75" customHeight="1" x14ac:dyDescent="0.2">
      <c r="A361" s="242"/>
      <c r="B361" s="243"/>
    </row>
    <row r="362" spans="1:2" ht="12.75" customHeight="1" x14ac:dyDescent="0.2">
      <c r="A362" s="242"/>
      <c r="B362" s="243"/>
    </row>
    <row r="363" spans="1:2" ht="12.75" customHeight="1" x14ac:dyDescent="0.2">
      <c r="A363" s="242"/>
      <c r="B363" s="243"/>
    </row>
    <row r="364" spans="1:2" ht="12.75" customHeight="1" x14ac:dyDescent="0.2">
      <c r="A364" s="242"/>
      <c r="B364" s="243"/>
    </row>
    <row r="365" spans="1:2" ht="12.75" customHeight="1" x14ac:dyDescent="0.2">
      <c r="A365" s="242"/>
      <c r="B365" s="243"/>
    </row>
    <row r="366" spans="1:2" ht="12.75" customHeight="1" x14ac:dyDescent="0.2">
      <c r="A366" s="242"/>
      <c r="B366" s="243"/>
    </row>
    <row r="367" spans="1:2" ht="12.75" customHeight="1" x14ac:dyDescent="0.2">
      <c r="A367" s="242"/>
      <c r="B367" s="243"/>
    </row>
    <row r="368" spans="1:2" ht="12.75" customHeight="1" x14ac:dyDescent="0.2">
      <c r="A368" s="242"/>
      <c r="B368" s="243"/>
    </row>
    <row r="369" spans="1:2" ht="12.75" customHeight="1" x14ac:dyDescent="0.2">
      <c r="A369" s="242"/>
      <c r="B369" s="243"/>
    </row>
    <row r="370" spans="1:2" ht="12.75" customHeight="1" x14ac:dyDescent="0.2">
      <c r="A370" s="242"/>
      <c r="B370" s="243"/>
    </row>
    <row r="371" spans="1:2" ht="12.75" customHeight="1" x14ac:dyDescent="0.2">
      <c r="A371" s="242"/>
      <c r="B371" s="243"/>
    </row>
    <row r="372" spans="1:2" ht="12.75" customHeight="1" x14ac:dyDescent="0.2">
      <c r="A372" s="242"/>
      <c r="B372" s="243"/>
    </row>
    <row r="373" spans="1:2" ht="12.75" customHeight="1" x14ac:dyDescent="0.2">
      <c r="A373" s="242"/>
      <c r="B373" s="243"/>
    </row>
    <row r="374" spans="1:2" ht="12.75" customHeight="1" x14ac:dyDescent="0.2">
      <c r="A374" s="242"/>
      <c r="B374" s="243"/>
    </row>
    <row r="375" spans="1:2" ht="12.75" customHeight="1" x14ac:dyDescent="0.2">
      <c r="A375" s="242"/>
      <c r="B375" s="243"/>
    </row>
    <row r="376" spans="1:2" ht="12.75" customHeight="1" x14ac:dyDescent="0.2">
      <c r="A376" s="242"/>
      <c r="B376" s="243"/>
    </row>
    <row r="377" spans="1:2" ht="12.75" customHeight="1" x14ac:dyDescent="0.2">
      <c r="A377" s="242"/>
      <c r="B377" s="243"/>
    </row>
    <row r="378" spans="1:2" ht="12.75" customHeight="1" x14ac:dyDescent="0.2">
      <c r="A378" s="242"/>
      <c r="B378" s="243"/>
    </row>
    <row r="379" spans="1:2" ht="12.75" customHeight="1" x14ac:dyDescent="0.2">
      <c r="A379" s="242"/>
      <c r="B379" s="243"/>
    </row>
    <row r="380" spans="1:2" ht="12.75" customHeight="1" x14ac:dyDescent="0.2">
      <c r="A380" s="242"/>
      <c r="B380" s="243"/>
    </row>
    <row r="381" spans="1:2" ht="12.75" customHeight="1" x14ac:dyDescent="0.2">
      <c r="A381" s="242"/>
      <c r="B381" s="243"/>
    </row>
    <row r="382" spans="1:2" ht="12.75" customHeight="1" x14ac:dyDescent="0.2">
      <c r="A382" s="242"/>
      <c r="B382" s="243"/>
    </row>
    <row r="383" spans="1:2" ht="12.75" customHeight="1" x14ac:dyDescent="0.2">
      <c r="A383" s="242"/>
      <c r="B383" s="243"/>
    </row>
    <row r="384" spans="1:2" ht="12.75" customHeight="1" x14ac:dyDescent="0.2">
      <c r="A384" s="242"/>
      <c r="B384" s="243"/>
    </row>
    <row r="385" spans="1:2" ht="12.75" customHeight="1" x14ac:dyDescent="0.2">
      <c r="A385" s="242"/>
      <c r="B385" s="243"/>
    </row>
    <row r="386" spans="1:2" ht="12.75" customHeight="1" x14ac:dyDescent="0.2">
      <c r="A386" s="242"/>
      <c r="B386" s="243"/>
    </row>
    <row r="387" spans="1:2" ht="12.75" customHeight="1" x14ac:dyDescent="0.2">
      <c r="A387" s="242"/>
      <c r="B387" s="243"/>
    </row>
    <row r="388" spans="1:2" ht="12.75" customHeight="1" x14ac:dyDescent="0.2">
      <c r="A388" s="242"/>
      <c r="B388" s="243"/>
    </row>
    <row r="389" spans="1:2" ht="12.75" customHeight="1" x14ac:dyDescent="0.2">
      <c r="A389" s="242"/>
      <c r="B389" s="243"/>
    </row>
    <row r="390" spans="1:2" ht="12.75" customHeight="1" x14ac:dyDescent="0.2">
      <c r="A390" s="242"/>
      <c r="B390" s="243"/>
    </row>
    <row r="391" spans="1:2" ht="12.75" customHeight="1" x14ac:dyDescent="0.2">
      <c r="A391" s="242"/>
      <c r="B391" s="243"/>
    </row>
    <row r="392" spans="1:2" ht="12.75" customHeight="1" x14ac:dyDescent="0.2">
      <c r="A392" s="242"/>
      <c r="B392" s="243"/>
    </row>
    <row r="393" spans="1:2" ht="12.75" customHeight="1" x14ac:dyDescent="0.2">
      <c r="A393" s="242"/>
      <c r="B393" s="243"/>
    </row>
    <row r="394" spans="1:2" ht="12.75" customHeight="1" x14ac:dyDescent="0.2">
      <c r="A394" s="242"/>
      <c r="B394" s="243"/>
    </row>
    <row r="395" spans="1:2" ht="12.75" customHeight="1" x14ac:dyDescent="0.2">
      <c r="A395" s="242"/>
      <c r="B395" s="243"/>
    </row>
    <row r="396" spans="1:2" ht="12.75" customHeight="1" x14ac:dyDescent="0.2">
      <c r="A396" s="242"/>
      <c r="B396" s="243"/>
    </row>
    <row r="397" spans="1:2" ht="12.75" customHeight="1" x14ac:dyDescent="0.2">
      <c r="A397" s="242"/>
      <c r="B397" s="243"/>
    </row>
    <row r="398" spans="1:2" ht="12.75" customHeight="1" x14ac:dyDescent="0.2">
      <c r="A398" s="242"/>
      <c r="B398" s="243"/>
    </row>
    <row r="399" spans="1:2" ht="12.75" customHeight="1" x14ac:dyDescent="0.2">
      <c r="A399" s="242"/>
      <c r="B399" s="243"/>
    </row>
    <row r="400" spans="1:2" ht="12.75" customHeight="1" x14ac:dyDescent="0.2">
      <c r="A400" s="242"/>
      <c r="B400" s="243"/>
    </row>
    <row r="401" spans="1:2" ht="12.75" customHeight="1" x14ac:dyDescent="0.2">
      <c r="A401" s="242"/>
      <c r="B401" s="243"/>
    </row>
    <row r="402" spans="1:2" ht="12.75" customHeight="1" x14ac:dyDescent="0.2">
      <c r="A402" s="242"/>
      <c r="B402" s="243"/>
    </row>
    <row r="403" spans="1:2" ht="12.75" customHeight="1" x14ac:dyDescent="0.2">
      <c r="A403" s="242"/>
      <c r="B403" s="243"/>
    </row>
    <row r="404" spans="1:2" ht="12.75" customHeight="1" x14ac:dyDescent="0.2">
      <c r="A404" s="242"/>
      <c r="B404" s="243"/>
    </row>
    <row r="405" spans="1:2" ht="12.75" customHeight="1" x14ac:dyDescent="0.2">
      <c r="A405" s="242"/>
      <c r="B405" s="243"/>
    </row>
    <row r="406" spans="1:2" ht="12.75" customHeight="1" x14ac:dyDescent="0.2">
      <c r="A406" s="242"/>
      <c r="B406" s="243"/>
    </row>
    <row r="407" spans="1:2" ht="12.75" customHeight="1" x14ac:dyDescent="0.2">
      <c r="A407" s="242"/>
      <c r="B407" s="243"/>
    </row>
    <row r="408" spans="1:2" ht="12.75" customHeight="1" x14ac:dyDescent="0.2">
      <c r="A408" s="242"/>
      <c r="B408" s="243"/>
    </row>
    <row r="409" spans="1:2" ht="12.75" customHeight="1" x14ac:dyDescent="0.2">
      <c r="A409" s="242"/>
      <c r="B409" s="243"/>
    </row>
    <row r="410" spans="1:2" ht="12.75" customHeight="1" x14ac:dyDescent="0.2">
      <c r="A410" s="242"/>
      <c r="B410" s="243"/>
    </row>
    <row r="411" spans="1:2" ht="12.75" customHeight="1" x14ac:dyDescent="0.2">
      <c r="A411" s="242"/>
      <c r="B411" s="243"/>
    </row>
    <row r="412" spans="1:2" ht="12.75" customHeight="1" x14ac:dyDescent="0.2">
      <c r="A412" s="242"/>
      <c r="B412" s="243"/>
    </row>
    <row r="413" spans="1:2" ht="12.75" customHeight="1" x14ac:dyDescent="0.2">
      <c r="A413" s="242"/>
      <c r="B413" s="243"/>
    </row>
    <row r="414" spans="1:2" ht="12.75" customHeight="1" x14ac:dyDescent="0.2">
      <c r="A414" s="242"/>
      <c r="B414" s="243"/>
    </row>
    <row r="415" spans="1:2" ht="12.75" customHeight="1" x14ac:dyDescent="0.2">
      <c r="A415" s="242"/>
      <c r="B415" s="243"/>
    </row>
    <row r="416" spans="1:2" ht="12.75" customHeight="1" x14ac:dyDescent="0.2">
      <c r="A416" s="242"/>
      <c r="B416" s="243"/>
    </row>
    <row r="417" spans="1:2" ht="12.75" customHeight="1" x14ac:dyDescent="0.2">
      <c r="A417" s="242"/>
      <c r="B417" s="243"/>
    </row>
    <row r="418" spans="1:2" ht="12.75" customHeight="1" x14ac:dyDescent="0.2">
      <c r="A418" s="242"/>
      <c r="B418" s="243"/>
    </row>
    <row r="419" spans="1:2" ht="12.75" customHeight="1" x14ac:dyDescent="0.2">
      <c r="A419" s="242"/>
      <c r="B419" s="243"/>
    </row>
    <row r="420" spans="1:2" ht="12.75" customHeight="1" x14ac:dyDescent="0.2">
      <c r="A420" s="242"/>
      <c r="B420" s="243"/>
    </row>
    <row r="421" spans="1:2" ht="12.75" customHeight="1" x14ac:dyDescent="0.2">
      <c r="A421" s="242"/>
      <c r="B421" s="243"/>
    </row>
    <row r="422" spans="1:2" ht="12.75" customHeight="1" x14ac:dyDescent="0.2">
      <c r="A422" s="242"/>
      <c r="B422" s="243"/>
    </row>
    <row r="423" spans="1:2" ht="12.75" customHeight="1" x14ac:dyDescent="0.2">
      <c r="A423" s="242"/>
      <c r="B423" s="243"/>
    </row>
    <row r="424" spans="1:2" ht="12.75" customHeight="1" x14ac:dyDescent="0.2">
      <c r="A424" s="242"/>
      <c r="B424" s="243"/>
    </row>
    <row r="425" spans="1:2" ht="12.75" customHeight="1" x14ac:dyDescent="0.2">
      <c r="A425" s="242"/>
      <c r="B425" s="243"/>
    </row>
    <row r="426" spans="1:2" ht="12.75" customHeight="1" x14ac:dyDescent="0.2">
      <c r="A426" s="242"/>
      <c r="B426" s="243"/>
    </row>
    <row r="427" spans="1:2" ht="12.75" customHeight="1" x14ac:dyDescent="0.2">
      <c r="A427" s="242"/>
      <c r="B427" s="243"/>
    </row>
    <row r="428" spans="1:2" ht="12.75" customHeight="1" x14ac:dyDescent="0.2">
      <c r="A428" s="242"/>
      <c r="B428" s="243"/>
    </row>
    <row r="429" spans="1:2" ht="12.75" customHeight="1" x14ac:dyDescent="0.2">
      <c r="A429" s="242"/>
      <c r="B429" s="243"/>
    </row>
    <row r="430" spans="1:2" ht="12.75" customHeight="1" x14ac:dyDescent="0.2">
      <c r="A430" s="242"/>
      <c r="B430" s="243"/>
    </row>
    <row r="431" spans="1:2" ht="12.75" customHeight="1" x14ac:dyDescent="0.2">
      <c r="A431" s="242"/>
      <c r="B431" s="243"/>
    </row>
    <row r="432" spans="1:2" ht="12.75" customHeight="1" x14ac:dyDescent="0.2">
      <c r="A432" s="242"/>
      <c r="B432" s="243"/>
    </row>
    <row r="433" spans="1:2" ht="12.75" customHeight="1" x14ac:dyDescent="0.2">
      <c r="A433" s="242"/>
      <c r="B433" s="243"/>
    </row>
    <row r="434" spans="1:2" ht="12.75" customHeight="1" x14ac:dyDescent="0.2">
      <c r="A434" s="242"/>
      <c r="B434" s="243"/>
    </row>
    <row r="435" spans="1:2" ht="12.75" customHeight="1" x14ac:dyDescent="0.2">
      <c r="A435" s="242"/>
      <c r="B435" s="243"/>
    </row>
    <row r="436" spans="1:2" ht="12.75" customHeight="1" x14ac:dyDescent="0.2">
      <c r="A436" s="242"/>
      <c r="B436" s="243"/>
    </row>
    <row r="437" spans="1:2" ht="12.75" customHeight="1" x14ac:dyDescent="0.2">
      <c r="A437" s="242"/>
      <c r="B437" s="243"/>
    </row>
    <row r="438" spans="1:2" ht="12.75" customHeight="1" x14ac:dyDescent="0.2">
      <c r="A438" s="242"/>
      <c r="B438" s="243"/>
    </row>
    <row r="439" spans="1:2" ht="12.75" customHeight="1" x14ac:dyDescent="0.2">
      <c r="A439" s="242"/>
      <c r="B439" s="243"/>
    </row>
    <row r="440" spans="1:2" ht="12.75" customHeight="1" x14ac:dyDescent="0.2">
      <c r="A440" s="242"/>
      <c r="B440" s="243"/>
    </row>
    <row r="441" spans="1:2" ht="12.75" customHeight="1" x14ac:dyDescent="0.2">
      <c r="A441" s="242"/>
      <c r="B441" s="243"/>
    </row>
    <row r="442" spans="1:2" ht="12.75" customHeight="1" x14ac:dyDescent="0.2">
      <c r="A442" s="242"/>
      <c r="B442" s="243"/>
    </row>
    <row r="443" spans="1:2" ht="12.75" customHeight="1" x14ac:dyDescent="0.2">
      <c r="A443" s="242"/>
      <c r="B443" s="243"/>
    </row>
    <row r="444" spans="1:2" ht="12.75" customHeight="1" x14ac:dyDescent="0.2">
      <c r="A444" s="242"/>
      <c r="B444" s="243"/>
    </row>
    <row r="445" spans="1:2" ht="12.75" customHeight="1" x14ac:dyDescent="0.2">
      <c r="A445" s="242"/>
      <c r="B445" s="243"/>
    </row>
    <row r="446" spans="1:2" ht="12.75" customHeight="1" x14ac:dyDescent="0.2">
      <c r="A446" s="242"/>
      <c r="B446" s="243"/>
    </row>
    <row r="447" spans="1:2" ht="12.75" customHeight="1" x14ac:dyDescent="0.2">
      <c r="A447" s="242"/>
      <c r="B447" s="243"/>
    </row>
    <row r="448" spans="1:2" ht="12.75" customHeight="1" x14ac:dyDescent="0.2">
      <c r="A448" s="242"/>
      <c r="B448" s="243"/>
    </row>
    <row r="449" spans="1:2" ht="12.75" customHeight="1" x14ac:dyDescent="0.2">
      <c r="A449" s="242"/>
      <c r="B449" s="243"/>
    </row>
    <row r="450" spans="1:2" ht="12.75" customHeight="1" x14ac:dyDescent="0.2">
      <c r="A450" s="242"/>
      <c r="B450" s="243"/>
    </row>
    <row r="451" spans="1:2" ht="12.75" customHeight="1" x14ac:dyDescent="0.2">
      <c r="A451" s="242"/>
      <c r="B451" s="243"/>
    </row>
    <row r="452" spans="1:2" ht="12.75" customHeight="1" x14ac:dyDescent="0.2">
      <c r="A452" s="242"/>
      <c r="B452" s="243"/>
    </row>
    <row r="453" spans="1:2" ht="12.75" customHeight="1" x14ac:dyDescent="0.2">
      <c r="A453" s="242"/>
      <c r="B453" s="243"/>
    </row>
    <row r="454" spans="1:2" ht="12.75" customHeight="1" x14ac:dyDescent="0.2">
      <c r="A454" s="242"/>
      <c r="B454" s="243"/>
    </row>
    <row r="455" spans="1:2" ht="12.75" customHeight="1" x14ac:dyDescent="0.2">
      <c r="A455" s="242"/>
      <c r="B455" s="243"/>
    </row>
    <row r="456" spans="1:2" ht="12.75" customHeight="1" x14ac:dyDescent="0.2">
      <c r="A456" s="242"/>
      <c r="B456" s="243"/>
    </row>
    <row r="457" spans="1:2" ht="12.75" customHeight="1" x14ac:dyDescent="0.2">
      <c r="A457" s="242"/>
      <c r="B457" s="243"/>
    </row>
    <row r="458" spans="1:2" ht="12.75" customHeight="1" x14ac:dyDescent="0.2">
      <c r="A458" s="242"/>
      <c r="B458" s="243"/>
    </row>
    <row r="459" spans="1:2" ht="12.75" customHeight="1" x14ac:dyDescent="0.2">
      <c r="A459" s="242"/>
      <c r="B459" s="243"/>
    </row>
    <row r="460" spans="1:2" ht="12.75" customHeight="1" x14ac:dyDescent="0.2">
      <c r="A460" s="242"/>
      <c r="B460" s="243"/>
    </row>
    <row r="461" spans="1:2" ht="12.75" customHeight="1" x14ac:dyDescent="0.2">
      <c r="A461" s="242"/>
      <c r="B461" s="243"/>
    </row>
    <row r="462" spans="1:2" ht="12.75" customHeight="1" x14ac:dyDescent="0.2">
      <c r="A462" s="242"/>
      <c r="B462" s="243"/>
    </row>
    <row r="463" spans="1:2" ht="12.75" customHeight="1" x14ac:dyDescent="0.2">
      <c r="A463" s="242"/>
      <c r="B463" s="243"/>
    </row>
    <row r="464" spans="1:2" ht="12.75" customHeight="1" x14ac:dyDescent="0.2">
      <c r="A464" s="242"/>
      <c r="B464" s="243"/>
    </row>
    <row r="465" spans="1:2" ht="12.75" customHeight="1" x14ac:dyDescent="0.2">
      <c r="A465" s="242"/>
      <c r="B465" s="243"/>
    </row>
    <row r="466" spans="1:2" ht="12.75" customHeight="1" x14ac:dyDescent="0.2">
      <c r="A466" s="242"/>
      <c r="B466" s="243"/>
    </row>
    <row r="467" spans="1:2" ht="12.75" customHeight="1" x14ac:dyDescent="0.2">
      <c r="A467" s="242"/>
      <c r="B467" s="243"/>
    </row>
    <row r="468" spans="1:2" ht="12.75" customHeight="1" x14ac:dyDescent="0.2">
      <c r="A468" s="242"/>
      <c r="B468" s="243"/>
    </row>
    <row r="469" spans="1:2" ht="12.75" customHeight="1" x14ac:dyDescent="0.2">
      <c r="A469" s="242"/>
      <c r="B469" s="243"/>
    </row>
    <row r="470" spans="1:2" ht="12.75" customHeight="1" x14ac:dyDescent="0.2">
      <c r="A470" s="242"/>
      <c r="B470" s="243"/>
    </row>
    <row r="471" spans="1:2" ht="12.75" customHeight="1" x14ac:dyDescent="0.2">
      <c r="A471" s="242"/>
      <c r="B471" s="243"/>
    </row>
    <row r="472" spans="1:2" ht="12.75" customHeight="1" x14ac:dyDescent="0.2">
      <c r="A472" s="242"/>
      <c r="B472" s="243"/>
    </row>
    <row r="473" spans="1:2" ht="12.75" customHeight="1" x14ac:dyDescent="0.2">
      <c r="A473" s="242"/>
      <c r="B473" s="243"/>
    </row>
    <row r="474" spans="1:2" ht="12.75" customHeight="1" x14ac:dyDescent="0.2">
      <c r="A474" s="242"/>
      <c r="B474" s="243"/>
    </row>
    <row r="475" spans="1:2" ht="12.75" customHeight="1" x14ac:dyDescent="0.2">
      <c r="A475" s="242"/>
      <c r="B475" s="243"/>
    </row>
    <row r="476" spans="1:2" ht="12.75" customHeight="1" x14ac:dyDescent="0.2">
      <c r="A476" s="242"/>
      <c r="B476" s="243"/>
    </row>
    <row r="477" spans="1:2" ht="12.75" customHeight="1" x14ac:dyDescent="0.2">
      <c r="A477" s="242"/>
      <c r="B477" s="243"/>
    </row>
    <row r="478" spans="1:2" ht="12.75" customHeight="1" x14ac:dyDescent="0.2">
      <c r="A478" s="242"/>
      <c r="B478" s="243"/>
    </row>
    <row r="479" spans="1:2" ht="12.75" customHeight="1" x14ac:dyDescent="0.2">
      <c r="A479" s="242"/>
      <c r="B479" s="243"/>
    </row>
    <row r="480" spans="1:2" ht="12.75" customHeight="1" x14ac:dyDescent="0.2">
      <c r="A480" s="242"/>
      <c r="B480" s="243"/>
    </row>
    <row r="481" spans="1:2" ht="12.75" customHeight="1" x14ac:dyDescent="0.2">
      <c r="A481" s="242"/>
      <c r="B481" s="243"/>
    </row>
    <row r="482" spans="1:2" ht="12.75" customHeight="1" x14ac:dyDescent="0.2">
      <c r="A482" s="242"/>
      <c r="B482" s="243"/>
    </row>
    <row r="483" spans="1:2" ht="12.75" customHeight="1" x14ac:dyDescent="0.2">
      <c r="A483" s="242"/>
      <c r="B483" s="243"/>
    </row>
    <row r="484" spans="1:2" ht="12.75" customHeight="1" x14ac:dyDescent="0.2">
      <c r="A484" s="242"/>
      <c r="B484" s="243"/>
    </row>
    <row r="485" spans="1:2" ht="12.75" customHeight="1" x14ac:dyDescent="0.2">
      <c r="A485" s="242"/>
      <c r="B485" s="243"/>
    </row>
    <row r="486" spans="1:2" ht="12.75" customHeight="1" x14ac:dyDescent="0.2">
      <c r="A486" s="242"/>
      <c r="B486" s="243"/>
    </row>
    <row r="487" spans="1:2" ht="12.75" customHeight="1" x14ac:dyDescent="0.2">
      <c r="A487" s="242"/>
      <c r="B487" s="243"/>
    </row>
    <row r="488" spans="1:2" ht="12.75" customHeight="1" x14ac:dyDescent="0.2">
      <c r="A488" s="242"/>
      <c r="B488" s="243"/>
    </row>
    <row r="489" spans="1:2" ht="12.75" customHeight="1" x14ac:dyDescent="0.2">
      <c r="A489" s="242"/>
      <c r="B489" s="243"/>
    </row>
    <row r="490" spans="1:2" ht="12.75" customHeight="1" x14ac:dyDescent="0.2">
      <c r="A490" s="242"/>
      <c r="B490" s="243"/>
    </row>
    <row r="491" spans="1:2" ht="12.75" customHeight="1" x14ac:dyDescent="0.2">
      <c r="A491" s="242"/>
      <c r="B491" s="243"/>
    </row>
    <row r="492" spans="1:2" ht="12.75" customHeight="1" x14ac:dyDescent="0.2">
      <c r="A492" s="242"/>
      <c r="B492" s="243"/>
    </row>
    <row r="493" spans="1:2" ht="12.75" customHeight="1" x14ac:dyDescent="0.2">
      <c r="A493" s="242"/>
      <c r="B493" s="243"/>
    </row>
    <row r="494" spans="1:2" ht="12.75" customHeight="1" x14ac:dyDescent="0.2">
      <c r="A494" s="242"/>
      <c r="B494" s="243"/>
    </row>
    <row r="495" spans="1:2" ht="12.75" customHeight="1" x14ac:dyDescent="0.2">
      <c r="A495" s="242"/>
      <c r="B495" s="243"/>
    </row>
    <row r="496" spans="1:2" ht="12.75" customHeight="1" x14ac:dyDescent="0.2">
      <c r="A496" s="242"/>
      <c r="B496" s="243"/>
    </row>
    <row r="497" spans="1:2" ht="12.75" customHeight="1" x14ac:dyDescent="0.2">
      <c r="A497" s="242"/>
      <c r="B497" s="243"/>
    </row>
    <row r="498" spans="1:2" ht="12.75" customHeight="1" x14ac:dyDescent="0.2">
      <c r="A498" s="242"/>
      <c r="B498" s="243"/>
    </row>
    <row r="499" spans="1:2" ht="12.75" customHeight="1" x14ac:dyDescent="0.2">
      <c r="A499" s="242"/>
      <c r="B499" s="243"/>
    </row>
    <row r="500" spans="1:2" ht="12.75" customHeight="1" x14ac:dyDescent="0.2">
      <c r="A500" s="242"/>
      <c r="B500" s="243"/>
    </row>
    <row r="501" spans="1:2" ht="12.75" customHeight="1" x14ac:dyDescent="0.2">
      <c r="A501" s="242"/>
      <c r="B501" s="243"/>
    </row>
    <row r="502" spans="1:2" ht="12.75" customHeight="1" x14ac:dyDescent="0.2">
      <c r="A502" s="242"/>
      <c r="B502" s="243"/>
    </row>
    <row r="503" spans="1:2" ht="12.75" customHeight="1" x14ac:dyDescent="0.2">
      <c r="A503" s="242"/>
      <c r="B503" s="243"/>
    </row>
    <row r="504" spans="1:2" ht="12.75" customHeight="1" x14ac:dyDescent="0.2">
      <c r="A504" s="242"/>
      <c r="B504" s="243"/>
    </row>
    <row r="505" spans="1:2" ht="12.75" customHeight="1" x14ac:dyDescent="0.2">
      <c r="A505" s="242"/>
      <c r="B505" s="243"/>
    </row>
    <row r="506" spans="1:2" ht="12.75" customHeight="1" x14ac:dyDescent="0.2">
      <c r="A506" s="242"/>
      <c r="B506" s="243"/>
    </row>
    <row r="507" spans="1:2" ht="12.75" customHeight="1" x14ac:dyDescent="0.2">
      <c r="A507" s="242"/>
      <c r="B507" s="243"/>
    </row>
    <row r="508" spans="1:2" ht="12.75" customHeight="1" x14ac:dyDescent="0.2">
      <c r="A508" s="242"/>
      <c r="B508" s="243"/>
    </row>
    <row r="509" spans="1:2" ht="12.75" customHeight="1" x14ac:dyDescent="0.2">
      <c r="A509" s="242"/>
      <c r="B509" s="243"/>
    </row>
    <row r="510" spans="1:2" ht="12.75" customHeight="1" x14ac:dyDescent="0.2">
      <c r="A510" s="242"/>
      <c r="B510" s="243"/>
    </row>
    <row r="511" spans="1:2" ht="12.75" customHeight="1" x14ac:dyDescent="0.2">
      <c r="A511" s="242"/>
      <c r="B511" s="243"/>
    </row>
    <row r="512" spans="1:2" ht="12.75" customHeight="1" x14ac:dyDescent="0.2">
      <c r="A512" s="242"/>
      <c r="B512" s="243"/>
    </row>
    <row r="513" spans="1:2" ht="12.75" customHeight="1" x14ac:dyDescent="0.2">
      <c r="A513" s="242"/>
      <c r="B513" s="243"/>
    </row>
    <row r="514" spans="1:2" ht="12.75" customHeight="1" x14ac:dyDescent="0.2">
      <c r="A514" s="242"/>
      <c r="B514" s="243"/>
    </row>
    <row r="515" spans="1:2" ht="12.75" customHeight="1" x14ac:dyDescent="0.2">
      <c r="A515" s="242"/>
      <c r="B515" s="243"/>
    </row>
    <row r="516" spans="1:2" ht="12.75" customHeight="1" x14ac:dyDescent="0.2">
      <c r="A516" s="242"/>
      <c r="B516" s="243"/>
    </row>
    <row r="517" spans="1:2" ht="12.75" customHeight="1" x14ac:dyDescent="0.2">
      <c r="A517" s="242"/>
      <c r="B517" s="243"/>
    </row>
    <row r="518" spans="1:2" ht="12.75" customHeight="1" x14ac:dyDescent="0.2">
      <c r="A518" s="242"/>
      <c r="B518" s="243"/>
    </row>
    <row r="519" spans="1:2" ht="12.75" customHeight="1" x14ac:dyDescent="0.2">
      <c r="A519" s="242"/>
      <c r="B519" s="243"/>
    </row>
    <row r="520" spans="1:2" ht="12.75" customHeight="1" x14ac:dyDescent="0.2">
      <c r="A520" s="242"/>
      <c r="B520" s="243"/>
    </row>
    <row r="521" spans="1:2" ht="12.75" customHeight="1" x14ac:dyDescent="0.2">
      <c r="A521" s="242"/>
      <c r="B521" s="243"/>
    </row>
    <row r="522" spans="1:2" ht="12.75" customHeight="1" x14ac:dyDescent="0.2">
      <c r="A522" s="242"/>
      <c r="B522" s="243"/>
    </row>
    <row r="523" spans="1:2" ht="12.75" customHeight="1" x14ac:dyDescent="0.2">
      <c r="A523" s="242"/>
      <c r="B523" s="243"/>
    </row>
    <row r="524" spans="1:2" ht="12.75" customHeight="1" x14ac:dyDescent="0.2">
      <c r="A524" s="242"/>
      <c r="B524" s="243"/>
    </row>
    <row r="525" spans="1:2" ht="12.75" customHeight="1" x14ac:dyDescent="0.2">
      <c r="A525" s="242"/>
      <c r="B525" s="243"/>
    </row>
    <row r="526" spans="1:2" ht="12.75" customHeight="1" x14ac:dyDescent="0.2">
      <c r="A526" s="242"/>
      <c r="B526" s="243"/>
    </row>
    <row r="527" spans="1:2" ht="12.75" customHeight="1" x14ac:dyDescent="0.2">
      <c r="A527" s="242"/>
      <c r="B527" s="243"/>
    </row>
    <row r="528" spans="1:2" ht="12.75" customHeight="1" x14ac:dyDescent="0.2">
      <c r="A528" s="242"/>
      <c r="B528" s="243"/>
    </row>
    <row r="529" spans="1:2" ht="12.75" customHeight="1" x14ac:dyDescent="0.2">
      <c r="A529" s="242"/>
      <c r="B529" s="243"/>
    </row>
    <row r="530" spans="1:2" ht="12.75" customHeight="1" x14ac:dyDescent="0.2">
      <c r="A530" s="242"/>
      <c r="B530" s="243"/>
    </row>
    <row r="531" spans="1:2" ht="12.75" customHeight="1" x14ac:dyDescent="0.2">
      <c r="A531" s="242"/>
      <c r="B531" s="243"/>
    </row>
    <row r="532" spans="1:2" ht="12.75" customHeight="1" x14ac:dyDescent="0.2">
      <c r="A532" s="242"/>
      <c r="B532" s="243"/>
    </row>
    <row r="533" spans="1:2" ht="12.75" customHeight="1" x14ac:dyDescent="0.2">
      <c r="A533" s="242"/>
      <c r="B533" s="243"/>
    </row>
    <row r="534" spans="1:2" ht="12.75" customHeight="1" x14ac:dyDescent="0.2">
      <c r="A534" s="242"/>
      <c r="B534" s="243"/>
    </row>
    <row r="535" spans="1:2" ht="12.75" customHeight="1" x14ac:dyDescent="0.2">
      <c r="A535" s="242"/>
      <c r="B535" s="243"/>
    </row>
    <row r="536" spans="1:2" ht="12.75" customHeight="1" x14ac:dyDescent="0.2">
      <c r="A536" s="242"/>
      <c r="B536" s="243"/>
    </row>
    <row r="537" spans="1:2" ht="12.75" customHeight="1" x14ac:dyDescent="0.2">
      <c r="A537" s="242"/>
      <c r="B537" s="243"/>
    </row>
    <row r="538" spans="1:2" ht="12.75" customHeight="1" x14ac:dyDescent="0.2">
      <c r="A538" s="242"/>
      <c r="B538" s="243"/>
    </row>
    <row r="539" spans="1:2" ht="12.75" customHeight="1" x14ac:dyDescent="0.2">
      <c r="A539" s="242"/>
      <c r="B539" s="243"/>
    </row>
    <row r="540" spans="1:2" ht="12.75" customHeight="1" x14ac:dyDescent="0.2">
      <c r="A540" s="242"/>
      <c r="B540" s="243"/>
    </row>
    <row r="541" spans="1:2" ht="12.75" customHeight="1" x14ac:dyDescent="0.2">
      <c r="A541" s="242"/>
      <c r="B541" s="243"/>
    </row>
    <row r="542" spans="1:2" ht="12.75" customHeight="1" x14ac:dyDescent="0.2">
      <c r="A542" s="242"/>
      <c r="B542" s="243"/>
    </row>
    <row r="543" spans="1:2" ht="12.75" customHeight="1" x14ac:dyDescent="0.2">
      <c r="A543" s="242"/>
      <c r="B543" s="243"/>
    </row>
    <row r="544" spans="1:2" ht="12.75" customHeight="1" x14ac:dyDescent="0.2">
      <c r="A544" s="242"/>
      <c r="B544" s="243"/>
    </row>
    <row r="545" spans="1:2" ht="12.75" customHeight="1" x14ac:dyDescent="0.2">
      <c r="A545" s="242"/>
      <c r="B545" s="243"/>
    </row>
    <row r="546" spans="1:2" ht="12.75" customHeight="1" x14ac:dyDescent="0.2">
      <c r="A546" s="242"/>
      <c r="B546" s="243"/>
    </row>
    <row r="547" spans="1:2" ht="12.75" customHeight="1" x14ac:dyDescent="0.2">
      <c r="A547" s="242"/>
      <c r="B547" s="243"/>
    </row>
    <row r="548" spans="1:2" ht="12.75" customHeight="1" x14ac:dyDescent="0.2">
      <c r="A548" s="242"/>
      <c r="B548" s="243"/>
    </row>
    <row r="549" spans="1:2" ht="12.75" customHeight="1" x14ac:dyDescent="0.2">
      <c r="A549" s="242"/>
      <c r="B549" s="243"/>
    </row>
    <row r="550" spans="1:2" ht="12.75" customHeight="1" x14ac:dyDescent="0.2">
      <c r="A550" s="242"/>
      <c r="B550" s="243"/>
    </row>
    <row r="551" spans="1:2" ht="12.75" customHeight="1" x14ac:dyDescent="0.2">
      <c r="A551" s="242"/>
      <c r="B551" s="243"/>
    </row>
    <row r="552" spans="1:2" ht="12.75" customHeight="1" x14ac:dyDescent="0.2">
      <c r="A552" s="242"/>
      <c r="B552" s="243"/>
    </row>
    <row r="553" spans="1:2" ht="12.75" customHeight="1" x14ac:dyDescent="0.2">
      <c r="A553" s="242"/>
      <c r="B553" s="243"/>
    </row>
    <row r="554" spans="1:2" ht="12.75" customHeight="1" x14ac:dyDescent="0.2">
      <c r="A554" s="242"/>
      <c r="B554" s="243"/>
    </row>
    <row r="555" spans="1:2" ht="12.75" customHeight="1" x14ac:dyDescent="0.2">
      <c r="A555" s="242"/>
      <c r="B555" s="243"/>
    </row>
    <row r="556" spans="1:2" ht="12.75" customHeight="1" x14ac:dyDescent="0.2">
      <c r="A556" s="242"/>
      <c r="B556" s="243"/>
    </row>
    <row r="557" spans="1:2" ht="12.75" customHeight="1" x14ac:dyDescent="0.2">
      <c r="A557" s="242"/>
      <c r="B557" s="243"/>
    </row>
    <row r="558" spans="1:2" ht="12.75" customHeight="1" x14ac:dyDescent="0.2">
      <c r="A558" s="242"/>
      <c r="B558" s="243"/>
    </row>
    <row r="559" spans="1:2" ht="12.75" customHeight="1" x14ac:dyDescent="0.2">
      <c r="A559" s="242"/>
      <c r="B559" s="243"/>
    </row>
    <row r="560" spans="1:2" ht="12.75" customHeight="1" x14ac:dyDescent="0.2">
      <c r="A560" s="242"/>
      <c r="B560" s="243"/>
    </row>
    <row r="561" spans="1:2" ht="12.75" customHeight="1" x14ac:dyDescent="0.2">
      <c r="A561" s="242"/>
      <c r="B561" s="243"/>
    </row>
    <row r="562" spans="1:2" ht="12.75" customHeight="1" x14ac:dyDescent="0.2">
      <c r="A562" s="242"/>
      <c r="B562" s="243"/>
    </row>
    <row r="563" spans="1:2" ht="12.75" customHeight="1" x14ac:dyDescent="0.2">
      <c r="A563" s="242"/>
      <c r="B563" s="243"/>
    </row>
    <row r="564" spans="1:2" ht="12.75" customHeight="1" x14ac:dyDescent="0.2">
      <c r="A564" s="242"/>
      <c r="B564" s="243"/>
    </row>
    <row r="565" spans="1:2" ht="12.75" customHeight="1" x14ac:dyDescent="0.2">
      <c r="A565" s="242"/>
      <c r="B565" s="243"/>
    </row>
    <row r="566" spans="1:2" ht="12.75" customHeight="1" x14ac:dyDescent="0.2">
      <c r="A566" s="242"/>
      <c r="B566" s="243"/>
    </row>
    <row r="567" spans="1:2" ht="12.75" customHeight="1" x14ac:dyDescent="0.2">
      <c r="A567" s="242"/>
      <c r="B567" s="243"/>
    </row>
    <row r="568" spans="1:2" ht="12.75" customHeight="1" x14ac:dyDescent="0.2">
      <c r="A568" s="242"/>
      <c r="B568" s="243"/>
    </row>
    <row r="569" spans="1:2" ht="12.75" customHeight="1" x14ac:dyDescent="0.2">
      <c r="A569" s="242"/>
      <c r="B569" s="243"/>
    </row>
    <row r="570" spans="1:2" ht="12.75" customHeight="1" x14ac:dyDescent="0.2">
      <c r="A570" s="242"/>
      <c r="B570" s="243"/>
    </row>
    <row r="571" spans="1:2" ht="12.75" customHeight="1" x14ac:dyDescent="0.2">
      <c r="A571" s="242"/>
      <c r="B571" s="243"/>
    </row>
    <row r="572" spans="1:2" ht="12.75" customHeight="1" x14ac:dyDescent="0.2">
      <c r="A572" s="242"/>
      <c r="B572" s="243"/>
    </row>
    <row r="573" spans="1:2" ht="12.75" customHeight="1" x14ac:dyDescent="0.2">
      <c r="A573" s="242"/>
      <c r="B573" s="243"/>
    </row>
    <row r="574" spans="1:2" ht="12.75" customHeight="1" x14ac:dyDescent="0.2">
      <c r="A574" s="242"/>
      <c r="B574" s="243"/>
    </row>
    <row r="575" spans="1:2" ht="12.75" customHeight="1" x14ac:dyDescent="0.2">
      <c r="A575" s="242"/>
      <c r="B575" s="243"/>
    </row>
    <row r="576" spans="1:2" ht="12.75" customHeight="1" x14ac:dyDescent="0.2">
      <c r="A576" s="242"/>
      <c r="B576" s="243"/>
    </row>
    <row r="577" spans="1:2" ht="12.75" customHeight="1" x14ac:dyDescent="0.2">
      <c r="A577" s="242"/>
      <c r="B577" s="243"/>
    </row>
    <row r="578" spans="1:2" ht="12.75" customHeight="1" x14ac:dyDescent="0.2">
      <c r="A578" s="242"/>
      <c r="B578" s="243"/>
    </row>
    <row r="579" spans="1:2" ht="12.75" customHeight="1" x14ac:dyDescent="0.2">
      <c r="A579" s="242"/>
      <c r="B579" s="243"/>
    </row>
    <row r="580" spans="1:2" ht="12.75" customHeight="1" x14ac:dyDescent="0.2">
      <c r="A580" s="242"/>
      <c r="B580" s="243"/>
    </row>
    <row r="581" spans="1:2" ht="12.75" customHeight="1" x14ac:dyDescent="0.2">
      <c r="A581" s="242"/>
      <c r="B581" s="243"/>
    </row>
    <row r="582" spans="1:2" ht="12.75" customHeight="1" x14ac:dyDescent="0.2">
      <c r="A582" s="242"/>
      <c r="B582" s="243"/>
    </row>
    <row r="583" spans="1:2" ht="12.75" customHeight="1" x14ac:dyDescent="0.2">
      <c r="A583" s="242"/>
      <c r="B583" s="243"/>
    </row>
    <row r="584" spans="1:2" ht="12.75" customHeight="1" x14ac:dyDescent="0.2">
      <c r="A584" s="242"/>
      <c r="B584" s="243"/>
    </row>
    <row r="585" spans="1:2" ht="12.75" customHeight="1" x14ac:dyDescent="0.2">
      <c r="A585" s="242"/>
      <c r="B585" s="243"/>
    </row>
    <row r="586" spans="1:2" ht="12.75" customHeight="1" x14ac:dyDescent="0.2">
      <c r="A586" s="242"/>
      <c r="B586" s="243"/>
    </row>
    <row r="587" spans="1:2" ht="12.75" customHeight="1" x14ac:dyDescent="0.2">
      <c r="A587" s="242"/>
      <c r="B587" s="243"/>
    </row>
    <row r="588" spans="1:2" ht="12.75" customHeight="1" x14ac:dyDescent="0.2">
      <c r="A588" s="242"/>
      <c r="B588" s="243"/>
    </row>
    <row r="589" spans="1:2" ht="12.75" customHeight="1" x14ac:dyDescent="0.2">
      <c r="A589" s="242"/>
      <c r="B589" s="243"/>
    </row>
    <row r="590" spans="1:2" ht="12.75" customHeight="1" x14ac:dyDescent="0.2">
      <c r="A590" s="242"/>
      <c r="B590" s="243"/>
    </row>
    <row r="591" spans="1:2" ht="12.75" customHeight="1" x14ac:dyDescent="0.2">
      <c r="A591" s="242"/>
      <c r="B591" s="243"/>
    </row>
    <row r="592" spans="1:2" ht="12.75" customHeight="1" x14ac:dyDescent="0.2">
      <c r="A592" s="242"/>
      <c r="B592" s="243"/>
    </row>
    <row r="593" spans="1:2" ht="12.75" customHeight="1" x14ac:dyDescent="0.2">
      <c r="A593" s="242"/>
      <c r="B593" s="243"/>
    </row>
    <row r="594" spans="1:2" ht="12.75" customHeight="1" x14ac:dyDescent="0.2">
      <c r="A594" s="242"/>
      <c r="B594" s="243"/>
    </row>
    <row r="595" spans="1:2" ht="12.75" customHeight="1" x14ac:dyDescent="0.2">
      <c r="A595" s="242"/>
      <c r="B595" s="243"/>
    </row>
    <row r="596" spans="1:2" ht="12.75" customHeight="1" x14ac:dyDescent="0.2">
      <c r="A596" s="242"/>
      <c r="B596" s="243"/>
    </row>
    <row r="597" spans="1:2" ht="12.75" customHeight="1" x14ac:dyDescent="0.2">
      <c r="A597" s="242"/>
      <c r="B597" s="243"/>
    </row>
    <row r="598" spans="1:2" ht="12.75" customHeight="1" x14ac:dyDescent="0.2">
      <c r="A598" s="242"/>
      <c r="B598" s="243"/>
    </row>
    <row r="599" spans="1:2" ht="12.75" customHeight="1" x14ac:dyDescent="0.2">
      <c r="A599" s="242"/>
      <c r="B599" s="243"/>
    </row>
    <row r="600" spans="1:2" ht="12.75" customHeight="1" x14ac:dyDescent="0.2">
      <c r="A600" s="242"/>
      <c r="B600" s="243"/>
    </row>
    <row r="601" spans="1:2" ht="12.75" customHeight="1" x14ac:dyDescent="0.2">
      <c r="A601" s="242"/>
      <c r="B601" s="243"/>
    </row>
    <row r="602" spans="1:2" ht="12.75" customHeight="1" x14ac:dyDescent="0.2">
      <c r="A602" s="242"/>
      <c r="B602" s="243"/>
    </row>
    <row r="603" spans="1:2" ht="12.75" customHeight="1" x14ac:dyDescent="0.2">
      <c r="A603" s="242"/>
      <c r="B603" s="243"/>
    </row>
    <row r="604" spans="1:2" ht="12.75" customHeight="1" x14ac:dyDescent="0.2">
      <c r="A604" s="242"/>
      <c r="B604" s="243"/>
    </row>
    <row r="605" spans="1:2" ht="12.75" customHeight="1" x14ac:dyDescent="0.2">
      <c r="A605" s="242"/>
      <c r="B605" s="243"/>
    </row>
    <row r="606" spans="1:2" ht="12.75" customHeight="1" x14ac:dyDescent="0.2">
      <c r="A606" s="242"/>
      <c r="B606" s="243"/>
    </row>
    <row r="607" spans="1:2" ht="12.75" customHeight="1" x14ac:dyDescent="0.2">
      <c r="A607" s="242"/>
      <c r="B607" s="243"/>
    </row>
    <row r="608" spans="1:2" ht="12.75" customHeight="1" x14ac:dyDescent="0.2">
      <c r="A608" s="242"/>
      <c r="B608" s="243"/>
    </row>
    <row r="609" spans="1:2" ht="12.75" customHeight="1" x14ac:dyDescent="0.2">
      <c r="A609" s="242"/>
      <c r="B609" s="243"/>
    </row>
    <row r="610" spans="1:2" ht="12.75" customHeight="1" x14ac:dyDescent="0.2">
      <c r="A610" s="242"/>
      <c r="B610" s="243"/>
    </row>
    <row r="611" spans="1:2" ht="12.75" customHeight="1" x14ac:dyDescent="0.2">
      <c r="A611" s="242"/>
      <c r="B611" s="243"/>
    </row>
    <row r="612" spans="1:2" ht="12.75" customHeight="1" x14ac:dyDescent="0.2">
      <c r="A612" s="242"/>
      <c r="B612" s="243"/>
    </row>
    <row r="613" spans="1:2" ht="12.75" customHeight="1" x14ac:dyDescent="0.2">
      <c r="A613" s="242"/>
      <c r="B613" s="243"/>
    </row>
    <row r="614" spans="1:2" ht="12.75" customHeight="1" x14ac:dyDescent="0.2">
      <c r="A614" s="242"/>
      <c r="B614" s="243"/>
    </row>
    <row r="615" spans="1:2" ht="12.75" customHeight="1" x14ac:dyDescent="0.2">
      <c r="A615" s="242"/>
      <c r="B615" s="243"/>
    </row>
    <row r="616" spans="1:2" ht="12.75" customHeight="1" x14ac:dyDescent="0.2">
      <c r="A616" s="242"/>
      <c r="B616" s="243"/>
    </row>
    <row r="617" spans="1:2" ht="12.75" customHeight="1" x14ac:dyDescent="0.2">
      <c r="A617" s="242"/>
      <c r="B617" s="243"/>
    </row>
    <row r="618" spans="1:2" ht="12.75" customHeight="1" x14ac:dyDescent="0.2">
      <c r="A618" s="242"/>
      <c r="B618" s="243"/>
    </row>
    <row r="619" spans="1:2" ht="12.75" customHeight="1" x14ac:dyDescent="0.2">
      <c r="A619" s="242"/>
      <c r="B619" s="243"/>
    </row>
    <row r="620" spans="1:2" ht="12.75" customHeight="1" x14ac:dyDescent="0.2">
      <c r="A620" s="242"/>
      <c r="B620" s="243"/>
    </row>
    <row r="621" spans="1:2" ht="12.75" customHeight="1" x14ac:dyDescent="0.2">
      <c r="A621" s="242"/>
      <c r="B621" s="243"/>
    </row>
    <row r="622" spans="1:2" ht="12.75" customHeight="1" x14ac:dyDescent="0.2">
      <c r="A622" s="242"/>
      <c r="B622" s="243"/>
    </row>
    <row r="623" spans="1:2" ht="12.75" customHeight="1" x14ac:dyDescent="0.2">
      <c r="A623" s="242"/>
      <c r="B623" s="243"/>
    </row>
    <row r="624" spans="1:2" ht="12.75" customHeight="1" x14ac:dyDescent="0.2">
      <c r="A624" s="242"/>
      <c r="B624" s="243"/>
    </row>
    <row r="625" spans="1:2" ht="12.75" customHeight="1" x14ac:dyDescent="0.2">
      <c r="A625" s="242"/>
      <c r="B625" s="243"/>
    </row>
    <row r="626" spans="1:2" ht="12.75" customHeight="1" x14ac:dyDescent="0.2">
      <c r="A626" s="242"/>
      <c r="B626" s="243"/>
    </row>
    <row r="627" spans="1:2" ht="12.75" customHeight="1" x14ac:dyDescent="0.2">
      <c r="A627" s="242"/>
      <c r="B627" s="243"/>
    </row>
    <row r="628" spans="1:2" ht="12.75" customHeight="1" x14ac:dyDescent="0.2">
      <c r="A628" s="242"/>
      <c r="B628" s="243"/>
    </row>
    <row r="629" spans="1:2" ht="12.75" customHeight="1" x14ac:dyDescent="0.2">
      <c r="A629" s="242"/>
      <c r="B629" s="243"/>
    </row>
    <row r="630" spans="1:2" ht="12.75" customHeight="1" x14ac:dyDescent="0.2">
      <c r="A630" s="242"/>
      <c r="B630" s="243"/>
    </row>
    <row r="631" spans="1:2" ht="12.75" customHeight="1" x14ac:dyDescent="0.2">
      <c r="A631" s="242"/>
      <c r="B631" s="243"/>
    </row>
    <row r="632" spans="1:2" ht="12.75" customHeight="1" x14ac:dyDescent="0.2">
      <c r="A632" s="242"/>
      <c r="B632" s="243"/>
    </row>
    <row r="633" spans="1:2" ht="12.75" customHeight="1" x14ac:dyDescent="0.2">
      <c r="A633" s="242"/>
      <c r="B633" s="243"/>
    </row>
    <row r="634" spans="1:2" ht="12.75" customHeight="1" x14ac:dyDescent="0.2">
      <c r="A634" s="242"/>
      <c r="B634" s="243"/>
    </row>
    <row r="635" spans="1:2" ht="12.75" customHeight="1" x14ac:dyDescent="0.2">
      <c r="A635" s="242"/>
      <c r="B635" s="243"/>
    </row>
    <row r="636" spans="1:2" ht="12.75" customHeight="1" x14ac:dyDescent="0.2">
      <c r="A636" s="242"/>
      <c r="B636" s="243"/>
    </row>
    <row r="637" spans="1:2" ht="12.75" customHeight="1" x14ac:dyDescent="0.2">
      <c r="A637" s="242"/>
      <c r="B637" s="243"/>
    </row>
    <row r="638" spans="1:2" ht="12.75" customHeight="1" x14ac:dyDescent="0.2">
      <c r="A638" s="242"/>
      <c r="B638" s="243"/>
    </row>
    <row r="639" spans="1:2" ht="12.75" customHeight="1" x14ac:dyDescent="0.2">
      <c r="A639" s="242"/>
      <c r="B639" s="243"/>
    </row>
    <row r="640" spans="1:2" ht="12.75" customHeight="1" x14ac:dyDescent="0.2">
      <c r="A640" s="242"/>
      <c r="B640" s="243"/>
    </row>
    <row r="641" spans="1:2" ht="12.75" customHeight="1" x14ac:dyDescent="0.2">
      <c r="A641" s="242"/>
      <c r="B641" s="243"/>
    </row>
    <row r="642" spans="1:2" ht="12.75" customHeight="1" x14ac:dyDescent="0.2">
      <c r="A642" s="242"/>
      <c r="B642" s="243"/>
    </row>
    <row r="643" spans="1:2" ht="12.75" customHeight="1" x14ac:dyDescent="0.2">
      <c r="A643" s="242"/>
      <c r="B643" s="243"/>
    </row>
    <row r="644" spans="1:2" ht="12.75" customHeight="1" x14ac:dyDescent="0.2">
      <c r="A644" s="242"/>
      <c r="B644" s="243"/>
    </row>
    <row r="645" spans="1:2" ht="12.75" customHeight="1" x14ac:dyDescent="0.2">
      <c r="A645" s="242"/>
      <c r="B645" s="243"/>
    </row>
    <row r="646" spans="1:2" ht="12.75" customHeight="1" x14ac:dyDescent="0.2">
      <c r="A646" s="242"/>
      <c r="B646" s="243"/>
    </row>
    <row r="647" spans="1:2" ht="12.75" customHeight="1" x14ac:dyDescent="0.2">
      <c r="A647" s="242"/>
      <c r="B647" s="243"/>
    </row>
    <row r="648" spans="1:2" ht="12.75" customHeight="1" x14ac:dyDescent="0.2">
      <c r="A648" s="242"/>
      <c r="B648" s="243"/>
    </row>
    <row r="649" spans="1:2" ht="12.75" customHeight="1" x14ac:dyDescent="0.2">
      <c r="A649" s="242"/>
      <c r="B649" s="243"/>
    </row>
    <row r="650" spans="1:2" ht="12.75" customHeight="1" x14ac:dyDescent="0.2">
      <c r="A650" s="242"/>
      <c r="B650" s="243"/>
    </row>
    <row r="651" spans="1:2" ht="12.75" customHeight="1" x14ac:dyDescent="0.2">
      <c r="A651" s="242"/>
      <c r="B651" s="243"/>
    </row>
    <row r="652" spans="1:2" ht="12.75" customHeight="1" x14ac:dyDescent="0.2">
      <c r="A652" s="242"/>
      <c r="B652" s="243"/>
    </row>
    <row r="653" spans="1:2" ht="12.75" customHeight="1" x14ac:dyDescent="0.2">
      <c r="A653" s="242"/>
      <c r="B653" s="243"/>
    </row>
    <row r="654" spans="1:2" ht="12.75" customHeight="1" x14ac:dyDescent="0.2">
      <c r="A654" s="242"/>
      <c r="B654" s="243"/>
    </row>
    <row r="655" spans="1:2" ht="12.75" customHeight="1" x14ac:dyDescent="0.2">
      <c r="A655" s="242"/>
      <c r="B655" s="243"/>
    </row>
    <row r="656" spans="1:2" ht="12.75" customHeight="1" x14ac:dyDescent="0.2">
      <c r="A656" s="242"/>
      <c r="B656" s="243"/>
    </row>
    <row r="657" spans="1:2" ht="12.75" customHeight="1" x14ac:dyDescent="0.2">
      <c r="A657" s="242"/>
      <c r="B657" s="243"/>
    </row>
    <row r="658" spans="1:2" ht="12.75" customHeight="1" x14ac:dyDescent="0.2">
      <c r="A658" s="242"/>
      <c r="B658" s="243"/>
    </row>
    <row r="659" spans="1:2" ht="12.75" customHeight="1" x14ac:dyDescent="0.2">
      <c r="A659" s="242"/>
      <c r="B659" s="243"/>
    </row>
    <row r="660" spans="1:2" ht="12.75" customHeight="1" x14ac:dyDescent="0.2">
      <c r="A660" s="242"/>
      <c r="B660" s="243"/>
    </row>
    <row r="661" spans="1:2" ht="12.75" customHeight="1" x14ac:dyDescent="0.2">
      <c r="A661" s="242"/>
      <c r="B661" s="243"/>
    </row>
    <row r="662" spans="1:2" ht="12.75" customHeight="1" x14ac:dyDescent="0.2">
      <c r="A662" s="242"/>
      <c r="B662" s="243"/>
    </row>
    <row r="663" spans="1:2" ht="12.75" customHeight="1" x14ac:dyDescent="0.2">
      <c r="A663" s="242"/>
      <c r="B663" s="243"/>
    </row>
    <row r="664" spans="1:2" ht="12.75" customHeight="1" x14ac:dyDescent="0.2">
      <c r="A664" s="242"/>
      <c r="B664" s="243"/>
    </row>
    <row r="665" spans="1:2" ht="12.75" customHeight="1" x14ac:dyDescent="0.2">
      <c r="A665" s="242"/>
      <c r="B665" s="243"/>
    </row>
    <row r="666" spans="1:2" ht="12.75" customHeight="1" x14ac:dyDescent="0.2">
      <c r="A666" s="242"/>
      <c r="B666" s="243"/>
    </row>
    <row r="667" spans="1:2" ht="12.75" customHeight="1" x14ac:dyDescent="0.2">
      <c r="A667" s="242"/>
      <c r="B667" s="243"/>
    </row>
    <row r="668" spans="1:2" ht="12.75" customHeight="1" x14ac:dyDescent="0.2">
      <c r="A668" s="242"/>
      <c r="B668" s="243"/>
    </row>
    <row r="669" spans="1:2" ht="12.75" customHeight="1" x14ac:dyDescent="0.2">
      <c r="A669" s="242"/>
      <c r="B669" s="243"/>
    </row>
    <row r="670" spans="1:2" ht="12.75" customHeight="1" x14ac:dyDescent="0.2">
      <c r="A670" s="242"/>
      <c r="B670" s="243"/>
    </row>
    <row r="671" spans="1:2" ht="12.75" customHeight="1" x14ac:dyDescent="0.2">
      <c r="A671" s="242"/>
      <c r="B671" s="243"/>
    </row>
    <row r="672" spans="1:2" ht="12.75" customHeight="1" x14ac:dyDescent="0.2">
      <c r="A672" s="242"/>
      <c r="B672" s="243"/>
    </row>
    <row r="673" spans="1:2" ht="12.75" customHeight="1" x14ac:dyDescent="0.2">
      <c r="A673" s="242"/>
      <c r="B673" s="243"/>
    </row>
    <row r="674" spans="1:2" ht="12.75" customHeight="1" x14ac:dyDescent="0.2">
      <c r="A674" s="242"/>
      <c r="B674" s="243"/>
    </row>
    <row r="675" spans="1:2" ht="12.75" customHeight="1" x14ac:dyDescent="0.2">
      <c r="A675" s="242"/>
      <c r="B675" s="243"/>
    </row>
    <row r="676" spans="1:2" ht="12.75" customHeight="1" x14ac:dyDescent="0.2">
      <c r="A676" s="242"/>
      <c r="B676" s="243"/>
    </row>
    <row r="677" spans="1:2" ht="12.75" customHeight="1" x14ac:dyDescent="0.2">
      <c r="A677" s="242"/>
      <c r="B677" s="243"/>
    </row>
    <row r="678" spans="1:2" ht="12.75" customHeight="1" x14ac:dyDescent="0.2">
      <c r="A678" s="242"/>
      <c r="B678" s="243"/>
    </row>
    <row r="679" spans="1:2" ht="12.75" customHeight="1" x14ac:dyDescent="0.2">
      <c r="A679" s="242"/>
      <c r="B679" s="243"/>
    </row>
    <row r="680" spans="1:2" ht="12.75" customHeight="1" x14ac:dyDescent="0.2">
      <c r="A680" s="242"/>
      <c r="B680" s="243"/>
    </row>
    <row r="681" spans="1:2" ht="12.75" customHeight="1" x14ac:dyDescent="0.2">
      <c r="A681" s="242"/>
      <c r="B681" s="243"/>
    </row>
    <row r="682" spans="1:2" ht="12.75" customHeight="1" x14ac:dyDescent="0.2">
      <c r="A682" s="242"/>
      <c r="B682" s="243"/>
    </row>
    <row r="683" spans="1:2" ht="12.75" customHeight="1" x14ac:dyDescent="0.2">
      <c r="A683" s="242"/>
      <c r="B683" s="243"/>
    </row>
    <row r="684" spans="1:2" ht="12.75" customHeight="1" x14ac:dyDescent="0.2">
      <c r="A684" s="242"/>
      <c r="B684" s="243"/>
    </row>
    <row r="685" spans="1:2" ht="12.75" customHeight="1" x14ac:dyDescent="0.2">
      <c r="A685" s="242"/>
      <c r="B685" s="243"/>
    </row>
    <row r="686" spans="1:2" ht="12.75" customHeight="1" x14ac:dyDescent="0.2">
      <c r="A686" s="242"/>
      <c r="B686" s="243"/>
    </row>
    <row r="687" spans="1:2" ht="12.75" customHeight="1" x14ac:dyDescent="0.2">
      <c r="A687" s="242"/>
      <c r="B687" s="243"/>
    </row>
    <row r="688" spans="1:2" ht="12.75" customHeight="1" x14ac:dyDescent="0.2">
      <c r="A688" s="242"/>
      <c r="B688" s="243"/>
    </row>
    <row r="689" spans="1:2" ht="12.75" customHeight="1" x14ac:dyDescent="0.2">
      <c r="A689" s="242"/>
      <c r="B689" s="243"/>
    </row>
    <row r="690" spans="1:2" ht="12.75" customHeight="1" x14ac:dyDescent="0.2">
      <c r="A690" s="242"/>
      <c r="B690" s="243"/>
    </row>
    <row r="691" spans="1:2" ht="12.75" customHeight="1" x14ac:dyDescent="0.2">
      <c r="A691" s="242"/>
      <c r="B691" s="243"/>
    </row>
    <row r="692" spans="1:2" ht="12.75" customHeight="1" x14ac:dyDescent="0.2">
      <c r="A692" s="242"/>
      <c r="B692" s="243"/>
    </row>
    <row r="693" spans="1:2" ht="12.75" customHeight="1" x14ac:dyDescent="0.2">
      <c r="A693" s="242"/>
      <c r="B693" s="243"/>
    </row>
    <row r="694" spans="1:2" ht="12.75" customHeight="1" x14ac:dyDescent="0.2">
      <c r="A694" s="242"/>
      <c r="B694" s="243"/>
    </row>
    <row r="695" spans="1:2" ht="12.75" customHeight="1" x14ac:dyDescent="0.2">
      <c r="A695" s="242"/>
      <c r="B695" s="243"/>
    </row>
    <row r="696" spans="1:2" ht="12.75" customHeight="1" x14ac:dyDescent="0.2">
      <c r="A696" s="242"/>
      <c r="B696" s="243"/>
    </row>
    <row r="697" spans="1:2" ht="12.75" customHeight="1" x14ac:dyDescent="0.2">
      <c r="A697" s="242"/>
      <c r="B697" s="243"/>
    </row>
    <row r="698" spans="1:2" ht="12.75" customHeight="1" x14ac:dyDescent="0.2">
      <c r="A698" s="242"/>
      <c r="B698" s="243"/>
    </row>
    <row r="699" spans="1:2" ht="12.75" customHeight="1" x14ac:dyDescent="0.2">
      <c r="A699" s="242"/>
      <c r="B699" s="243"/>
    </row>
    <row r="700" spans="1:2" ht="12.75" customHeight="1" x14ac:dyDescent="0.2">
      <c r="A700" s="242"/>
      <c r="B700" s="243"/>
    </row>
    <row r="701" spans="1:2" ht="12.75" customHeight="1" x14ac:dyDescent="0.2">
      <c r="A701" s="242"/>
      <c r="B701" s="243"/>
    </row>
    <row r="702" spans="1:2" ht="12.75" customHeight="1" x14ac:dyDescent="0.2">
      <c r="A702" s="242"/>
      <c r="B702" s="243"/>
    </row>
    <row r="703" spans="1:2" ht="12.75" customHeight="1" x14ac:dyDescent="0.2">
      <c r="A703" s="242"/>
      <c r="B703" s="243"/>
    </row>
    <row r="704" spans="1:2" ht="12.75" customHeight="1" x14ac:dyDescent="0.2">
      <c r="A704" s="242"/>
      <c r="B704" s="243"/>
    </row>
    <row r="705" spans="1:2" ht="12.75" customHeight="1" x14ac:dyDescent="0.2">
      <c r="A705" s="242"/>
      <c r="B705" s="243"/>
    </row>
    <row r="706" spans="1:2" ht="12.75" customHeight="1" x14ac:dyDescent="0.2">
      <c r="A706" s="242"/>
      <c r="B706" s="243"/>
    </row>
    <row r="707" spans="1:2" ht="12.75" customHeight="1" x14ac:dyDescent="0.2">
      <c r="A707" s="242"/>
      <c r="B707" s="243"/>
    </row>
    <row r="708" spans="1:2" ht="12.75" customHeight="1" x14ac:dyDescent="0.2">
      <c r="A708" s="242"/>
      <c r="B708" s="243"/>
    </row>
    <row r="709" spans="1:2" ht="12.75" customHeight="1" x14ac:dyDescent="0.2">
      <c r="A709" s="242"/>
      <c r="B709" s="243"/>
    </row>
    <row r="710" spans="1:2" ht="12.75" customHeight="1" x14ac:dyDescent="0.2">
      <c r="A710" s="242"/>
      <c r="B710" s="243"/>
    </row>
    <row r="711" spans="1:2" ht="12.75" customHeight="1" x14ac:dyDescent="0.2">
      <c r="A711" s="242"/>
      <c r="B711" s="243"/>
    </row>
    <row r="712" spans="1:2" ht="12.75" customHeight="1" x14ac:dyDescent="0.2">
      <c r="A712" s="242"/>
      <c r="B712" s="243"/>
    </row>
    <row r="713" spans="1:2" ht="12.75" customHeight="1" x14ac:dyDescent="0.2">
      <c r="A713" s="242"/>
      <c r="B713" s="243"/>
    </row>
    <row r="714" spans="1:2" ht="12.75" customHeight="1" x14ac:dyDescent="0.2">
      <c r="A714" s="242"/>
      <c r="B714" s="243"/>
    </row>
    <row r="715" spans="1:2" ht="12.75" customHeight="1" x14ac:dyDescent="0.2">
      <c r="A715" s="242"/>
      <c r="B715" s="243"/>
    </row>
    <row r="716" spans="1:2" ht="12.75" customHeight="1" x14ac:dyDescent="0.2">
      <c r="A716" s="242"/>
      <c r="B716" s="243"/>
    </row>
    <row r="717" spans="1:2" ht="12.75" customHeight="1" x14ac:dyDescent="0.2">
      <c r="A717" s="242"/>
      <c r="B717" s="243"/>
    </row>
    <row r="718" spans="1:2" ht="12.75" customHeight="1" x14ac:dyDescent="0.2">
      <c r="A718" s="242"/>
      <c r="B718" s="243"/>
    </row>
    <row r="719" spans="1:2" ht="12.75" customHeight="1" x14ac:dyDescent="0.2">
      <c r="A719" s="242"/>
      <c r="B719" s="243"/>
    </row>
    <row r="720" spans="1:2" ht="12.75" customHeight="1" x14ac:dyDescent="0.2">
      <c r="A720" s="242"/>
      <c r="B720" s="243"/>
    </row>
    <row r="721" spans="1:2" ht="12.75" customHeight="1" x14ac:dyDescent="0.2">
      <c r="A721" s="242"/>
      <c r="B721" s="243"/>
    </row>
    <row r="722" spans="1:2" ht="12.75" customHeight="1" x14ac:dyDescent="0.2">
      <c r="A722" s="242"/>
      <c r="B722" s="243"/>
    </row>
    <row r="723" spans="1:2" ht="12.75" customHeight="1" x14ac:dyDescent="0.2">
      <c r="A723" s="242"/>
      <c r="B723" s="243"/>
    </row>
    <row r="724" spans="1:2" ht="12.75" customHeight="1" x14ac:dyDescent="0.2">
      <c r="A724" s="242"/>
      <c r="B724" s="243"/>
    </row>
    <row r="725" spans="1:2" ht="12.75" customHeight="1" x14ac:dyDescent="0.2">
      <c r="A725" s="242"/>
      <c r="B725" s="243"/>
    </row>
    <row r="726" spans="1:2" ht="12.75" customHeight="1" x14ac:dyDescent="0.2">
      <c r="A726" s="242"/>
      <c r="B726" s="243"/>
    </row>
    <row r="727" spans="1:2" ht="12.75" customHeight="1" x14ac:dyDescent="0.2">
      <c r="A727" s="242"/>
      <c r="B727" s="243"/>
    </row>
    <row r="728" spans="1:2" ht="12.75" customHeight="1" x14ac:dyDescent="0.2">
      <c r="A728" s="242"/>
      <c r="B728" s="243"/>
    </row>
    <row r="729" spans="1:2" ht="12.75" customHeight="1" x14ac:dyDescent="0.2">
      <c r="A729" s="242"/>
      <c r="B729" s="243"/>
    </row>
    <row r="730" spans="1:2" ht="12.75" customHeight="1" x14ac:dyDescent="0.2">
      <c r="A730" s="242"/>
      <c r="B730" s="243"/>
    </row>
    <row r="731" spans="1:2" ht="12.75" customHeight="1" x14ac:dyDescent="0.2">
      <c r="A731" s="242"/>
      <c r="B731" s="243"/>
    </row>
    <row r="732" spans="1:2" ht="12.75" customHeight="1" x14ac:dyDescent="0.2">
      <c r="A732" s="242"/>
      <c r="B732" s="243"/>
    </row>
    <row r="733" spans="1:2" ht="12.75" customHeight="1" x14ac:dyDescent="0.2">
      <c r="A733" s="242"/>
      <c r="B733" s="243"/>
    </row>
    <row r="734" spans="1:2" ht="12.75" customHeight="1" x14ac:dyDescent="0.2">
      <c r="A734" s="242"/>
      <c r="B734" s="243"/>
    </row>
    <row r="735" spans="1:2" ht="12.75" customHeight="1" x14ac:dyDescent="0.2">
      <c r="A735" s="242"/>
      <c r="B735" s="243"/>
    </row>
    <row r="736" spans="1:2" ht="12.75" customHeight="1" x14ac:dyDescent="0.2">
      <c r="A736" s="242"/>
      <c r="B736" s="243"/>
    </row>
    <row r="737" spans="1:2" ht="12.75" customHeight="1" x14ac:dyDescent="0.2">
      <c r="A737" s="242"/>
      <c r="B737" s="243"/>
    </row>
    <row r="738" spans="1:2" ht="12.75" customHeight="1" x14ac:dyDescent="0.2">
      <c r="A738" s="242"/>
      <c r="B738" s="243"/>
    </row>
    <row r="739" spans="1:2" ht="12.75" customHeight="1" x14ac:dyDescent="0.2">
      <c r="A739" s="242"/>
      <c r="B739" s="243"/>
    </row>
    <row r="740" spans="1:2" ht="12.75" customHeight="1" x14ac:dyDescent="0.2">
      <c r="A740" s="242"/>
      <c r="B740" s="243"/>
    </row>
    <row r="741" spans="1:2" ht="12.75" customHeight="1" x14ac:dyDescent="0.2">
      <c r="A741" s="242"/>
      <c r="B741" s="243"/>
    </row>
    <row r="742" spans="1:2" ht="12.75" customHeight="1" x14ac:dyDescent="0.2">
      <c r="A742" s="242"/>
      <c r="B742" s="243"/>
    </row>
    <row r="743" spans="1:2" ht="12.75" customHeight="1" x14ac:dyDescent="0.2">
      <c r="A743" s="242"/>
      <c r="B743" s="243"/>
    </row>
    <row r="744" spans="1:2" ht="12.75" customHeight="1" x14ac:dyDescent="0.2">
      <c r="A744" s="242"/>
      <c r="B744" s="243"/>
    </row>
    <row r="745" spans="1:2" ht="12.75" customHeight="1" x14ac:dyDescent="0.2">
      <c r="A745" s="242"/>
      <c r="B745" s="243"/>
    </row>
    <row r="746" spans="1:2" ht="12.75" customHeight="1" x14ac:dyDescent="0.2">
      <c r="A746" s="242"/>
      <c r="B746" s="243"/>
    </row>
    <row r="747" spans="1:2" ht="12.75" customHeight="1" x14ac:dyDescent="0.2">
      <c r="A747" s="242"/>
      <c r="B747" s="243"/>
    </row>
    <row r="748" spans="1:2" ht="12.75" customHeight="1" x14ac:dyDescent="0.2">
      <c r="A748" s="242"/>
      <c r="B748" s="243"/>
    </row>
    <row r="749" spans="1:2" ht="12.75" customHeight="1" x14ac:dyDescent="0.2">
      <c r="A749" s="242"/>
      <c r="B749" s="243"/>
    </row>
    <row r="750" spans="1:2" ht="12.75" customHeight="1" x14ac:dyDescent="0.2">
      <c r="A750" s="242"/>
      <c r="B750" s="243"/>
    </row>
    <row r="751" spans="1:2" ht="12.75" customHeight="1" x14ac:dyDescent="0.2">
      <c r="A751" s="242"/>
      <c r="B751" s="243"/>
    </row>
    <row r="752" spans="1:2" ht="12.75" customHeight="1" x14ac:dyDescent="0.2">
      <c r="A752" s="242"/>
      <c r="B752" s="243"/>
    </row>
    <row r="753" spans="1:2" ht="12.75" customHeight="1" x14ac:dyDescent="0.2">
      <c r="A753" s="242"/>
      <c r="B753" s="243"/>
    </row>
    <row r="754" spans="1:2" ht="12.75" customHeight="1" x14ac:dyDescent="0.2">
      <c r="A754" s="242"/>
      <c r="B754" s="243"/>
    </row>
    <row r="755" spans="1:2" ht="12.75" customHeight="1" x14ac:dyDescent="0.2">
      <c r="A755" s="242"/>
      <c r="B755" s="243"/>
    </row>
    <row r="756" spans="1:2" ht="12.75" customHeight="1" x14ac:dyDescent="0.2">
      <c r="A756" s="242"/>
      <c r="B756" s="243"/>
    </row>
    <row r="757" spans="1:2" ht="12.75" customHeight="1" x14ac:dyDescent="0.2">
      <c r="A757" s="242"/>
      <c r="B757" s="243"/>
    </row>
    <row r="758" spans="1:2" ht="12.75" customHeight="1" x14ac:dyDescent="0.2">
      <c r="A758" s="242"/>
      <c r="B758" s="243"/>
    </row>
    <row r="759" spans="1:2" ht="12.75" customHeight="1" x14ac:dyDescent="0.2">
      <c r="A759" s="242"/>
      <c r="B759" s="243"/>
    </row>
    <row r="760" spans="1:2" ht="12.75" customHeight="1" x14ac:dyDescent="0.2">
      <c r="A760" s="242"/>
      <c r="B760" s="243"/>
    </row>
    <row r="761" spans="1:2" ht="12.75" customHeight="1" x14ac:dyDescent="0.2">
      <c r="A761" s="242"/>
      <c r="B761" s="243"/>
    </row>
    <row r="762" spans="1:2" ht="12.75" customHeight="1" x14ac:dyDescent="0.2">
      <c r="A762" s="242"/>
      <c r="B762" s="243"/>
    </row>
    <row r="763" spans="1:2" ht="12.75" customHeight="1" x14ac:dyDescent="0.2">
      <c r="A763" s="242"/>
      <c r="B763" s="243"/>
    </row>
    <row r="764" spans="1:2" ht="12.75" customHeight="1" x14ac:dyDescent="0.2">
      <c r="A764" s="242"/>
      <c r="B764" s="243"/>
    </row>
    <row r="765" spans="1:2" ht="12.75" customHeight="1" x14ac:dyDescent="0.2">
      <c r="A765" s="242"/>
      <c r="B765" s="243"/>
    </row>
    <row r="766" spans="1:2" ht="12.75" customHeight="1" x14ac:dyDescent="0.2">
      <c r="A766" s="242"/>
      <c r="B766" s="243"/>
    </row>
    <row r="767" spans="1:2" ht="12.75" customHeight="1" x14ac:dyDescent="0.2">
      <c r="A767" s="242"/>
      <c r="B767" s="243"/>
    </row>
    <row r="768" spans="1:2" ht="12.75" customHeight="1" x14ac:dyDescent="0.2">
      <c r="A768" s="242"/>
      <c r="B768" s="243"/>
    </row>
    <row r="769" spans="1:2" ht="12.75" customHeight="1" x14ac:dyDescent="0.2">
      <c r="A769" s="242"/>
      <c r="B769" s="243"/>
    </row>
    <row r="770" spans="1:2" ht="12.75" customHeight="1" x14ac:dyDescent="0.2">
      <c r="A770" s="242"/>
      <c r="B770" s="243"/>
    </row>
    <row r="771" spans="1:2" ht="12.75" customHeight="1" x14ac:dyDescent="0.2">
      <c r="A771" s="242"/>
      <c r="B771" s="243"/>
    </row>
    <row r="772" spans="1:2" ht="12.75" customHeight="1" x14ac:dyDescent="0.2">
      <c r="A772" s="242"/>
      <c r="B772" s="243"/>
    </row>
    <row r="773" spans="1:2" ht="12.75" customHeight="1" x14ac:dyDescent="0.2">
      <c r="A773" s="242"/>
      <c r="B773" s="243"/>
    </row>
    <row r="774" spans="1:2" ht="12.75" customHeight="1" x14ac:dyDescent="0.2">
      <c r="A774" s="242"/>
      <c r="B774" s="243"/>
    </row>
    <row r="775" spans="1:2" ht="12.75" customHeight="1" x14ac:dyDescent="0.2">
      <c r="A775" s="242"/>
      <c r="B775" s="243"/>
    </row>
    <row r="776" spans="1:2" ht="12.75" customHeight="1" x14ac:dyDescent="0.2">
      <c r="A776" s="242"/>
      <c r="B776" s="243"/>
    </row>
    <row r="777" spans="1:2" ht="12.75" customHeight="1" x14ac:dyDescent="0.2">
      <c r="A777" s="242"/>
      <c r="B777" s="243"/>
    </row>
    <row r="778" spans="1:2" ht="12.75" customHeight="1" x14ac:dyDescent="0.2">
      <c r="A778" s="242"/>
      <c r="B778" s="243"/>
    </row>
    <row r="779" spans="1:2" ht="12.75" customHeight="1" x14ac:dyDescent="0.2">
      <c r="A779" s="242"/>
      <c r="B779" s="243"/>
    </row>
    <row r="780" spans="1:2" ht="12.75" customHeight="1" x14ac:dyDescent="0.2">
      <c r="A780" s="242"/>
      <c r="B780" s="243"/>
    </row>
    <row r="781" spans="1:2" ht="12.75" customHeight="1" x14ac:dyDescent="0.2">
      <c r="A781" s="242"/>
      <c r="B781" s="243"/>
    </row>
    <row r="782" spans="1:2" ht="12.75" customHeight="1" x14ac:dyDescent="0.2">
      <c r="A782" s="242"/>
      <c r="B782" s="243"/>
    </row>
    <row r="783" spans="1:2" ht="12.75" customHeight="1" x14ac:dyDescent="0.2">
      <c r="A783" s="242"/>
      <c r="B783" s="243"/>
    </row>
    <row r="784" spans="1:2" ht="12.75" customHeight="1" x14ac:dyDescent="0.2">
      <c r="A784" s="242"/>
      <c r="B784" s="243"/>
    </row>
    <row r="785" spans="1:2" ht="12.75" customHeight="1" x14ac:dyDescent="0.2">
      <c r="A785" s="242"/>
      <c r="B785" s="243"/>
    </row>
    <row r="786" spans="1:2" ht="12.75" customHeight="1" x14ac:dyDescent="0.2">
      <c r="A786" s="242"/>
      <c r="B786" s="243"/>
    </row>
    <row r="787" spans="1:2" ht="12.75" customHeight="1" x14ac:dyDescent="0.2">
      <c r="A787" s="242"/>
      <c r="B787" s="243"/>
    </row>
    <row r="788" spans="1:2" ht="12.75" customHeight="1" x14ac:dyDescent="0.2">
      <c r="A788" s="242"/>
      <c r="B788" s="243"/>
    </row>
    <row r="789" spans="1:2" ht="12.75" customHeight="1" x14ac:dyDescent="0.2">
      <c r="A789" s="242"/>
      <c r="B789" s="243"/>
    </row>
    <row r="790" spans="1:2" ht="12.75" customHeight="1" x14ac:dyDescent="0.2">
      <c r="A790" s="242"/>
      <c r="B790" s="243"/>
    </row>
    <row r="791" spans="1:2" ht="12.75" customHeight="1" x14ac:dyDescent="0.2">
      <c r="A791" s="242"/>
      <c r="B791" s="243"/>
    </row>
    <row r="792" spans="1:2" ht="12.75" customHeight="1" x14ac:dyDescent="0.2">
      <c r="A792" s="242"/>
      <c r="B792" s="243"/>
    </row>
    <row r="793" spans="1:2" ht="12.75" customHeight="1" x14ac:dyDescent="0.2">
      <c r="A793" s="242"/>
      <c r="B793" s="243"/>
    </row>
    <row r="794" spans="1:2" ht="12.75" customHeight="1" x14ac:dyDescent="0.2">
      <c r="A794" s="242"/>
      <c r="B794" s="243"/>
    </row>
    <row r="795" spans="1:2" ht="12.75" customHeight="1" x14ac:dyDescent="0.2">
      <c r="A795" s="242"/>
      <c r="B795" s="243"/>
    </row>
    <row r="796" spans="1:2" ht="12.75" customHeight="1" x14ac:dyDescent="0.2">
      <c r="A796" s="242"/>
      <c r="B796" s="243"/>
    </row>
    <row r="797" spans="1:2" ht="12.75" customHeight="1" x14ac:dyDescent="0.2">
      <c r="A797" s="242"/>
      <c r="B797" s="243"/>
    </row>
    <row r="798" spans="1:2" ht="12.75" customHeight="1" x14ac:dyDescent="0.2">
      <c r="A798" s="242"/>
      <c r="B798" s="243"/>
    </row>
    <row r="799" spans="1:2" ht="12.75" customHeight="1" x14ac:dyDescent="0.2">
      <c r="A799" s="242"/>
      <c r="B799" s="243"/>
    </row>
    <row r="800" spans="1:2" ht="12.75" customHeight="1" x14ac:dyDescent="0.2">
      <c r="A800" s="242"/>
      <c r="B800" s="243"/>
    </row>
    <row r="801" spans="1:2" ht="12.75" customHeight="1" x14ac:dyDescent="0.2">
      <c r="A801" s="242"/>
      <c r="B801" s="243"/>
    </row>
    <row r="802" spans="1:2" ht="12.75" customHeight="1" x14ac:dyDescent="0.2">
      <c r="A802" s="242"/>
      <c r="B802" s="243"/>
    </row>
    <row r="803" spans="1:2" ht="12.75" customHeight="1" x14ac:dyDescent="0.2">
      <c r="A803" s="242"/>
      <c r="B803" s="243"/>
    </row>
    <row r="804" spans="1:2" ht="12.75" customHeight="1" x14ac:dyDescent="0.2">
      <c r="A804" s="242"/>
      <c r="B804" s="243"/>
    </row>
    <row r="805" spans="1:2" ht="12.75" customHeight="1" x14ac:dyDescent="0.2">
      <c r="A805" s="242"/>
      <c r="B805" s="243"/>
    </row>
    <row r="806" spans="1:2" ht="12.75" customHeight="1" x14ac:dyDescent="0.2">
      <c r="A806" s="242"/>
      <c r="B806" s="243"/>
    </row>
    <row r="807" spans="1:2" ht="12.75" customHeight="1" x14ac:dyDescent="0.2">
      <c r="A807" s="242"/>
      <c r="B807" s="243"/>
    </row>
    <row r="808" spans="1:2" ht="12.75" customHeight="1" x14ac:dyDescent="0.2">
      <c r="A808" s="242"/>
      <c r="B808" s="243"/>
    </row>
    <row r="809" spans="1:2" ht="12.75" customHeight="1" x14ac:dyDescent="0.2">
      <c r="A809" s="242"/>
      <c r="B809" s="243"/>
    </row>
    <row r="810" spans="1:2" ht="12.75" customHeight="1" x14ac:dyDescent="0.2">
      <c r="A810" s="242"/>
      <c r="B810" s="243"/>
    </row>
    <row r="811" spans="1:2" ht="12.75" customHeight="1" x14ac:dyDescent="0.2">
      <c r="A811" s="242"/>
      <c r="B811" s="243"/>
    </row>
    <row r="812" spans="1:2" ht="12.75" customHeight="1" x14ac:dyDescent="0.2">
      <c r="A812" s="242"/>
      <c r="B812" s="243"/>
    </row>
    <row r="813" spans="1:2" ht="12.75" customHeight="1" x14ac:dyDescent="0.2">
      <c r="A813" s="242"/>
      <c r="B813" s="243"/>
    </row>
    <row r="814" spans="1:2" ht="12.75" customHeight="1" x14ac:dyDescent="0.2">
      <c r="A814" s="242"/>
      <c r="B814" s="243"/>
    </row>
    <row r="815" spans="1:2" ht="12.75" customHeight="1" x14ac:dyDescent="0.2">
      <c r="A815" s="242"/>
      <c r="B815" s="243"/>
    </row>
    <row r="816" spans="1:2" ht="12.75" customHeight="1" x14ac:dyDescent="0.2">
      <c r="A816" s="242"/>
      <c r="B816" s="243"/>
    </row>
    <row r="817" spans="1:2" ht="12.75" customHeight="1" x14ac:dyDescent="0.2">
      <c r="A817" s="242"/>
      <c r="B817" s="243"/>
    </row>
    <row r="818" spans="1:2" ht="12.75" customHeight="1" x14ac:dyDescent="0.2">
      <c r="A818" s="242"/>
      <c r="B818" s="243"/>
    </row>
    <row r="819" spans="1:2" ht="12.75" customHeight="1" x14ac:dyDescent="0.2">
      <c r="A819" s="242"/>
      <c r="B819" s="243"/>
    </row>
    <row r="820" spans="1:2" ht="12.75" customHeight="1" x14ac:dyDescent="0.2">
      <c r="A820" s="242"/>
      <c r="B820" s="243"/>
    </row>
    <row r="821" spans="1:2" ht="12.75" customHeight="1" x14ac:dyDescent="0.2">
      <c r="A821" s="242"/>
      <c r="B821" s="243"/>
    </row>
    <row r="822" spans="1:2" ht="12.75" customHeight="1" x14ac:dyDescent="0.2">
      <c r="A822" s="242"/>
      <c r="B822" s="243"/>
    </row>
    <row r="823" spans="1:2" ht="12.75" customHeight="1" x14ac:dyDescent="0.2">
      <c r="A823" s="242"/>
      <c r="B823" s="243"/>
    </row>
    <row r="824" spans="1:2" ht="12.75" customHeight="1" x14ac:dyDescent="0.2">
      <c r="A824" s="242"/>
      <c r="B824" s="243"/>
    </row>
    <row r="825" spans="1:2" ht="12.75" customHeight="1" x14ac:dyDescent="0.2">
      <c r="A825" s="242"/>
      <c r="B825" s="243"/>
    </row>
    <row r="826" spans="1:2" ht="12.75" customHeight="1" x14ac:dyDescent="0.2">
      <c r="A826" s="242"/>
      <c r="B826" s="243"/>
    </row>
    <row r="827" spans="1:2" ht="12.75" customHeight="1" x14ac:dyDescent="0.2">
      <c r="A827" s="242"/>
      <c r="B827" s="243"/>
    </row>
    <row r="828" spans="1:2" ht="12.75" customHeight="1" x14ac:dyDescent="0.2">
      <c r="A828" s="242"/>
      <c r="B828" s="243"/>
    </row>
    <row r="829" spans="1:2" ht="12.75" customHeight="1" x14ac:dyDescent="0.2">
      <c r="A829" s="242"/>
      <c r="B829" s="243"/>
    </row>
    <row r="830" spans="1:2" ht="12.75" customHeight="1" x14ac:dyDescent="0.2">
      <c r="A830" s="242"/>
      <c r="B830" s="243"/>
    </row>
    <row r="831" spans="1:2" ht="12.75" customHeight="1" x14ac:dyDescent="0.2">
      <c r="A831" s="242"/>
      <c r="B831" s="243"/>
    </row>
    <row r="832" spans="1:2" ht="12.75" customHeight="1" x14ac:dyDescent="0.2">
      <c r="A832" s="242"/>
      <c r="B832" s="243"/>
    </row>
    <row r="833" spans="1:2" ht="12.75" customHeight="1" x14ac:dyDescent="0.2">
      <c r="A833" s="242"/>
      <c r="B833" s="243"/>
    </row>
    <row r="834" spans="1:2" ht="12.75" customHeight="1" x14ac:dyDescent="0.2">
      <c r="A834" s="242"/>
      <c r="B834" s="243"/>
    </row>
    <row r="835" spans="1:2" ht="12.75" customHeight="1" x14ac:dyDescent="0.2">
      <c r="A835" s="242"/>
      <c r="B835" s="243"/>
    </row>
    <row r="836" spans="1:2" ht="12.75" customHeight="1" x14ac:dyDescent="0.2">
      <c r="A836" s="242"/>
      <c r="B836" s="243"/>
    </row>
    <row r="837" spans="1:2" ht="12.75" customHeight="1" x14ac:dyDescent="0.2">
      <c r="A837" s="242"/>
      <c r="B837" s="243"/>
    </row>
    <row r="838" spans="1:2" ht="12.75" customHeight="1" x14ac:dyDescent="0.2">
      <c r="A838" s="242"/>
      <c r="B838" s="243"/>
    </row>
    <row r="839" spans="1:2" ht="12.75" customHeight="1" x14ac:dyDescent="0.2">
      <c r="A839" s="242"/>
      <c r="B839" s="243"/>
    </row>
    <row r="840" spans="1:2" ht="12.75" customHeight="1" x14ac:dyDescent="0.2">
      <c r="A840" s="242"/>
      <c r="B840" s="243"/>
    </row>
    <row r="841" spans="1:2" ht="12.75" customHeight="1" x14ac:dyDescent="0.2">
      <c r="A841" s="242"/>
      <c r="B841" s="243"/>
    </row>
    <row r="842" spans="1:2" ht="12.75" customHeight="1" x14ac:dyDescent="0.2">
      <c r="A842" s="242"/>
      <c r="B842" s="243"/>
    </row>
    <row r="843" spans="1:2" ht="12.75" customHeight="1" x14ac:dyDescent="0.2">
      <c r="A843" s="242"/>
      <c r="B843" s="243"/>
    </row>
    <row r="844" spans="1:2" ht="12.75" customHeight="1" x14ac:dyDescent="0.2">
      <c r="A844" s="242"/>
      <c r="B844" s="243"/>
    </row>
    <row r="845" spans="1:2" ht="12.75" customHeight="1" x14ac:dyDescent="0.2">
      <c r="A845" s="242"/>
      <c r="B845" s="243"/>
    </row>
    <row r="846" spans="1:2" ht="12.75" customHeight="1" x14ac:dyDescent="0.2">
      <c r="A846" s="242"/>
      <c r="B846" s="243"/>
    </row>
    <row r="847" spans="1:2" ht="12.75" customHeight="1" x14ac:dyDescent="0.2">
      <c r="A847" s="242"/>
      <c r="B847" s="243"/>
    </row>
    <row r="848" spans="1:2" ht="12.75" customHeight="1" x14ac:dyDescent="0.2">
      <c r="A848" s="242"/>
      <c r="B848" s="243"/>
    </row>
    <row r="849" spans="1:2" ht="12.75" customHeight="1" x14ac:dyDescent="0.2">
      <c r="A849" s="242"/>
      <c r="B849" s="243"/>
    </row>
    <row r="850" spans="1:2" ht="12.75" customHeight="1" x14ac:dyDescent="0.2">
      <c r="A850" s="242"/>
      <c r="B850" s="243"/>
    </row>
    <row r="851" spans="1:2" ht="12.75" customHeight="1" x14ac:dyDescent="0.2">
      <c r="A851" s="242"/>
      <c r="B851" s="243"/>
    </row>
    <row r="852" spans="1:2" ht="12.75" customHeight="1" x14ac:dyDescent="0.2">
      <c r="A852" s="242"/>
      <c r="B852" s="243"/>
    </row>
    <row r="853" spans="1:2" ht="12.75" customHeight="1" x14ac:dyDescent="0.2">
      <c r="A853" s="242"/>
      <c r="B853" s="243"/>
    </row>
    <row r="854" spans="1:2" ht="12.75" customHeight="1" x14ac:dyDescent="0.2">
      <c r="A854" s="242"/>
      <c r="B854" s="243"/>
    </row>
    <row r="855" spans="1:2" ht="12.75" customHeight="1" x14ac:dyDescent="0.2">
      <c r="A855" s="242"/>
      <c r="B855" s="243"/>
    </row>
    <row r="856" spans="1:2" ht="12.75" customHeight="1" x14ac:dyDescent="0.2">
      <c r="A856" s="242"/>
      <c r="B856" s="243"/>
    </row>
    <row r="857" spans="1:2" ht="12.75" customHeight="1" x14ac:dyDescent="0.2">
      <c r="A857" s="242"/>
      <c r="B857" s="243"/>
    </row>
    <row r="858" spans="1:2" ht="12.75" customHeight="1" x14ac:dyDescent="0.2">
      <c r="A858" s="242"/>
      <c r="B858" s="243"/>
    </row>
    <row r="859" spans="1:2" ht="12.75" customHeight="1" x14ac:dyDescent="0.2">
      <c r="A859" s="242"/>
      <c r="B859" s="243"/>
    </row>
    <row r="860" spans="1:2" ht="12.75" customHeight="1" x14ac:dyDescent="0.2">
      <c r="A860" s="242"/>
      <c r="B860" s="243"/>
    </row>
    <row r="861" spans="1:2" ht="12.75" customHeight="1" x14ac:dyDescent="0.2">
      <c r="A861" s="242"/>
      <c r="B861" s="243"/>
    </row>
    <row r="862" spans="1:2" ht="12.75" customHeight="1" x14ac:dyDescent="0.2">
      <c r="A862" s="242"/>
      <c r="B862" s="243"/>
    </row>
    <row r="863" spans="1:2" ht="12.75" customHeight="1" x14ac:dyDescent="0.2">
      <c r="A863" s="242"/>
      <c r="B863" s="243"/>
    </row>
    <row r="864" spans="1:2" ht="12.75" customHeight="1" x14ac:dyDescent="0.2">
      <c r="A864" s="242"/>
      <c r="B864" s="243"/>
    </row>
    <row r="865" spans="1:2" ht="12.75" customHeight="1" x14ac:dyDescent="0.2">
      <c r="A865" s="242"/>
      <c r="B865" s="243"/>
    </row>
    <row r="866" spans="1:2" ht="12.75" customHeight="1" x14ac:dyDescent="0.2">
      <c r="A866" s="242"/>
      <c r="B866" s="243"/>
    </row>
    <row r="867" spans="1:2" ht="12.75" customHeight="1" x14ac:dyDescent="0.2">
      <c r="A867" s="242"/>
      <c r="B867" s="243"/>
    </row>
    <row r="868" spans="1:2" ht="12.75" customHeight="1" x14ac:dyDescent="0.2">
      <c r="A868" s="242"/>
      <c r="B868" s="243"/>
    </row>
    <row r="869" spans="1:2" ht="12.75" customHeight="1" x14ac:dyDescent="0.2">
      <c r="A869" s="242"/>
      <c r="B869" s="243"/>
    </row>
    <row r="870" spans="1:2" ht="12.75" customHeight="1" x14ac:dyDescent="0.2">
      <c r="A870" s="242"/>
      <c r="B870" s="243"/>
    </row>
    <row r="871" spans="1:2" ht="12.75" customHeight="1" x14ac:dyDescent="0.2">
      <c r="A871" s="242"/>
      <c r="B871" s="243"/>
    </row>
    <row r="872" spans="1:2" ht="12.75" customHeight="1" x14ac:dyDescent="0.2">
      <c r="A872" s="242"/>
      <c r="B872" s="243"/>
    </row>
    <row r="873" spans="1:2" ht="12.75" customHeight="1" x14ac:dyDescent="0.2">
      <c r="A873" s="242"/>
      <c r="B873" s="243"/>
    </row>
    <row r="874" spans="1:2" ht="12.75" customHeight="1" x14ac:dyDescent="0.2">
      <c r="A874" s="242"/>
      <c r="B874" s="243"/>
    </row>
    <row r="875" spans="1:2" ht="12.75" customHeight="1" x14ac:dyDescent="0.2">
      <c r="A875" s="242"/>
      <c r="B875" s="243"/>
    </row>
    <row r="876" spans="1:2" ht="12.75" customHeight="1" x14ac:dyDescent="0.2">
      <c r="A876" s="242"/>
      <c r="B876" s="243"/>
    </row>
    <row r="877" spans="1:2" ht="12.75" customHeight="1" x14ac:dyDescent="0.2">
      <c r="A877" s="242"/>
      <c r="B877" s="243"/>
    </row>
    <row r="878" spans="1:2" ht="12.75" customHeight="1" x14ac:dyDescent="0.2">
      <c r="A878" s="242"/>
      <c r="B878" s="243"/>
    </row>
    <row r="879" spans="1:2" ht="12.75" customHeight="1" x14ac:dyDescent="0.2">
      <c r="A879" s="242"/>
      <c r="B879" s="243"/>
    </row>
    <row r="880" spans="1:2" ht="12.75" customHeight="1" x14ac:dyDescent="0.2">
      <c r="A880" s="242"/>
      <c r="B880" s="243"/>
    </row>
    <row r="881" spans="1:2" ht="12.75" customHeight="1" x14ac:dyDescent="0.2">
      <c r="A881" s="242"/>
      <c r="B881" s="243"/>
    </row>
    <row r="882" spans="1:2" ht="12.75" customHeight="1" x14ac:dyDescent="0.2">
      <c r="A882" s="242"/>
      <c r="B882" s="243"/>
    </row>
    <row r="883" spans="1:2" ht="12.75" customHeight="1" x14ac:dyDescent="0.2">
      <c r="A883" s="242"/>
      <c r="B883" s="243"/>
    </row>
    <row r="884" spans="1:2" ht="12.75" customHeight="1" x14ac:dyDescent="0.2">
      <c r="A884" s="242"/>
      <c r="B884" s="243"/>
    </row>
    <row r="885" spans="1:2" ht="12.75" customHeight="1" x14ac:dyDescent="0.2">
      <c r="A885" s="242"/>
      <c r="B885" s="243"/>
    </row>
    <row r="886" spans="1:2" ht="12.75" customHeight="1" x14ac:dyDescent="0.2">
      <c r="A886" s="242"/>
      <c r="B886" s="243"/>
    </row>
    <row r="887" spans="1:2" ht="12.75" customHeight="1" x14ac:dyDescent="0.2">
      <c r="A887" s="242"/>
      <c r="B887" s="243"/>
    </row>
    <row r="888" spans="1:2" ht="12.75" customHeight="1" x14ac:dyDescent="0.2">
      <c r="A888" s="242"/>
      <c r="B888" s="243"/>
    </row>
    <row r="889" spans="1:2" ht="12.75" customHeight="1" x14ac:dyDescent="0.2">
      <c r="A889" s="242"/>
      <c r="B889" s="243"/>
    </row>
    <row r="890" spans="1:2" ht="12.75" customHeight="1" x14ac:dyDescent="0.2">
      <c r="A890" s="242"/>
      <c r="B890" s="243"/>
    </row>
    <row r="891" spans="1:2" ht="12.75" customHeight="1" x14ac:dyDescent="0.2">
      <c r="A891" s="242"/>
      <c r="B891" s="243"/>
    </row>
    <row r="892" spans="1:2" ht="12.75" customHeight="1" x14ac:dyDescent="0.2">
      <c r="A892" s="242"/>
      <c r="B892" s="243"/>
    </row>
    <row r="893" spans="1:2" ht="12.75" customHeight="1" x14ac:dyDescent="0.2">
      <c r="A893" s="242"/>
      <c r="B893" s="243"/>
    </row>
    <row r="894" spans="1:2" ht="12.75" customHeight="1" x14ac:dyDescent="0.2">
      <c r="A894" s="242"/>
      <c r="B894" s="243"/>
    </row>
    <row r="895" spans="1:2" ht="12.75" customHeight="1" x14ac:dyDescent="0.2">
      <c r="A895" s="242"/>
      <c r="B895" s="243"/>
    </row>
    <row r="896" spans="1:2" ht="12.75" customHeight="1" x14ac:dyDescent="0.2">
      <c r="A896" s="242"/>
      <c r="B896" s="243"/>
    </row>
    <row r="897" spans="1:2" ht="12.75" customHeight="1" x14ac:dyDescent="0.2">
      <c r="A897" s="242"/>
      <c r="B897" s="243"/>
    </row>
    <row r="898" spans="1:2" ht="12.75" customHeight="1" x14ac:dyDescent="0.2">
      <c r="A898" s="242"/>
      <c r="B898" s="243"/>
    </row>
    <row r="899" spans="1:2" ht="12.75" customHeight="1" x14ac:dyDescent="0.2">
      <c r="A899" s="242"/>
      <c r="B899" s="243"/>
    </row>
    <row r="900" spans="1:2" ht="12.75" customHeight="1" x14ac:dyDescent="0.2">
      <c r="A900" s="242"/>
      <c r="B900" s="243"/>
    </row>
    <row r="901" spans="1:2" ht="12.75" customHeight="1" x14ac:dyDescent="0.2">
      <c r="A901" s="242"/>
      <c r="B901" s="243"/>
    </row>
    <row r="902" spans="1:2" ht="12.75" customHeight="1" x14ac:dyDescent="0.2">
      <c r="A902" s="242"/>
      <c r="B902" s="243"/>
    </row>
    <row r="903" spans="1:2" ht="12.75" customHeight="1" x14ac:dyDescent="0.2">
      <c r="A903" s="242"/>
      <c r="B903" s="243"/>
    </row>
    <row r="904" spans="1:2" ht="12.75" customHeight="1" x14ac:dyDescent="0.2">
      <c r="A904" s="242"/>
      <c r="B904" s="243"/>
    </row>
    <row r="905" spans="1:2" ht="12.75" customHeight="1" x14ac:dyDescent="0.2">
      <c r="A905" s="242"/>
      <c r="B905" s="243"/>
    </row>
    <row r="906" spans="1:2" ht="12.75" customHeight="1" x14ac:dyDescent="0.2">
      <c r="A906" s="242"/>
      <c r="B906" s="243"/>
    </row>
    <row r="907" spans="1:2" ht="12.75" customHeight="1" x14ac:dyDescent="0.2">
      <c r="A907" s="242"/>
      <c r="B907" s="243"/>
    </row>
    <row r="908" spans="1:2" ht="12.75" customHeight="1" x14ac:dyDescent="0.2">
      <c r="A908" s="242"/>
      <c r="B908" s="243"/>
    </row>
    <row r="909" spans="1:2" ht="12.75" customHeight="1" x14ac:dyDescent="0.2">
      <c r="A909" s="242"/>
      <c r="B909" s="243"/>
    </row>
    <row r="910" spans="1:2" ht="12.75" customHeight="1" x14ac:dyDescent="0.2">
      <c r="A910" s="242"/>
      <c r="B910" s="243"/>
    </row>
    <row r="911" spans="1:2" ht="12.75" customHeight="1" x14ac:dyDescent="0.2">
      <c r="A911" s="242"/>
      <c r="B911" s="243"/>
    </row>
    <row r="912" spans="1:2" ht="12.75" customHeight="1" x14ac:dyDescent="0.2">
      <c r="A912" s="242"/>
      <c r="B912" s="243"/>
    </row>
    <row r="913" spans="1:2" ht="12.75" customHeight="1" x14ac:dyDescent="0.2">
      <c r="A913" s="242"/>
      <c r="B913" s="243"/>
    </row>
    <row r="914" spans="1:2" ht="12.75" customHeight="1" x14ac:dyDescent="0.2">
      <c r="A914" s="242"/>
      <c r="B914" s="243"/>
    </row>
    <row r="915" spans="1:2" ht="12.75" customHeight="1" x14ac:dyDescent="0.2">
      <c r="A915" s="242"/>
      <c r="B915" s="243"/>
    </row>
    <row r="916" spans="1:2" ht="12.75" customHeight="1" x14ac:dyDescent="0.2">
      <c r="A916" s="242"/>
      <c r="B916" s="243"/>
    </row>
    <row r="917" spans="1:2" ht="12.75" customHeight="1" x14ac:dyDescent="0.2">
      <c r="A917" s="242"/>
      <c r="B917" s="243"/>
    </row>
    <row r="918" spans="1:2" ht="12.75" customHeight="1" x14ac:dyDescent="0.2">
      <c r="A918" s="242"/>
      <c r="B918" s="243"/>
    </row>
    <row r="919" spans="1:2" ht="12.75" customHeight="1" x14ac:dyDescent="0.2">
      <c r="A919" s="242"/>
      <c r="B919" s="243"/>
    </row>
    <row r="920" spans="1:2" ht="12.75" customHeight="1" x14ac:dyDescent="0.2">
      <c r="A920" s="242"/>
      <c r="B920" s="243"/>
    </row>
    <row r="921" spans="1:2" ht="12.75" customHeight="1" x14ac:dyDescent="0.2">
      <c r="A921" s="242"/>
      <c r="B921" s="243"/>
    </row>
    <row r="922" spans="1:2" ht="12.75" customHeight="1" x14ac:dyDescent="0.2">
      <c r="A922" s="242"/>
      <c r="B922" s="243"/>
    </row>
    <row r="923" spans="1:2" ht="12.75" customHeight="1" x14ac:dyDescent="0.2">
      <c r="A923" s="242"/>
      <c r="B923" s="243"/>
    </row>
    <row r="924" spans="1:2" ht="12.75" customHeight="1" x14ac:dyDescent="0.2">
      <c r="A924" s="242"/>
      <c r="B924" s="243"/>
    </row>
    <row r="925" spans="1:2" ht="12.75" customHeight="1" x14ac:dyDescent="0.2">
      <c r="A925" s="242"/>
      <c r="B925" s="243"/>
    </row>
    <row r="926" spans="1:2" ht="12.75" customHeight="1" x14ac:dyDescent="0.2">
      <c r="A926" s="242"/>
      <c r="B926" s="243"/>
    </row>
    <row r="927" spans="1:2" ht="12.75" customHeight="1" x14ac:dyDescent="0.2">
      <c r="A927" s="242"/>
      <c r="B927" s="243"/>
    </row>
    <row r="928" spans="1:2" ht="12.75" customHeight="1" x14ac:dyDescent="0.2">
      <c r="A928" s="242"/>
      <c r="B928" s="243"/>
    </row>
    <row r="929" spans="1:2" ht="12.75" customHeight="1" x14ac:dyDescent="0.2">
      <c r="A929" s="242"/>
      <c r="B929" s="243"/>
    </row>
    <row r="930" spans="1:2" ht="12.75" customHeight="1" x14ac:dyDescent="0.2">
      <c r="A930" s="242"/>
      <c r="B930" s="243"/>
    </row>
    <row r="931" spans="1:2" ht="12.75" customHeight="1" x14ac:dyDescent="0.2">
      <c r="A931" s="242"/>
      <c r="B931" s="243"/>
    </row>
    <row r="932" spans="1:2" ht="12.75" customHeight="1" x14ac:dyDescent="0.2">
      <c r="A932" s="242"/>
      <c r="B932" s="243"/>
    </row>
    <row r="933" spans="1:2" ht="12.75" customHeight="1" x14ac:dyDescent="0.2">
      <c r="A933" s="242"/>
      <c r="B933" s="243"/>
    </row>
    <row r="934" spans="1:2" ht="12.75" customHeight="1" x14ac:dyDescent="0.2">
      <c r="A934" s="242"/>
      <c r="B934" s="243"/>
    </row>
    <row r="935" spans="1:2" ht="12.75" customHeight="1" x14ac:dyDescent="0.2">
      <c r="A935" s="242"/>
      <c r="B935" s="243"/>
    </row>
    <row r="936" spans="1:2" ht="12.75" customHeight="1" x14ac:dyDescent="0.2">
      <c r="A936" s="242"/>
      <c r="B936" s="243"/>
    </row>
    <row r="937" spans="1:2" ht="12.75" customHeight="1" x14ac:dyDescent="0.2">
      <c r="A937" s="242"/>
      <c r="B937" s="243"/>
    </row>
    <row r="938" spans="1:2" ht="12.75" customHeight="1" x14ac:dyDescent="0.2">
      <c r="A938" s="242"/>
      <c r="B938" s="243"/>
    </row>
    <row r="939" spans="1:2" ht="12.75" customHeight="1" x14ac:dyDescent="0.2">
      <c r="A939" s="242"/>
      <c r="B939" s="243"/>
    </row>
    <row r="940" spans="1:2" ht="12.75" customHeight="1" x14ac:dyDescent="0.2">
      <c r="A940" s="242"/>
      <c r="B940" s="243"/>
    </row>
    <row r="941" spans="1:2" ht="12.75" customHeight="1" x14ac:dyDescent="0.2">
      <c r="A941" s="242"/>
      <c r="B941" s="243"/>
    </row>
    <row r="942" spans="1:2" ht="12.75" customHeight="1" x14ac:dyDescent="0.2">
      <c r="A942" s="242"/>
      <c r="B942" s="243"/>
    </row>
    <row r="943" spans="1:2" ht="12.75" customHeight="1" x14ac:dyDescent="0.2">
      <c r="A943" s="242"/>
      <c r="B943" s="243"/>
    </row>
    <row r="944" spans="1:2" ht="12.75" customHeight="1" x14ac:dyDescent="0.2">
      <c r="A944" s="242"/>
      <c r="B944" s="243"/>
    </row>
    <row r="945" spans="1:2" ht="12.75" customHeight="1" x14ac:dyDescent="0.2">
      <c r="A945" s="242"/>
      <c r="B945" s="243"/>
    </row>
    <row r="946" spans="1:2" ht="12.75" customHeight="1" x14ac:dyDescent="0.2">
      <c r="A946" s="242"/>
      <c r="B946" s="243"/>
    </row>
    <row r="947" spans="1:2" ht="12.75" customHeight="1" x14ac:dyDescent="0.2">
      <c r="A947" s="242"/>
      <c r="B947" s="243"/>
    </row>
    <row r="948" spans="1:2" ht="12.75" customHeight="1" x14ac:dyDescent="0.2">
      <c r="A948" s="242"/>
      <c r="B948" s="243"/>
    </row>
    <row r="949" spans="1:2" ht="12.75" customHeight="1" x14ac:dyDescent="0.2">
      <c r="A949" s="242"/>
      <c r="B949" s="243"/>
    </row>
    <row r="950" spans="1:2" ht="12.75" customHeight="1" x14ac:dyDescent="0.2">
      <c r="A950" s="242"/>
      <c r="B950" s="243"/>
    </row>
    <row r="951" spans="1:2" ht="12.75" customHeight="1" x14ac:dyDescent="0.2">
      <c r="A951" s="242"/>
      <c r="B951" s="243"/>
    </row>
    <row r="952" spans="1:2" ht="12.75" customHeight="1" x14ac:dyDescent="0.2">
      <c r="A952" s="242"/>
      <c r="B952" s="243"/>
    </row>
    <row r="953" spans="1:2" ht="12.75" customHeight="1" x14ac:dyDescent="0.2">
      <c r="A953" s="242"/>
      <c r="B953" s="243"/>
    </row>
    <row r="954" spans="1:2" ht="12.75" customHeight="1" x14ac:dyDescent="0.2">
      <c r="A954" s="242"/>
      <c r="B954" s="243"/>
    </row>
    <row r="955" spans="1:2" ht="12.75" customHeight="1" x14ac:dyDescent="0.2">
      <c r="A955" s="242"/>
      <c r="B955" s="243"/>
    </row>
    <row r="956" spans="1:2" ht="12.75" customHeight="1" x14ac:dyDescent="0.2">
      <c r="A956" s="242"/>
      <c r="B956" s="243"/>
    </row>
    <row r="957" spans="1:2" ht="12.75" customHeight="1" x14ac:dyDescent="0.2">
      <c r="A957" s="242"/>
      <c r="B957" s="243"/>
    </row>
    <row r="958" spans="1:2" ht="12.75" customHeight="1" x14ac:dyDescent="0.2">
      <c r="A958" s="242"/>
      <c r="B958" s="243"/>
    </row>
    <row r="959" spans="1:2" ht="12.75" customHeight="1" x14ac:dyDescent="0.2">
      <c r="A959" s="242"/>
      <c r="B959" s="243"/>
    </row>
    <row r="960" spans="1:2" ht="12.75" customHeight="1" x14ac:dyDescent="0.2">
      <c r="A960" s="242"/>
      <c r="B960" s="243"/>
    </row>
    <row r="961" spans="1:2" ht="12.75" customHeight="1" x14ac:dyDescent="0.2">
      <c r="A961" s="242"/>
      <c r="B961" s="243"/>
    </row>
    <row r="962" spans="1:2" ht="12.75" customHeight="1" x14ac:dyDescent="0.2">
      <c r="A962" s="242"/>
      <c r="B962" s="243"/>
    </row>
    <row r="963" spans="1:2" ht="12.75" customHeight="1" x14ac:dyDescent="0.2">
      <c r="A963" s="242"/>
      <c r="B963" s="243"/>
    </row>
    <row r="964" spans="1:2" ht="12.75" customHeight="1" x14ac:dyDescent="0.2">
      <c r="A964" s="242"/>
      <c r="B964" s="243"/>
    </row>
    <row r="965" spans="1:2" ht="12.75" customHeight="1" x14ac:dyDescent="0.2">
      <c r="A965" s="242"/>
      <c r="B965" s="243"/>
    </row>
    <row r="966" spans="1:2" ht="12.75" customHeight="1" x14ac:dyDescent="0.2">
      <c r="A966" s="242"/>
      <c r="B966" s="243"/>
    </row>
    <row r="967" spans="1:2" ht="12.75" customHeight="1" x14ac:dyDescent="0.2">
      <c r="A967" s="242"/>
      <c r="B967" s="243"/>
    </row>
    <row r="968" spans="1:2" ht="12.75" customHeight="1" x14ac:dyDescent="0.2">
      <c r="A968" s="242"/>
      <c r="B968" s="243"/>
    </row>
    <row r="969" spans="1:2" ht="12.75" customHeight="1" x14ac:dyDescent="0.2">
      <c r="A969" s="242"/>
      <c r="B969" s="243"/>
    </row>
    <row r="970" spans="1:2" ht="12.75" customHeight="1" x14ac:dyDescent="0.2">
      <c r="A970" s="242"/>
      <c r="B970" s="243"/>
    </row>
    <row r="971" spans="1:2" ht="12.75" customHeight="1" x14ac:dyDescent="0.2">
      <c r="A971" s="242"/>
      <c r="B971" s="243"/>
    </row>
    <row r="972" spans="1:2" ht="12.75" customHeight="1" x14ac:dyDescent="0.2">
      <c r="A972" s="242"/>
      <c r="B972" s="243"/>
    </row>
    <row r="973" spans="1:2" ht="12.75" customHeight="1" x14ac:dyDescent="0.2">
      <c r="A973" s="242"/>
      <c r="B973" s="243"/>
    </row>
    <row r="974" spans="1:2" ht="12.75" customHeight="1" x14ac:dyDescent="0.2">
      <c r="A974" s="242"/>
      <c r="B974" s="243"/>
    </row>
    <row r="975" spans="1:2" ht="12.75" customHeight="1" x14ac:dyDescent="0.2">
      <c r="A975" s="242"/>
      <c r="B975" s="243"/>
    </row>
    <row r="976" spans="1:2" ht="12.75" customHeight="1" x14ac:dyDescent="0.2">
      <c r="A976" s="242"/>
      <c r="B976" s="243"/>
    </row>
    <row r="977" spans="1:2" ht="12.75" customHeight="1" x14ac:dyDescent="0.2">
      <c r="A977" s="242"/>
      <c r="B977" s="243"/>
    </row>
    <row r="978" spans="1:2" ht="12.75" customHeight="1" x14ac:dyDescent="0.2">
      <c r="A978" s="242"/>
      <c r="B978" s="243"/>
    </row>
    <row r="979" spans="1:2" ht="12.75" customHeight="1" x14ac:dyDescent="0.2">
      <c r="A979" s="242"/>
      <c r="B979" s="243"/>
    </row>
    <row r="980" spans="1:2" ht="12.75" customHeight="1" x14ac:dyDescent="0.2">
      <c r="A980" s="242"/>
      <c r="B980" s="243"/>
    </row>
    <row r="981" spans="1:2" ht="12.75" customHeight="1" x14ac:dyDescent="0.2">
      <c r="A981" s="242"/>
      <c r="B981" s="243"/>
    </row>
    <row r="982" spans="1:2" ht="12.75" customHeight="1" x14ac:dyDescent="0.2">
      <c r="A982" s="242"/>
      <c r="B982" s="243"/>
    </row>
    <row r="983" spans="1:2" ht="12.75" customHeight="1" x14ac:dyDescent="0.2">
      <c r="A983" s="242"/>
      <c r="B983" s="243"/>
    </row>
    <row r="984" spans="1:2" ht="12.75" customHeight="1" x14ac:dyDescent="0.2">
      <c r="A984" s="242"/>
      <c r="B984" s="243"/>
    </row>
    <row r="985" spans="1:2" ht="12.75" customHeight="1" x14ac:dyDescent="0.2">
      <c r="A985" s="242"/>
      <c r="B985" s="243"/>
    </row>
    <row r="986" spans="1:2" ht="12.75" customHeight="1" x14ac:dyDescent="0.2">
      <c r="A986" s="242"/>
      <c r="B986" s="243"/>
    </row>
    <row r="987" spans="1:2" ht="12.75" customHeight="1" x14ac:dyDescent="0.2">
      <c r="A987" s="242"/>
      <c r="B987" s="243"/>
    </row>
    <row r="988" spans="1:2" ht="12.75" customHeight="1" x14ac:dyDescent="0.2">
      <c r="A988" s="242"/>
      <c r="B988" s="243"/>
    </row>
    <row r="989" spans="1:2" ht="12.75" customHeight="1" x14ac:dyDescent="0.2">
      <c r="A989" s="242"/>
      <c r="B989" s="243"/>
    </row>
    <row r="990" spans="1:2" ht="12.75" customHeight="1" x14ac:dyDescent="0.2">
      <c r="A990" s="242"/>
      <c r="B990" s="243"/>
    </row>
    <row r="991" spans="1:2" ht="12.75" customHeight="1" x14ac:dyDescent="0.2">
      <c r="A991" s="242"/>
      <c r="B991" s="243"/>
    </row>
    <row r="992" spans="1:2" ht="12.75" customHeight="1" x14ac:dyDescent="0.2">
      <c r="A992" s="242"/>
      <c r="B992" s="243"/>
    </row>
  </sheetData>
  <sheetProtection algorithmName="SHA-512" hashValue="4wbNqJ8Bs6lHr072L7G6zryDCKDex/NxkXOd02CpaxUTSdZKMtPdSkZRv1CJEogpEr0wdZhAKmuY/JnxtLcSAw==" saltValue="OMhDa66X3DI+eaglng7PLA==" spinCount="100000" sheet="1" scenarios="1" insertHyperlinks="0"/>
  <protectedRanges>
    <protectedRange sqref="A11:B992 B2:B7" name="YellowZone"/>
  </protectedRanges>
  <mergeCells count="7">
    <mergeCell ref="A8:B10"/>
    <mergeCell ref="A2:A3"/>
    <mergeCell ref="B2:B3"/>
    <mergeCell ref="A4:A5"/>
    <mergeCell ref="B4:B5"/>
    <mergeCell ref="A6:A7"/>
    <mergeCell ref="B6:B7"/>
  </mergeCells>
  <conditionalFormatting sqref="B6:B7">
    <cfRule type="expression" dxfId="468" priority="1">
      <formula>AND($B$2="A2.2.2 - First year vehicle",$B$6&lt;&gt;"N/A")</formula>
    </cfRule>
    <cfRule type="expression" dxfId="467" priority="2">
      <formula>AND($B$2="A2.2.3 - Existing chassis",$B$6="N/A")</formula>
    </cfRule>
  </conditionalFormatting>
  <dataValidations count="2">
    <dataValidation type="list" allowBlank="1" showErrorMessage="1" sqref="B2" xr:uid="{00000000-0002-0000-0600-000000000000}">
      <formula1>"A2.2.2 - First year vehicle,A2.2.3 - Existing chassis"</formula1>
    </dataValidation>
    <dataValidation type="list" allowBlank="1" showErrorMessage="1" sqref="B6" xr:uid="{00000000-0002-0000-0600-000001000000}">
      <formula1>"N/A,Powertrain change: CV to EV,Powertrain change: CV to HY,Powertrain change: HY to EV,Initial implementation of Autonomous System,Both a change of powertrain and initial implementation autonomous system"</formula1>
    </dataValidation>
  </dataValidation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9999FF"/>
    <pageSetUpPr fitToPage="1"/>
  </sheetPr>
  <dimension ref="B1:V33"/>
  <sheetViews>
    <sheetView showGridLines="0" zoomScaleNormal="100" workbookViewId="0">
      <selection activeCell="J4" sqref="J4"/>
    </sheetView>
  </sheetViews>
  <sheetFormatPr defaultColWidth="14.42578125" defaultRowHeight="15" customHeight="1" x14ac:dyDescent="0.2"/>
  <cols>
    <col min="1" max="1" width="3.28515625" customWidth="1"/>
    <col min="2" max="2" width="24.7109375" customWidth="1"/>
    <col min="3" max="3" width="10.140625" customWidth="1"/>
    <col min="4" max="5" width="18" customWidth="1"/>
    <col min="6" max="6" width="15.7109375" customWidth="1"/>
    <col min="7" max="7" width="18" customWidth="1"/>
    <col min="8" max="8" width="15.7109375" customWidth="1"/>
    <col min="9" max="20" width="10.7109375" customWidth="1"/>
    <col min="21" max="26" width="11.42578125" customWidth="1"/>
  </cols>
  <sheetData>
    <row r="1" spans="2:22" ht="12.75" customHeight="1" x14ac:dyDescent="0.25">
      <c r="B1" s="31" t="s">
        <v>181</v>
      </c>
    </row>
    <row r="2" spans="2:22" ht="12.75" customHeight="1" x14ac:dyDescent="0.2"/>
    <row r="3" spans="2:22" ht="12.75" customHeight="1" x14ac:dyDescent="0.2">
      <c r="B3" s="12" t="s">
        <v>182</v>
      </c>
      <c r="C3" s="32" t="s">
        <v>183</v>
      </c>
      <c r="D3" s="32" t="s">
        <v>184</v>
      </c>
      <c r="E3" s="32" t="s">
        <v>185</v>
      </c>
      <c r="F3" s="32" t="s">
        <v>186</v>
      </c>
      <c r="G3" s="32" t="s">
        <v>187</v>
      </c>
      <c r="H3" s="436" t="s">
        <v>188</v>
      </c>
      <c r="I3" s="32" t="s">
        <v>189</v>
      </c>
      <c r="J3" s="32" t="s">
        <v>190</v>
      </c>
      <c r="K3" s="32" t="s">
        <v>191</v>
      </c>
      <c r="L3" s="32" t="s">
        <v>192</v>
      </c>
      <c r="M3" s="32" t="s">
        <v>193</v>
      </c>
      <c r="N3" s="32" t="s">
        <v>194</v>
      </c>
      <c r="O3" s="32" t="s">
        <v>195</v>
      </c>
      <c r="P3" s="32" t="s">
        <v>196</v>
      </c>
      <c r="Q3" s="32" t="s">
        <v>197</v>
      </c>
      <c r="R3" s="33" t="s">
        <v>198</v>
      </c>
      <c r="S3" s="440" t="s">
        <v>199</v>
      </c>
      <c r="T3" s="32" t="s">
        <v>200</v>
      </c>
      <c r="U3" s="33" t="s">
        <v>201</v>
      </c>
      <c r="V3" s="440" t="s">
        <v>202</v>
      </c>
    </row>
    <row r="4" spans="2:22" ht="12.75" customHeight="1" x14ac:dyDescent="0.2">
      <c r="B4" s="12" t="s">
        <v>203</v>
      </c>
      <c r="C4" s="34" t="s">
        <v>183</v>
      </c>
      <c r="D4" s="34" t="s">
        <v>204</v>
      </c>
      <c r="E4" s="34" t="s">
        <v>185</v>
      </c>
      <c r="F4" s="34" t="s">
        <v>186</v>
      </c>
      <c r="G4" s="437" t="s">
        <v>205</v>
      </c>
      <c r="H4" s="438" t="s">
        <v>154</v>
      </c>
      <c r="I4" s="439" t="s">
        <v>153</v>
      </c>
      <c r="J4" s="35" t="s">
        <v>206</v>
      </c>
      <c r="K4" s="35" t="s">
        <v>149</v>
      </c>
      <c r="L4" s="35" t="s">
        <v>160</v>
      </c>
      <c r="M4" s="36" t="s">
        <v>150</v>
      </c>
      <c r="N4" s="36" t="s">
        <v>207</v>
      </c>
      <c r="O4" s="36" t="s">
        <v>208</v>
      </c>
      <c r="P4" s="36" t="s">
        <v>209</v>
      </c>
      <c r="Q4" s="36" t="s">
        <v>210</v>
      </c>
      <c r="R4" s="37" t="s">
        <v>211</v>
      </c>
      <c r="S4" s="441" t="s">
        <v>212</v>
      </c>
      <c r="T4" s="36" t="s">
        <v>213</v>
      </c>
      <c r="U4" s="37" t="s">
        <v>214</v>
      </c>
      <c r="V4" s="441" t="s">
        <v>215</v>
      </c>
    </row>
    <row r="5" spans="2:22" ht="12.75" customHeight="1" x14ac:dyDescent="0.2">
      <c r="B5" s="12" t="s">
        <v>216</v>
      </c>
      <c r="C5" s="34"/>
      <c r="D5" s="34"/>
      <c r="E5" s="34"/>
      <c r="F5" s="34"/>
      <c r="G5" s="546"/>
      <c r="H5" s="547"/>
      <c r="I5" s="38"/>
      <c r="J5" s="39"/>
      <c r="K5" s="40"/>
      <c r="L5" s="41"/>
      <c r="M5" s="42"/>
      <c r="N5" s="43"/>
      <c r="O5" s="43"/>
      <c r="P5" s="44"/>
      <c r="Q5" s="44"/>
      <c r="R5" s="45"/>
      <c r="S5" s="442"/>
      <c r="T5" s="44"/>
      <c r="U5" s="45"/>
      <c r="V5" s="442"/>
    </row>
    <row r="6" spans="2:22" ht="12.75" customHeight="1" x14ac:dyDescent="0.2">
      <c r="B6" s="12" t="s">
        <v>217</v>
      </c>
      <c r="C6" s="46">
        <v>200000000000</v>
      </c>
      <c r="D6" s="47">
        <v>1</v>
      </c>
      <c r="E6" s="411">
        <v>70000000000</v>
      </c>
      <c r="F6" s="47">
        <v>70000000000</v>
      </c>
      <c r="G6" s="46">
        <f>'T3.6 Laminate Tests'!BD57*1000000000</f>
        <v>0</v>
      </c>
      <c r="H6" s="48">
        <f>'T3.6 Laminate Tests'!CA57*1000000000</f>
        <v>0</v>
      </c>
      <c r="I6" s="48">
        <f>'T3.6 Laminate Tests'!CU57*1000000000</f>
        <v>0</v>
      </c>
      <c r="J6" s="47">
        <v>3</v>
      </c>
      <c r="K6" s="47">
        <v>12000000000</v>
      </c>
      <c r="L6" s="47">
        <v>5</v>
      </c>
      <c r="M6" s="47">
        <v>6</v>
      </c>
      <c r="N6" s="47">
        <v>7</v>
      </c>
      <c r="O6" s="47">
        <v>8</v>
      </c>
      <c r="P6" s="47">
        <v>9</v>
      </c>
      <c r="Q6" s="47">
        <v>10</v>
      </c>
      <c r="R6" s="49">
        <v>11</v>
      </c>
      <c r="S6" s="443">
        <v>12</v>
      </c>
      <c r="T6" s="47">
        <v>10</v>
      </c>
      <c r="U6" s="49">
        <v>11</v>
      </c>
      <c r="V6" s="443">
        <v>12</v>
      </c>
    </row>
    <row r="7" spans="2:22" ht="12.75" customHeight="1" x14ac:dyDescent="0.2">
      <c r="B7" s="12" t="s">
        <v>218</v>
      </c>
      <c r="C7" s="46">
        <v>305000000</v>
      </c>
      <c r="D7" s="47">
        <v>1</v>
      </c>
      <c r="E7" s="411">
        <v>264000000</v>
      </c>
      <c r="F7" s="47">
        <v>2</v>
      </c>
      <c r="G7" s="46" t="e">
        <f>G8</f>
        <v>#DIV/0!</v>
      </c>
      <c r="H7" s="48" t="e">
        <f t="shared" ref="H7:I7" si="0">H8</f>
        <v>#DIV/0!</v>
      </c>
      <c r="I7" s="48" t="e">
        <f t="shared" si="0"/>
        <v>#DIV/0!</v>
      </c>
      <c r="J7" s="47">
        <v>3</v>
      </c>
      <c r="K7" s="47">
        <v>650000000</v>
      </c>
      <c r="L7" s="47">
        <v>5</v>
      </c>
      <c r="M7" s="47">
        <v>6</v>
      </c>
      <c r="N7" s="47">
        <v>7</v>
      </c>
      <c r="O7" s="47">
        <v>8</v>
      </c>
      <c r="P7" s="47">
        <v>9</v>
      </c>
      <c r="Q7" s="47">
        <v>10</v>
      </c>
      <c r="R7" s="49">
        <v>11</v>
      </c>
      <c r="S7" s="443">
        <v>12</v>
      </c>
      <c r="T7" s="47">
        <v>10</v>
      </c>
      <c r="U7" s="49">
        <v>11</v>
      </c>
      <c r="V7" s="443">
        <v>12</v>
      </c>
    </row>
    <row r="8" spans="2:22" ht="12.75" customHeight="1" x14ac:dyDescent="0.2">
      <c r="B8" s="12" t="s">
        <v>219</v>
      </c>
      <c r="C8" s="46">
        <v>365000000</v>
      </c>
      <c r="D8" s="47">
        <v>1</v>
      </c>
      <c r="E8" s="411">
        <v>380000000</v>
      </c>
      <c r="F8" s="47">
        <v>2</v>
      </c>
      <c r="G8" s="46" t="e">
        <f>'T3.6 Laminate Tests'!BD58*1000000</f>
        <v>#DIV/0!</v>
      </c>
      <c r="H8" s="48" t="e">
        <f>'T3.6 Laminate Tests'!CA58*1000000</f>
        <v>#DIV/0!</v>
      </c>
      <c r="I8" s="48" t="e">
        <f>'T3.6 Laminate Tests'!CU58*1000000</f>
        <v>#DIV/0!</v>
      </c>
      <c r="J8" s="47">
        <v>3</v>
      </c>
      <c r="K8" s="47">
        <v>650000000</v>
      </c>
      <c r="L8" s="47">
        <v>5</v>
      </c>
      <c r="M8" s="47">
        <v>6</v>
      </c>
      <c r="N8" s="47">
        <v>7</v>
      </c>
      <c r="O8" s="47">
        <v>8</v>
      </c>
      <c r="P8" s="47">
        <v>9</v>
      </c>
      <c r="Q8" s="47">
        <v>10</v>
      </c>
      <c r="R8" s="49">
        <v>11</v>
      </c>
      <c r="S8" s="443">
        <v>12</v>
      </c>
      <c r="T8" s="47">
        <v>10</v>
      </c>
      <c r="U8" s="49">
        <v>11</v>
      </c>
      <c r="V8" s="443">
        <v>12</v>
      </c>
    </row>
    <row r="9" spans="2:22" ht="12.75" customHeight="1" x14ac:dyDescent="0.2">
      <c r="B9" s="12" t="s">
        <v>220</v>
      </c>
      <c r="C9" s="46">
        <v>180000000</v>
      </c>
      <c r="D9" s="47">
        <v>1</v>
      </c>
      <c r="E9" s="411">
        <v>213000000</v>
      </c>
      <c r="F9" s="47">
        <v>2</v>
      </c>
      <c r="G9" s="51" t="s">
        <v>121</v>
      </c>
      <c r="H9" s="52" t="s">
        <v>121</v>
      </c>
      <c r="I9" s="52" t="s">
        <v>121</v>
      </c>
      <c r="J9" s="52" t="s">
        <v>121</v>
      </c>
      <c r="K9" s="52" t="s">
        <v>121</v>
      </c>
      <c r="L9" s="52" t="s">
        <v>121</v>
      </c>
      <c r="M9" s="52" t="s">
        <v>121</v>
      </c>
      <c r="N9" s="52" t="s">
        <v>121</v>
      </c>
      <c r="O9" s="52" t="s">
        <v>121</v>
      </c>
      <c r="P9" s="52" t="s">
        <v>121</v>
      </c>
      <c r="Q9" s="52" t="s">
        <v>121</v>
      </c>
      <c r="R9" s="53" t="s">
        <v>121</v>
      </c>
      <c r="S9" s="444" t="s">
        <v>121</v>
      </c>
      <c r="T9" s="52" t="s">
        <v>121</v>
      </c>
      <c r="U9" s="53" t="s">
        <v>121</v>
      </c>
      <c r="V9" s="444" t="s">
        <v>121</v>
      </c>
    </row>
    <row r="10" spans="2:22" ht="12.75" customHeight="1" x14ac:dyDescent="0.2">
      <c r="B10" s="12" t="s">
        <v>221</v>
      </c>
      <c r="C10" s="46">
        <v>300000000</v>
      </c>
      <c r="D10" s="47">
        <v>1</v>
      </c>
      <c r="E10" s="411">
        <v>230000000</v>
      </c>
      <c r="F10" s="47">
        <v>2</v>
      </c>
      <c r="G10" s="51" t="s">
        <v>121</v>
      </c>
      <c r="H10" s="52" t="s">
        <v>121</v>
      </c>
      <c r="I10" s="52" t="s">
        <v>121</v>
      </c>
      <c r="J10" s="52" t="s">
        <v>121</v>
      </c>
      <c r="K10" s="52" t="s">
        <v>121</v>
      </c>
      <c r="L10" s="52" t="s">
        <v>121</v>
      </c>
      <c r="M10" s="52" t="s">
        <v>121</v>
      </c>
      <c r="N10" s="52" t="s">
        <v>121</v>
      </c>
      <c r="O10" s="52" t="s">
        <v>121</v>
      </c>
      <c r="P10" s="52" t="s">
        <v>121</v>
      </c>
      <c r="Q10" s="52" t="s">
        <v>121</v>
      </c>
      <c r="R10" s="53" t="s">
        <v>121</v>
      </c>
      <c r="S10" s="444" t="s">
        <v>121</v>
      </c>
      <c r="T10" s="52" t="s">
        <v>121</v>
      </c>
      <c r="U10" s="53" t="s">
        <v>121</v>
      </c>
      <c r="V10" s="444" t="s">
        <v>121</v>
      </c>
    </row>
    <row r="11" spans="2:22" ht="12.75" customHeight="1" x14ac:dyDescent="0.2">
      <c r="B11" s="12" t="s">
        <v>222</v>
      </c>
      <c r="C11" s="46">
        <f>0.6*C8</f>
        <v>219000000</v>
      </c>
      <c r="D11" s="47">
        <v>1</v>
      </c>
      <c r="E11" s="47">
        <v>1</v>
      </c>
      <c r="F11" s="47">
        <v>2</v>
      </c>
      <c r="G11" s="55" t="e">
        <f>'T3.6.10 Shear Tests'!D54*1000000</f>
        <v>#DIV/0!</v>
      </c>
      <c r="H11" s="55" t="e">
        <f>'T3.6.10 Shear Tests'!X54*1000000</f>
        <v>#DIV/0!</v>
      </c>
      <c r="I11" s="55">
        <f>'T3.6.10 Shear Tests'!AR54*1000000</f>
        <v>0</v>
      </c>
      <c r="J11" s="47">
        <v>3</v>
      </c>
      <c r="K11" s="47">
        <v>400000000</v>
      </c>
      <c r="L11" s="47">
        <v>5</v>
      </c>
      <c r="M11" s="47">
        <v>6</v>
      </c>
      <c r="N11" s="47">
        <v>7</v>
      </c>
      <c r="O11" s="47">
        <v>8</v>
      </c>
      <c r="P11" s="47">
        <v>9</v>
      </c>
      <c r="Q11" s="47">
        <v>10</v>
      </c>
      <c r="R11" s="49">
        <v>11</v>
      </c>
      <c r="S11" s="445">
        <v>12</v>
      </c>
      <c r="T11" s="47">
        <v>10</v>
      </c>
      <c r="U11" s="49">
        <v>11</v>
      </c>
      <c r="V11" s="445">
        <v>12</v>
      </c>
    </row>
    <row r="12" spans="2:22" ht="12.75" customHeight="1" x14ac:dyDescent="0.2">
      <c r="C12" s="23"/>
      <c r="D12" s="23"/>
    </row>
    <row r="13" spans="2:22" ht="12.75" customHeight="1" x14ac:dyDescent="0.2">
      <c r="C13" s="8" t="s">
        <v>223</v>
      </c>
      <c r="D13" s="8"/>
    </row>
    <row r="14" spans="2:22" ht="12.75" customHeight="1" x14ac:dyDescent="0.2">
      <c r="C14" s="8" t="s">
        <v>224</v>
      </c>
      <c r="D14" s="8"/>
    </row>
    <row r="15" spans="2:22" ht="12.75" customHeight="1" x14ac:dyDescent="0.2">
      <c r="B15" s="8"/>
      <c r="C15" s="8" t="s">
        <v>225</v>
      </c>
      <c r="D15" s="8"/>
    </row>
    <row r="16" spans="2:22" ht="12.75" customHeight="1" x14ac:dyDescent="0.2">
      <c r="C16" s="8" t="s">
        <v>226</v>
      </c>
      <c r="D16" s="8"/>
    </row>
    <row r="17" spans="2:10" ht="12.75" customHeight="1" x14ac:dyDescent="0.2">
      <c r="C17" s="8"/>
      <c r="D17" s="8"/>
    </row>
    <row r="18" spans="2:10" ht="12.75" customHeight="1" x14ac:dyDescent="0.2">
      <c r="C18" s="8"/>
      <c r="D18" s="8"/>
    </row>
    <row r="19" spans="2:10" ht="12.75" customHeight="1" x14ac:dyDescent="0.2">
      <c r="C19" s="8"/>
      <c r="D19" s="8"/>
    </row>
    <row r="20" spans="2:10" ht="12.75" customHeight="1" x14ac:dyDescent="0.2">
      <c r="B20" s="8"/>
      <c r="C20" s="317"/>
      <c r="D20" s="317"/>
      <c r="E20" s="317"/>
      <c r="F20" s="317"/>
      <c r="G20" s="317"/>
      <c r="H20" s="5" t="s">
        <v>227</v>
      </c>
      <c r="I20" s="317"/>
    </row>
    <row r="21" spans="2:10" ht="12.75" customHeight="1" x14ac:dyDescent="0.2">
      <c r="B21" s="8"/>
      <c r="E21" s="837"/>
      <c r="F21" s="760"/>
      <c r="G21" s="837"/>
      <c r="H21" s="760"/>
      <c r="I21" s="8" t="s">
        <v>228</v>
      </c>
    </row>
    <row r="22" spans="2:10" ht="12.75" customHeight="1" x14ac:dyDescent="0.2">
      <c r="B22" s="8"/>
      <c r="C22" s="317"/>
      <c r="D22" s="317"/>
      <c r="E22" s="317"/>
      <c r="F22" s="317"/>
      <c r="G22" s="317"/>
      <c r="H22" s="317"/>
      <c r="I22" s="8" t="s">
        <v>229</v>
      </c>
      <c r="J22" s="9"/>
    </row>
    <row r="23" spans="2:10" ht="12.75" customHeight="1" x14ac:dyDescent="0.2">
      <c r="B23" s="431" t="s">
        <v>230</v>
      </c>
      <c r="C23" s="317"/>
      <c r="D23" s="317"/>
      <c r="E23" s="317"/>
      <c r="F23" s="317"/>
      <c r="G23" s="317"/>
      <c r="H23" s="317"/>
      <c r="I23" s="8" t="s">
        <v>231</v>
      </c>
      <c r="J23" s="9"/>
    </row>
    <row r="24" spans="2:10" ht="12.75" customHeight="1" x14ac:dyDescent="0.2">
      <c r="B24" s="431" t="s">
        <v>232</v>
      </c>
      <c r="C24" s="317"/>
      <c r="D24" s="317"/>
      <c r="E24" s="317"/>
      <c r="F24" s="317"/>
      <c r="G24" s="317"/>
      <c r="H24" s="317"/>
      <c r="I24" s="8" t="s">
        <v>233</v>
      </c>
      <c r="J24" s="9"/>
    </row>
    <row r="25" spans="2:10" ht="12.75" customHeight="1" x14ac:dyDescent="0.2">
      <c r="B25" s="431" t="s">
        <v>234</v>
      </c>
      <c r="C25" s="317"/>
      <c r="D25" s="317"/>
      <c r="E25" s="317"/>
      <c r="F25" s="317"/>
      <c r="G25" s="317"/>
      <c r="H25" s="317"/>
      <c r="I25" s="8" t="s">
        <v>235</v>
      </c>
      <c r="J25" s="9"/>
    </row>
    <row r="26" spans="2:10" ht="12.75" customHeight="1" x14ac:dyDescent="0.2">
      <c r="B26" s="431"/>
      <c r="C26" s="317"/>
      <c r="D26" s="317"/>
      <c r="E26" s="317"/>
      <c r="F26" s="317"/>
      <c r="G26" s="317"/>
      <c r="H26" s="317"/>
      <c r="I26" s="8" t="s">
        <v>236</v>
      </c>
      <c r="J26" s="9"/>
    </row>
    <row r="27" spans="2:10" ht="12.75" customHeight="1" x14ac:dyDescent="0.2">
      <c r="B27" s="431" t="s">
        <v>237</v>
      </c>
      <c r="C27" s="317"/>
      <c r="D27" s="317"/>
      <c r="E27" s="317"/>
      <c r="F27" s="317"/>
      <c r="G27" s="317"/>
      <c r="H27" s="317"/>
      <c r="I27" s="8" t="s">
        <v>238</v>
      </c>
    </row>
    <row r="28" spans="2:10" ht="12.75" customHeight="1" x14ac:dyDescent="0.2">
      <c r="B28" s="431" t="s">
        <v>239</v>
      </c>
      <c r="C28" s="317"/>
      <c r="D28" s="317"/>
      <c r="E28" s="317"/>
      <c r="F28" s="317"/>
      <c r="G28" s="317"/>
      <c r="H28" s="317"/>
    </row>
    <row r="29" spans="2:10" ht="12.75" customHeight="1" x14ac:dyDescent="0.2">
      <c r="B29" s="8"/>
      <c r="C29" s="317"/>
      <c r="D29" s="317"/>
      <c r="E29" s="317"/>
      <c r="F29" s="317"/>
      <c r="G29" s="317"/>
      <c r="H29" s="317"/>
    </row>
    <row r="30" spans="2:10" ht="12.75" customHeight="1" x14ac:dyDescent="0.2">
      <c r="C30" s="317"/>
      <c r="D30" s="317"/>
      <c r="E30" s="317"/>
      <c r="F30" s="317"/>
      <c r="G30" s="317"/>
      <c r="H30" s="317"/>
    </row>
    <row r="31" spans="2:10" ht="12.75" customHeight="1" x14ac:dyDescent="0.2">
      <c r="C31" s="317"/>
      <c r="D31" s="317"/>
      <c r="E31" s="317"/>
      <c r="F31" s="317"/>
      <c r="G31" s="317"/>
      <c r="H31" s="317"/>
    </row>
    <row r="32" spans="2:10" ht="12.75" customHeight="1" x14ac:dyDescent="0.2">
      <c r="C32" s="317"/>
      <c r="D32" s="317"/>
      <c r="E32" s="317"/>
      <c r="F32" s="317"/>
      <c r="G32" s="317"/>
      <c r="H32" s="317"/>
    </row>
    <row r="33" spans="3:8" ht="12.75" customHeight="1" x14ac:dyDescent="0.2">
      <c r="C33" s="317"/>
      <c r="D33" s="317"/>
      <c r="E33" s="317"/>
      <c r="F33" s="317"/>
      <c r="G33" s="317"/>
      <c r="H33" s="317"/>
    </row>
  </sheetData>
  <sheetProtection algorithmName="SHA-512" hashValue="VPetwOdKlKXwM0ZBhg95UFEwnNUgRsifvbBOWfQBgUKEYxcsUUOJw2rRs3PlLwCWErVAw2V6UgxbnoeSDKy53g==" saltValue="GW8vCWzNoP0LL/A5tqsc3w==" spinCount="100000" sheet="1" scenarios="1" insertHyperlinks="0"/>
  <protectedRanges>
    <protectedRange sqref="J4:V8 J11:V11 G5:I5" name="Bereich2"/>
    <protectedRange sqref="D6:F11" name="Bereich1"/>
  </protectedRanges>
  <mergeCells count="2">
    <mergeCell ref="E21:F21"/>
    <mergeCell ref="G21:H21"/>
  </mergeCells>
  <conditionalFormatting sqref="D6">
    <cfRule type="cellIs" dxfId="466" priority="1" operator="greaterThan">
      <formula>$C$6</formula>
    </cfRule>
  </conditionalFormatting>
  <conditionalFormatting sqref="D7">
    <cfRule type="cellIs" dxfId="465" priority="2" operator="greaterThan">
      <formula>$C$7</formula>
    </cfRule>
  </conditionalFormatting>
  <conditionalFormatting sqref="D8">
    <cfRule type="cellIs" dxfId="464" priority="3" operator="greaterThan">
      <formula>$C$8</formula>
    </cfRule>
  </conditionalFormatting>
  <conditionalFormatting sqref="D9">
    <cfRule type="cellIs" dxfId="463" priority="4" operator="greaterThan">
      <formula>$C$9</formula>
    </cfRule>
  </conditionalFormatting>
  <conditionalFormatting sqref="D10">
    <cfRule type="cellIs" dxfId="462" priority="5" operator="greaterThan">
      <formula>$C$10</formula>
    </cfRule>
  </conditionalFormatting>
  <conditionalFormatting sqref="D11">
    <cfRule type="cellIs" dxfId="461" priority="6" operator="greaterThan">
      <formula>$C$11</formula>
    </cfRule>
  </conditionalFormatting>
  <dataValidations count="1">
    <dataValidation type="list" allowBlank="1" showErrorMessage="1" sqref="C12:D12" xr:uid="{00000000-0002-0000-0700-000000000000}">
      <formula1>Materials</formula1>
    </dataValidation>
  </dataValidations>
  <pageMargins left="0.75" right="0.75" top="1" bottom="1" header="0" footer="0"/>
  <pageSetup paperSize="9" fitToHeight="0" orientation="landscape"/>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8">
    <tabColor rgb="FF9999FF"/>
    <outlinePr summaryBelow="0" summaryRight="0"/>
  </sheetPr>
  <dimension ref="A1:EW339"/>
  <sheetViews>
    <sheetView zoomScaleNormal="100" workbookViewId="0">
      <selection sqref="A1:P1"/>
    </sheetView>
  </sheetViews>
  <sheetFormatPr defaultColWidth="14.42578125" defaultRowHeight="15" customHeight="1" x14ac:dyDescent="0.2"/>
  <cols>
    <col min="1" max="100" width="5" customWidth="1"/>
    <col min="101" max="103" width="5" style="232" customWidth="1"/>
    <col min="104" max="117" width="5" customWidth="1"/>
    <col min="118" max="120" width="5" style="232" customWidth="1"/>
    <col min="121" max="134" width="5" customWidth="1"/>
    <col min="135" max="137" width="5" style="232" customWidth="1"/>
    <col min="138" max="151" width="5" customWidth="1"/>
    <col min="152" max="153" width="5" style="232" customWidth="1"/>
  </cols>
  <sheetData>
    <row r="1" spans="1:153" ht="12.75" customHeight="1" x14ac:dyDescent="0.2">
      <c r="A1" s="894" t="str">
        <f>CONCATENATE(Read_Me!A1," FS SES ",Read_Me!B1," - Datasheets Metal")</f>
        <v>2026 FS SES V1.3 - Datasheets Metal</v>
      </c>
      <c r="B1" s="894"/>
      <c r="C1" s="894"/>
      <c r="D1" s="894"/>
      <c r="E1" s="894"/>
      <c r="F1" s="894"/>
      <c r="G1" s="894"/>
      <c r="H1" s="894"/>
      <c r="I1" s="894"/>
      <c r="J1" s="894"/>
      <c r="K1" s="894"/>
      <c r="L1" s="894"/>
      <c r="M1" s="894"/>
      <c r="N1" s="894"/>
      <c r="O1" s="894"/>
      <c r="P1" s="894"/>
      <c r="Q1" s="303"/>
      <c r="R1" s="324"/>
      <c r="S1" s="324"/>
      <c r="T1" s="324"/>
      <c r="U1" s="324"/>
      <c r="V1" s="324"/>
      <c r="W1" s="324"/>
      <c r="X1" s="324"/>
      <c r="Y1" s="324"/>
      <c r="Z1" s="324"/>
      <c r="AA1" s="324"/>
      <c r="AB1" s="324"/>
      <c r="AC1" s="324"/>
      <c r="AD1" s="324"/>
      <c r="AE1" s="324"/>
      <c r="AF1" s="324"/>
      <c r="AG1" s="324"/>
      <c r="AH1" s="303"/>
      <c r="AI1" s="324"/>
      <c r="AJ1" s="324"/>
      <c r="AK1" s="324"/>
      <c r="AL1" s="324"/>
      <c r="AM1" s="324"/>
      <c r="AN1" s="324"/>
      <c r="AO1" s="324"/>
      <c r="AP1" s="324"/>
      <c r="AQ1" s="324"/>
      <c r="AR1" s="324"/>
      <c r="AS1" s="324"/>
      <c r="AT1" s="324"/>
      <c r="AU1" s="324"/>
      <c r="AV1" s="324"/>
      <c r="AW1" s="324"/>
      <c r="AX1" s="324"/>
      <c r="AY1" s="303"/>
      <c r="AZ1" s="324"/>
      <c r="BA1" s="324"/>
      <c r="BB1" s="324"/>
      <c r="BC1" s="324"/>
      <c r="BD1" s="324"/>
      <c r="BE1" s="324"/>
      <c r="BF1" s="324"/>
      <c r="BG1" s="324"/>
      <c r="BH1" s="324"/>
      <c r="BI1" s="324"/>
      <c r="BJ1" s="324"/>
      <c r="BK1" s="324"/>
      <c r="BL1" s="324"/>
      <c r="BM1" s="324"/>
      <c r="BN1" s="324"/>
      <c r="BO1" s="324"/>
      <c r="BP1" s="303"/>
      <c r="BQ1" s="324"/>
      <c r="BR1" s="324"/>
      <c r="BS1" s="324"/>
      <c r="BT1" s="324"/>
      <c r="BU1" s="324"/>
      <c r="BV1" s="324"/>
      <c r="BW1" s="324"/>
      <c r="BX1" s="324"/>
      <c r="BY1" s="324"/>
      <c r="BZ1" s="324"/>
      <c r="CA1" s="324"/>
      <c r="CB1" s="324"/>
      <c r="CC1" s="324"/>
      <c r="CD1" s="324"/>
      <c r="CE1" s="324"/>
      <c r="CF1" s="324"/>
      <c r="CG1" s="303"/>
      <c r="CH1" s="324"/>
      <c r="CI1" s="324"/>
      <c r="CJ1" s="324"/>
      <c r="CK1" s="324"/>
      <c r="CL1" s="324"/>
      <c r="CM1" s="324"/>
      <c r="CN1" s="324"/>
      <c r="CO1" s="324"/>
      <c r="CP1" s="324"/>
      <c r="CQ1" s="324"/>
      <c r="CR1" s="324"/>
      <c r="CS1" s="324"/>
      <c r="CT1" s="324"/>
      <c r="CU1" s="324"/>
      <c r="CV1" s="324"/>
      <c r="CW1" s="324"/>
      <c r="CX1" s="303"/>
      <c r="CY1" s="324"/>
      <c r="CZ1" s="324"/>
      <c r="DA1" s="324"/>
      <c r="DB1" s="324"/>
      <c r="DC1" s="324"/>
      <c r="DD1" s="324"/>
      <c r="DE1" s="324"/>
      <c r="DF1" s="324"/>
      <c r="DG1" s="324"/>
      <c r="DH1" s="324"/>
      <c r="DI1" s="324"/>
      <c r="DJ1" s="324"/>
      <c r="DK1" s="324"/>
      <c r="DL1" s="324"/>
      <c r="DM1" s="324"/>
      <c r="DN1" s="324"/>
      <c r="DO1" s="303"/>
      <c r="DP1" s="324"/>
      <c r="DQ1" s="324"/>
      <c r="DR1" s="324"/>
      <c r="DS1" s="324"/>
      <c r="DT1" s="324"/>
      <c r="DU1" s="324"/>
      <c r="DV1" s="324"/>
      <c r="DW1" s="324"/>
      <c r="DX1" s="324"/>
      <c r="DY1" s="324"/>
      <c r="DZ1" s="324"/>
      <c r="EA1" s="324"/>
      <c r="EB1" s="324"/>
      <c r="EC1" s="324"/>
      <c r="ED1" s="324"/>
      <c r="EE1" s="324"/>
      <c r="EF1" s="303"/>
      <c r="EG1" s="324"/>
      <c r="EH1" s="324"/>
      <c r="EI1" s="324"/>
      <c r="EJ1" s="324"/>
      <c r="EK1" s="324"/>
      <c r="EL1" s="324"/>
      <c r="EM1" s="324"/>
      <c r="EN1" s="324"/>
      <c r="EO1" s="324"/>
      <c r="EP1" s="324"/>
      <c r="EQ1" s="324"/>
      <c r="ER1" s="324"/>
      <c r="ES1" s="324"/>
      <c r="ET1" s="324"/>
      <c r="EU1" s="324"/>
      <c r="EV1" s="324"/>
      <c r="EW1" s="303"/>
    </row>
    <row r="2" spans="1:153" ht="12.75" customHeight="1" x14ac:dyDescent="0.2">
      <c r="A2" s="324"/>
      <c r="B2" s="324"/>
      <c r="C2" s="324"/>
      <c r="D2" s="324"/>
      <c r="E2" s="324"/>
      <c r="F2" s="324"/>
      <c r="G2" s="324"/>
      <c r="H2" s="324"/>
      <c r="I2" s="324"/>
      <c r="J2" s="324"/>
      <c r="K2" s="324"/>
      <c r="L2" s="324"/>
      <c r="M2" s="324"/>
      <c r="N2" s="324"/>
      <c r="O2" s="324"/>
      <c r="P2" s="324"/>
      <c r="Q2" s="303"/>
      <c r="R2" s="9" t="s">
        <v>240</v>
      </c>
      <c r="T2" s="324"/>
      <c r="U2" s="324"/>
      <c r="V2" s="324"/>
      <c r="W2" s="324"/>
      <c r="X2" s="324"/>
      <c r="Y2" s="324"/>
      <c r="Z2" s="324"/>
      <c r="AA2" s="324"/>
      <c r="AB2" s="324"/>
      <c r="AC2" s="324"/>
      <c r="AD2" s="324"/>
      <c r="AE2" s="324"/>
      <c r="AF2" s="324"/>
      <c r="AG2" s="324"/>
      <c r="AH2" s="303"/>
      <c r="AI2" s="324"/>
      <c r="AJ2" s="324"/>
      <c r="AK2" s="324"/>
      <c r="AL2" s="324"/>
      <c r="AM2" s="324"/>
      <c r="AN2" s="324"/>
      <c r="AO2" s="324"/>
      <c r="AP2" s="324"/>
      <c r="AQ2" s="324"/>
      <c r="AR2" s="324"/>
      <c r="AS2" s="324"/>
      <c r="AT2" s="324"/>
      <c r="AU2" s="324"/>
      <c r="AV2" s="324"/>
      <c r="AW2" s="324"/>
      <c r="AX2" s="324"/>
      <c r="AY2" s="303"/>
      <c r="AZ2" s="324"/>
      <c r="BA2" s="324"/>
      <c r="BB2" s="324"/>
      <c r="BC2" s="324"/>
      <c r="BD2" s="324"/>
      <c r="BE2" s="324"/>
      <c r="BF2" s="324"/>
      <c r="BG2" s="324"/>
      <c r="BH2" s="324"/>
      <c r="BI2" s="324"/>
      <c r="BJ2" s="324"/>
      <c r="BK2" s="324"/>
      <c r="BL2" s="324"/>
      <c r="BM2" s="324"/>
      <c r="BN2" s="324"/>
      <c r="BO2" s="324"/>
      <c r="BP2" s="303"/>
      <c r="BQ2" s="324"/>
      <c r="BR2" s="324"/>
      <c r="BS2" s="324"/>
      <c r="BT2" s="324"/>
      <c r="BU2" s="324"/>
      <c r="BV2" s="324"/>
      <c r="BW2" s="324"/>
      <c r="BX2" s="324"/>
      <c r="BY2" s="324"/>
      <c r="BZ2" s="324"/>
      <c r="CA2" s="324"/>
      <c r="CB2" s="324"/>
      <c r="CC2" s="324"/>
      <c r="CD2" s="324"/>
      <c r="CE2" s="324"/>
      <c r="CF2" s="324"/>
      <c r="CG2" s="303"/>
      <c r="CH2" s="324"/>
      <c r="CI2" s="324"/>
      <c r="CJ2" s="324"/>
      <c r="CK2" s="324"/>
      <c r="CL2" s="324"/>
      <c r="CM2" s="324"/>
      <c r="CN2" s="324"/>
      <c r="CO2" s="324"/>
      <c r="CP2" s="324"/>
      <c r="CQ2" s="324"/>
      <c r="CR2" s="324"/>
      <c r="CS2" s="324"/>
      <c r="CT2" s="324"/>
      <c r="CU2" s="324"/>
      <c r="CV2" s="324"/>
      <c r="CW2" s="324"/>
      <c r="CX2" s="303"/>
      <c r="CY2" s="324"/>
      <c r="CZ2" s="324"/>
      <c r="DA2" s="324"/>
      <c r="DB2" s="324"/>
      <c r="DC2" s="324"/>
      <c r="DD2" s="324"/>
      <c r="DE2" s="324"/>
      <c r="DF2" s="324"/>
      <c r="DG2" s="324"/>
      <c r="DH2" s="324"/>
      <c r="DI2" s="324"/>
      <c r="DJ2" s="324"/>
      <c r="DK2" s="324"/>
      <c r="DL2" s="324"/>
      <c r="DM2" s="324"/>
      <c r="DN2" s="324"/>
      <c r="DO2" s="303"/>
      <c r="DP2" s="324"/>
      <c r="DQ2" s="324"/>
      <c r="DR2" s="324"/>
      <c r="DS2" s="324"/>
      <c r="DT2" s="324"/>
      <c r="DU2" s="324"/>
      <c r="DV2" s="324"/>
      <c r="DW2" s="324"/>
      <c r="DX2" s="324"/>
      <c r="DY2" s="324"/>
      <c r="DZ2" s="324"/>
      <c r="EA2" s="324"/>
      <c r="EB2" s="324"/>
      <c r="EC2" s="324"/>
      <c r="ED2" s="324"/>
      <c r="EE2" s="324"/>
      <c r="EF2" s="303"/>
      <c r="EG2" s="324"/>
      <c r="EH2" s="324"/>
      <c r="EI2" s="324"/>
      <c r="EJ2" s="324"/>
      <c r="EK2" s="324"/>
      <c r="EL2" s="324"/>
      <c r="EM2" s="324"/>
      <c r="EN2" s="324"/>
      <c r="EO2" s="324"/>
      <c r="EP2" s="324"/>
      <c r="EQ2" s="324"/>
      <c r="ER2" s="324"/>
      <c r="ES2" s="324"/>
      <c r="ET2" s="324"/>
      <c r="EU2" s="324"/>
      <c r="EV2" s="324"/>
      <c r="EW2" s="303"/>
    </row>
    <row r="3" spans="1:153" ht="12.75" customHeight="1" x14ac:dyDescent="0.2">
      <c r="A3" t="s">
        <v>47</v>
      </c>
      <c r="D3" s="845" t="str">
        <f>IF('Cover Sheet'!$D$14&gt;0,'Cover Sheet'!$D$14,"")</f>
        <v/>
      </c>
      <c r="E3" s="845"/>
      <c r="F3" s="845"/>
      <c r="G3" s="845"/>
      <c r="H3" s="845"/>
      <c r="I3" s="317" t="s">
        <v>48</v>
      </c>
      <c r="K3" s="324"/>
      <c r="L3" s="324"/>
      <c r="M3" s="845" t="str">
        <f>IF('Cover Sheet'!$O$14&gt;0,'Cover Sheet'!$O$14,"")</f>
        <v/>
      </c>
      <c r="N3" s="845"/>
      <c r="O3" s="845"/>
      <c r="P3" s="845"/>
      <c r="Q3" s="303"/>
      <c r="R3" s="324"/>
      <c r="S3" s="324"/>
      <c r="T3" s="324"/>
      <c r="U3" s="324"/>
      <c r="V3" s="324"/>
      <c r="W3" s="324"/>
      <c r="X3" s="324"/>
      <c r="Y3" s="324"/>
      <c r="Z3" s="324"/>
      <c r="AA3" s="324"/>
      <c r="AB3" s="324"/>
      <c r="AC3" s="324"/>
      <c r="AD3" s="324"/>
      <c r="AE3" s="324"/>
      <c r="AF3" s="324"/>
      <c r="AG3" s="324"/>
      <c r="AH3" s="303"/>
      <c r="AI3" s="324"/>
      <c r="AJ3" s="324"/>
      <c r="AK3" s="324"/>
      <c r="AL3" s="324"/>
      <c r="AM3" s="324"/>
      <c r="AN3" s="324"/>
      <c r="AO3" s="324"/>
      <c r="AP3" s="324"/>
      <c r="AQ3" s="324"/>
      <c r="AR3" s="324"/>
      <c r="AS3" s="324"/>
      <c r="AT3" s="324"/>
      <c r="AU3" s="324"/>
      <c r="AV3" s="324"/>
      <c r="AW3" s="324"/>
      <c r="AX3" s="324"/>
      <c r="AY3" s="303"/>
      <c r="AZ3" s="324"/>
      <c r="BA3" s="324"/>
      <c r="BB3" s="324"/>
      <c r="BC3" s="324"/>
      <c r="BD3" s="324"/>
      <c r="BE3" s="324"/>
      <c r="BF3" s="324"/>
      <c r="BG3" s="324"/>
      <c r="BH3" s="324"/>
      <c r="BI3" s="324"/>
      <c r="BJ3" s="324"/>
      <c r="BK3" s="324"/>
      <c r="BL3" s="324"/>
      <c r="BM3" s="324"/>
      <c r="BN3" s="324"/>
      <c r="BO3" s="324"/>
      <c r="BP3" s="303"/>
      <c r="BQ3" s="324"/>
      <c r="BR3" s="324"/>
      <c r="BS3" s="324"/>
      <c r="BT3" s="324"/>
      <c r="BU3" s="324"/>
      <c r="BV3" s="324"/>
      <c r="BW3" s="324"/>
      <c r="BX3" s="324"/>
      <c r="BY3" s="324"/>
      <c r="BZ3" s="324"/>
      <c r="CA3" s="324"/>
      <c r="CB3" s="324"/>
      <c r="CC3" s="324"/>
      <c r="CD3" s="324"/>
      <c r="CE3" s="324"/>
      <c r="CF3" s="324"/>
      <c r="CG3" s="303"/>
      <c r="CH3" s="324"/>
      <c r="CI3" s="324"/>
      <c r="CJ3" s="324"/>
      <c r="CK3" s="324"/>
      <c r="CL3" s="324"/>
      <c r="CM3" s="324"/>
      <c r="CN3" s="324"/>
      <c r="CO3" s="324"/>
      <c r="CP3" s="324"/>
      <c r="CQ3" s="324"/>
      <c r="CR3" s="324"/>
      <c r="CS3" s="324"/>
      <c r="CT3" s="324"/>
      <c r="CU3" s="324"/>
      <c r="CV3" s="324"/>
      <c r="CW3" s="324"/>
      <c r="CX3" s="303"/>
      <c r="CY3" s="324"/>
      <c r="CZ3" s="324"/>
      <c r="DA3" s="324"/>
      <c r="DB3" s="324"/>
      <c r="DC3" s="324"/>
      <c r="DD3" s="324"/>
      <c r="DE3" s="324"/>
      <c r="DF3" s="324"/>
      <c r="DG3" s="324"/>
      <c r="DH3" s="324"/>
      <c r="DI3" s="324"/>
      <c r="DJ3" s="324"/>
      <c r="DK3" s="324"/>
      <c r="DL3" s="324"/>
      <c r="DM3" s="324"/>
      <c r="DN3" s="324"/>
      <c r="DO3" s="303"/>
      <c r="DP3" s="324"/>
      <c r="DQ3" s="324"/>
      <c r="DR3" s="324"/>
      <c r="DS3" s="324"/>
      <c r="DT3" s="324"/>
      <c r="DU3" s="324"/>
      <c r="DV3" s="324"/>
      <c r="DW3" s="324"/>
      <c r="DX3" s="324"/>
      <c r="DY3" s="324"/>
      <c r="DZ3" s="324"/>
      <c r="EA3" s="324"/>
      <c r="EB3" s="324"/>
      <c r="EC3" s="324"/>
      <c r="ED3" s="324"/>
      <c r="EE3" s="324"/>
      <c r="EF3" s="303"/>
      <c r="EG3" s="324"/>
      <c r="EH3" s="324"/>
      <c r="EI3" s="324"/>
      <c r="EJ3" s="324"/>
      <c r="EK3" s="324"/>
      <c r="EL3" s="324"/>
      <c r="EM3" s="324"/>
      <c r="EN3" s="324"/>
      <c r="EO3" s="324"/>
      <c r="EP3" s="324"/>
      <c r="EQ3" s="324"/>
      <c r="ER3" s="324"/>
      <c r="ES3" s="324"/>
      <c r="ET3" s="324"/>
      <c r="EU3" s="324"/>
      <c r="EV3" s="324"/>
      <c r="EW3" s="303"/>
    </row>
    <row r="4" spans="1:153" ht="12.75" customHeight="1" x14ac:dyDescent="0.2">
      <c r="A4" s="324"/>
      <c r="B4" s="324"/>
      <c r="C4" s="324"/>
      <c r="D4" s="324"/>
      <c r="E4" s="324"/>
      <c r="F4" s="324"/>
      <c r="G4" s="324"/>
      <c r="H4" s="324"/>
      <c r="I4" s="324"/>
      <c r="J4" s="324"/>
      <c r="K4" s="324"/>
      <c r="L4" s="324"/>
      <c r="M4" s="324"/>
      <c r="N4" s="324"/>
      <c r="O4" s="324"/>
      <c r="P4" s="324"/>
      <c r="Q4" s="303"/>
      <c r="R4" s="324"/>
      <c r="S4" s="324"/>
      <c r="T4" s="324"/>
      <c r="U4" s="324"/>
      <c r="V4" s="324"/>
      <c r="W4" s="324"/>
      <c r="X4" s="324"/>
      <c r="Y4" s="324"/>
      <c r="Z4" s="324"/>
      <c r="AA4" s="324"/>
      <c r="AB4" s="324"/>
      <c r="AC4" s="324"/>
      <c r="AD4" s="324"/>
      <c r="AE4" s="324"/>
      <c r="AF4" s="324"/>
      <c r="AG4" s="324"/>
      <c r="AH4" s="303"/>
      <c r="AI4" s="324"/>
      <c r="AJ4" s="324"/>
      <c r="AK4" s="324"/>
      <c r="AL4" s="324"/>
      <c r="AM4" s="324"/>
      <c r="AN4" s="324"/>
      <c r="AO4" s="324"/>
      <c r="AP4" s="324"/>
      <c r="AQ4" s="324"/>
      <c r="AR4" s="324"/>
      <c r="AS4" s="324"/>
      <c r="AT4" s="324"/>
      <c r="AU4" s="324"/>
      <c r="AV4" s="324"/>
      <c r="AW4" s="324"/>
      <c r="AX4" s="324"/>
      <c r="AY4" s="303"/>
      <c r="AZ4" s="324"/>
      <c r="BA4" s="324"/>
      <c r="BB4" s="324"/>
      <c r="BC4" s="324"/>
      <c r="BD4" s="324"/>
      <c r="BE4" s="324"/>
      <c r="BF4" s="324"/>
      <c r="BG4" s="324"/>
      <c r="BH4" s="324"/>
      <c r="BI4" s="324"/>
      <c r="BJ4" s="324"/>
      <c r="BK4" s="324"/>
      <c r="BL4" s="324"/>
      <c r="BM4" s="324"/>
      <c r="BN4" s="324"/>
      <c r="BO4" s="324"/>
      <c r="BP4" s="303"/>
      <c r="BQ4" s="324"/>
      <c r="BR4" s="324"/>
      <c r="BS4" s="324"/>
      <c r="BT4" s="324"/>
      <c r="BU4" s="324"/>
      <c r="BV4" s="324"/>
      <c r="BW4" s="324"/>
      <c r="BX4" s="324"/>
      <c r="BY4" s="324"/>
      <c r="BZ4" s="324"/>
      <c r="CA4" s="324"/>
      <c r="CB4" s="324"/>
      <c r="CC4" s="324"/>
      <c r="CD4" s="324"/>
      <c r="CE4" s="324"/>
      <c r="CF4" s="324"/>
      <c r="CG4" s="303"/>
      <c r="CH4" s="324"/>
      <c r="CI4" s="324"/>
      <c r="CJ4" s="324"/>
      <c r="CK4" s="324"/>
      <c r="CL4" s="324"/>
      <c r="CM4" s="324"/>
      <c r="CN4" s="324"/>
      <c r="CO4" s="324"/>
      <c r="CP4" s="324"/>
      <c r="CQ4" s="324"/>
      <c r="CR4" s="324"/>
      <c r="CS4" s="324"/>
      <c r="CT4" s="324"/>
      <c r="CU4" s="324"/>
      <c r="CV4" s="324"/>
      <c r="CW4" s="324"/>
      <c r="CX4" s="303"/>
      <c r="CY4" s="324"/>
      <c r="CZ4" s="324"/>
      <c r="DA4" s="324"/>
      <c r="DB4" s="324"/>
      <c r="DC4" s="324"/>
      <c r="DD4" s="324"/>
      <c r="DE4" s="324"/>
      <c r="DF4" s="324"/>
      <c r="DG4" s="324"/>
      <c r="DH4" s="324"/>
      <c r="DI4" s="324"/>
      <c r="DJ4" s="324"/>
      <c r="DK4" s="324"/>
      <c r="DL4" s="324"/>
      <c r="DM4" s="324"/>
      <c r="DN4" s="324"/>
      <c r="DO4" s="303"/>
      <c r="DP4" s="324"/>
      <c r="DQ4" s="324"/>
      <c r="DR4" s="324"/>
      <c r="DS4" s="324"/>
      <c r="DT4" s="324"/>
      <c r="DU4" s="324"/>
      <c r="DV4" s="324"/>
      <c r="DW4" s="324"/>
      <c r="DX4" s="324"/>
      <c r="DY4" s="324"/>
      <c r="DZ4" s="324"/>
      <c r="EA4" s="324"/>
      <c r="EB4" s="324"/>
      <c r="EC4" s="324"/>
      <c r="ED4" s="324"/>
      <c r="EE4" s="324"/>
      <c r="EF4" s="303"/>
      <c r="EG4" s="324"/>
      <c r="EH4" s="324"/>
      <c r="EI4" s="324"/>
      <c r="EJ4" s="324"/>
      <c r="EK4" s="324"/>
      <c r="EL4" s="324"/>
      <c r="EM4" s="324"/>
      <c r="EN4" s="324"/>
      <c r="EO4" s="324"/>
      <c r="EP4" s="324"/>
      <c r="EQ4" s="324"/>
      <c r="ER4" s="324"/>
      <c r="ES4" s="324"/>
      <c r="ET4" s="324"/>
      <c r="EU4" s="324"/>
      <c r="EV4" s="324"/>
      <c r="EW4" s="303"/>
    </row>
    <row r="5" spans="1:153" s="314" customFormat="1" ht="12.75" customHeight="1" x14ac:dyDescent="0.2">
      <c r="A5" s="843" t="s">
        <v>241</v>
      </c>
      <c r="B5" s="844"/>
      <c r="C5" s="844"/>
      <c r="D5" s="844"/>
      <c r="E5" s="844"/>
      <c r="F5" s="844"/>
      <c r="G5" s="844"/>
      <c r="H5" s="844"/>
      <c r="I5" s="844"/>
      <c r="J5" s="844"/>
      <c r="K5" s="844"/>
      <c r="L5" s="844"/>
      <c r="M5" s="844"/>
      <c r="N5" s="844"/>
      <c r="O5" s="844"/>
      <c r="P5" s="844"/>
      <c r="Q5" s="373"/>
      <c r="R5" s="841" t="str">
        <f>"Tensile Test - NORMAL CONDITION - "&amp;A5</f>
        <v>Tensile Test - NORMAL CONDITION - Please Name Your Material 1</v>
      </c>
      <c r="S5" s="842"/>
      <c r="T5" s="842"/>
      <c r="U5" s="842"/>
      <c r="V5" s="842"/>
      <c r="W5" s="842"/>
      <c r="X5" s="842"/>
      <c r="Y5" s="842"/>
      <c r="Z5" s="842"/>
      <c r="AA5" s="842"/>
      <c r="AB5" s="842"/>
      <c r="AC5" s="842"/>
      <c r="AD5" s="842"/>
      <c r="AE5" s="842"/>
      <c r="AF5" s="842"/>
      <c r="AG5" s="842"/>
      <c r="AH5" s="373"/>
      <c r="AI5" s="841" t="str">
        <f>"Tensile Test - WELDED CONDITION - "&amp;A5</f>
        <v>Tensile Test - WELDED CONDITION - Please Name Your Material 1</v>
      </c>
      <c r="AJ5" s="842"/>
      <c r="AK5" s="842"/>
      <c r="AL5" s="842"/>
      <c r="AM5" s="842"/>
      <c r="AN5" s="842"/>
      <c r="AO5" s="842"/>
      <c r="AP5" s="842"/>
      <c r="AQ5" s="842"/>
      <c r="AR5" s="842"/>
      <c r="AS5" s="842"/>
      <c r="AT5" s="842"/>
      <c r="AU5" s="842"/>
      <c r="AV5" s="842"/>
      <c r="AW5" s="842"/>
      <c r="AX5" s="842"/>
      <c r="AY5" s="373"/>
      <c r="AZ5" s="843" t="s">
        <v>242</v>
      </c>
      <c r="BA5" s="844"/>
      <c r="BB5" s="844"/>
      <c r="BC5" s="844"/>
      <c r="BD5" s="844"/>
      <c r="BE5" s="844"/>
      <c r="BF5" s="844"/>
      <c r="BG5" s="844"/>
      <c r="BH5" s="844"/>
      <c r="BI5" s="844"/>
      <c r="BJ5" s="844"/>
      <c r="BK5" s="844"/>
      <c r="BL5" s="844"/>
      <c r="BM5" s="844"/>
      <c r="BN5" s="844"/>
      <c r="BO5" s="844"/>
      <c r="BP5" s="373"/>
      <c r="BQ5" s="841" t="str">
        <f>"Tensile Test - NORMAL CONDITION - "&amp;AZ5</f>
        <v>Tensile Test - NORMAL CONDITION - Your Material 2</v>
      </c>
      <c r="BR5" s="842"/>
      <c r="BS5" s="842"/>
      <c r="BT5" s="842"/>
      <c r="BU5" s="842"/>
      <c r="BV5" s="842"/>
      <c r="BW5" s="842"/>
      <c r="BX5" s="842"/>
      <c r="BY5" s="842"/>
      <c r="BZ5" s="842"/>
      <c r="CA5" s="842"/>
      <c r="CB5" s="842"/>
      <c r="CC5" s="842"/>
      <c r="CD5" s="842"/>
      <c r="CE5" s="842"/>
      <c r="CF5" s="842"/>
      <c r="CG5" s="373"/>
      <c r="CH5" s="841" t="str">
        <f>"Tensile Test - WELDED CONDITION - "&amp;AZ5</f>
        <v>Tensile Test - WELDED CONDITION - Your Material 2</v>
      </c>
      <c r="CI5" s="842"/>
      <c r="CJ5" s="842"/>
      <c r="CK5" s="842"/>
      <c r="CL5" s="842"/>
      <c r="CM5" s="842"/>
      <c r="CN5" s="842"/>
      <c r="CO5" s="842"/>
      <c r="CP5" s="842"/>
      <c r="CQ5" s="842"/>
      <c r="CR5" s="842"/>
      <c r="CS5" s="842"/>
      <c r="CT5" s="842"/>
      <c r="CU5" s="842"/>
      <c r="CV5" s="842"/>
      <c r="CW5" s="842"/>
      <c r="CX5" s="373"/>
      <c r="CY5" s="843" t="s">
        <v>243</v>
      </c>
      <c r="CZ5" s="844"/>
      <c r="DA5" s="844"/>
      <c r="DB5" s="844"/>
      <c r="DC5" s="844"/>
      <c r="DD5" s="844"/>
      <c r="DE5" s="844"/>
      <c r="DF5" s="844"/>
      <c r="DG5" s="844"/>
      <c r="DH5" s="844"/>
      <c r="DI5" s="844"/>
      <c r="DJ5" s="844"/>
      <c r="DK5" s="844"/>
      <c r="DL5" s="844"/>
      <c r="DM5" s="844"/>
      <c r="DN5" s="844"/>
      <c r="DO5" s="373"/>
      <c r="DP5" s="841" t="str">
        <f>"Tensile Test - NORMAL CONDITION - "&amp;CY5</f>
        <v>Tensile Test - NORMAL CONDITION - Your Material 3</v>
      </c>
      <c r="DQ5" s="842"/>
      <c r="DR5" s="842"/>
      <c r="DS5" s="842"/>
      <c r="DT5" s="842"/>
      <c r="DU5" s="842"/>
      <c r="DV5" s="842"/>
      <c r="DW5" s="842"/>
      <c r="DX5" s="842"/>
      <c r="DY5" s="842"/>
      <c r="DZ5" s="842"/>
      <c r="EA5" s="842"/>
      <c r="EB5" s="842"/>
      <c r="EC5" s="842"/>
      <c r="ED5" s="842"/>
      <c r="EE5" s="842"/>
      <c r="EF5" s="373"/>
      <c r="EG5" s="841" t="str">
        <f>"Tensile Test - WELDED CONDITION - "&amp;CY5</f>
        <v>Tensile Test - WELDED CONDITION - Your Material 3</v>
      </c>
      <c r="EH5" s="842"/>
      <c r="EI5" s="842"/>
      <c r="EJ5" s="842"/>
      <c r="EK5" s="842"/>
      <c r="EL5" s="842"/>
      <c r="EM5" s="842"/>
      <c r="EN5" s="842"/>
      <c r="EO5" s="842"/>
      <c r="EP5" s="842"/>
      <c r="EQ5" s="842"/>
      <c r="ER5" s="842"/>
      <c r="ES5" s="842"/>
      <c r="ET5" s="842"/>
      <c r="EU5" s="842"/>
      <c r="EV5" s="842"/>
      <c r="EW5" s="373"/>
    </row>
    <row r="6" spans="1:153" s="314" customFormat="1" ht="12.75" customHeight="1" x14ac:dyDescent="0.2">
      <c r="A6" s="844"/>
      <c r="B6" s="844"/>
      <c r="C6" s="844"/>
      <c r="D6" s="844"/>
      <c r="E6" s="844"/>
      <c r="F6" s="844"/>
      <c r="G6" s="844"/>
      <c r="H6" s="844"/>
      <c r="I6" s="844"/>
      <c r="J6" s="844"/>
      <c r="K6" s="844"/>
      <c r="L6" s="844"/>
      <c r="M6" s="844"/>
      <c r="N6" s="844"/>
      <c r="O6" s="844"/>
      <c r="P6" s="844"/>
      <c r="Q6" s="373"/>
      <c r="R6" s="842"/>
      <c r="S6" s="842"/>
      <c r="T6" s="842"/>
      <c r="U6" s="842"/>
      <c r="V6" s="842"/>
      <c r="W6" s="842"/>
      <c r="X6" s="842"/>
      <c r="Y6" s="842"/>
      <c r="Z6" s="842"/>
      <c r="AA6" s="842"/>
      <c r="AB6" s="842"/>
      <c r="AC6" s="842"/>
      <c r="AD6" s="842"/>
      <c r="AE6" s="842"/>
      <c r="AF6" s="842"/>
      <c r="AG6" s="842"/>
      <c r="AH6" s="373"/>
      <c r="AI6" s="842"/>
      <c r="AJ6" s="842"/>
      <c r="AK6" s="842"/>
      <c r="AL6" s="842"/>
      <c r="AM6" s="842"/>
      <c r="AN6" s="842"/>
      <c r="AO6" s="842"/>
      <c r="AP6" s="842"/>
      <c r="AQ6" s="842"/>
      <c r="AR6" s="842"/>
      <c r="AS6" s="842"/>
      <c r="AT6" s="842"/>
      <c r="AU6" s="842"/>
      <c r="AV6" s="842"/>
      <c r="AW6" s="842"/>
      <c r="AX6" s="842"/>
      <c r="AY6" s="373"/>
      <c r="AZ6" s="844"/>
      <c r="BA6" s="844"/>
      <c r="BB6" s="844"/>
      <c r="BC6" s="844"/>
      <c r="BD6" s="844"/>
      <c r="BE6" s="844"/>
      <c r="BF6" s="844"/>
      <c r="BG6" s="844"/>
      <c r="BH6" s="844"/>
      <c r="BI6" s="844"/>
      <c r="BJ6" s="844"/>
      <c r="BK6" s="844"/>
      <c r="BL6" s="844"/>
      <c r="BM6" s="844"/>
      <c r="BN6" s="844"/>
      <c r="BO6" s="844"/>
      <c r="BP6" s="373"/>
      <c r="BQ6" s="842"/>
      <c r="BR6" s="842"/>
      <c r="BS6" s="842"/>
      <c r="BT6" s="842"/>
      <c r="BU6" s="842"/>
      <c r="BV6" s="842"/>
      <c r="BW6" s="842"/>
      <c r="BX6" s="842"/>
      <c r="BY6" s="842"/>
      <c r="BZ6" s="842"/>
      <c r="CA6" s="842"/>
      <c r="CB6" s="842"/>
      <c r="CC6" s="842"/>
      <c r="CD6" s="842"/>
      <c r="CE6" s="842"/>
      <c r="CF6" s="842"/>
      <c r="CG6" s="373"/>
      <c r="CH6" s="842"/>
      <c r="CI6" s="842"/>
      <c r="CJ6" s="842"/>
      <c r="CK6" s="842"/>
      <c r="CL6" s="842"/>
      <c r="CM6" s="842"/>
      <c r="CN6" s="842"/>
      <c r="CO6" s="842"/>
      <c r="CP6" s="842"/>
      <c r="CQ6" s="842"/>
      <c r="CR6" s="842"/>
      <c r="CS6" s="842"/>
      <c r="CT6" s="842"/>
      <c r="CU6" s="842"/>
      <c r="CV6" s="842"/>
      <c r="CW6" s="842"/>
      <c r="CX6" s="373"/>
      <c r="CY6" s="844"/>
      <c r="CZ6" s="844"/>
      <c r="DA6" s="844"/>
      <c r="DB6" s="844"/>
      <c r="DC6" s="844"/>
      <c r="DD6" s="844"/>
      <c r="DE6" s="844"/>
      <c r="DF6" s="844"/>
      <c r="DG6" s="844"/>
      <c r="DH6" s="844"/>
      <c r="DI6" s="844"/>
      <c r="DJ6" s="844"/>
      <c r="DK6" s="844"/>
      <c r="DL6" s="844"/>
      <c r="DM6" s="844"/>
      <c r="DN6" s="844"/>
      <c r="DO6" s="373"/>
      <c r="DP6" s="842"/>
      <c r="DQ6" s="842"/>
      <c r="DR6" s="842"/>
      <c r="DS6" s="842"/>
      <c r="DT6" s="842"/>
      <c r="DU6" s="842"/>
      <c r="DV6" s="842"/>
      <c r="DW6" s="842"/>
      <c r="DX6" s="842"/>
      <c r="DY6" s="842"/>
      <c r="DZ6" s="842"/>
      <c r="EA6" s="842"/>
      <c r="EB6" s="842"/>
      <c r="EC6" s="842"/>
      <c r="ED6" s="842"/>
      <c r="EE6" s="842"/>
      <c r="EF6" s="373"/>
      <c r="EG6" s="842"/>
      <c r="EH6" s="842"/>
      <c r="EI6" s="842"/>
      <c r="EJ6" s="842"/>
      <c r="EK6" s="842"/>
      <c r="EL6" s="842"/>
      <c r="EM6" s="842"/>
      <c r="EN6" s="842"/>
      <c r="EO6" s="842"/>
      <c r="EP6" s="842"/>
      <c r="EQ6" s="842"/>
      <c r="ER6" s="842"/>
      <c r="ES6" s="842"/>
      <c r="ET6" s="842"/>
      <c r="EU6" s="842"/>
      <c r="EV6" s="842"/>
      <c r="EW6" s="373"/>
    </row>
    <row r="7" spans="1:153" s="124" customFormat="1" ht="12.75" customHeight="1" x14ac:dyDescent="0.2">
      <c r="A7" s="850" t="s">
        <v>244</v>
      </c>
      <c r="B7" s="839"/>
      <c r="C7" s="839"/>
      <c r="D7" s="839"/>
      <c r="E7" s="839"/>
      <c r="F7" s="839"/>
      <c r="G7" s="839"/>
      <c r="H7" s="839"/>
      <c r="I7" s="892" t="s">
        <v>183</v>
      </c>
      <c r="J7" s="839"/>
      <c r="K7" s="839"/>
      <c r="L7" s="839"/>
      <c r="M7" s="839"/>
      <c r="N7" s="839"/>
      <c r="O7" s="839"/>
      <c r="P7" s="839"/>
      <c r="Q7" s="374"/>
      <c r="R7" s="892" t="s">
        <v>245</v>
      </c>
      <c r="S7" s="840"/>
      <c r="T7" s="840"/>
      <c r="U7" s="840"/>
      <c r="V7" s="840"/>
      <c r="W7" s="840"/>
      <c r="X7" s="840"/>
      <c r="Y7" s="840"/>
      <c r="Z7" s="840"/>
      <c r="AA7" s="840"/>
      <c r="AB7" s="840"/>
      <c r="AC7" s="840"/>
      <c r="AD7" s="840"/>
      <c r="AE7" s="840"/>
      <c r="AF7" s="840"/>
      <c r="AG7" s="839"/>
      <c r="AH7" s="374"/>
      <c r="AI7" s="892" t="s">
        <v>245</v>
      </c>
      <c r="AJ7" s="840"/>
      <c r="AK7" s="840"/>
      <c r="AL7" s="840"/>
      <c r="AM7" s="840"/>
      <c r="AN7" s="840"/>
      <c r="AO7" s="840"/>
      <c r="AP7" s="840"/>
      <c r="AQ7" s="840"/>
      <c r="AR7" s="840"/>
      <c r="AS7" s="840"/>
      <c r="AT7" s="840"/>
      <c r="AU7" s="840"/>
      <c r="AV7" s="840"/>
      <c r="AW7" s="840"/>
      <c r="AX7" s="839"/>
      <c r="AY7" s="374"/>
      <c r="AZ7" s="850" t="s">
        <v>244</v>
      </c>
      <c r="BA7" s="839"/>
      <c r="BB7" s="839"/>
      <c r="BC7" s="839"/>
      <c r="BD7" s="839"/>
      <c r="BE7" s="839"/>
      <c r="BF7" s="839"/>
      <c r="BG7" s="839"/>
      <c r="BH7" s="892" t="s">
        <v>183</v>
      </c>
      <c r="BI7" s="839"/>
      <c r="BJ7" s="839"/>
      <c r="BK7" s="839"/>
      <c r="BL7" s="839"/>
      <c r="BM7" s="839"/>
      <c r="BN7" s="839"/>
      <c r="BO7" s="839"/>
      <c r="BP7" s="374"/>
      <c r="BQ7" s="892" t="s">
        <v>245</v>
      </c>
      <c r="BR7" s="840"/>
      <c r="BS7" s="840"/>
      <c r="BT7" s="840"/>
      <c r="BU7" s="840"/>
      <c r="BV7" s="840"/>
      <c r="BW7" s="840"/>
      <c r="BX7" s="840"/>
      <c r="BY7" s="840"/>
      <c r="BZ7" s="840"/>
      <c r="CA7" s="840"/>
      <c r="CB7" s="840"/>
      <c r="CC7" s="840"/>
      <c r="CD7" s="840"/>
      <c r="CE7" s="840"/>
      <c r="CF7" s="839"/>
      <c r="CG7" s="374"/>
      <c r="CH7" s="892" t="s">
        <v>245</v>
      </c>
      <c r="CI7" s="840"/>
      <c r="CJ7" s="840"/>
      <c r="CK7" s="840"/>
      <c r="CL7" s="840"/>
      <c r="CM7" s="840"/>
      <c r="CN7" s="840"/>
      <c r="CO7" s="840"/>
      <c r="CP7" s="840"/>
      <c r="CQ7" s="840"/>
      <c r="CR7" s="840"/>
      <c r="CS7" s="840"/>
      <c r="CT7" s="840"/>
      <c r="CU7" s="840"/>
      <c r="CV7" s="840"/>
      <c r="CW7" s="839"/>
      <c r="CX7" s="374"/>
      <c r="CY7" s="850" t="s">
        <v>244</v>
      </c>
      <c r="CZ7" s="839"/>
      <c r="DA7" s="839"/>
      <c r="DB7" s="839"/>
      <c r="DC7" s="839"/>
      <c r="DD7" s="839"/>
      <c r="DE7" s="839"/>
      <c r="DF7" s="839"/>
      <c r="DG7" s="892" t="s">
        <v>183</v>
      </c>
      <c r="DH7" s="839"/>
      <c r="DI7" s="839"/>
      <c r="DJ7" s="839"/>
      <c r="DK7" s="839"/>
      <c r="DL7" s="839"/>
      <c r="DM7" s="839"/>
      <c r="DN7" s="839"/>
      <c r="DO7" s="374"/>
      <c r="DP7" s="892" t="s">
        <v>245</v>
      </c>
      <c r="DQ7" s="840"/>
      <c r="DR7" s="840"/>
      <c r="DS7" s="840"/>
      <c r="DT7" s="840"/>
      <c r="DU7" s="840"/>
      <c r="DV7" s="840"/>
      <c r="DW7" s="840"/>
      <c r="DX7" s="840"/>
      <c r="DY7" s="840"/>
      <c r="DZ7" s="840"/>
      <c r="EA7" s="840"/>
      <c r="EB7" s="840"/>
      <c r="EC7" s="840"/>
      <c r="ED7" s="840"/>
      <c r="EE7" s="839"/>
      <c r="EF7" s="374"/>
      <c r="EG7" s="892" t="s">
        <v>245</v>
      </c>
      <c r="EH7" s="840"/>
      <c r="EI7" s="840"/>
      <c r="EJ7" s="840"/>
      <c r="EK7" s="840"/>
      <c r="EL7" s="840"/>
      <c r="EM7" s="840"/>
      <c r="EN7" s="840"/>
      <c r="EO7" s="840"/>
      <c r="EP7" s="840"/>
      <c r="EQ7" s="840"/>
      <c r="ER7" s="840"/>
      <c r="ES7" s="840"/>
      <c r="ET7" s="840"/>
      <c r="EU7" s="840"/>
      <c r="EV7" s="839"/>
      <c r="EW7" s="374"/>
    </row>
    <row r="8" spans="1:153" s="124" customFormat="1" ht="12.75" customHeight="1" x14ac:dyDescent="0.2">
      <c r="A8" s="839"/>
      <c r="B8" s="839"/>
      <c r="C8" s="839"/>
      <c r="D8" s="839"/>
      <c r="E8" s="839"/>
      <c r="F8" s="839"/>
      <c r="G8" s="839"/>
      <c r="H8" s="839"/>
      <c r="I8" s="839"/>
      <c r="J8" s="839"/>
      <c r="K8" s="839"/>
      <c r="L8" s="839"/>
      <c r="M8" s="839"/>
      <c r="N8" s="839"/>
      <c r="O8" s="839"/>
      <c r="P8" s="839"/>
      <c r="Q8" s="374"/>
      <c r="R8" s="839"/>
      <c r="S8" s="840"/>
      <c r="T8" s="840"/>
      <c r="U8" s="840"/>
      <c r="V8" s="840"/>
      <c r="W8" s="840"/>
      <c r="X8" s="840"/>
      <c r="Y8" s="840"/>
      <c r="Z8" s="840"/>
      <c r="AA8" s="840"/>
      <c r="AB8" s="840"/>
      <c r="AC8" s="840"/>
      <c r="AD8" s="840"/>
      <c r="AE8" s="840"/>
      <c r="AF8" s="840"/>
      <c r="AG8" s="839"/>
      <c r="AH8" s="374"/>
      <c r="AI8" s="839"/>
      <c r="AJ8" s="840"/>
      <c r="AK8" s="840"/>
      <c r="AL8" s="840"/>
      <c r="AM8" s="840"/>
      <c r="AN8" s="840"/>
      <c r="AO8" s="840"/>
      <c r="AP8" s="840"/>
      <c r="AQ8" s="840"/>
      <c r="AR8" s="840"/>
      <c r="AS8" s="840"/>
      <c r="AT8" s="840"/>
      <c r="AU8" s="840"/>
      <c r="AV8" s="840"/>
      <c r="AW8" s="840"/>
      <c r="AX8" s="839"/>
      <c r="AY8" s="374"/>
      <c r="AZ8" s="839"/>
      <c r="BA8" s="839"/>
      <c r="BB8" s="839"/>
      <c r="BC8" s="839"/>
      <c r="BD8" s="839"/>
      <c r="BE8" s="839"/>
      <c r="BF8" s="839"/>
      <c r="BG8" s="839"/>
      <c r="BH8" s="839"/>
      <c r="BI8" s="839"/>
      <c r="BJ8" s="839"/>
      <c r="BK8" s="839"/>
      <c r="BL8" s="839"/>
      <c r="BM8" s="839"/>
      <c r="BN8" s="839"/>
      <c r="BO8" s="839"/>
      <c r="BP8" s="374"/>
      <c r="BQ8" s="839"/>
      <c r="BR8" s="840"/>
      <c r="BS8" s="840"/>
      <c r="BT8" s="840"/>
      <c r="BU8" s="840"/>
      <c r="BV8" s="840"/>
      <c r="BW8" s="840"/>
      <c r="BX8" s="840"/>
      <c r="BY8" s="840"/>
      <c r="BZ8" s="840"/>
      <c r="CA8" s="840"/>
      <c r="CB8" s="840"/>
      <c r="CC8" s="840"/>
      <c r="CD8" s="840"/>
      <c r="CE8" s="840"/>
      <c r="CF8" s="839"/>
      <c r="CG8" s="374"/>
      <c r="CH8" s="839"/>
      <c r="CI8" s="840"/>
      <c r="CJ8" s="840"/>
      <c r="CK8" s="840"/>
      <c r="CL8" s="840"/>
      <c r="CM8" s="840"/>
      <c r="CN8" s="840"/>
      <c r="CO8" s="840"/>
      <c r="CP8" s="840"/>
      <c r="CQ8" s="840"/>
      <c r="CR8" s="840"/>
      <c r="CS8" s="840"/>
      <c r="CT8" s="840"/>
      <c r="CU8" s="840"/>
      <c r="CV8" s="840"/>
      <c r="CW8" s="839"/>
      <c r="CX8" s="374"/>
      <c r="CY8" s="839"/>
      <c r="CZ8" s="839"/>
      <c r="DA8" s="839"/>
      <c r="DB8" s="839"/>
      <c r="DC8" s="839"/>
      <c r="DD8" s="839"/>
      <c r="DE8" s="839"/>
      <c r="DF8" s="839"/>
      <c r="DG8" s="839"/>
      <c r="DH8" s="839"/>
      <c r="DI8" s="839"/>
      <c r="DJ8" s="839"/>
      <c r="DK8" s="839"/>
      <c r="DL8" s="839"/>
      <c r="DM8" s="839"/>
      <c r="DN8" s="839"/>
      <c r="DO8" s="374"/>
      <c r="DP8" s="839"/>
      <c r="DQ8" s="840"/>
      <c r="DR8" s="840"/>
      <c r="DS8" s="840"/>
      <c r="DT8" s="840"/>
      <c r="DU8" s="840"/>
      <c r="DV8" s="840"/>
      <c r="DW8" s="840"/>
      <c r="DX8" s="840"/>
      <c r="DY8" s="840"/>
      <c r="DZ8" s="840"/>
      <c r="EA8" s="840"/>
      <c r="EB8" s="840"/>
      <c r="EC8" s="840"/>
      <c r="ED8" s="840"/>
      <c r="EE8" s="839"/>
      <c r="EF8" s="374"/>
      <c r="EG8" s="839"/>
      <c r="EH8" s="840"/>
      <c r="EI8" s="840"/>
      <c r="EJ8" s="840"/>
      <c r="EK8" s="840"/>
      <c r="EL8" s="840"/>
      <c r="EM8" s="840"/>
      <c r="EN8" s="840"/>
      <c r="EO8" s="840"/>
      <c r="EP8" s="840"/>
      <c r="EQ8" s="840"/>
      <c r="ER8" s="840"/>
      <c r="ES8" s="840"/>
      <c r="ET8" s="840"/>
      <c r="EU8" s="840"/>
      <c r="EV8" s="839"/>
      <c r="EW8" s="374"/>
    </row>
    <row r="9" spans="1:153" s="124" customFormat="1" ht="12.75" customHeight="1" x14ac:dyDescent="0.2">
      <c r="A9" s="850" t="s">
        <v>246</v>
      </c>
      <c r="B9" s="839"/>
      <c r="C9" s="839"/>
      <c r="D9" s="839"/>
      <c r="E9" s="839"/>
      <c r="F9" s="839"/>
      <c r="G9" s="839"/>
      <c r="H9" s="839"/>
      <c r="I9" s="838" t="s">
        <v>133</v>
      </c>
      <c r="J9" s="839"/>
      <c r="K9" s="839"/>
      <c r="L9" s="839"/>
      <c r="M9" s="839"/>
      <c r="N9" s="839"/>
      <c r="O9" s="839"/>
      <c r="P9" s="839"/>
      <c r="Q9" s="374"/>
      <c r="R9" s="839"/>
      <c r="S9" s="840"/>
      <c r="T9" s="840"/>
      <c r="U9" s="840"/>
      <c r="V9" s="840"/>
      <c r="W9" s="840"/>
      <c r="X9" s="840"/>
      <c r="Y9" s="840"/>
      <c r="Z9" s="840"/>
      <c r="AA9" s="840"/>
      <c r="AB9" s="840"/>
      <c r="AC9" s="840"/>
      <c r="AD9" s="840"/>
      <c r="AE9" s="840"/>
      <c r="AF9" s="840"/>
      <c r="AG9" s="839"/>
      <c r="AH9" s="374"/>
      <c r="AI9" s="839"/>
      <c r="AJ9" s="840"/>
      <c r="AK9" s="840"/>
      <c r="AL9" s="840"/>
      <c r="AM9" s="840"/>
      <c r="AN9" s="840"/>
      <c r="AO9" s="840"/>
      <c r="AP9" s="840"/>
      <c r="AQ9" s="840"/>
      <c r="AR9" s="840"/>
      <c r="AS9" s="840"/>
      <c r="AT9" s="840"/>
      <c r="AU9" s="840"/>
      <c r="AV9" s="840"/>
      <c r="AW9" s="840"/>
      <c r="AX9" s="839"/>
      <c r="AY9" s="374"/>
      <c r="AZ9" s="850" t="s">
        <v>246</v>
      </c>
      <c r="BA9" s="839"/>
      <c r="BB9" s="839"/>
      <c r="BC9" s="839"/>
      <c r="BD9" s="839"/>
      <c r="BE9" s="839"/>
      <c r="BF9" s="839"/>
      <c r="BG9" s="839"/>
      <c r="BH9" s="838" t="s">
        <v>247</v>
      </c>
      <c r="BI9" s="839"/>
      <c r="BJ9" s="839"/>
      <c r="BK9" s="839"/>
      <c r="BL9" s="839"/>
      <c r="BM9" s="839"/>
      <c r="BN9" s="839"/>
      <c r="BO9" s="839"/>
      <c r="BP9" s="374"/>
      <c r="BQ9" s="839"/>
      <c r="BR9" s="840"/>
      <c r="BS9" s="840"/>
      <c r="BT9" s="840"/>
      <c r="BU9" s="840"/>
      <c r="BV9" s="840"/>
      <c r="BW9" s="840"/>
      <c r="BX9" s="840"/>
      <c r="BY9" s="840"/>
      <c r="BZ9" s="840"/>
      <c r="CA9" s="840"/>
      <c r="CB9" s="840"/>
      <c r="CC9" s="840"/>
      <c r="CD9" s="840"/>
      <c r="CE9" s="840"/>
      <c r="CF9" s="839"/>
      <c r="CG9" s="374"/>
      <c r="CH9" s="839"/>
      <c r="CI9" s="840"/>
      <c r="CJ9" s="840"/>
      <c r="CK9" s="840"/>
      <c r="CL9" s="840"/>
      <c r="CM9" s="840"/>
      <c r="CN9" s="840"/>
      <c r="CO9" s="840"/>
      <c r="CP9" s="840"/>
      <c r="CQ9" s="840"/>
      <c r="CR9" s="840"/>
      <c r="CS9" s="840"/>
      <c r="CT9" s="840"/>
      <c r="CU9" s="840"/>
      <c r="CV9" s="840"/>
      <c r="CW9" s="839"/>
      <c r="CX9" s="374"/>
      <c r="CY9" s="850" t="s">
        <v>246</v>
      </c>
      <c r="CZ9" s="839"/>
      <c r="DA9" s="839"/>
      <c r="DB9" s="839"/>
      <c r="DC9" s="839"/>
      <c r="DD9" s="839"/>
      <c r="DE9" s="839"/>
      <c r="DF9" s="839"/>
      <c r="DG9" s="838" t="s">
        <v>133</v>
      </c>
      <c r="DH9" s="839"/>
      <c r="DI9" s="839"/>
      <c r="DJ9" s="839"/>
      <c r="DK9" s="839"/>
      <c r="DL9" s="839"/>
      <c r="DM9" s="839"/>
      <c r="DN9" s="839"/>
      <c r="DO9" s="374"/>
      <c r="DP9" s="839"/>
      <c r="DQ9" s="840"/>
      <c r="DR9" s="840"/>
      <c r="DS9" s="840"/>
      <c r="DT9" s="840"/>
      <c r="DU9" s="840"/>
      <c r="DV9" s="840"/>
      <c r="DW9" s="840"/>
      <c r="DX9" s="840"/>
      <c r="DY9" s="840"/>
      <c r="DZ9" s="840"/>
      <c r="EA9" s="840"/>
      <c r="EB9" s="840"/>
      <c r="EC9" s="840"/>
      <c r="ED9" s="840"/>
      <c r="EE9" s="839"/>
      <c r="EF9" s="374"/>
      <c r="EG9" s="839"/>
      <c r="EH9" s="840"/>
      <c r="EI9" s="840"/>
      <c r="EJ9" s="840"/>
      <c r="EK9" s="840"/>
      <c r="EL9" s="840"/>
      <c r="EM9" s="840"/>
      <c r="EN9" s="840"/>
      <c r="EO9" s="840"/>
      <c r="EP9" s="840"/>
      <c r="EQ9" s="840"/>
      <c r="ER9" s="840"/>
      <c r="ES9" s="840"/>
      <c r="ET9" s="840"/>
      <c r="EU9" s="840"/>
      <c r="EV9" s="839"/>
      <c r="EW9" s="374"/>
    </row>
    <row r="10" spans="1:153" s="124" customFormat="1" ht="12.75" customHeight="1" x14ac:dyDescent="0.2">
      <c r="A10" s="839"/>
      <c r="B10" s="839"/>
      <c r="C10" s="839"/>
      <c r="D10" s="839"/>
      <c r="E10" s="839"/>
      <c r="F10" s="839"/>
      <c r="G10" s="839"/>
      <c r="H10" s="839"/>
      <c r="I10" s="839"/>
      <c r="J10" s="840"/>
      <c r="K10" s="840"/>
      <c r="L10" s="840"/>
      <c r="M10" s="840"/>
      <c r="N10" s="840"/>
      <c r="O10" s="840"/>
      <c r="P10" s="839"/>
      <c r="Q10" s="374"/>
      <c r="R10" s="839"/>
      <c r="S10" s="840"/>
      <c r="T10" s="840"/>
      <c r="U10" s="840"/>
      <c r="V10" s="840"/>
      <c r="W10" s="840"/>
      <c r="X10" s="840"/>
      <c r="Y10" s="840"/>
      <c r="Z10" s="840"/>
      <c r="AA10" s="840"/>
      <c r="AB10" s="840"/>
      <c r="AC10" s="840"/>
      <c r="AD10" s="840"/>
      <c r="AE10" s="840"/>
      <c r="AF10" s="840"/>
      <c r="AG10" s="839"/>
      <c r="AH10" s="374"/>
      <c r="AI10" s="839"/>
      <c r="AJ10" s="840"/>
      <c r="AK10" s="840"/>
      <c r="AL10" s="840"/>
      <c r="AM10" s="840"/>
      <c r="AN10" s="840"/>
      <c r="AO10" s="840"/>
      <c r="AP10" s="840"/>
      <c r="AQ10" s="840"/>
      <c r="AR10" s="840"/>
      <c r="AS10" s="840"/>
      <c r="AT10" s="840"/>
      <c r="AU10" s="840"/>
      <c r="AV10" s="840"/>
      <c r="AW10" s="840"/>
      <c r="AX10" s="839"/>
      <c r="AY10" s="374"/>
      <c r="AZ10" s="839"/>
      <c r="BA10" s="839"/>
      <c r="BB10" s="839"/>
      <c r="BC10" s="839"/>
      <c r="BD10" s="839"/>
      <c r="BE10" s="839"/>
      <c r="BF10" s="839"/>
      <c r="BG10" s="839"/>
      <c r="BH10" s="839"/>
      <c r="BI10" s="840"/>
      <c r="BJ10" s="840"/>
      <c r="BK10" s="840"/>
      <c r="BL10" s="840"/>
      <c r="BM10" s="840"/>
      <c r="BN10" s="840"/>
      <c r="BO10" s="839"/>
      <c r="BP10" s="374"/>
      <c r="BQ10" s="839"/>
      <c r="BR10" s="840"/>
      <c r="BS10" s="840"/>
      <c r="BT10" s="840"/>
      <c r="BU10" s="840"/>
      <c r="BV10" s="840"/>
      <c r="BW10" s="840"/>
      <c r="BX10" s="840"/>
      <c r="BY10" s="840"/>
      <c r="BZ10" s="840"/>
      <c r="CA10" s="840"/>
      <c r="CB10" s="840"/>
      <c r="CC10" s="840"/>
      <c r="CD10" s="840"/>
      <c r="CE10" s="840"/>
      <c r="CF10" s="839"/>
      <c r="CG10" s="374"/>
      <c r="CH10" s="839"/>
      <c r="CI10" s="840"/>
      <c r="CJ10" s="840"/>
      <c r="CK10" s="840"/>
      <c r="CL10" s="840"/>
      <c r="CM10" s="840"/>
      <c r="CN10" s="840"/>
      <c r="CO10" s="840"/>
      <c r="CP10" s="840"/>
      <c r="CQ10" s="840"/>
      <c r="CR10" s="840"/>
      <c r="CS10" s="840"/>
      <c r="CT10" s="840"/>
      <c r="CU10" s="840"/>
      <c r="CV10" s="840"/>
      <c r="CW10" s="839"/>
      <c r="CX10" s="374"/>
      <c r="CY10" s="839"/>
      <c r="CZ10" s="839"/>
      <c r="DA10" s="839"/>
      <c r="DB10" s="839"/>
      <c r="DC10" s="839"/>
      <c r="DD10" s="839"/>
      <c r="DE10" s="839"/>
      <c r="DF10" s="839"/>
      <c r="DG10" s="839"/>
      <c r="DH10" s="840"/>
      <c r="DI10" s="840"/>
      <c r="DJ10" s="840"/>
      <c r="DK10" s="840"/>
      <c r="DL10" s="840"/>
      <c r="DM10" s="840"/>
      <c r="DN10" s="839"/>
      <c r="DO10" s="374"/>
      <c r="DP10" s="839"/>
      <c r="DQ10" s="840"/>
      <c r="DR10" s="840"/>
      <c r="DS10" s="840"/>
      <c r="DT10" s="840"/>
      <c r="DU10" s="840"/>
      <c r="DV10" s="840"/>
      <c r="DW10" s="840"/>
      <c r="DX10" s="840"/>
      <c r="DY10" s="840"/>
      <c r="DZ10" s="840"/>
      <c r="EA10" s="840"/>
      <c r="EB10" s="840"/>
      <c r="EC10" s="840"/>
      <c r="ED10" s="840"/>
      <c r="EE10" s="839"/>
      <c r="EF10" s="374"/>
      <c r="EG10" s="839"/>
      <c r="EH10" s="840"/>
      <c r="EI10" s="840"/>
      <c r="EJ10" s="840"/>
      <c r="EK10" s="840"/>
      <c r="EL10" s="840"/>
      <c r="EM10" s="840"/>
      <c r="EN10" s="840"/>
      <c r="EO10" s="840"/>
      <c r="EP10" s="840"/>
      <c r="EQ10" s="840"/>
      <c r="ER10" s="840"/>
      <c r="ES10" s="840"/>
      <c r="ET10" s="840"/>
      <c r="EU10" s="840"/>
      <c r="EV10" s="839"/>
      <c r="EW10" s="374"/>
    </row>
    <row r="11" spans="1:153" s="124" customFormat="1" ht="12.75" customHeight="1" x14ac:dyDescent="0.2">
      <c r="A11" s="846" t="s">
        <v>248</v>
      </c>
      <c r="B11" s="846"/>
      <c r="C11" s="846"/>
      <c r="D11" s="846"/>
      <c r="E11" s="846"/>
      <c r="F11" s="846"/>
      <c r="G11" s="846"/>
      <c r="H11" s="846"/>
      <c r="I11" s="847" t="str">
        <f>IF(OR(A13&gt;0.3,C13&gt;1.7,F13&gt;0.6,I9="No"),"Not Baseline", "Baseline Composition")</f>
        <v>Not Baseline</v>
      </c>
      <c r="J11" s="847"/>
      <c r="K11" s="847"/>
      <c r="L11" s="847"/>
      <c r="M11" s="847"/>
      <c r="N11" s="847"/>
      <c r="O11" s="847"/>
      <c r="P11" s="847"/>
      <c r="Q11" s="374"/>
      <c r="R11" s="839"/>
      <c r="S11" s="840"/>
      <c r="T11" s="840"/>
      <c r="U11" s="840"/>
      <c r="V11" s="840"/>
      <c r="W11" s="840"/>
      <c r="X11" s="840"/>
      <c r="Y11" s="840"/>
      <c r="Z11" s="840"/>
      <c r="AA11" s="840"/>
      <c r="AB11" s="840"/>
      <c r="AC11" s="840"/>
      <c r="AD11" s="840"/>
      <c r="AE11" s="840"/>
      <c r="AF11" s="840"/>
      <c r="AG11" s="839"/>
      <c r="AH11" s="374"/>
      <c r="AI11" s="839"/>
      <c r="AJ11" s="840"/>
      <c r="AK11" s="840"/>
      <c r="AL11" s="840"/>
      <c r="AM11" s="840"/>
      <c r="AN11" s="840"/>
      <c r="AO11" s="840"/>
      <c r="AP11" s="840"/>
      <c r="AQ11" s="840"/>
      <c r="AR11" s="840"/>
      <c r="AS11" s="840"/>
      <c r="AT11" s="840"/>
      <c r="AU11" s="840"/>
      <c r="AV11" s="840"/>
      <c r="AW11" s="840"/>
      <c r="AX11" s="839"/>
      <c r="AY11" s="374"/>
      <c r="AZ11" s="846" t="s">
        <v>248</v>
      </c>
      <c r="BA11" s="846"/>
      <c r="BB11" s="846"/>
      <c r="BC11" s="846"/>
      <c r="BD11" s="846"/>
      <c r="BE11" s="846"/>
      <c r="BF11" s="846"/>
      <c r="BG11" s="846"/>
      <c r="BH11" s="847" t="str">
        <f>IF(OR(AZ13&gt;0.3,BB13&gt;1.7,BE13&gt;0.6,BH9="No"),"Not Baseline", "Baseline Composition")</f>
        <v>Baseline Composition</v>
      </c>
      <c r="BI11" s="847"/>
      <c r="BJ11" s="847"/>
      <c r="BK11" s="847"/>
      <c r="BL11" s="847"/>
      <c r="BM11" s="847"/>
      <c r="BN11" s="847"/>
      <c r="BO11" s="847"/>
      <c r="BP11" s="374"/>
      <c r="BQ11" s="839"/>
      <c r="BR11" s="840"/>
      <c r="BS11" s="840"/>
      <c r="BT11" s="840"/>
      <c r="BU11" s="840"/>
      <c r="BV11" s="840"/>
      <c r="BW11" s="840"/>
      <c r="BX11" s="840"/>
      <c r="BY11" s="840"/>
      <c r="BZ11" s="840"/>
      <c r="CA11" s="840"/>
      <c r="CB11" s="840"/>
      <c r="CC11" s="840"/>
      <c r="CD11" s="840"/>
      <c r="CE11" s="840"/>
      <c r="CF11" s="839"/>
      <c r="CG11" s="374"/>
      <c r="CH11" s="839"/>
      <c r="CI11" s="840"/>
      <c r="CJ11" s="840"/>
      <c r="CK11" s="840"/>
      <c r="CL11" s="840"/>
      <c r="CM11" s="840"/>
      <c r="CN11" s="840"/>
      <c r="CO11" s="840"/>
      <c r="CP11" s="840"/>
      <c r="CQ11" s="840"/>
      <c r="CR11" s="840"/>
      <c r="CS11" s="840"/>
      <c r="CT11" s="840"/>
      <c r="CU11" s="840"/>
      <c r="CV11" s="840"/>
      <c r="CW11" s="839"/>
      <c r="CX11" s="374"/>
      <c r="CY11" s="846" t="s">
        <v>248</v>
      </c>
      <c r="CZ11" s="846"/>
      <c r="DA11" s="846"/>
      <c r="DB11" s="846"/>
      <c r="DC11" s="846"/>
      <c r="DD11" s="846"/>
      <c r="DE11" s="846"/>
      <c r="DF11" s="846"/>
      <c r="DG11" s="847" t="str">
        <f>IF(OR(CY13&gt;0.3,DA13&gt;1.7,DD13&gt;0.6,DG9="No"),"Not Baseline", "Baseline Composition")</f>
        <v>Not Baseline</v>
      </c>
      <c r="DH11" s="847"/>
      <c r="DI11" s="847"/>
      <c r="DJ11" s="847"/>
      <c r="DK11" s="847"/>
      <c r="DL11" s="847"/>
      <c r="DM11" s="847"/>
      <c r="DN11" s="847"/>
      <c r="DO11" s="374"/>
      <c r="DP11" s="839"/>
      <c r="DQ11" s="840"/>
      <c r="DR11" s="840"/>
      <c r="DS11" s="840"/>
      <c r="DT11" s="840"/>
      <c r="DU11" s="840"/>
      <c r="DV11" s="840"/>
      <c r="DW11" s="840"/>
      <c r="DX11" s="840"/>
      <c r="DY11" s="840"/>
      <c r="DZ11" s="840"/>
      <c r="EA11" s="840"/>
      <c r="EB11" s="840"/>
      <c r="EC11" s="840"/>
      <c r="ED11" s="840"/>
      <c r="EE11" s="839"/>
      <c r="EF11" s="374"/>
      <c r="EG11" s="839"/>
      <c r="EH11" s="840"/>
      <c r="EI11" s="840"/>
      <c r="EJ11" s="840"/>
      <c r="EK11" s="840"/>
      <c r="EL11" s="840"/>
      <c r="EM11" s="840"/>
      <c r="EN11" s="840"/>
      <c r="EO11" s="840"/>
      <c r="EP11" s="840"/>
      <c r="EQ11" s="840"/>
      <c r="ER11" s="840"/>
      <c r="ES11" s="840"/>
      <c r="ET11" s="840"/>
      <c r="EU11" s="840"/>
      <c r="EV11" s="839"/>
      <c r="EW11" s="374"/>
    </row>
    <row r="12" spans="1:153" s="124" customFormat="1" ht="12.75" customHeight="1" x14ac:dyDescent="0.2">
      <c r="A12" s="848" t="s">
        <v>249</v>
      </c>
      <c r="B12" s="848"/>
      <c r="C12" s="848" t="s">
        <v>250</v>
      </c>
      <c r="D12" s="848"/>
      <c r="E12" s="848"/>
      <c r="F12" s="848" t="s">
        <v>251</v>
      </c>
      <c r="G12" s="848"/>
      <c r="H12" s="848"/>
      <c r="I12" s="847"/>
      <c r="J12" s="847"/>
      <c r="K12" s="847"/>
      <c r="L12" s="847"/>
      <c r="M12" s="847"/>
      <c r="N12" s="847"/>
      <c r="O12" s="847"/>
      <c r="P12" s="847"/>
      <c r="Q12" s="374"/>
      <c r="R12" s="839"/>
      <c r="S12" s="840"/>
      <c r="T12" s="840"/>
      <c r="U12" s="840"/>
      <c r="V12" s="840"/>
      <c r="W12" s="840"/>
      <c r="X12" s="840"/>
      <c r="Y12" s="840"/>
      <c r="Z12" s="840"/>
      <c r="AA12" s="840"/>
      <c r="AB12" s="840"/>
      <c r="AC12" s="840"/>
      <c r="AD12" s="840"/>
      <c r="AE12" s="840"/>
      <c r="AF12" s="840"/>
      <c r="AG12" s="839"/>
      <c r="AH12" s="374"/>
      <c r="AI12" s="839"/>
      <c r="AJ12" s="840"/>
      <c r="AK12" s="840"/>
      <c r="AL12" s="840"/>
      <c r="AM12" s="840"/>
      <c r="AN12" s="840"/>
      <c r="AO12" s="840"/>
      <c r="AP12" s="840"/>
      <c r="AQ12" s="840"/>
      <c r="AR12" s="840"/>
      <c r="AS12" s="840"/>
      <c r="AT12" s="840"/>
      <c r="AU12" s="840"/>
      <c r="AV12" s="840"/>
      <c r="AW12" s="840"/>
      <c r="AX12" s="839"/>
      <c r="AY12" s="374"/>
      <c r="AZ12" s="848" t="s">
        <v>249</v>
      </c>
      <c r="BA12" s="848"/>
      <c r="BB12" s="848" t="s">
        <v>250</v>
      </c>
      <c r="BC12" s="848"/>
      <c r="BD12" s="848"/>
      <c r="BE12" s="848" t="s">
        <v>251</v>
      </c>
      <c r="BF12" s="848"/>
      <c r="BG12" s="848"/>
      <c r="BH12" s="847"/>
      <c r="BI12" s="847"/>
      <c r="BJ12" s="847"/>
      <c r="BK12" s="847"/>
      <c r="BL12" s="847"/>
      <c r="BM12" s="847"/>
      <c r="BN12" s="847"/>
      <c r="BO12" s="847"/>
      <c r="BP12" s="374"/>
      <c r="BQ12" s="839"/>
      <c r="BR12" s="840"/>
      <c r="BS12" s="840"/>
      <c r="BT12" s="840"/>
      <c r="BU12" s="840"/>
      <c r="BV12" s="840"/>
      <c r="BW12" s="840"/>
      <c r="BX12" s="840"/>
      <c r="BY12" s="840"/>
      <c r="BZ12" s="840"/>
      <c r="CA12" s="840"/>
      <c r="CB12" s="840"/>
      <c r="CC12" s="840"/>
      <c r="CD12" s="840"/>
      <c r="CE12" s="840"/>
      <c r="CF12" s="839"/>
      <c r="CG12" s="374"/>
      <c r="CH12" s="839"/>
      <c r="CI12" s="840"/>
      <c r="CJ12" s="840"/>
      <c r="CK12" s="840"/>
      <c r="CL12" s="840"/>
      <c r="CM12" s="840"/>
      <c r="CN12" s="840"/>
      <c r="CO12" s="840"/>
      <c r="CP12" s="840"/>
      <c r="CQ12" s="840"/>
      <c r="CR12" s="840"/>
      <c r="CS12" s="840"/>
      <c r="CT12" s="840"/>
      <c r="CU12" s="840"/>
      <c r="CV12" s="840"/>
      <c r="CW12" s="839"/>
      <c r="CX12" s="374"/>
      <c r="CY12" s="848" t="s">
        <v>249</v>
      </c>
      <c r="CZ12" s="848"/>
      <c r="DA12" s="848" t="s">
        <v>250</v>
      </c>
      <c r="DB12" s="848"/>
      <c r="DC12" s="848"/>
      <c r="DD12" s="848" t="s">
        <v>251</v>
      </c>
      <c r="DE12" s="848"/>
      <c r="DF12" s="848"/>
      <c r="DG12" s="847"/>
      <c r="DH12" s="847"/>
      <c r="DI12" s="847"/>
      <c r="DJ12" s="847"/>
      <c r="DK12" s="847"/>
      <c r="DL12" s="847"/>
      <c r="DM12" s="847"/>
      <c r="DN12" s="847"/>
      <c r="DO12" s="374"/>
      <c r="DP12" s="839"/>
      <c r="DQ12" s="840"/>
      <c r="DR12" s="840"/>
      <c r="DS12" s="840"/>
      <c r="DT12" s="840"/>
      <c r="DU12" s="840"/>
      <c r="DV12" s="840"/>
      <c r="DW12" s="840"/>
      <c r="DX12" s="840"/>
      <c r="DY12" s="840"/>
      <c r="DZ12" s="840"/>
      <c r="EA12" s="840"/>
      <c r="EB12" s="840"/>
      <c r="EC12" s="840"/>
      <c r="ED12" s="840"/>
      <c r="EE12" s="839"/>
      <c r="EF12" s="374"/>
      <c r="EG12" s="839"/>
      <c r="EH12" s="840"/>
      <c r="EI12" s="840"/>
      <c r="EJ12" s="840"/>
      <c r="EK12" s="840"/>
      <c r="EL12" s="840"/>
      <c r="EM12" s="840"/>
      <c r="EN12" s="840"/>
      <c r="EO12" s="840"/>
      <c r="EP12" s="840"/>
      <c r="EQ12" s="840"/>
      <c r="ER12" s="840"/>
      <c r="ES12" s="840"/>
      <c r="ET12" s="840"/>
      <c r="EU12" s="840"/>
      <c r="EV12" s="839"/>
      <c r="EW12" s="374"/>
    </row>
    <row r="13" spans="1:153" s="124" customFormat="1" ht="12.75" customHeight="1" x14ac:dyDescent="0.2">
      <c r="A13" s="849">
        <v>0.3</v>
      </c>
      <c r="B13" s="849"/>
      <c r="C13" s="849">
        <v>1.7</v>
      </c>
      <c r="D13" s="849"/>
      <c r="E13" s="849"/>
      <c r="F13" s="849">
        <v>0.6</v>
      </c>
      <c r="G13" s="849"/>
      <c r="H13" s="849"/>
      <c r="I13" s="847"/>
      <c r="J13" s="847"/>
      <c r="K13" s="847"/>
      <c r="L13" s="847"/>
      <c r="M13" s="847"/>
      <c r="N13" s="847"/>
      <c r="O13" s="847"/>
      <c r="P13" s="847"/>
      <c r="Q13" s="374"/>
      <c r="R13" s="839"/>
      <c r="S13" s="840"/>
      <c r="T13" s="840"/>
      <c r="U13" s="840"/>
      <c r="V13" s="840"/>
      <c r="W13" s="840"/>
      <c r="X13" s="840"/>
      <c r="Y13" s="840"/>
      <c r="Z13" s="840"/>
      <c r="AA13" s="840"/>
      <c r="AB13" s="840"/>
      <c r="AC13" s="840"/>
      <c r="AD13" s="840"/>
      <c r="AE13" s="840"/>
      <c r="AF13" s="840"/>
      <c r="AG13" s="839"/>
      <c r="AH13" s="374"/>
      <c r="AI13" s="839"/>
      <c r="AJ13" s="840"/>
      <c r="AK13" s="840"/>
      <c r="AL13" s="840"/>
      <c r="AM13" s="840"/>
      <c r="AN13" s="840"/>
      <c r="AO13" s="840"/>
      <c r="AP13" s="840"/>
      <c r="AQ13" s="840"/>
      <c r="AR13" s="840"/>
      <c r="AS13" s="840"/>
      <c r="AT13" s="840"/>
      <c r="AU13" s="840"/>
      <c r="AV13" s="840"/>
      <c r="AW13" s="840"/>
      <c r="AX13" s="839"/>
      <c r="AY13" s="374"/>
      <c r="AZ13" s="849">
        <v>0.3</v>
      </c>
      <c r="BA13" s="849"/>
      <c r="BB13" s="849">
        <v>1.7</v>
      </c>
      <c r="BC13" s="849"/>
      <c r="BD13" s="849"/>
      <c r="BE13" s="849">
        <v>0.6</v>
      </c>
      <c r="BF13" s="849"/>
      <c r="BG13" s="849"/>
      <c r="BH13" s="847"/>
      <c r="BI13" s="847"/>
      <c r="BJ13" s="847"/>
      <c r="BK13" s="847"/>
      <c r="BL13" s="847"/>
      <c r="BM13" s="847"/>
      <c r="BN13" s="847"/>
      <c r="BO13" s="847"/>
      <c r="BP13" s="374"/>
      <c r="BQ13" s="839"/>
      <c r="BR13" s="840"/>
      <c r="BS13" s="840"/>
      <c r="BT13" s="840"/>
      <c r="BU13" s="840"/>
      <c r="BV13" s="840"/>
      <c r="BW13" s="840"/>
      <c r="BX13" s="840"/>
      <c r="BY13" s="840"/>
      <c r="BZ13" s="840"/>
      <c r="CA13" s="840"/>
      <c r="CB13" s="840"/>
      <c r="CC13" s="840"/>
      <c r="CD13" s="840"/>
      <c r="CE13" s="840"/>
      <c r="CF13" s="839"/>
      <c r="CG13" s="374"/>
      <c r="CH13" s="839"/>
      <c r="CI13" s="840"/>
      <c r="CJ13" s="840"/>
      <c r="CK13" s="840"/>
      <c r="CL13" s="840"/>
      <c r="CM13" s="840"/>
      <c r="CN13" s="840"/>
      <c r="CO13" s="840"/>
      <c r="CP13" s="840"/>
      <c r="CQ13" s="840"/>
      <c r="CR13" s="840"/>
      <c r="CS13" s="840"/>
      <c r="CT13" s="840"/>
      <c r="CU13" s="840"/>
      <c r="CV13" s="840"/>
      <c r="CW13" s="839"/>
      <c r="CX13" s="374"/>
      <c r="CY13" s="849">
        <v>0.3</v>
      </c>
      <c r="CZ13" s="849"/>
      <c r="DA13" s="849">
        <v>1.7</v>
      </c>
      <c r="DB13" s="849"/>
      <c r="DC13" s="849"/>
      <c r="DD13" s="849">
        <v>0.6</v>
      </c>
      <c r="DE13" s="849"/>
      <c r="DF13" s="849"/>
      <c r="DG13" s="847"/>
      <c r="DH13" s="847"/>
      <c r="DI13" s="847"/>
      <c r="DJ13" s="847"/>
      <c r="DK13" s="847"/>
      <c r="DL13" s="847"/>
      <c r="DM13" s="847"/>
      <c r="DN13" s="847"/>
      <c r="DO13" s="374"/>
      <c r="DP13" s="839"/>
      <c r="DQ13" s="840"/>
      <c r="DR13" s="840"/>
      <c r="DS13" s="840"/>
      <c r="DT13" s="840"/>
      <c r="DU13" s="840"/>
      <c r="DV13" s="840"/>
      <c r="DW13" s="840"/>
      <c r="DX13" s="840"/>
      <c r="DY13" s="840"/>
      <c r="DZ13" s="840"/>
      <c r="EA13" s="840"/>
      <c r="EB13" s="840"/>
      <c r="EC13" s="840"/>
      <c r="ED13" s="840"/>
      <c r="EE13" s="839"/>
      <c r="EF13" s="374"/>
      <c r="EG13" s="839"/>
      <c r="EH13" s="840"/>
      <c r="EI13" s="840"/>
      <c r="EJ13" s="840"/>
      <c r="EK13" s="840"/>
      <c r="EL13" s="840"/>
      <c r="EM13" s="840"/>
      <c r="EN13" s="840"/>
      <c r="EO13" s="840"/>
      <c r="EP13" s="840"/>
      <c r="EQ13" s="840"/>
      <c r="ER13" s="840"/>
      <c r="ES13" s="840"/>
      <c r="ET13" s="840"/>
      <c r="EU13" s="840"/>
      <c r="EV13" s="839"/>
      <c r="EW13" s="374"/>
    </row>
    <row r="14" spans="1:153" s="124" customFormat="1" ht="12.75" customHeight="1" x14ac:dyDescent="0.2">
      <c r="A14" s="850" t="s">
        <v>252</v>
      </c>
      <c r="B14" s="840"/>
      <c r="C14" s="840"/>
      <c r="D14" s="840"/>
      <c r="E14" s="840"/>
      <c r="F14" s="840"/>
      <c r="G14" s="840"/>
      <c r="H14" s="839"/>
      <c r="I14" s="893">
        <v>305</v>
      </c>
      <c r="J14" s="840"/>
      <c r="K14" s="840"/>
      <c r="L14" s="840"/>
      <c r="M14" s="840"/>
      <c r="N14" s="840"/>
      <c r="O14" s="840"/>
      <c r="P14" s="839"/>
      <c r="Q14" s="374"/>
      <c r="R14" s="839"/>
      <c r="S14" s="840"/>
      <c r="T14" s="840"/>
      <c r="U14" s="840"/>
      <c r="V14" s="840"/>
      <c r="W14" s="840"/>
      <c r="X14" s="840"/>
      <c r="Y14" s="840"/>
      <c r="Z14" s="840"/>
      <c r="AA14" s="840"/>
      <c r="AB14" s="840"/>
      <c r="AC14" s="840"/>
      <c r="AD14" s="840"/>
      <c r="AE14" s="840"/>
      <c r="AF14" s="840"/>
      <c r="AG14" s="839"/>
      <c r="AH14" s="374"/>
      <c r="AI14" s="839"/>
      <c r="AJ14" s="840"/>
      <c r="AK14" s="840"/>
      <c r="AL14" s="840"/>
      <c r="AM14" s="840"/>
      <c r="AN14" s="840"/>
      <c r="AO14" s="840"/>
      <c r="AP14" s="840"/>
      <c r="AQ14" s="840"/>
      <c r="AR14" s="840"/>
      <c r="AS14" s="840"/>
      <c r="AT14" s="840"/>
      <c r="AU14" s="840"/>
      <c r="AV14" s="840"/>
      <c r="AW14" s="840"/>
      <c r="AX14" s="839"/>
      <c r="AY14" s="374"/>
      <c r="AZ14" s="850" t="s">
        <v>252</v>
      </c>
      <c r="BA14" s="840"/>
      <c r="BB14" s="840"/>
      <c r="BC14" s="840"/>
      <c r="BD14" s="840"/>
      <c r="BE14" s="840"/>
      <c r="BF14" s="840"/>
      <c r="BG14" s="839"/>
      <c r="BH14" s="893">
        <v>305</v>
      </c>
      <c r="BI14" s="840"/>
      <c r="BJ14" s="840"/>
      <c r="BK14" s="840"/>
      <c r="BL14" s="840"/>
      <c r="BM14" s="840"/>
      <c r="BN14" s="840"/>
      <c r="BO14" s="839"/>
      <c r="BP14" s="374"/>
      <c r="BQ14" s="839"/>
      <c r="BR14" s="840"/>
      <c r="BS14" s="840"/>
      <c r="BT14" s="840"/>
      <c r="BU14" s="840"/>
      <c r="BV14" s="840"/>
      <c r="BW14" s="840"/>
      <c r="BX14" s="840"/>
      <c r="BY14" s="840"/>
      <c r="BZ14" s="840"/>
      <c r="CA14" s="840"/>
      <c r="CB14" s="840"/>
      <c r="CC14" s="840"/>
      <c r="CD14" s="840"/>
      <c r="CE14" s="840"/>
      <c r="CF14" s="839"/>
      <c r="CG14" s="374"/>
      <c r="CH14" s="839"/>
      <c r="CI14" s="840"/>
      <c r="CJ14" s="840"/>
      <c r="CK14" s="840"/>
      <c r="CL14" s="840"/>
      <c r="CM14" s="840"/>
      <c r="CN14" s="840"/>
      <c r="CO14" s="840"/>
      <c r="CP14" s="840"/>
      <c r="CQ14" s="840"/>
      <c r="CR14" s="840"/>
      <c r="CS14" s="840"/>
      <c r="CT14" s="840"/>
      <c r="CU14" s="840"/>
      <c r="CV14" s="840"/>
      <c r="CW14" s="839"/>
      <c r="CX14" s="374"/>
      <c r="CY14" s="850" t="s">
        <v>252</v>
      </c>
      <c r="CZ14" s="840"/>
      <c r="DA14" s="840"/>
      <c r="DB14" s="840"/>
      <c r="DC14" s="840"/>
      <c r="DD14" s="840"/>
      <c r="DE14" s="840"/>
      <c r="DF14" s="839"/>
      <c r="DG14" s="893">
        <v>305</v>
      </c>
      <c r="DH14" s="840"/>
      <c r="DI14" s="840"/>
      <c r="DJ14" s="840"/>
      <c r="DK14" s="840"/>
      <c r="DL14" s="840"/>
      <c r="DM14" s="840"/>
      <c r="DN14" s="839"/>
      <c r="DO14" s="374"/>
      <c r="DP14" s="839"/>
      <c r="DQ14" s="840"/>
      <c r="DR14" s="840"/>
      <c r="DS14" s="840"/>
      <c r="DT14" s="840"/>
      <c r="DU14" s="840"/>
      <c r="DV14" s="840"/>
      <c r="DW14" s="840"/>
      <c r="DX14" s="840"/>
      <c r="DY14" s="840"/>
      <c r="DZ14" s="840"/>
      <c r="EA14" s="840"/>
      <c r="EB14" s="840"/>
      <c r="EC14" s="840"/>
      <c r="ED14" s="840"/>
      <c r="EE14" s="839"/>
      <c r="EF14" s="374"/>
      <c r="EG14" s="839"/>
      <c r="EH14" s="840"/>
      <c r="EI14" s="840"/>
      <c r="EJ14" s="840"/>
      <c r="EK14" s="840"/>
      <c r="EL14" s="840"/>
      <c r="EM14" s="840"/>
      <c r="EN14" s="840"/>
      <c r="EO14" s="840"/>
      <c r="EP14" s="840"/>
      <c r="EQ14" s="840"/>
      <c r="ER14" s="840"/>
      <c r="ES14" s="840"/>
      <c r="ET14" s="840"/>
      <c r="EU14" s="840"/>
      <c r="EV14" s="839"/>
      <c r="EW14" s="374"/>
    </row>
    <row r="15" spans="1:153" s="124" customFormat="1" ht="12.75" customHeight="1" x14ac:dyDescent="0.2">
      <c r="A15" s="839"/>
      <c r="B15" s="839"/>
      <c r="C15" s="839"/>
      <c r="D15" s="839"/>
      <c r="E15" s="839"/>
      <c r="F15" s="839"/>
      <c r="G15" s="839"/>
      <c r="H15" s="839"/>
      <c r="I15" s="839"/>
      <c r="J15" s="839"/>
      <c r="K15" s="839"/>
      <c r="L15" s="839"/>
      <c r="M15" s="839"/>
      <c r="N15" s="839"/>
      <c r="O15" s="839"/>
      <c r="P15" s="839"/>
      <c r="Q15" s="374"/>
      <c r="R15" s="839"/>
      <c r="S15" s="840"/>
      <c r="T15" s="840"/>
      <c r="U15" s="840"/>
      <c r="V15" s="840"/>
      <c r="W15" s="840"/>
      <c r="X15" s="840"/>
      <c r="Y15" s="840"/>
      <c r="Z15" s="840"/>
      <c r="AA15" s="840"/>
      <c r="AB15" s="840"/>
      <c r="AC15" s="840"/>
      <c r="AD15" s="840"/>
      <c r="AE15" s="840"/>
      <c r="AF15" s="840"/>
      <c r="AG15" s="839"/>
      <c r="AH15" s="374"/>
      <c r="AI15" s="839"/>
      <c r="AJ15" s="840"/>
      <c r="AK15" s="840"/>
      <c r="AL15" s="840"/>
      <c r="AM15" s="840"/>
      <c r="AN15" s="840"/>
      <c r="AO15" s="840"/>
      <c r="AP15" s="840"/>
      <c r="AQ15" s="840"/>
      <c r="AR15" s="840"/>
      <c r="AS15" s="840"/>
      <c r="AT15" s="840"/>
      <c r="AU15" s="840"/>
      <c r="AV15" s="840"/>
      <c r="AW15" s="840"/>
      <c r="AX15" s="839"/>
      <c r="AY15" s="374"/>
      <c r="AZ15" s="839"/>
      <c r="BA15" s="839"/>
      <c r="BB15" s="839"/>
      <c r="BC15" s="839"/>
      <c r="BD15" s="839"/>
      <c r="BE15" s="839"/>
      <c r="BF15" s="839"/>
      <c r="BG15" s="839"/>
      <c r="BH15" s="839"/>
      <c r="BI15" s="839"/>
      <c r="BJ15" s="839"/>
      <c r="BK15" s="839"/>
      <c r="BL15" s="839"/>
      <c r="BM15" s="839"/>
      <c r="BN15" s="839"/>
      <c r="BO15" s="839"/>
      <c r="BP15" s="374"/>
      <c r="BQ15" s="839"/>
      <c r="BR15" s="840"/>
      <c r="BS15" s="840"/>
      <c r="BT15" s="840"/>
      <c r="BU15" s="840"/>
      <c r="BV15" s="840"/>
      <c r="BW15" s="840"/>
      <c r="BX15" s="840"/>
      <c r="BY15" s="840"/>
      <c r="BZ15" s="840"/>
      <c r="CA15" s="840"/>
      <c r="CB15" s="840"/>
      <c r="CC15" s="840"/>
      <c r="CD15" s="840"/>
      <c r="CE15" s="840"/>
      <c r="CF15" s="839"/>
      <c r="CG15" s="374"/>
      <c r="CH15" s="839"/>
      <c r="CI15" s="840"/>
      <c r="CJ15" s="840"/>
      <c r="CK15" s="840"/>
      <c r="CL15" s="840"/>
      <c r="CM15" s="840"/>
      <c r="CN15" s="840"/>
      <c r="CO15" s="840"/>
      <c r="CP15" s="840"/>
      <c r="CQ15" s="840"/>
      <c r="CR15" s="840"/>
      <c r="CS15" s="840"/>
      <c r="CT15" s="840"/>
      <c r="CU15" s="840"/>
      <c r="CV15" s="840"/>
      <c r="CW15" s="839"/>
      <c r="CX15" s="374"/>
      <c r="CY15" s="839"/>
      <c r="CZ15" s="839"/>
      <c r="DA15" s="839"/>
      <c r="DB15" s="839"/>
      <c r="DC15" s="839"/>
      <c r="DD15" s="839"/>
      <c r="DE15" s="839"/>
      <c r="DF15" s="839"/>
      <c r="DG15" s="839"/>
      <c r="DH15" s="839"/>
      <c r="DI15" s="839"/>
      <c r="DJ15" s="839"/>
      <c r="DK15" s="839"/>
      <c r="DL15" s="839"/>
      <c r="DM15" s="839"/>
      <c r="DN15" s="839"/>
      <c r="DO15" s="374"/>
      <c r="DP15" s="839"/>
      <c r="DQ15" s="840"/>
      <c r="DR15" s="840"/>
      <c r="DS15" s="840"/>
      <c r="DT15" s="840"/>
      <c r="DU15" s="840"/>
      <c r="DV15" s="840"/>
      <c r="DW15" s="840"/>
      <c r="DX15" s="840"/>
      <c r="DY15" s="840"/>
      <c r="DZ15" s="840"/>
      <c r="EA15" s="840"/>
      <c r="EB15" s="840"/>
      <c r="EC15" s="840"/>
      <c r="ED15" s="840"/>
      <c r="EE15" s="839"/>
      <c r="EF15" s="374"/>
      <c r="EG15" s="839"/>
      <c r="EH15" s="840"/>
      <c r="EI15" s="840"/>
      <c r="EJ15" s="840"/>
      <c r="EK15" s="840"/>
      <c r="EL15" s="840"/>
      <c r="EM15" s="840"/>
      <c r="EN15" s="840"/>
      <c r="EO15" s="840"/>
      <c r="EP15" s="840"/>
      <c r="EQ15" s="840"/>
      <c r="ER15" s="840"/>
      <c r="ES15" s="840"/>
      <c r="ET15" s="840"/>
      <c r="EU15" s="840"/>
      <c r="EV15" s="839"/>
      <c r="EW15" s="374"/>
    </row>
    <row r="16" spans="1:153" s="124" customFormat="1" ht="12.75" customHeight="1" x14ac:dyDescent="0.2">
      <c r="A16" s="850" t="s">
        <v>253</v>
      </c>
      <c r="B16" s="839"/>
      <c r="C16" s="839"/>
      <c r="D16" s="839"/>
      <c r="E16" s="839"/>
      <c r="F16" s="839"/>
      <c r="G16" s="839"/>
      <c r="H16" s="839"/>
      <c r="I16" s="893">
        <v>365</v>
      </c>
      <c r="J16" s="839"/>
      <c r="K16" s="839"/>
      <c r="L16" s="839"/>
      <c r="M16" s="839"/>
      <c r="N16" s="839"/>
      <c r="O16" s="839"/>
      <c r="P16" s="839"/>
      <c r="Q16" s="374"/>
      <c r="R16" s="839"/>
      <c r="S16" s="840"/>
      <c r="T16" s="840"/>
      <c r="U16" s="840"/>
      <c r="V16" s="840"/>
      <c r="W16" s="840"/>
      <c r="X16" s="840"/>
      <c r="Y16" s="840"/>
      <c r="Z16" s="840"/>
      <c r="AA16" s="840"/>
      <c r="AB16" s="840"/>
      <c r="AC16" s="840"/>
      <c r="AD16" s="840"/>
      <c r="AE16" s="840"/>
      <c r="AF16" s="840"/>
      <c r="AG16" s="839"/>
      <c r="AH16" s="374"/>
      <c r="AI16" s="839"/>
      <c r="AJ16" s="840"/>
      <c r="AK16" s="840"/>
      <c r="AL16" s="840"/>
      <c r="AM16" s="840"/>
      <c r="AN16" s="840"/>
      <c r="AO16" s="840"/>
      <c r="AP16" s="840"/>
      <c r="AQ16" s="840"/>
      <c r="AR16" s="840"/>
      <c r="AS16" s="840"/>
      <c r="AT16" s="840"/>
      <c r="AU16" s="840"/>
      <c r="AV16" s="840"/>
      <c r="AW16" s="840"/>
      <c r="AX16" s="839"/>
      <c r="AY16" s="374"/>
      <c r="AZ16" s="850" t="s">
        <v>253</v>
      </c>
      <c r="BA16" s="839"/>
      <c r="BB16" s="839"/>
      <c r="BC16" s="839"/>
      <c r="BD16" s="839"/>
      <c r="BE16" s="839"/>
      <c r="BF16" s="839"/>
      <c r="BG16" s="839"/>
      <c r="BH16" s="893">
        <v>365</v>
      </c>
      <c r="BI16" s="839"/>
      <c r="BJ16" s="839"/>
      <c r="BK16" s="839"/>
      <c r="BL16" s="839"/>
      <c r="BM16" s="839"/>
      <c r="BN16" s="839"/>
      <c r="BO16" s="839"/>
      <c r="BP16" s="374"/>
      <c r="BQ16" s="839"/>
      <c r="BR16" s="840"/>
      <c r="BS16" s="840"/>
      <c r="BT16" s="840"/>
      <c r="BU16" s="840"/>
      <c r="BV16" s="840"/>
      <c r="BW16" s="840"/>
      <c r="BX16" s="840"/>
      <c r="BY16" s="840"/>
      <c r="BZ16" s="840"/>
      <c r="CA16" s="840"/>
      <c r="CB16" s="840"/>
      <c r="CC16" s="840"/>
      <c r="CD16" s="840"/>
      <c r="CE16" s="840"/>
      <c r="CF16" s="839"/>
      <c r="CG16" s="374"/>
      <c r="CH16" s="839"/>
      <c r="CI16" s="840"/>
      <c r="CJ16" s="840"/>
      <c r="CK16" s="840"/>
      <c r="CL16" s="840"/>
      <c r="CM16" s="840"/>
      <c r="CN16" s="840"/>
      <c r="CO16" s="840"/>
      <c r="CP16" s="840"/>
      <c r="CQ16" s="840"/>
      <c r="CR16" s="840"/>
      <c r="CS16" s="840"/>
      <c r="CT16" s="840"/>
      <c r="CU16" s="840"/>
      <c r="CV16" s="840"/>
      <c r="CW16" s="839"/>
      <c r="CX16" s="374"/>
      <c r="CY16" s="850" t="s">
        <v>253</v>
      </c>
      <c r="CZ16" s="839"/>
      <c r="DA16" s="839"/>
      <c r="DB16" s="839"/>
      <c r="DC16" s="839"/>
      <c r="DD16" s="839"/>
      <c r="DE16" s="839"/>
      <c r="DF16" s="839"/>
      <c r="DG16" s="893">
        <v>365</v>
      </c>
      <c r="DH16" s="839"/>
      <c r="DI16" s="839"/>
      <c r="DJ16" s="839"/>
      <c r="DK16" s="839"/>
      <c r="DL16" s="839"/>
      <c r="DM16" s="839"/>
      <c r="DN16" s="839"/>
      <c r="DO16" s="374"/>
      <c r="DP16" s="839"/>
      <c r="DQ16" s="840"/>
      <c r="DR16" s="840"/>
      <c r="DS16" s="840"/>
      <c r="DT16" s="840"/>
      <c r="DU16" s="840"/>
      <c r="DV16" s="840"/>
      <c r="DW16" s="840"/>
      <c r="DX16" s="840"/>
      <c r="DY16" s="840"/>
      <c r="DZ16" s="840"/>
      <c r="EA16" s="840"/>
      <c r="EB16" s="840"/>
      <c r="EC16" s="840"/>
      <c r="ED16" s="840"/>
      <c r="EE16" s="839"/>
      <c r="EF16" s="374"/>
      <c r="EG16" s="839"/>
      <c r="EH16" s="840"/>
      <c r="EI16" s="840"/>
      <c r="EJ16" s="840"/>
      <c r="EK16" s="840"/>
      <c r="EL16" s="840"/>
      <c r="EM16" s="840"/>
      <c r="EN16" s="840"/>
      <c r="EO16" s="840"/>
      <c r="EP16" s="840"/>
      <c r="EQ16" s="840"/>
      <c r="ER16" s="840"/>
      <c r="ES16" s="840"/>
      <c r="ET16" s="840"/>
      <c r="EU16" s="840"/>
      <c r="EV16" s="839"/>
      <c r="EW16" s="374"/>
    </row>
    <row r="17" spans="1:153" s="124" customFormat="1" ht="12.75" customHeight="1" x14ac:dyDescent="0.2">
      <c r="A17" s="839"/>
      <c r="B17" s="839"/>
      <c r="C17" s="839"/>
      <c r="D17" s="839"/>
      <c r="E17" s="839"/>
      <c r="F17" s="839"/>
      <c r="G17" s="839"/>
      <c r="H17" s="839"/>
      <c r="I17" s="839"/>
      <c r="J17" s="839"/>
      <c r="K17" s="839"/>
      <c r="L17" s="839"/>
      <c r="M17" s="839"/>
      <c r="N17" s="839"/>
      <c r="O17" s="839"/>
      <c r="P17" s="839"/>
      <c r="Q17" s="374"/>
      <c r="R17" s="839"/>
      <c r="S17" s="840"/>
      <c r="T17" s="840"/>
      <c r="U17" s="840"/>
      <c r="V17" s="840"/>
      <c r="W17" s="840"/>
      <c r="X17" s="840"/>
      <c r="Y17" s="840"/>
      <c r="Z17" s="840"/>
      <c r="AA17" s="840"/>
      <c r="AB17" s="840"/>
      <c r="AC17" s="840"/>
      <c r="AD17" s="840"/>
      <c r="AE17" s="840"/>
      <c r="AF17" s="840"/>
      <c r="AG17" s="839"/>
      <c r="AH17" s="374"/>
      <c r="AI17" s="839"/>
      <c r="AJ17" s="840"/>
      <c r="AK17" s="840"/>
      <c r="AL17" s="840"/>
      <c r="AM17" s="840"/>
      <c r="AN17" s="840"/>
      <c r="AO17" s="840"/>
      <c r="AP17" s="840"/>
      <c r="AQ17" s="840"/>
      <c r="AR17" s="840"/>
      <c r="AS17" s="840"/>
      <c r="AT17" s="840"/>
      <c r="AU17" s="840"/>
      <c r="AV17" s="840"/>
      <c r="AW17" s="840"/>
      <c r="AX17" s="839"/>
      <c r="AY17" s="374"/>
      <c r="AZ17" s="839"/>
      <c r="BA17" s="839"/>
      <c r="BB17" s="839"/>
      <c r="BC17" s="839"/>
      <c r="BD17" s="839"/>
      <c r="BE17" s="839"/>
      <c r="BF17" s="839"/>
      <c r="BG17" s="839"/>
      <c r="BH17" s="839"/>
      <c r="BI17" s="839"/>
      <c r="BJ17" s="839"/>
      <c r="BK17" s="839"/>
      <c r="BL17" s="839"/>
      <c r="BM17" s="839"/>
      <c r="BN17" s="839"/>
      <c r="BO17" s="839"/>
      <c r="BP17" s="374"/>
      <c r="BQ17" s="839"/>
      <c r="BR17" s="840"/>
      <c r="BS17" s="840"/>
      <c r="BT17" s="840"/>
      <c r="BU17" s="840"/>
      <c r="BV17" s="840"/>
      <c r="BW17" s="840"/>
      <c r="BX17" s="840"/>
      <c r="BY17" s="840"/>
      <c r="BZ17" s="840"/>
      <c r="CA17" s="840"/>
      <c r="CB17" s="840"/>
      <c r="CC17" s="840"/>
      <c r="CD17" s="840"/>
      <c r="CE17" s="840"/>
      <c r="CF17" s="839"/>
      <c r="CG17" s="374"/>
      <c r="CH17" s="839"/>
      <c r="CI17" s="840"/>
      <c r="CJ17" s="840"/>
      <c r="CK17" s="840"/>
      <c r="CL17" s="840"/>
      <c r="CM17" s="840"/>
      <c r="CN17" s="840"/>
      <c r="CO17" s="840"/>
      <c r="CP17" s="840"/>
      <c r="CQ17" s="840"/>
      <c r="CR17" s="840"/>
      <c r="CS17" s="840"/>
      <c r="CT17" s="840"/>
      <c r="CU17" s="840"/>
      <c r="CV17" s="840"/>
      <c r="CW17" s="839"/>
      <c r="CX17" s="374"/>
      <c r="CY17" s="839"/>
      <c r="CZ17" s="839"/>
      <c r="DA17" s="839"/>
      <c r="DB17" s="839"/>
      <c r="DC17" s="839"/>
      <c r="DD17" s="839"/>
      <c r="DE17" s="839"/>
      <c r="DF17" s="839"/>
      <c r="DG17" s="839"/>
      <c r="DH17" s="839"/>
      <c r="DI17" s="839"/>
      <c r="DJ17" s="839"/>
      <c r="DK17" s="839"/>
      <c r="DL17" s="839"/>
      <c r="DM17" s="839"/>
      <c r="DN17" s="839"/>
      <c r="DO17" s="374"/>
      <c r="DP17" s="839"/>
      <c r="DQ17" s="840"/>
      <c r="DR17" s="840"/>
      <c r="DS17" s="840"/>
      <c r="DT17" s="840"/>
      <c r="DU17" s="840"/>
      <c r="DV17" s="840"/>
      <c r="DW17" s="840"/>
      <c r="DX17" s="840"/>
      <c r="DY17" s="840"/>
      <c r="DZ17" s="840"/>
      <c r="EA17" s="840"/>
      <c r="EB17" s="840"/>
      <c r="EC17" s="840"/>
      <c r="ED17" s="840"/>
      <c r="EE17" s="839"/>
      <c r="EF17" s="374"/>
      <c r="EG17" s="839"/>
      <c r="EH17" s="840"/>
      <c r="EI17" s="840"/>
      <c r="EJ17" s="840"/>
      <c r="EK17" s="840"/>
      <c r="EL17" s="840"/>
      <c r="EM17" s="840"/>
      <c r="EN17" s="840"/>
      <c r="EO17" s="840"/>
      <c r="EP17" s="840"/>
      <c r="EQ17" s="840"/>
      <c r="ER17" s="840"/>
      <c r="ES17" s="840"/>
      <c r="ET17" s="840"/>
      <c r="EU17" s="840"/>
      <c r="EV17" s="839"/>
      <c r="EW17" s="374"/>
    </row>
    <row r="18" spans="1:153" s="124" customFormat="1" ht="12.75" customHeight="1" x14ac:dyDescent="0.2">
      <c r="A18" s="850" t="s">
        <v>254</v>
      </c>
      <c r="B18" s="840"/>
      <c r="C18" s="840"/>
      <c r="D18" s="840"/>
      <c r="E18" s="840"/>
      <c r="F18" s="840"/>
      <c r="G18" s="840"/>
      <c r="H18" s="839"/>
      <c r="I18" s="893">
        <v>305</v>
      </c>
      <c r="J18" s="840"/>
      <c r="K18" s="840"/>
      <c r="L18" s="840"/>
      <c r="M18" s="840"/>
      <c r="N18" s="840"/>
      <c r="O18" s="840"/>
      <c r="P18" s="839"/>
      <c r="Q18" s="374"/>
      <c r="R18" s="839"/>
      <c r="S18" s="840"/>
      <c r="T18" s="840"/>
      <c r="U18" s="840"/>
      <c r="V18" s="840"/>
      <c r="W18" s="840"/>
      <c r="X18" s="840"/>
      <c r="Y18" s="840"/>
      <c r="Z18" s="840"/>
      <c r="AA18" s="840"/>
      <c r="AB18" s="840"/>
      <c r="AC18" s="840"/>
      <c r="AD18" s="840"/>
      <c r="AE18" s="840"/>
      <c r="AF18" s="840"/>
      <c r="AG18" s="839"/>
      <c r="AH18" s="374"/>
      <c r="AI18" s="839"/>
      <c r="AJ18" s="840"/>
      <c r="AK18" s="840"/>
      <c r="AL18" s="840"/>
      <c r="AM18" s="840"/>
      <c r="AN18" s="840"/>
      <c r="AO18" s="840"/>
      <c r="AP18" s="840"/>
      <c r="AQ18" s="840"/>
      <c r="AR18" s="840"/>
      <c r="AS18" s="840"/>
      <c r="AT18" s="840"/>
      <c r="AU18" s="840"/>
      <c r="AV18" s="840"/>
      <c r="AW18" s="840"/>
      <c r="AX18" s="839"/>
      <c r="AY18" s="374"/>
      <c r="AZ18" s="850" t="s">
        <v>254</v>
      </c>
      <c r="BA18" s="840"/>
      <c r="BB18" s="840"/>
      <c r="BC18" s="840"/>
      <c r="BD18" s="840"/>
      <c r="BE18" s="840"/>
      <c r="BF18" s="840"/>
      <c r="BG18" s="839"/>
      <c r="BH18" s="893">
        <v>305</v>
      </c>
      <c r="BI18" s="840"/>
      <c r="BJ18" s="840"/>
      <c r="BK18" s="840"/>
      <c r="BL18" s="840"/>
      <c r="BM18" s="840"/>
      <c r="BN18" s="840"/>
      <c r="BO18" s="839"/>
      <c r="BP18" s="374"/>
      <c r="BQ18" s="839"/>
      <c r="BR18" s="840"/>
      <c r="BS18" s="840"/>
      <c r="BT18" s="840"/>
      <c r="BU18" s="840"/>
      <c r="BV18" s="840"/>
      <c r="BW18" s="840"/>
      <c r="BX18" s="840"/>
      <c r="BY18" s="840"/>
      <c r="BZ18" s="840"/>
      <c r="CA18" s="840"/>
      <c r="CB18" s="840"/>
      <c r="CC18" s="840"/>
      <c r="CD18" s="840"/>
      <c r="CE18" s="840"/>
      <c r="CF18" s="839"/>
      <c r="CG18" s="374"/>
      <c r="CH18" s="839"/>
      <c r="CI18" s="840"/>
      <c r="CJ18" s="840"/>
      <c r="CK18" s="840"/>
      <c r="CL18" s="840"/>
      <c r="CM18" s="840"/>
      <c r="CN18" s="840"/>
      <c r="CO18" s="840"/>
      <c r="CP18" s="840"/>
      <c r="CQ18" s="840"/>
      <c r="CR18" s="840"/>
      <c r="CS18" s="840"/>
      <c r="CT18" s="840"/>
      <c r="CU18" s="840"/>
      <c r="CV18" s="840"/>
      <c r="CW18" s="839"/>
      <c r="CX18" s="374"/>
      <c r="CY18" s="850" t="s">
        <v>254</v>
      </c>
      <c r="CZ18" s="840"/>
      <c r="DA18" s="840"/>
      <c r="DB18" s="840"/>
      <c r="DC18" s="840"/>
      <c r="DD18" s="840"/>
      <c r="DE18" s="840"/>
      <c r="DF18" s="839"/>
      <c r="DG18" s="893">
        <v>305</v>
      </c>
      <c r="DH18" s="840"/>
      <c r="DI18" s="840"/>
      <c r="DJ18" s="840"/>
      <c r="DK18" s="840"/>
      <c r="DL18" s="840"/>
      <c r="DM18" s="840"/>
      <c r="DN18" s="839"/>
      <c r="DO18" s="374"/>
      <c r="DP18" s="839"/>
      <c r="DQ18" s="840"/>
      <c r="DR18" s="840"/>
      <c r="DS18" s="840"/>
      <c r="DT18" s="840"/>
      <c r="DU18" s="840"/>
      <c r="DV18" s="840"/>
      <c r="DW18" s="840"/>
      <c r="DX18" s="840"/>
      <c r="DY18" s="840"/>
      <c r="DZ18" s="840"/>
      <c r="EA18" s="840"/>
      <c r="EB18" s="840"/>
      <c r="EC18" s="840"/>
      <c r="ED18" s="840"/>
      <c r="EE18" s="839"/>
      <c r="EF18" s="374"/>
      <c r="EG18" s="839"/>
      <c r="EH18" s="840"/>
      <c r="EI18" s="840"/>
      <c r="EJ18" s="840"/>
      <c r="EK18" s="840"/>
      <c r="EL18" s="840"/>
      <c r="EM18" s="840"/>
      <c r="EN18" s="840"/>
      <c r="EO18" s="840"/>
      <c r="EP18" s="840"/>
      <c r="EQ18" s="840"/>
      <c r="ER18" s="840"/>
      <c r="ES18" s="840"/>
      <c r="ET18" s="840"/>
      <c r="EU18" s="840"/>
      <c r="EV18" s="839"/>
      <c r="EW18" s="374"/>
    </row>
    <row r="19" spans="1:153" s="124" customFormat="1" ht="12.75" customHeight="1" x14ac:dyDescent="0.2">
      <c r="A19" s="839"/>
      <c r="B19" s="839"/>
      <c r="C19" s="839"/>
      <c r="D19" s="839"/>
      <c r="E19" s="839"/>
      <c r="F19" s="839"/>
      <c r="G19" s="839"/>
      <c r="H19" s="839"/>
      <c r="I19" s="839"/>
      <c r="J19" s="839"/>
      <c r="K19" s="839"/>
      <c r="L19" s="839"/>
      <c r="M19" s="839"/>
      <c r="N19" s="839"/>
      <c r="O19" s="839"/>
      <c r="P19" s="839"/>
      <c r="Q19" s="374"/>
      <c r="R19" s="839"/>
      <c r="S19" s="840"/>
      <c r="T19" s="840"/>
      <c r="U19" s="840"/>
      <c r="V19" s="840"/>
      <c r="W19" s="840"/>
      <c r="X19" s="840"/>
      <c r="Y19" s="840"/>
      <c r="Z19" s="840"/>
      <c r="AA19" s="840"/>
      <c r="AB19" s="840"/>
      <c r="AC19" s="840"/>
      <c r="AD19" s="840"/>
      <c r="AE19" s="840"/>
      <c r="AF19" s="840"/>
      <c r="AG19" s="839"/>
      <c r="AH19" s="374"/>
      <c r="AI19" s="839"/>
      <c r="AJ19" s="840"/>
      <c r="AK19" s="840"/>
      <c r="AL19" s="840"/>
      <c r="AM19" s="840"/>
      <c r="AN19" s="840"/>
      <c r="AO19" s="840"/>
      <c r="AP19" s="840"/>
      <c r="AQ19" s="840"/>
      <c r="AR19" s="840"/>
      <c r="AS19" s="840"/>
      <c r="AT19" s="840"/>
      <c r="AU19" s="840"/>
      <c r="AV19" s="840"/>
      <c r="AW19" s="840"/>
      <c r="AX19" s="839"/>
      <c r="AY19" s="374"/>
      <c r="AZ19" s="839"/>
      <c r="BA19" s="839"/>
      <c r="BB19" s="839"/>
      <c r="BC19" s="839"/>
      <c r="BD19" s="839"/>
      <c r="BE19" s="839"/>
      <c r="BF19" s="839"/>
      <c r="BG19" s="839"/>
      <c r="BH19" s="839"/>
      <c r="BI19" s="839"/>
      <c r="BJ19" s="839"/>
      <c r="BK19" s="839"/>
      <c r="BL19" s="839"/>
      <c r="BM19" s="839"/>
      <c r="BN19" s="839"/>
      <c r="BO19" s="839"/>
      <c r="BP19" s="374"/>
      <c r="BQ19" s="839"/>
      <c r="BR19" s="840"/>
      <c r="BS19" s="840"/>
      <c r="BT19" s="840"/>
      <c r="BU19" s="840"/>
      <c r="BV19" s="840"/>
      <c r="BW19" s="840"/>
      <c r="BX19" s="840"/>
      <c r="BY19" s="840"/>
      <c r="BZ19" s="840"/>
      <c r="CA19" s="840"/>
      <c r="CB19" s="840"/>
      <c r="CC19" s="840"/>
      <c r="CD19" s="840"/>
      <c r="CE19" s="840"/>
      <c r="CF19" s="839"/>
      <c r="CG19" s="374"/>
      <c r="CH19" s="839"/>
      <c r="CI19" s="840"/>
      <c r="CJ19" s="840"/>
      <c r="CK19" s="840"/>
      <c r="CL19" s="840"/>
      <c r="CM19" s="840"/>
      <c r="CN19" s="840"/>
      <c r="CO19" s="840"/>
      <c r="CP19" s="840"/>
      <c r="CQ19" s="840"/>
      <c r="CR19" s="840"/>
      <c r="CS19" s="840"/>
      <c r="CT19" s="840"/>
      <c r="CU19" s="840"/>
      <c r="CV19" s="840"/>
      <c r="CW19" s="839"/>
      <c r="CX19" s="374"/>
      <c r="CY19" s="839"/>
      <c r="CZ19" s="839"/>
      <c r="DA19" s="839"/>
      <c r="DB19" s="839"/>
      <c r="DC19" s="839"/>
      <c r="DD19" s="839"/>
      <c r="DE19" s="839"/>
      <c r="DF19" s="839"/>
      <c r="DG19" s="839"/>
      <c r="DH19" s="839"/>
      <c r="DI19" s="839"/>
      <c r="DJ19" s="839"/>
      <c r="DK19" s="839"/>
      <c r="DL19" s="839"/>
      <c r="DM19" s="839"/>
      <c r="DN19" s="839"/>
      <c r="DO19" s="374"/>
      <c r="DP19" s="839"/>
      <c r="DQ19" s="840"/>
      <c r="DR19" s="840"/>
      <c r="DS19" s="840"/>
      <c r="DT19" s="840"/>
      <c r="DU19" s="840"/>
      <c r="DV19" s="840"/>
      <c r="DW19" s="840"/>
      <c r="DX19" s="840"/>
      <c r="DY19" s="840"/>
      <c r="DZ19" s="840"/>
      <c r="EA19" s="840"/>
      <c r="EB19" s="840"/>
      <c r="EC19" s="840"/>
      <c r="ED19" s="840"/>
      <c r="EE19" s="839"/>
      <c r="EF19" s="374"/>
      <c r="EG19" s="839"/>
      <c r="EH19" s="840"/>
      <c r="EI19" s="840"/>
      <c r="EJ19" s="840"/>
      <c r="EK19" s="840"/>
      <c r="EL19" s="840"/>
      <c r="EM19" s="840"/>
      <c r="EN19" s="840"/>
      <c r="EO19" s="840"/>
      <c r="EP19" s="840"/>
      <c r="EQ19" s="840"/>
      <c r="ER19" s="840"/>
      <c r="ES19" s="840"/>
      <c r="ET19" s="840"/>
      <c r="EU19" s="840"/>
      <c r="EV19" s="839"/>
      <c r="EW19" s="374"/>
    </row>
    <row r="20" spans="1:153" s="124" customFormat="1" ht="12.75" customHeight="1" x14ac:dyDescent="0.2">
      <c r="A20" s="850" t="s">
        <v>255</v>
      </c>
      <c r="B20" s="839"/>
      <c r="C20" s="839"/>
      <c r="D20" s="839"/>
      <c r="E20" s="839"/>
      <c r="F20" s="839"/>
      <c r="G20" s="839"/>
      <c r="H20" s="839"/>
      <c r="I20" s="893">
        <v>365</v>
      </c>
      <c r="J20" s="839"/>
      <c r="K20" s="839"/>
      <c r="L20" s="839"/>
      <c r="M20" s="839"/>
      <c r="N20" s="839"/>
      <c r="O20" s="839"/>
      <c r="P20" s="839"/>
      <c r="Q20" s="374"/>
      <c r="R20" s="839"/>
      <c r="S20" s="840"/>
      <c r="T20" s="840"/>
      <c r="U20" s="840"/>
      <c r="V20" s="840"/>
      <c r="W20" s="840"/>
      <c r="X20" s="840"/>
      <c r="Y20" s="840"/>
      <c r="Z20" s="840"/>
      <c r="AA20" s="840"/>
      <c r="AB20" s="840"/>
      <c r="AC20" s="840"/>
      <c r="AD20" s="840"/>
      <c r="AE20" s="840"/>
      <c r="AF20" s="840"/>
      <c r="AG20" s="839"/>
      <c r="AH20" s="374"/>
      <c r="AI20" s="839"/>
      <c r="AJ20" s="840"/>
      <c r="AK20" s="840"/>
      <c r="AL20" s="840"/>
      <c r="AM20" s="840"/>
      <c r="AN20" s="840"/>
      <c r="AO20" s="840"/>
      <c r="AP20" s="840"/>
      <c r="AQ20" s="840"/>
      <c r="AR20" s="840"/>
      <c r="AS20" s="840"/>
      <c r="AT20" s="840"/>
      <c r="AU20" s="840"/>
      <c r="AV20" s="840"/>
      <c r="AW20" s="840"/>
      <c r="AX20" s="839"/>
      <c r="AY20" s="374"/>
      <c r="AZ20" s="850" t="s">
        <v>255</v>
      </c>
      <c r="BA20" s="839"/>
      <c r="BB20" s="839"/>
      <c r="BC20" s="839"/>
      <c r="BD20" s="839"/>
      <c r="BE20" s="839"/>
      <c r="BF20" s="839"/>
      <c r="BG20" s="839"/>
      <c r="BH20" s="893">
        <v>365</v>
      </c>
      <c r="BI20" s="839"/>
      <c r="BJ20" s="839"/>
      <c r="BK20" s="839"/>
      <c r="BL20" s="839"/>
      <c r="BM20" s="839"/>
      <c r="BN20" s="839"/>
      <c r="BO20" s="839"/>
      <c r="BP20" s="374"/>
      <c r="BQ20" s="839"/>
      <c r="BR20" s="840"/>
      <c r="BS20" s="840"/>
      <c r="BT20" s="840"/>
      <c r="BU20" s="840"/>
      <c r="BV20" s="840"/>
      <c r="BW20" s="840"/>
      <c r="BX20" s="840"/>
      <c r="BY20" s="840"/>
      <c r="BZ20" s="840"/>
      <c r="CA20" s="840"/>
      <c r="CB20" s="840"/>
      <c r="CC20" s="840"/>
      <c r="CD20" s="840"/>
      <c r="CE20" s="840"/>
      <c r="CF20" s="839"/>
      <c r="CG20" s="374"/>
      <c r="CH20" s="839"/>
      <c r="CI20" s="840"/>
      <c r="CJ20" s="840"/>
      <c r="CK20" s="840"/>
      <c r="CL20" s="840"/>
      <c r="CM20" s="840"/>
      <c r="CN20" s="840"/>
      <c r="CO20" s="840"/>
      <c r="CP20" s="840"/>
      <c r="CQ20" s="840"/>
      <c r="CR20" s="840"/>
      <c r="CS20" s="840"/>
      <c r="CT20" s="840"/>
      <c r="CU20" s="840"/>
      <c r="CV20" s="840"/>
      <c r="CW20" s="839"/>
      <c r="CX20" s="374"/>
      <c r="CY20" s="850" t="s">
        <v>255</v>
      </c>
      <c r="CZ20" s="839"/>
      <c r="DA20" s="839"/>
      <c r="DB20" s="839"/>
      <c r="DC20" s="839"/>
      <c r="DD20" s="839"/>
      <c r="DE20" s="839"/>
      <c r="DF20" s="839"/>
      <c r="DG20" s="893">
        <v>365</v>
      </c>
      <c r="DH20" s="839"/>
      <c r="DI20" s="839"/>
      <c r="DJ20" s="839"/>
      <c r="DK20" s="839"/>
      <c r="DL20" s="839"/>
      <c r="DM20" s="839"/>
      <c r="DN20" s="839"/>
      <c r="DO20" s="374"/>
      <c r="DP20" s="839"/>
      <c r="DQ20" s="840"/>
      <c r="DR20" s="840"/>
      <c r="DS20" s="840"/>
      <c r="DT20" s="840"/>
      <c r="DU20" s="840"/>
      <c r="DV20" s="840"/>
      <c r="DW20" s="840"/>
      <c r="DX20" s="840"/>
      <c r="DY20" s="840"/>
      <c r="DZ20" s="840"/>
      <c r="EA20" s="840"/>
      <c r="EB20" s="840"/>
      <c r="EC20" s="840"/>
      <c r="ED20" s="840"/>
      <c r="EE20" s="839"/>
      <c r="EF20" s="374"/>
      <c r="EG20" s="839"/>
      <c r="EH20" s="840"/>
      <c r="EI20" s="840"/>
      <c r="EJ20" s="840"/>
      <c r="EK20" s="840"/>
      <c r="EL20" s="840"/>
      <c r="EM20" s="840"/>
      <c r="EN20" s="840"/>
      <c r="EO20" s="840"/>
      <c r="EP20" s="840"/>
      <c r="EQ20" s="840"/>
      <c r="ER20" s="840"/>
      <c r="ES20" s="840"/>
      <c r="ET20" s="840"/>
      <c r="EU20" s="840"/>
      <c r="EV20" s="839"/>
      <c r="EW20" s="374"/>
    </row>
    <row r="21" spans="1:153" s="124" customFormat="1" ht="12.75" customHeight="1" x14ac:dyDescent="0.2">
      <c r="A21" s="839"/>
      <c r="B21" s="839"/>
      <c r="C21" s="839"/>
      <c r="D21" s="839"/>
      <c r="E21" s="839"/>
      <c r="F21" s="839"/>
      <c r="G21" s="839"/>
      <c r="H21" s="839"/>
      <c r="I21" s="839"/>
      <c r="J21" s="839"/>
      <c r="K21" s="839"/>
      <c r="L21" s="839"/>
      <c r="M21" s="839"/>
      <c r="N21" s="839"/>
      <c r="O21" s="839"/>
      <c r="P21" s="839"/>
      <c r="Q21" s="374"/>
      <c r="R21" s="839"/>
      <c r="S21" s="840"/>
      <c r="T21" s="840"/>
      <c r="U21" s="840"/>
      <c r="V21" s="840"/>
      <c r="W21" s="840"/>
      <c r="X21" s="840"/>
      <c r="Y21" s="840"/>
      <c r="Z21" s="840"/>
      <c r="AA21" s="840"/>
      <c r="AB21" s="840"/>
      <c r="AC21" s="840"/>
      <c r="AD21" s="840"/>
      <c r="AE21" s="840"/>
      <c r="AF21" s="840"/>
      <c r="AG21" s="839"/>
      <c r="AH21" s="374"/>
      <c r="AI21" s="839"/>
      <c r="AJ21" s="840"/>
      <c r="AK21" s="840"/>
      <c r="AL21" s="840"/>
      <c r="AM21" s="840"/>
      <c r="AN21" s="840"/>
      <c r="AO21" s="840"/>
      <c r="AP21" s="840"/>
      <c r="AQ21" s="840"/>
      <c r="AR21" s="840"/>
      <c r="AS21" s="840"/>
      <c r="AT21" s="840"/>
      <c r="AU21" s="840"/>
      <c r="AV21" s="840"/>
      <c r="AW21" s="840"/>
      <c r="AX21" s="839"/>
      <c r="AY21" s="374"/>
      <c r="AZ21" s="839"/>
      <c r="BA21" s="839"/>
      <c r="BB21" s="839"/>
      <c r="BC21" s="839"/>
      <c r="BD21" s="839"/>
      <c r="BE21" s="839"/>
      <c r="BF21" s="839"/>
      <c r="BG21" s="839"/>
      <c r="BH21" s="839"/>
      <c r="BI21" s="839"/>
      <c r="BJ21" s="839"/>
      <c r="BK21" s="839"/>
      <c r="BL21" s="839"/>
      <c r="BM21" s="839"/>
      <c r="BN21" s="839"/>
      <c r="BO21" s="839"/>
      <c r="BP21" s="374"/>
      <c r="BQ21" s="839"/>
      <c r="BR21" s="840"/>
      <c r="BS21" s="840"/>
      <c r="BT21" s="840"/>
      <c r="BU21" s="840"/>
      <c r="BV21" s="840"/>
      <c r="BW21" s="840"/>
      <c r="BX21" s="840"/>
      <c r="BY21" s="840"/>
      <c r="BZ21" s="840"/>
      <c r="CA21" s="840"/>
      <c r="CB21" s="840"/>
      <c r="CC21" s="840"/>
      <c r="CD21" s="840"/>
      <c r="CE21" s="840"/>
      <c r="CF21" s="839"/>
      <c r="CG21" s="374"/>
      <c r="CH21" s="839"/>
      <c r="CI21" s="840"/>
      <c r="CJ21" s="840"/>
      <c r="CK21" s="840"/>
      <c r="CL21" s="840"/>
      <c r="CM21" s="840"/>
      <c r="CN21" s="840"/>
      <c r="CO21" s="840"/>
      <c r="CP21" s="840"/>
      <c r="CQ21" s="840"/>
      <c r="CR21" s="840"/>
      <c r="CS21" s="840"/>
      <c r="CT21" s="840"/>
      <c r="CU21" s="840"/>
      <c r="CV21" s="840"/>
      <c r="CW21" s="839"/>
      <c r="CX21" s="374"/>
      <c r="CY21" s="839"/>
      <c r="CZ21" s="839"/>
      <c r="DA21" s="839"/>
      <c r="DB21" s="839"/>
      <c r="DC21" s="839"/>
      <c r="DD21" s="839"/>
      <c r="DE21" s="839"/>
      <c r="DF21" s="839"/>
      <c r="DG21" s="839"/>
      <c r="DH21" s="839"/>
      <c r="DI21" s="839"/>
      <c r="DJ21" s="839"/>
      <c r="DK21" s="839"/>
      <c r="DL21" s="839"/>
      <c r="DM21" s="839"/>
      <c r="DN21" s="839"/>
      <c r="DO21" s="374"/>
      <c r="DP21" s="839"/>
      <c r="DQ21" s="840"/>
      <c r="DR21" s="840"/>
      <c r="DS21" s="840"/>
      <c r="DT21" s="840"/>
      <c r="DU21" s="840"/>
      <c r="DV21" s="840"/>
      <c r="DW21" s="840"/>
      <c r="DX21" s="840"/>
      <c r="DY21" s="840"/>
      <c r="DZ21" s="840"/>
      <c r="EA21" s="840"/>
      <c r="EB21" s="840"/>
      <c r="EC21" s="840"/>
      <c r="ED21" s="840"/>
      <c r="EE21" s="839"/>
      <c r="EF21" s="374"/>
      <c r="EG21" s="839"/>
      <c r="EH21" s="840"/>
      <c r="EI21" s="840"/>
      <c r="EJ21" s="840"/>
      <c r="EK21" s="840"/>
      <c r="EL21" s="840"/>
      <c r="EM21" s="840"/>
      <c r="EN21" s="840"/>
      <c r="EO21" s="840"/>
      <c r="EP21" s="840"/>
      <c r="EQ21" s="840"/>
      <c r="ER21" s="840"/>
      <c r="ES21" s="840"/>
      <c r="ET21" s="840"/>
      <c r="EU21" s="840"/>
      <c r="EV21" s="839"/>
      <c r="EW21" s="374"/>
    </row>
    <row r="22" spans="1:153" s="124" customFormat="1" ht="12.75" customHeight="1" x14ac:dyDescent="0.2">
      <c r="A22" s="895" t="str">
        <f>IF(AND(I7="Steel",I9="Yes",I11="Baseline Composition"), "Baseline Steel - Data sheet only is sufficient",
IF(I7="Steel", "Not Baseline - Please include data sheet and tensile test in normal condition and welded condition",
"For Front Hoop: please include data sheet and tensile test in welded condition / proof for solution heat treatment and aging per T3.10.4 below"))</f>
        <v>Not Baseline - Please include data sheet and tensile test in normal condition and welded condition</v>
      </c>
      <c r="B22" s="844"/>
      <c r="C22" s="844"/>
      <c r="D22" s="844"/>
      <c r="E22" s="844"/>
      <c r="F22" s="844"/>
      <c r="G22" s="844"/>
      <c r="H22" s="844"/>
      <c r="I22" s="844"/>
      <c r="J22" s="844"/>
      <c r="K22" s="844"/>
      <c r="L22" s="844"/>
      <c r="M22" s="844"/>
      <c r="N22" s="844"/>
      <c r="O22" s="844"/>
      <c r="P22" s="844"/>
      <c r="Q22" s="374"/>
      <c r="R22" s="855" t="s">
        <v>256</v>
      </c>
      <c r="S22" s="839"/>
      <c r="T22" s="839"/>
      <c r="U22" s="839"/>
      <c r="V22" s="839"/>
      <c r="W22" s="839"/>
      <c r="X22" s="839"/>
      <c r="Y22" s="839"/>
      <c r="Z22" s="839"/>
      <c r="AA22" s="839"/>
      <c r="AB22" s="839"/>
      <c r="AC22" s="839"/>
      <c r="AD22" s="839"/>
      <c r="AE22" s="839"/>
      <c r="AF22" s="839"/>
      <c r="AG22" s="839"/>
      <c r="AH22" s="374"/>
      <c r="AI22" s="855" t="s">
        <v>256</v>
      </c>
      <c r="AJ22" s="839"/>
      <c r="AK22" s="839"/>
      <c r="AL22" s="839"/>
      <c r="AM22" s="839"/>
      <c r="AN22" s="839"/>
      <c r="AO22" s="839"/>
      <c r="AP22" s="839"/>
      <c r="AQ22" s="839"/>
      <c r="AR22" s="839"/>
      <c r="AS22" s="839"/>
      <c r="AT22" s="839"/>
      <c r="AU22" s="839"/>
      <c r="AV22" s="839"/>
      <c r="AW22" s="839"/>
      <c r="AX22" s="839"/>
      <c r="AY22" s="374"/>
      <c r="AZ22" s="895" t="str">
        <f>IF(AND(BH7="Steel",BH9="Yes",BH11="Baseline Composition"), "Baseline Steel - Data sheet only is sufficient",
IF(BH7="Steel", "Not Baseline - Please include data sheet and tensile test in normal condition and welded condition",
"For Front Hoop: please include data sheet and tensile test in welded condition / proof for solution heat treatment and aging per T3.10.4 below"))</f>
        <v>Baseline Steel - Data sheet only is sufficient</v>
      </c>
      <c r="BA22" s="844"/>
      <c r="BB22" s="844"/>
      <c r="BC22" s="844"/>
      <c r="BD22" s="844"/>
      <c r="BE22" s="844"/>
      <c r="BF22" s="844"/>
      <c r="BG22" s="844"/>
      <c r="BH22" s="844"/>
      <c r="BI22" s="844"/>
      <c r="BJ22" s="844"/>
      <c r="BK22" s="844"/>
      <c r="BL22" s="844"/>
      <c r="BM22" s="844"/>
      <c r="BN22" s="844"/>
      <c r="BO22" s="844"/>
      <c r="BP22" s="374"/>
      <c r="BQ22" s="855" t="s">
        <v>256</v>
      </c>
      <c r="BR22" s="839"/>
      <c r="BS22" s="839"/>
      <c r="BT22" s="839"/>
      <c r="BU22" s="839"/>
      <c r="BV22" s="839"/>
      <c r="BW22" s="839"/>
      <c r="BX22" s="839"/>
      <c r="BY22" s="839"/>
      <c r="BZ22" s="839"/>
      <c r="CA22" s="839"/>
      <c r="CB22" s="839"/>
      <c r="CC22" s="839"/>
      <c r="CD22" s="839"/>
      <c r="CE22" s="839"/>
      <c r="CF22" s="839"/>
      <c r="CG22" s="374"/>
      <c r="CH22" s="855" t="s">
        <v>256</v>
      </c>
      <c r="CI22" s="839"/>
      <c r="CJ22" s="839"/>
      <c r="CK22" s="839"/>
      <c r="CL22" s="839"/>
      <c r="CM22" s="839"/>
      <c r="CN22" s="839"/>
      <c r="CO22" s="839"/>
      <c r="CP22" s="839"/>
      <c r="CQ22" s="839"/>
      <c r="CR22" s="839"/>
      <c r="CS22" s="839"/>
      <c r="CT22" s="839"/>
      <c r="CU22" s="839"/>
      <c r="CV22" s="839"/>
      <c r="CW22" s="839"/>
      <c r="CX22" s="374"/>
      <c r="CY22" s="895" t="str">
        <f>IF(AND(DG7="Steel",DG9="Yes",DG11="Baseline Composition"), "Baseline Steel - Data sheet only is sufficient",
IF(DG7="Steel", "Not Baseline - Please include data sheet and tensile test in normal condition and welded condition",
"For Front Hoop: please include data sheet and tensile test in welded condition / proof for solution heat treatment and aging per T3.10.4 below"))</f>
        <v>Not Baseline - Please include data sheet and tensile test in normal condition and welded condition</v>
      </c>
      <c r="CZ22" s="844"/>
      <c r="DA22" s="844"/>
      <c r="DB22" s="844"/>
      <c r="DC22" s="844"/>
      <c r="DD22" s="844"/>
      <c r="DE22" s="844"/>
      <c r="DF22" s="844"/>
      <c r="DG22" s="844"/>
      <c r="DH22" s="844"/>
      <c r="DI22" s="844"/>
      <c r="DJ22" s="844"/>
      <c r="DK22" s="844"/>
      <c r="DL22" s="844"/>
      <c r="DM22" s="844"/>
      <c r="DN22" s="844"/>
      <c r="DO22" s="374"/>
      <c r="DP22" s="855" t="s">
        <v>256</v>
      </c>
      <c r="DQ22" s="839"/>
      <c r="DR22" s="839"/>
      <c r="DS22" s="839"/>
      <c r="DT22" s="839"/>
      <c r="DU22" s="839"/>
      <c r="DV22" s="839"/>
      <c r="DW22" s="839"/>
      <c r="DX22" s="839"/>
      <c r="DY22" s="839"/>
      <c r="DZ22" s="839"/>
      <c r="EA22" s="839"/>
      <c r="EB22" s="839"/>
      <c r="EC22" s="839"/>
      <c r="ED22" s="839"/>
      <c r="EE22" s="839"/>
      <c r="EF22" s="374"/>
      <c r="EG22" s="855" t="s">
        <v>256</v>
      </c>
      <c r="EH22" s="839"/>
      <c r="EI22" s="839"/>
      <c r="EJ22" s="839"/>
      <c r="EK22" s="839"/>
      <c r="EL22" s="839"/>
      <c r="EM22" s="839"/>
      <c r="EN22" s="839"/>
      <c r="EO22" s="839"/>
      <c r="EP22" s="839"/>
      <c r="EQ22" s="839"/>
      <c r="ER22" s="839"/>
      <c r="ES22" s="839"/>
      <c r="ET22" s="839"/>
      <c r="EU22" s="839"/>
      <c r="EV22" s="839"/>
      <c r="EW22" s="374"/>
    </row>
    <row r="23" spans="1:153" s="124" customFormat="1" ht="12.75" customHeight="1" x14ac:dyDescent="0.2">
      <c r="A23" s="844"/>
      <c r="B23" s="844"/>
      <c r="C23" s="844"/>
      <c r="D23" s="844"/>
      <c r="E23" s="844"/>
      <c r="F23" s="844"/>
      <c r="G23" s="844"/>
      <c r="H23" s="844"/>
      <c r="I23" s="844"/>
      <c r="J23" s="844"/>
      <c r="K23" s="844"/>
      <c r="L23" s="844"/>
      <c r="M23" s="844"/>
      <c r="N23" s="844"/>
      <c r="O23" s="844"/>
      <c r="P23" s="844"/>
      <c r="Q23" s="374"/>
      <c r="R23" s="839"/>
      <c r="S23" s="839"/>
      <c r="T23" s="839"/>
      <c r="U23" s="839"/>
      <c r="V23" s="839"/>
      <c r="W23" s="839"/>
      <c r="X23" s="839"/>
      <c r="Y23" s="839"/>
      <c r="Z23" s="839"/>
      <c r="AA23" s="839"/>
      <c r="AB23" s="839"/>
      <c r="AC23" s="839"/>
      <c r="AD23" s="839"/>
      <c r="AE23" s="839"/>
      <c r="AF23" s="839"/>
      <c r="AG23" s="839"/>
      <c r="AH23" s="374"/>
      <c r="AI23" s="839"/>
      <c r="AJ23" s="839"/>
      <c r="AK23" s="839"/>
      <c r="AL23" s="839"/>
      <c r="AM23" s="839"/>
      <c r="AN23" s="839"/>
      <c r="AO23" s="839"/>
      <c r="AP23" s="839"/>
      <c r="AQ23" s="839"/>
      <c r="AR23" s="839"/>
      <c r="AS23" s="839"/>
      <c r="AT23" s="839"/>
      <c r="AU23" s="839"/>
      <c r="AV23" s="839"/>
      <c r="AW23" s="839"/>
      <c r="AX23" s="839"/>
      <c r="AY23" s="374"/>
      <c r="AZ23" s="844"/>
      <c r="BA23" s="844"/>
      <c r="BB23" s="844"/>
      <c r="BC23" s="844"/>
      <c r="BD23" s="844"/>
      <c r="BE23" s="844"/>
      <c r="BF23" s="844"/>
      <c r="BG23" s="844"/>
      <c r="BH23" s="844"/>
      <c r="BI23" s="844"/>
      <c r="BJ23" s="844"/>
      <c r="BK23" s="844"/>
      <c r="BL23" s="844"/>
      <c r="BM23" s="844"/>
      <c r="BN23" s="844"/>
      <c r="BO23" s="844"/>
      <c r="BP23" s="374"/>
      <c r="BQ23" s="839"/>
      <c r="BR23" s="839"/>
      <c r="BS23" s="839"/>
      <c r="BT23" s="839"/>
      <c r="BU23" s="839"/>
      <c r="BV23" s="839"/>
      <c r="BW23" s="839"/>
      <c r="BX23" s="839"/>
      <c r="BY23" s="839"/>
      <c r="BZ23" s="839"/>
      <c r="CA23" s="839"/>
      <c r="CB23" s="839"/>
      <c r="CC23" s="839"/>
      <c r="CD23" s="839"/>
      <c r="CE23" s="839"/>
      <c r="CF23" s="839"/>
      <c r="CG23" s="374"/>
      <c r="CH23" s="839"/>
      <c r="CI23" s="839"/>
      <c r="CJ23" s="839"/>
      <c r="CK23" s="839"/>
      <c r="CL23" s="839"/>
      <c r="CM23" s="839"/>
      <c r="CN23" s="839"/>
      <c r="CO23" s="839"/>
      <c r="CP23" s="839"/>
      <c r="CQ23" s="839"/>
      <c r="CR23" s="839"/>
      <c r="CS23" s="839"/>
      <c r="CT23" s="839"/>
      <c r="CU23" s="839"/>
      <c r="CV23" s="839"/>
      <c r="CW23" s="839"/>
      <c r="CX23" s="374"/>
      <c r="CY23" s="844"/>
      <c r="CZ23" s="844"/>
      <c r="DA23" s="844"/>
      <c r="DB23" s="844"/>
      <c r="DC23" s="844"/>
      <c r="DD23" s="844"/>
      <c r="DE23" s="844"/>
      <c r="DF23" s="844"/>
      <c r="DG23" s="844"/>
      <c r="DH23" s="844"/>
      <c r="DI23" s="844"/>
      <c r="DJ23" s="844"/>
      <c r="DK23" s="844"/>
      <c r="DL23" s="844"/>
      <c r="DM23" s="844"/>
      <c r="DN23" s="844"/>
      <c r="DO23" s="374"/>
      <c r="DP23" s="839"/>
      <c r="DQ23" s="839"/>
      <c r="DR23" s="839"/>
      <c r="DS23" s="839"/>
      <c r="DT23" s="839"/>
      <c r="DU23" s="839"/>
      <c r="DV23" s="839"/>
      <c r="DW23" s="839"/>
      <c r="DX23" s="839"/>
      <c r="DY23" s="839"/>
      <c r="DZ23" s="839"/>
      <c r="EA23" s="839"/>
      <c r="EB23" s="839"/>
      <c r="EC23" s="839"/>
      <c r="ED23" s="839"/>
      <c r="EE23" s="839"/>
      <c r="EF23" s="374"/>
      <c r="EG23" s="839"/>
      <c r="EH23" s="839"/>
      <c r="EI23" s="839"/>
      <c r="EJ23" s="839"/>
      <c r="EK23" s="839"/>
      <c r="EL23" s="839"/>
      <c r="EM23" s="839"/>
      <c r="EN23" s="839"/>
      <c r="EO23" s="839"/>
      <c r="EP23" s="839"/>
      <c r="EQ23" s="839"/>
      <c r="ER23" s="839"/>
      <c r="ES23" s="839"/>
      <c r="ET23" s="839"/>
      <c r="EU23" s="839"/>
      <c r="EV23" s="839"/>
      <c r="EW23" s="374"/>
    </row>
    <row r="24" spans="1:153" s="124" customFormat="1" ht="12.75" customHeight="1" x14ac:dyDescent="0.2">
      <c r="A24" s="855" t="s">
        <v>257</v>
      </c>
      <c r="B24" s="840"/>
      <c r="C24" s="840"/>
      <c r="D24" s="840"/>
      <c r="E24" s="840"/>
      <c r="F24" s="840"/>
      <c r="G24" s="840"/>
      <c r="H24" s="840"/>
      <c r="I24" s="840"/>
      <c r="J24" s="840"/>
      <c r="K24" s="840"/>
      <c r="L24" s="840"/>
      <c r="M24" s="840"/>
      <c r="N24" s="840"/>
      <c r="O24" s="840"/>
      <c r="P24" s="839"/>
      <c r="Q24" s="374"/>
      <c r="R24" s="857" t="s">
        <v>258</v>
      </c>
      <c r="S24" s="839"/>
      <c r="T24" s="839"/>
      <c r="U24" s="839"/>
      <c r="V24" s="839"/>
      <c r="W24" s="858">
        <v>2.5000000000000001E-2</v>
      </c>
      <c r="X24" s="846"/>
      <c r="Y24" s="846"/>
      <c r="Z24" s="857" t="s">
        <v>259</v>
      </c>
      <c r="AA24" s="839"/>
      <c r="AB24" s="839"/>
      <c r="AC24" s="839"/>
      <c r="AD24" s="839"/>
      <c r="AE24" s="859">
        <f>IF(AD32=AE32,AF32,(AG32-AF32)/(AE32-AD32)*(W24-AD32)+AF32)</f>
        <v>17.5</v>
      </c>
      <c r="AF24" s="860"/>
      <c r="AG24" s="860"/>
      <c r="AH24" s="374"/>
      <c r="AI24" s="857" t="s">
        <v>258</v>
      </c>
      <c r="AJ24" s="839"/>
      <c r="AK24" s="839"/>
      <c r="AL24" s="839"/>
      <c r="AM24" s="839"/>
      <c r="AN24" s="858">
        <v>2.5000000000000001E-2</v>
      </c>
      <c r="AO24" s="846"/>
      <c r="AP24" s="846"/>
      <c r="AQ24" s="857" t="s">
        <v>259</v>
      </c>
      <c r="AR24" s="839"/>
      <c r="AS24" s="839"/>
      <c r="AT24" s="839"/>
      <c r="AU24" s="839"/>
      <c r="AV24" s="859">
        <f>IF(AU32=AV32,AW32,(AX32-AW32)/(AV32-AU32)*(AN24-AU32)+AW32)</f>
        <v>17.5</v>
      </c>
      <c r="AW24" s="860"/>
      <c r="AX24" s="860"/>
      <c r="AY24" s="374"/>
      <c r="AZ24" s="855" t="s">
        <v>257</v>
      </c>
      <c r="BA24" s="840"/>
      <c r="BB24" s="840"/>
      <c r="BC24" s="840"/>
      <c r="BD24" s="840"/>
      <c r="BE24" s="840"/>
      <c r="BF24" s="840"/>
      <c r="BG24" s="840"/>
      <c r="BH24" s="840"/>
      <c r="BI24" s="840"/>
      <c r="BJ24" s="840"/>
      <c r="BK24" s="840"/>
      <c r="BL24" s="840"/>
      <c r="BM24" s="840"/>
      <c r="BN24" s="840"/>
      <c r="BO24" s="839"/>
      <c r="BP24" s="374"/>
      <c r="BQ24" s="857" t="s">
        <v>258</v>
      </c>
      <c r="BR24" s="839"/>
      <c r="BS24" s="839"/>
      <c r="BT24" s="839"/>
      <c r="BU24" s="839"/>
      <c r="BV24" s="858">
        <v>2.5000000000000001E-2</v>
      </c>
      <c r="BW24" s="846"/>
      <c r="BX24" s="846"/>
      <c r="BY24" s="857" t="s">
        <v>259</v>
      </c>
      <c r="BZ24" s="839"/>
      <c r="CA24" s="839"/>
      <c r="CB24" s="839"/>
      <c r="CC24" s="839"/>
      <c r="CD24" s="859">
        <f>IF(CC32=CD32,CE32,(CF32-CE32)/(CD32-CC32)*(BV24-CC32)+CE32)</f>
        <v>0</v>
      </c>
      <c r="CE24" s="860"/>
      <c r="CF24" s="860"/>
      <c r="CG24" s="374"/>
      <c r="CH24" s="857" t="s">
        <v>258</v>
      </c>
      <c r="CI24" s="839"/>
      <c r="CJ24" s="839"/>
      <c r="CK24" s="839"/>
      <c r="CL24" s="839"/>
      <c r="CM24" s="858">
        <v>2.5000000000000001E-2</v>
      </c>
      <c r="CN24" s="846"/>
      <c r="CO24" s="846"/>
      <c r="CP24" s="857" t="s">
        <v>259</v>
      </c>
      <c r="CQ24" s="839"/>
      <c r="CR24" s="839"/>
      <c r="CS24" s="839"/>
      <c r="CT24" s="839"/>
      <c r="CU24" s="859">
        <f>IF(CT32=CU32,CV32,(CW32-CV32)/(CU32-CT32)*(CM24-CT32)+CV32)</f>
        <v>0</v>
      </c>
      <c r="CV24" s="860"/>
      <c r="CW24" s="860"/>
      <c r="CX24" s="374"/>
      <c r="CY24" s="855" t="s">
        <v>257</v>
      </c>
      <c r="CZ24" s="840"/>
      <c r="DA24" s="840"/>
      <c r="DB24" s="840"/>
      <c r="DC24" s="840"/>
      <c r="DD24" s="840"/>
      <c r="DE24" s="840"/>
      <c r="DF24" s="840"/>
      <c r="DG24" s="840"/>
      <c r="DH24" s="840"/>
      <c r="DI24" s="840"/>
      <c r="DJ24" s="840"/>
      <c r="DK24" s="840"/>
      <c r="DL24" s="840"/>
      <c r="DM24" s="840"/>
      <c r="DN24" s="839"/>
      <c r="DO24" s="374"/>
      <c r="DP24" s="857" t="s">
        <v>258</v>
      </c>
      <c r="DQ24" s="839"/>
      <c r="DR24" s="839"/>
      <c r="DS24" s="839"/>
      <c r="DT24" s="839"/>
      <c r="DU24" s="858">
        <v>2.5000000000000001E-2</v>
      </c>
      <c r="DV24" s="846"/>
      <c r="DW24" s="846"/>
      <c r="DX24" s="857" t="s">
        <v>259</v>
      </c>
      <c r="DY24" s="839"/>
      <c r="DZ24" s="839"/>
      <c r="EA24" s="839"/>
      <c r="EB24" s="839"/>
      <c r="EC24" s="859">
        <f>IF(EB32=EC32,ED32,(EE32-ED32)/(EC32-EB32)*(DU24-EB32)+ED32)</f>
        <v>0</v>
      </c>
      <c r="ED24" s="860"/>
      <c r="EE24" s="860"/>
      <c r="EF24" s="374"/>
      <c r="EG24" s="857" t="s">
        <v>258</v>
      </c>
      <c r="EH24" s="839"/>
      <c r="EI24" s="839"/>
      <c r="EJ24" s="839"/>
      <c r="EK24" s="839"/>
      <c r="EL24" s="858">
        <v>2.5000000000000001E-2</v>
      </c>
      <c r="EM24" s="846"/>
      <c r="EN24" s="846"/>
      <c r="EO24" s="857" t="s">
        <v>259</v>
      </c>
      <c r="EP24" s="839"/>
      <c r="EQ24" s="839"/>
      <c r="ER24" s="839"/>
      <c r="ES24" s="839"/>
      <c r="ET24" s="859">
        <f>IF(ES32=ET32,EU32,(EV32-EU32)/(ET32-ES32)*(EL24-ES32)+EU32)</f>
        <v>0</v>
      </c>
      <c r="EU24" s="860"/>
      <c r="EV24" s="860"/>
      <c r="EW24" s="374"/>
    </row>
    <row r="25" spans="1:153" s="124" customFormat="1" ht="12.75" customHeight="1" x14ac:dyDescent="0.2">
      <c r="A25" s="856"/>
      <c r="B25" s="856"/>
      <c r="C25" s="856"/>
      <c r="D25" s="856"/>
      <c r="E25" s="856"/>
      <c r="F25" s="856"/>
      <c r="G25" s="856"/>
      <c r="H25" s="856"/>
      <c r="I25" s="856"/>
      <c r="J25" s="856"/>
      <c r="K25" s="856"/>
      <c r="L25" s="856"/>
      <c r="M25" s="856"/>
      <c r="N25" s="856"/>
      <c r="O25" s="856"/>
      <c r="P25" s="856"/>
      <c r="Q25" s="374"/>
      <c r="R25" s="857" t="s">
        <v>260</v>
      </c>
      <c r="S25" s="839"/>
      <c r="T25" s="839"/>
      <c r="U25" s="839"/>
      <c r="V25" s="839"/>
      <c r="W25" s="858">
        <v>0.1</v>
      </c>
      <c r="X25" s="846"/>
      <c r="Y25" s="846"/>
      <c r="Z25" s="857" t="s">
        <v>261</v>
      </c>
      <c r="AA25" s="839"/>
      <c r="AB25" s="839"/>
      <c r="AC25" s="839"/>
      <c r="AD25" s="839"/>
      <c r="AE25" s="859">
        <f>IF(AD33=AE33,AF33,(AG33-AF33)/(AE33-AD33)*(W25-AD33)+AF33)</f>
        <v>70</v>
      </c>
      <c r="AF25" s="860"/>
      <c r="AG25" s="860"/>
      <c r="AH25" s="374"/>
      <c r="AI25" s="857" t="s">
        <v>260</v>
      </c>
      <c r="AJ25" s="839"/>
      <c r="AK25" s="839"/>
      <c r="AL25" s="839"/>
      <c r="AM25" s="839"/>
      <c r="AN25" s="858">
        <v>0.1</v>
      </c>
      <c r="AO25" s="846"/>
      <c r="AP25" s="846"/>
      <c r="AQ25" s="857" t="s">
        <v>261</v>
      </c>
      <c r="AR25" s="839"/>
      <c r="AS25" s="839"/>
      <c r="AT25" s="839"/>
      <c r="AU25" s="839"/>
      <c r="AV25" s="859">
        <f>IF(AU33=AV33,AW33,(AX33-AW33)/(AV33-AU33)*(AN25-AU33)+AW33)</f>
        <v>70</v>
      </c>
      <c r="AW25" s="860"/>
      <c r="AX25" s="860"/>
      <c r="AY25" s="374"/>
      <c r="AZ25" s="839"/>
      <c r="BA25" s="839"/>
      <c r="BB25" s="839"/>
      <c r="BC25" s="839"/>
      <c r="BD25" s="839"/>
      <c r="BE25" s="839"/>
      <c r="BF25" s="839"/>
      <c r="BG25" s="839"/>
      <c r="BH25" s="839"/>
      <c r="BI25" s="839"/>
      <c r="BJ25" s="839"/>
      <c r="BK25" s="839"/>
      <c r="BL25" s="839"/>
      <c r="BM25" s="839"/>
      <c r="BN25" s="839"/>
      <c r="BO25" s="839"/>
      <c r="BP25" s="374"/>
      <c r="BQ25" s="857" t="s">
        <v>260</v>
      </c>
      <c r="BR25" s="839"/>
      <c r="BS25" s="839"/>
      <c r="BT25" s="839"/>
      <c r="BU25" s="839"/>
      <c r="BV25" s="858">
        <v>0.1</v>
      </c>
      <c r="BW25" s="846"/>
      <c r="BX25" s="846"/>
      <c r="BY25" s="857" t="s">
        <v>261</v>
      </c>
      <c r="BZ25" s="839"/>
      <c r="CA25" s="839"/>
      <c r="CB25" s="839"/>
      <c r="CC25" s="839"/>
      <c r="CD25" s="859">
        <f>IF(CC33=CD33,CE33,(CF33-CE33)/(CD33-CC33)*(BV25-CC33)+CE33)</f>
        <v>0</v>
      </c>
      <c r="CE25" s="860"/>
      <c r="CF25" s="860"/>
      <c r="CG25" s="374"/>
      <c r="CH25" s="857" t="s">
        <v>260</v>
      </c>
      <c r="CI25" s="839"/>
      <c r="CJ25" s="839"/>
      <c r="CK25" s="839"/>
      <c r="CL25" s="839"/>
      <c r="CM25" s="858">
        <v>0.1</v>
      </c>
      <c r="CN25" s="846"/>
      <c r="CO25" s="846"/>
      <c r="CP25" s="857" t="s">
        <v>261</v>
      </c>
      <c r="CQ25" s="839"/>
      <c r="CR25" s="839"/>
      <c r="CS25" s="839"/>
      <c r="CT25" s="839"/>
      <c r="CU25" s="859">
        <f>IF(CT33=CU33,CV33,(CW33-CV33)/(CU33-CT33)*(CM25-CT33)+CV33)</f>
        <v>0</v>
      </c>
      <c r="CV25" s="860"/>
      <c r="CW25" s="860"/>
      <c r="CX25" s="374"/>
      <c r="CY25" s="839"/>
      <c r="CZ25" s="839"/>
      <c r="DA25" s="839"/>
      <c r="DB25" s="839"/>
      <c r="DC25" s="839"/>
      <c r="DD25" s="839"/>
      <c r="DE25" s="839"/>
      <c r="DF25" s="839"/>
      <c r="DG25" s="839"/>
      <c r="DH25" s="839"/>
      <c r="DI25" s="839"/>
      <c r="DJ25" s="839"/>
      <c r="DK25" s="839"/>
      <c r="DL25" s="839"/>
      <c r="DM25" s="839"/>
      <c r="DN25" s="839"/>
      <c r="DO25" s="374"/>
      <c r="DP25" s="857" t="s">
        <v>260</v>
      </c>
      <c r="DQ25" s="839"/>
      <c r="DR25" s="839"/>
      <c r="DS25" s="839"/>
      <c r="DT25" s="839"/>
      <c r="DU25" s="858">
        <v>0.1</v>
      </c>
      <c r="DV25" s="846"/>
      <c r="DW25" s="846"/>
      <c r="DX25" s="857" t="s">
        <v>261</v>
      </c>
      <c r="DY25" s="839"/>
      <c r="DZ25" s="839"/>
      <c r="EA25" s="839"/>
      <c r="EB25" s="839"/>
      <c r="EC25" s="859">
        <f>IF(EB33=EC33,ED33,(EE33-ED33)/(EC33-EB33)*(DU25-EB33)+ED33)</f>
        <v>0</v>
      </c>
      <c r="ED25" s="860"/>
      <c r="EE25" s="860"/>
      <c r="EF25" s="374"/>
      <c r="EG25" s="857" t="s">
        <v>260</v>
      </c>
      <c r="EH25" s="839"/>
      <c r="EI25" s="839"/>
      <c r="EJ25" s="839"/>
      <c r="EK25" s="839"/>
      <c r="EL25" s="858">
        <v>0.1</v>
      </c>
      <c r="EM25" s="846"/>
      <c r="EN25" s="846"/>
      <c r="EO25" s="857" t="s">
        <v>261</v>
      </c>
      <c r="EP25" s="839"/>
      <c r="EQ25" s="839"/>
      <c r="ER25" s="839"/>
      <c r="ES25" s="839"/>
      <c r="ET25" s="859">
        <f>IF(ES33=ET33,EU33,(EV33-EU33)/(ET33-ES33)*(EL25-ES33)+EU33)</f>
        <v>0</v>
      </c>
      <c r="EU25" s="860"/>
      <c r="EV25" s="860"/>
      <c r="EW25" s="374"/>
    </row>
    <row r="26" spans="1:153" s="124" customFormat="1" ht="12.75" customHeight="1" x14ac:dyDescent="0.2">
      <c r="A26" s="325" t="s">
        <v>262</v>
      </c>
      <c r="B26" s="326"/>
      <c r="C26" s="326"/>
      <c r="D26" s="326"/>
      <c r="E26" s="326"/>
      <c r="F26" s="326"/>
      <c r="G26" s="326"/>
      <c r="H26" s="326"/>
      <c r="I26" s="326"/>
      <c r="J26" s="326"/>
      <c r="K26" s="326"/>
      <c r="L26" s="326"/>
      <c r="M26" s="326"/>
      <c r="N26" s="326"/>
      <c r="O26" s="326"/>
      <c r="P26" s="327"/>
      <c r="Q26" s="374"/>
      <c r="R26" s="864" t="s">
        <v>263</v>
      </c>
      <c r="S26" s="839"/>
      <c r="T26" s="839"/>
      <c r="U26" s="839"/>
      <c r="V26" s="839"/>
      <c r="W26" s="861">
        <f>(AE25-AE24)/(W25-W24)*100</f>
        <v>69999.999999999985</v>
      </c>
      <c r="X26" s="862"/>
      <c r="Y26" s="862"/>
      <c r="Z26" s="857" t="s">
        <v>264</v>
      </c>
      <c r="AA26" s="839"/>
      <c r="AB26" s="839"/>
      <c r="AC26" s="839"/>
      <c r="AD26" s="839"/>
      <c r="AE26" s="859">
        <f>(AG34-AF34)/(AE34-AD34)*(0.2-AD34)+AF34</f>
        <v>260.60638249641318</v>
      </c>
      <c r="AF26" s="860"/>
      <c r="AG26" s="860"/>
      <c r="AH26" s="374"/>
      <c r="AI26" s="864" t="s">
        <v>263</v>
      </c>
      <c r="AJ26" s="839"/>
      <c r="AK26" s="839"/>
      <c r="AL26" s="839"/>
      <c r="AM26" s="839"/>
      <c r="AN26" s="861">
        <f>(AV25-AV24)/(AN25-AN24)*100</f>
        <v>69999.999999999985</v>
      </c>
      <c r="AO26" s="862"/>
      <c r="AP26" s="862"/>
      <c r="AQ26" s="857" t="s">
        <v>264</v>
      </c>
      <c r="AR26" s="839"/>
      <c r="AS26" s="839"/>
      <c r="AT26" s="839"/>
      <c r="AU26" s="839"/>
      <c r="AV26" s="859">
        <f>(AX34-AW34)/(AV34-AU34)*(0.2-AU34)+AW34</f>
        <v>260.60638249641318</v>
      </c>
      <c r="AW26" s="860"/>
      <c r="AX26" s="860"/>
      <c r="AY26" s="374"/>
      <c r="AZ26" s="325" t="s">
        <v>262</v>
      </c>
      <c r="BA26" s="326"/>
      <c r="BB26" s="326"/>
      <c r="BC26" s="326"/>
      <c r="BD26" s="326"/>
      <c r="BE26" s="326"/>
      <c r="BF26" s="326"/>
      <c r="BG26" s="326"/>
      <c r="BH26" s="326"/>
      <c r="BI26" s="326"/>
      <c r="BJ26" s="326"/>
      <c r="BK26" s="326"/>
      <c r="BL26" s="326"/>
      <c r="BM26" s="326"/>
      <c r="BN26" s="326"/>
      <c r="BO26" s="327"/>
      <c r="BP26" s="374"/>
      <c r="BQ26" s="864" t="s">
        <v>263</v>
      </c>
      <c r="BR26" s="839"/>
      <c r="BS26" s="839"/>
      <c r="BT26" s="839"/>
      <c r="BU26" s="839"/>
      <c r="BV26" s="861">
        <f>(CD25-CD24)/(BV25-BV24)*100</f>
        <v>0</v>
      </c>
      <c r="BW26" s="862"/>
      <c r="BX26" s="862"/>
      <c r="BY26" s="857" t="s">
        <v>264</v>
      </c>
      <c r="BZ26" s="839"/>
      <c r="CA26" s="839"/>
      <c r="CB26" s="839"/>
      <c r="CC26" s="839"/>
      <c r="CD26" s="859" t="e">
        <f>(CF34-CE34)/(CD34-CC34)*(0.2-CC34)+CE34</f>
        <v>#DIV/0!</v>
      </c>
      <c r="CE26" s="860"/>
      <c r="CF26" s="860"/>
      <c r="CG26" s="374"/>
      <c r="CH26" s="864" t="s">
        <v>263</v>
      </c>
      <c r="CI26" s="839"/>
      <c r="CJ26" s="839"/>
      <c r="CK26" s="839"/>
      <c r="CL26" s="839"/>
      <c r="CM26" s="861">
        <f>(CU25-CU24)/(CM25-CM24)*100</f>
        <v>0</v>
      </c>
      <c r="CN26" s="862"/>
      <c r="CO26" s="862"/>
      <c r="CP26" s="857" t="s">
        <v>264</v>
      </c>
      <c r="CQ26" s="839"/>
      <c r="CR26" s="839"/>
      <c r="CS26" s="839"/>
      <c r="CT26" s="839"/>
      <c r="CU26" s="859" t="e">
        <f>(CW34-CV34)/(CU34-CT34)*(0.2-CT34)+CV34</f>
        <v>#DIV/0!</v>
      </c>
      <c r="CV26" s="860"/>
      <c r="CW26" s="860"/>
      <c r="CX26" s="374"/>
      <c r="CY26" s="325" t="s">
        <v>262</v>
      </c>
      <c r="CZ26" s="326"/>
      <c r="DA26" s="326"/>
      <c r="DB26" s="326"/>
      <c r="DC26" s="326"/>
      <c r="DD26" s="326"/>
      <c r="DE26" s="326"/>
      <c r="DF26" s="326"/>
      <c r="DG26" s="326"/>
      <c r="DH26" s="326"/>
      <c r="DI26" s="326"/>
      <c r="DJ26" s="326"/>
      <c r="DK26" s="326"/>
      <c r="DL26" s="326"/>
      <c r="DM26" s="326"/>
      <c r="DN26" s="327"/>
      <c r="DO26" s="374"/>
      <c r="DP26" s="864" t="s">
        <v>263</v>
      </c>
      <c r="DQ26" s="839"/>
      <c r="DR26" s="839"/>
      <c r="DS26" s="839"/>
      <c r="DT26" s="839"/>
      <c r="DU26" s="861">
        <f>(EC25-EC24)/(DU25-DU24)*100</f>
        <v>0</v>
      </c>
      <c r="DV26" s="862"/>
      <c r="DW26" s="862"/>
      <c r="DX26" s="857" t="s">
        <v>264</v>
      </c>
      <c r="DY26" s="839"/>
      <c r="DZ26" s="839"/>
      <c r="EA26" s="839"/>
      <c r="EB26" s="839"/>
      <c r="EC26" s="859" t="e">
        <f>(EE34-ED34)/(EC34-EB34)*(0.2-EB34)+ED34</f>
        <v>#DIV/0!</v>
      </c>
      <c r="ED26" s="860"/>
      <c r="EE26" s="860"/>
      <c r="EF26" s="374"/>
      <c r="EG26" s="864" t="s">
        <v>263</v>
      </c>
      <c r="EH26" s="839"/>
      <c r="EI26" s="839"/>
      <c r="EJ26" s="839"/>
      <c r="EK26" s="839"/>
      <c r="EL26" s="861">
        <f>(ET25-ET24)/(EL25-EL24)*100</f>
        <v>0</v>
      </c>
      <c r="EM26" s="862"/>
      <c r="EN26" s="862"/>
      <c r="EO26" s="857" t="s">
        <v>264</v>
      </c>
      <c r="EP26" s="839"/>
      <c r="EQ26" s="839"/>
      <c r="ER26" s="839"/>
      <c r="ES26" s="839"/>
      <c r="ET26" s="859" t="e">
        <f>(EV34-EU34)/(ET34-ES34)*(0.2-ES34)+EU34</f>
        <v>#DIV/0!</v>
      </c>
      <c r="EU26" s="860"/>
      <c r="EV26" s="860"/>
      <c r="EW26" s="374"/>
    </row>
    <row r="27" spans="1:153" s="124" customFormat="1" ht="12.75" customHeight="1" x14ac:dyDescent="0.2">
      <c r="A27" s="328" t="s">
        <v>265</v>
      </c>
      <c r="B27" s="221"/>
      <c r="C27" s="221"/>
      <c r="D27" s="221"/>
      <c r="E27" s="221"/>
      <c r="F27" s="221"/>
      <c r="G27" s="221"/>
      <c r="H27" s="221"/>
      <c r="I27" s="221"/>
      <c r="J27" s="221"/>
      <c r="K27" s="221"/>
      <c r="L27" s="221"/>
      <c r="M27" s="221"/>
      <c r="N27" s="221"/>
      <c r="O27" s="221"/>
      <c r="P27" s="257"/>
      <c r="Q27" s="374"/>
      <c r="R27" s="839"/>
      <c r="S27" s="839"/>
      <c r="T27" s="839"/>
      <c r="U27" s="839"/>
      <c r="V27" s="839"/>
      <c r="W27" s="862"/>
      <c r="X27" s="862"/>
      <c r="Y27" s="862"/>
      <c r="Z27" s="856"/>
      <c r="AA27" s="856"/>
      <c r="AB27" s="856"/>
      <c r="AC27" s="856"/>
      <c r="AD27" s="856"/>
      <c r="AE27" s="863"/>
      <c r="AF27" s="863"/>
      <c r="AG27" s="863"/>
      <c r="AH27" s="374"/>
      <c r="AI27" s="839"/>
      <c r="AJ27" s="839"/>
      <c r="AK27" s="839"/>
      <c r="AL27" s="839"/>
      <c r="AM27" s="839"/>
      <c r="AN27" s="862"/>
      <c r="AO27" s="862"/>
      <c r="AP27" s="862"/>
      <c r="AQ27" s="856"/>
      <c r="AR27" s="856"/>
      <c r="AS27" s="856"/>
      <c r="AT27" s="856"/>
      <c r="AU27" s="856"/>
      <c r="AV27" s="863"/>
      <c r="AW27" s="863"/>
      <c r="AX27" s="863"/>
      <c r="AY27" s="374"/>
      <c r="AZ27" s="328" t="s">
        <v>265</v>
      </c>
      <c r="BA27" s="221"/>
      <c r="BB27" s="221"/>
      <c r="BC27" s="221"/>
      <c r="BD27" s="221"/>
      <c r="BE27" s="221"/>
      <c r="BF27" s="221"/>
      <c r="BG27" s="221"/>
      <c r="BH27" s="221"/>
      <c r="BI27" s="221"/>
      <c r="BJ27" s="221"/>
      <c r="BK27" s="221"/>
      <c r="BL27" s="221"/>
      <c r="BM27" s="221"/>
      <c r="BN27" s="221"/>
      <c r="BO27" s="257"/>
      <c r="BP27" s="374"/>
      <c r="BQ27" s="839"/>
      <c r="BR27" s="839"/>
      <c r="BS27" s="839"/>
      <c r="BT27" s="839"/>
      <c r="BU27" s="839"/>
      <c r="BV27" s="862"/>
      <c r="BW27" s="862"/>
      <c r="BX27" s="862"/>
      <c r="BY27" s="856"/>
      <c r="BZ27" s="856"/>
      <c r="CA27" s="856"/>
      <c r="CB27" s="856"/>
      <c r="CC27" s="856"/>
      <c r="CD27" s="863"/>
      <c r="CE27" s="863"/>
      <c r="CF27" s="863"/>
      <c r="CG27" s="374"/>
      <c r="CH27" s="839"/>
      <c r="CI27" s="839"/>
      <c r="CJ27" s="839"/>
      <c r="CK27" s="839"/>
      <c r="CL27" s="839"/>
      <c r="CM27" s="862"/>
      <c r="CN27" s="862"/>
      <c r="CO27" s="862"/>
      <c r="CP27" s="856"/>
      <c r="CQ27" s="856"/>
      <c r="CR27" s="856"/>
      <c r="CS27" s="856"/>
      <c r="CT27" s="856"/>
      <c r="CU27" s="863"/>
      <c r="CV27" s="863"/>
      <c r="CW27" s="863"/>
      <c r="CX27" s="374"/>
      <c r="CY27" s="328" t="s">
        <v>265</v>
      </c>
      <c r="CZ27" s="221"/>
      <c r="DA27" s="221"/>
      <c r="DB27" s="221"/>
      <c r="DC27" s="221"/>
      <c r="DD27" s="221"/>
      <c r="DE27" s="221"/>
      <c r="DF27" s="221"/>
      <c r="DG27" s="221"/>
      <c r="DH27" s="221"/>
      <c r="DI27" s="221"/>
      <c r="DJ27" s="221"/>
      <c r="DK27" s="221"/>
      <c r="DL27" s="221"/>
      <c r="DM27" s="221"/>
      <c r="DN27" s="257"/>
      <c r="DO27" s="374"/>
      <c r="DP27" s="839"/>
      <c r="DQ27" s="839"/>
      <c r="DR27" s="839"/>
      <c r="DS27" s="839"/>
      <c r="DT27" s="839"/>
      <c r="DU27" s="862"/>
      <c r="DV27" s="862"/>
      <c r="DW27" s="862"/>
      <c r="DX27" s="856"/>
      <c r="DY27" s="856"/>
      <c r="DZ27" s="856"/>
      <c r="EA27" s="856"/>
      <c r="EB27" s="856"/>
      <c r="EC27" s="863"/>
      <c r="ED27" s="863"/>
      <c r="EE27" s="863"/>
      <c r="EF27" s="374"/>
      <c r="EG27" s="839"/>
      <c r="EH27" s="839"/>
      <c r="EI27" s="839"/>
      <c r="EJ27" s="839"/>
      <c r="EK27" s="839"/>
      <c r="EL27" s="862"/>
      <c r="EM27" s="862"/>
      <c r="EN27" s="862"/>
      <c r="EO27" s="856"/>
      <c r="EP27" s="856"/>
      <c r="EQ27" s="856"/>
      <c r="ER27" s="856"/>
      <c r="ES27" s="856"/>
      <c r="ET27" s="863"/>
      <c r="EU27" s="863"/>
      <c r="EV27" s="863"/>
      <c r="EW27" s="374"/>
    </row>
    <row r="28" spans="1:153" s="124" customFormat="1" ht="12.75" customHeight="1" x14ac:dyDescent="0.2">
      <c r="A28" s="328"/>
      <c r="B28" s="221"/>
      <c r="C28" s="221"/>
      <c r="D28" s="221"/>
      <c r="E28" s="221"/>
      <c r="F28" s="221"/>
      <c r="G28" s="221"/>
      <c r="H28" s="221"/>
      <c r="I28" s="221"/>
      <c r="J28" s="221"/>
      <c r="K28" s="221"/>
      <c r="L28" s="221"/>
      <c r="M28" s="221"/>
      <c r="N28" s="221"/>
      <c r="O28" s="221"/>
      <c r="P28" s="257"/>
      <c r="Q28" s="374"/>
      <c r="R28" s="857" t="s">
        <v>266</v>
      </c>
      <c r="S28" s="840"/>
      <c r="T28" s="840"/>
      <c r="U28" s="840"/>
      <c r="V28" s="839"/>
      <c r="W28" s="859">
        <f>MAX(V33:X126)</f>
        <v>261.94282000000004</v>
      </c>
      <c r="X28" s="869"/>
      <c r="Y28" s="870"/>
      <c r="Z28" s="348"/>
      <c r="AA28" s="349"/>
      <c r="AB28" s="349"/>
      <c r="AC28" s="349"/>
      <c r="AD28" s="349"/>
      <c r="AE28" s="349"/>
      <c r="AF28" s="349"/>
      <c r="AG28" s="350"/>
      <c r="AH28" s="374"/>
      <c r="AI28" s="857" t="s">
        <v>266</v>
      </c>
      <c r="AJ28" s="840"/>
      <c r="AK28" s="840"/>
      <c r="AL28" s="840"/>
      <c r="AM28" s="839"/>
      <c r="AN28" s="859">
        <f>MAX(AM33:AO126)</f>
        <v>261.94282000000004</v>
      </c>
      <c r="AO28" s="869"/>
      <c r="AP28" s="870"/>
      <c r="AQ28" s="348"/>
      <c r="AR28" s="349"/>
      <c r="AS28" s="349"/>
      <c r="AT28" s="349"/>
      <c r="AU28" s="349"/>
      <c r="AV28" s="349"/>
      <c r="AW28" s="349"/>
      <c r="AX28" s="350"/>
      <c r="AY28" s="374"/>
      <c r="AZ28" s="328"/>
      <c r="BA28" s="221"/>
      <c r="BB28" s="221"/>
      <c r="BC28" s="221"/>
      <c r="BD28" s="221"/>
      <c r="BE28" s="221"/>
      <c r="BF28" s="221"/>
      <c r="BG28" s="221"/>
      <c r="BH28" s="221"/>
      <c r="BI28" s="221"/>
      <c r="BJ28" s="221"/>
      <c r="BK28" s="221"/>
      <c r="BL28" s="221"/>
      <c r="BM28" s="221"/>
      <c r="BN28" s="221"/>
      <c r="BO28" s="257"/>
      <c r="BP28" s="374"/>
      <c r="BQ28" s="857" t="s">
        <v>266</v>
      </c>
      <c r="BR28" s="840"/>
      <c r="BS28" s="840"/>
      <c r="BT28" s="840"/>
      <c r="BU28" s="839"/>
      <c r="BV28" s="859">
        <f>MAX(BU33:BW126)</f>
        <v>0</v>
      </c>
      <c r="BW28" s="869"/>
      <c r="BX28" s="870"/>
      <c r="BY28" s="348"/>
      <c r="BZ28" s="349"/>
      <c r="CA28" s="349"/>
      <c r="CB28" s="349"/>
      <c r="CC28" s="349"/>
      <c r="CD28" s="349"/>
      <c r="CE28" s="349"/>
      <c r="CF28" s="350"/>
      <c r="CG28" s="374"/>
      <c r="CH28" s="857" t="s">
        <v>266</v>
      </c>
      <c r="CI28" s="840"/>
      <c r="CJ28" s="840"/>
      <c r="CK28" s="840"/>
      <c r="CL28" s="839"/>
      <c r="CM28" s="859">
        <f>MAX(CL33:CN126)</f>
        <v>0</v>
      </c>
      <c r="CN28" s="869"/>
      <c r="CO28" s="870"/>
      <c r="CP28" s="348"/>
      <c r="CQ28" s="349"/>
      <c r="CR28" s="349"/>
      <c r="CS28" s="349"/>
      <c r="CT28" s="349"/>
      <c r="CU28" s="349"/>
      <c r="CV28" s="349"/>
      <c r="CW28" s="350"/>
      <c r="CX28" s="374"/>
      <c r="CY28" s="328"/>
      <c r="CZ28" s="221"/>
      <c r="DA28" s="221"/>
      <c r="DB28" s="221"/>
      <c r="DC28" s="221"/>
      <c r="DD28" s="221"/>
      <c r="DE28" s="221"/>
      <c r="DF28" s="221"/>
      <c r="DG28" s="221"/>
      <c r="DH28" s="221"/>
      <c r="DI28" s="221"/>
      <c r="DJ28" s="221"/>
      <c r="DK28" s="221"/>
      <c r="DL28" s="221"/>
      <c r="DM28" s="221"/>
      <c r="DN28" s="257"/>
      <c r="DO28" s="374"/>
      <c r="DP28" s="857" t="s">
        <v>266</v>
      </c>
      <c r="DQ28" s="840"/>
      <c r="DR28" s="840"/>
      <c r="DS28" s="840"/>
      <c r="DT28" s="839"/>
      <c r="DU28" s="859">
        <f>MAX(DT33:DV126)</f>
        <v>0</v>
      </c>
      <c r="DV28" s="869"/>
      <c r="DW28" s="870"/>
      <c r="DX28" s="348"/>
      <c r="DY28" s="349"/>
      <c r="DZ28" s="349"/>
      <c r="EA28" s="349"/>
      <c r="EB28" s="349"/>
      <c r="EC28" s="349"/>
      <c r="ED28" s="349"/>
      <c r="EE28" s="350"/>
      <c r="EF28" s="374"/>
      <c r="EG28" s="857" t="s">
        <v>266</v>
      </c>
      <c r="EH28" s="840"/>
      <c r="EI28" s="840"/>
      <c r="EJ28" s="840"/>
      <c r="EK28" s="839"/>
      <c r="EL28" s="859">
        <f>MAX(EK33:EM126)</f>
        <v>0</v>
      </c>
      <c r="EM28" s="869"/>
      <c r="EN28" s="870"/>
      <c r="EO28" s="348"/>
      <c r="EP28" s="349"/>
      <c r="EQ28" s="349"/>
      <c r="ER28" s="349"/>
      <c r="ES28" s="349"/>
      <c r="ET28" s="349"/>
      <c r="EU28" s="349"/>
      <c r="EV28" s="350"/>
      <c r="EW28" s="374"/>
    </row>
    <row r="29" spans="1:153" s="124" customFormat="1" ht="12.75" customHeight="1" x14ac:dyDescent="0.2">
      <c r="A29" s="328"/>
      <c r="B29" s="221"/>
      <c r="C29" s="221"/>
      <c r="D29" s="221"/>
      <c r="E29" s="221"/>
      <c r="F29" s="221"/>
      <c r="G29" s="221"/>
      <c r="H29" s="221"/>
      <c r="I29" s="221"/>
      <c r="J29" s="221"/>
      <c r="K29" s="221"/>
      <c r="L29" s="221"/>
      <c r="M29" s="221"/>
      <c r="N29" s="221"/>
      <c r="O29" s="221"/>
      <c r="P29" s="257"/>
      <c r="Q29" s="374"/>
      <c r="R29" s="839"/>
      <c r="S29" s="839"/>
      <c r="T29" s="839"/>
      <c r="U29" s="839"/>
      <c r="V29" s="839"/>
      <c r="W29" s="860"/>
      <c r="X29" s="860"/>
      <c r="Y29" s="870"/>
      <c r="Z29" s="351"/>
      <c r="AA29" s="352"/>
      <c r="AB29" s="352"/>
      <c r="AC29" s="352"/>
      <c r="AD29" s="352"/>
      <c r="AE29" s="352"/>
      <c r="AF29" s="352"/>
      <c r="AG29" s="353"/>
      <c r="AH29" s="374"/>
      <c r="AI29" s="839"/>
      <c r="AJ29" s="839"/>
      <c r="AK29" s="839"/>
      <c r="AL29" s="839"/>
      <c r="AM29" s="839"/>
      <c r="AN29" s="860"/>
      <c r="AO29" s="860"/>
      <c r="AP29" s="870"/>
      <c r="AQ29" s="351"/>
      <c r="AR29" s="352"/>
      <c r="AS29" s="352"/>
      <c r="AT29" s="352"/>
      <c r="AU29" s="352"/>
      <c r="AV29" s="352"/>
      <c r="AW29" s="352"/>
      <c r="AX29" s="353"/>
      <c r="AY29" s="374"/>
      <c r="AZ29" s="328"/>
      <c r="BA29" s="221"/>
      <c r="BB29" s="221"/>
      <c r="BC29" s="221"/>
      <c r="BD29" s="221"/>
      <c r="BE29" s="221"/>
      <c r="BF29" s="221"/>
      <c r="BG29" s="221"/>
      <c r="BH29" s="221"/>
      <c r="BI29" s="221"/>
      <c r="BJ29" s="221"/>
      <c r="BK29" s="221"/>
      <c r="BL29" s="221"/>
      <c r="BM29" s="221"/>
      <c r="BN29" s="221"/>
      <c r="BO29" s="257"/>
      <c r="BP29" s="374"/>
      <c r="BQ29" s="839"/>
      <c r="BR29" s="839"/>
      <c r="BS29" s="839"/>
      <c r="BT29" s="839"/>
      <c r="BU29" s="839"/>
      <c r="BV29" s="860"/>
      <c r="BW29" s="860"/>
      <c r="BX29" s="870"/>
      <c r="BY29" s="351"/>
      <c r="BZ29" s="352"/>
      <c r="CA29" s="352"/>
      <c r="CB29" s="352"/>
      <c r="CC29" s="352"/>
      <c r="CD29" s="352"/>
      <c r="CE29" s="352"/>
      <c r="CF29" s="353"/>
      <c r="CG29" s="374"/>
      <c r="CH29" s="839"/>
      <c r="CI29" s="839"/>
      <c r="CJ29" s="839"/>
      <c r="CK29" s="839"/>
      <c r="CL29" s="839"/>
      <c r="CM29" s="860"/>
      <c r="CN29" s="860"/>
      <c r="CO29" s="870"/>
      <c r="CP29" s="351"/>
      <c r="CQ29" s="352"/>
      <c r="CR29" s="352"/>
      <c r="CS29" s="352"/>
      <c r="CT29" s="352"/>
      <c r="CU29" s="352"/>
      <c r="CV29" s="352"/>
      <c r="CW29" s="353"/>
      <c r="CX29" s="374"/>
      <c r="CY29" s="328"/>
      <c r="CZ29" s="221"/>
      <c r="DA29" s="221"/>
      <c r="DB29" s="221"/>
      <c r="DC29" s="221"/>
      <c r="DD29" s="221"/>
      <c r="DE29" s="221"/>
      <c r="DF29" s="221"/>
      <c r="DG29" s="221"/>
      <c r="DH29" s="221"/>
      <c r="DI29" s="221"/>
      <c r="DJ29" s="221"/>
      <c r="DK29" s="221"/>
      <c r="DL29" s="221"/>
      <c r="DM29" s="221"/>
      <c r="DN29" s="257"/>
      <c r="DO29" s="374"/>
      <c r="DP29" s="839"/>
      <c r="DQ29" s="839"/>
      <c r="DR29" s="839"/>
      <c r="DS29" s="839"/>
      <c r="DT29" s="839"/>
      <c r="DU29" s="860"/>
      <c r="DV29" s="860"/>
      <c r="DW29" s="870"/>
      <c r="DX29" s="351"/>
      <c r="DY29" s="352"/>
      <c r="DZ29" s="352"/>
      <c r="EA29" s="352"/>
      <c r="EB29" s="352"/>
      <c r="EC29" s="352"/>
      <c r="ED29" s="352"/>
      <c r="EE29" s="353"/>
      <c r="EF29" s="374"/>
      <c r="EG29" s="839"/>
      <c r="EH29" s="839"/>
      <c r="EI29" s="839"/>
      <c r="EJ29" s="839"/>
      <c r="EK29" s="839"/>
      <c r="EL29" s="860"/>
      <c r="EM29" s="860"/>
      <c r="EN29" s="870"/>
      <c r="EO29" s="351"/>
      <c r="EP29" s="352"/>
      <c r="EQ29" s="352"/>
      <c r="ER29" s="352"/>
      <c r="ES29" s="352"/>
      <c r="ET29" s="352"/>
      <c r="EU29" s="352"/>
      <c r="EV29" s="353"/>
      <c r="EW29" s="374"/>
    </row>
    <row r="30" spans="1:153" s="124" customFormat="1" ht="12.75" customHeight="1" x14ac:dyDescent="0.2">
      <c r="A30" s="328"/>
      <c r="B30" s="221"/>
      <c r="C30" s="221"/>
      <c r="D30" s="221"/>
      <c r="E30" s="221"/>
      <c r="F30" s="221"/>
      <c r="G30" s="221"/>
      <c r="H30" s="221"/>
      <c r="I30" s="221"/>
      <c r="J30" s="221"/>
      <c r="K30" s="221"/>
      <c r="L30" s="221"/>
      <c r="M30" s="221"/>
      <c r="N30" s="221"/>
      <c r="O30" s="221"/>
      <c r="P30" s="257"/>
      <c r="Q30" s="374"/>
      <c r="R30" s="841" t="s">
        <v>267</v>
      </c>
      <c r="S30" s="871"/>
      <c r="T30" s="871"/>
      <c r="U30" s="871"/>
      <c r="V30" s="871"/>
      <c r="W30" s="871"/>
      <c r="X30" s="871"/>
      <c r="Y30" s="871"/>
      <c r="Z30" s="872"/>
      <c r="AA30" s="872"/>
      <c r="AB30" s="872"/>
      <c r="AC30" s="872"/>
      <c r="AD30" s="872"/>
      <c r="AE30" s="872"/>
      <c r="AF30" s="872"/>
      <c r="AG30" s="872"/>
      <c r="AH30" s="374"/>
      <c r="AI30" s="841" t="s">
        <v>267</v>
      </c>
      <c r="AJ30" s="871"/>
      <c r="AK30" s="871"/>
      <c r="AL30" s="871"/>
      <c r="AM30" s="871"/>
      <c r="AN30" s="871"/>
      <c r="AO30" s="871"/>
      <c r="AP30" s="871"/>
      <c r="AQ30" s="872"/>
      <c r="AR30" s="872"/>
      <c r="AS30" s="872"/>
      <c r="AT30" s="872"/>
      <c r="AU30" s="872"/>
      <c r="AV30" s="872"/>
      <c r="AW30" s="872"/>
      <c r="AX30" s="872"/>
      <c r="AY30" s="374"/>
      <c r="AZ30" s="328"/>
      <c r="BA30" s="221"/>
      <c r="BB30" s="221"/>
      <c r="BC30" s="221"/>
      <c r="BD30" s="221"/>
      <c r="BE30" s="221"/>
      <c r="BF30" s="221"/>
      <c r="BG30" s="221"/>
      <c r="BH30" s="221"/>
      <c r="BI30" s="221"/>
      <c r="BJ30" s="221"/>
      <c r="BK30" s="221"/>
      <c r="BL30" s="221"/>
      <c r="BM30" s="221"/>
      <c r="BN30" s="221"/>
      <c r="BO30" s="257"/>
      <c r="BP30" s="374"/>
      <c r="BQ30" s="841" t="s">
        <v>267</v>
      </c>
      <c r="BR30" s="871"/>
      <c r="BS30" s="871"/>
      <c r="BT30" s="871"/>
      <c r="BU30" s="871"/>
      <c r="BV30" s="871"/>
      <c r="BW30" s="871"/>
      <c r="BX30" s="871"/>
      <c r="BY30" s="872"/>
      <c r="BZ30" s="872"/>
      <c r="CA30" s="872"/>
      <c r="CB30" s="872"/>
      <c r="CC30" s="872"/>
      <c r="CD30" s="872"/>
      <c r="CE30" s="872"/>
      <c r="CF30" s="872"/>
      <c r="CG30" s="374"/>
      <c r="CH30" s="841" t="s">
        <v>267</v>
      </c>
      <c r="CI30" s="871"/>
      <c r="CJ30" s="871"/>
      <c r="CK30" s="871"/>
      <c r="CL30" s="871"/>
      <c r="CM30" s="871"/>
      <c r="CN30" s="871"/>
      <c r="CO30" s="871"/>
      <c r="CP30" s="872"/>
      <c r="CQ30" s="872"/>
      <c r="CR30" s="872"/>
      <c r="CS30" s="872"/>
      <c r="CT30" s="872"/>
      <c r="CU30" s="872"/>
      <c r="CV30" s="872"/>
      <c r="CW30" s="872"/>
      <c r="CX30" s="374"/>
      <c r="CY30" s="328"/>
      <c r="CZ30" s="221"/>
      <c r="DA30" s="221"/>
      <c r="DB30" s="221"/>
      <c r="DC30" s="221"/>
      <c r="DD30" s="221"/>
      <c r="DE30" s="221"/>
      <c r="DF30" s="221"/>
      <c r="DG30" s="221"/>
      <c r="DH30" s="221"/>
      <c r="DI30" s="221"/>
      <c r="DJ30" s="221"/>
      <c r="DK30" s="221"/>
      <c r="DL30" s="221"/>
      <c r="DM30" s="221"/>
      <c r="DN30" s="257"/>
      <c r="DO30" s="374"/>
      <c r="DP30" s="841" t="s">
        <v>267</v>
      </c>
      <c r="DQ30" s="871"/>
      <c r="DR30" s="871"/>
      <c r="DS30" s="871"/>
      <c r="DT30" s="871"/>
      <c r="DU30" s="871"/>
      <c r="DV30" s="871"/>
      <c r="DW30" s="871"/>
      <c r="DX30" s="872"/>
      <c r="DY30" s="872"/>
      <c r="DZ30" s="872"/>
      <c r="EA30" s="872"/>
      <c r="EB30" s="872"/>
      <c r="EC30" s="872"/>
      <c r="ED30" s="872"/>
      <c r="EE30" s="872"/>
      <c r="EF30" s="374"/>
      <c r="EG30" s="841" t="s">
        <v>267</v>
      </c>
      <c r="EH30" s="871"/>
      <c r="EI30" s="871"/>
      <c r="EJ30" s="871"/>
      <c r="EK30" s="871"/>
      <c r="EL30" s="871"/>
      <c r="EM30" s="871"/>
      <c r="EN30" s="871"/>
      <c r="EO30" s="872"/>
      <c r="EP30" s="872"/>
      <c r="EQ30" s="872"/>
      <c r="ER30" s="872"/>
      <c r="ES30" s="872"/>
      <c r="ET30" s="872"/>
      <c r="EU30" s="872"/>
      <c r="EV30" s="872"/>
      <c r="EW30" s="374"/>
    </row>
    <row r="31" spans="1:153" s="124" customFormat="1" ht="12.75" customHeight="1" x14ac:dyDescent="0.2">
      <c r="A31" s="328"/>
      <c r="B31" s="221"/>
      <c r="C31" s="221"/>
      <c r="D31" s="221"/>
      <c r="E31" s="221"/>
      <c r="F31" s="221"/>
      <c r="G31" s="221"/>
      <c r="H31" s="221"/>
      <c r="I31" s="221"/>
      <c r="J31" s="221"/>
      <c r="K31" s="221"/>
      <c r="L31" s="221"/>
      <c r="M31" s="221"/>
      <c r="N31" s="221"/>
      <c r="O31" s="221"/>
      <c r="P31" s="257"/>
      <c r="Q31" s="374"/>
      <c r="R31" s="873"/>
      <c r="S31" s="873"/>
      <c r="T31" s="873"/>
      <c r="U31" s="873"/>
      <c r="V31" s="873"/>
      <c r="W31" s="873"/>
      <c r="X31" s="873"/>
      <c r="Y31" s="873"/>
      <c r="Z31" s="873"/>
      <c r="AA31" s="873"/>
      <c r="AB31" s="873"/>
      <c r="AC31" s="873"/>
      <c r="AD31" s="873"/>
      <c r="AE31" s="873"/>
      <c r="AF31" s="873"/>
      <c r="AG31" s="873"/>
      <c r="AH31" s="374"/>
      <c r="AI31" s="873"/>
      <c r="AJ31" s="873"/>
      <c r="AK31" s="873"/>
      <c r="AL31" s="873"/>
      <c r="AM31" s="873"/>
      <c r="AN31" s="873"/>
      <c r="AO31" s="873"/>
      <c r="AP31" s="873"/>
      <c r="AQ31" s="873"/>
      <c r="AR31" s="873"/>
      <c r="AS31" s="873"/>
      <c r="AT31" s="873"/>
      <c r="AU31" s="873"/>
      <c r="AV31" s="873"/>
      <c r="AW31" s="873"/>
      <c r="AX31" s="873"/>
      <c r="AY31" s="374"/>
      <c r="AZ31" s="328"/>
      <c r="BA31" s="221"/>
      <c r="BB31" s="221"/>
      <c r="BC31" s="221"/>
      <c r="BD31" s="221"/>
      <c r="BE31" s="221"/>
      <c r="BF31" s="221"/>
      <c r="BG31" s="221"/>
      <c r="BH31" s="221"/>
      <c r="BI31" s="221"/>
      <c r="BJ31" s="221"/>
      <c r="BK31" s="221"/>
      <c r="BL31" s="221"/>
      <c r="BM31" s="221"/>
      <c r="BN31" s="221"/>
      <c r="BO31" s="257"/>
      <c r="BP31" s="374"/>
      <c r="BQ31" s="871"/>
      <c r="BR31" s="871"/>
      <c r="BS31" s="871"/>
      <c r="BT31" s="871"/>
      <c r="BU31" s="871"/>
      <c r="BV31" s="871"/>
      <c r="BW31" s="871"/>
      <c r="BX31" s="871"/>
      <c r="BY31" s="871"/>
      <c r="BZ31" s="871"/>
      <c r="CA31" s="871"/>
      <c r="CB31" s="871"/>
      <c r="CC31" s="871"/>
      <c r="CD31" s="871"/>
      <c r="CE31" s="871"/>
      <c r="CF31" s="871"/>
      <c r="CG31" s="374"/>
      <c r="CH31" s="871"/>
      <c r="CI31" s="871"/>
      <c r="CJ31" s="871"/>
      <c r="CK31" s="871"/>
      <c r="CL31" s="871"/>
      <c r="CM31" s="871"/>
      <c r="CN31" s="871"/>
      <c r="CO31" s="871"/>
      <c r="CP31" s="871"/>
      <c r="CQ31" s="871"/>
      <c r="CR31" s="871"/>
      <c r="CS31" s="871"/>
      <c r="CT31" s="871"/>
      <c r="CU31" s="871"/>
      <c r="CV31" s="871"/>
      <c r="CW31" s="871"/>
      <c r="CX31" s="374"/>
      <c r="CY31" s="328"/>
      <c r="CZ31" s="221"/>
      <c r="DA31" s="221"/>
      <c r="DB31" s="221"/>
      <c r="DC31" s="221"/>
      <c r="DD31" s="221"/>
      <c r="DE31" s="221"/>
      <c r="DF31" s="221"/>
      <c r="DG31" s="221"/>
      <c r="DH31" s="221"/>
      <c r="DI31" s="221"/>
      <c r="DJ31" s="221"/>
      <c r="DK31" s="221"/>
      <c r="DL31" s="221"/>
      <c r="DM31" s="221"/>
      <c r="DN31" s="257"/>
      <c r="DO31" s="374"/>
      <c r="DP31" s="871"/>
      <c r="DQ31" s="871"/>
      <c r="DR31" s="871"/>
      <c r="DS31" s="871"/>
      <c r="DT31" s="871"/>
      <c r="DU31" s="871"/>
      <c r="DV31" s="871"/>
      <c r="DW31" s="871"/>
      <c r="DX31" s="871"/>
      <c r="DY31" s="871"/>
      <c r="DZ31" s="871"/>
      <c r="EA31" s="871"/>
      <c r="EB31" s="871"/>
      <c r="EC31" s="871"/>
      <c r="ED31" s="871"/>
      <c r="EE31" s="871"/>
      <c r="EF31" s="374"/>
      <c r="EG31" s="871"/>
      <c r="EH31" s="871"/>
      <c r="EI31" s="871"/>
      <c r="EJ31" s="871"/>
      <c r="EK31" s="871"/>
      <c r="EL31" s="871"/>
      <c r="EM31" s="871"/>
      <c r="EN31" s="871"/>
      <c r="EO31" s="871"/>
      <c r="EP31" s="871"/>
      <c r="EQ31" s="871"/>
      <c r="ER31" s="871"/>
      <c r="ES31" s="871"/>
      <c r="ET31" s="871"/>
      <c r="EU31" s="871"/>
      <c r="EV31" s="871"/>
      <c r="EW31" s="374"/>
    </row>
    <row r="32" spans="1:153" s="124" customFormat="1" ht="12.75" customHeight="1" x14ac:dyDescent="0.2">
      <c r="A32" s="328"/>
      <c r="B32" s="221"/>
      <c r="C32" s="221"/>
      <c r="D32" s="221"/>
      <c r="E32" s="221"/>
      <c r="F32" s="221"/>
      <c r="G32" s="221"/>
      <c r="H32" s="221"/>
      <c r="I32" s="221"/>
      <c r="J32" s="221"/>
      <c r="K32" s="221"/>
      <c r="L32" s="221"/>
      <c r="M32" s="221"/>
      <c r="N32" s="221"/>
      <c r="O32" s="221"/>
      <c r="P32" s="257"/>
      <c r="Q32" s="374"/>
      <c r="R32" s="896" t="s">
        <v>268</v>
      </c>
      <c r="S32" s="873"/>
      <c r="T32" s="873"/>
      <c r="U32" s="873"/>
      <c r="V32" s="896" t="s">
        <v>269</v>
      </c>
      <c r="W32" s="873"/>
      <c r="X32" s="873"/>
      <c r="Y32" s="873"/>
      <c r="Z32" s="897" t="s">
        <v>270</v>
      </c>
      <c r="AA32" s="856"/>
      <c r="AB32" s="856"/>
      <c r="AC32" s="898"/>
      <c r="AD32" s="503">
        <f>_xlfn.XLOOKUP(W24,R33:R126,R33:R126,0,-1)</f>
        <v>0</v>
      </c>
      <c r="AE32" s="504">
        <f>_xlfn.XLOOKUP(W24,R33:R126,R33:R126,0,1)</f>
        <v>2.5145000000000001E-2</v>
      </c>
      <c r="AF32" s="505">
        <f>_xlfn.XLOOKUP(W24,R33:R126,V33:V126,0,-1)</f>
        <v>0</v>
      </c>
      <c r="AG32" s="506">
        <f>_xlfn.XLOOKUP(W24,R33:R126,V33:V126,0,1)</f>
        <v>17.601500000000001</v>
      </c>
      <c r="AH32" s="374"/>
      <c r="AI32" s="887" t="s">
        <v>268</v>
      </c>
      <c r="AJ32" s="888"/>
      <c r="AK32" s="888"/>
      <c r="AL32" s="889"/>
      <c r="AM32" s="887" t="s">
        <v>269</v>
      </c>
      <c r="AN32" s="888"/>
      <c r="AO32" s="888"/>
      <c r="AP32" s="889"/>
      <c r="AQ32" s="890" t="s">
        <v>270</v>
      </c>
      <c r="AR32" s="891"/>
      <c r="AS32" s="891"/>
      <c r="AT32" s="899"/>
      <c r="AU32" s="355">
        <f>_xlfn.XLOOKUP(AN24,AI33:AI126,AI33:AI126,0,-1)</f>
        <v>0</v>
      </c>
      <c r="AV32" s="356">
        <f>_xlfn.XLOOKUP(AN24,AI33:AI126,AI33:AI126,0,1)</f>
        <v>2.5145000000000001E-2</v>
      </c>
      <c r="AW32" s="357">
        <f>_xlfn.XLOOKUP(AN24,AI33:AI126,AM33:AM126,0,-1)</f>
        <v>0</v>
      </c>
      <c r="AX32" s="358">
        <f>_xlfn.XLOOKUP(AN24,AI33:AI126,AM33:AM126,0,1)</f>
        <v>17.601500000000001</v>
      </c>
      <c r="AY32" s="374"/>
      <c r="AZ32" s="328"/>
      <c r="BA32" s="221"/>
      <c r="BB32" s="221"/>
      <c r="BC32" s="221"/>
      <c r="BD32" s="221"/>
      <c r="BE32" s="221"/>
      <c r="BF32" s="221"/>
      <c r="BG32" s="221"/>
      <c r="BH32" s="221"/>
      <c r="BI32" s="221"/>
      <c r="BJ32" s="221"/>
      <c r="BK32" s="221"/>
      <c r="BL32" s="221"/>
      <c r="BM32" s="221"/>
      <c r="BN32" s="221"/>
      <c r="BO32" s="257"/>
      <c r="BP32" s="374"/>
      <c r="BQ32" s="887" t="s">
        <v>268</v>
      </c>
      <c r="BR32" s="888"/>
      <c r="BS32" s="888"/>
      <c r="BT32" s="889"/>
      <c r="BU32" s="887" t="s">
        <v>269</v>
      </c>
      <c r="BV32" s="888"/>
      <c r="BW32" s="888"/>
      <c r="BX32" s="889"/>
      <c r="BY32" s="890" t="s">
        <v>270</v>
      </c>
      <c r="BZ32" s="891"/>
      <c r="CA32" s="891"/>
      <c r="CB32" s="891"/>
      <c r="CC32" s="355">
        <f>_xlfn.XLOOKUP(BV24,BQ33:BQ126,BQ33:BQ126,0,-1)</f>
        <v>0</v>
      </c>
      <c r="CD32" s="356">
        <f>_xlfn.XLOOKUP(BV24,BQ33:BQ126,BQ33:BQ126,0,1)</f>
        <v>0</v>
      </c>
      <c r="CE32" s="357">
        <f>_xlfn.XLOOKUP(BV24,BQ33:BQ126,BU33:BU126,0,-1)</f>
        <v>0</v>
      </c>
      <c r="CF32" s="358">
        <f>_xlfn.XLOOKUP(BV24,BQ33:BQ126,BU33:BU126,0,1)</f>
        <v>0</v>
      </c>
      <c r="CG32" s="374"/>
      <c r="CH32" s="887" t="s">
        <v>268</v>
      </c>
      <c r="CI32" s="888"/>
      <c r="CJ32" s="888"/>
      <c r="CK32" s="889"/>
      <c r="CL32" s="887" t="s">
        <v>269</v>
      </c>
      <c r="CM32" s="888"/>
      <c r="CN32" s="888"/>
      <c r="CO32" s="889"/>
      <c r="CP32" s="890" t="s">
        <v>270</v>
      </c>
      <c r="CQ32" s="891"/>
      <c r="CR32" s="891"/>
      <c r="CS32" s="891"/>
      <c r="CT32" s="355">
        <f>_xlfn.XLOOKUP(CM24,CH33:CH126,CH33:CH126,0,-1)</f>
        <v>0</v>
      </c>
      <c r="CU32" s="356">
        <f>_xlfn.XLOOKUP(CM24,CH33:CH126,CH33:CH126,0,1)</f>
        <v>0</v>
      </c>
      <c r="CV32" s="357">
        <f>_xlfn.XLOOKUP(CM24,CH33:CH126,CL33:CL126,0,-1)</f>
        <v>0</v>
      </c>
      <c r="CW32" s="358">
        <f>_xlfn.XLOOKUP(CM24,CH33:CH126,CL33:CL126,0,1)</f>
        <v>0</v>
      </c>
      <c r="CX32" s="374"/>
      <c r="CY32" s="328"/>
      <c r="CZ32" s="221"/>
      <c r="DA32" s="221"/>
      <c r="DB32" s="221"/>
      <c r="DC32" s="221"/>
      <c r="DD32" s="221"/>
      <c r="DE32" s="221"/>
      <c r="DF32" s="221"/>
      <c r="DG32" s="221"/>
      <c r="DH32" s="221"/>
      <c r="DI32" s="221"/>
      <c r="DJ32" s="221"/>
      <c r="DK32" s="221"/>
      <c r="DL32" s="221"/>
      <c r="DM32" s="221"/>
      <c r="DN32" s="257"/>
      <c r="DO32" s="374"/>
      <c r="DP32" s="887" t="s">
        <v>268</v>
      </c>
      <c r="DQ32" s="888"/>
      <c r="DR32" s="888"/>
      <c r="DS32" s="889"/>
      <c r="DT32" s="887" t="s">
        <v>269</v>
      </c>
      <c r="DU32" s="888"/>
      <c r="DV32" s="888"/>
      <c r="DW32" s="889"/>
      <c r="DX32" s="890" t="s">
        <v>270</v>
      </c>
      <c r="DY32" s="891"/>
      <c r="DZ32" s="891"/>
      <c r="EA32" s="891"/>
      <c r="EB32" s="355">
        <f>_xlfn.XLOOKUP(DU24,DP33:DP126,DP33:DP126,0,-1)</f>
        <v>0</v>
      </c>
      <c r="EC32" s="356">
        <f>_xlfn.XLOOKUP(DU24,DP33:DP126,DP33:DP126,0,1)</f>
        <v>0</v>
      </c>
      <c r="ED32" s="357">
        <f>_xlfn.XLOOKUP(DU24,DP33:DP126,DT33:DT126,0,-1)</f>
        <v>0</v>
      </c>
      <c r="EE32" s="358">
        <f>_xlfn.XLOOKUP(DU24,DP33:DP126,DT33:DT126,0,1)</f>
        <v>0</v>
      </c>
      <c r="EF32" s="374"/>
      <c r="EG32" s="887" t="s">
        <v>268</v>
      </c>
      <c r="EH32" s="888"/>
      <c r="EI32" s="888"/>
      <c r="EJ32" s="889"/>
      <c r="EK32" s="887" t="s">
        <v>269</v>
      </c>
      <c r="EL32" s="888"/>
      <c r="EM32" s="888"/>
      <c r="EN32" s="889"/>
      <c r="EO32" s="890" t="s">
        <v>270</v>
      </c>
      <c r="EP32" s="891"/>
      <c r="EQ32" s="891"/>
      <c r="ER32" s="891"/>
      <c r="ES32" s="355">
        <f>_xlfn.XLOOKUP(EL24,EG33:EG126,EG33:EG126,0,-1)</f>
        <v>0</v>
      </c>
      <c r="ET32" s="356">
        <f>_xlfn.XLOOKUP(EL24,EG33:EG126,EG33:EG126,0,1)</f>
        <v>0</v>
      </c>
      <c r="EU32" s="357">
        <f>_xlfn.XLOOKUP(EL24,EG33:EG126,EK33:EK126,0,-1)</f>
        <v>0</v>
      </c>
      <c r="EV32" s="358">
        <f>_xlfn.XLOOKUP(EL24,EG33:EG126,EK33:EK126,0,1)</f>
        <v>0</v>
      </c>
      <c r="EW32" s="374"/>
    </row>
    <row r="33" spans="1:153" s="124" customFormat="1" ht="12.75" customHeight="1" x14ac:dyDescent="0.2">
      <c r="A33" s="328"/>
      <c r="B33" s="221"/>
      <c r="C33" s="221"/>
      <c r="D33" s="221"/>
      <c r="E33" s="221"/>
      <c r="F33" s="221"/>
      <c r="G33" s="221"/>
      <c r="H33" s="221"/>
      <c r="I33" s="221"/>
      <c r="J33" s="221"/>
      <c r="K33" s="221"/>
      <c r="L33" s="221"/>
      <c r="M33" s="221"/>
      <c r="N33" s="221"/>
      <c r="O33" s="221"/>
      <c r="P33" s="257"/>
      <c r="Q33" s="374"/>
      <c r="R33" s="865">
        <v>2.5145000000000001E-2</v>
      </c>
      <c r="S33" s="866"/>
      <c r="T33" s="866"/>
      <c r="U33" s="867"/>
      <c r="V33" s="865">
        <v>17.601500000000001</v>
      </c>
      <c r="W33" s="866"/>
      <c r="X33" s="866"/>
      <c r="Y33" s="867"/>
      <c r="Z33" s="868">
        <f>R33-V33/$W$26*100</f>
        <v>0</v>
      </c>
      <c r="AA33" s="866"/>
      <c r="AB33" s="866"/>
      <c r="AC33" s="867"/>
      <c r="AD33" s="507">
        <f>_xlfn.XLOOKUP(W25,R33:R126,R33:R126,0,-1)</f>
        <v>8.3878999999999995E-2</v>
      </c>
      <c r="AE33" s="508">
        <f>_xlfn.XLOOKUP(W25,R33:R126,R33:R126,0,1)</f>
        <v>0.151918</v>
      </c>
      <c r="AF33" s="509">
        <f>_xlfn.XLOOKUP(W25,R33:R126,V33:V126,0,-1)</f>
        <v>58.715299999999999</v>
      </c>
      <c r="AG33" s="510">
        <f>_xlfn.XLOOKUP(W25,R33:R126,V33:V126,0,1)</f>
        <v>106.3426</v>
      </c>
      <c r="AH33" s="374"/>
      <c r="AI33" s="865">
        <v>2.5145000000000001E-2</v>
      </c>
      <c r="AJ33" s="866"/>
      <c r="AK33" s="866"/>
      <c r="AL33" s="867"/>
      <c r="AM33" s="865">
        <v>17.601500000000001</v>
      </c>
      <c r="AN33" s="866"/>
      <c r="AO33" s="866"/>
      <c r="AP33" s="867"/>
      <c r="AQ33" s="868">
        <f>AI33-AM33/$AN$26*100</f>
        <v>0</v>
      </c>
      <c r="AR33" s="866"/>
      <c r="AS33" s="866"/>
      <c r="AT33" s="867"/>
      <c r="AU33" s="359">
        <f>_xlfn.XLOOKUP(AN25,AI33:AI126,AI33:AI126,0,-1)</f>
        <v>8.3878999999999995E-2</v>
      </c>
      <c r="AV33" s="320">
        <f>_xlfn.XLOOKUP(AN25,AI33:AI126,AI33:AI126,0,1)</f>
        <v>0.151918</v>
      </c>
      <c r="AW33" s="320">
        <f>_xlfn.XLOOKUP(AN25,AI33:AI126,AM33:AM126,0,-1)</f>
        <v>58.715299999999999</v>
      </c>
      <c r="AX33" s="360">
        <f>_xlfn.XLOOKUP(AN25,AI33:AI126,AM33:AM126,0,1)</f>
        <v>106.3426</v>
      </c>
      <c r="AY33" s="374"/>
      <c r="AZ33" s="328"/>
      <c r="BA33" s="221"/>
      <c r="BB33" s="221"/>
      <c r="BC33" s="221"/>
      <c r="BD33" s="221"/>
      <c r="BE33" s="221"/>
      <c r="BF33" s="221"/>
      <c r="BG33" s="221"/>
      <c r="BH33" s="221"/>
      <c r="BI33" s="221"/>
      <c r="BJ33" s="221"/>
      <c r="BK33" s="221"/>
      <c r="BL33" s="221"/>
      <c r="BM33" s="221"/>
      <c r="BN33" s="221"/>
      <c r="BO33" s="257"/>
      <c r="BP33" s="374"/>
      <c r="BQ33" s="865"/>
      <c r="BR33" s="866"/>
      <c r="BS33" s="866"/>
      <c r="BT33" s="867"/>
      <c r="BU33" s="865"/>
      <c r="BV33" s="866"/>
      <c r="BW33" s="866"/>
      <c r="BX33" s="867"/>
      <c r="BY33" s="868" t="e">
        <f>BQ33-BU33/$BV$26*100</f>
        <v>#DIV/0!</v>
      </c>
      <c r="BZ33" s="866"/>
      <c r="CA33" s="866"/>
      <c r="CB33" s="866"/>
      <c r="CC33" s="359">
        <f>_xlfn.XLOOKUP(BV25,BQ33:BQ126,BQ33:BQ126,0,-1)</f>
        <v>0</v>
      </c>
      <c r="CD33" s="320">
        <f>_xlfn.XLOOKUP(BV25,BQ33:BQ126,BQ33:BQ126,0,1)</f>
        <v>0</v>
      </c>
      <c r="CE33" s="320">
        <f>_xlfn.XLOOKUP(BV25,BQ33:BQ126,BU33:BU126,0,-1)</f>
        <v>0</v>
      </c>
      <c r="CF33" s="360">
        <f>_xlfn.XLOOKUP(BV25,BQ33:BQ126,BU33:BU126,0,1)</f>
        <v>0</v>
      </c>
      <c r="CG33" s="374"/>
      <c r="CH33" s="865"/>
      <c r="CI33" s="866"/>
      <c r="CJ33" s="866"/>
      <c r="CK33" s="867"/>
      <c r="CL33" s="865"/>
      <c r="CM33" s="866"/>
      <c r="CN33" s="866"/>
      <c r="CO33" s="867"/>
      <c r="CP33" s="868" t="e">
        <f>CH33-CL33/$CM$26*100</f>
        <v>#DIV/0!</v>
      </c>
      <c r="CQ33" s="866"/>
      <c r="CR33" s="866"/>
      <c r="CS33" s="866"/>
      <c r="CT33" s="359">
        <f>_xlfn.XLOOKUP(CM25,CH33:CH126,CH33:CH126,0,-1)</f>
        <v>0</v>
      </c>
      <c r="CU33" s="320">
        <f>_xlfn.XLOOKUP(CM25,CH33:CH126,CH33:CH126,0,1)</f>
        <v>0</v>
      </c>
      <c r="CV33" s="320">
        <f>_xlfn.XLOOKUP(CM25,CH33:CH126,CL33:CL126,0,-1)</f>
        <v>0</v>
      </c>
      <c r="CW33" s="360">
        <f>_xlfn.XLOOKUP(CM25,CH33:CH126,CL33:CL126,0,1)</f>
        <v>0</v>
      </c>
      <c r="CX33" s="374"/>
      <c r="CY33" s="328"/>
      <c r="CZ33" s="221"/>
      <c r="DA33" s="221"/>
      <c r="DB33" s="221"/>
      <c r="DC33" s="221"/>
      <c r="DD33" s="221"/>
      <c r="DE33" s="221"/>
      <c r="DF33" s="221"/>
      <c r="DG33" s="221"/>
      <c r="DH33" s="221"/>
      <c r="DI33" s="221"/>
      <c r="DJ33" s="221"/>
      <c r="DK33" s="221"/>
      <c r="DL33" s="221"/>
      <c r="DM33" s="221"/>
      <c r="DN33" s="257"/>
      <c r="DO33" s="374"/>
      <c r="DP33" s="865"/>
      <c r="DQ33" s="866"/>
      <c r="DR33" s="866"/>
      <c r="DS33" s="867"/>
      <c r="DT33" s="865"/>
      <c r="DU33" s="866"/>
      <c r="DV33" s="866"/>
      <c r="DW33" s="867"/>
      <c r="DX33" s="868" t="e">
        <f>DP33-DT33/$DU$26*100</f>
        <v>#DIV/0!</v>
      </c>
      <c r="DY33" s="866"/>
      <c r="DZ33" s="866"/>
      <c r="EA33" s="866"/>
      <c r="EB33" s="359">
        <f>_xlfn.XLOOKUP(DU25,DP33:DP126,DP33:DP126,0,-1)</f>
        <v>0</v>
      </c>
      <c r="EC33" s="320">
        <f>_xlfn.XLOOKUP(DU25,DP33:DP126,DP33:DP126,0,1)</f>
        <v>0</v>
      </c>
      <c r="ED33" s="320">
        <f>_xlfn.XLOOKUP(DU25,DP33:DP126,DT33:DT126,0,-1)</f>
        <v>0</v>
      </c>
      <c r="EE33" s="360">
        <f>_xlfn.XLOOKUP(DU25,DP33:DP126,DT33:DT126,0,1)</f>
        <v>0</v>
      </c>
      <c r="EF33" s="374"/>
      <c r="EG33" s="865"/>
      <c r="EH33" s="866"/>
      <c r="EI33" s="866"/>
      <c r="EJ33" s="867"/>
      <c r="EK33" s="865"/>
      <c r="EL33" s="866"/>
      <c r="EM33" s="866"/>
      <c r="EN33" s="867"/>
      <c r="EO33" s="868" t="e">
        <f>EG33-EK33/$DU$26*100</f>
        <v>#DIV/0!</v>
      </c>
      <c r="EP33" s="866"/>
      <c r="EQ33" s="866"/>
      <c r="ER33" s="866"/>
      <c r="ES33" s="359">
        <f>_xlfn.XLOOKUP(EL25,EG33:EG126,EG33:EG126,0,-1)</f>
        <v>0</v>
      </c>
      <c r="ET33" s="320">
        <f>_xlfn.XLOOKUP(EL25,EG33:EG126,EG33:EG126,0,1)</f>
        <v>0</v>
      </c>
      <c r="EU33" s="320">
        <f>_xlfn.XLOOKUP(EL25,EG33:EG126,EK33:EK126,0,-1)</f>
        <v>0</v>
      </c>
      <c r="EV33" s="360">
        <f>_xlfn.XLOOKUP(EL25,EG33:EG126,EK33:EK126,0,1)</f>
        <v>0</v>
      </c>
      <c r="EW33" s="374"/>
    </row>
    <row r="34" spans="1:153" s="124" customFormat="1" ht="12.75" customHeight="1" x14ac:dyDescent="0.2">
      <c r="A34" s="328"/>
      <c r="B34" s="221"/>
      <c r="C34" s="221"/>
      <c r="D34" s="221"/>
      <c r="E34" s="221"/>
      <c r="F34" s="221"/>
      <c r="G34" s="221"/>
      <c r="H34" s="221"/>
      <c r="I34" s="221"/>
      <c r="J34" s="221"/>
      <c r="K34" s="221"/>
      <c r="L34" s="221"/>
      <c r="M34" s="221"/>
      <c r="N34" s="221"/>
      <c r="O34" s="221"/>
      <c r="P34" s="257"/>
      <c r="Q34" s="374"/>
      <c r="R34" s="886">
        <v>8.3878999999999995E-2</v>
      </c>
      <c r="S34" s="852"/>
      <c r="T34" s="852"/>
      <c r="U34" s="853"/>
      <c r="V34" s="886">
        <v>58.715299999999999</v>
      </c>
      <c r="W34" s="852"/>
      <c r="X34" s="852"/>
      <c r="Y34" s="853"/>
      <c r="Z34" s="854">
        <f t="shared" ref="Z34:Z287" si="0">R34-V34/$W$26*100</f>
        <v>0</v>
      </c>
      <c r="AA34" s="852"/>
      <c r="AB34" s="852"/>
      <c r="AC34" s="853"/>
      <c r="AD34" s="507">
        <f>_xlfn.XLOOKUP(0.2,Z33:Z126,Z33:Z126,0,-1)</f>
        <v>0.14158758428571416</v>
      </c>
      <c r="AE34" s="508">
        <f>_xlfn.XLOOKUP(0.2,Z33:Z126,Z33:Z126,0,1)</f>
        <v>0.21295640142857136</v>
      </c>
      <c r="AF34" s="509">
        <f>_xlfn.XLOOKUP(0.2,Z33:Z126,V33:V126,0,-1)</f>
        <v>260.43039099999999</v>
      </c>
      <c r="AG34" s="510">
        <f>_xlfn.XLOOKUP(0.2,Z33:Z126,V33:V126,0,1)</f>
        <v>260.645419</v>
      </c>
      <c r="AH34" s="374"/>
      <c r="AI34" s="886">
        <v>8.3878999999999995E-2</v>
      </c>
      <c r="AJ34" s="852"/>
      <c r="AK34" s="852"/>
      <c r="AL34" s="853"/>
      <c r="AM34" s="886">
        <v>58.715299999999999</v>
      </c>
      <c r="AN34" s="852"/>
      <c r="AO34" s="852"/>
      <c r="AP34" s="853"/>
      <c r="AQ34" s="854">
        <f>AI34-AM34/$AN$26*100</f>
        <v>0</v>
      </c>
      <c r="AR34" s="852"/>
      <c r="AS34" s="852"/>
      <c r="AT34" s="853"/>
      <c r="AU34" s="359">
        <f>_xlfn.XLOOKUP(0.2,AQ33:AQ126,AQ33:AQ126,0,-1)</f>
        <v>0.14158758428571416</v>
      </c>
      <c r="AV34" s="320">
        <f>_xlfn.XLOOKUP(0.2,AQ33:AQ126,AQ33:AQ126,0,1)</f>
        <v>0.21295640142857136</v>
      </c>
      <c r="AW34" s="320">
        <f>_xlfn.XLOOKUP(0.2,AQ33:AQ126,AM33:AM126,0,-1)</f>
        <v>260.43039099999999</v>
      </c>
      <c r="AX34" s="360">
        <f>_xlfn.XLOOKUP(0.2,AQ33:AQ126,AM33:AM126,0,1)</f>
        <v>260.645419</v>
      </c>
      <c r="AY34" s="374"/>
      <c r="AZ34" s="328"/>
      <c r="BA34" s="221"/>
      <c r="BB34" s="221"/>
      <c r="BC34" s="221"/>
      <c r="BD34" s="221"/>
      <c r="BE34" s="221"/>
      <c r="BF34" s="221"/>
      <c r="BG34" s="221"/>
      <c r="BH34" s="221"/>
      <c r="BI34" s="221"/>
      <c r="BJ34" s="221"/>
      <c r="BK34" s="221"/>
      <c r="BL34" s="221"/>
      <c r="BM34" s="221"/>
      <c r="BN34" s="221"/>
      <c r="BO34" s="257"/>
      <c r="BP34" s="374"/>
      <c r="BQ34" s="886"/>
      <c r="BR34" s="852"/>
      <c r="BS34" s="852"/>
      <c r="BT34" s="853"/>
      <c r="BU34" s="886"/>
      <c r="BV34" s="852"/>
      <c r="BW34" s="852"/>
      <c r="BX34" s="853"/>
      <c r="BY34" s="854" t="e">
        <f>BQ34-BU34/$BV$26*100</f>
        <v>#DIV/0!</v>
      </c>
      <c r="BZ34" s="852"/>
      <c r="CA34" s="852"/>
      <c r="CB34" s="852"/>
      <c r="CC34" s="359">
        <f>_xlfn.XLOOKUP(0.2,BY33:BY126,BY33:BY126,0,-1)</f>
        <v>0</v>
      </c>
      <c r="CD34" s="320" t="e">
        <f>_xlfn.XLOOKUP(0.2,BY33:BY126,BY33:BY126,0,1)</f>
        <v>#DIV/0!</v>
      </c>
      <c r="CE34" s="320">
        <f>_xlfn.XLOOKUP(0.2,BY33:BY126,BU33:BU126,0,-1)</f>
        <v>0</v>
      </c>
      <c r="CF34" s="360">
        <f>_xlfn.XLOOKUP(0.2,BY33:BY126,BU33:BU126,0,1)</f>
        <v>0</v>
      </c>
      <c r="CG34" s="374"/>
      <c r="CH34" s="886"/>
      <c r="CI34" s="852"/>
      <c r="CJ34" s="852"/>
      <c r="CK34" s="853"/>
      <c r="CL34" s="886"/>
      <c r="CM34" s="852"/>
      <c r="CN34" s="852"/>
      <c r="CO34" s="853"/>
      <c r="CP34" s="854" t="e">
        <f>CH34-CL34/$CM$26*100</f>
        <v>#DIV/0!</v>
      </c>
      <c r="CQ34" s="852"/>
      <c r="CR34" s="852"/>
      <c r="CS34" s="852"/>
      <c r="CT34" s="359">
        <f>_xlfn.XLOOKUP(0.2,CP33:CP126,CP33:CP126,0,-1)</f>
        <v>0</v>
      </c>
      <c r="CU34" s="320" t="e">
        <f>_xlfn.XLOOKUP(0.2,CP33:CP126,CP33:CP126,0,1)</f>
        <v>#DIV/0!</v>
      </c>
      <c r="CV34" s="320">
        <f>_xlfn.XLOOKUP(0.2,CP33:CP126,CL33:CL126,0,-1)</f>
        <v>0</v>
      </c>
      <c r="CW34" s="360">
        <f>_xlfn.XLOOKUP(0.2,CP33:CP126,CL33:CL126,0,1)</f>
        <v>0</v>
      </c>
      <c r="CX34" s="374"/>
      <c r="CY34" s="328"/>
      <c r="CZ34" s="221"/>
      <c r="DA34" s="221"/>
      <c r="DB34" s="221"/>
      <c r="DC34" s="221"/>
      <c r="DD34" s="221"/>
      <c r="DE34" s="221"/>
      <c r="DF34" s="221"/>
      <c r="DG34" s="221"/>
      <c r="DH34" s="221"/>
      <c r="DI34" s="221"/>
      <c r="DJ34" s="221"/>
      <c r="DK34" s="221"/>
      <c r="DL34" s="221"/>
      <c r="DM34" s="221"/>
      <c r="DN34" s="257"/>
      <c r="DO34" s="374"/>
      <c r="DP34" s="886"/>
      <c r="DQ34" s="852"/>
      <c r="DR34" s="852"/>
      <c r="DS34" s="853"/>
      <c r="DT34" s="886"/>
      <c r="DU34" s="852"/>
      <c r="DV34" s="852"/>
      <c r="DW34" s="853"/>
      <c r="DX34" s="854" t="e">
        <f>DP34-DT34/$DU$26*100</f>
        <v>#DIV/0!</v>
      </c>
      <c r="DY34" s="852"/>
      <c r="DZ34" s="852"/>
      <c r="EA34" s="852"/>
      <c r="EB34" s="359">
        <f>_xlfn.XLOOKUP(0.2,DX33:DX126,DX33:DX126,0,-1)</f>
        <v>0</v>
      </c>
      <c r="EC34" s="320" t="e">
        <f>_xlfn.XLOOKUP(0.2,DX33:DX126,DX33:DX126,0,1)</f>
        <v>#DIV/0!</v>
      </c>
      <c r="ED34" s="320">
        <f>_xlfn.XLOOKUP(0.2,DX33:DX126,DT33:DT126,0,-1)</f>
        <v>0</v>
      </c>
      <c r="EE34" s="360">
        <f>_xlfn.XLOOKUP(0.2,DX33:DX126,DT33:DT126,0,1)</f>
        <v>0</v>
      </c>
      <c r="EF34" s="374"/>
      <c r="EG34" s="886"/>
      <c r="EH34" s="852"/>
      <c r="EI34" s="852"/>
      <c r="EJ34" s="853"/>
      <c r="EK34" s="886"/>
      <c r="EL34" s="852"/>
      <c r="EM34" s="852"/>
      <c r="EN34" s="853"/>
      <c r="EO34" s="854" t="e">
        <f>EG34-EK34/$DU$26*100</f>
        <v>#DIV/0!</v>
      </c>
      <c r="EP34" s="852"/>
      <c r="EQ34" s="852"/>
      <c r="ER34" s="852"/>
      <c r="ES34" s="359">
        <f>_xlfn.XLOOKUP(0.2,EO33:EO126,EO33:EO126,0,-1)</f>
        <v>0</v>
      </c>
      <c r="ET34" s="320" t="e">
        <f>_xlfn.XLOOKUP(0.2,EO33:EO126,EO33:EO126,0,1)</f>
        <v>#DIV/0!</v>
      </c>
      <c r="EU34" s="320">
        <f>_xlfn.XLOOKUP(0.2,EO33:EO126,EK33:EK126,0,-1)</f>
        <v>0</v>
      </c>
      <c r="EV34" s="360">
        <f>_xlfn.XLOOKUP(0.2,EO33:EO126,EK33:EK126,0,1)</f>
        <v>0</v>
      </c>
      <c r="EW34" s="374"/>
    </row>
    <row r="35" spans="1:153" s="124" customFormat="1" ht="12.75" customHeight="1" x14ac:dyDescent="0.2">
      <c r="A35" s="328"/>
      <c r="B35" s="221"/>
      <c r="C35" s="221"/>
      <c r="D35" s="221"/>
      <c r="E35" s="221"/>
      <c r="F35" s="221"/>
      <c r="G35" s="221"/>
      <c r="H35" s="221"/>
      <c r="I35" s="221"/>
      <c r="J35" s="221"/>
      <c r="K35" s="221"/>
      <c r="L35" s="221"/>
      <c r="M35" s="221"/>
      <c r="N35" s="221"/>
      <c r="O35" s="221"/>
      <c r="P35" s="257"/>
      <c r="Q35" s="374"/>
      <c r="R35" s="886">
        <v>0.151918</v>
      </c>
      <c r="S35" s="852"/>
      <c r="T35" s="852"/>
      <c r="U35" s="853"/>
      <c r="V35" s="886">
        <v>106.3426</v>
      </c>
      <c r="W35" s="852"/>
      <c r="X35" s="852"/>
      <c r="Y35" s="853"/>
      <c r="Z35" s="854">
        <f t="shared" si="0"/>
        <v>0</v>
      </c>
      <c r="AA35" s="852"/>
      <c r="AB35" s="852"/>
      <c r="AC35" s="853"/>
      <c r="AD35" s="511">
        <v>0.2</v>
      </c>
      <c r="AE35" s="512">
        <v>0</v>
      </c>
      <c r="AF35" s="512"/>
      <c r="AG35" s="513"/>
      <c r="AH35" s="374"/>
      <c r="AI35" s="886">
        <v>0.151918</v>
      </c>
      <c r="AJ35" s="852"/>
      <c r="AK35" s="852"/>
      <c r="AL35" s="853"/>
      <c r="AM35" s="886">
        <v>106.3426</v>
      </c>
      <c r="AN35" s="852"/>
      <c r="AO35" s="852"/>
      <c r="AP35" s="853"/>
      <c r="AQ35" s="854">
        <f t="shared" ref="AQ35:AQ98" si="1">AI35-AM35/$AN$26*100</f>
        <v>0</v>
      </c>
      <c r="AR35" s="852"/>
      <c r="AS35" s="852"/>
      <c r="AT35" s="853"/>
      <c r="AU35" s="361">
        <v>0.2</v>
      </c>
      <c r="AV35" s="319">
        <v>0</v>
      </c>
      <c r="AW35" s="319"/>
      <c r="AX35" s="362"/>
      <c r="AY35" s="374"/>
      <c r="AZ35" s="328"/>
      <c r="BA35" s="221"/>
      <c r="BB35" s="221"/>
      <c r="BC35" s="221"/>
      <c r="BD35" s="221"/>
      <c r="BE35" s="221"/>
      <c r="BF35" s="221"/>
      <c r="BG35" s="221"/>
      <c r="BH35" s="221"/>
      <c r="BI35" s="221"/>
      <c r="BJ35" s="221"/>
      <c r="BK35" s="221"/>
      <c r="BL35" s="221"/>
      <c r="BM35" s="221"/>
      <c r="BN35" s="221"/>
      <c r="BO35" s="257"/>
      <c r="BP35" s="374"/>
      <c r="BQ35" s="886"/>
      <c r="BR35" s="852"/>
      <c r="BS35" s="852"/>
      <c r="BT35" s="853"/>
      <c r="BU35" s="886"/>
      <c r="BV35" s="852"/>
      <c r="BW35" s="852"/>
      <c r="BX35" s="853"/>
      <c r="BY35" s="854" t="e">
        <f t="shared" ref="BY35:BY98" si="2">BQ35-BU35/$BV$26*100</f>
        <v>#DIV/0!</v>
      </c>
      <c r="BZ35" s="852"/>
      <c r="CA35" s="852"/>
      <c r="CB35" s="852"/>
      <c r="CC35" s="361">
        <v>0.2</v>
      </c>
      <c r="CD35" s="319">
        <v>0</v>
      </c>
      <c r="CE35" s="319"/>
      <c r="CF35" s="362"/>
      <c r="CG35" s="374"/>
      <c r="CH35" s="886"/>
      <c r="CI35" s="852"/>
      <c r="CJ35" s="852"/>
      <c r="CK35" s="853"/>
      <c r="CL35" s="886"/>
      <c r="CM35" s="852"/>
      <c r="CN35" s="852"/>
      <c r="CO35" s="853"/>
      <c r="CP35" s="854" t="e">
        <f t="shared" ref="CP35:CP98" si="3">CH35-CL35/$CM$26*100</f>
        <v>#DIV/0!</v>
      </c>
      <c r="CQ35" s="852"/>
      <c r="CR35" s="852"/>
      <c r="CS35" s="852"/>
      <c r="CT35" s="361">
        <v>0.2</v>
      </c>
      <c r="CU35" s="319">
        <v>0</v>
      </c>
      <c r="CV35" s="319"/>
      <c r="CW35" s="362"/>
      <c r="CX35" s="374"/>
      <c r="CY35" s="328"/>
      <c r="CZ35" s="221"/>
      <c r="DA35" s="221"/>
      <c r="DB35" s="221"/>
      <c r="DC35" s="221"/>
      <c r="DD35" s="221"/>
      <c r="DE35" s="221"/>
      <c r="DF35" s="221"/>
      <c r="DG35" s="221"/>
      <c r="DH35" s="221"/>
      <c r="DI35" s="221"/>
      <c r="DJ35" s="221"/>
      <c r="DK35" s="221"/>
      <c r="DL35" s="221"/>
      <c r="DM35" s="221"/>
      <c r="DN35" s="257"/>
      <c r="DO35" s="374"/>
      <c r="DP35" s="886"/>
      <c r="DQ35" s="852"/>
      <c r="DR35" s="852"/>
      <c r="DS35" s="853"/>
      <c r="DT35" s="886"/>
      <c r="DU35" s="852"/>
      <c r="DV35" s="852"/>
      <c r="DW35" s="853"/>
      <c r="DX35" s="854" t="e">
        <f t="shared" ref="DX35:DX98" si="4">DP35-DT35/$DU$26*100</f>
        <v>#DIV/0!</v>
      </c>
      <c r="DY35" s="852"/>
      <c r="DZ35" s="852"/>
      <c r="EA35" s="852"/>
      <c r="EB35" s="361">
        <v>0.2</v>
      </c>
      <c r="EC35" s="319">
        <v>0</v>
      </c>
      <c r="ED35" s="319"/>
      <c r="EE35" s="362"/>
      <c r="EF35" s="374"/>
      <c r="EG35" s="886"/>
      <c r="EH35" s="852"/>
      <c r="EI35" s="852"/>
      <c r="EJ35" s="853"/>
      <c r="EK35" s="886"/>
      <c r="EL35" s="852"/>
      <c r="EM35" s="852"/>
      <c r="EN35" s="853"/>
      <c r="EO35" s="854" t="e">
        <f t="shared" ref="EO35:EO98" si="5">EG35-EK35/$DU$26*100</f>
        <v>#DIV/0!</v>
      </c>
      <c r="EP35" s="852"/>
      <c r="EQ35" s="852"/>
      <c r="ER35" s="852"/>
      <c r="ES35" s="361">
        <v>0.2</v>
      </c>
      <c r="ET35" s="319">
        <v>0</v>
      </c>
      <c r="EU35" s="319"/>
      <c r="EV35" s="362"/>
      <c r="EW35" s="374"/>
    </row>
    <row r="36" spans="1:153" s="124" customFormat="1" ht="12.75" customHeight="1" x14ac:dyDescent="0.2">
      <c r="A36" s="328"/>
      <c r="B36" s="221"/>
      <c r="C36" s="221"/>
      <c r="D36" s="221"/>
      <c r="E36" s="221"/>
      <c r="F36" s="221"/>
      <c r="G36" s="221"/>
      <c r="H36" s="221"/>
      <c r="I36" s="221"/>
      <c r="J36" s="221"/>
      <c r="K36" s="221"/>
      <c r="L36" s="221"/>
      <c r="M36" s="221"/>
      <c r="N36" s="221"/>
      <c r="O36" s="221"/>
      <c r="P36" s="257"/>
      <c r="Q36" s="374"/>
      <c r="R36" s="886">
        <v>0.22247</v>
      </c>
      <c r="S36" s="852"/>
      <c r="T36" s="852"/>
      <c r="U36" s="853"/>
      <c r="V36" s="886">
        <v>155.72900000000001</v>
      </c>
      <c r="W36" s="852"/>
      <c r="X36" s="852"/>
      <c r="Y36" s="853"/>
      <c r="Z36" s="854">
        <f t="shared" si="0"/>
        <v>0</v>
      </c>
      <c r="AA36" s="852"/>
      <c r="AB36" s="852"/>
      <c r="AC36" s="853"/>
      <c r="AD36" s="511">
        <f>AE36/W26*100</f>
        <v>0.37230000000000013</v>
      </c>
      <c r="AE36" s="512">
        <v>260.61</v>
      </c>
      <c r="AF36" s="512"/>
      <c r="AG36" s="513"/>
      <c r="AH36" s="374"/>
      <c r="AI36" s="886">
        <v>0.22247</v>
      </c>
      <c r="AJ36" s="852"/>
      <c r="AK36" s="852"/>
      <c r="AL36" s="853"/>
      <c r="AM36" s="886">
        <v>155.72900000000001</v>
      </c>
      <c r="AN36" s="852"/>
      <c r="AO36" s="852"/>
      <c r="AP36" s="853"/>
      <c r="AQ36" s="854">
        <f t="shared" si="1"/>
        <v>0</v>
      </c>
      <c r="AR36" s="852"/>
      <c r="AS36" s="852"/>
      <c r="AT36" s="853"/>
      <c r="AU36" s="361">
        <f>AV36/AN26*100</f>
        <v>0.37230000000000013</v>
      </c>
      <c r="AV36" s="319">
        <v>260.61</v>
      </c>
      <c r="AW36" s="319"/>
      <c r="AX36" s="362"/>
      <c r="AY36" s="374"/>
      <c r="AZ36" s="328"/>
      <c r="BA36" s="221"/>
      <c r="BB36" s="221"/>
      <c r="BC36" s="221"/>
      <c r="BD36" s="221"/>
      <c r="BE36" s="221"/>
      <c r="BF36" s="221"/>
      <c r="BG36" s="221"/>
      <c r="BH36" s="221"/>
      <c r="BI36" s="221"/>
      <c r="BJ36" s="221"/>
      <c r="BK36" s="221"/>
      <c r="BL36" s="221"/>
      <c r="BM36" s="221"/>
      <c r="BN36" s="221"/>
      <c r="BO36" s="257"/>
      <c r="BP36" s="374"/>
      <c r="BQ36" s="886"/>
      <c r="BR36" s="852"/>
      <c r="BS36" s="852"/>
      <c r="BT36" s="853"/>
      <c r="BU36" s="886"/>
      <c r="BV36" s="852"/>
      <c r="BW36" s="852"/>
      <c r="BX36" s="853"/>
      <c r="BY36" s="854" t="e">
        <f t="shared" si="2"/>
        <v>#DIV/0!</v>
      </c>
      <c r="BZ36" s="852"/>
      <c r="CA36" s="852"/>
      <c r="CB36" s="852"/>
      <c r="CC36" s="361" t="e">
        <f>CD36/BV26*100</f>
        <v>#DIV/0!</v>
      </c>
      <c r="CD36" s="319">
        <v>260.61</v>
      </c>
      <c r="CE36" s="319"/>
      <c r="CF36" s="362"/>
      <c r="CG36" s="374"/>
      <c r="CH36" s="886"/>
      <c r="CI36" s="852"/>
      <c r="CJ36" s="852"/>
      <c r="CK36" s="853"/>
      <c r="CL36" s="886"/>
      <c r="CM36" s="852"/>
      <c r="CN36" s="852"/>
      <c r="CO36" s="853"/>
      <c r="CP36" s="854" t="e">
        <f t="shared" si="3"/>
        <v>#DIV/0!</v>
      </c>
      <c r="CQ36" s="852"/>
      <c r="CR36" s="852"/>
      <c r="CS36" s="852"/>
      <c r="CT36" s="361" t="e">
        <f>CU36/CM26*100</f>
        <v>#DIV/0!</v>
      </c>
      <c r="CU36" s="319">
        <v>260.61</v>
      </c>
      <c r="CV36" s="319"/>
      <c r="CW36" s="362"/>
      <c r="CX36" s="374"/>
      <c r="CY36" s="328"/>
      <c r="CZ36" s="221"/>
      <c r="DA36" s="221"/>
      <c r="DB36" s="221"/>
      <c r="DC36" s="221"/>
      <c r="DD36" s="221"/>
      <c r="DE36" s="221"/>
      <c r="DF36" s="221"/>
      <c r="DG36" s="221"/>
      <c r="DH36" s="221"/>
      <c r="DI36" s="221"/>
      <c r="DJ36" s="221"/>
      <c r="DK36" s="221"/>
      <c r="DL36" s="221"/>
      <c r="DM36" s="221"/>
      <c r="DN36" s="257"/>
      <c r="DO36" s="374"/>
      <c r="DP36" s="886"/>
      <c r="DQ36" s="852"/>
      <c r="DR36" s="852"/>
      <c r="DS36" s="853"/>
      <c r="DT36" s="886"/>
      <c r="DU36" s="852"/>
      <c r="DV36" s="852"/>
      <c r="DW36" s="853"/>
      <c r="DX36" s="854" t="e">
        <f t="shared" si="4"/>
        <v>#DIV/0!</v>
      </c>
      <c r="DY36" s="852"/>
      <c r="DZ36" s="852"/>
      <c r="EA36" s="852"/>
      <c r="EB36" s="361" t="e">
        <f>EC36/DU26*100</f>
        <v>#DIV/0!</v>
      </c>
      <c r="EC36" s="319">
        <v>260.61</v>
      </c>
      <c r="ED36" s="319"/>
      <c r="EE36" s="362"/>
      <c r="EF36" s="374"/>
      <c r="EG36" s="886"/>
      <c r="EH36" s="852"/>
      <c r="EI36" s="852"/>
      <c r="EJ36" s="853"/>
      <c r="EK36" s="886"/>
      <c r="EL36" s="852"/>
      <c r="EM36" s="852"/>
      <c r="EN36" s="853"/>
      <c r="EO36" s="854" t="e">
        <f t="shared" si="5"/>
        <v>#DIV/0!</v>
      </c>
      <c r="EP36" s="852"/>
      <c r="EQ36" s="852"/>
      <c r="ER36" s="852"/>
      <c r="ES36" s="361" t="e">
        <f>ET36/EL26*100</f>
        <v>#DIV/0!</v>
      </c>
      <c r="ET36" s="319">
        <v>260.61</v>
      </c>
      <c r="EU36" s="319"/>
      <c r="EV36" s="362"/>
      <c r="EW36" s="374"/>
    </row>
    <row r="37" spans="1:153" s="124" customFormat="1" ht="12.75" customHeight="1" x14ac:dyDescent="0.2">
      <c r="A37" s="328"/>
      <c r="B37" s="221"/>
      <c r="C37" s="221"/>
      <c r="D37" s="221"/>
      <c r="E37" s="221"/>
      <c r="F37" s="221"/>
      <c r="G37" s="221"/>
      <c r="H37" s="221"/>
      <c r="I37" s="221"/>
      <c r="J37" s="221"/>
      <c r="K37" s="221"/>
      <c r="L37" s="221"/>
      <c r="M37" s="221"/>
      <c r="N37" s="221"/>
      <c r="O37" s="221"/>
      <c r="P37" s="257"/>
      <c r="Q37" s="374"/>
      <c r="R37" s="886">
        <v>0.24909500000000001</v>
      </c>
      <c r="S37" s="852"/>
      <c r="T37" s="852"/>
      <c r="U37" s="853"/>
      <c r="V37" s="886">
        <v>174.3665</v>
      </c>
      <c r="W37" s="852"/>
      <c r="X37" s="852"/>
      <c r="Y37" s="853"/>
      <c r="Z37" s="854">
        <f t="shared" si="0"/>
        <v>0</v>
      </c>
      <c r="AA37" s="852"/>
      <c r="AB37" s="852"/>
      <c r="AC37" s="853"/>
      <c r="AD37" s="511">
        <f>AD36*1.1</f>
        <v>0.40953000000000017</v>
      </c>
      <c r="AE37" s="512">
        <f>AE36*1.1</f>
        <v>286.67100000000005</v>
      </c>
      <c r="AF37" s="512"/>
      <c r="AG37" s="513"/>
      <c r="AH37" s="374"/>
      <c r="AI37" s="886">
        <v>0.24909500000000001</v>
      </c>
      <c r="AJ37" s="852"/>
      <c r="AK37" s="852"/>
      <c r="AL37" s="853"/>
      <c r="AM37" s="886">
        <v>174.3665</v>
      </c>
      <c r="AN37" s="852"/>
      <c r="AO37" s="852"/>
      <c r="AP37" s="853"/>
      <c r="AQ37" s="854">
        <f t="shared" si="1"/>
        <v>0</v>
      </c>
      <c r="AR37" s="852"/>
      <c r="AS37" s="852"/>
      <c r="AT37" s="853"/>
      <c r="AU37" s="361">
        <f t="shared" ref="AU37:AV37" si="6">AU36*1.1</f>
        <v>0.40953000000000017</v>
      </c>
      <c r="AV37" s="319">
        <f t="shared" si="6"/>
        <v>286.67100000000005</v>
      </c>
      <c r="AW37" s="319"/>
      <c r="AX37" s="362"/>
      <c r="AY37" s="374"/>
      <c r="AZ37" s="328"/>
      <c r="BA37" s="221"/>
      <c r="BB37" s="221"/>
      <c r="BC37" s="221"/>
      <c r="BD37" s="221"/>
      <c r="BE37" s="221"/>
      <c r="BF37" s="221"/>
      <c r="BG37" s="221"/>
      <c r="BH37" s="221"/>
      <c r="BI37" s="221"/>
      <c r="BJ37" s="221"/>
      <c r="BK37" s="221"/>
      <c r="BL37" s="221"/>
      <c r="BM37" s="221"/>
      <c r="BN37" s="221"/>
      <c r="BO37" s="257"/>
      <c r="BP37" s="374"/>
      <c r="BQ37" s="886"/>
      <c r="BR37" s="852"/>
      <c r="BS37" s="852"/>
      <c r="BT37" s="853"/>
      <c r="BU37" s="886"/>
      <c r="BV37" s="852"/>
      <c r="BW37" s="852"/>
      <c r="BX37" s="853"/>
      <c r="BY37" s="854" t="e">
        <f t="shared" si="2"/>
        <v>#DIV/0!</v>
      </c>
      <c r="BZ37" s="852"/>
      <c r="CA37" s="852"/>
      <c r="CB37" s="852"/>
      <c r="CC37" s="361" t="e">
        <f t="shared" ref="CC37:CD37" si="7">CC36*1.1</f>
        <v>#DIV/0!</v>
      </c>
      <c r="CD37" s="319">
        <f t="shared" si="7"/>
        <v>286.67100000000005</v>
      </c>
      <c r="CE37" s="319"/>
      <c r="CF37" s="362"/>
      <c r="CG37" s="374"/>
      <c r="CH37" s="886"/>
      <c r="CI37" s="852"/>
      <c r="CJ37" s="852"/>
      <c r="CK37" s="853"/>
      <c r="CL37" s="886"/>
      <c r="CM37" s="852"/>
      <c r="CN37" s="852"/>
      <c r="CO37" s="853"/>
      <c r="CP37" s="854" t="e">
        <f t="shared" si="3"/>
        <v>#DIV/0!</v>
      </c>
      <c r="CQ37" s="852"/>
      <c r="CR37" s="852"/>
      <c r="CS37" s="852"/>
      <c r="CT37" s="361" t="e">
        <f t="shared" ref="CT37:CU37" si="8">CT36*1.1</f>
        <v>#DIV/0!</v>
      </c>
      <c r="CU37" s="319">
        <f t="shared" si="8"/>
        <v>286.67100000000005</v>
      </c>
      <c r="CV37" s="319"/>
      <c r="CW37" s="362"/>
      <c r="CX37" s="374"/>
      <c r="CY37" s="328"/>
      <c r="CZ37" s="221"/>
      <c r="DA37" s="221"/>
      <c r="DB37" s="221"/>
      <c r="DC37" s="221"/>
      <c r="DD37" s="221"/>
      <c r="DE37" s="221"/>
      <c r="DF37" s="221"/>
      <c r="DG37" s="221"/>
      <c r="DH37" s="221"/>
      <c r="DI37" s="221"/>
      <c r="DJ37" s="221"/>
      <c r="DK37" s="221"/>
      <c r="DL37" s="221"/>
      <c r="DM37" s="221"/>
      <c r="DN37" s="257"/>
      <c r="DO37" s="374"/>
      <c r="DP37" s="886"/>
      <c r="DQ37" s="852"/>
      <c r="DR37" s="852"/>
      <c r="DS37" s="853"/>
      <c r="DT37" s="886"/>
      <c r="DU37" s="852"/>
      <c r="DV37" s="852"/>
      <c r="DW37" s="853"/>
      <c r="DX37" s="854" t="e">
        <f t="shared" si="4"/>
        <v>#DIV/0!</v>
      </c>
      <c r="DY37" s="852"/>
      <c r="DZ37" s="852"/>
      <c r="EA37" s="852"/>
      <c r="EB37" s="361" t="e">
        <f t="shared" ref="EB37:EC37" si="9">EB36*1.1</f>
        <v>#DIV/0!</v>
      </c>
      <c r="EC37" s="319">
        <f t="shared" si="9"/>
        <v>286.67100000000005</v>
      </c>
      <c r="ED37" s="319"/>
      <c r="EE37" s="362"/>
      <c r="EF37" s="374"/>
      <c r="EG37" s="886"/>
      <c r="EH37" s="852"/>
      <c r="EI37" s="852"/>
      <c r="EJ37" s="853"/>
      <c r="EK37" s="886"/>
      <c r="EL37" s="852"/>
      <c r="EM37" s="852"/>
      <c r="EN37" s="853"/>
      <c r="EO37" s="854" t="e">
        <f t="shared" si="5"/>
        <v>#DIV/0!</v>
      </c>
      <c r="EP37" s="852"/>
      <c r="EQ37" s="852"/>
      <c r="ER37" s="852"/>
      <c r="ES37" s="361" t="e">
        <f t="shared" ref="ES37:ET37" si="10">ES36*1.1</f>
        <v>#DIV/0!</v>
      </c>
      <c r="ET37" s="319">
        <f t="shared" si="10"/>
        <v>286.67100000000005</v>
      </c>
      <c r="EU37" s="319"/>
      <c r="EV37" s="362"/>
      <c r="EW37" s="374"/>
    </row>
    <row r="38" spans="1:153" s="124" customFormat="1" ht="12.75" customHeight="1" x14ac:dyDescent="0.2">
      <c r="A38" s="328"/>
      <c r="B38" s="221"/>
      <c r="C38" s="221"/>
      <c r="D38" s="221"/>
      <c r="E38" s="221"/>
      <c r="F38" s="221"/>
      <c r="G38" s="221"/>
      <c r="H38" s="221"/>
      <c r="I38" s="221"/>
      <c r="J38" s="221"/>
      <c r="K38" s="221"/>
      <c r="L38" s="221"/>
      <c r="M38" s="221"/>
      <c r="N38" s="221"/>
      <c r="O38" s="221"/>
      <c r="P38" s="257"/>
      <c r="Q38" s="374"/>
      <c r="R38" s="886">
        <v>0.30434099999999997</v>
      </c>
      <c r="S38" s="852"/>
      <c r="T38" s="852"/>
      <c r="U38" s="853"/>
      <c r="V38" s="886">
        <v>213.03869999999998</v>
      </c>
      <c r="W38" s="852"/>
      <c r="X38" s="852"/>
      <c r="Y38" s="853"/>
      <c r="Z38" s="854">
        <f t="shared" si="0"/>
        <v>0</v>
      </c>
      <c r="AA38" s="852"/>
      <c r="AB38" s="852"/>
      <c r="AC38" s="853"/>
      <c r="AD38" s="500"/>
      <c r="AE38" s="501"/>
      <c r="AF38" s="501"/>
      <c r="AG38" s="502"/>
      <c r="AH38" s="374"/>
      <c r="AI38" s="886">
        <v>0.30434099999999997</v>
      </c>
      <c r="AJ38" s="852"/>
      <c r="AK38" s="852"/>
      <c r="AL38" s="853"/>
      <c r="AM38" s="886">
        <v>213.03869999999998</v>
      </c>
      <c r="AN38" s="852"/>
      <c r="AO38" s="852"/>
      <c r="AP38" s="853"/>
      <c r="AQ38" s="854">
        <f t="shared" si="1"/>
        <v>0</v>
      </c>
      <c r="AR38" s="852"/>
      <c r="AS38" s="852"/>
      <c r="AT38" s="853"/>
      <c r="AU38" s="363"/>
      <c r="AV38" s="354"/>
      <c r="AW38" s="354"/>
      <c r="AX38" s="364"/>
      <c r="AY38" s="374"/>
      <c r="AZ38" s="328"/>
      <c r="BA38" s="221"/>
      <c r="BB38" s="221"/>
      <c r="BC38" s="221"/>
      <c r="BD38" s="221"/>
      <c r="BE38" s="221"/>
      <c r="BF38" s="221"/>
      <c r="BG38" s="221"/>
      <c r="BH38" s="221"/>
      <c r="BI38" s="221"/>
      <c r="BJ38" s="221"/>
      <c r="BK38" s="221"/>
      <c r="BL38" s="221"/>
      <c r="BM38" s="221"/>
      <c r="BN38" s="221"/>
      <c r="BO38" s="257"/>
      <c r="BP38" s="374"/>
      <c r="BQ38" s="886"/>
      <c r="BR38" s="852"/>
      <c r="BS38" s="852"/>
      <c r="BT38" s="853"/>
      <c r="BU38" s="886"/>
      <c r="BV38" s="852"/>
      <c r="BW38" s="852"/>
      <c r="BX38" s="853"/>
      <c r="BY38" s="854" t="e">
        <f t="shared" si="2"/>
        <v>#DIV/0!</v>
      </c>
      <c r="BZ38" s="852"/>
      <c r="CA38" s="852"/>
      <c r="CB38" s="852"/>
      <c r="CC38" s="363"/>
      <c r="CD38" s="354"/>
      <c r="CE38" s="354"/>
      <c r="CF38" s="364"/>
      <c r="CG38" s="374"/>
      <c r="CH38" s="886"/>
      <c r="CI38" s="852"/>
      <c r="CJ38" s="852"/>
      <c r="CK38" s="853"/>
      <c r="CL38" s="886"/>
      <c r="CM38" s="852"/>
      <c r="CN38" s="852"/>
      <c r="CO38" s="853"/>
      <c r="CP38" s="854" t="e">
        <f t="shared" si="3"/>
        <v>#DIV/0!</v>
      </c>
      <c r="CQ38" s="852"/>
      <c r="CR38" s="852"/>
      <c r="CS38" s="852"/>
      <c r="CT38" s="363"/>
      <c r="CU38" s="354"/>
      <c r="CV38" s="354"/>
      <c r="CW38" s="364"/>
      <c r="CX38" s="374"/>
      <c r="CY38" s="328"/>
      <c r="CZ38" s="221"/>
      <c r="DA38" s="221"/>
      <c r="DB38" s="221"/>
      <c r="DC38" s="221"/>
      <c r="DD38" s="221"/>
      <c r="DE38" s="221"/>
      <c r="DF38" s="221"/>
      <c r="DG38" s="221"/>
      <c r="DH38" s="221"/>
      <c r="DI38" s="221"/>
      <c r="DJ38" s="221"/>
      <c r="DK38" s="221"/>
      <c r="DL38" s="221"/>
      <c r="DM38" s="221"/>
      <c r="DN38" s="257"/>
      <c r="DO38" s="374"/>
      <c r="DP38" s="886"/>
      <c r="DQ38" s="852"/>
      <c r="DR38" s="852"/>
      <c r="DS38" s="853"/>
      <c r="DT38" s="886"/>
      <c r="DU38" s="852"/>
      <c r="DV38" s="852"/>
      <c r="DW38" s="853"/>
      <c r="DX38" s="854" t="e">
        <f t="shared" si="4"/>
        <v>#DIV/0!</v>
      </c>
      <c r="DY38" s="852"/>
      <c r="DZ38" s="852"/>
      <c r="EA38" s="852"/>
      <c r="EB38" s="363"/>
      <c r="EC38" s="354"/>
      <c r="ED38" s="354"/>
      <c r="EE38" s="364"/>
      <c r="EF38" s="374"/>
      <c r="EG38" s="886"/>
      <c r="EH38" s="852"/>
      <c r="EI38" s="852"/>
      <c r="EJ38" s="853"/>
      <c r="EK38" s="886"/>
      <c r="EL38" s="852"/>
      <c r="EM38" s="852"/>
      <c r="EN38" s="853"/>
      <c r="EO38" s="854" t="e">
        <f t="shared" si="5"/>
        <v>#DIV/0!</v>
      </c>
      <c r="EP38" s="852"/>
      <c r="EQ38" s="852"/>
      <c r="ER38" s="852"/>
      <c r="ES38" s="363"/>
      <c r="ET38" s="354"/>
      <c r="EU38" s="354"/>
      <c r="EV38" s="364"/>
      <c r="EW38" s="374"/>
    </row>
    <row r="39" spans="1:153" s="124" customFormat="1" ht="12.75" customHeight="1" x14ac:dyDescent="0.2">
      <c r="A39" s="328"/>
      <c r="B39" s="221"/>
      <c r="C39" s="221"/>
      <c r="D39" s="221"/>
      <c r="E39" s="221"/>
      <c r="F39" s="221"/>
      <c r="G39" s="221"/>
      <c r="H39" s="221"/>
      <c r="I39" s="221"/>
      <c r="J39" s="221"/>
      <c r="K39" s="221"/>
      <c r="L39" s="221"/>
      <c r="M39" s="221"/>
      <c r="N39" s="221"/>
      <c r="O39" s="221"/>
      <c r="P39" s="257"/>
      <c r="Q39" s="374"/>
      <c r="R39" s="886">
        <v>0.37143399999999999</v>
      </c>
      <c r="S39" s="852"/>
      <c r="T39" s="852"/>
      <c r="U39" s="853"/>
      <c r="V39" s="886">
        <v>260.00380000000001</v>
      </c>
      <c r="W39" s="852"/>
      <c r="X39" s="852"/>
      <c r="Y39" s="853"/>
      <c r="Z39" s="854">
        <f t="shared" si="0"/>
        <v>0</v>
      </c>
      <c r="AA39" s="852"/>
      <c r="AB39" s="852"/>
      <c r="AC39" s="853"/>
      <c r="AD39" s="500"/>
      <c r="AE39" s="501"/>
      <c r="AF39" s="501"/>
      <c r="AG39" s="502"/>
      <c r="AH39" s="374"/>
      <c r="AI39" s="886">
        <v>0.37143399999999999</v>
      </c>
      <c r="AJ39" s="852"/>
      <c r="AK39" s="852"/>
      <c r="AL39" s="853"/>
      <c r="AM39" s="886">
        <v>260.00380000000001</v>
      </c>
      <c r="AN39" s="852"/>
      <c r="AO39" s="852"/>
      <c r="AP39" s="853"/>
      <c r="AQ39" s="854">
        <f t="shared" si="1"/>
        <v>0</v>
      </c>
      <c r="AR39" s="852"/>
      <c r="AS39" s="852"/>
      <c r="AT39" s="853"/>
      <c r="AU39" s="363"/>
      <c r="AV39" s="354"/>
      <c r="AW39" s="354"/>
      <c r="AX39" s="364"/>
      <c r="AY39" s="374"/>
      <c r="AZ39" s="328"/>
      <c r="BA39" s="221"/>
      <c r="BB39" s="221"/>
      <c r="BC39" s="221"/>
      <c r="BD39" s="221"/>
      <c r="BE39" s="221"/>
      <c r="BF39" s="221"/>
      <c r="BG39" s="221"/>
      <c r="BH39" s="221"/>
      <c r="BI39" s="221"/>
      <c r="BJ39" s="221"/>
      <c r="BK39" s="221"/>
      <c r="BL39" s="221"/>
      <c r="BM39" s="221"/>
      <c r="BN39" s="221"/>
      <c r="BO39" s="257"/>
      <c r="BP39" s="374"/>
      <c r="BQ39" s="886"/>
      <c r="BR39" s="852"/>
      <c r="BS39" s="852"/>
      <c r="BT39" s="853"/>
      <c r="BU39" s="886"/>
      <c r="BV39" s="852"/>
      <c r="BW39" s="852"/>
      <c r="BX39" s="853"/>
      <c r="BY39" s="854" t="e">
        <f t="shared" si="2"/>
        <v>#DIV/0!</v>
      </c>
      <c r="BZ39" s="852"/>
      <c r="CA39" s="852"/>
      <c r="CB39" s="852"/>
      <c r="CC39" s="363"/>
      <c r="CD39" s="354"/>
      <c r="CE39" s="354"/>
      <c r="CF39" s="364"/>
      <c r="CG39" s="374"/>
      <c r="CH39" s="886"/>
      <c r="CI39" s="852"/>
      <c r="CJ39" s="852"/>
      <c r="CK39" s="853"/>
      <c r="CL39" s="886"/>
      <c r="CM39" s="852"/>
      <c r="CN39" s="852"/>
      <c r="CO39" s="853"/>
      <c r="CP39" s="854" t="e">
        <f t="shared" si="3"/>
        <v>#DIV/0!</v>
      </c>
      <c r="CQ39" s="852"/>
      <c r="CR39" s="852"/>
      <c r="CS39" s="852"/>
      <c r="CT39" s="363"/>
      <c r="CU39" s="354"/>
      <c r="CV39" s="354"/>
      <c r="CW39" s="364"/>
      <c r="CX39" s="374"/>
      <c r="CY39" s="328"/>
      <c r="CZ39" s="221"/>
      <c r="DA39" s="221"/>
      <c r="DB39" s="221"/>
      <c r="DC39" s="221"/>
      <c r="DD39" s="221"/>
      <c r="DE39" s="221"/>
      <c r="DF39" s="221"/>
      <c r="DG39" s="221"/>
      <c r="DH39" s="221"/>
      <c r="DI39" s="221"/>
      <c r="DJ39" s="221"/>
      <c r="DK39" s="221"/>
      <c r="DL39" s="221"/>
      <c r="DM39" s="221"/>
      <c r="DN39" s="257"/>
      <c r="DO39" s="374"/>
      <c r="DP39" s="886"/>
      <c r="DQ39" s="852"/>
      <c r="DR39" s="852"/>
      <c r="DS39" s="853"/>
      <c r="DT39" s="886"/>
      <c r="DU39" s="852"/>
      <c r="DV39" s="852"/>
      <c r="DW39" s="853"/>
      <c r="DX39" s="854" t="e">
        <f t="shared" si="4"/>
        <v>#DIV/0!</v>
      </c>
      <c r="DY39" s="852"/>
      <c r="DZ39" s="852"/>
      <c r="EA39" s="852"/>
      <c r="EB39" s="363"/>
      <c r="EC39" s="354"/>
      <c r="ED39" s="354"/>
      <c r="EE39" s="364"/>
      <c r="EF39" s="374"/>
      <c r="EG39" s="886"/>
      <c r="EH39" s="852"/>
      <c r="EI39" s="852"/>
      <c r="EJ39" s="853"/>
      <c r="EK39" s="886"/>
      <c r="EL39" s="852"/>
      <c r="EM39" s="852"/>
      <c r="EN39" s="853"/>
      <c r="EO39" s="854" t="e">
        <f t="shared" si="5"/>
        <v>#DIV/0!</v>
      </c>
      <c r="EP39" s="852"/>
      <c r="EQ39" s="852"/>
      <c r="ER39" s="852"/>
      <c r="ES39" s="363"/>
      <c r="ET39" s="354"/>
      <c r="EU39" s="354"/>
      <c r="EV39" s="364"/>
      <c r="EW39" s="374"/>
    </row>
    <row r="40" spans="1:153" s="124" customFormat="1" ht="12.75" customHeight="1" x14ac:dyDescent="0.2">
      <c r="A40" s="328"/>
      <c r="B40" s="221"/>
      <c r="C40" s="221"/>
      <c r="D40" s="221"/>
      <c r="E40" s="221"/>
      <c r="F40" s="221"/>
      <c r="G40" s="221"/>
      <c r="H40" s="221"/>
      <c r="I40" s="221"/>
      <c r="J40" s="221"/>
      <c r="K40" s="221"/>
      <c r="L40" s="221"/>
      <c r="M40" s="221"/>
      <c r="N40" s="221"/>
      <c r="O40" s="221"/>
      <c r="P40" s="257"/>
      <c r="Q40" s="374"/>
      <c r="R40" s="886">
        <v>0.44195499999999999</v>
      </c>
      <c r="S40" s="852"/>
      <c r="T40" s="852"/>
      <c r="U40" s="853"/>
      <c r="V40" s="886">
        <v>260.21536300000002</v>
      </c>
      <c r="W40" s="852"/>
      <c r="X40" s="852"/>
      <c r="Y40" s="853"/>
      <c r="Z40" s="854">
        <f t="shared" si="0"/>
        <v>7.0218767142857019E-2</v>
      </c>
      <c r="AA40" s="852"/>
      <c r="AB40" s="852"/>
      <c r="AC40" s="853"/>
      <c r="AD40" s="500"/>
      <c r="AE40" s="501"/>
      <c r="AF40" s="501"/>
      <c r="AG40" s="502"/>
      <c r="AH40" s="374"/>
      <c r="AI40" s="886">
        <v>0.44195499999999999</v>
      </c>
      <c r="AJ40" s="852"/>
      <c r="AK40" s="852"/>
      <c r="AL40" s="853"/>
      <c r="AM40" s="886">
        <v>260.21536300000002</v>
      </c>
      <c r="AN40" s="852"/>
      <c r="AO40" s="852"/>
      <c r="AP40" s="853"/>
      <c r="AQ40" s="854">
        <f>AI40-AM40/$AN$26*100</f>
        <v>7.0218767142857019E-2</v>
      </c>
      <c r="AR40" s="852"/>
      <c r="AS40" s="852"/>
      <c r="AT40" s="853"/>
      <c r="AU40" s="363"/>
      <c r="AV40" s="354"/>
      <c r="AW40" s="354"/>
      <c r="AX40" s="364"/>
      <c r="AY40" s="374"/>
      <c r="AZ40" s="328"/>
      <c r="BA40" s="221"/>
      <c r="BB40" s="221"/>
      <c r="BC40" s="221"/>
      <c r="BD40" s="221"/>
      <c r="BE40" s="221"/>
      <c r="BF40" s="221"/>
      <c r="BG40" s="221"/>
      <c r="BH40" s="221"/>
      <c r="BI40" s="221"/>
      <c r="BJ40" s="221"/>
      <c r="BK40" s="221"/>
      <c r="BL40" s="221"/>
      <c r="BM40" s="221"/>
      <c r="BN40" s="221"/>
      <c r="BO40" s="257"/>
      <c r="BP40" s="374"/>
      <c r="BQ40" s="886"/>
      <c r="BR40" s="852"/>
      <c r="BS40" s="852"/>
      <c r="BT40" s="853"/>
      <c r="BU40" s="886"/>
      <c r="BV40" s="852"/>
      <c r="BW40" s="852"/>
      <c r="BX40" s="853"/>
      <c r="BY40" s="854" t="e">
        <f t="shared" si="2"/>
        <v>#DIV/0!</v>
      </c>
      <c r="BZ40" s="852"/>
      <c r="CA40" s="852"/>
      <c r="CB40" s="852"/>
      <c r="CC40" s="363"/>
      <c r="CD40" s="354"/>
      <c r="CE40" s="354"/>
      <c r="CF40" s="364"/>
      <c r="CG40" s="374"/>
      <c r="CH40" s="886"/>
      <c r="CI40" s="852"/>
      <c r="CJ40" s="852"/>
      <c r="CK40" s="853"/>
      <c r="CL40" s="886"/>
      <c r="CM40" s="852"/>
      <c r="CN40" s="852"/>
      <c r="CO40" s="853"/>
      <c r="CP40" s="854" t="e">
        <f t="shared" si="3"/>
        <v>#DIV/0!</v>
      </c>
      <c r="CQ40" s="852"/>
      <c r="CR40" s="852"/>
      <c r="CS40" s="852"/>
      <c r="CT40" s="363"/>
      <c r="CU40" s="354"/>
      <c r="CV40" s="354"/>
      <c r="CW40" s="364"/>
      <c r="CX40" s="374"/>
      <c r="CY40" s="328"/>
      <c r="CZ40" s="221"/>
      <c r="DA40" s="221"/>
      <c r="DB40" s="221"/>
      <c r="DC40" s="221"/>
      <c r="DD40" s="221"/>
      <c r="DE40" s="221"/>
      <c r="DF40" s="221"/>
      <c r="DG40" s="221"/>
      <c r="DH40" s="221"/>
      <c r="DI40" s="221"/>
      <c r="DJ40" s="221"/>
      <c r="DK40" s="221"/>
      <c r="DL40" s="221"/>
      <c r="DM40" s="221"/>
      <c r="DN40" s="257"/>
      <c r="DO40" s="374"/>
      <c r="DP40" s="886"/>
      <c r="DQ40" s="852"/>
      <c r="DR40" s="852"/>
      <c r="DS40" s="853"/>
      <c r="DT40" s="886"/>
      <c r="DU40" s="852"/>
      <c r="DV40" s="852"/>
      <c r="DW40" s="853"/>
      <c r="DX40" s="854" t="e">
        <f t="shared" si="4"/>
        <v>#DIV/0!</v>
      </c>
      <c r="DY40" s="852"/>
      <c r="DZ40" s="852"/>
      <c r="EA40" s="852"/>
      <c r="EB40" s="363"/>
      <c r="EC40" s="354"/>
      <c r="ED40" s="354"/>
      <c r="EE40" s="364"/>
      <c r="EF40" s="374"/>
      <c r="EG40" s="886"/>
      <c r="EH40" s="852"/>
      <c r="EI40" s="852"/>
      <c r="EJ40" s="853"/>
      <c r="EK40" s="886"/>
      <c r="EL40" s="852"/>
      <c r="EM40" s="852"/>
      <c r="EN40" s="853"/>
      <c r="EO40" s="854" t="e">
        <f t="shared" si="5"/>
        <v>#DIV/0!</v>
      </c>
      <c r="EP40" s="852"/>
      <c r="EQ40" s="852"/>
      <c r="ER40" s="852"/>
      <c r="ES40" s="363"/>
      <c r="ET40" s="354"/>
      <c r="EU40" s="354"/>
      <c r="EV40" s="364"/>
      <c r="EW40" s="374"/>
    </row>
    <row r="41" spans="1:153" s="124" customFormat="1" ht="12.75" customHeight="1" thickBot="1" x14ac:dyDescent="0.25">
      <c r="A41" s="328"/>
      <c r="B41" s="221"/>
      <c r="C41" s="221"/>
      <c r="D41" s="221"/>
      <c r="E41" s="221"/>
      <c r="F41" s="221"/>
      <c r="G41" s="221"/>
      <c r="H41" s="221"/>
      <c r="I41" s="221"/>
      <c r="J41" s="221"/>
      <c r="K41" s="221"/>
      <c r="L41" s="221"/>
      <c r="M41" s="221"/>
      <c r="N41" s="221"/>
      <c r="O41" s="221"/>
      <c r="P41" s="257"/>
      <c r="Q41" s="374"/>
      <c r="R41" s="886">
        <v>0.51363099999999995</v>
      </c>
      <c r="S41" s="852"/>
      <c r="T41" s="852"/>
      <c r="U41" s="853"/>
      <c r="V41" s="886">
        <v>260.43039099999999</v>
      </c>
      <c r="W41" s="852"/>
      <c r="X41" s="852"/>
      <c r="Y41" s="853"/>
      <c r="Z41" s="854">
        <f t="shared" si="0"/>
        <v>0.14158758428571416</v>
      </c>
      <c r="AA41" s="852"/>
      <c r="AB41" s="852"/>
      <c r="AC41" s="853"/>
      <c r="AD41" s="365"/>
      <c r="AE41" s="317"/>
      <c r="AF41" s="317"/>
      <c r="AG41" s="347"/>
      <c r="AH41" s="374"/>
      <c r="AI41" s="886">
        <v>0.51363099999999995</v>
      </c>
      <c r="AJ41" s="852"/>
      <c r="AK41" s="852"/>
      <c r="AL41" s="853"/>
      <c r="AM41" s="886">
        <v>260.43039099999999</v>
      </c>
      <c r="AN41" s="852"/>
      <c r="AO41" s="852"/>
      <c r="AP41" s="853"/>
      <c r="AQ41" s="854">
        <f t="shared" si="1"/>
        <v>0.14158758428571416</v>
      </c>
      <c r="AR41" s="852"/>
      <c r="AS41" s="852"/>
      <c r="AT41" s="853"/>
      <c r="AU41" s="365"/>
      <c r="AV41" s="317"/>
      <c r="AW41" s="317"/>
      <c r="AX41" s="347"/>
      <c r="AY41" s="374"/>
      <c r="AZ41" s="328"/>
      <c r="BA41" s="221"/>
      <c r="BB41" s="221"/>
      <c r="BC41" s="221"/>
      <c r="BD41" s="221"/>
      <c r="BE41" s="221"/>
      <c r="BF41" s="221"/>
      <c r="BG41" s="221"/>
      <c r="BH41" s="221"/>
      <c r="BI41" s="221"/>
      <c r="BJ41" s="221"/>
      <c r="BK41" s="221"/>
      <c r="BL41" s="221"/>
      <c r="BM41" s="221"/>
      <c r="BN41" s="221"/>
      <c r="BO41" s="257"/>
      <c r="BP41" s="374"/>
      <c r="BQ41" s="886"/>
      <c r="BR41" s="852"/>
      <c r="BS41" s="852"/>
      <c r="BT41" s="853"/>
      <c r="BU41" s="886"/>
      <c r="BV41" s="852"/>
      <c r="BW41" s="852"/>
      <c r="BX41" s="853"/>
      <c r="BY41" s="854" t="e">
        <f t="shared" si="2"/>
        <v>#DIV/0!</v>
      </c>
      <c r="BZ41" s="852"/>
      <c r="CA41" s="852"/>
      <c r="CB41" s="852"/>
      <c r="CC41" s="366"/>
      <c r="CD41" s="315"/>
      <c r="CE41" s="315"/>
      <c r="CF41" s="367"/>
      <c r="CG41" s="374"/>
      <c r="CH41" s="886"/>
      <c r="CI41" s="852"/>
      <c r="CJ41" s="852"/>
      <c r="CK41" s="853"/>
      <c r="CL41" s="886"/>
      <c r="CM41" s="852"/>
      <c r="CN41" s="852"/>
      <c r="CO41" s="853"/>
      <c r="CP41" s="854" t="e">
        <f t="shared" si="3"/>
        <v>#DIV/0!</v>
      </c>
      <c r="CQ41" s="852"/>
      <c r="CR41" s="852"/>
      <c r="CS41" s="852"/>
      <c r="CT41" s="366"/>
      <c r="CU41" s="315"/>
      <c r="CV41" s="315"/>
      <c r="CW41" s="367"/>
      <c r="CX41" s="374"/>
      <c r="CY41" s="328"/>
      <c r="CZ41" s="221"/>
      <c r="DA41" s="221"/>
      <c r="DB41" s="221"/>
      <c r="DC41" s="221"/>
      <c r="DD41" s="221"/>
      <c r="DE41" s="221"/>
      <c r="DF41" s="221"/>
      <c r="DG41" s="221"/>
      <c r="DH41" s="221"/>
      <c r="DI41" s="221"/>
      <c r="DJ41" s="221"/>
      <c r="DK41" s="221"/>
      <c r="DL41" s="221"/>
      <c r="DM41" s="221"/>
      <c r="DN41" s="257"/>
      <c r="DO41" s="374"/>
      <c r="DP41" s="886"/>
      <c r="DQ41" s="852"/>
      <c r="DR41" s="852"/>
      <c r="DS41" s="853"/>
      <c r="DT41" s="886"/>
      <c r="DU41" s="852"/>
      <c r="DV41" s="852"/>
      <c r="DW41" s="853"/>
      <c r="DX41" s="854" t="e">
        <f t="shared" si="4"/>
        <v>#DIV/0!</v>
      </c>
      <c r="DY41" s="852"/>
      <c r="DZ41" s="852"/>
      <c r="EA41" s="852"/>
      <c r="EB41" s="366"/>
      <c r="EC41" s="315"/>
      <c r="ED41" s="315"/>
      <c r="EE41" s="367"/>
      <c r="EF41" s="374"/>
      <c r="EG41" s="886"/>
      <c r="EH41" s="852"/>
      <c r="EI41" s="852"/>
      <c r="EJ41" s="853"/>
      <c r="EK41" s="886"/>
      <c r="EL41" s="852"/>
      <c r="EM41" s="852"/>
      <c r="EN41" s="853"/>
      <c r="EO41" s="854" t="e">
        <f t="shared" si="5"/>
        <v>#DIV/0!</v>
      </c>
      <c r="EP41" s="852"/>
      <c r="EQ41" s="852"/>
      <c r="ER41" s="852"/>
      <c r="ES41" s="366"/>
      <c r="ET41" s="315"/>
      <c r="EU41" s="315"/>
      <c r="EV41" s="367"/>
      <c r="EW41" s="374"/>
    </row>
    <row r="42" spans="1:153" s="124" customFormat="1" ht="12.75" customHeight="1" thickBot="1" x14ac:dyDescent="0.25">
      <c r="A42" s="328"/>
      <c r="B42" s="221"/>
      <c r="C42" s="221"/>
      <c r="D42" s="221"/>
      <c r="E42" s="221"/>
      <c r="F42" s="221"/>
      <c r="G42" s="221"/>
      <c r="H42" s="221"/>
      <c r="I42" s="221"/>
      <c r="J42" s="221"/>
      <c r="K42" s="221"/>
      <c r="L42" s="221"/>
      <c r="M42" s="221"/>
      <c r="N42" s="221"/>
      <c r="O42" s="221"/>
      <c r="P42" s="257"/>
      <c r="Q42" s="374"/>
      <c r="R42" s="886">
        <v>0.58530700000000002</v>
      </c>
      <c r="S42" s="852"/>
      <c r="T42" s="852"/>
      <c r="U42" s="853"/>
      <c r="V42" s="886">
        <v>260.645419</v>
      </c>
      <c r="W42" s="852"/>
      <c r="X42" s="852"/>
      <c r="Y42" s="853"/>
      <c r="Z42" s="854">
        <f t="shared" si="0"/>
        <v>0.21295640142857136</v>
      </c>
      <c r="AA42" s="852"/>
      <c r="AB42" s="852"/>
      <c r="AC42" s="853"/>
      <c r="AD42" s="365"/>
      <c r="AE42" s="317"/>
      <c r="AF42" s="317"/>
      <c r="AG42" s="347"/>
      <c r="AH42" s="374"/>
      <c r="AI42" s="886">
        <v>0.58530700000000002</v>
      </c>
      <c r="AJ42" s="852"/>
      <c r="AK42" s="852"/>
      <c r="AL42" s="853"/>
      <c r="AM42" s="886">
        <v>260.645419</v>
      </c>
      <c r="AN42" s="852"/>
      <c r="AO42" s="852"/>
      <c r="AP42" s="853"/>
      <c r="AQ42" s="854">
        <f t="shared" si="1"/>
        <v>0.21295640142857136</v>
      </c>
      <c r="AR42" s="852"/>
      <c r="AS42" s="852"/>
      <c r="AT42" s="853"/>
      <c r="AU42" s="365"/>
      <c r="AV42" s="317"/>
      <c r="AW42" s="317"/>
      <c r="AX42" s="347"/>
      <c r="AY42" s="374"/>
      <c r="AZ42" s="328"/>
      <c r="BA42" s="221"/>
      <c r="BB42" s="221"/>
      <c r="BC42" s="221"/>
      <c r="BD42" s="221"/>
      <c r="BE42" s="221"/>
      <c r="BF42" s="221"/>
      <c r="BG42" s="221"/>
      <c r="BH42" s="221"/>
      <c r="BI42" s="221"/>
      <c r="BJ42" s="221"/>
      <c r="BK42" s="221"/>
      <c r="BL42" s="221"/>
      <c r="BM42" s="221"/>
      <c r="BN42" s="221"/>
      <c r="BO42" s="257"/>
      <c r="BP42" s="374"/>
      <c r="BQ42" s="886"/>
      <c r="BR42" s="852"/>
      <c r="BS42" s="852"/>
      <c r="BT42" s="853"/>
      <c r="BU42" s="886"/>
      <c r="BV42" s="852"/>
      <c r="BW42" s="852"/>
      <c r="BX42" s="853"/>
      <c r="BY42" s="854" t="e">
        <f t="shared" si="2"/>
        <v>#DIV/0!</v>
      </c>
      <c r="BZ42" s="852"/>
      <c r="CA42" s="852"/>
      <c r="CB42" s="852"/>
      <c r="CC42" s="368"/>
      <c r="CD42" s="316"/>
      <c r="CE42" s="316"/>
      <c r="CF42" s="369"/>
      <c r="CG42" s="374"/>
      <c r="CH42" s="886"/>
      <c r="CI42" s="852"/>
      <c r="CJ42" s="852"/>
      <c r="CK42" s="853"/>
      <c r="CL42" s="886"/>
      <c r="CM42" s="852"/>
      <c r="CN42" s="852"/>
      <c r="CO42" s="853"/>
      <c r="CP42" s="854" t="e">
        <f t="shared" si="3"/>
        <v>#DIV/0!</v>
      </c>
      <c r="CQ42" s="852"/>
      <c r="CR42" s="852"/>
      <c r="CS42" s="852"/>
      <c r="CT42" s="368"/>
      <c r="CU42" s="316"/>
      <c r="CV42" s="316"/>
      <c r="CW42" s="369"/>
      <c r="CX42" s="374"/>
      <c r="CY42" s="328"/>
      <c r="CZ42" s="221"/>
      <c r="DA42" s="221"/>
      <c r="DB42" s="221"/>
      <c r="DC42" s="221"/>
      <c r="DD42" s="221"/>
      <c r="DE42" s="221"/>
      <c r="DF42" s="221"/>
      <c r="DG42" s="221"/>
      <c r="DH42" s="221"/>
      <c r="DI42" s="221"/>
      <c r="DJ42" s="221"/>
      <c r="DK42" s="221"/>
      <c r="DL42" s="221"/>
      <c r="DM42" s="221"/>
      <c r="DN42" s="257"/>
      <c r="DO42" s="374"/>
      <c r="DP42" s="886"/>
      <c r="DQ42" s="852"/>
      <c r="DR42" s="852"/>
      <c r="DS42" s="853"/>
      <c r="DT42" s="886"/>
      <c r="DU42" s="852"/>
      <c r="DV42" s="852"/>
      <c r="DW42" s="853"/>
      <c r="DX42" s="854" t="e">
        <f t="shared" si="4"/>
        <v>#DIV/0!</v>
      </c>
      <c r="DY42" s="852"/>
      <c r="DZ42" s="852"/>
      <c r="EA42" s="852"/>
      <c r="EB42" s="368"/>
      <c r="EC42" s="316"/>
      <c r="ED42" s="316"/>
      <c r="EE42" s="369"/>
      <c r="EF42" s="374"/>
      <c r="EG42" s="886"/>
      <c r="EH42" s="852"/>
      <c r="EI42" s="852"/>
      <c r="EJ42" s="853"/>
      <c r="EK42" s="886"/>
      <c r="EL42" s="852"/>
      <c r="EM42" s="852"/>
      <c r="EN42" s="853"/>
      <c r="EO42" s="854" t="e">
        <f t="shared" si="5"/>
        <v>#DIV/0!</v>
      </c>
      <c r="EP42" s="852"/>
      <c r="EQ42" s="852"/>
      <c r="ER42" s="852"/>
      <c r="ES42" s="368"/>
      <c r="ET42" s="316"/>
      <c r="EU42" s="316"/>
      <c r="EV42" s="369"/>
      <c r="EW42" s="374"/>
    </row>
    <row r="43" spans="1:153" s="124" customFormat="1" ht="12.75" customHeight="1" thickBot="1" x14ac:dyDescent="0.25">
      <c r="A43" s="328"/>
      <c r="B43" s="221"/>
      <c r="C43" s="221"/>
      <c r="D43" s="221"/>
      <c r="E43" s="221"/>
      <c r="F43" s="221"/>
      <c r="G43" s="221"/>
      <c r="H43" s="221"/>
      <c r="I43" s="221"/>
      <c r="J43" s="221"/>
      <c r="K43" s="221"/>
      <c r="L43" s="221"/>
      <c r="M43" s="221"/>
      <c r="N43" s="221"/>
      <c r="O43" s="221"/>
      <c r="P43" s="257"/>
      <c r="Q43" s="374"/>
      <c r="R43" s="886">
        <v>0.65706799999999999</v>
      </c>
      <c r="S43" s="852"/>
      <c r="T43" s="852"/>
      <c r="U43" s="853"/>
      <c r="V43" s="886">
        <v>260.860702</v>
      </c>
      <c r="W43" s="852"/>
      <c r="X43" s="852"/>
      <c r="Y43" s="853"/>
      <c r="Z43" s="854">
        <f t="shared" si="0"/>
        <v>0.28440985428571419</v>
      </c>
      <c r="AA43" s="852"/>
      <c r="AB43" s="852"/>
      <c r="AC43" s="853"/>
      <c r="AD43" s="365"/>
      <c r="AE43" s="317"/>
      <c r="AF43" s="317"/>
      <c r="AG43" s="347"/>
      <c r="AH43" s="374"/>
      <c r="AI43" s="886">
        <v>0.65706799999999999</v>
      </c>
      <c r="AJ43" s="852"/>
      <c r="AK43" s="852"/>
      <c r="AL43" s="853"/>
      <c r="AM43" s="886">
        <v>260.860702</v>
      </c>
      <c r="AN43" s="852"/>
      <c r="AO43" s="852"/>
      <c r="AP43" s="853"/>
      <c r="AQ43" s="854">
        <f t="shared" si="1"/>
        <v>0.28440985428571419</v>
      </c>
      <c r="AR43" s="852"/>
      <c r="AS43" s="852"/>
      <c r="AT43" s="853"/>
      <c r="AU43" s="365"/>
      <c r="AV43" s="317"/>
      <c r="AW43" s="317"/>
      <c r="AX43" s="347"/>
      <c r="AY43" s="374"/>
      <c r="AZ43" s="328"/>
      <c r="BA43" s="221"/>
      <c r="BB43" s="221"/>
      <c r="BC43" s="221"/>
      <c r="BD43" s="221"/>
      <c r="BE43" s="221"/>
      <c r="BF43" s="221"/>
      <c r="BG43" s="221"/>
      <c r="BH43" s="221"/>
      <c r="BI43" s="221"/>
      <c r="BJ43" s="221"/>
      <c r="BK43" s="221"/>
      <c r="BL43" s="221"/>
      <c r="BM43" s="221"/>
      <c r="BN43" s="221"/>
      <c r="BO43" s="257"/>
      <c r="BP43" s="374"/>
      <c r="BQ43" s="886"/>
      <c r="BR43" s="852"/>
      <c r="BS43" s="852"/>
      <c r="BT43" s="853"/>
      <c r="BU43" s="886"/>
      <c r="BV43" s="852"/>
      <c r="BW43" s="852"/>
      <c r="BX43" s="853"/>
      <c r="BY43" s="854" t="e">
        <f t="shared" si="2"/>
        <v>#DIV/0!</v>
      </c>
      <c r="BZ43" s="852"/>
      <c r="CA43" s="852"/>
      <c r="CB43" s="852"/>
      <c r="CC43" s="368"/>
      <c r="CD43" s="316"/>
      <c r="CE43" s="316"/>
      <c r="CF43" s="369"/>
      <c r="CG43" s="374"/>
      <c r="CH43" s="886"/>
      <c r="CI43" s="852"/>
      <c r="CJ43" s="852"/>
      <c r="CK43" s="853"/>
      <c r="CL43" s="886"/>
      <c r="CM43" s="852"/>
      <c r="CN43" s="852"/>
      <c r="CO43" s="853"/>
      <c r="CP43" s="854" t="e">
        <f t="shared" si="3"/>
        <v>#DIV/0!</v>
      </c>
      <c r="CQ43" s="852"/>
      <c r="CR43" s="852"/>
      <c r="CS43" s="852"/>
      <c r="CT43" s="368"/>
      <c r="CU43" s="316"/>
      <c r="CV43" s="316"/>
      <c r="CW43" s="369"/>
      <c r="CX43" s="374"/>
      <c r="CY43" s="328"/>
      <c r="CZ43" s="221"/>
      <c r="DA43" s="221"/>
      <c r="DB43" s="221"/>
      <c r="DC43" s="221"/>
      <c r="DD43" s="221"/>
      <c r="DE43" s="221"/>
      <c r="DF43" s="221"/>
      <c r="DG43" s="221"/>
      <c r="DH43" s="221"/>
      <c r="DI43" s="221"/>
      <c r="DJ43" s="221"/>
      <c r="DK43" s="221"/>
      <c r="DL43" s="221"/>
      <c r="DM43" s="221"/>
      <c r="DN43" s="257"/>
      <c r="DO43" s="374"/>
      <c r="DP43" s="886"/>
      <c r="DQ43" s="852"/>
      <c r="DR43" s="852"/>
      <c r="DS43" s="853"/>
      <c r="DT43" s="886"/>
      <c r="DU43" s="852"/>
      <c r="DV43" s="852"/>
      <c r="DW43" s="853"/>
      <c r="DX43" s="854" t="e">
        <f t="shared" si="4"/>
        <v>#DIV/0!</v>
      </c>
      <c r="DY43" s="852"/>
      <c r="DZ43" s="852"/>
      <c r="EA43" s="852"/>
      <c r="EB43" s="368"/>
      <c r="EC43" s="316"/>
      <c r="ED43" s="316"/>
      <c r="EE43" s="369"/>
      <c r="EF43" s="374"/>
      <c r="EG43" s="886"/>
      <c r="EH43" s="852"/>
      <c r="EI43" s="852"/>
      <c r="EJ43" s="853"/>
      <c r="EK43" s="886"/>
      <c r="EL43" s="852"/>
      <c r="EM43" s="852"/>
      <c r="EN43" s="853"/>
      <c r="EO43" s="854" t="e">
        <f t="shared" si="5"/>
        <v>#DIV/0!</v>
      </c>
      <c r="EP43" s="852"/>
      <c r="EQ43" s="852"/>
      <c r="ER43" s="852"/>
      <c r="ES43" s="368"/>
      <c r="ET43" s="316"/>
      <c r="EU43" s="316"/>
      <c r="EV43" s="369"/>
      <c r="EW43" s="374"/>
    </row>
    <row r="44" spans="1:153" s="124" customFormat="1" ht="12.75" customHeight="1" thickBot="1" x14ac:dyDescent="0.25">
      <c r="A44" s="328"/>
      <c r="B44" s="221"/>
      <c r="C44" s="221"/>
      <c r="D44" s="221"/>
      <c r="E44" s="221"/>
      <c r="F44" s="221"/>
      <c r="G44" s="221"/>
      <c r="H44" s="221"/>
      <c r="I44" s="221"/>
      <c r="J44" s="221"/>
      <c r="K44" s="221"/>
      <c r="L44" s="221"/>
      <c r="M44" s="221"/>
      <c r="N44" s="221"/>
      <c r="O44" s="221"/>
      <c r="P44" s="257"/>
      <c r="Q44" s="374"/>
      <c r="R44" s="886">
        <v>0.72923899999999997</v>
      </c>
      <c r="S44" s="852"/>
      <c r="T44" s="852"/>
      <c r="U44" s="853"/>
      <c r="V44" s="886">
        <v>261.07721500000002</v>
      </c>
      <c r="W44" s="852"/>
      <c r="X44" s="852"/>
      <c r="Y44" s="853"/>
      <c r="Z44" s="854">
        <f t="shared" si="0"/>
        <v>0.35627154999999988</v>
      </c>
      <c r="AA44" s="852"/>
      <c r="AB44" s="852"/>
      <c r="AC44" s="853"/>
      <c r="AD44" s="365"/>
      <c r="AE44" s="317"/>
      <c r="AF44" s="317"/>
      <c r="AG44" s="347"/>
      <c r="AH44" s="374"/>
      <c r="AI44" s="886">
        <v>0.72923899999999997</v>
      </c>
      <c r="AJ44" s="852"/>
      <c r="AK44" s="852"/>
      <c r="AL44" s="853"/>
      <c r="AM44" s="886">
        <v>261.07721500000002</v>
      </c>
      <c r="AN44" s="852"/>
      <c r="AO44" s="852"/>
      <c r="AP44" s="853"/>
      <c r="AQ44" s="854">
        <f t="shared" si="1"/>
        <v>0.35627154999999988</v>
      </c>
      <c r="AR44" s="852"/>
      <c r="AS44" s="852"/>
      <c r="AT44" s="853"/>
      <c r="AU44" s="365"/>
      <c r="AV44" s="317"/>
      <c r="AW44" s="317"/>
      <c r="AX44" s="347"/>
      <c r="AY44" s="374"/>
      <c r="AZ44" s="328"/>
      <c r="BA44" s="221"/>
      <c r="BB44" s="221"/>
      <c r="BC44" s="221"/>
      <c r="BD44" s="221"/>
      <c r="BE44" s="221"/>
      <c r="BF44" s="221"/>
      <c r="BG44" s="221"/>
      <c r="BH44" s="221"/>
      <c r="BI44" s="221"/>
      <c r="BJ44" s="221"/>
      <c r="BK44" s="221"/>
      <c r="BL44" s="221"/>
      <c r="BM44" s="221"/>
      <c r="BN44" s="221"/>
      <c r="BO44" s="257"/>
      <c r="BP44" s="374"/>
      <c r="BQ44" s="886"/>
      <c r="BR44" s="852"/>
      <c r="BS44" s="852"/>
      <c r="BT44" s="853"/>
      <c r="BU44" s="886"/>
      <c r="BV44" s="852"/>
      <c r="BW44" s="852"/>
      <c r="BX44" s="853"/>
      <c r="BY44" s="854" t="e">
        <f t="shared" si="2"/>
        <v>#DIV/0!</v>
      </c>
      <c r="BZ44" s="852"/>
      <c r="CA44" s="852"/>
      <c r="CB44" s="852"/>
      <c r="CC44" s="368"/>
      <c r="CD44" s="316"/>
      <c r="CE44" s="316"/>
      <c r="CF44" s="369"/>
      <c r="CG44" s="374"/>
      <c r="CH44" s="886"/>
      <c r="CI44" s="852"/>
      <c r="CJ44" s="852"/>
      <c r="CK44" s="853"/>
      <c r="CL44" s="886"/>
      <c r="CM44" s="852"/>
      <c r="CN44" s="852"/>
      <c r="CO44" s="853"/>
      <c r="CP44" s="854" t="e">
        <f t="shared" si="3"/>
        <v>#DIV/0!</v>
      </c>
      <c r="CQ44" s="852"/>
      <c r="CR44" s="852"/>
      <c r="CS44" s="852"/>
      <c r="CT44" s="368"/>
      <c r="CU44" s="316"/>
      <c r="CV44" s="316"/>
      <c r="CW44" s="369"/>
      <c r="CX44" s="374"/>
      <c r="CY44" s="328"/>
      <c r="CZ44" s="221"/>
      <c r="DA44" s="221"/>
      <c r="DB44" s="221"/>
      <c r="DC44" s="221"/>
      <c r="DD44" s="221"/>
      <c r="DE44" s="221"/>
      <c r="DF44" s="221"/>
      <c r="DG44" s="221"/>
      <c r="DH44" s="221"/>
      <c r="DI44" s="221"/>
      <c r="DJ44" s="221"/>
      <c r="DK44" s="221"/>
      <c r="DL44" s="221"/>
      <c r="DM44" s="221"/>
      <c r="DN44" s="257"/>
      <c r="DO44" s="374"/>
      <c r="DP44" s="886"/>
      <c r="DQ44" s="852"/>
      <c r="DR44" s="852"/>
      <c r="DS44" s="853"/>
      <c r="DT44" s="886"/>
      <c r="DU44" s="852"/>
      <c r="DV44" s="852"/>
      <c r="DW44" s="853"/>
      <c r="DX44" s="854" t="e">
        <f t="shared" si="4"/>
        <v>#DIV/0!</v>
      </c>
      <c r="DY44" s="852"/>
      <c r="DZ44" s="852"/>
      <c r="EA44" s="852"/>
      <c r="EB44" s="368"/>
      <c r="EC44" s="316"/>
      <c r="ED44" s="316"/>
      <c r="EE44" s="369"/>
      <c r="EF44" s="374"/>
      <c r="EG44" s="886"/>
      <c r="EH44" s="852"/>
      <c r="EI44" s="852"/>
      <c r="EJ44" s="853"/>
      <c r="EK44" s="886"/>
      <c r="EL44" s="852"/>
      <c r="EM44" s="852"/>
      <c r="EN44" s="853"/>
      <c r="EO44" s="854" t="e">
        <f t="shared" si="5"/>
        <v>#DIV/0!</v>
      </c>
      <c r="EP44" s="852"/>
      <c r="EQ44" s="852"/>
      <c r="ER44" s="852"/>
      <c r="ES44" s="368"/>
      <c r="ET44" s="316"/>
      <c r="EU44" s="316"/>
      <c r="EV44" s="369"/>
      <c r="EW44" s="374"/>
    </row>
    <row r="45" spans="1:153" s="124" customFormat="1" ht="12.75" customHeight="1" thickBot="1" x14ac:dyDescent="0.25">
      <c r="A45" s="328"/>
      <c r="B45" s="221"/>
      <c r="C45" s="221"/>
      <c r="D45" s="221"/>
      <c r="E45" s="221"/>
      <c r="F45" s="221"/>
      <c r="G45" s="221"/>
      <c r="H45" s="221"/>
      <c r="I45" s="221"/>
      <c r="J45" s="221"/>
      <c r="K45" s="221"/>
      <c r="L45" s="221"/>
      <c r="M45" s="221"/>
      <c r="N45" s="221"/>
      <c r="O45" s="221"/>
      <c r="P45" s="257"/>
      <c r="Q45" s="374"/>
      <c r="R45" s="886">
        <v>0.80140999999999996</v>
      </c>
      <c r="S45" s="852"/>
      <c r="T45" s="852"/>
      <c r="U45" s="853"/>
      <c r="V45" s="886">
        <v>261.29372799999999</v>
      </c>
      <c r="W45" s="852"/>
      <c r="X45" s="852"/>
      <c r="Y45" s="853"/>
      <c r="Z45" s="854">
        <f t="shared" si="0"/>
        <v>0.42813324571428563</v>
      </c>
      <c r="AA45" s="852"/>
      <c r="AB45" s="852"/>
      <c r="AC45" s="853"/>
      <c r="AD45" s="365"/>
      <c r="AE45" s="317"/>
      <c r="AF45" s="317"/>
      <c r="AG45" s="347"/>
      <c r="AH45" s="374"/>
      <c r="AI45" s="886">
        <v>0.80140999999999996</v>
      </c>
      <c r="AJ45" s="852"/>
      <c r="AK45" s="852"/>
      <c r="AL45" s="853"/>
      <c r="AM45" s="886">
        <v>261.29372799999999</v>
      </c>
      <c r="AN45" s="852"/>
      <c r="AO45" s="852"/>
      <c r="AP45" s="853"/>
      <c r="AQ45" s="854">
        <f t="shared" si="1"/>
        <v>0.42813324571428563</v>
      </c>
      <c r="AR45" s="852"/>
      <c r="AS45" s="852"/>
      <c r="AT45" s="853"/>
      <c r="AU45" s="365"/>
      <c r="AV45" s="317"/>
      <c r="AW45" s="317"/>
      <c r="AX45" s="347"/>
      <c r="AY45" s="374"/>
      <c r="AZ45" s="328"/>
      <c r="BA45" s="221"/>
      <c r="BB45" s="221"/>
      <c r="BC45" s="221"/>
      <c r="BD45" s="221"/>
      <c r="BE45" s="221"/>
      <c r="BF45" s="221"/>
      <c r="BG45" s="221"/>
      <c r="BH45" s="221"/>
      <c r="BI45" s="221"/>
      <c r="BJ45" s="221"/>
      <c r="BK45" s="221"/>
      <c r="BL45" s="221"/>
      <c r="BM45" s="221"/>
      <c r="BN45" s="221"/>
      <c r="BO45" s="257"/>
      <c r="BP45" s="374"/>
      <c r="BQ45" s="886"/>
      <c r="BR45" s="852"/>
      <c r="BS45" s="852"/>
      <c r="BT45" s="853"/>
      <c r="BU45" s="886"/>
      <c r="BV45" s="852"/>
      <c r="BW45" s="852"/>
      <c r="BX45" s="853"/>
      <c r="BY45" s="854" t="e">
        <f t="shared" si="2"/>
        <v>#DIV/0!</v>
      </c>
      <c r="BZ45" s="852"/>
      <c r="CA45" s="852"/>
      <c r="CB45" s="852"/>
      <c r="CC45" s="368"/>
      <c r="CD45" s="316"/>
      <c r="CE45" s="316"/>
      <c r="CF45" s="369"/>
      <c r="CG45" s="374"/>
      <c r="CH45" s="886"/>
      <c r="CI45" s="852"/>
      <c r="CJ45" s="852"/>
      <c r="CK45" s="853"/>
      <c r="CL45" s="886"/>
      <c r="CM45" s="852"/>
      <c r="CN45" s="852"/>
      <c r="CO45" s="853"/>
      <c r="CP45" s="854" t="e">
        <f t="shared" si="3"/>
        <v>#DIV/0!</v>
      </c>
      <c r="CQ45" s="852"/>
      <c r="CR45" s="852"/>
      <c r="CS45" s="852"/>
      <c r="CT45" s="368"/>
      <c r="CU45" s="316"/>
      <c r="CV45" s="316"/>
      <c r="CW45" s="369"/>
      <c r="CX45" s="374"/>
      <c r="CY45" s="328"/>
      <c r="CZ45" s="221"/>
      <c r="DA45" s="221"/>
      <c r="DB45" s="221"/>
      <c r="DC45" s="221"/>
      <c r="DD45" s="221"/>
      <c r="DE45" s="221"/>
      <c r="DF45" s="221"/>
      <c r="DG45" s="221"/>
      <c r="DH45" s="221"/>
      <c r="DI45" s="221"/>
      <c r="DJ45" s="221"/>
      <c r="DK45" s="221"/>
      <c r="DL45" s="221"/>
      <c r="DM45" s="221"/>
      <c r="DN45" s="257"/>
      <c r="DO45" s="374"/>
      <c r="DP45" s="886"/>
      <c r="DQ45" s="852"/>
      <c r="DR45" s="852"/>
      <c r="DS45" s="853"/>
      <c r="DT45" s="886"/>
      <c r="DU45" s="852"/>
      <c r="DV45" s="852"/>
      <c r="DW45" s="853"/>
      <c r="DX45" s="854" t="e">
        <f t="shared" si="4"/>
        <v>#DIV/0!</v>
      </c>
      <c r="DY45" s="852"/>
      <c r="DZ45" s="852"/>
      <c r="EA45" s="852"/>
      <c r="EB45" s="368"/>
      <c r="EC45" s="316"/>
      <c r="ED45" s="316"/>
      <c r="EE45" s="369"/>
      <c r="EF45" s="374"/>
      <c r="EG45" s="886"/>
      <c r="EH45" s="852"/>
      <c r="EI45" s="852"/>
      <c r="EJ45" s="853"/>
      <c r="EK45" s="886"/>
      <c r="EL45" s="852"/>
      <c r="EM45" s="852"/>
      <c r="EN45" s="853"/>
      <c r="EO45" s="854" t="e">
        <f t="shared" si="5"/>
        <v>#DIV/0!</v>
      </c>
      <c r="EP45" s="852"/>
      <c r="EQ45" s="852"/>
      <c r="ER45" s="852"/>
      <c r="ES45" s="368"/>
      <c r="ET45" s="316"/>
      <c r="EU45" s="316"/>
      <c r="EV45" s="369"/>
      <c r="EW45" s="374"/>
    </row>
    <row r="46" spans="1:153" s="124" customFormat="1" ht="12.75" customHeight="1" thickBot="1" x14ac:dyDescent="0.25">
      <c r="A46" s="328"/>
      <c r="B46" s="221"/>
      <c r="C46" s="221"/>
      <c r="D46" s="221"/>
      <c r="E46" s="221"/>
      <c r="F46" s="221"/>
      <c r="G46" s="221"/>
      <c r="H46" s="221"/>
      <c r="I46" s="221"/>
      <c r="J46" s="221"/>
      <c r="K46" s="221"/>
      <c r="L46" s="221"/>
      <c r="M46" s="221"/>
      <c r="N46" s="221"/>
      <c r="O46" s="221"/>
      <c r="P46" s="257"/>
      <c r="Q46" s="374"/>
      <c r="R46" s="886">
        <v>0.87356100000000003</v>
      </c>
      <c r="S46" s="852"/>
      <c r="T46" s="852"/>
      <c r="U46" s="853"/>
      <c r="V46" s="886">
        <v>261.51018099999999</v>
      </c>
      <c r="W46" s="852"/>
      <c r="X46" s="852"/>
      <c r="Y46" s="853"/>
      <c r="Z46" s="854">
        <f t="shared" si="0"/>
        <v>0.49997502714285713</v>
      </c>
      <c r="AA46" s="852"/>
      <c r="AB46" s="852"/>
      <c r="AC46" s="853"/>
      <c r="AD46" s="365"/>
      <c r="AE46" s="317"/>
      <c r="AF46" s="317"/>
      <c r="AG46" s="347"/>
      <c r="AH46" s="374"/>
      <c r="AI46" s="886">
        <v>0.87356100000000003</v>
      </c>
      <c r="AJ46" s="852"/>
      <c r="AK46" s="852"/>
      <c r="AL46" s="853"/>
      <c r="AM46" s="886">
        <v>261.51018099999999</v>
      </c>
      <c r="AN46" s="852"/>
      <c r="AO46" s="852"/>
      <c r="AP46" s="853"/>
      <c r="AQ46" s="854">
        <f t="shared" si="1"/>
        <v>0.49997502714285713</v>
      </c>
      <c r="AR46" s="852"/>
      <c r="AS46" s="852"/>
      <c r="AT46" s="853"/>
      <c r="AU46" s="365"/>
      <c r="AV46" s="317"/>
      <c r="AW46" s="317"/>
      <c r="AX46" s="347"/>
      <c r="AY46" s="374"/>
      <c r="AZ46" s="328"/>
      <c r="BA46" s="221"/>
      <c r="BB46" s="221"/>
      <c r="BC46" s="221"/>
      <c r="BD46" s="221"/>
      <c r="BE46" s="221"/>
      <c r="BF46" s="221"/>
      <c r="BG46" s="221"/>
      <c r="BH46" s="221"/>
      <c r="BI46" s="221"/>
      <c r="BJ46" s="221"/>
      <c r="BK46" s="221"/>
      <c r="BL46" s="221"/>
      <c r="BM46" s="221"/>
      <c r="BN46" s="221"/>
      <c r="BO46" s="257"/>
      <c r="BP46" s="374"/>
      <c r="BQ46" s="886"/>
      <c r="BR46" s="852"/>
      <c r="BS46" s="852"/>
      <c r="BT46" s="853"/>
      <c r="BU46" s="886"/>
      <c r="BV46" s="852"/>
      <c r="BW46" s="852"/>
      <c r="BX46" s="853"/>
      <c r="BY46" s="854" t="e">
        <f t="shared" si="2"/>
        <v>#DIV/0!</v>
      </c>
      <c r="BZ46" s="852"/>
      <c r="CA46" s="852"/>
      <c r="CB46" s="852"/>
      <c r="CC46" s="368"/>
      <c r="CD46" s="316"/>
      <c r="CE46" s="316"/>
      <c r="CF46" s="369"/>
      <c r="CG46" s="374"/>
      <c r="CH46" s="886"/>
      <c r="CI46" s="852"/>
      <c r="CJ46" s="852"/>
      <c r="CK46" s="853"/>
      <c r="CL46" s="886"/>
      <c r="CM46" s="852"/>
      <c r="CN46" s="852"/>
      <c r="CO46" s="853"/>
      <c r="CP46" s="854" t="e">
        <f t="shared" si="3"/>
        <v>#DIV/0!</v>
      </c>
      <c r="CQ46" s="852"/>
      <c r="CR46" s="852"/>
      <c r="CS46" s="852"/>
      <c r="CT46" s="368"/>
      <c r="CU46" s="316"/>
      <c r="CV46" s="316"/>
      <c r="CW46" s="369"/>
      <c r="CX46" s="374"/>
      <c r="CY46" s="328"/>
      <c r="CZ46" s="221"/>
      <c r="DA46" s="221"/>
      <c r="DB46" s="221"/>
      <c r="DC46" s="221"/>
      <c r="DD46" s="221"/>
      <c r="DE46" s="221"/>
      <c r="DF46" s="221"/>
      <c r="DG46" s="221"/>
      <c r="DH46" s="221"/>
      <c r="DI46" s="221"/>
      <c r="DJ46" s="221"/>
      <c r="DK46" s="221"/>
      <c r="DL46" s="221"/>
      <c r="DM46" s="221"/>
      <c r="DN46" s="257"/>
      <c r="DO46" s="374"/>
      <c r="DP46" s="886"/>
      <c r="DQ46" s="852"/>
      <c r="DR46" s="852"/>
      <c r="DS46" s="853"/>
      <c r="DT46" s="886"/>
      <c r="DU46" s="852"/>
      <c r="DV46" s="852"/>
      <c r="DW46" s="853"/>
      <c r="DX46" s="854" t="e">
        <f t="shared" si="4"/>
        <v>#DIV/0!</v>
      </c>
      <c r="DY46" s="852"/>
      <c r="DZ46" s="852"/>
      <c r="EA46" s="852"/>
      <c r="EB46" s="368"/>
      <c r="EC46" s="316"/>
      <c r="ED46" s="316"/>
      <c r="EE46" s="369"/>
      <c r="EF46" s="374"/>
      <c r="EG46" s="886"/>
      <c r="EH46" s="852"/>
      <c r="EI46" s="852"/>
      <c r="EJ46" s="853"/>
      <c r="EK46" s="886"/>
      <c r="EL46" s="852"/>
      <c r="EM46" s="852"/>
      <c r="EN46" s="853"/>
      <c r="EO46" s="854" t="e">
        <f t="shared" si="5"/>
        <v>#DIV/0!</v>
      </c>
      <c r="EP46" s="852"/>
      <c r="EQ46" s="852"/>
      <c r="ER46" s="852"/>
      <c r="ES46" s="368"/>
      <c r="ET46" s="316"/>
      <c r="EU46" s="316"/>
      <c r="EV46" s="369"/>
      <c r="EW46" s="374"/>
    </row>
    <row r="47" spans="1:153" s="124" customFormat="1" ht="12.75" customHeight="1" thickBot="1" x14ac:dyDescent="0.25">
      <c r="A47" s="328"/>
      <c r="B47" s="221"/>
      <c r="C47" s="221"/>
      <c r="D47" s="221"/>
      <c r="E47" s="221"/>
      <c r="F47" s="221"/>
      <c r="G47" s="221"/>
      <c r="H47" s="221"/>
      <c r="I47" s="221"/>
      <c r="J47" s="221"/>
      <c r="K47" s="221"/>
      <c r="L47" s="221"/>
      <c r="M47" s="221"/>
      <c r="N47" s="221"/>
      <c r="O47" s="221"/>
      <c r="P47" s="257"/>
      <c r="Q47" s="374"/>
      <c r="R47" s="886">
        <v>0.94566799999999995</v>
      </c>
      <c r="S47" s="852"/>
      <c r="T47" s="852"/>
      <c r="U47" s="853"/>
      <c r="V47" s="886">
        <v>261.72650200000004</v>
      </c>
      <c r="W47" s="852"/>
      <c r="X47" s="852"/>
      <c r="Y47" s="853"/>
      <c r="Z47" s="854">
        <f t="shared" si="0"/>
        <v>0.5717729971428569</v>
      </c>
      <c r="AA47" s="852"/>
      <c r="AB47" s="852"/>
      <c r="AC47" s="853"/>
      <c r="AD47" s="365"/>
      <c r="AE47" s="317"/>
      <c r="AF47" s="317"/>
      <c r="AG47" s="347"/>
      <c r="AH47" s="374"/>
      <c r="AI47" s="886">
        <v>0.94566799999999995</v>
      </c>
      <c r="AJ47" s="852"/>
      <c r="AK47" s="852"/>
      <c r="AL47" s="853"/>
      <c r="AM47" s="886">
        <v>261.72650200000004</v>
      </c>
      <c r="AN47" s="852"/>
      <c r="AO47" s="852"/>
      <c r="AP47" s="853"/>
      <c r="AQ47" s="854">
        <f t="shared" si="1"/>
        <v>0.5717729971428569</v>
      </c>
      <c r="AR47" s="852"/>
      <c r="AS47" s="852"/>
      <c r="AT47" s="853"/>
      <c r="AU47" s="365"/>
      <c r="AV47" s="317"/>
      <c r="AW47" s="317"/>
      <c r="AX47" s="347"/>
      <c r="AY47" s="374"/>
      <c r="AZ47" s="328"/>
      <c r="BA47" s="221"/>
      <c r="BB47" s="221"/>
      <c r="BC47" s="221"/>
      <c r="BD47" s="221"/>
      <c r="BE47" s="221"/>
      <c r="BF47" s="221"/>
      <c r="BG47" s="221"/>
      <c r="BH47" s="221"/>
      <c r="BI47" s="221"/>
      <c r="BJ47" s="221"/>
      <c r="BK47" s="221"/>
      <c r="BL47" s="221"/>
      <c r="BM47" s="221"/>
      <c r="BN47" s="221"/>
      <c r="BO47" s="257"/>
      <c r="BP47" s="374"/>
      <c r="BQ47" s="886"/>
      <c r="BR47" s="852"/>
      <c r="BS47" s="852"/>
      <c r="BT47" s="853"/>
      <c r="BU47" s="886"/>
      <c r="BV47" s="852"/>
      <c r="BW47" s="852"/>
      <c r="BX47" s="853"/>
      <c r="BY47" s="854" t="e">
        <f t="shared" si="2"/>
        <v>#DIV/0!</v>
      </c>
      <c r="BZ47" s="852"/>
      <c r="CA47" s="852"/>
      <c r="CB47" s="852"/>
      <c r="CC47" s="368"/>
      <c r="CD47" s="316"/>
      <c r="CE47" s="316"/>
      <c r="CF47" s="369"/>
      <c r="CG47" s="374"/>
      <c r="CH47" s="886"/>
      <c r="CI47" s="852"/>
      <c r="CJ47" s="852"/>
      <c r="CK47" s="853"/>
      <c r="CL47" s="886"/>
      <c r="CM47" s="852"/>
      <c r="CN47" s="852"/>
      <c r="CO47" s="853"/>
      <c r="CP47" s="854" t="e">
        <f t="shared" si="3"/>
        <v>#DIV/0!</v>
      </c>
      <c r="CQ47" s="852"/>
      <c r="CR47" s="852"/>
      <c r="CS47" s="852"/>
      <c r="CT47" s="368"/>
      <c r="CU47" s="316"/>
      <c r="CV47" s="316"/>
      <c r="CW47" s="369"/>
      <c r="CX47" s="374"/>
      <c r="CY47" s="328"/>
      <c r="CZ47" s="221"/>
      <c r="DA47" s="221"/>
      <c r="DB47" s="221"/>
      <c r="DC47" s="221"/>
      <c r="DD47" s="221"/>
      <c r="DE47" s="221"/>
      <c r="DF47" s="221"/>
      <c r="DG47" s="221"/>
      <c r="DH47" s="221"/>
      <c r="DI47" s="221"/>
      <c r="DJ47" s="221"/>
      <c r="DK47" s="221"/>
      <c r="DL47" s="221"/>
      <c r="DM47" s="221"/>
      <c r="DN47" s="257"/>
      <c r="DO47" s="374"/>
      <c r="DP47" s="886"/>
      <c r="DQ47" s="852"/>
      <c r="DR47" s="852"/>
      <c r="DS47" s="853"/>
      <c r="DT47" s="886"/>
      <c r="DU47" s="852"/>
      <c r="DV47" s="852"/>
      <c r="DW47" s="853"/>
      <c r="DX47" s="854" t="e">
        <f t="shared" si="4"/>
        <v>#DIV/0!</v>
      </c>
      <c r="DY47" s="852"/>
      <c r="DZ47" s="852"/>
      <c r="EA47" s="852"/>
      <c r="EB47" s="368"/>
      <c r="EC47" s="316"/>
      <c r="ED47" s="316"/>
      <c r="EE47" s="369"/>
      <c r="EF47" s="374"/>
      <c r="EG47" s="886"/>
      <c r="EH47" s="852"/>
      <c r="EI47" s="852"/>
      <c r="EJ47" s="853"/>
      <c r="EK47" s="886"/>
      <c r="EL47" s="852"/>
      <c r="EM47" s="852"/>
      <c r="EN47" s="853"/>
      <c r="EO47" s="854" t="e">
        <f t="shared" si="5"/>
        <v>#DIV/0!</v>
      </c>
      <c r="EP47" s="852"/>
      <c r="EQ47" s="852"/>
      <c r="ER47" s="852"/>
      <c r="ES47" s="368"/>
      <c r="ET47" s="316"/>
      <c r="EU47" s="316"/>
      <c r="EV47" s="369"/>
      <c r="EW47" s="374"/>
    </row>
    <row r="48" spans="1:153" s="124" customFormat="1" ht="12.75" customHeight="1" thickBot="1" x14ac:dyDescent="0.25">
      <c r="A48" s="328"/>
      <c r="B48" s="221"/>
      <c r="C48" s="221"/>
      <c r="D48" s="221"/>
      <c r="E48" s="221"/>
      <c r="F48" s="221"/>
      <c r="G48" s="221"/>
      <c r="H48" s="221"/>
      <c r="I48" s="221"/>
      <c r="J48" s="221"/>
      <c r="K48" s="221"/>
      <c r="L48" s="221"/>
      <c r="M48" s="221"/>
      <c r="N48" s="221"/>
      <c r="O48" s="221"/>
      <c r="P48" s="257"/>
      <c r="Q48" s="374"/>
      <c r="R48" s="886">
        <v>1.017774</v>
      </c>
      <c r="S48" s="852"/>
      <c r="T48" s="852"/>
      <c r="U48" s="853"/>
      <c r="V48" s="886">
        <v>261.94282000000004</v>
      </c>
      <c r="W48" s="852"/>
      <c r="X48" s="852"/>
      <c r="Y48" s="853"/>
      <c r="Z48" s="854">
        <f t="shared" si="0"/>
        <v>0.6435699714285712</v>
      </c>
      <c r="AA48" s="852"/>
      <c r="AB48" s="852"/>
      <c r="AC48" s="853"/>
      <c r="AD48" s="365"/>
      <c r="AE48" s="317"/>
      <c r="AF48" s="317"/>
      <c r="AG48" s="347"/>
      <c r="AH48" s="374"/>
      <c r="AI48" s="886">
        <v>1.017774</v>
      </c>
      <c r="AJ48" s="852"/>
      <c r="AK48" s="852"/>
      <c r="AL48" s="853"/>
      <c r="AM48" s="886">
        <v>261.94282000000004</v>
      </c>
      <c r="AN48" s="852"/>
      <c r="AO48" s="852"/>
      <c r="AP48" s="853"/>
      <c r="AQ48" s="854">
        <f t="shared" si="1"/>
        <v>0.6435699714285712</v>
      </c>
      <c r="AR48" s="852"/>
      <c r="AS48" s="852"/>
      <c r="AT48" s="853"/>
      <c r="AU48" s="365"/>
      <c r="AV48" s="317"/>
      <c r="AW48" s="317"/>
      <c r="AX48" s="347"/>
      <c r="AY48" s="374"/>
      <c r="AZ48" s="328"/>
      <c r="BA48" s="221"/>
      <c r="BB48" s="221"/>
      <c r="BC48" s="221"/>
      <c r="BD48" s="221"/>
      <c r="BE48" s="221"/>
      <c r="BF48" s="221"/>
      <c r="BG48" s="221"/>
      <c r="BH48" s="221"/>
      <c r="BI48" s="221"/>
      <c r="BJ48" s="221"/>
      <c r="BK48" s="221"/>
      <c r="BL48" s="221"/>
      <c r="BM48" s="221"/>
      <c r="BN48" s="221"/>
      <c r="BO48" s="257"/>
      <c r="BP48" s="374"/>
      <c r="BQ48" s="886"/>
      <c r="BR48" s="852"/>
      <c r="BS48" s="852"/>
      <c r="BT48" s="853"/>
      <c r="BU48" s="886"/>
      <c r="BV48" s="852"/>
      <c r="BW48" s="852"/>
      <c r="BX48" s="853"/>
      <c r="BY48" s="854" t="e">
        <f t="shared" si="2"/>
        <v>#DIV/0!</v>
      </c>
      <c r="BZ48" s="852"/>
      <c r="CA48" s="852"/>
      <c r="CB48" s="852"/>
      <c r="CC48" s="368"/>
      <c r="CD48" s="316"/>
      <c r="CE48" s="316"/>
      <c r="CF48" s="369"/>
      <c r="CG48" s="374"/>
      <c r="CH48" s="886"/>
      <c r="CI48" s="852"/>
      <c r="CJ48" s="852"/>
      <c r="CK48" s="853"/>
      <c r="CL48" s="886"/>
      <c r="CM48" s="852"/>
      <c r="CN48" s="852"/>
      <c r="CO48" s="853"/>
      <c r="CP48" s="854" t="e">
        <f t="shared" si="3"/>
        <v>#DIV/0!</v>
      </c>
      <c r="CQ48" s="852"/>
      <c r="CR48" s="852"/>
      <c r="CS48" s="852"/>
      <c r="CT48" s="368"/>
      <c r="CU48" s="316"/>
      <c r="CV48" s="316"/>
      <c r="CW48" s="369"/>
      <c r="CX48" s="374"/>
      <c r="CY48" s="328"/>
      <c r="CZ48" s="221"/>
      <c r="DA48" s="221"/>
      <c r="DB48" s="221"/>
      <c r="DC48" s="221"/>
      <c r="DD48" s="221"/>
      <c r="DE48" s="221"/>
      <c r="DF48" s="221"/>
      <c r="DG48" s="221"/>
      <c r="DH48" s="221"/>
      <c r="DI48" s="221"/>
      <c r="DJ48" s="221"/>
      <c r="DK48" s="221"/>
      <c r="DL48" s="221"/>
      <c r="DM48" s="221"/>
      <c r="DN48" s="257"/>
      <c r="DO48" s="374"/>
      <c r="DP48" s="886"/>
      <c r="DQ48" s="852"/>
      <c r="DR48" s="852"/>
      <c r="DS48" s="853"/>
      <c r="DT48" s="886"/>
      <c r="DU48" s="852"/>
      <c r="DV48" s="852"/>
      <c r="DW48" s="853"/>
      <c r="DX48" s="854" t="e">
        <f t="shared" si="4"/>
        <v>#DIV/0!</v>
      </c>
      <c r="DY48" s="852"/>
      <c r="DZ48" s="852"/>
      <c r="EA48" s="852"/>
      <c r="EB48" s="368"/>
      <c r="EC48" s="316"/>
      <c r="ED48" s="316"/>
      <c r="EE48" s="369"/>
      <c r="EF48" s="374"/>
      <c r="EG48" s="886"/>
      <c r="EH48" s="852"/>
      <c r="EI48" s="852"/>
      <c r="EJ48" s="853"/>
      <c r="EK48" s="886"/>
      <c r="EL48" s="852"/>
      <c r="EM48" s="852"/>
      <c r="EN48" s="853"/>
      <c r="EO48" s="854" t="e">
        <f t="shared" si="5"/>
        <v>#DIV/0!</v>
      </c>
      <c r="EP48" s="852"/>
      <c r="EQ48" s="852"/>
      <c r="ER48" s="852"/>
      <c r="ES48" s="368"/>
      <c r="ET48" s="316"/>
      <c r="EU48" s="316"/>
      <c r="EV48" s="369"/>
      <c r="EW48" s="374"/>
    </row>
    <row r="49" spans="1:153" s="124" customFormat="1" ht="12.75" customHeight="1" thickBot="1" x14ac:dyDescent="0.25">
      <c r="A49" s="328"/>
      <c r="B49" s="221"/>
      <c r="C49" s="221"/>
      <c r="D49" s="221"/>
      <c r="E49" s="221"/>
      <c r="F49" s="221"/>
      <c r="G49" s="221"/>
      <c r="H49" s="221"/>
      <c r="I49" s="221"/>
      <c r="J49" s="221"/>
      <c r="K49" s="221"/>
      <c r="L49" s="221"/>
      <c r="M49" s="221"/>
      <c r="N49" s="221"/>
      <c r="O49" s="221"/>
      <c r="P49" s="257"/>
      <c r="Q49" s="374"/>
      <c r="R49" s="886"/>
      <c r="S49" s="852"/>
      <c r="T49" s="852"/>
      <c r="U49" s="853"/>
      <c r="V49" s="886"/>
      <c r="W49" s="852"/>
      <c r="X49" s="852"/>
      <c r="Y49" s="853"/>
      <c r="Z49" s="854">
        <f t="shared" si="0"/>
        <v>0</v>
      </c>
      <c r="AA49" s="852"/>
      <c r="AB49" s="852"/>
      <c r="AC49" s="853"/>
      <c r="AD49" s="365"/>
      <c r="AE49" s="317"/>
      <c r="AF49" s="317"/>
      <c r="AG49" s="347"/>
      <c r="AH49" s="374"/>
      <c r="AI49" s="886"/>
      <c r="AJ49" s="852"/>
      <c r="AK49" s="852"/>
      <c r="AL49" s="853"/>
      <c r="AM49" s="886"/>
      <c r="AN49" s="852"/>
      <c r="AO49" s="852"/>
      <c r="AP49" s="853"/>
      <c r="AQ49" s="854">
        <f t="shared" si="1"/>
        <v>0</v>
      </c>
      <c r="AR49" s="852"/>
      <c r="AS49" s="852"/>
      <c r="AT49" s="853"/>
      <c r="AU49" s="365"/>
      <c r="AV49" s="317"/>
      <c r="AW49" s="317"/>
      <c r="AX49" s="347"/>
      <c r="AY49" s="374"/>
      <c r="AZ49" s="328"/>
      <c r="BA49" s="221"/>
      <c r="BB49" s="221"/>
      <c r="BC49" s="221"/>
      <c r="BD49" s="221"/>
      <c r="BE49" s="221"/>
      <c r="BF49" s="221"/>
      <c r="BG49" s="221"/>
      <c r="BH49" s="221"/>
      <c r="BI49" s="221"/>
      <c r="BJ49" s="221"/>
      <c r="BK49" s="221"/>
      <c r="BL49" s="221"/>
      <c r="BM49" s="221"/>
      <c r="BN49" s="221"/>
      <c r="BO49" s="257"/>
      <c r="BP49" s="374"/>
      <c r="BQ49" s="886"/>
      <c r="BR49" s="852"/>
      <c r="BS49" s="852"/>
      <c r="BT49" s="853"/>
      <c r="BU49" s="886"/>
      <c r="BV49" s="852"/>
      <c r="BW49" s="852"/>
      <c r="BX49" s="853"/>
      <c r="BY49" s="854" t="e">
        <f t="shared" si="2"/>
        <v>#DIV/0!</v>
      </c>
      <c r="BZ49" s="852"/>
      <c r="CA49" s="852"/>
      <c r="CB49" s="852"/>
      <c r="CC49" s="368"/>
      <c r="CD49" s="316"/>
      <c r="CE49" s="316"/>
      <c r="CF49" s="369"/>
      <c r="CG49" s="374"/>
      <c r="CH49" s="886"/>
      <c r="CI49" s="852"/>
      <c r="CJ49" s="852"/>
      <c r="CK49" s="853"/>
      <c r="CL49" s="886"/>
      <c r="CM49" s="852"/>
      <c r="CN49" s="852"/>
      <c r="CO49" s="853"/>
      <c r="CP49" s="854" t="e">
        <f t="shared" si="3"/>
        <v>#DIV/0!</v>
      </c>
      <c r="CQ49" s="852"/>
      <c r="CR49" s="852"/>
      <c r="CS49" s="852"/>
      <c r="CT49" s="368"/>
      <c r="CU49" s="316"/>
      <c r="CV49" s="316"/>
      <c r="CW49" s="369"/>
      <c r="CX49" s="374"/>
      <c r="CY49" s="328"/>
      <c r="CZ49" s="221"/>
      <c r="DA49" s="221"/>
      <c r="DB49" s="221"/>
      <c r="DC49" s="221"/>
      <c r="DD49" s="221"/>
      <c r="DE49" s="221"/>
      <c r="DF49" s="221"/>
      <c r="DG49" s="221"/>
      <c r="DH49" s="221"/>
      <c r="DI49" s="221"/>
      <c r="DJ49" s="221"/>
      <c r="DK49" s="221"/>
      <c r="DL49" s="221"/>
      <c r="DM49" s="221"/>
      <c r="DN49" s="257"/>
      <c r="DO49" s="374"/>
      <c r="DP49" s="886"/>
      <c r="DQ49" s="852"/>
      <c r="DR49" s="852"/>
      <c r="DS49" s="853"/>
      <c r="DT49" s="886"/>
      <c r="DU49" s="852"/>
      <c r="DV49" s="852"/>
      <c r="DW49" s="853"/>
      <c r="DX49" s="854" t="e">
        <f t="shared" si="4"/>
        <v>#DIV/0!</v>
      </c>
      <c r="DY49" s="852"/>
      <c r="DZ49" s="852"/>
      <c r="EA49" s="852"/>
      <c r="EB49" s="368"/>
      <c r="EC49" s="316"/>
      <c r="ED49" s="316"/>
      <c r="EE49" s="369"/>
      <c r="EF49" s="374"/>
      <c r="EG49" s="886"/>
      <c r="EH49" s="852"/>
      <c r="EI49" s="852"/>
      <c r="EJ49" s="853"/>
      <c r="EK49" s="886"/>
      <c r="EL49" s="852"/>
      <c r="EM49" s="852"/>
      <c r="EN49" s="853"/>
      <c r="EO49" s="854" t="e">
        <f t="shared" si="5"/>
        <v>#DIV/0!</v>
      </c>
      <c r="EP49" s="852"/>
      <c r="EQ49" s="852"/>
      <c r="ER49" s="852"/>
      <c r="ES49" s="368"/>
      <c r="ET49" s="316"/>
      <c r="EU49" s="316"/>
      <c r="EV49" s="369"/>
      <c r="EW49" s="374"/>
    </row>
    <row r="50" spans="1:153" s="124" customFormat="1" ht="12.75" customHeight="1" thickBot="1" x14ac:dyDescent="0.25">
      <c r="A50" s="328"/>
      <c r="B50" s="221"/>
      <c r="C50" s="221"/>
      <c r="D50" s="221"/>
      <c r="E50" s="221"/>
      <c r="F50" s="221"/>
      <c r="G50" s="221"/>
      <c r="H50" s="221"/>
      <c r="I50" s="221"/>
      <c r="J50" s="221"/>
      <c r="K50" s="221"/>
      <c r="L50" s="221"/>
      <c r="M50" s="221"/>
      <c r="N50" s="221"/>
      <c r="O50" s="221"/>
      <c r="P50" s="257"/>
      <c r="Q50" s="374"/>
      <c r="R50" s="886"/>
      <c r="S50" s="852"/>
      <c r="T50" s="852"/>
      <c r="U50" s="853"/>
      <c r="V50" s="886"/>
      <c r="W50" s="852"/>
      <c r="X50" s="852"/>
      <c r="Y50" s="853"/>
      <c r="Z50" s="854">
        <f t="shared" si="0"/>
        <v>0</v>
      </c>
      <c r="AA50" s="852"/>
      <c r="AB50" s="852"/>
      <c r="AC50" s="853"/>
      <c r="AD50" s="365"/>
      <c r="AE50" s="317"/>
      <c r="AF50" s="317"/>
      <c r="AG50" s="347"/>
      <c r="AH50" s="374"/>
      <c r="AI50" s="886"/>
      <c r="AJ50" s="852"/>
      <c r="AK50" s="852"/>
      <c r="AL50" s="853"/>
      <c r="AM50" s="886"/>
      <c r="AN50" s="852"/>
      <c r="AO50" s="852"/>
      <c r="AP50" s="853"/>
      <c r="AQ50" s="854">
        <f t="shared" si="1"/>
        <v>0</v>
      </c>
      <c r="AR50" s="852"/>
      <c r="AS50" s="852"/>
      <c r="AT50" s="853"/>
      <c r="AU50" s="365"/>
      <c r="AV50" s="317"/>
      <c r="AW50" s="317"/>
      <c r="AX50" s="347"/>
      <c r="AY50" s="374"/>
      <c r="AZ50" s="328"/>
      <c r="BA50" s="221"/>
      <c r="BB50" s="221"/>
      <c r="BC50" s="221"/>
      <c r="BD50" s="221"/>
      <c r="BE50" s="221"/>
      <c r="BF50" s="221"/>
      <c r="BG50" s="221"/>
      <c r="BH50" s="221"/>
      <c r="BI50" s="221"/>
      <c r="BJ50" s="221"/>
      <c r="BK50" s="221"/>
      <c r="BL50" s="221"/>
      <c r="BM50" s="221"/>
      <c r="BN50" s="221"/>
      <c r="BO50" s="257"/>
      <c r="BP50" s="374"/>
      <c r="BQ50" s="886"/>
      <c r="BR50" s="852"/>
      <c r="BS50" s="852"/>
      <c r="BT50" s="853"/>
      <c r="BU50" s="886"/>
      <c r="BV50" s="852"/>
      <c r="BW50" s="852"/>
      <c r="BX50" s="853"/>
      <c r="BY50" s="854" t="e">
        <f t="shared" si="2"/>
        <v>#DIV/0!</v>
      </c>
      <c r="BZ50" s="852"/>
      <c r="CA50" s="852"/>
      <c r="CB50" s="852"/>
      <c r="CC50" s="368"/>
      <c r="CD50" s="316"/>
      <c r="CE50" s="316"/>
      <c r="CF50" s="369"/>
      <c r="CG50" s="374"/>
      <c r="CH50" s="886"/>
      <c r="CI50" s="852"/>
      <c r="CJ50" s="852"/>
      <c r="CK50" s="853"/>
      <c r="CL50" s="886"/>
      <c r="CM50" s="852"/>
      <c r="CN50" s="852"/>
      <c r="CO50" s="853"/>
      <c r="CP50" s="854" t="e">
        <f t="shared" si="3"/>
        <v>#DIV/0!</v>
      </c>
      <c r="CQ50" s="852"/>
      <c r="CR50" s="852"/>
      <c r="CS50" s="852"/>
      <c r="CT50" s="368"/>
      <c r="CU50" s="316"/>
      <c r="CV50" s="316"/>
      <c r="CW50" s="369"/>
      <c r="CX50" s="374"/>
      <c r="CY50" s="328"/>
      <c r="CZ50" s="221"/>
      <c r="DA50" s="221"/>
      <c r="DB50" s="221"/>
      <c r="DC50" s="221"/>
      <c r="DD50" s="221"/>
      <c r="DE50" s="221"/>
      <c r="DF50" s="221"/>
      <c r="DG50" s="221"/>
      <c r="DH50" s="221"/>
      <c r="DI50" s="221"/>
      <c r="DJ50" s="221"/>
      <c r="DK50" s="221"/>
      <c r="DL50" s="221"/>
      <c r="DM50" s="221"/>
      <c r="DN50" s="257"/>
      <c r="DO50" s="374"/>
      <c r="DP50" s="886"/>
      <c r="DQ50" s="852"/>
      <c r="DR50" s="852"/>
      <c r="DS50" s="853"/>
      <c r="DT50" s="886"/>
      <c r="DU50" s="852"/>
      <c r="DV50" s="852"/>
      <c r="DW50" s="853"/>
      <c r="DX50" s="854" t="e">
        <f t="shared" si="4"/>
        <v>#DIV/0!</v>
      </c>
      <c r="DY50" s="852"/>
      <c r="DZ50" s="852"/>
      <c r="EA50" s="852"/>
      <c r="EB50" s="368"/>
      <c r="EC50" s="316"/>
      <c r="ED50" s="316"/>
      <c r="EE50" s="369"/>
      <c r="EF50" s="374"/>
      <c r="EG50" s="886"/>
      <c r="EH50" s="852"/>
      <c r="EI50" s="852"/>
      <c r="EJ50" s="853"/>
      <c r="EK50" s="886"/>
      <c r="EL50" s="852"/>
      <c r="EM50" s="852"/>
      <c r="EN50" s="853"/>
      <c r="EO50" s="854" t="e">
        <f t="shared" si="5"/>
        <v>#DIV/0!</v>
      </c>
      <c r="EP50" s="852"/>
      <c r="EQ50" s="852"/>
      <c r="ER50" s="852"/>
      <c r="ES50" s="368"/>
      <c r="ET50" s="316"/>
      <c r="EU50" s="316"/>
      <c r="EV50" s="369"/>
      <c r="EW50" s="374"/>
    </row>
    <row r="51" spans="1:153" s="124" customFormat="1" ht="12.75" customHeight="1" thickBot="1" x14ac:dyDescent="0.25">
      <c r="A51" s="328"/>
      <c r="B51" s="221"/>
      <c r="C51" s="221"/>
      <c r="D51" s="221"/>
      <c r="E51" s="221"/>
      <c r="F51" s="221"/>
      <c r="G51" s="221"/>
      <c r="H51" s="221"/>
      <c r="I51" s="221"/>
      <c r="J51" s="221"/>
      <c r="K51" s="221"/>
      <c r="L51" s="221"/>
      <c r="M51" s="221"/>
      <c r="N51" s="221"/>
      <c r="O51" s="221"/>
      <c r="P51" s="257"/>
      <c r="Q51" s="374"/>
      <c r="R51" s="886"/>
      <c r="S51" s="852"/>
      <c r="T51" s="852"/>
      <c r="U51" s="853"/>
      <c r="V51" s="886"/>
      <c r="W51" s="852"/>
      <c r="X51" s="852"/>
      <c r="Y51" s="853"/>
      <c r="Z51" s="854">
        <f t="shared" si="0"/>
        <v>0</v>
      </c>
      <c r="AA51" s="852"/>
      <c r="AB51" s="852"/>
      <c r="AC51" s="853"/>
      <c r="AD51" s="365"/>
      <c r="AE51" s="317"/>
      <c r="AF51" s="317"/>
      <c r="AG51" s="347"/>
      <c r="AH51" s="374"/>
      <c r="AI51" s="886"/>
      <c r="AJ51" s="852"/>
      <c r="AK51" s="852"/>
      <c r="AL51" s="853"/>
      <c r="AM51" s="886"/>
      <c r="AN51" s="852"/>
      <c r="AO51" s="852"/>
      <c r="AP51" s="853"/>
      <c r="AQ51" s="854">
        <f t="shared" si="1"/>
        <v>0</v>
      </c>
      <c r="AR51" s="852"/>
      <c r="AS51" s="852"/>
      <c r="AT51" s="853"/>
      <c r="AU51" s="365"/>
      <c r="AV51" s="317"/>
      <c r="AW51" s="317"/>
      <c r="AX51" s="347"/>
      <c r="AY51" s="374"/>
      <c r="AZ51" s="328"/>
      <c r="BA51" s="221"/>
      <c r="BB51" s="221"/>
      <c r="BC51" s="221"/>
      <c r="BD51" s="221"/>
      <c r="BE51" s="221"/>
      <c r="BF51" s="221"/>
      <c r="BG51" s="221"/>
      <c r="BH51" s="221"/>
      <c r="BI51" s="221"/>
      <c r="BJ51" s="221"/>
      <c r="BK51" s="221"/>
      <c r="BL51" s="221"/>
      <c r="BM51" s="221"/>
      <c r="BN51" s="221"/>
      <c r="BO51" s="257"/>
      <c r="BP51" s="374"/>
      <c r="BQ51" s="886"/>
      <c r="BR51" s="852"/>
      <c r="BS51" s="852"/>
      <c r="BT51" s="853"/>
      <c r="BU51" s="886"/>
      <c r="BV51" s="852"/>
      <c r="BW51" s="852"/>
      <c r="BX51" s="853"/>
      <c r="BY51" s="854" t="e">
        <f t="shared" si="2"/>
        <v>#DIV/0!</v>
      </c>
      <c r="BZ51" s="852"/>
      <c r="CA51" s="852"/>
      <c r="CB51" s="852"/>
      <c r="CC51" s="368"/>
      <c r="CD51" s="316"/>
      <c r="CE51" s="316"/>
      <c r="CF51" s="369"/>
      <c r="CG51" s="374"/>
      <c r="CH51" s="886"/>
      <c r="CI51" s="852"/>
      <c r="CJ51" s="852"/>
      <c r="CK51" s="853"/>
      <c r="CL51" s="886"/>
      <c r="CM51" s="852"/>
      <c r="CN51" s="852"/>
      <c r="CO51" s="853"/>
      <c r="CP51" s="854" t="e">
        <f t="shared" si="3"/>
        <v>#DIV/0!</v>
      </c>
      <c r="CQ51" s="852"/>
      <c r="CR51" s="852"/>
      <c r="CS51" s="852"/>
      <c r="CT51" s="368"/>
      <c r="CU51" s="316"/>
      <c r="CV51" s="316"/>
      <c r="CW51" s="369"/>
      <c r="CX51" s="374"/>
      <c r="CY51" s="328"/>
      <c r="CZ51" s="221"/>
      <c r="DA51" s="221"/>
      <c r="DB51" s="221"/>
      <c r="DC51" s="221"/>
      <c r="DD51" s="221"/>
      <c r="DE51" s="221"/>
      <c r="DF51" s="221"/>
      <c r="DG51" s="221"/>
      <c r="DH51" s="221"/>
      <c r="DI51" s="221"/>
      <c r="DJ51" s="221"/>
      <c r="DK51" s="221"/>
      <c r="DL51" s="221"/>
      <c r="DM51" s="221"/>
      <c r="DN51" s="257"/>
      <c r="DO51" s="374"/>
      <c r="DP51" s="886"/>
      <c r="DQ51" s="852"/>
      <c r="DR51" s="852"/>
      <c r="DS51" s="853"/>
      <c r="DT51" s="886"/>
      <c r="DU51" s="852"/>
      <c r="DV51" s="852"/>
      <c r="DW51" s="853"/>
      <c r="DX51" s="854" t="e">
        <f t="shared" si="4"/>
        <v>#DIV/0!</v>
      </c>
      <c r="DY51" s="852"/>
      <c r="DZ51" s="852"/>
      <c r="EA51" s="852"/>
      <c r="EB51" s="368"/>
      <c r="EC51" s="316"/>
      <c r="ED51" s="316"/>
      <c r="EE51" s="369"/>
      <c r="EF51" s="374"/>
      <c r="EG51" s="886"/>
      <c r="EH51" s="852"/>
      <c r="EI51" s="852"/>
      <c r="EJ51" s="853"/>
      <c r="EK51" s="886"/>
      <c r="EL51" s="852"/>
      <c r="EM51" s="852"/>
      <c r="EN51" s="853"/>
      <c r="EO51" s="854" t="e">
        <f t="shared" si="5"/>
        <v>#DIV/0!</v>
      </c>
      <c r="EP51" s="852"/>
      <c r="EQ51" s="852"/>
      <c r="ER51" s="852"/>
      <c r="ES51" s="368"/>
      <c r="ET51" s="316"/>
      <c r="EU51" s="316"/>
      <c r="EV51" s="369"/>
      <c r="EW51" s="374"/>
    </row>
    <row r="52" spans="1:153" s="124" customFormat="1" ht="12.75" customHeight="1" thickBot="1" x14ac:dyDescent="0.25">
      <c r="A52" s="328"/>
      <c r="B52" s="221"/>
      <c r="C52" s="221"/>
      <c r="D52" s="221"/>
      <c r="E52" s="221"/>
      <c r="F52" s="221"/>
      <c r="G52" s="221"/>
      <c r="H52" s="221"/>
      <c r="I52" s="221"/>
      <c r="J52" s="221"/>
      <c r="K52" s="221"/>
      <c r="L52" s="221"/>
      <c r="M52" s="221"/>
      <c r="N52" s="221"/>
      <c r="O52" s="221"/>
      <c r="P52" s="257"/>
      <c r="Q52" s="374"/>
      <c r="R52" s="886"/>
      <c r="S52" s="852"/>
      <c r="T52" s="852"/>
      <c r="U52" s="853"/>
      <c r="V52" s="886"/>
      <c r="W52" s="852"/>
      <c r="X52" s="852"/>
      <c r="Y52" s="853"/>
      <c r="Z52" s="854">
        <f t="shared" si="0"/>
        <v>0</v>
      </c>
      <c r="AA52" s="852"/>
      <c r="AB52" s="852"/>
      <c r="AC52" s="853"/>
      <c r="AD52" s="365"/>
      <c r="AE52" s="317"/>
      <c r="AF52" s="317"/>
      <c r="AG52" s="347"/>
      <c r="AH52" s="374"/>
      <c r="AI52" s="886"/>
      <c r="AJ52" s="852"/>
      <c r="AK52" s="852"/>
      <c r="AL52" s="853"/>
      <c r="AM52" s="886"/>
      <c r="AN52" s="852"/>
      <c r="AO52" s="852"/>
      <c r="AP52" s="853"/>
      <c r="AQ52" s="854">
        <f t="shared" si="1"/>
        <v>0</v>
      </c>
      <c r="AR52" s="852"/>
      <c r="AS52" s="852"/>
      <c r="AT52" s="853"/>
      <c r="AU52" s="365"/>
      <c r="AV52" s="317"/>
      <c r="AW52" s="317"/>
      <c r="AX52" s="347"/>
      <c r="AY52" s="374"/>
      <c r="AZ52" s="328"/>
      <c r="BA52" s="221"/>
      <c r="BB52" s="221"/>
      <c r="BC52" s="221"/>
      <c r="BD52" s="221"/>
      <c r="BE52" s="221"/>
      <c r="BF52" s="221"/>
      <c r="BG52" s="221"/>
      <c r="BH52" s="221"/>
      <c r="BI52" s="221"/>
      <c r="BJ52" s="221"/>
      <c r="BK52" s="221"/>
      <c r="BL52" s="221"/>
      <c r="BM52" s="221"/>
      <c r="BN52" s="221"/>
      <c r="BO52" s="257"/>
      <c r="BP52" s="374"/>
      <c r="BQ52" s="886"/>
      <c r="BR52" s="852"/>
      <c r="BS52" s="852"/>
      <c r="BT52" s="853"/>
      <c r="BU52" s="886"/>
      <c r="BV52" s="852"/>
      <c r="BW52" s="852"/>
      <c r="BX52" s="853"/>
      <c r="BY52" s="854" t="e">
        <f t="shared" si="2"/>
        <v>#DIV/0!</v>
      </c>
      <c r="BZ52" s="852"/>
      <c r="CA52" s="852"/>
      <c r="CB52" s="852"/>
      <c r="CC52" s="368"/>
      <c r="CD52" s="316"/>
      <c r="CE52" s="316"/>
      <c r="CF52" s="369"/>
      <c r="CG52" s="374"/>
      <c r="CH52" s="886"/>
      <c r="CI52" s="852"/>
      <c r="CJ52" s="852"/>
      <c r="CK52" s="853"/>
      <c r="CL52" s="886"/>
      <c r="CM52" s="852"/>
      <c r="CN52" s="852"/>
      <c r="CO52" s="853"/>
      <c r="CP52" s="854" t="e">
        <f t="shared" si="3"/>
        <v>#DIV/0!</v>
      </c>
      <c r="CQ52" s="852"/>
      <c r="CR52" s="852"/>
      <c r="CS52" s="852"/>
      <c r="CT52" s="368"/>
      <c r="CU52" s="316"/>
      <c r="CV52" s="316"/>
      <c r="CW52" s="369"/>
      <c r="CX52" s="374"/>
      <c r="CY52" s="328"/>
      <c r="CZ52" s="221"/>
      <c r="DA52" s="221"/>
      <c r="DB52" s="221"/>
      <c r="DC52" s="221"/>
      <c r="DD52" s="221"/>
      <c r="DE52" s="221"/>
      <c r="DF52" s="221"/>
      <c r="DG52" s="221"/>
      <c r="DH52" s="221"/>
      <c r="DI52" s="221"/>
      <c r="DJ52" s="221"/>
      <c r="DK52" s="221"/>
      <c r="DL52" s="221"/>
      <c r="DM52" s="221"/>
      <c r="DN52" s="257"/>
      <c r="DO52" s="374"/>
      <c r="DP52" s="886"/>
      <c r="DQ52" s="852"/>
      <c r="DR52" s="852"/>
      <c r="DS52" s="853"/>
      <c r="DT52" s="886"/>
      <c r="DU52" s="852"/>
      <c r="DV52" s="852"/>
      <c r="DW52" s="853"/>
      <c r="DX52" s="854" t="e">
        <f t="shared" si="4"/>
        <v>#DIV/0!</v>
      </c>
      <c r="DY52" s="852"/>
      <c r="DZ52" s="852"/>
      <c r="EA52" s="852"/>
      <c r="EB52" s="368"/>
      <c r="EC52" s="316"/>
      <c r="ED52" s="316"/>
      <c r="EE52" s="369"/>
      <c r="EF52" s="374"/>
      <c r="EG52" s="886"/>
      <c r="EH52" s="852"/>
      <c r="EI52" s="852"/>
      <c r="EJ52" s="853"/>
      <c r="EK52" s="886"/>
      <c r="EL52" s="852"/>
      <c r="EM52" s="852"/>
      <c r="EN52" s="853"/>
      <c r="EO52" s="854" t="e">
        <f t="shared" si="5"/>
        <v>#DIV/0!</v>
      </c>
      <c r="EP52" s="852"/>
      <c r="EQ52" s="852"/>
      <c r="ER52" s="852"/>
      <c r="ES52" s="368"/>
      <c r="ET52" s="316"/>
      <c r="EU52" s="316"/>
      <c r="EV52" s="369"/>
      <c r="EW52" s="374"/>
    </row>
    <row r="53" spans="1:153" s="124" customFormat="1" ht="12.75" customHeight="1" thickBot="1" x14ac:dyDescent="0.25">
      <c r="A53" s="328"/>
      <c r="B53" s="221"/>
      <c r="C53" s="221"/>
      <c r="D53" s="221"/>
      <c r="E53" s="221"/>
      <c r="F53" s="221"/>
      <c r="G53" s="221"/>
      <c r="H53" s="221"/>
      <c r="I53" s="221"/>
      <c r="J53" s="221"/>
      <c r="K53" s="221"/>
      <c r="L53" s="221"/>
      <c r="M53" s="221"/>
      <c r="N53" s="221"/>
      <c r="O53" s="221"/>
      <c r="P53" s="257"/>
      <c r="Q53" s="374"/>
      <c r="R53" s="886"/>
      <c r="S53" s="852"/>
      <c r="T53" s="852"/>
      <c r="U53" s="853"/>
      <c r="V53" s="886"/>
      <c r="W53" s="852"/>
      <c r="X53" s="852"/>
      <c r="Y53" s="853"/>
      <c r="Z53" s="854">
        <f t="shared" si="0"/>
        <v>0</v>
      </c>
      <c r="AA53" s="852"/>
      <c r="AB53" s="852"/>
      <c r="AC53" s="853"/>
      <c r="AD53" s="365"/>
      <c r="AE53" s="317"/>
      <c r="AF53" s="317"/>
      <c r="AG53" s="347"/>
      <c r="AH53" s="374"/>
      <c r="AI53" s="886"/>
      <c r="AJ53" s="852"/>
      <c r="AK53" s="852"/>
      <c r="AL53" s="853"/>
      <c r="AM53" s="886"/>
      <c r="AN53" s="852"/>
      <c r="AO53" s="852"/>
      <c r="AP53" s="853"/>
      <c r="AQ53" s="854">
        <f t="shared" si="1"/>
        <v>0</v>
      </c>
      <c r="AR53" s="852"/>
      <c r="AS53" s="852"/>
      <c r="AT53" s="853"/>
      <c r="AU53" s="365"/>
      <c r="AV53" s="317"/>
      <c r="AW53" s="317"/>
      <c r="AX53" s="347"/>
      <c r="AY53" s="374"/>
      <c r="AZ53" s="328"/>
      <c r="BA53" s="221"/>
      <c r="BB53" s="221"/>
      <c r="BC53" s="221"/>
      <c r="BD53" s="221"/>
      <c r="BE53" s="221"/>
      <c r="BF53" s="221"/>
      <c r="BG53" s="221"/>
      <c r="BH53" s="221"/>
      <c r="BI53" s="221"/>
      <c r="BJ53" s="221"/>
      <c r="BK53" s="221"/>
      <c r="BL53" s="221"/>
      <c r="BM53" s="221"/>
      <c r="BN53" s="221"/>
      <c r="BO53" s="257"/>
      <c r="BP53" s="374"/>
      <c r="BQ53" s="886"/>
      <c r="BR53" s="852"/>
      <c r="BS53" s="852"/>
      <c r="BT53" s="853"/>
      <c r="BU53" s="886"/>
      <c r="BV53" s="852"/>
      <c r="BW53" s="852"/>
      <c r="BX53" s="853"/>
      <c r="BY53" s="854" t="e">
        <f t="shared" si="2"/>
        <v>#DIV/0!</v>
      </c>
      <c r="BZ53" s="852"/>
      <c r="CA53" s="852"/>
      <c r="CB53" s="852"/>
      <c r="CC53" s="368"/>
      <c r="CD53" s="316"/>
      <c r="CE53" s="316"/>
      <c r="CF53" s="369"/>
      <c r="CG53" s="374"/>
      <c r="CH53" s="886"/>
      <c r="CI53" s="852"/>
      <c r="CJ53" s="852"/>
      <c r="CK53" s="853"/>
      <c r="CL53" s="886"/>
      <c r="CM53" s="852"/>
      <c r="CN53" s="852"/>
      <c r="CO53" s="853"/>
      <c r="CP53" s="854" t="e">
        <f t="shared" si="3"/>
        <v>#DIV/0!</v>
      </c>
      <c r="CQ53" s="852"/>
      <c r="CR53" s="852"/>
      <c r="CS53" s="852"/>
      <c r="CT53" s="368"/>
      <c r="CU53" s="316"/>
      <c r="CV53" s="316"/>
      <c r="CW53" s="369"/>
      <c r="CX53" s="374"/>
      <c r="CY53" s="328"/>
      <c r="CZ53" s="221"/>
      <c r="DA53" s="221"/>
      <c r="DB53" s="221"/>
      <c r="DC53" s="221"/>
      <c r="DD53" s="221"/>
      <c r="DE53" s="221"/>
      <c r="DF53" s="221"/>
      <c r="DG53" s="221"/>
      <c r="DH53" s="221"/>
      <c r="DI53" s="221"/>
      <c r="DJ53" s="221"/>
      <c r="DK53" s="221"/>
      <c r="DL53" s="221"/>
      <c r="DM53" s="221"/>
      <c r="DN53" s="257"/>
      <c r="DO53" s="374"/>
      <c r="DP53" s="886"/>
      <c r="DQ53" s="852"/>
      <c r="DR53" s="852"/>
      <c r="DS53" s="853"/>
      <c r="DT53" s="886"/>
      <c r="DU53" s="852"/>
      <c r="DV53" s="852"/>
      <c r="DW53" s="853"/>
      <c r="DX53" s="854" t="e">
        <f t="shared" si="4"/>
        <v>#DIV/0!</v>
      </c>
      <c r="DY53" s="852"/>
      <c r="DZ53" s="852"/>
      <c r="EA53" s="852"/>
      <c r="EB53" s="368"/>
      <c r="EC53" s="316"/>
      <c r="ED53" s="316"/>
      <c r="EE53" s="369"/>
      <c r="EF53" s="374"/>
      <c r="EG53" s="886"/>
      <c r="EH53" s="852"/>
      <c r="EI53" s="852"/>
      <c r="EJ53" s="853"/>
      <c r="EK53" s="886"/>
      <c r="EL53" s="852"/>
      <c r="EM53" s="852"/>
      <c r="EN53" s="853"/>
      <c r="EO53" s="854" t="e">
        <f t="shared" si="5"/>
        <v>#DIV/0!</v>
      </c>
      <c r="EP53" s="852"/>
      <c r="EQ53" s="852"/>
      <c r="ER53" s="852"/>
      <c r="ES53" s="368"/>
      <c r="ET53" s="316"/>
      <c r="EU53" s="316"/>
      <c r="EV53" s="369"/>
      <c r="EW53" s="374"/>
    </row>
    <row r="54" spans="1:153" s="124" customFormat="1" ht="12.75" customHeight="1" thickBot="1" x14ac:dyDescent="0.25">
      <c r="A54" s="328"/>
      <c r="B54" s="221"/>
      <c r="C54" s="221"/>
      <c r="D54" s="221"/>
      <c r="E54" s="221"/>
      <c r="F54" s="221"/>
      <c r="G54" s="221"/>
      <c r="H54" s="221"/>
      <c r="I54" s="221"/>
      <c r="J54" s="221"/>
      <c r="K54" s="221"/>
      <c r="L54" s="221"/>
      <c r="M54" s="221"/>
      <c r="N54" s="221"/>
      <c r="O54" s="221"/>
      <c r="P54" s="257"/>
      <c r="Q54" s="374"/>
      <c r="R54" s="886"/>
      <c r="S54" s="852"/>
      <c r="T54" s="852"/>
      <c r="U54" s="853"/>
      <c r="V54" s="886"/>
      <c r="W54" s="852"/>
      <c r="X54" s="852"/>
      <c r="Y54" s="853"/>
      <c r="Z54" s="854">
        <f t="shared" si="0"/>
        <v>0</v>
      </c>
      <c r="AA54" s="852"/>
      <c r="AB54" s="852"/>
      <c r="AC54" s="853"/>
      <c r="AD54" s="365"/>
      <c r="AE54" s="317"/>
      <c r="AF54" s="317"/>
      <c r="AG54" s="347"/>
      <c r="AH54" s="374"/>
      <c r="AI54" s="886"/>
      <c r="AJ54" s="852"/>
      <c r="AK54" s="852"/>
      <c r="AL54" s="853"/>
      <c r="AM54" s="886"/>
      <c r="AN54" s="852"/>
      <c r="AO54" s="852"/>
      <c r="AP54" s="853"/>
      <c r="AQ54" s="854">
        <f t="shared" si="1"/>
        <v>0</v>
      </c>
      <c r="AR54" s="852"/>
      <c r="AS54" s="852"/>
      <c r="AT54" s="853"/>
      <c r="AU54" s="365"/>
      <c r="AV54" s="317"/>
      <c r="AW54" s="317"/>
      <c r="AX54" s="347"/>
      <c r="AY54" s="374"/>
      <c r="AZ54" s="328"/>
      <c r="BA54" s="221"/>
      <c r="BB54" s="221"/>
      <c r="BC54" s="221"/>
      <c r="BD54" s="221"/>
      <c r="BE54" s="221"/>
      <c r="BF54" s="221"/>
      <c r="BG54" s="221"/>
      <c r="BH54" s="221"/>
      <c r="BI54" s="221"/>
      <c r="BJ54" s="221"/>
      <c r="BK54" s="221"/>
      <c r="BL54" s="221"/>
      <c r="BM54" s="221"/>
      <c r="BN54" s="221"/>
      <c r="BO54" s="257"/>
      <c r="BP54" s="374"/>
      <c r="BQ54" s="886"/>
      <c r="BR54" s="852"/>
      <c r="BS54" s="852"/>
      <c r="BT54" s="853"/>
      <c r="BU54" s="886"/>
      <c r="BV54" s="852"/>
      <c r="BW54" s="852"/>
      <c r="BX54" s="853"/>
      <c r="BY54" s="854" t="e">
        <f t="shared" si="2"/>
        <v>#DIV/0!</v>
      </c>
      <c r="BZ54" s="852"/>
      <c r="CA54" s="852"/>
      <c r="CB54" s="852"/>
      <c r="CC54" s="368"/>
      <c r="CD54" s="316"/>
      <c r="CE54" s="316"/>
      <c r="CF54" s="369"/>
      <c r="CG54" s="374"/>
      <c r="CH54" s="886"/>
      <c r="CI54" s="852"/>
      <c r="CJ54" s="852"/>
      <c r="CK54" s="853"/>
      <c r="CL54" s="886"/>
      <c r="CM54" s="852"/>
      <c r="CN54" s="852"/>
      <c r="CO54" s="853"/>
      <c r="CP54" s="854" t="e">
        <f t="shared" si="3"/>
        <v>#DIV/0!</v>
      </c>
      <c r="CQ54" s="852"/>
      <c r="CR54" s="852"/>
      <c r="CS54" s="852"/>
      <c r="CT54" s="368"/>
      <c r="CU54" s="316"/>
      <c r="CV54" s="316"/>
      <c r="CW54" s="369"/>
      <c r="CX54" s="374"/>
      <c r="CY54" s="328"/>
      <c r="CZ54" s="221"/>
      <c r="DA54" s="221"/>
      <c r="DB54" s="221"/>
      <c r="DC54" s="221"/>
      <c r="DD54" s="221"/>
      <c r="DE54" s="221"/>
      <c r="DF54" s="221"/>
      <c r="DG54" s="221"/>
      <c r="DH54" s="221"/>
      <c r="DI54" s="221"/>
      <c r="DJ54" s="221"/>
      <c r="DK54" s="221"/>
      <c r="DL54" s="221"/>
      <c r="DM54" s="221"/>
      <c r="DN54" s="257"/>
      <c r="DO54" s="374"/>
      <c r="DP54" s="886"/>
      <c r="DQ54" s="852"/>
      <c r="DR54" s="852"/>
      <c r="DS54" s="853"/>
      <c r="DT54" s="886"/>
      <c r="DU54" s="852"/>
      <c r="DV54" s="852"/>
      <c r="DW54" s="853"/>
      <c r="DX54" s="854" t="e">
        <f t="shared" si="4"/>
        <v>#DIV/0!</v>
      </c>
      <c r="DY54" s="852"/>
      <c r="DZ54" s="852"/>
      <c r="EA54" s="852"/>
      <c r="EB54" s="368"/>
      <c r="EC54" s="316"/>
      <c r="ED54" s="316"/>
      <c r="EE54" s="369"/>
      <c r="EF54" s="374"/>
      <c r="EG54" s="886"/>
      <c r="EH54" s="852"/>
      <c r="EI54" s="852"/>
      <c r="EJ54" s="853"/>
      <c r="EK54" s="886"/>
      <c r="EL54" s="852"/>
      <c r="EM54" s="852"/>
      <c r="EN54" s="853"/>
      <c r="EO54" s="854" t="e">
        <f t="shared" si="5"/>
        <v>#DIV/0!</v>
      </c>
      <c r="EP54" s="852"/>
      <c r="EQ54" s="852"/>
      <c r="ER54" s="852"/>
      <c r="ES54" s="368"/>
      <c r="ET54" s="316"/>
      <c r="EU54" s="316"/>
      <c r="EV54" s="369"/>
      <c r="EW54" s="374"/>
    </row>
    <row r="55" spans="1:153" s="124" customFormat="1" ht="12.75" customHeight="1" thickBot="1" x14ac:dyDescent="0.25">
      <c r="A55" s="328"/>
      <c r="B55" s="221"/>
      <c r="C55" s="221"/>
      <c r="D55" s="221"/>
      <c r="E55" s="221"/>
      <c r="F55" s="221"/>
      <c r="G55" s="221"/>
      <c r="H55" s="221"/>
      <c r="I55" s="221"/>
      <c r="J55" s="221"/>
      <c r="K55" s="221"/>
      <c r="L55" s="221"/>
      <c r="M55" s="221"/>
      <c r="N55" s="221"/>
      <c r="O55" s="221"/>
      <c r="P55" s="257"/>
      <c r="Q55" s="374"/>
      <c r="R55" s="886"/>
      <c r="S55" s="852"/>
      <c r="T55" s="852"/>
      <c r="U55" s="853"/>
      <c r="V55" s="886"/>
      <c r="W55" s="852"/>
      <c r="X55" s="852"/>
      <c r="Y55" s="853"/>
      <c r="Z55" s="854">
        <f t="shared" si="0"/>
        <v>0</v>
      </c>
      <c r="AA55" s="852"/>
      <c r="AB55" s="852"/>
      <c r="AC55" s="853"/>
      <c r="AD55" s="365"/>
      <c r="AE55" s="317"/>
      <c r="AF55" s="317"/>
      <c r="AG55" s="347"/>
      <c r="AH55" s="374"/>
      <c r="AI55" s="886"/>
      <c r="AJ55" s="852"/>
      <c r="AK55" s="852"/>
      <c r="AL55" s="853"/>
      <c r="AM55" s="886"/>
      <c r="AN55" s="852"/>
      <c r="AO55" s="852"/>
      <c r="AP55" s="853"/>
      <c r="AQ55" s="854">
        <f t="shared" si="1"/>
        <v>0</v>
      </c>
      <c r="AR55" s="852"/>
      <c r="AS55" s="852"/>
      <c r="AT55" s="853"/>
      <c r="AU55" s="365"/>
      <c r="AV55" s="317"/>
      <c r="AW55" s="317"/>
      <c r="AX55" s="347"/>
      <c r="AY55" s="374"/>
      <c r="AZ55" s="328"/>
      <c r="BA55" s="221"/>
      <c r="BB55" s="221"/>
      <c r="BC55" s="221"/>
      <c r="BD55" s="221"/>
      <c r="BE55" s="221"/>
      <c r="BF55" s="221"/>
      <c r="BG55" s="221"/>
      <c r="BH55" s="221"/>
      <c r="BI55" s="221"/>
      <c r="BJ55" s="221"/>
      <c r="BK55" s="221"/>
      <c r="BL55" s="221"/>
      <c r="BM55" s="221"/>
      <c r="BN55" s="221"/>
      <c r="BO55" s="257"/>
      <c r="BP55" s="374"/>
      <c r="BQ55" s="886"/>
      <c r="BR55" s="852"/>
      <c r="BS55" s="852"/>
      <c r="BT55" s="853"/>
      <c r="BU55" s="886"/>
      <c r="BV55" s="852"/>
      <c r="BW55" s="852"/>
      <c r="BX55" s="853"/>
      <c r="BY55" s="854" t="e">
        <f t="shared" si="2"/>
        <v>#DIV/0!</v>
      </c>
      <c r="BZ55" s="852"/>
      <c r="CA55" s="852"/>
      <c r="CB55" s="852"/>
      <c r="CC55" s="368"/>
      <c r="CD55" s="316"/>
      <c r="CE55" s="316"/>
      <c r="CF55" s="369"/>
      <c r="CG55" s="374"/>
      <c r="CH55" s="886"/>
      <c r="CI55" s="852"/>
      <c r="CJ55" s="852"/>
      <c r="CK55" s="853"/>
      <c r="CL55" s="886"/>
      <c r="CM55" s="852"/>
      <c r="CN55" s="852"/>
      <c r="CO55" s="853"/>
      <c r="CP55" s="854" t="e">
        <f t="shared" si="3"/>
        <v>#DIV/0!</v>
      </c>
      <c r="CQ55" s="852"/>
      <c r="CR55" s="852"/>
      <c r="CS55" s="852"/>
      <c r="CT55" s="368"/>
      <c r="CU55" s="316"/>
      <c r="CV55" s="316"/>
      <c r="CW55" s="369"/>
      <c r="CX55" s="374"/>
      <c r="CY55" s="328"/>
      <c r="CZ55" s="221"/>
      <c r="DA55" s="221"/>
      <c r="DB55" s="221"/>
      <c r="DC55" s="221"/>
      <c r="DD55" s="221"/>
      <c r="DE55" s="221"/>
      <c r="DF55" s="221"/>
      <c r="DG55" s="221"/>
      <c r="DH55" s="221"/>
      <c r="DI55" s="221"/>
      <c r="DJ55" s="221"/>
      <c r="DK55" s="221"/>
      <c r="DL55" s="221"/>
      <c r="DM55" s="221"/>
      <c r="DN55" s="257"/>
      <c r="DO55" s="374"/>
      <c r="DP55" s="886"/>
      <c r="DQ55" s="852"/>
      <c r="DR55" s="852"/>
      <c r="DS55" s="853"/>
      <c r="DT55" s="886"/>
      <c r="DU55" s="852"/>
      <c r="DV55" s="852"/>
      <c r="DW55" s="853"/>
      <c r="DX55" s="854" t="e">
        <f t="shared" si="4"/>
        <v>#DIV/0!</v>
      </c>
      <c r="DY55" s="852"/>
      <c r="DZ55" s="852"/>
      <c r="EA55" s="852"/>
      <c r="EB55" s="368"/>
      <c r="EC55" s="316"/>
      <c r="ED55" s="316"/>
      <c r="EE55" s="369"/>
      <c r="EF55" s="374"/>
      <c r="EG55" s="886"/>
      <c r="EH55" s="852"/>
      <c r="EI55" s="852"/>
      <c r="EJ55" s="853"/>
      <c r="EK55" s="886"/>
      <c r="EL55" s="852"/>
      <c r="EM55" s="852"/>
      <c r="EN55" s="853"/>
      <c r="EO55" s="854" t="e">
        <f t="shared" si="5"/>
        <v>#DIV/0!</v>
      </c>
      <c r="EP55" s="852"/>
      <c r="EQ55" s="852"/>
      <c r="ER55" s="852"/>
      <c r="ES55" s="368"/>
      <c r="ET55" s="316"/>
      <c r="EU55" s="316"/>
      <c r="EV55" s="369"/>
      <c r="EW55" s="374"/>
    </row>
    <row r="56" spans="1:153" s="124" customFormat="1" ht="12.75" customHeight="1" thickBot="1" x14ac:dyDescent="0.25">
      <c r="A56" s="328"/>
      <c r="B56" s="221"/>
      <c r="C56" s="221"/>
      <c r="D56" s="221"/>
      <c r="E56" s="221"/>
      <c r="F56" s="221"/>
      <c r="G56" s="221"/>
      <c r="H56" s="221"/>
      <c r="I56" s="221"/>
      <c r="J56" s="221"/>
      <c r="K56" s="221"/>
      <c r="L56" s="221"/>
      <c r="M56" s="221"/>
      <c r="N56" s="221"/>
      <c r="O56" s="221"/>
      <c r="P56" s="257"/>
      <c r="Q56" s="374"/>
      <c r="R56" s="886"/>
      <c r="S56" s="852"/>
      <c r="T56" s="852"/>
      <c r="U56" s="853"/>
      <c r="V56" s="886"/>
      <c r="W56" s="852"/>
      <c r="X56" s="852"/>
      <c r="Y56" s="853"/>
      <c r="Z56" s="854">
        <f t="shared" si="0"/>
        <v>0</v>
      </c>
      <c r="AA56" s="852"/>
      <c r="AB56" s="852"/>
      <c r="AC56" s="853"/>
      <c r="AD56" s="365"/>
      <c r="AE56" s="317"/>
      <c r="AF56" s="317"/>
      <c r="AG56" s="347"/>
      <c r="AH56" s="374"/>
      <c r="AI56" s="886"/>
      <c r="AJ56" s="852"/>
      <c r="AK56" s="852"/>
      <c r="AL56" s="853"/>
      <c r="AM56" s="886"/>
      <c r="AN56" s="852"/>
      <c r="AO56" s="852"/>
      <c r="AP56" s="853"/>
      <c r="AQ56" s="854">
        <f t="shared" si="1"/>
        <v>0</v>
      </c>
      <c r="AR56" s="852"/>
      <c r="AS56" s="852"/>
      <c r="AT56" s="853"/>
      <c r="AU56" s="365"/>
      <c r="AV56" s="317"/>
      <c r="AW56" s="317"/>
      <c r="AX56" s="347"/>
      <c r="AY56" s="374"/>
      <c r="AZ56" s="328"/>
      <c r="BA56" s="221"/>
      <c r="BB56" s="221"/>
      <c r="BC56" s="221"/>
      <c r="BD56" s="221"/>
      <c r="BE56" s="221"/>
      <c r="BF56" s="221"/>
      <c r="BG56" s="221"/>
      <c r="BH56" s="221"/>
      <c r="BI56" s="221"/>
      <c r="BJ56" s="221"/>
      <c r="BK56" s="221"/>
      <c r="BL56" s="221"/>
      <c r="BM56" s="221"/>
      <c r="BN56" s="221"/>
      <c r="BO56" s="257"/>
      <c r="BP56" s="374"/>
      <c r="BQ56" s="886"/>
      <c r="BR56" s="852"/>
      <c r="BS56" s="852"/>
      <c r="BT56" s="853"/>
      <c r="BU56" s="886"/>
      <c r="BV56" s="852"/>
      <c r="BW56" s="852"/>
      <c r="BX56" s="853"/>
      <c r="BY56" s="854" t="e">
        <f t="shared" si="2"/>
        <v>#DIV/0!</v>
      </c>
      <c r="BZ56" s="852"/>
      <c r="CA56" s="852"/>
      <c r="CB56" s="852"/>
      <c r="CC56" s="368"/>
      <c r="CD56" s="316"/>
      <c r="CE56" s="316"/>
      <c r="CF56" s="369"/>
      <c r="CG56" s="374"/>
      <c r="CH56" s="886"/>
      <c r="CI56" s="852"/>
      <c r="CJ56" s="852"/>
      <c r="CK56" s="853"/>
      <c r="CL56" s="886"/>
      <c r="CM56" s="852"/>
      <c r="CN56" s="852"/>
      <c r="CO56" s="853"/>
      <c r="CP56" s="854" t="e">
        <f t="shared" si="3"/>
        <v>#DIV/0!</v>
      </c>
      <c r="CQ56" s="852"/>
      <c r="CR56" s="852"/>
      <c r="CS56" s="852"/>
      <c r="CT56" s="368"/>
      <c r="CU56" s="316"/>
      <c r="CV56" s="316"/>
      <c r="CW56" s="369"/>
      <c r="CX56" s="374"/>
      <c r="CY56" s="328"/>
      <c r="CZ56" s="221"/>
      <c r="DA56" s="221"/>
      <c r="DB56" s="221"/>
      <c r="DC56" s="221"/>
      <c r="DD56" s="221"/>
      <c r="DE56" s="221"/>
      <c r="DF56" s="221"/>
      <c r="DG56" s="221"/>
      <c r="DH56" s="221"/>
      <c r="DI56" s="221"/>
      <c r="DJ56" s="221"/>
      <c r="DK56" s="221"/>
      <c r="DL56" s="221"/>
      <c r="DM56" s="221"/>
      <c r="DN56" s="257"/>
      <c r="DO56" s="374"/>
      <c r="DP56" s="886"/>
      <c r="DQ56" s="852"/>
      <c r="DR56" s="852"/>
      <c r="DS56" s="853"/>
      <c r="DT56" s="886"/>
      <c r="DU56" s="852"/>
      <c r="DV56" s="852"/>
      <c r="DW56" s="853"/>
      <c r="DX56" s="854" t="e">
        <f t="shared" si="4"/>
        <v>#DIV/0!</v>
      </c>
      <c r="DY56" s="852"/>
      <c r="DZ56" s="852"/>
      <c r="EA56" s="852"/>
      <c r="EB56" s="368"/>
      <c r="EC56" s="316"/>
      <c r="ED56" s="316"/>
      <c r="EE56" s="369"/>
      <c r="EF56" s="374"/>
      <c r="EG56" s="886"/>
      <c r="EH56" s="852"/>
      <c r="EI56" s="852"/>
      <c r="EJ56" s="853"/>
      <c r="EK56" s="886"/>
      <c r="EL56" s="852"/>
      <c r="EM56" s="852"/>
      <c r="EN56" s="853"/>
      <c r="EO56" s="854" t="e">
        <f t="shared" si="5"/>
        <v>#DIV/0!</v>
      </c>
      <c r="EP56" s="852"/>
      <c r="EQ56" s="852"/>
      <c r="ER56" s="852"/>
      <c r="ES56" s="368"/>
      <c r="ET56" s="316"/>
      <c r="EU56" s="316"/>
      <c r="EV56" s="369"/>
      <c r="EW56" s="374"/>
    </row>
    <row r="57" spans="1:153" s="124" customFormat="1" ht="12.75" customHeight="1" thickBot="1" x14ac:dyDescent="0.25">
      <c r="A57" s="328"/>
      <c r="B57" s="221"/>
      <c r="C57" s="221"/>
      <c r="D57" s="221"/>
      <c r="E57" s="221"/>
      <c r="F57" s="221"/>
      <c r="G57" s="221"/>
      <c r="H57" s="221"/>
      <c r="I57" s="221"/>
      <c r="J57" s="221"/>
      <c r="K57" s="221"/>
      <c r="L57" s="221"/>
      <c r="M57" s="221"/>
      <c r="N57" s="221"/>
      <c r="O57" s="221"/>
      <c r="P57" s="257"/>
      <c r="Q57" s="374"/>
      <c r="R57" s="886"/>
      <c r="S57" s="852"/>
      <c r="T57" s="852"/>
      <c r="U57" s="853"/>
      <c r="V57" s="886"/>
      <c r="W57" s="852"/>
      <c r="X57" s="852"/>
      <c r="Y57" s="853"/>
      <c r="Z57" s="854">
        <f t="shared" si="0"/>
        <v>0</v>
      </c>
      <c r="AA57" s="852"/>
      <c r="AB57" s="852"/>
      <c r="AC57" s="853"/>
      <c r="AD57" s="365"/>
      <c r="AE57" s="317"/>
      <c r="AF57" s="317"/>
      <c r="AG57" s="347"/>
      <c r="AH57" s="374"/>
      <c r="AI57" s="886"/>
      <c r="AJ57" s="852"/>
      <c r="AK57" s="852"/>
      <c r="AL57" s="853"/>
      <c r="AM57" s="886"/>
      <c r="AN57" s="852"/>
      <c r="AO57" s="852"/>
      <c r="AP57" s="853"/>
      <c r="AQ57" s="854">
        <f t="shared" si="1"/>
        <v>0</v>
      </c>
      <c r="AR57" s="852"/>
      <c r="AS57" s="852"/>
      <c r="AT57" s="853"/>
      <c r="AU57" s="365"/>
      <c r="AV57" s="317"/>
      <c r="AW57" s="317"/>
      <c r="AX57" s="347"/>
      <c r="AY57" s="374"/>
      <c r="AZ57" s="328"/>
      <c r="BA57" s="221"/>
      <c r="BB57" s="221"/>
      <c r="BC57" s="221"/>
      <c r="BD57" s="221"/>
      <c r="BE57" s="221"/>
      <c r="BF57" s="221"/>
      <c r="BG57" s="221"/>
      <c r="BH57" s="221"/>
      <c r="BI57" s="221"/>
      <c r="BJ57" s="221"/>
      <c r="BK57" s="221"/>
      <c r="BL57" s="221"/>
      <c r="BM57" s="221"/>
      <c r="BN57" s="221"/>
      <c r="BO57" s="257"/>
      <c r="BP57" s="374"/>
      <c r="BQ57" s="886"/>
      <c r="BR57" s="852"/>
      <c r="BS57" s="852"/>
      <c r="BT57" s="853"/>
      <c r="BU57" s="886"/>
      <c r="BV57" s="852"/>
      <c r="BW57" s="852"/>
      <c r="BX57" s="853"/>
      <c r="BY57" s="854" t="e">
        <f t="shared" si="2"/>
        <v>#DIV/0!</v>
      </c>
      <c r="BZ57" s="852"/>
      <c r="CA57" s="852"/>
      <c r="CB57" s="852"/>
      <c r="CC57" s="368"/>
      <c r="CD57" s="316"/>
      <c r="CE57" s="316"/>
      <c r="CF57" s="369"/>
      <c r="CG57" s="374"/>
      <c r="CH57" s="886"/>
      <c r="CI57" s="852"/>
      <c r="CJ57" s="852"/>
      <c r="CK57" s="853"/>
      <c r="CL57" s="886"/>
      <c r="CM57" s="852"/>
      <c r="CN57" s="852"/>
      <c r="CO57" s="853"/>
      <c r="CP57" s="854" t="e">
        <f t="shared" si="3"/>
        <v>#DIV/0!</v>
      </c>
      <c r="CQ57" s="852"/>
      <c r="CR57" s="852"/>
      <c r="CS57" s="852"/>
      <c r="CT57" s="368"/>
      <c r="CU57" s="316"/>
      <c r="CV57" s="316"/>
      <c r="CW57" s="369"/>
      <c r="CX57" s="374"/>
      <c r="CY57" s="328"/>
      <c r="CZ57" s="221"/>
      <c r="DA57" s="221"/>
      <c r="DB57" s="221"/>
      <c r="DC57" s="221"/>
      <c r="DD57" s="221"/>
      <c r="DE57" s="221"/>
      <c r="DF57" s="221"/>
      <c r="DG57" s="221"/>
      <c r="DH57" s="221"/>
      <c r="DI57" s="221"/>
      <c r="DJ57" s="221"/>
      <c r="DK57" s="221"/>
      <c r="DL57" s="221"/>
      <c r="DM57" s="221"/>
      <c r="DN57" s="257"/>
      <c r="DO57" s="374"/>
      <c r="DP57" s="886"/>
      <c r="DQ57" s="852"/>
      <c r="DR57" s="852"/>
      <c r="DS57" s="853"/>
      <c r="DT57" s="886"/>
      <c r="DU57" s="852"/>
      <c r="DV57" s="852"/>
      <c r="DW57" s="853"/>
      <c r="DX57" s="854" t="e">
        <f t="shared" si="4"/>
        <v>#DIV/0!</v>
      </c>
      <c r="DY57" s="852"/>
      <c r="DZ57" s="852"/>
      <c r="EA57" s="852"/>
      <c r="EB57" s="368"/>
      <c r="EC57" s="316"/>
      <c r="ED57" s="316"/>
      <c r="EE57" s="369"/>
      <c r="EF57" s="374"/>
      <c r="EG57" s="886"/>
      <c r="EH57" s="852"/>
      <c r="EI57" s="852"/>
      <c r="EJ57" s="853"/>
      <c r="EK57" s="886"/>
      <c r="EL57" s="852"/>
      <c r="EM57" s="852"/>
      <c r="EN57" s="853"/>
      <c r="EO57" s="854" t="e">
        <f t="shared" si="5"/>
        <v>#DIV/0!</v>
      </c>
      <c r="EP57" s="852"/>
      <c r="EQ57" s="852"/>
      <c r="ER57" s="852"/>
      <c r="ES57" s="368"/>
      <c r="ET57" s="316"/>
      <c r="EU57" s="316"/>
      <c r="EV57" s="369"/>
      <c r="EW57" s="374"/>
    </row>
    <row r="58" spans="1:153" s="124" customFormat="1" ht="12.75" customHeight="1" thickBot="1" x14ac:dyDescent="0.25">
      <c r="A58" s="328"/>
      <c r="B58" s="221"/>
      <c r="C58" s="221"/>
      <c r="D58" s="221"/>
      <c r="E58" s="221"/>
      <c r="F58" s="221"/>
      <c r="G58" s="221"/>
      <c r="H58" s="221"/>
      <c r="I58" s="221"/>
      <c r="J58" s="221"/>
      <c r="K58" s="221"/>
      <c r="L58" s="221"/>
      <c r="M58" s="221"/>
      <c r="N58" s="221"/>
      <c r="O58" s="221"/>
      <c r="P58" s="257"/>
      <c r="Q58" s="374"/>
      <c r="R58" s="886"/>
      <c r="S58" s="852"/>
      <c r="T58" s="852"/>
      <c r="U58" s="853"/>
      <c r="V58" s="886"/>
      <c r="W58" s="852"/>
      <c r="X58" s="852"/>
      <c r="Y58" s="853"/>
      <c r="Z58" s="854">
        <f t="shared" si="0"/>
        <v>0</v>
      </c>
      <c r="AA58" s="852"/>
      <c r="AB58" s="852"/>
      <c r="AC58" s="853"/>
      <c r="AD58" s="365"/>
      <c r="AE58" s="317"/>
      <c r="AF58" s="317"/>
      <c r="AG58" s="347"/>
      <c r="AH58" s="374"/>
      <c r="AI58" s="886"/>
      <c r="AJ58" s="852"/>
      <c r="AK58" s="852"/>
      <c r="AL58" s="853"/>
      <c r="AM58" s="886"/>
      <c r="AN58" s="852"/>
      <c r="AO58" s="852"/>
      <c r="AP58" s="853"/>
      <c r="AQ58" s="854">
        <f t="shared" si="1"/>
        <v>0</v>
      </c>
      <c r="AR58" s="852"/>
      <c r="AS58" s="852"/>
      <c r="AT58" s="853"/>
      <c r="AU58" s="365"/>
      <c r="AV58" s="317"/>
      <c r="AW58" s="317"/>
      <c r="AX58" s="347"/>
      <c r="AY58" s="374"/>
      <c r="AZ58" s="328"/>
      <c r="BA58" s="221"/>
      <c r="BB58" s="221"/>
      <c r="BC58" s="221"/>
      <c r="BD58" s="221"/>
      <c r="BE58" s="221"/>
      <c r="BF58" s="221"/>
      <c r="BG58" s="221"/>
      <c r="BH58" s="221"/>
      <c r="BI58" s="221"/>
      <c r="BJ58" s="221"/>
      <c r="BK58" s="221"/>
      <c r="BL58" s="221"/>
      <c r="BM58" s="221"/>
      <c r="BN58" s="221"/>
      <c r="BO58" s="257"/>
      <c r="BP58" s="374"/>
      <c r="BQ58" s="886"/>
      <c r="BR58" s="852"/>
      <c r="BS58" s="852"/>
      <c r="BT58" s="853"/>
      <c r="BU58" s="886"/>
      <c r="BV58" s="852"/>
      <c r="BW58" s="852"/>
      <c r="BX58" s="853"/>
      <c r="BY58" s="854" t="e">
        <f t="shared" si="2"/>
        <v>#DIV/0!</v>
      </c>
      <c r="BZ58" s="852"/>
      <c r="CA58" s="852"/>
      <c r="CB58" s="852"/>
      <c r="CC58" s="368"/>
      <c r="CD58" s="316"/>
      <c r="CE58" s="316"/>
      <c r="CF58" s="369"/>
      <c r="CG58" s="374"/>
      <c r="CH58" s="886"/>
      <c r="CI58" s="852"/>
      <c r="CJ58" s="852"/>
      <c r="CK58" s="853"/>
      <c r="CL58" s="886"/>
      <c r="CM58" s="852"/>
      <c r="CN58" s="852"/>
      <c r="CO58" s="853"/>
      <c r="CP58" s="854" t="e">
        <f t="shared" si="3"/>
        <v>#DIV/0!</v>
      </c>
      <c r="CQ58" s="852"/>
      <c r="CR58" s="852"/>
      <c r="CS58" s="852"/>
      <c r="CT58" s="368"/>
      <c r="CU58" s="316"/>
      <c r="CV58" s="316"/>
      <c r="CW58" s="369"/>
      <c r="CX58" s="374"/>
      <c r="CY58" s="328"/>
      <c r="CZ58" s="221"/>
      <c r="DA58" s="221"/>
      <c r="DB58" s="221"/>
      <c r="DC58" s="221"/>
      <c r="DD58" s="221"/>
      <c r="DE58" s="221"/>
      <c r="DF58" s="221"/>
      <c r="DG58" s="221"/>
      <c r="DH58" s="221"/>
      <c r="DI58" s="221"/>
      <c r="DJ58" s="221"/>
      <c r="DK58" s="221"/>
      <c r="DL58" s="221"/>
      <c r="DM58" s="221"/>
      <c r="DN58" s="257"/>
      <c r="DO58" s="374"/>
      <c r="DP58" s="886"/>
      <c r="DQ58" s="852"/>
      <c r="DR58" s="852"/>
      <c r="DS58" s="853"/>
      <c r="DT58" s="886"/>
      <c r="DU58" s="852"/>
      <c r="DV58" s="852"/>
      <c r="DW58" s="853"/>
      <c r="DX58" s="854" t="e">
        <f t="shared" si="4"/>
        <v>#DIV/0!</v>
      </c>
      <c r="DY58" s="852"/>
      <c r="DZ58" s="852"/>
      <c r="EA58" s="852"/>
      <c r="EB58" s="368"/>
      <c r="EC58" s="316"/>
      <c r="ED58" s="316"/>
      <c r="EE58" s="369"/>
      <c r="EF58" s="374"/>
      <c r="EG58" s="886"/>
      <c r="EH58" s="852"/>
      <c r="EI58" s="852"/>
      <c r="EJ58" s="853"/>
      <c r="EK58" s="886"/>
      <c r="EL58" s="852"/>
      <c r="EM58" s="852"/>
      <c r="EN58" s="853"/>
      <c r="EO58" s="854" t="e">
        <f t="shared" si="5"/>
        <v>#DIV/0!</v>
      </c>
      <c r="EP58" s="852"/>
      <c r="EQ58" s="852"/>
      <c r="ER58" s="852"/>
      <c r="ES58" s="368"/>
      <c r="ET58" s="316"/>
      <c r="EU58" s="316"/>
      <c r="EV58" s="369"/>
      <c r="EW58" s="374"/>
    </row>
    <row r="59" spans="1:153" s="124" customFormat="1" ht="12.75" customHeight="1" thickBot="1" x14ac:dyDescent="0.25">
      <c r="A59" s="328"/>
      <c r="B59" s="221"/>
      <c r="C59" s="221"/>
      <c r="D59" s="221"/>
      <c r="E59" s="221"/>
      <c r="F59" s="221"/>
      <c r="G59" s="221"/>
      <c r="H59" s="221"/>
      <c r="I59" s="221"/>
      <c r="J59" s="221"/>
      <c r="K59" s="221"/>
      <c r="L59" s="221"/>
      <c r="M59" s="221"/>
      <c r="N59" s="221"/>
      <c r="O59" s="221"/>
      <c r="P59" s="257"/>
      <c r="Q59" s="374"/>
      <c r="R59" s="886"/>
      <c r="S59" s="852"/>
      <c r="T59" s="852"/>
      <c r="U59" s="853"/>
      <c r="V59" s="886"/>
      <c r="W59" s="852"/>
      <c r="X59" s="852"/>
      <c r="Y59" s="853"/>
      <c r="Z59" s="854">
        <f t="shared" si="0"/>
        <v>0</v>
      </c>
      <c r="AA59" s="852"/>
      <c r="AB59" s="852"/>
      <c r="AC59" s="853"/>
      <c r="AD59" s="365"/>
      <c r="AE59" s="317"/>
      <c r="AF59" s="317"/>
      <c r="AG59" s="347"/>
      <c r="AH59" s="374"/>
      <c r="AI59" s="886"/>
      <c r="AJ59" s="852"/>
      <c r="AK59" s="852"/>
      <c r="AL59" s="853"/>
      <c r="AM59" s="886"/>
      <c r="AN59" s="852"/>
      <c r="AO59" s="852"/>
      <c r="AP59" s="853"/>
      <c r="AQ59" s="854">
        <f t="shared" si="1"/>
        <v>0</v>
      </c>
      <c r="AR59" s="852"/>
      <c r="AS59" s="852"/>
      <c r="AT59" s="853"/>
      <c r="AU59" s="365"/>
      <c r="AV59" s="317"/>
      <c r="AW59" s="317"/>
      <c r="AX59" s="347"/>
      <c r="AY59" s="374"/>
      <c r="AZ59" s="328"/>
      <c r="BA59" s="221"/>
      <c r="BB59" s="221"/>
      <c r="BC59" s="221"/>
      <c r="BD59" s="221"/>
      <c r="BE59" s="221"/>
      <c r="BF59" s="221"/>
      <c r="BG59" s="221"/>
      <c r="BH59" s="221"/>
      <c r="BI59" s="221"/>
      <c r="BJ59" s="221"/>
      <c r="BK59" s="221"/>
      <c r="BL59" s="221"/>
      <c r="BM59" s="221"/>
      <c r="BN59" s="221"/>
      <c r="BO59" s="257"/>
      <c r="BP59" s="374"/>
      <c r="BQ59" s="886"/>
      <c r="BR59" s="852"/>
      <c r="BS59" s="852"/>
      <c r="BT59" s="853"/>
      <c r="BU59" s="886"/>
      <c r="BV59" s="852"/>
      <c r="BW59" s="852"/>
      <c r="BX59" s="853"/>
      <c r="BY59" s="854" t="e">
        <f t="shared" si="2"/>
        <v>#DIV/0!</v>
      </c>
      <c r="BZ59" s="852"/>
      <c r="CA59" s="852"/>
      <c r="CB59" s="852"/>
      <c r="CC59" s="368"/>
      <c r="CD59" s="316"/>
      <c r="CE59" s="316"/>
      <c r="CF59" s="369"/>
      <c r="CG59" s="374"/>
      <c r="CH59" s="886"/>
      <c r="CI59" s="852"/>
      <c r="CJ59" s="852"/>
      <c r="CK59" s="853"/>
      <c r="CL59" s="886"/>
      <c r="CM59" s="852"/>
      <c r="CN59" s="852"/>
      <c r="CO59" s="853"/>
      <c r="CP59" s="854" t="e">
        <f t="shared" si="3"/>
        <v>#DIV/0!</v>
      </c>
      <c r="CQ59" s="852"/>
      <c r="CR59" s="852"/>
      <c r="CS59" s="852"/>
      <c r="CT59" s="368"/>
      <c r="CU59" s="316"/>
      <c r="CV59" s="316"/>
      <c r="CW59" s="369"/>
      <c r="CX59" s="374"/>
      <c r="CY59" s="328"/>
      <c r="CZ59" s="221"/>
      <c r="DA59" s="221"/>
      <c r="DB59" s="221"/>
      <c r="DC59" s="221"/>
      <c r="DD59" s="221"/>
      <c r="DE59" s="221"/>
      <c r="DF59" s="221"/>
      <c r="DG59" s="221"/>
      <c r="DH59" s="221"/>
      <c r="DI59" s="221"/>
      <c r="DJ59" s="221"/>
      <c r="DK59" s="221"/>
      <c r="DL59" s="221"/>
      <c r="DM59" s="221"/>
      <c r="DN59" s="257"/>
      <c r="DO59" s="374"/>
      <c r="DP59" s="886"/>
      <c r="DQ59" s="852"/>
      <c r="DR59" s="852"/>
      <c r="DS59" s="853"/>
      <c r="DT59" s="886"/>
      <c r="DU59" s="852"/>
      <c r="DV59" s="852"/>
      <c r="DW59" s="853"/>
      <c r="DX59" s="854" t="e">
        <f t="shared" si="4"/>
        <v>#DIV/0!</v>
      </c>
      <c r="DY59" s="852"/>
      <c r="DZ59" s="852"/>
      <c r="EA59" s="852"/>
      <c r="EB59" s="368"/>
      <c r="EC59" s="316"/>
      <c r="ED59" s="316"/>
      <c r="EE59" s="369"/>
      <c r="EF59" s="374"/>
      <c r="EG59" s="886"/>
      <c r="EH59" s="852"/>
      <c r="EI59" s="852"/>
      <c r="EJ59" s="853"/>
      <c r="EK59" s="886"/>
      <c r="EL59" s="852"/>
      <c r="EM59" s="852"/>
      <c r="EN59" s="853"/>
      <c r="EO59" s="854" t="e">
        <f t="shared" si="5"/>
        <v>#DIV/0!</v>
      </c>
      <c r="EP59" s="852"/>
      <c r="EQ59" s="852"/>
      <c r="ER59" s="852"/>
      <c r="ES59" s="368"/>
      <c r="ET59" s="316"/>
      <c r="EU59" s="316"/>
      <c r="EV59" s="369"/>
      <c r="EW59" s="374"/>
    </row>
    <row r="60" spans="1:153" s="124" customFormat="1" ht="12.75" customHeight="1" thickBot="1" x14ac:dyDescent="0.25">
      <c r="A60" s="328"/>
      <c r="B60" s="221"/>
      <c r="C60" s="221"/>
      <c r="D60" s="221"/>
      <c r="E60" s="221"/>
      <c r="F60" s="221"/>
      <c r="G60" s="221"/>
      <c r="H60" s="221"/>
      <c r="I60" s="221"/>
      <c r="J60" s="221"/>
      <c r="K60" s="221"/>
      <c r="L60" s="221"/>
      <c r="M60" s="221"/>
      <c r="N60" s="221"/>
      <c r="O60" s="221"/>
      <c r="P60" s="257"/>
      <c r="Q60" s="374"/>
      <c r="R60" s="886"/>
      <c r="S60" s="852"/>
      <c r="T60" s="852"/>
      <c r="U60" s="853"/>
      <c r="V60" s="886"/>
      <c r="W60" s="852"/>
      <c r="X60" s="852"/>
      <c r="Y60" s="853"/>
      <c r="Z60" s="854">
        <f t="shared" si="0"/>
        <v>0</v>
      </c>
      <c r="AA60" s="852"/>
      <c r="AB60" s="852"/>
      <c r="AC60" s="853"/>
      <c r="AD60" s="365"/>
      <c r="AE60" s="317"/>
      <c r="AF60" s="317"/>
      <c r="AG60" s="347"/>
      <c r="AH60" s="374"/>
      <c r="AI60" s="886"/>
      <c r="AJ60" s="852"/>
      <c r="AK60" s="852"/>
      <c r="AL60" s="853"/>
      <c r="AM60" s="886"/>
      <c r="AN60" s="852"/>
      <c r="AO60" s="852"/>
      <c r="AP60" s="853"/>
      <c r="AQ60" s="854">
        <f t="shared" si="1"/>
        <v>0</v>
      </c>
      <c r="AR60" s="852"/>
      <c r="AS60" s="852"/>
      <c r="AT60" s="853"/>
      <c r="AU60" s="365"/>
      <c r="AV60" s="317"/>
      <c r="AW60" s="317"/>
      <c r="AX60" s="347"/>
      <c r="AY60" s="374"/>
      <c r="AZ60" s="328"/>
      <c r="BA60" s="221"/>
      <c r="BB60" s="221"/>
      <c r="BC60" s="221"/>
      <c r="BD60" s="221"/>
      <c r="BE60" s="221"/>
      <c r="BF60" s="221"/>
      <c r="BG60" s="221"/>
      <c r="BH60" s="221"/>
      <c r="BI60" s="221"/>
      <c r="BJ60" s="221"/>
      <c r="BK60" s="221"/>
      <c r="BL60" s="221"/>
      <c r="BM60" s="221"/>
      <c r="BN60" s="221"/>
      <c r="BO60" s="257"/>
      <c r="BP60" s="374"/>
      <c r="BQ60" s="886"/>
      <c r="BR60" s="852"/>
      <c r="BS60" s="852"/>
      <c r="BT60" s="853"/>
      <c r="BU60" s="886"/>
      <c r="BV60" s="852"/>
      <c r="BW60" s="852"/>
      <c r="BX60" s="853"/>
      <c r="BY60" s="854" t="e">
        <f t="shared" si="2"/>
        <v>#DIV/0!</v>
      </c>
      <c r="BZ60" s="852"/>
      <c r="CA60" s="852"/>
      <c r="CB60" s="852"/>
      <c r="CC60" s="368"/>
      <c r="CD60" s="316"/>
      <c r="CE60" s="316"/>
      <c r="CF60" s="369"/>
      <c r="CG60" s="374"/>
      <c r="CH60" s="886"/>
      <c r="CI60" s="852"/>
      <c r="CJ60" s="852"/>
      <c r="CK60" s="853"/>
      <c r="CL60" s="886"/>
      <c r="CM60" s="852"/>
      <c r="CN60" s="852"/>
      <c r="CO60" s="853"/>
      <c r="CP60" s="854" t="e">
        <f t="shared" si="3"/>
        <v>#DIV/0!</v>
      </c>
      <c r="CQ60" s="852"/>
      <c r="CR60" s="852"/>
      <c r="CS60" s="852"/>
      <c r="CT60" s="368"/>
      <c r="CU60" s="316"/>
      <c r="CV60" s="316"/>
      <c r="CW60" s="369"/>
      <c r="CX60" s="374"/>
      <c r="CY60" s="328"/>
      <c r="CZ60" s="221"/>
      <c r="DA60" s="221"/>
      <c r="DB60" s="221"/>
      <c r="DC60" s="221"/>
      <c r="DD60" s="221"/>
      <c r="DE60" s="221"/>
      <c r="DF60" s="221"/>
      <c r="DG60" s="221"/>
      <c r="DH60" s="221"/>
      <c r="DI60" s="221"/>
      <c r="DJ60" s="221"/>
      <c r="DK60" s="221"/>
      <c r="DL60" s="221"/>
      <c r="DM60" s="221"/>
      <c r="DN60" s="257"/>
      <c r="DO60" s="374"/>
      <c r="DP60" s="886"/>
      <c r="DQ60" s="852"/>
      <c r="DR60" s="852"/>
      <c r="DS60" s="853"/>
      <c r="DT60" s="886"/>
      <c r="DU60" s="852"/>
      <c r="DV60" s="852"/>
      <c r="DW60" s="853"/>
      <c r="DX60" s="854" t="e">
        <f t="shared" si="4"/>
        <v>#DIV/0!</v>
      </c>
      <c r="DY60" s="852"/>
      <c r="DZ60" s="852"/>
      <c r="EA60" s="852"/>
      <c r="EB60" s="368"/>
      <c r="EC60" s="316"/>
      <c r="ED60" s="316"/>
      <c r="EE60" s="369"/>
      <c r="EF60" s="374"/>
      <c r="EG60" s="886"/>
      <c r="EH60" s="852"/>
      <c r="EI60" s="852"/>
      <c r="EJ60" s="853"/>
      <c r="EK60" s="886"/>
      <c r="EL60" s="852"/>
      <c r="EM60" s="852"/>
      <c r="EN60" s="853"/>
      <c r="EO60" s="854" t="e">
        <f t="shared" si="5"/>
        <v>#DIV/0!</v>
      </c>
      <c r="EP60" s="852"/>
      <c r="EQ60" s="852"/>
      <c r="ER60" s="852"/>
      <c r="ES60" s="368"/>
      <c r="ET60" s="316"/>
      <c r="EU60" s="316"/>
      <c r="EV60" s="369"/>
      <c r="EW60" s="374"/>
    </row>
    <row r="61" spans="1:153" s="124" customFormat="1" ht="12.75" customHeight="1" thickBot="1" x14ac:dyDescent="0.25">
      <c r="A61" s="328"/>
      <c r="B61" s="221"/>
      <c r="C61" s="221"/>
      <c r="D61" s="221"/>
      <c r="E61" s="221"/>
      <c r="F61" s="221"/>
      <c r="G61" s="221"/>
      <c r="H61" s="221"/>
      <c r="I61" s="221"/>
      <c r="J61" s="221"/>
      <c r="K61" s="221"/>
      <c r="L61" s="221"/>
      <c r="M61" s="221"/>
      <c r="N61" s="221"/>
      <c r="O61" s="221"/>
      <c r="P61" s="257"/>
      <c r="Q61" s="374"/>
      <c r="R61" s="886"/>
      <c r="S61" s="852"/>
      <c r="T61" s="852"/>
      <c r="U61" s="853"/>
      <c r="V61" s="886"/>
      <c r="W61" s="852"/>
      <c r="X61" s="852"/>
      <c r="Y61" s="853"/>
      <c r="Z61" s="854">
        <f t="shared" si="0"/>
        <v>0</v>
      </c>
      <c r="AA61" s="852"/>
      <c r="AB61" s="852"/>
      <c r="AC61" s="853"/>
      <c r="AD61" s="365"/>
      <c r="AE61" s="317"/>
      <c r="AF61" s="317"/>
      <c r="AG61" s="347"/>
      <c r="AH61" s="374"/>
      <c r="AI61" s="886"/>
      <c r="AJ61" s="852"/>
      <c r="AK61" s="852"/>
      <c r="AL61" s="853"/>
      <c r="AM61" s="886"/>
      <c r="AN61" s="852"/>
      <c r="AO61" s="852"/>
      <c r="AP61" s="853"/>
      <c r="AQ61" s="854">
        <f t="shared" si="1"/>
        <v>0</v>
      </c>
      <c r="AR61" s="852"/>
      <c r="AS61" s="852"/>
      <c r="AT61" s="853"/>
      <c r="AU61" s="365"/>
      <c r="AV61" s="317"/>
      <c r="AW61" s="317"/>
      <c r="AX61" s="347"/>
      <c r="AY61" s="374"/>
      <c r="AZ61" s="328"/>
      <c r="BA61" s="221"/>
      <c r="BB61" s="221"/>
      <c r="BC61" s="221"/>
      <c r="BD61" s="221"/>
      <c r="BE61" s="221"/>
      <c r="BF61" s="221"/>
      <c r="BG61" s="221"/>
      <c r="BH61" s="221"/>
      <c r="BI61" s="221"/>
      <c r="BJ61" s="221"/>
      <c r="BK61" s="221"/>
      <c r="BL61" s="221"/>
      <c r="BM61" s="221"/>
      <c r="BN61" s="221"/>
      <c r="BO61" s="257"/>
      <c r="BP61" s="374"/>
      <c r="BQ61" s="886"/>
      <c r="BR61" s="852"/>
      <c r="BS61" s="852"/>
      <c r="BT61" s="853"/>
      <c r="BU61" s="886"/>
      <c r="BV61" s="852"/>
      <c r="BW61" s="852"/>
      <c r="BX61" s="853"/>
      <c r="BY61" s="854" t="e">
        <f t="shared" si="2"/>
        <v>#DIV/0!</v>
      </c>
      <c r="BZ61" s="852"/>
      <c r="CA61" s="852"/>
      <c r="CB61" s="852"/>
      <c r="CC61" s="368"/>
      <c r="CD61" s="316"/>
      <c r="CE61" s="316"/>
      <c r="CF61" s="369"/>
      <c r="CG61" s="374"/>
      <c r="CH61" s="886"/>
      <c r="CI61" s="852"/>
      <c r="CJ61" s="852"/>
      <c r="CK61" s="853"/>
      <c r="CL61" s="886"/>
      <c r="CM61" s="852"/>
      <c r="CN61" s="852"/>
      <c r="CO61" s="853"/>
      <c r="CP61" s="854" t="e">
        <f t="shared" si="3"/>
        <v>#DIV/0!</v>
      </c>
      <c r="CQ61" s="852"/>
      <c r="CR61" s="852"/>
      <c r="CS61" s="852"/>
      <c r="CT61" s="368"/>
      <c r="CU61" s="316"/>
      <c r="CV61" s="316"/>
      <c r="CW61" s="369"/>
      <c r="CX61" s="374"/>
      <c r="CY61" s="328"/>
      <c r="CZ61" s="221"/>
      <c r="DA61" s="221"/>
      <c r="DB61" s="221"/>
      <c r="DC61" s="221"/>
      <c r="DD61" s="221"/>
      <c r="DE61" s="221"/>
      <c r="DF61" s="221"/>
      <c r="DG61" s="221"/>
      <c r="DH61" s="221"/>
      <c r="DI61" s="221"/>
      <c r="DJ61" s="221"/>
      <c r="DK61" s="221"/>
      <c r="DL61" s="221"/>
      <c r="DM61" s="221"/>
      <c r="DN61" s="257"/>
      <c r="DO61" s="374"/>
      <c r="DP61" s="886"/>
      <c r="DQ61" s="852"/>
      <c r="DR61" s="852"/>
      <c r="DS61" s="853"/>
      <c r="DT61" s="886"/>
      <c r="DU61" s="852"/>
      <c r="DV61" s="852"/>
      <c r="DW61" s="853"/>
      <c r="DX61" s="854" t="e">
        <f t="shared" si="4"/>
        <v>#DIV/0!</v>
      </c>
      <c r="DY61" s="852"/>
      <c r="DZ61" s="852"/>
      <c r="EA61" s="852"/>
      <c r="EB61" s="368"/>
      <c r="EC61" s="316"/>
      <c r="ED61" s="316"/>
      <c r="EE61" s="369"/>
      <c r="EF61" s="374"/>
      <c r="EG61" s="886"/>
      <c r="EH61" s="852"/>
      <c r="EI61" s="852"/>
      <c r="EJ61" s="853"/>
      <c r="EK61" s="886"/>
      <c r="EL61" s="852"/>
      <c r="EM61" s="852"/>
      <c r="EN61" s="853"/>
      <c r="EO61" s="854" t="e">
        <f t="shared" si="5"/>
        <v>#DIV/0!</v>
      </c>
      <c r="EP61" s="852"/>
      <c r="EQ61" s="852"/>
      <c r="ER61" s="852"/>
      <c r="ES61" s="368"/>
      <c r="ET61" s="316"/>
      <c r="EU61" s="316"/>
      <c r="EV61" s="369"/>
      <c r="EW61" s="374"/>
    </row>
    <row r="62" spans="1:153" s="124" customFormat="1" ht="12.75" customHeight="1" thickBot="1" x14ac:dyDescent="0.25">
      <c r="A62" s="328"/>
      <c r="B62" s="221"/>
      <c r="C62" s="221"/>
      <c r="D62" s="221"/>
      <c r="E62" s="221"/>
      <c r="F62" s="221"/>
      <c r="G62" s="221"/>
      <c r="H62" s="221"/>
      <c r="I62" s="221"/>
      <c r="J62" s="221"/>
      <c r="K62" s="221"/>
      <c r="L62" s="221"/>
      <c r="M62" s="221"/>
      <c r="N62" s="221"/>
      <c r="O62" s="221"/>
      <c r="P62" s="257"/>
      <c r="Q62" s="374"/>
      <c r="R62" s="886"/>
      <c r="S62" s="852"/>
      <c r="T62" s="852"/>
      <c r="U62" s="853"/>
      <c r="V62" s="886"/>
      <c r="W62" s="852"/>
      <c r="X62" s="852"/>
      <c r="Y62" s="853"/>
      <c r="Z62" s="854">
        <f t="shared" si="0"/>
        <v>0</v>
      </c>
      <c r="AA62" s="852"/>
      <c r="AB62" s="852"/>
      <c r="AC62" s="853"/>
      <c r="AD62" s="365"/>
      <c r="AE62" s="317"/>
      <c r="AF62" s="317"/>
      <c r="AG62" s="347"/>
      <c r="AH62" s="374"/>
      <c r="AI62" s="886"/>
      <c r="AJ62" s="852"/>
      <c r="AK62" s="852"/>
      <c r="AL62" s="853"/>
      <c r="AM62" s="886"/>
      <c r="AN62" s="852"/>
      <c r="AO62" s="852"/>
      <c r="AP62" s="853"/>
      <c r="AQ62" s="854">
        <f t="shared" si="1"/>
        <v>0</v>
      </c>
      <c r="AR62" s="852"/>
      <c r="AS62" s="852"/>
      <c r="AT62" s="853"/>
      <c r="AU62" s="365"/>
      <c r="AV62" s="317"/>
      <c r="AW62" s="317"/>
      <c r="AX62" s="347"/>
      <c r="AY62" s="374"/>
      <c r="AZ62" s="328"/>
      <c r="BA62" s="221"/>
      <c r="BB62" s="221"/>
      <c r="BC62" s="221"/>
      <c r="BD62" s="221"/>
      <c r="BE62" s="221"/>
      <c r="BF62" s="221"/>
      <c r="BG62" s="221"/>
      <c r="BH62" s="221"/>
      <c r="BI62" s="221"/>
      <c r="BJ62" s="221"/>
      <c r="BK62" s="221"/>
      <c r="BL62" s="221"/>
      <c r="BM62" s="221"/>
      <c r="BN62" s="221"/>
      <c r="BO62" s="257"/>
      <c r="BP62" s="374"/>
      <c r="BQ62" s="886"/>
      <c r="BR62" s="852"/>
      <c r="BS62" s="852"/>
      <c r="BT62" s="853"/>
      <c r="BU62" s="886"/>
      <c r="BV62" s="852"/>
      <c r="BW62" s="852"/>
      <c r="BX62" s="853"/>
      <c r="BY62" s="854" t="e">
        <f t="shared" si="2"/>
        <v>#DIV/0!</v>
      </c>
      <c r="BZ62" s="852"/>
      <c r="CA62" s="852"/>
      <c r="CB62" s="852"/>
      <c r="CC62" s="368"/>
      <c r="CD62" s="316"/>
      <c r="CE62" s="316"/>
      <c r="CF62" s="369"/>
      <c r="CG62" s="374"/>
      <c r="CH62" s="886"/>
      <c r="CI62" s="852"/>
      <c r="CJ62" s="852"/>
      <c r="CK62" s="853"/>
      <c r="CL62" s="886"/>
      <c r="CM62" s="852"/>
      <c r="CN62" s="852"/>
      <c r="CO62" s="853"/>
      <c r="CP62" s="854" t="e">
        <f t="shared" si="3"/>
        <v>#DIV/0!</v>
      </c>
      <c r="CQ62" s="852"/>
      <c r="CR62" s="852"/>
      <c r="CS62" s="852"/>
      <c r="CT62" s="368"/>
      <c r="CU62" s="316"/>
      <c r="CV62" s="316"/>
      <c r="CW62" s="369"/>
      <c r="CX62" s="374"/>
      <c r="CY62" s="328"/>
      <c r="CZ62" s="221"/>
      <c r="DA62" s="221"/>
      <c r="DB62" s="221"/>
      <c r="DC62" s="221"/>
      <c r="DD62" s="221"/>
      <c r="DE62" s="221"/>
      <c r="DF62" s="221"/>
      <c r="DG62" s="221"/>
      <c r="DH62" s="221"/>
      <c r="DI62" s="221"/>
      <c r="DJ62" s="221"/>
      <c r="DK62" s="221"/>
      <c r="DL62" s="221"/>
      <c r="DM62" s="221"/>
      <c r="DN62" s="257"/>
      <c r="DO62" s="374"/>
      <c r="DP62" s="886"/>
      <c r="DQ62" s="852"/>
      <c r="DR62" s="852"/>
      <c r="DS62" s="853"/>
      <c r="DT62" s="886"/>
      <c r="DU62" s="852"/>
      <c r="DV62" s="852"/>
      <c r="DW62" s="853"/>
      <c r="DX62" s="854" t="e">
        <f t="shared" si="4"/>
        <v>#DIV/0!</v>
      </c>
      <c r="DY62" s="852"/>
      <c r="DZ62" s="852"/>
      <c r="EA62" s="852"/>
      <c r="EB62" s="368"/>
      <c r="EC62" s="316"/>
      <c r="ED62" s="316"/>
      <c r="EE62" s="369"/>
      <c r="EF62" s="374"/>
      <c r="EG62" s="886"/>
      <c r="EH62" s="852"/>
      <c r="EI62" s="852"/>
      <c r="EJ62" s="853"/>
      <c r="EK62" s="886"/>
      <c r="EL62" s="852"/>
      <c r="EM62" s="852"/>
      <c r="EN62" s="853"/>
      <c r="EO62" s="854" t="e">
        <f t="shared" si="5"/>
        <v>#DIV/0!</v>
      </c>
      <c r="EP62" s="852"/>
      <c r="EQ62" s="852"/>
      <c r="ER62" s="852"/>
      <c r="ES62" s="368"/>
      <c r="ET62" s="316"/>
      <c r="EU62" s="316"/>
      <c r="EV62" s="369"/>
      <c r="EW62" s="374"/>
    </row>
    <row r="63" spans="1:153" s="124" customFormat="1" ht="12.75" customHeight="1" thickBot="1" x14ac:dyDescent="0.25">
      <c r="A63" s="328"/>
      <c r="B63" s="221"/>
      <c r="C63" s="221"/>
      <c r="D63" s="221"/>
      <c r="E63" s="221"/>
      <c r="F63" s="221"/>
      <c r="G63" s="221"/>
      <c r="H63" s="221"/>
      <c r="I63" s="221"/>
      <c r="J63" s="221"/>
      <c r="K63" s="221"/>
      <c r="L63" s="221"/>
      <c r="M63" s="221"/>
      <c r="N63" s="221"/>
      <c r="O63" s="221"/>
      <c r="P63" s="257"/>
      <c r="Q63" s="374"/>
      <c r="R63" s="886"/>
      <c r="S63" s="852"/>
      <c r="T63" s="852"/>
      <c r="U63" s="853"/>
      <c r="V63" s="886"/>
      <c r="W63" s="852"/>
      <c r="X63" s="852"/>
      <c r="Y63" s="853"/>
      <c r="Z63" s="854">
        <f t="shared" si="0"/>
        <v>0</v>
      </c>
      <c r="AA63" s="852"/>
      <c r="AB63" s="852"/>
      <c r="AC63" s="853"/>
      <c r="AD63" s="365"/>
      <c r="AE63" s="317"/>
      <c r="AF63" s="317"/>
      <c r="AG63" s="347"/>
      <c r="AH63" s="374"/>
      <c r="AI63" s="886"/>
      <c r="AJ63" s="852"/>
      <c r="AK63" s="852"/>
      <c r="AL63" s="853"/>
      <c r="AM63" s="886"/>
      <c r="AN63" s="852"/>
      <c r="AO63" s="852"/>
      <c r="AP63" s="853"/>
      <c r="AQ63" s="854">
        <f t="shared" si="1"/>
        <v>0</v>
      </c>
      <c r="AR63" s="852"/>
      <c r="AS63" s="852"/>
      <c r="AT63" s="853"/>
      <c r="AU63" s="365"/>
      <c r="AV63" s="317"/>
      <c r="AW63" s="317"/>
      <c r="AX63" s="347"/>
      <c r="AY63" s="374"/>
      <c r="AZ63" s="328"/>
      <c r="BA63" s="221"/>
      <c r="BB63" s="221"/>
      <c r="BC63" s="221"/>
      <c r="BD63" s="221"/>
      <c r="BE63" s="221"/>
      <c r="BF63" s="221"/>
      <c r="BG63" s="221"/>
      <c r="BH63" s="221"/>
      <c r="BI63" s="221"/>
      <c r="BJ63" s="221"/>
      <c r="BK63" s="221"/>
      <c r="BL63" s="221"/>
      <c r="BM63" s="221"/>
      <c r="BN63" s="221"/>
      <c r="BO63" s="257"/>
      <c r="BP63" s="374"/>
      <c r="BQ63" s="886"/>
      <c r="BR63" s="852"/>
      <c r="BS63" s="852"/>
      <c r="BT63" s="853"/>
      <c r="BU63" s="886"/>
      <c r="BV63" s="852"/>
      <c r="BW63" s="852"/>
      <c r="BX63" s="853"/>
      <c r="BY63" s="854" t="e">
        <f t="shared" si="2"/>
        <v>#DIV/0!</v>
      </c>
      <c r="BZ63" s="852"/>
      <c r="CA63" s="852"/>
      <c r="CB63" s="852"/>
      <c r="CC63" s="368"/>
      <c r="CD63" s="316"/>
      <c r="CE63" s="316"/>
      <c r="CF63" s="369"/>
      <c r="CG63" s="374"/>
      <c r="CH63" s="886"/>
      <c r="CI63" s="852"/>
      <c r="CJ63" s="852"/>
      <c r="CK63" s="853"/>
      <c r="CL63" s="886"/>
      <c r="CM63" s="852"/>
      <c r="CN63" s="852"/>
      <c r="CO63" s="853"/>
      <c r="CP63" s="854" t="e">
        <f t="shared" si="3"/>
        <v>#DIV/0!</v>
      </c>
      <c r="CQ63" s="852"/>
      <c r="CR63" s="852"/>
      <c r="CS63" s="852"/>
      <c r="CT63" s="368"/>
      <c r="CU63" s="316"/>
      <c r="CV63" s="316"/>
      <c r="CW63" s="369"/>
      <c r="CX63" s="374"/>
      <c r="CY63" s="328"/>
      <c r="CZ63" s="221"/>
      <c r="DA63" s="221"/>
      <c r="DB63" s="221"/>
      <c r="DC63" s="221"/>
      <c r="DD63" s="221"/>
      <c r="DE63" s="221"/>
      <c r="DF63" s="221"/>
      <c r="DG63" s="221"/>
      <c r="DH63" s="221"/>
      <c r="DI63" s="221"/>
      <c r="DJ63" s="221"/>
      <c r="DK63" s="221"/>
      <c r="DL63" s="221"/>
      <c r="DM63" s="221"/>
      <c r="DN63" s="257"/>
      <c r="DO63" s="374"/>
      <c r="DP63" s="886"/>
      <c r="DQ63" s="852"/>
      <c r="DR63" s="852"/>
      <c r="DS63" s="853"/>
      <c r="DT63" s="886"/>
      <c r="DU63" s="852"/>
      <c r="DV63" s="852"/>
      <c r="DW63" s="853"/>
      <c r="DX63" s="854" t="e">
        <f t="shared" si="4"/>
        <v>#DIV/0!</v>
      </c>
      <c r="DY63" s="852"/>
      <c r="DZ63" s="852"/>
      <c r="EA63" s="852"/>
      <c r="EB63" s="368"/>
      <c r="EC63" s="316"/>
      <c r="ED63" s="316"/>
      <c r="EE63" s="369"/>
      <c r="EF63" s="374"/>
      <c r="EG63" s="886"/>
      <c r="EH63" s="852"/>
      <c r="EI63" s="852"/>
      <c r="EJ63" s="853"/>
      <c r="EK63" s="886"/>
      <c r="EL63" s="852"/>
      <c r="EM63" s="852"/>
      <c r="EN63" s="853"/>
      <c r="EO63" s="854" t="e">
        <f t="shared" si="5"/>
        <v>#DIV/0!</v>
      </c>
      <c r="EP63" s="852"/>
      <c r="EQ63" s="852"/>
      <c r="ER63" s="852"/>
      <c r="ES63" s="368"/>
      <c r="ET63" s="316"/>
      <c r="EU63" s="316"/>
      <c r="EV63" s="369"/>
      <c r="EW63" s="374"/>
    </row>
    <row r="64" spans="1:153" s="124" customFormat="1" ht="12.75" customHeight="1" thickBot="1" x14ac:dyDescent="0.25">
      <c r="A64" s="328"/>
      <c r="B64" s="221"/>
      <c r="C64" s="221"/>
      <c r="D64" s="221"/>
      <c r="E64" s="221"/>
      <c r="F64" s="221"/>
      <c r="G64" s="221"/>
      <c r="H64" s="221"/>
      <c r="I64" s="221"/>
      <c r="J64" s="221"/>
      <c r="K64" s="221"/>
      <c r="L64" s="221"/>
      <c r="M64" s="221"/>
      <c r="N64" s="221"/>
      <c r="O64" s="221"/>
      <c r="P64" s="257"/>
      <c r="Q64" s="374"/>
      <c r="R64" s="886"/>
      <c r="S64" s="852"/>
      <c r="T64" s="852"/>
      <c r="U64" s="853"/>
      <c r="V64" s="886"/>
      <c r="W64" s="852"/>
      <c r="X64" s="852"/>
      <c r="Y64" s="853"/>
      <c r="Z64" s="854">
        <f t="shared" si="0"/>
        <v>0</v>
      </c>
      <c r="AA64" s="852"/>
      <c r="AB64" s="852"/>
      <c r="AC64" s="853"/>
      <c r="AD64" s="365"/>
      <c r="AE64" s="317"/>
      <c r="AF64" s="317"/>
      <c r="AG64" s="347"/>
      <c r="AH64" s="374"/>
      <c r="AI64" s="886"/>
      <c r="AJ64" s="852"/>
      <c r="AK64" s="852"/>
      <c r="AL64" s="853"/>
      <c r="AM64" s="886"/>
      <c r="AN64" s="852"/>
      <c r="AO64" s="852"/>
      <c r="AP64" s="853"/>
      <c r="AQ64" s="854">
        <f t="shared" si="1"/>
        <v>0</v>
      </c>
      <c r="AR64" s="852"/>
      <c r="AS64" s="852"/>
      <c r="AT64" s="853"/>
      <c r="AU64" s="365"/>
      <c r="AV64" s="317"/>
      <c r="AW64" s="317"/>
      <c r="AX64" s="347"/>
      <c r="AY64" s="374"/>
      <c r="AZ64" s="328"/>
      <c r="BA64" s="221"/>
      <c r="BB64" s="221"/>
      <c r="BC64" s="221"/>
      <c r="BD64" s="221"/>
      <c r="BE64" s="221"/>
      <c r="BF64" s="221"/>
      <c r="BG64" s="221"/>
      <c r="BH64" s="221"/>
      <c r="BI64" s="221"/>
      <c r="BJ64" s="221"/>
      <c r="BK64" s="221"/>
      <c r="BL64" s="221"/>
      <c r="BM64" s="221"/>
      <c r="BN64" s="221"/>
      <c r="BO64" s="257"/>
      <c r="BP64" s="374"/>
      <c r="BQ64" s="886"/>
      <c r="BR64" s="852"/>
      <c r="BS64" s="852"/>
      <c r="BT64" s="853"/>
      <c r="BU64" s="886"/>
      <c r="BV64" s="852"/>
      <c r="BW64" s="852"/>
      <c r="BX64" s="853"/>
      <c r="BY64" s="854" t="e">
        <f t="shared" si="2"/>
        <v>#DIV/0!</v>
      </c>
      <c r="BZ64" s="852"/>
      <c r="CA64" s="852"/>
      <c r="CB64" s="852"/>
      <c r="CC64" s="368"/>
      <c r="CD64" s="316"/>
      <c r="CE64" s="316"/>
      <c r="CF64" s="369"/>
      <c r="CG64" s="374"/>
      <c r="CH64" s="886"/>
      <c r="CI64" s="852"/>
      <c r="CJ64" s="852"/>
      <c r="CK64" s="853"/>
      <c r="CL64" s="886"/>
      <c r="CM64" s="852"/>
      <c r="CN64" s="852"/>
      <c r="CO64" s="853"/>
      <c r="CP64" s="854" t="e">
        <f t="shared" si="3"/>
        <v>#DIV/0!</v>
      </c>
      <c r="CQ64" s="852"/>
      <c r="CR64" s="852"/>
      <c r="CS64" s="852"/>
      <c r="CT64" s="368"/>
      <c r="CU64" s="316"/>
      <c r="CV64" s="316"/>
      <c r="CW64" s="369"/>
      <c r="CX64" s="374"/>
      <c r="CY64" s="328"/>
      <c r="CZ64" s="221"/>
      <c r="DA64" s="221"/>
      <c r="DB64" s="221"/>
      <c r="DC64" s="221"/>
      <c r="DD64" s="221"/>
      <c r="DE64" s="221"/>
      <c r="DF64" s="221"/>
      <c r="DG64" s="221"/>
      <c r="DH64" s="221"/>
      <c r="DI64" s="221"/>
      <c r="DJ64" s="221"/>
      <c r="DK64" s="221"/>
      <c r="DL64" s="221"/>
      <c r="DM64" s="221"/>
      <c r="DN64" s="257"/>
      <c r="DO64" s="374"/>
      <c r="DP64" s="886"/>
      <c r="DQ64" s="852"/>
      <c r="DR64" s="852"/>
      <c r="DS64" s="853"/>
      <c r="DT64" s="886"/>
      <c r="DU64" s="852"/>
      <c r="DV64" s="852"/>
      <c r="DW64" s="853"/>
      <c r="DX64" s="854" t="e">
        <f t="shared" si="4"/>
        <v>#DIV/0!</v>
      </c>
      <c r="DY64" s="852"/>
      <c r="DZ64" s="852"/>
      <c r="EA64" s="852"/>
      <c r="EB64" s="368"/>
      <c r="EC64" s="316"/>
      <c r="ED64" s="316"/>
      <c r="EE64" s="369"/>
      <c r="EF64" s="374"/>
      <c r="EG64" s="886"/>
      <c r="EH64" s="852"/>
      <c r="EI64" s="852"/>
      <c r="EJ64" s="853"/>
      <c r="EK64" s="886"/>
      <c r="EL64" s="852"/>
      <c r="EM64" s="852"/>
      <c r="EN64" s="853"/>
      <c r="EO64" s="854" t="e">
        <f t="shared" si="5"/>
        <v>#DIV/0!</v>
      </c>
      <c r="EP64" s="852"/>
      <c r="EQ64" s="852"/>
      <c r="ER64" s="852"/>
      <c r="ES64" s="368"/>
      <c r="ET64" s="316"/>
      <c r="EU64" s="316"/>
      <c r="EV64" s="369"/>
      <c r="EW64" s="374"/>
    </row>
    <row r="65" spans="1:153" s="124" customFormat="1" ht="12.75" customHeight="1" thickBot="1" x14ac:dyDescent="0.25">
      <c r="A65" s="328"/>
      <c r="B65" s="221"/>
      <c r="C65" s="221"/>
      <c r="D65" s="221"/>
      <c r="E65" s="221"/>
      <c r="F65" s="221"/>
      <c r="G65" s="221"/>
      <c r="H65" s="221"/>
      <c r="I65" s="221"/>
      <c r="J65" s="221"/>
      <c r="K65" s="221"/>
      <c r="L65" s="221"/>
      <c r="M65" s="221"/>
      <c r="N65" s="221"/>
      <c r="O65" s="221"/>
      <c r="P65" s="257"/>
      <c r="Q65" s="374"/>
      <c r="R65" s="886"/>
      <c r="S65" s="852"/>
      <c r="T65" s="852"/>
      <c r="U65" s="853"/>
      <c r="V65" s="886"/>
      <c r="W65" s="852"/>
      <c r="X65" s="852"/>
      <c r="Y65" s="853"/>
      <c r="Z65" s="854">
        <f t="shared" si="0"/>
        <v>0</v>
      </c>
      <c r="AA65" s="852"/>
      <c r="AB65" s="852"/>
      <c r="AC65" s="853"/>
      <c r="AD65" s="365"/>
      <c r="AE65" s="317"/>
      <c r="AF65" s="317"/>
      <c r="AG65" s="347"/>
      <c r="AH65" s="374"/>
      <c r="AI65" s="886"/>
      <c r="AJ65" s="852"/>
      <c r="AK65" s="852"/>
      <c r="AL65" s="853"/>
      <c r="AM65" s="886"/>
      <c r="AN65" s="852"/>
      <c r="AO65" s="852"/>
      <c r="AP65" s="853"/>
      <c r="AQ65" s="854">
        <f t="shared" si="1"/>
        <v>0</v>
      </c>
      <c r="AR65" s="852"/>
      <c r="AS65" s="852"/>
      <c r="AT65" s="853"/>
      <c r="AU65" s="365"/>
      <c r="AV65" s="317"/>
      <c r="AW65" s="317"/>
      <c r="AX65" s="347"/>
      <c r="AY65" s="374"/>
      <c r="AZ65" s="328"/>
      <c r="BA65" s="221"/>
      <c r="BB65" s="221"/>
      <c r="BC65" s="221"/>
      <c r="BD65" s="221"/>
      <c r="BE65" s="221"/>
      <c r="BF65" s="221"/>
      <c r="BG65" s="221"/>
      <c r="BH65" s="221"/>
      <c r="BI65" s="221"/>
      <c r="BJ65" s="221"/>
      <c r="BK65" s="221"/>
      <c r="BL65" s="221"/>
      <c r="BM65" s="221"/>
      <c r="BN65" s="221"/>
      <c r="BO65" s="257"/>
      <c r="BP65" s="374"/>
      <c r="BQ65" s="886"/>
      <c r="BR65" s="852"/>
      <c r="BS65" s="852"/>
      <c r="BT65" s="853"/>
      <c r="BU65" s="886"/>
      <c r="BV65" s="852"/>
      <c r="BW65" s="852"/>
      <c r="BX65" s="853"/>
      <c r="BY65" s="854" t="e">
        <f t="shared" si="2"/>
        <v>#DIV/0!</v>
      </c>
      <c r="BZ65" s="852"/>
      <c r="CA65" s="852"/>
      <c r="CB65" s="852"/>
      <c r="CC65" s="368"/>
      <c r="CD65" s="316"/>
      <c r="CE65" s="316"/>
      <c r="CF65" s="369"/>
      <c r="CG65" s="374"/>
      <c r="CH65" s="886"/>
      <c r="CI65" s="852"/>
      <c r="CJ65" s="852"/>
      <c r="CK65" s="853"/>
      <c r="CL65" s="886"/>
      <c r="CM65" s="852"/>
      <c r="CN65" s="852"/>
      <c r="CO65" s="853"/>
      <c r="CP65" s="854" t="e">
        <f t="shared" si="3"/>
        <v>#DIV/0!</v>
      </c>
      <c r="CQ65" s="852"/>
      <c r="CR65" s="852"/>
      <c r="CS65" s="852"/>
      <c r="CT65" s="368"/>
      <c r="CU65" s="316"/>
      <c r="CV65" s="316"/>
      <c r="CW65" s="369"/>
      <c r="CX65" s="374"/>
      <c r="CY65" s="328"/>
      <c r="CZ65" s="221"/>
      <c r="DA65" s="221"/>
      <c r="DB65" s="221"/>
      <c r="DC65" s="221"/>
      <c r="DD65" s="221"/>
      <c r="DE65" s="221"/>
      <c r="DF65" s="221"/>
      <c r="DG65" s="221"/>
      <c r="DH65" s="221"/>
      <c r="DI65" s="221"/>
      <c r="DJ65" s="221"/>
      <c r="DK65" s="221"/>
      <c r="DL65" s="221"/>
      <c r="DM65" s="221"/>
      <c r="DN65" s="257"/>
      <c r="DO65" s="374"/>
      <c r="DP65" s="886"/>
      <c r="DQ65" s="852"/>
      <c r="DR65" s="852"/>
      <c r="DS65" s="853"/>
      <c r="DT65" s="886"/>
      <c r="DU65" s="852"/>
      <c r="DV65" s="852"/>
      <c r="DW65" s="853"/>
      <c r="DX65" s="854" t="e">
        <f t="shared" si="4"/>
        <v>#DIV/0!</v>
      </c>
      <c r="DY65" s="852"/>
      <c r="DZ65" s="852"/>
      <c r="EA65" s="852"/>
      <c r="EB65" s="368"/>
      <c r="EC65" s="316"/>
      <c r="ED65" s="316"/>
      <c r="EE65" s="369"/>
      <c r="EF65" s="374"/>
      <c r="EG65" s="886"/>
      <c r="EH65" s="852"/>
      <c r="EI65" s="852"/>
      <c r="EJ65" s="853"/>
      <c r="EK65" s="886"/>
      <c r="EL65" s="852"/>
      <c r="EM65" s="852"/>
      <c r="EN65" s="853"/>
      <c r="EO65" s="854" t="e">
        <f t="shared" si="5"/>
        <v>#DIV/0!</v>
      </c>
      <c r="EP65" s="852"/>
      <c r="EQ65" s="852"/>
      <c r="ER65" s="852"/>
      <c r="ES65" s="368"/>
      <c r="ET65" s="316"/>
      <c r="EU65" s="316"/>
      <c r="EV65" s="369"/>
      <c r="EW65" s="374"/>
    </row>
    <row r="66" spans="1:153" s="124" customFormat="1" ht="12.75" customHeight="1" thickBot="1" x14ac:dyDescent="0.25">
      <c r="A66" s="328"/>
      <c r="B66" s="221"/>
      <c r="C66" s="221"/>
      <c r="D66" s="221"/>
      <c r="E66" s="221"/>
      <c r="F66" s="221"/>
      <c r="G66" s="221"/>
      <c r="H66" s="221"/>
      <c r="I66" s="221"/>
      <c r="J66" s="221"/>
      <c r="K66" s="221"/>
      <c r="L66" s="221"/>
      <c r="M66" s="221"/>
      <c r="N66" s="221"/>
      <c r="O66" s="221"/>
      <c r="P66" s="257"/>
      <c r="Q66" s="374"/>
      <c r="R66" s="886"/>
      <c r="S66" s="852"/>
      <c r="T66" s="852"/>
      <c r="U66" s="853"/>
      <c r="V66" s="886"/>
      <c r="W66" s="852"/>
      <c r="X66" s="852"/>
      <c r="Y66" s="853"/>
      <c r="Z66" s="854">
        <f t="shared" si="0"/>
        <v>0</v>
      </c>
      <c r="AA66" s="852"/>
      <c r="AB66" s="852"/>
      <c r="AC66" s="853"/>
      <c r="AD66" s="365"/>
      <c r="AE66" s="317"/>
      <c r="AF66" s="317"/>
      <c r="AG66" s="347"/>
      <c r="AH66" s="374"/>
      <c r="AI66" s="886"/>
      <c r="AJ66" s="852"/>
      <c r="AK66" s="852"/>
      <c r="AL66" s="853"/>
      <c r="AM66" s="886"/>
      <c r="AN66" s="852"/>
      <c r="AO66" s="852"/>
      <c r="AP66" s="853"/>
      <c r="AQ66" s="854">
        <f t="shared" si="1"/>
        <v>0</v>
      </c>
      <c r="AR66" s="852"/>
      <c r="AS66" s="852"/>
      <c r="AT66" s="853"/>
      <c r="AU66" s="365"/>
      <c r="AV66" s="317"/>
      <c r="AW66" s="317"/>
      <c r="AX66" s="347"/>
      <c r="AY66" s="374"/>
      <c r="AZ66" s="328"/>
      <c r="BA66" s="221"/>
      <c r="BB66" s="221"/>
      <c r="BC66" s="221"/>
      <c r="BD66" s="221"/>
      <c r="BE66" s="221"/>
      <c r="BF66" s="221"/>
      <c r="BG66" s="221"/>
      <c r="BH66" s="221"/>
      <c r="BI66" s="221"/>
      <c r="BJ66" s="221"/>
      <c r="BK66" s="221"/>
      <c r="BL66" s="221"/>
      <c r="BM66" s="221"/>
      <c r="BN66" s="221"/>
      <c r="BO66" s="257"/>
      <c r="BP66" s="374"/>
      <c r="BQ66" s="886"/>
      <c r="BR66" s="852"/>
      <c r="BS66" s="852"/>
      <c r="BT66" s="853"/>
      <c r="BU66" s="886"/>
      <c r="BV66" s="852"/>
      <c r="BW66" s="852"/>
      <c r="BX66" s="853"/>
      <c r="BY66" s="854" t="e">
        <f t="shared" si="2"/>
        <v>#DIV/0!</v>
      </c>
      <c r="BZ66" s="852"/>
      <c r="CA66" s="852"/>
      <c r="CB66" s="852"/>
      <c r="CC66" s="368"/>
      <c r="CD66" s="316"/>
      <c r="CE66" s="316"/>
      <c r="CF66" s="369"/>
      <c r="CG66" s="374"/>
      <c r="CH66" s="886"/>
      <c r="CI66" s="852"/>
      <c r="CJ66" s="852"/>
      <c r="CK66" s="853"/>
      <c r="CL66" s="886"/>
      <c r="CM66" s="852"/>
      <c r="CN66" s="852"/>
      <c r="CO66" s="853"/>
      <c r="CP66" s="854" t="e">
        <f t="shared" si="3"/>
        <v>#DIV/0!</v>
      </c>
      <c r="CQ66" s="852"/>
      <c r="CR66" s="852"/>
      <c r="CS66" s="852"/>
      <c r="CT66" s="368"/>
      <c r="CU66" s="316"/>
      <c r="CV66" s="316"/>
      <c r="CW66" s="369"/>
      <c r="CX66" s="374"/>
      <c r="CY66" s="328"/>
      <c r="CZ66" s="221"/>
      <c r="DA66" s="221"/>
      <c r="DB66" s="221"/>
      <c r="DC66" s="221"/>
      <c r="DD66" s="221"/>
      <c r="DE66" s="221"/>
      <c r="DF66" s="221"/>
      <c r="DG66" s="221"/>
      <c r="DH66" s="221"/>
      <c r="DI66" s="221"/>
      <c r="DJ66" s="221"/>
      <c r="DK66" s="221"/>
      <c r="DL66" s="221"/>
      <c r="DM66" s="221"/>
      <c r="DN66" s="257"/>
      <c r="DO66" s="374"/>
      <c r="DP66" s="886"/>
      <c r="DQ66" s="852"/>
      <c r="DR66" s="852"/>
      <c r="DS66" s="853"/>
      <c r="DT66" s="886"/>
      <c r="DU66" s="852"/>
      <c r="DV66" s="852"/>
      <c r="DW66" s="853"/>
      <c r="DX66" s="854" t="e">
        <f t="shared" si="4"/>
        <v>#DIV/0!</v>
      </c>
      <c r="DY66" s="852"/>
      <c r="DZ66" s="852"/>
      <c r="EA66" s="852"/>
      <c r="EB66" s="368"/>
      <c r="EC66" s="316"/>
      <c r="ED66" s="316"/>
      <c r="EE66" s="369"/>
      <c r="EF66" s="374"/>
      <c r="EG66" s="886"/>
      <c r="EH66" s="852"/>
      <c r="EI66" s="852"/>
      <c r="EJ66" s="853"/>
      <c r="EK66" s="886"/>
      <c r="EL66" s="852"/>
      <c r="EM66" s="852"/>
      <c r="EN66" s="853"/>
      <c r="EO66" s="854" t="e">
        <f t="shared" si="5"/>
        <v>#DIV/0!</v>
      </c>
      <c r="EP66" s="852"/>
      <c r="EQ66" s="852"/>
      <c r="ER66" s="852"/>
      <c r="ES66" s="368"/>
      <c r="ET66" s="316"/>
      <c r="EU66" s="316"/>
      <c r="EV66" s="369"/>
      <c r="EW66" s="374"/>
    </row>
    <row r="67" spans="1:153" s="124" customFormat="1" ht="12.75" customHeight="1" thickBot="1" x14ac:dyDescent="0.25">
      <c r="A67" s="328"/>
      <c r="B67" s="221"/>
      <c r="C67" s="221"/>
      <c r="D67" s="221"/>
      <c r="E67" s="221"/>
      <c r="F67" s="221"/>
      <c r="G67" s="221"/>
      <c r="H67" s="221"/>
      <c r="I67" s="221"/>
      <c r="J67" s="221"/>
      <c r="K67" s="221"/>
      <c r="L67" s="221"/>
      <c r="M67" s="221"/>
      <c r="N67" s="221"/>
      <c r="O67" s="221"/>
      <c r="P67" s="257"/>
      <c r="Q67" s="374"/>
      <c r="R67" s="886"/>
      <c r="S67" s="852"/>
      <c r="T67" s="852"/>
      <c r="U67" s="853"/>
      <c r="V67" s="886"/>
      <c r="W67" s="852"/>
      <c r="X67" s="852"/>
      <c r="Y67" s="853"/>
      <c r="Z67" s="854">
        <f t="shared" si="0"/>
        <v>0</v>
      </c>
      <c r="AA67" s="852"/>
      <c r="AB67" s="852"/>
      <c r="AC67" s="853"/>
      <c r="AD67" s="365"/>
      <c r="AE67" s="317"/>
      <c r="AF67" s="317"/>
      <c r="AG67" s="347"/>
      <c r="AH67" s="374"/>
      <c r="AI67" s="886"/>
      <c r="AJ67" s="852"/>
      <c r="AK67" s="852"/>
      <c r="AL67" s="853"/>
      <c r="AM67" s="886"/>
      <c r="AN67" s="852"/>
      <c r="AO67" s="852"/>
      <c r="AP67" s="853"/>
      <c r="AQ67" s="854">
        <f t="shared" si="1"/>
        <v>0</v>
      </c>
      <c r="AR67" s="852"/>
      <c r="AS67" s="852"/>
      <c r="AT67" s="853"/>
      <c r="AU67" s="365"/>
      <c r="AV67" s="317"/>
      <c r="AW67" s="317"/>
      <c r="AX67" s="347"/>
      <c r="AY67" s="374"/>
      <c r="AZ67" s="328"/>
      <c r="BA67" s="221"/>
      <c r="BB67" s="221"/>
      <c r="BC67" s="221"/>
      <c r="BD67" s="221"/>
      <c r="BE67" s="221"/>
      <c r="BF67" s="221"/>
      <c r="BG67" s="221"/>
      <c r="BH67" s="221"/>
      <c r="BI67" s="221"/>
      <c r="BJ67" s="221"/>
      <c r="BK67" s="221"/>
      <c r="BL67" s="221"/>
      <c r="BM67" s="221"/>
      <c r="BN67" s="221"/>
      <c r="BO67" s="257"/>
      <c r="BP67" s="374"/>
      <c r="BQ67" s="886"/>
      <c r="BR67" s="852"/>
      <c r="BS67" s="852"/>
      <c r="BT67" s="853"/>
      <c r="BU67" s="886"/>
      <c r="BV67" s="852"/>
      <c r="BW67" s="852"/>
      <c r="BX67" s="853"/>
      <c r="BY67" s="854" t="e">
        <f t="shared" si="2"/>
        <v>#DIV/0!</v>
      </c>
      <c r="BZ67" s="852"/>
      <c r="CA67" s="852"/>
      <c r="CB67" s="852"/>
      <c r="CC67" s="368"/>
      <c r="CD67" s="316"/>
      <c r="CE67" s="316"/>
      <c r="CF67" s="369"/>
      <c r="CG67" s="374"/>
      <c r="CH67" s="886"/>
      <c r="CI67" s="852"/>
      <c r="CJ67" s="852"/>
      <c r="CK67" s="853"/>
      <c r="CL67" s="886"/>
      <c r="CM67" s="852"/>
      <c r="CN67" s="852"/>
      <c r="CO67" s="853"/>
      <c r="CP67" s="854" t="e">
        <f t="shared" si="3"/>
        <v>#DIV/0!</v>
      </c>
      <c r="CQ67" s="852"/>
      <c r="CR67" s="852"/>
      <c r="CS67" s="852"/>
      <c r="CT67" s="368"/>
      <c r="CU67" s="316"/>
      <c r="CV67" s="316"/>
      <c r="CW67" s="369"/>
      <c r="CX67" s="374"/>
      <c r="CY67" s="328"/>
      <c r="CZ67" s="221"/>
      <c r="DA67" s="221"/>
      <c r="DB67" s="221"/>
      <c r="DC67" s="221"/>
      <c r="DD67" s="221"/>
      <c r="DE67" s="221"/>
      <c r="DF67" s="221"/>
      <c r="DG67" s="221"/>
      <c r="DH67" s="221"/>
      <c r="DI67" s="221"/>
      <c r="DJ67" s="221"/>
      <c r="DK67" s="221"/>
      <c r="DL67" s="221"/>
      <c r="DM67" s="221"/>
      <c r="DN67" s="257"/>
      <c r="DO67" s="374"/>
      <c r="DP67" s="886"/>
      <c r="DQ67" s="852"/>
      <c r="DR67" s="852"/>
      <c r="DS67" s="853"/>
      <c r="DT67" s="886"/>
      <c r="DU67" s="852"/>
      <c r="DV67" s="852"/>
      <c r="DW67" s="853"/>
      <c r="DX67" s="854" t="e">
        <f t="shared" si="4"/>
        <v>#DIV/0!</v>
      </c>
      <c r="DY67" s="852"/>
      <c r="DZ67" s="852"/>
      <c r="EA67" s="852"/>
      <c r="EB67" s="368"/>
      <c r="EC67" s="316"/>
      <c r="ED67" s="316"/>
      <c r="EE67" s="369"/>
      <c r="EF67" s="374"/>
      <c r="EG67" s="886"/>
      <c r="EH67" s="852"/>
      <c r="EI67" s="852"/>
      <c r="EJ67" s="853"/>
      <c r="EK67" s="886"/>
      <c r="EL67" s="852"/>
      <c r="EM67" s="852"/>
      <c r="EN67" s="853"/>
      <c r="EO67" s="854" t="e">
        <f t="shared" si="5"/>
        <v>#DIV/0!</v>
      </c>
      <c r="EP67" s="852"/>
      <c r="EQ67" s="852"/>
      <c r="ER67" s="852"/>
      <c r="ES67" s="368"/>
      <c r="ET67" s="316"/>
      <c r="EU67" s="316"/>
      <c r="EV67" s="369"/>
      <c r="EW67" s="374"/>
    </row>
    <row r="68" spans="1:153" s="124" customFormat="1" ht="12.75" customHeight="1" thickBot="1" x14ac:dyDescent="0.25">
      <c r="A68" s="328"/>
      <c r="B68" s="221"/>
      <c r="C68" s="221"/>
      <c r="D68" s="221"/>
      <c r="E68" s="221"/>
      <c r="F68" s="221"/>
      <c r="G68" s="221"/>
      <c r="H68" s="221"/>
      <c r="I68" s="221"/>
      <c r="J68" s="221"/>
      <c r="K68" s="221"/>
      <c r="L68" s="221"/>
      <c r="M68" s="221"/>
      <c r="N68" s="221"/>
      <c r="O68" s="221"/>
      <c r="P68" s="257"/>
      <c r="Q68" s="374"/>
      <c r="R68" s="886"/>
      <c r="S68" s="852"/>
      <c r="T68" s="852"/>
      <c r="U68" s="853"/>
      <c r="V68" s="886"/>
      <c r="W68" s="852"/>
      <c r="X68" s="852"/>
      <c r="Y68" s="853"/>
      <c r="Z68" s="854">
        <f t="shared" si="0"/>
        <v>0</v>
      </c>
      <c r="AA68" s="852"/>
      <c r="AB68" s="852"/>
      <c r="AC68" s="853"/>
      <c r="AD68" s="365"/>
      <c r="AE68" s="317"/>
      <c r="AF68" s="317"/>
      <c r="AG68" s="347"/>
      <c r="AH68" s="374"/>
      <c r="AI68" s="886"/>
      <c r="AJ68" s="852"/>
      <c r="AK68" s="852"/>
      <c r="AL68" s="853"/>
      <c r="AM68" s="886"/>
      <c r="AN68" s="852"/>
      <c r="AO68" s="852"/>
      <c r="AP68" s="853"/>
      <c r="AQ68" s="854">
        <f t="shared" si="1"/>
        <v>0</v>
      </c>
      <c r="AR68" s="852"/>
      <c r="AS68" s="852"/>
      <c r="AT68" s="853"/>
      <c r="AU68" s="365"/>
      <c r="AV68" s="317"/>
      <c r="AW68" s="317"/>
      <c r="AX68" s="347"/>
      <c r="AY68" s="374"/>
      <c r="AZ68" s="328"/>
      <c r="BA68" s="221"/>
      <c r="BB68" s="221"/>
      <c r="BC68" s="221"/>
      <c r="BD68" s="221"/>
      <c r="BE68" s="221"/>
      <c r="BF68" s="221"/>
      <c r="BG68" s="221"/>
      <c r="BH68" s="221"/>
      <c r="BI68" s="221"/>
      <c r="BJ68" s="221"/>
      <c r="BK68" s="221"/>
      <c r="BL68" s="221"/>
      <c r="BM68" s="221"/>
      <c r="BN68" s="221"/>
      <c r="BO68" s="257"/>
      <c r="BP68" s="374"/>
      <c r="BQ68" s="886"/>
      <c r="BR68" s="852"/>
      <c r="BS68" s="852"/>
      <c r="BT68" s="853"/>
      <c r="BU68" s="886"/>
      <c r="BV68" s="852"/>
      <c r="BW68" s="852"/>
      <c r="BX68" s="853"/>
      <c r="BY68" s="854" t="e">
        <f t="shared" si="2"/>
        <v>#DIV/0!</v>
      </c>
      <c r="BZ68" s="852"/>
      <c r="CA68" s="852"/>
      <c r="CB68" s="852"/>
      <c r="CC68" s="368"/>
      <c r="CD68" s="316"/>
      <c r="CE68" s="316"/>
      <c r="CF68" s="369"/>
      <c r="CG68" s="374"/>
      <c r="CH68" s="886"/>
      <c r="CI68" s="852"/>
      <c r="CJ68" s="852"/>
      <c r="CK68" s="853"/>
      <c r="CL68" s="886"/>
      <c r="CM68" s="852"/>
      <c r="CN68" s="852"/>
      <c r="CO68" s="853"/>
      <c r="CP68" s="854" t="e">
        <f t="shared" si="3"/>
        <v>#DIV/0!</v>
      </c>
      <c r="CQ68" s="852"/>
      <c r="CR68" s="852"/>
      <c r="CS68" s="852"/>
      <c r="CT68" s="368"/>
      <c r="CU68" s="316"/>
      <c r="CV68" s="316"/>
      <c r="CW68" s="369"/>
      <c r="CX68" s="374"/>
      <c r="CY68" s="328"/>
      <c r="CZ68" s="221"/>
      <c r="DA68" s="221"/>
      <c r="DB68" s="221"/>
      <c r="DC68" s="221"/>
      <c r="DD68" s="221"/>
      <c r="DE68" s="221"/>
      <c r="DF68" s="221"/>
      <c r="DG68" s="221"/>
      <c r="DH68" s="221"/>
      <c r="DI68" s="221"/>
      <c r="DJ68" s="221"/>
      <c r="DK68" s="221"/>
      <c r="DL68" s="221"/>
      <c r="DM68" s="221"/>
      <c r="DN68" s="257"/>
      <c r="DO68" s="374"/>
      <c r="DP68" s="886"/>
      <c r="DQ68" s="852"/>
      <c r="DR68" s="852"/>
      <c r="DS68" s="853"/>
      <c r="DT68" s="886"/>
      <c r="DU68" s="852"/>
      <c r="DV68" s="852"/>
      <c r="DW68" s="853"/>
      <c r="DX68" s="854" t="e">
        <f t="shared" si="4"/>
        <v>#DIV/0!</v>
      </c>
      <c r="DY68" s="852"/>
      <c r="DZ68" s="852"/>
      <c r="EA68" s="852"/>
      <c r="EB68" s="368"/>
      <c r="EC68" s="316"/>
      <c r="ED68" s="316"/>
      <c r="EE68" s="369"/>
      <c r="EF68" s="374"/>
      <c r="EG68" s="886"/>
      <c r="EH68" s="852"/>
      <c r="EI68" s="852"/>
      <c r="EJ68" s="853"/>
      <c r="EK68" s="886"/>
      <c r="EL68" s="852"/>
      <c r="EM68" s="852"/>
      <c r="EN68" s="853"/>
      <c r="EO68" s="854" t="e">
        <f t="shared" si="5"/>
        <v>#DIV/0!</v>
      </c>
      <c r="EP68" s="852"/>
      <c r="EQ68" s="852"/>
      <c r="ER68" s="852"/>
      <c r="ES68" s="368"/>
      <c r="ET68" s="316"/>
      <c r="EU68" s="316"/>
      <c r="EV68" s="369"/>
      <c r="EW68" s="374"/>
    </row>
    <row r="69" spans="1:153" s="124" customFormat="1" ht="12.75" customHeight="1" thickBot="1" x14ac:dyDescent="0.25">
      <c r="A69" s="328"/>
      <c r="B69" s="221"/>
      <c r="C69" s="221"/>
      <c r="D69" s="221"/>
      <c r="E69" s="221"/>
      <c r="F69" s="221"/>
      <c r="G69" s="221"/>
      <c r="H69" s="221"/>
      <c r="I69" s="221"/>
      <c r="J69" s="221"/>
      <c r="K69" s="221"/>
      <c r="L69" s="221"/>
      <c r="M69" s="221"/>
      <c r="N69" s="221"/>
      <c r="O69" s="221"/>
      <c r="P69" s="257"/>
      <c r="Q69" s="374"/>
      <c r="R69" s="886"/>
      <c r="S69" s="852"/>
      <c r="T69" s="852"/>
      <c r="U69" s="853"/>
      <c r="V69" s="886"/>
      <c r="W69" s="852"/>
      <c r="X69" s="852"/>
      <c r="Y69" s="853"/>
      <c r="Z69" s="854">
        <f t="shared" si="0"/>
        <v>0</v>
      </c>
      <c r="AA69" s="852"/>
      <c r="AB69" s="852"/>
      <c r="AC69" s="853"/>
      <c r="AD69" s="365"/>
      <c r="AE69" s="317"/>
      <c r="AF69" s="317"/>
      <c r="AG69" s="347"/>
      <c r="AH69" s="374"/>
      <c r="AI69" s="886"/>
      <c r="AJ69" s="852"/>
      <c r="AK69" s="852"/>
      <c r="AL69" s="853"/>
      <c r="AM69" s="886"/>
      <c r="AN69" s="852"/>
      <c r="AO69" s="852"/>
      <c r="AP69" s="853"/>
      <c r="AQ69" s="854">
        <f t="shared" si="1"/>
        <v>0</v>
      </c>
      <c r="AR69" s="852"/>
      <c r="AS69" s="852"/>
      <c r="AT69" s="853"/>
      <c r="AU69" s="365"/>
      <c r="AV69" s="317"/>
      <c r="AW69" s="317"/>
      <c r="AX69" s="347"/>
      <c r="AY69" s="374"/>
      <c r="AZ69" s="328"/>
      <c r="BA69" s="221"/>
      <c r="BB69" s="221"/>
      <c r="BC69" s="221"/>
      <c r="BD69" s="221"/>
      <c r="BE69" s="221"/>
      <c r="BF69" s="221"/>
      <c r="BG69" s="221"/>
      <c r="BH69" s="221"/>
      <c r="BI69" s="221"/>
      <c r="BJ69" s="221"/>
      <c r="BK69" s="221"/>
      <c r="BL69" s="221"/>
      <c r="BM69" s="221"/>
      <c r="BN69" s="221"/>
      <c r="BO69" s="257"/>
      <c r="BP69" s="374"/>
      <c r="BQ69" s="886"/>
      <c r="BR69" s="852"/>
      <c r="BS69" s="852"/>
      <c r="BT69" s="853"/>
      <c r="BU69" s="886"/>
      <c r="BV69" s="852"/>
      <c r="BW69" s="852"/>
      <c r="BX69" s="853"/>
      <c r="BY69" s="854" t="e">
        <f t="shared" si="2"/>
        <v>#DIV/0!</v>
      </c>
      <c r="BZ69" s="852"/>
      <c r="CA69" s="852"/>
      <c r="CB69" s="852"/>
      <c r="CC69" s="368"/>
      <c r="CD69" s="316"/>
      <c r="CE69" s="316"/>
      <c r="CF69" s="369"/>
      <c r="CG69" s="374"/>
      <c r="CH69" s="886"/>
      <c r="CI69" s="852"/>
      <c r="CJ69" s="852"/>
      <c r="CK69" s="853"/>
      <c r="CL69" s="886"/>
      <c r="CM69" s="852"/>
      <c r="CN69" s="852"/>
      <c r="CO69" s="853"/>
      <c r="CP69" s="854" t="e">
        <f t="shared" si="3"/>
        <v>#DIV/0!</v>
      </c>
      <c r="CQ69" s="852"/>
      <c r="CR69" s="852"/>
      <c r="CS69" s="852"/>
      <c r="CT69" s="368"/>
      <c r="CU69" s="316"/>
      <c r="CV69" s="316"/>
      <c r="CW69" s="369"/>
      <c r="CX69" s="374"/>
      <c r="CY69" s="328"/>
      <c r="CZ69" s="221"/>
      <c r="DA69" s="221"/>
      <c r="DB69" s="221"/>
      <c r="DC69" s="221"/>
      <c r="DD69" s="221"/>
      <c r="DE69" s="221"/>
      <c r="DF69" s="221"/>
      <c r="DG69" s="221"/>
      <c r="DH69" s="221"/>
      <c r="DI69" s="221"/>
      <c r="DJ69" s="221"/>
      <c r="DK69" s="221"/>
      <c r="DL69" s="221"/>
      <c r="DM69" s="221"/>
      <c r="DN69" s="257"/>
      <c r="DO69" s="374"/>
      <c r="DP69" s="886"/>
      <c r="DQ69" s="852"/>
      <c r="DR69" s="852"/>
      <c r="DS69" s="853"/>
      <c r="DT69" s="886"/>
      <c r="DU69" s="852"/>
      <c r="DV69" s="852"/>
      <c r="DW69" s="853"/>
      <c r="DX69" s="854" t="e">
        <f t="shared" si="4"/>
        <v>#DIV/0!</v>
      </c>
      <c r="DY69" s="852"/>
      <c r="DZ69" s="852"/>
      <c r="EA69" s="852"/>
      <c r="EB69" s="368"/>
      <c r="EC69" s="316"/>
      <c r="ED69" s="316"/>
      <c r="EE69" s="369"/>
      <c r="EF69" s="374"/>
      <c r="EG69" s="886"/>
      <c r="EH69" s="852"/>
      <c r="EI69" s="852"/>
      <c r="EJ69" s="853"/>
      <c r="EK69" s="886"/>
      <c r="EL69" s="852"/>
      <c r="EM69" s="852"/>
      <c r="EN69" s="853"/>
      <c r="EO69" s="854" t="e">
        <f t="shared" si="5"/>
        <v>#DIV/0!</v>
      </c>
      <c r="EP69" s="852"/>
      <c r="EQ69" s="852"/>
      <c r="ER69" s="852"/>
      <c r="ES69" s="368"/>
      <c r="ET69" s="316"/>
      <c r="EU69" s="316"/>
      <c r="EV69" s="369"/>
      <c r="EW69" s="374"/>
    </row>
    <row r="70" spans="1:153" s="124" customFormat="1" ht="12.75" customHeight="1" thickBot="1" x14ac:dyDescent="0.25">
      <c r="A70" s="328"/>
      <c r="B70" s="221"/>
      <c r="C70" s="221"/>
      <c r="D70" s="221"/>
      <c r="E70" s="221"/>
      <c r="F70" s="221"/>
      <c r="G70" s="221"/>
      <c r="H70" s="221"/>
      <c r="I70" s="221"/>
      <c r="J70" s="221"/>
      <c r="K70" s="221"/>
      <c r="L70" s="221"/>
      <c r="M70" s="221"/>
      <c r="N70" s="221"/>
      <c r="O70" s="221"/>
      <c r="P70" s="257"/>
      <c r="Q70" s="374"/>
      <c r="R70" s="886"/>
      <c r="S70" s="852"/>
      <c r="T70" s="852"/>
      <c r="U70" s="853"/>
      <c r="V70" s="886"/>
      <c r="W70" s="852"/>
      <c r="X70" s="852"/>
      <c r="Y70" s="853"/>
      <c r="Z70" s="854">
        <f t="shared" si="0"/>
        <v>0</v>
      </c>
      <c r="AA70" s="852"/>
      <c r="AB70" s="852"/>
      <c r="AC70" s="853"/>
      <c r="AD70" s="365"/>
      <c r="AE70" s="317"/>
      <c r="AF70" s="317"/>
      <c r="AG70" s="347"/>
      <c r="AH70" s="374"/>
      <c r="AI70" s="886"/>
      <c r="AJ70" s="852"/>
      <c r="AK70" s="852"/>
      <c r="AL70" s="853"/>
      <c r="AM70" s="886"/>
      <c r="AN70" s="852"/>
      <c r="AO70" s="852"/>
      <c r="AP70" s="853"/>
      <c r="AQ70" s="854">
        <f t="shared" si="1"/>
        <v>0</v>
      </c>
      <c r="AR70" s="852"/>
      <c r="AS70" s="852"/>
      <c r="AT70" s="853"/>
      <c r="AU70" s="365"/>
      <c r="AV70" s="317"/>
      <c r="AW70" s="317"/>
      <c r="AX70" s="347"/>
      <c r="AY70" s="374"/>
      <c r="AZ70" s="328"/>
      <c r="BA70" s="221"/>
      <c r="BB70" s="221"/>
      <c r="BC70" s="221"/>
      <c r="BD70" s="221"/>
      <c r="BE70" s="221"/>
      <c r="BF70" s="221"/>
      <c r="BG70" s="221"/>
      <c r="BH70" s="221"/>
      <c r="BI70" s="221"/>
      <c r="BJ70" s="221"/>
      <c r="BK70" s="221"/>
      <c r="BL70" s="221"/>
      <c r="BM70" s="221"/>
      <c r="BN70" s="221"/>
      <c r="BO70" s="257"/>
      <c r="BP70" s="374"/>
      <c r="BQ70" s="886"/>
      <c r="BR70" s="852"/>
      <c r="BS70" s="852"/>
      <c r="BT70" s="853"/>
      <c r="BU70" s="886"/>
      <c r="BV70" s="852"/>
      <c r="BW70" s="852"/>
      <c r="BX70" s="853"/>
      <c r="BY70" s="854" t="e">
        <f t="shared" si="2"/>
        <v>#DIV/0!</v>
      </c>
      <c r="BZ70" s="852"/>
      <c r="CA70" s="852"/>
      <c r="CB70" s="852"/>
      <c r="CC70" s="368"/>
      <c r="CD70" s="316"/>
      <c r="CE70" s="316"/>
      <c r="CF70" s="369"/>
      <c r="CG70" s="374"/>
      <c r="CH70" s="886"/>
      <c r="CI70" s="852"/>
      <c r="CJ70" s="852"/>
      <c r="CK70" s="853"/>
      <c r="CL70" s="886"/>
      <c r="CM70" s="852"/>
      <c r="CN70" s="852"/>
      <c r="CO70" s="853"/>
      <c r="CP70" s="854" t="e">
        <f t="shared" si="3"/>
        <v>#DIV/0!</v>
      </c>
      <c r="CQ70" s="852"/>
      <c r="CR70" s="852"/>
      <c r="CS70" s="852"/>
      <c r="CT70" s="368"/>
      <c r="CU70" s="316"/>
      <c r="CV70" s="316"/>
      <c r="CW70" s="369"/>
      <c r="CX70" s="374"/>
      <c r="CY70" s="328"/>
      <c r="CZ70" s="221"/>
      <c r="DA70" s="221"/>
      <c r="DB70" s="221"/>
      <c r="DC70" s="221"/>
      <c r="DD70" s="221"/>
      <c r="DE70" s="221"/>
      <c r="DF70" s="221"/>
      <c r="DG70" s="221"/>
      <c r="DH70" s="221"/>
      <c r="DI70" s="221"/>
      <c r="DJ70" s="221"/>
      <c r="DK70" s="221"/>
      <c r="DL70" s="221"/>
      <c r="DM70" s="221"/>
      <c r="DN70" s="257"/>
      <c r="DO70" s="374"/>
      <c r="DP70" s="886"/>
      <c r="DQ70" s="852"/>
      <c r="DR70" s="852"/>
      <c r="DS70" s="853"/>
      <c r="DT70" s="886"/>
      <c r="DU70" s="852"/>
      <c r="DV70" s="852"/>
      <c r="DW70" s="853"/>
      <c r="DX70" s="854" t="e">
        <f t="shared" si="4"/>
        <v>#DIV/0!</v>
      </c>
      <c r="DY70" s="852"/>
      <c r="DZ70" s="852"/>
      <c r="EA70" s="852"/>
      <c r="EB70" s="368"/>
      <c r="EC70" s="316"/>
      <c r="ED70" s="316"/>
      <c r="EE70" s="369"/>
      <c r="EF70" s="374"/>
      <c r="EG70" s="886"/>
      <c r="EH70" s="852"/>
      <c r="EI70" s="852"/>
      <c r="EJ70" s="853"/>
      <c r="EK70" s="886"/>
      <c r="EL70" s="852"/>
      <c r="EM70" s="852"/>
      <c r="EN70" s="853"/>
      <c r="EO70" s="854" t="e">
        <f t="shared" si="5"/>
        <v>#DIV/0!</v>
      </c>
      <c r="EP70" s="852"/>
      <c r="EQ70" s="852"/>
      <c r="ER70" s="852"/>
      <c r="ES70" s="368"/>
      <c r="ET70" s="316"/>
      <c r="EU70" s="316"/>
      <c r="EV70" s="369"/>
      <c r="EW70" s="374"/>
    </row>
    <row r="71" spans="1:153" s="124" customFormat="1" ht="12.75" customHeight="1" thickBot="1" x14ac:dyDescent="0.25">
      <c r="A71" s="328"/>
      <c r="B71" s="221"/>
      <c r="C71" s="221"/>
      <c r="D71" s="221"/>
      <c r="E71" s="221"/>
      <c r="F71" s="221"/>
      <c r="G71" s="221"/>
      <c r="H71" s="221"/>
      <c r="I71" s="221"/>
      <c r="J71" s="221"/>
      <c r="K71" s="221"/>
      <c r="L71" s="221"/>
      <c r="M71" s="221"/>
      <c r="N71" s="221"/>
      <c r="O71" s="221"/>
      <c r="P71" s="257"/>
      <c r="Q71" s="374"/>
      <c r="R71" s="886"/>
      <c r="S71" s="852"/>
      <c r="T71" s="852"/>
      <c r="U71" s="853"/>
      <c r="V71" s="886"/>
      <c r="W71" s="852"/>
      <c r="X71" s="852"/>
      <c r="Y71" s="853"/>
      <c r="Z71" s="854">
        <f t="shared" si="0"/>
        <v>0</v>
      </c>
      <c r="AA71" s="852"/>
      <c r="AB71" s="852"/>
      <c r="AC71" s="853"/>
      <c r="AD71" s="365"/>
      <c r="AE71" s="317"/>
      <c r="AF71" s="317"/>
      <c r="AG71" s="347"/>
      <c r="AH71" s="374"/>
      <c r="AI71" s="886"/>
      <c r="AJ71" s="852"/>
      <c r="AK71" s="852"/>
      <c r="AL71" s="853"/>
      <c r="AM71" s="886"/>
      <c r="AN71" s="852"/>
      <c r="AO71" s="852"/>
      <c r="AP71" s="853"/>
      <c r="AQ71" s="854">
        <f t="shared" si="1"/>
        <v>0</v>
      </c>
      <c r="AR71" s="852"/>
      <c r="AS71" s="852"/>
      <c r="AT71" s="853"/>
      <c r="AU71" s="365"/>
      <c r="AV71" s="317"/>
      <c r="AW71" s="317"/>
      <c r="AX71" s="347"/>
      <c r="AY71" s="374"/>
      <c r="AZ71" s="328"/>
      <c r="BA71" s="221"/>
      <c r="BB71" s="221"/>
      <c r="BC71" s="221"/>
      <c r="BD71" s="221"/>
      <c r="BE71" s="221"/>
      <c r="BF71" s="221"/>
      <c r="BG71" s="221"/>
      <c r="BH71" s="221"/>
      <c r="BI71" s="221"/>
      <c r="BJ71" s="221"/>
      <c r="BK71" s="221"/>
      <c r="BL71" s="221"/>
      <c r="BM71" s="221"/>
      <c r="BN71" s="221"/>
      <c r="BO71" s="257"/>
      <c r="BP71" s="374"/>
      <c r="BQ71" s="886"/>
      <c r="BR71" s="852"/>
      <c r="BS71" s="852"/>
      <c r="BT71" s="853"/>
      <c r="BU71" s="886"/>
      <c r="BV71" s="852"/>
      <c r="BW71" s="852"/>
      <c r="BX71" s="853"/>
      <c r="BY71" s="854" t="e">
        <f t="shared" si="2"/>
        <v>#DIV/0!</v>
      </c>
      <c r="BZ71" s="852"/>
      <c r="CA71" s="852"/>
      <c r="CB71" s="852"/>
      <c r="CC71" s="368"/>
      <c r="CD71" s="316"/>
      <c r="CE71" s="316"/>
      <c r="CF71" s="369"/>
      <c r="CG71" s="374"/>
      <c r="CH71" s="886"/>
      <c r="CI71" s="852"/>
      <c r="CJ71" s="852"/>
      <c r="CK71" s="853"/>
      <c r="CL71" s="886"/>
      <c r="CM71" s="852"/>
      <c r="CN71" s="852"/>
      <c r="CO71" s="853"/>
      <c r="CP71" s="854" t="e">
        <f t="shared" si="3"/>
        <v>#DIV/0!</v>
      </c>
      <c r="CQ71" s="852"/>
      <c r="CR71" s="852"/>
      <c r="CS71" s="852"/>
      <c r="CT71" s="368"/>
      <c r="CU71" s="316"/>
      <c r="CV71" s="316"/>
      <c r="CW71" s="369"/>
      <c r="CX71" s="374"/>
      <c r="CY71" s="328"/>
      <c r="CZ71" s="221"/>
      <c r="DA71" s="221"/>
      <c r="DB71" s="221"/>
      <c r="DC71" s="221"/>
      <c r="DD71" s="221"/>
      <c r="DE71" s="221"/>
      <c r="DF71" s="221"/>
      <c r="DG71" s="221"/>
      <c r="DH71" s="221"/>
      <c r="DI71" s="221"/>
      <c r="DJ71" s="221"/>
      <c r="DK71" s="221"/>
      <c r="DL71" s="221"/>
      <c r="DM71" s="221"/>
      <c r="DN71" s="257"/>
      <c r="DO71" s="374"/>
      <c r="DP71" s="886"/>
      <c r="DQ71" s="852"/>
      <c r="DR71" s="852"/>
      <c r="DS71" s="853"/>
      <c r="DT71" s="886"/>
      <c r="DU71" s="852"/>
      <c r="DV71" s="852"/>
      <c r="DW71" s="853"/>
      <c r="DX71" s="854" t="e">
        <f t="shared" si="4"/>
        <v>#DIV/0!</v>
      </c>
      <c r="DY71" s="852"/>
      <c r="DZ71" s="852"/>
      <c r="EA71" s="852"/>
      <c r="EB71" s="368"/>
      <c r="EC71" s="316"/>
      <c r="ED71" s="316"/>
      <c r="EE71" s="369"/>
      <c r="EF71" s="374"/>
      <c r="EG71" s="886"/>
      <c r="EH71" s="852"/>
      <c r="EI71" s="852"/>
      <c r="EJ71" s="853"/>
      <c r="EK71" s="886"/>
      <c r="EL71" s="852"/>
      <c r="EM71" s="852"/>
      <c r="EN71" s="853"/>
      <c r="EO71" s="854" t="e">
        <f t="shared" si="5"/>
        <v>#DIV/0!</v>
      </c>
      <c r="EP71" s="852"/>
      <c r="EQ71" s="852"/>
      <c r="ER71" s="852"/>
      <c r="ES71" s="368"/>
      <c r="ET71" s="316"/>
      <c r="EU71" s="316"/>
      <c r="EV71" s="369"/>
      <c r="EW71" s="374"/>
    </row>
    <row r="72" spans="1:153" s="124" customFormat="1" ht="12.75" customHeight="1" thickBot="1" x14ac:dyDescent="0.25">
      <c r="A72" s="328"/>
      <c r="B72" s="221"/>
      <c r="C72" s="221"/>
      <c r="D72" s="221"/>
      <c r="E72" s="221"/>
      <c r="F72" s="221"/>
      <c r="G72" s="221"/>
      <c r="H72" s="221"/>
      <c r="I72" s="221"/>
      <c r="J72" s="221"/>
      <c r="K72" s="221"/>
      <c r="L72" s="221"/>
      <c r="M72" s="221"/>
      <c r="N72" s="221"/>
      <c r="O72" s="221"/>
      <c r="P72" s="257"/>
      <c r="Q72" s="374"/>
      <c r="R72" s="886"/>
      <c r="S72" s="852"/>
      <c r="T72" s="852"/>
      <c r="U72" s="853"/>
      <c r="V72" s="886"/>
      <c r="W72" s="852"/>
      <c r="X72" s="852"/>
      <c r="Y72" s="853"/>
      <c r="Z72" s="854">
        <f t="shared" si="0"/>
        <v>0</v>
      </c>
      <c r="AA72" s="852"/>
      <c r="AB72" s="852"/>
      <c r="AC72" s="853"/>
      <c r="AD72" s="365"/>
      <c r="AE72" s="317"/>
      <c r="AF72" s="317"/>
      <c r="AG72" s="347"/>
      <c r="AH72" s="374"/>
      <c r="AI72" s="886"/>
      <c r="AJ72" s="852"/>
      <c r="AK72" s="852"/>
      <c r="AL72" s="853"/>
      <c r="AM72" s="886"/>
      <c r="AN72" s="852"/>
      <c r="AO72" s="852"/>
      <c r="AP72" s="853"/>
      <c r="AQ72" s="854">
        <f t="shared" si="1"/>
        <v>0</v>
      </c>
      <c r="AR72" s="852"/>
      <c r="AS72" s="852"/>
      <c r="AT72" s="853"/>
      <c r="AU72" s="365"/>
      <c r="AV72" s="317"/>
      <c r="AW72" s="317"/>
      <c r="AX72" s="347"/>
      <c r="AY72" s="374"/>
      <c r="AZ72" s="328"/>
      <c r="BA72" s="221"/>
      <c r="BB72" s="221"/>
      <c r="BC72" s="221"/>
      <c r="BD72" s="221"/>
      <c r="BE72" s="221"/>
      <c r="BF72" s="221"/>
      <c r="BG72" s="221"/>
      <c r="BH72" s="221"/>
      <c r="BI72" s="221"/>
      <c r="BJ72" s="221"/>
      <c r="BK72" s="221"/>
      <c r="BL72" s="221"/>
      <c r="BM72" s="221"/>
      <c r="BN72" s="221"/>
      <c r="BO72" s="257"/>
      <c r="BP72" s="374"/>
      <c r="BQ72" s="886"/>
      <c r="BR72" s="852"/>
      <c r="BS72" s="852"/>
      <c r="BT72" s="853"/>
      <c r="BU72" s="886"/>
      <c r="BV72" s="852"/>
      <c r="BW72" s="852"/>
      <c r="BX72" s="853"/>
      <c r="BY72" s="854" t="e">
        <f t="shared" si="2"/>
        <v>#DIV/0!</v>
      </c>
      <c r="BZ72" s="852"/>
      <c r="CA72" s="852"/>
      <c r="CB72" s="852"/>
      <c r="CC72" s="368"/>
      <c r="CD72" s="316"/>
      <c r="CE72" s="316"/>
      <c r="CF72" s="369"/>
      <c r="CG72" s="374"/>
      <c r="CH72" s="886"/>
      <c r="CI72" s="852"/>
      <c r="CJ72" s="852"/>
      <c r="CK72" s="853"/>
      <c r="CL72" s="886"/>
      <c r="CM72" s="852"/>
      <c r="CN72" s="852"/>
      <c r="CO72" s="853"/>
      <c r="CP72" s="854" t="e">
        <f t="shared" si="3"/>
        <v>#DIV/0!</v>
      </c>
      <c r="CQ72" s="852"/>
      <c r="CR72" s="852"/>
      <c r="CS72" s="852"/>
      <c r="CT72" s="368"/>
      <c r="CU72" s="316"/>
      <c r="CV72" s="316"/>
      <c r="CW72" s="369"/>
      <c r="CX72" s="374"/>
      <c r="CY72" s="328"/>
      <c r="CZ72" s="221"/>
      <c r="DA72" s="221"/>
      <c r="DB72" s="221"/>
      <c r="DC72" s="221"/>
      <c r="DD72" s="221"/>
      <c r="DE72" s="221"/>
      <c r="DF72" s="221"/>
      <c r="DG72" s="221"/>
      <c r="DH72" s="221"/>
      <c r="DI72" s="221"/>
      <c r="DJ72" s="221"/>
      <c r="DK72" s="221"/>
      <c r="DL72" s="221"/>
      <c r="DM72" s="221"/>
      <c r="DN72" s="257"/>
      <c r="DO72" s="374"/>
      <c r="DP72" s="886"/>
      <c r="DQ72" s="852"/>
      <c r="DR72" s="852"/>
      <c r="DS72" s="853"/>
      <c r="DT72" s="886"/>
      <c r="DU72" s="852"/>
      <c r="DV72" s="852"/>
      <c r="DW72" s="853"/>
      <c r="DX72" s="854" t="e">
        <f t="shared" si="4"/>
        <v>#DIV/0!</v>
      </c>
      <c r="DY72" s="852"/>
      <c r="DZ72" s="852"/>
      <c r="EA72" s="852"/>
      <c r="EB72" s="368"/>
      <c r="EC72" s="316"/>
      <c r="ED72" s="316"/>
      <c r="EE72" s="369"/>
      <c r="EF72" s="374"/>
      <c r="EG72" s="886"/>
      <c r="EH72" s="852"/>
      <c r="EI72" s="852"/>
      <c r="EJ72" s="853"/>
      <c r="EK72" s="886"/>
      <c r="EL72" s="852"/>
      <c r="EM72" s="852"/>
      <c r="EN72" s="853"/>
      <c r="EO72" s="854" t="e">
        <f t="shared" si="5"/>
        <v>#DIV/0!</v>
      </c>
      <c r="EP72" s="852"/>
      <c r="EQ72" s="852"/>
      <c r="ER72" s="852"/>
      <c r="ES72" s="368"/>
      <c r="ET72" s="316"/>
      <c r="EU72" s="316"/>
      <c r="EV72" s="369"/>
      <c r="EW72" s="374"/>
    </row>
    <row r="73" spans="1:153" s="124" customFormat="1" ht="12.75" customHeight="1" thickBot="1" x14ac:dyDescent="0.25">
      <c r="A73" s="328"/>
      <c r="B73" s="221"/>
      <c r="C73" s="221"/>
      <c r="D73" s="221"/>
      <c r="E73" s="221"/>
      <c r="F73" s="221"/>
      <c r="G73" s="221"/>
      <c r="H73" s="221"/>
      <c r="I73" s="221"/>
      <c r="J73" s="221"/>
      <c r="K73" s="221"/>
      <c r="L73" s="221"/>
      <c r="M73" s="221"/>
      <c r="N73" s="221"/>
      <c r="O73" s="221"/>
      <c r="P73" s="257"/>
      <c r="Q73" s="374"/>
      <c r="R73" s="886"/>
      <c r="S73" s="852"/>
      <c r="T73" s="852"/>
      <c r="U73" s="853"/>
      <c r="V73" s="886"/>
      <c r="W73" s="852"/>
      <c r="X73" s="852"/>
      <c r="Y73" s="853"/>
      <c r="Z73" s="854">
        <f t="shared" si="0"/>
        <v>0</v>
      </c>
      <c r="AA73" s="852"/>
      <c r="AB73" s="852"/>
      <c r="AC73" s="853"/>
      <c r="AD73" s="365"/>
      <c r="AE73" s="317"/>
      <c r="AF73" s="317"/>
      <c r="AG73" s="347"/>
      <c r="AH73" s="374"/>
      <c r="AI73" s="886"/>
      <c r="AJ73" s="852"/>
      <c r="AK73" s="852"/>
      <c r="AL73" s="853"/>
      <c r="AM73" s="886"/>
      <c r="AN73" s="852"/>
      <c r="AO73" s="852"/>
      <c r="AP73" s="853"/>
      <c r="AQ73" s="854">
        <f t="shared" si="1"/>
        <v>0</v>
      </c>
      <c r="AR73" s="852"/>
      <c r="AS73" s="852"/>
      <c r="AT73" s="853"/>
      <c r="AU73" s="365"/>
      <c r="AV73" s="317"/>
      <c r="AW73" s="317"/>
      <c r="AX73" s="347"/>
      <c r="AY73" s="374"/>
      <c r="AZ73" s="328"/>
      <c r="BA73" s="221"/>
      <c r="BB73" s="221"/>
      <c r="BC73" s="221"/>
      <c r="BD73" s="221"/>
      <c r="BE73" s="221"/>
      <c r="BF73" s="221"/>
      <c r="BG73" s="221"/>
      <c r="BH73" s="221"/>
      <c r="BI73" s="221"/>
      <c r="BJ73" s="221"/>
      <c r="BK73" s="221"/>
      <c r="BL73" s="221"/>
      <c r="BM73" s="221"/>
      <c r="BN73" s="221"/>
      <c r="BO73" s="257"/>
      <c r="BP73" s="374"/>
      <c r="BQ73" s="886"/>
      <c r="BR73" s="852"/>
      <c r="BS73" s="852"/>
      <c r="BT73" s="853"/>
      <c r="BU73" s="886"/>
      <c r="BV73" s="852"/>
      <c r="BW73" s="852"/>
      <c r="BX73" s="853"/>
      <c r="BY73" s="854" t="e">
        <f t="shared" si="2"/>
        <v>#DIV/0!</v>
      </c>
      <c r="BZ73" s="852"/>
      <c r="CA73" s="852"/>
      <c r="CB73" s="852"/>
      <c r="CC73" s="368"/>
      <c r="CD73" s="316"/>
      <c r="CE73" s="316"/>
      <c r="CF73" s="369"/>
      <c r="CG73" s="374"/>
      <c r="CH73" s="886"/>
      <c r="CI73" s="852"/>
      <c r="CJ73" s="852"/>
      <c r="CK73" s="853"/>
      <c r="CL73" s="886"/>
      <c r="CM73" s="852"/>
      <c r="CN73" s="852"/>
      <c r="CO73" s="853"/>
      <c r="CP73" s="854" t="e">
        <f t="shared" si="3"/>
        <v>#DIV/0!</v>
      </c>
      <c r="CQ73" s="852"/>
      <c r="CR73" s="852"/>
      <c r="CS73" s="852"/>
      <c r="CT73" s="368"/>
      <c r="CU73" s="316"/>
      <c r="CV73" s="316"/>
      <c r="CW73" s="369"/>
      <c r="CX73" s="374"/>
      <c r="CY73" s="328"/>
      <c r="CZ73" s="221"/>
      <c r="DA73" s="221"/>
      <c r="DB73" s="221"/>
      <c r="DC73" s="221"/>
      <c r="DD73" s="221"/>
      <c r="DE73" s="221"/>
      <c r="DF73" s="221"/>
      <c r="DG73" s="221"/>
      <c r="DH73" s="221"/>
      <c r="DI73" s="221"/>
      <c r="DJ73" s="221"/>
      <c r="DK73" s="221"/>
      <c r="DL73" s="221"/>
      <c r="DM73" s="221"/>
      <c r="DN73" s="257"/>
      <c r="DO73" s="374"/>
      <c r="DP73" s="886"/>
      <c r="DQ73" s="852"/>
      <c r="DR73" s="852"/>
      <c r="DS73" s="853"/>
      <c r="DT73" s="886"/>
      <c r="DU73" s="852"/>
      <c r="DV73" s="852"/>
      <c r="DW73" s="853"/>
      <c r="DX73" s="854" t="e">
        <f t="shared" si="4"/>
        <v>#DIV/0!</v>
      </c>
      <c r="DY73" s="852"/>
      <c r="DZ73" s="852"/>
      <c r="EA73" s="852"/>
      <c r="EB73" s="368"/>
      <c r="EC73" s="316"/>
      <c r="ED73" s="316"/>
      <c r="EE73" s="369"/>
      <c r="EF73" s="374"/>
      <c r="EG73" s="886"/>
      <c r="EH73" s="852"/>
      <c r="EI73" s="852"/>
      <c r="EJ73" s="853"/>
      <c r="EK73" s="886"/>
      <c r="EL73" s="852"/>
      <c r="EM73" s="852"/>
      <c r="EN73" s="853"/>
      <c r="EO73" s="854" t="e">
        <f t="shared" si="5"/>
        <v>#DIV/0!</v>
      </c>
      <c r="EP73" s="852"/>
      <c r="EQ73" s="852"/>
      <c r="ER73" s="852"/>
      <c r="ES73" s="368"/>
      <c r="ET73" s="316"/>
      <c r="EU73" s="316"/>
      <c r="EV73" s="369"/>
      <c r="EW73" s="374"/>
    </row>
    <row r="74" spans="1:153" s="124" customFormat="1" ht="12.75" customHeight="1" thickBot="1" x14ac:dyDescent="0.25">
      <c r="A74" s="328"/>
      <c r="B74" s="221"/>
      <c r="C74" s="221"/>
      <c r="D74" s="221"/>
      <c r="E74" s="221"/>
      <c r="F74" s="221"/>
      <c r="G74" s="221"/>
      <c r="H74" s="221"/>
      <c r="I74" s="221"/>
      <c r="J74" s="221"/>
      <c r="K74" s="221"/>
      <c r="L74" s="221"/>
      <c r="M74" s="221"/>
      <c r="N74" s="221"/>
      <c r="O74" s="221"/>
      <c r="P74" s="257"/>
      <c r="Q74" s="374"/>
      <c r="R74" s="886"/>
      <c r="S74" s="852"/>
      <c r="T74" s="852"/>
      <c r="U74" s="853"/>
      <c r="V74" s="886"/>
      <c r="W74" s="852"/>
      <c r="X74" s="852"/>
      <c r="Y74" s="853"/>
      <c r="Z74" s="854">
        <f t="shared" si="0"/>
        <v>0</v>
      </c>
      <c r="AA74" s="852"/>
      <c r="AB74" s="852"/>
      <c r="AC74" s="853"/>
      <c r="AD74" s="365"/>
      <c r="AE74" s="317"/>
      <c r="AF74" s="317"/>
      <c r="AG74" s="347"/>
      <c r="AH74" s="374"/>
      <c r="AI74" s="886"/>
      <c r="AJ74" s="852"/>
      <c r="AK74" s="852"/>
      <c r="AL74" s="853"/>
      <c r="AM74" s="886"/>
      <c r="AN74" s="852"/>
      <c r="AO74" s="852"/>
      <c r="AP74" s="853"/>
      <c r="AQ74" s="854">
        <f t="shared" si="1"/>
        <v>0</v>
      </c>
      <c r="AR74" s="852"/>
      <c r="AS74" s="852"/>
      <c r="AT74" s="853"/>
      <c r="AU74" s="365"/>
      <c r="AV74" s="317"/>
      <c r="AW74" s="317"/>
      <c r="AX74" s="347"/>
      <c r="AY74" s="374"/>
      <c r="AZ74" s="328"/>
      <c r="BA74" s="221"/>
      <c r="BB74" s="221"/>
      <c r="BC74" s="221"/>
      <c r="BD74" s="221"/>
      <c r="BE74" s="221"/>
      <c r="BF74" s="221"/>
      <c r="BG74" s="221"/>
      <c r="BH74" s="221"/>
      <c r="BI74" s="221"/>
      <c r="BJ74" s="221"/>
      <c r="BK74" s="221"/>
      <c r="BL74" s="221"/>
      <c r="BM74" s="221"/>
      <c r="BN74" s="221"/>
      <c r="BO74" s="257"/>
      <c r="BP74" s="374"/>
      <c r="BQ74" s="886"/>
      <c r="BR74" s="852"/>
      <c r="BS74" s="852"/>
      <c r="BT74" s="853"/>
      <c r="BU74" s="886"/>
      <c r="BV74" s="852"/>
      <c r="BW74" s="852"/>
      <c r="BX74" s="853"/>
      <c r="BY74" s="854" t="e">
        <f t="shared" si="2"/>
        <v>#DIV/0!</v>
      </c>
      <c r="BZ74" s="852"/>
      <c r="CA74" s="852"/>
      <c r="CB74" s="852"/>
      <c r="CC74" s="368"/>
      <c r="CD74" s="316"/>
      <c r="CE74" s="316"/>
      <c r="CF74" s="369"/>
      <c r="CG74" s="374"/>
      <c r="CH74" s="886"/>
      <c r="CI74" s="852"/>
      <c r="CJ74" s="852"/>
      <c r="CK74" s="853"/>
      <c r="CL74" s="886"/>
      <c r="CM74" s="852"/>
      <c r="CN74" s="852"/>
      <c r="CO74" s="853"/>
      <c r="CP74" s="854" t="e">
        <f t="shared" si="3"/>
        <v>#DIV/0!</v>
      </c>
      <c r="CQ74" s="852"/>
      <c r="CR74" s="852"/>
      <c r="CS74" s="852"/>
      <c r="CT74" s="368"/>
      <c r="CU74" s="316"/>
      <c r="CV74" s="316"/>
      <c r="CW74" s="369"/>
      <c r="CX74" s="374"/>
      <c r="CY74" s="328"/>
      <c r="CZ74" s="221"/>
      <c r="DA74" s="221"/>
      <c r="DB74" s="221"/>
      <c r="DC74" s="221"/>
      <c r="DD74" s="221"/>
      <c r="DE74" s="221"/>
      <c r="DF74" s="221"/>
      <c r="DG74" s="221"/>
      <c r="DH74" s="221"/>
      <c r="DI74" s="221"/>
      <c r="DJ74" s="221"/>
      <c r="DK74" s="221"/>
      <c r="DL74" s="221"/>
      <c r="DM74" s="221"/>
      <c r="DN74" s="257"/>
      <c r="DO74" s="374"/>
      <c r="DP74" s="886"/>
      <c r="DQ74" s="852"/>
      <c r="DR74" s="852"/>
      <c r="DS74" s="853"/>
      <c r="DT74" s="886"/>
      <c r="DU74" s="852"/>
      <c r="DV74" s="852"/>
      <c r="DW74" s="853"/>
      <c r="DX74" s="854" t="e">
        <f t="shared" si="4"/>
        <v>#DIV/0!</v>
      </c>
      <c r="DY74" s="852"/>
      <c r="DZ74" s="852"/>
      <c r="EA74" s="852"/>
      <c r="EB74" s="368"/>
      <c r="EC74" s="316"/>
      <c r="ED74" s="316"/>
      <c r="EE74" s="369"/>
      <c r="EF74" s="374"/>
      <c r="EG74" s="886"/>
      <c r="EH74" s="852"/>
      <c r="EI74" s="852"/>
      <c r="EJ74" s="853"/>
      <c r="EK74" s="886"/>
      <c r="EL74" s="852"/>
      <c r="EM74" s="852"/>
      <c r="EN74" s="853"/>
      <c r="EO74" s="854" t="e">
        <f t="shared" si="5"/>
        <v>#DIV/0!</v>
      </c>
      <c r="EP74" s="852"/>
      <c r="EQ74" s="852"/>
      <c r="ER74" s="852"/>
      <c r="ES74" s="368"/>
      <c r="ET74" s="316"/>
      <c r="EU74" s="316"/>
      <c r="EV74" s="369"/>
      <c r="EW74" s="374"/>
    </row>
    <row r="75" spans="1:153" s="124" customFormat="1" ht="12.75" customHeight="1" thickBot="1" x14ac:dyDescent="0.25">
      <c r="A75" s="328"/>
      <c r="B75" s="221"/>
      <c r="C75" s="221"/>
      <c r="D75" s="221"/>
      <c r="E75" s="221"/>
      <c r="F75" s="221"/>
      <c r="G75" s="221"/>
      <c r="H75" s="221"/>
      <c r="I75" s="221"/>
      <c r="J75" s="221"/>
      <c r="K75" s="221"/>
      <c r="L75" s="221"/>
      <c r="M75" s="221"/>
      <c r="N75" s="221"/>
      <c r="O75" s="221"/>
      <c r="P75" s="257"/>
      <c r="Q75" s="374"/>
      <c r="R75" s="886"/>
      <c r="S75" s="852"/>
      <c r="T75" s="852"/>
      <c r="U75" s="853"/>
      <c r="V75" s="886"/>
      <c r="W75" s="852"/>
      <c r="X75" s="852"/>
      <c r="Y75" s="853"/>
      <c r="Z75" s="854">
        <f t="shared" si="0"/>
        <v>0</v>
      </c>
      <c r="AA75" s="852"/>
      <c r="AB75" s="852"/>
      <c r="AC75" s="853"/>
      <c r="AD75" s="365"/>
      <c r="AE75" s="317"/>
      <c r="AF75" s="317"/>
      <c r="AG75" s="347"/>
      <c r="AH75" s="374"/>
      <c r="AI75" s="886"/>
      <c r="AJ75" s="852"/>
      <c r="AK75" s="852"/>
      <c r="AL75" s="853"/>
      <c r="AM75" s="886"/>
      <c r="AN75" s="852"/>
      <c r="AO75" s="852"/>
      <c r="AP75" s="853"/>
      <c r="AQ75" s="854">
        <f t="shared" si="1"/>
        <v>0</v>
      </c>
      <c r="AR75" s="852"/>
      <c r="AS75" s="852"/>
      <c r="AT75" s="853"/>
      <c r="AU75" s="365"/>
      <c r="AV75" s="317"/>
      <c r="AW75" s="317"/>
      <c r="AX75" s="347"/>
      <c r="AY75" s="374"/>
      <c r="AZ75" s="328"/>
      <c r="BA75" s="221"/>
      <c r="BB75" s="221"/>
      <c r="BC75" s="221"/>
      <c r="BD75" s="221"/>
      <c r="BE75" s="221"/>
      <c r="BF75" s="221"/>
      <c r="BG75" s="221"/>
      <c r="BH75" s="221"/>
      <c r="BI75" s="221"/>
      <c r="BJ75" s="221"/>
      <c r="BK75" s="221"/>
      <c r="BL75" s="221"/>
      <c r="BM75" s="221"/>
      <c r="BN75" s="221"/>
      <c r="BO75" s="257"/>
      <c r="BP75" s="374"/>
      <c r="BQ75" s="886"/>
      <c r="BR75" s="852"/>
      <c r="BS75" s="852"/>
      <c r="BT75" s="853"/>
      <c r="BU75" s="886"/>
      <c r="BV75" s="852"/>
      <c r="BW75" s="852"/>
      <c r="BX75" s="853"/>
      <c r="BY75" s="854" t="e">
        <f t="shared" si="2"/>
        <v>#DIV/0!</v>
      </c>
      <c r="BZ75" s="852"/>
      <c r="CA75" s="852"/>
      <c r="CB75" s="852"/>
      <c r="CC75" s="368"/>
      <c r="CD75" s="316"/>
      <c r="CE75" s="316"/>
      <c r="CF75" s="369"/>
      <c r="CG75" s="374"/>
      <c r="CH75" s="886"/>
      <c r="CI75" s="852"/>
      <c r="CJ75" s="852"/>
      <c r="CK75" s="853"/>
      <c r="CL75" s="886"/>
      <c r="CM75" s="852"/>
      <c r="CN75" s="852"/>
      <c r="CO75" s="853"/>
      <c r="CP75" s="854" t="e">
        <f t="shared" si="3"/>
        <v>#DIV/0!</v>
      </c>
      <c r="CQ75" s="852"/>
      <c r="CR75" s="852"/>
      <c r="CS75" s="852"/>
      <c r="CT75" s="368"/>
      <c r="CU75" s="316"/>
      <c r="CV75" s="316"/>
      <c r="CW75" s="369"/>
      <c r="CX75" s="374"/>
      <c r="CY75" s="328"/>
      <c r="CZ75" s="221"/>
      <c r="DA75" s="221"/>
      <c r="DB75" s="221"/>
      <c r="DC75" s="221"/>
      <c r="DD75" s="221"/>
      <c r="DE75" s="221"/>
      <c r="DF75" s="221"/>
      <c r="DG75" s="221"/>
      <c r="DH75" s="221"/>
      <c r="DI75" s="221"/>
      <c r="DJ75" s="221"/>
      <c r="DK75" s="221"/>
      <c r="DL75" s="221"/>
      <c r="DM75" s="221"/>
      <c r="DN75" s="257"/>
      <c r="DO75" s="374"/>
      <c r="DP75" s="886"/>
      <c r="DQ75" s="852"/>
      <c r="DR75" s="852"/>
      <c r="DS75" s="853"/>
      <c r="DT75" s="886"/>
      <c r="DU75" s="852"/>
      <c r="DV75" s="852"/>
      <c r="DW75" s="853"/>
      <c r="DX75" s="854" t="e">
        <f t="shared" si="4"/>
        <v>#DIV/0!</v>
      </c>
      <c r="DY75" s="852"/>
      <c r="DZ75" s="852"/>
      <c r="EA75" s="852"/>
      <c r="EB75" s="368"/>
      <c r="EC75" s="316"/>
      <c r="ED75" s="316"/>
      <c r="EE75" s="369"/>
      <c r="EF75" s="374"/>
      <c r="EG75" s="886"/>
      <c r="EH75" s="852"/>
      <c r="EI75" s="852"/>
      <c r="EJ75" s="853"/>
      <c r="EK75" s="886"/>
      <c r="EL75" s="852"/>
      <c r="EM75" s="852"/>
      <c r="EN75" s="853"/>
      <c r="EO75" s="854" t="e">
        <f t="shared" si="5"/>
        <v>#DIV/0!</v>
      </c>
      <c r="EP75" s="852"/>
      <c r="EQ75" s="852"/>
      <c r="ER75" s="852"/>
      <c r="ES75" s="368"/>
      <c r="ET75" s="316"/>
      <c r="EU75" s="316"/>
      <c r="EV75" s="369"/>
      <c r="EW75" s="374"/>
    </row>
    <row r="76" spans="1:153" s="124" customFormat="1" ht="12.75" customHeight="1" thickBot="1" x14ac:dyDescent="0.25">
      <c r="A76" s="328"/>
      <c r="B76" s="221"/>
      <c r="C76" s="221"/>
      <c r="D76" s="221"/>
      <c r="E76" s="221"/>
      <c r="F76" s="221"/>
      <c r="G76" s="221"/>
      <c r="H76" s="221"/>
      <c r="I76" s="221"/>
      <c r="J76" s="221"/>
      <c r="K76" s="221"/>
      <c r="L76" s="221"/>
      <c r="M76" s="221"/>
      <c r="N76" s="221"/>
      <c r="O76" s="221"/>
      <c r="P76" s="257"/>
      <c r="Q76" s="374"/>
      <c r="R76" s="886"/>
      <c r="S76" s="852"/>
      <c r="T76" s="852"/>
      <c r="U76" s="853"/>
      <c r="V76" s="886"/>
      <c r="W76" s="852"/>
      <c r="X76" s="852"/>
      <c r="Y76" s="853"/>
      <c r="Z76" s="854">
        <f t="shared" si="0"/>
        <v>0</v>
      </c>
      <c r="AA76" s="852"/>
      <c r="AB76" s="852"/>
      <c r="AC76" s="853"/>
      <c r="AD76" s="365"/>
      <c r="AE76" s="317"/>
      <c r="AF76" s="317"/>
      <c r="AG76" s="347"/>
      <c r="AH76" s="374"/>
      <c r="AI76" s="886"/>
      <c r="AJ76" s="852"/>
      <c r="AK76" s="852"/>
      <c r="AL76" s="853"/>
      <c r="AM76" s="886"/>
      <c r="AN76" s="852"/>
      <c r="AO76" s="852"/>
      <c r="AP76" s="853"/>
      <c r="AQ76" s="854">
        <f t="shared" si="1"/>
        <v>0</v>
      </c>
      <c r="AR76" s="852"/>
      <c r="AS76" s="852"/>
      <c r="AT76" s="853"/>
      <c r="AU76" s="365"/>
      <c r="AV76" s="317"/>
      <c r="AW76" s="317"/>
      <c r="AX76" s="347"/>
      <c r="AY76" s="374"/>
      <c r="AZ76" s="328"/>
      <c r="BA76" s="221"/>
      <c r="BB76" s="221"/>
      <c r="BC76" s="221"/>
      <c r="BD76" s="221"/>
      <c r="BE76" s="221"/>
      <c r="BF76" s="221"/>
      <c r="BG76" s="221"/>
      <c r="BH76" s="221"/>
      <c r="BI76" s="221"/>
      <c r="BJ76" s="221"/>
      <c r="BK76" s="221"/>
      <c r="BL76" s="221"/>
      <c r="BM76" s="221"/>
      <c r="BN76" s="221"/>
      <c r="BO76" s="257"/>
      <c r="BP76" s="374"/>
      <c r="BQ76" s="886"/>
      <c r="BR76" s="852"/>
      <c r="BS76" s="852"/>
      <c r="BT76" s="853"/>
      <c r="BU76" s="886"/>
      <c r="BV76" s="852"/>
      <c r="BW76" s="852"/>
      <c r="BX76" s="853"/>
      <c r="BY76" s="854" t="e">
        <f t="shared" si="2"/>
        <v>#DIV/0!</v>
      </c>
      <c r="BZ76" s="852"/>
      <c r="CA76" s="852"/>
      <c r="CB76" s="852"/>
      <c r="CC76" s="368"/>
      <c r="CD76" s="316"/>
      <c r="CE76" s="316"/>
      <c r="CF76" s="369"/>
      <c r="CG76" s="374"/>
      <c r="CH76" s="886"/>
      <c r="CI76" s="852"/>
      <c r="CJ76" s="852"/>
      <c r="CK76" s="853"/>
      <c r="CL76" s="886"/>
      <c r="CM76" s="852"/>
      <c r="CN76" s="852"/>
      <c r="CO76" s="853"/>
      <c r="CP76" s="854" t="e">
        <f t="shared" si="3"/>
        <v>#DIV/0!</v>
      </c>
      <c r="CQ76" s="852"/>
      <c r="CR76" s="852"/>
      <c r="CS76" s="852"/>
      <c r="CT76" s="368"/>
      <c r="CU76" s="316"/>
      <c r="CV76" s="316"/>
      <c r="CW76" s="369"/>
      <c r="CX76" s="374"/>
      <c r="CY76" s="328"/>
      <c r="CZ76" s="221"/>
      <c r="DA76" s="221"/>
      <c r="DB76" s="221"/>
      <c r="DC76" s="221"/>
      <c r="DD76" s="221"/>
      <c r="DE76" s="221"/>
      <c r="DF76" s="221"/>
      <c r="DG76" s="221"/>
      <c r="DH76" s="221"/>
      <c r="DI76" s="221"/>
      <c r="DJ76" s="221"/>
      <c r="DK76" s="221"/>
      <c r="DL76" s="221"/>
      <c r="DM76" s="221"/>
      <c r="DN76" s="257"/>
      <c r="DO76" s="374"/>
      <c r="DP76" s="886"/>
      <c r="DQ76" s="852"/>
      <c r="DR76" s="852"/>
      <c r="DS76" s="853"/>
      <c r="DT76" s="886"/>
      <c r="DU76" s="852"/>
      <c r="DV76" s="852"/>
      <c r="DW76" s="853"/>
      <c r="DX76" s="854" t="e">
        <f t="shared" si="4"/>
        <v>#DIV/0!</v>
      </c>
      <c r="DY76" s="852"/>
      <c r="DZ76" s="852"/>
      <c r="EA76" s="852"/>
      <c r="EB76" s="368"/>
      <c r="EC76" s="316"/>
      <c r="ED76" s="316"/>
      <c r="EE76" s="369"/>
      <c r="EF76" s="374"/>
      <c r="EG76" s="886"/>
      <c r="EH76" s="852"/>
      <c r="EI76" s="852"/>
      <c r="EJ76" s="853"/>
      <c r="EK76" s="886"/>
      <c r="EL76" s="852"/>
      <c r="EM76" s="852"/>
      <c r="EN76" s="853"/>
      <c r="EO76" s="854" t="e">
        <f t="shared" si="5"/>
        <v>#DIV/0!</v>
      </c>
      <c r="EP76" s="852"/>
      <c r="EQ76" s="852"/>
      <c r="ER76" s="852"/>
      <c r="ES76" s="368"/>
      <c r="ET76" s="316"/>
      <c r="EU76" s="316"/>
      <c r="EV76" s="369"/>
      <c r="EW76" s="374"/>
    </row>
    <row r="77" spans="1:153" s="124" customFormat="1" ht="12.75" customHeight="1" thickBot="1" x14ac:dyDescent="0.25">
      <c r="A77" s="328"/>
      <c r="B77" s="221"/>
      <c r="C77" s="221"/>
      <c r="D77" s="221"/>
      <c r="E77" s="221"/>
      <c r="F77" s="221"/>
      <c r="G77" s="221"/>
      <c r="H77" s="221"/>
      <c r="I77" s="221"/>
      <c r="J77" s="221"/>
      <c r="K77" s="221"/>
      <c r="L77" s="221"/>
      <c r="M77" s="221"/>
      <c r="N77" s="221"/>
      <c r="O77" s="221"/>
      <c r="P77" s="257"/>
      <c r="Q77" s="374"/>
      <c r="R77" s="886"/>
      <c r="S77" s="852"/>
      <c r="T77" s="852"/>
      <c r="U77" s="853"/>
      <c r="V77" s="886"/>
      <c r="W77" s="852"/>
      <c r="X77" s="852"/>
      <c r="Y77" s="853"/>
      <c r="Z77" s="854">
        <f t="shared" si="0"/>
        <v>0</v>
      </c>
      <c r="AA77" s="852"/>
      <c r="AB77" s="852"/>
      <c r="AC77" s="853"/>
      <c r="AD77" s="365"/>
      <c r="AE77" s="317"/>
      <c r="AF77" s="317"/>
      <c r="AG77" s="347"/>
      <c r="AH77" s="374"/>
      <c r="AI77" s="886"/>
      <c r="AJ77" s="852"/>
      <c r="AK77" s="852"/>
      <c r="AL77" s="853"/>
      <c r="AM77" s="886"/>
      <c r="AN77" s="852"/>
      <c r="AO77" s="852"/>
      <c r="AP77" s="853"/>
      <c r="AQ77" s="854">
        <f t="shared" si="1"/>
        <v>0</v>
      </c>
      <c r="AR77" s="852"/>
      <c r="AS77" s="852"/>
      <c r="AT77" s="853"/>
      <c r="AU77" s="365"/>
      <c r="AV77" s="317"/>
      <c r="AW77" s="317"/>
      <c r="AX77" s="347"/>
      <c r="AY77" s="374"/>
      <c r="AZ77" s="328"/>
      <c r="BA77" s="221"/>
      <c r="BB77" s="221"/>
      <c r="BC77" s="221"/>
      <c r="BD77" s="221"/>
      <c r="BE77" s="221"/>
      <c r="BF77" s="221"/>
      <c r="BG77" s="221"/>
      <c r="BH77" s="221"/>
      <c r="BI77" s="221"/>
      <c r="BJ77" s="221"/>
      <c r="BK77" s="221"/>
      <c r="BL77" s="221"/>
      <c r="BM77" s="221"/>
      <c r="BN77" s="221"/>
      <c r="BO77" s="257"/>
      <c r="BP77" s="374"/>
      <c r="BQ77" s="886"/>
      <c r="BR77" s="852"/>
      <c r="BS77" s="852"/>
      <c r="BT77" s="853"/>
      <c r="BU77" s="886"/>
      <c r="BV77" s="852"/>
      <c r="BW77" s="852"/>
      <c r="BX77" s="853"/>
      <c r="BY77" s="854" t="e">
        <f t="shared" si="2"/>
        <v>#DIV/0!</v>
      </c>
      <c r="BZ77" s="852"/>
      <c r="CA77" s="852"/>
      <c r="CB77" s="852"/>
      <c r="CC77" s="368"/>
      <c r="CD77" s="316"/>
      <c r="CE77" s="316"/>
      <c r="CF77" s="369"/>
      <c r="CG77" s="374"/>
      <c r="CH77" s="886"/>
      <c r="CI77" s="852"/>
      <c r="CJ77" s="852"/>
      <c r="CK77" s="853"/>
      <c r="CL77" s="886"/>
      <c r="CM77" s="852"/>
      <c r="CN77" s="852"/>
      <c r="CO77" s="853"/>
      <c r="CP77" s="854" t="e">
        <f t="shared" si="3"/>
        <v>#DIV/0!</v>
      </c>
      <c r="CQ77" s="852"/>
      <c r="CR77" s="852"/>
      <c r="CS77" s="852"/>
      <c r="CT77" s="368"/>
      <c r="CU77" s="316"/>
      <c r="CV77" s="316"/>
      <c r="CW77" s="369"/>
      <c r="CX77" s="374"/>
      <c r="CY77" s="328"/>
      <c r="CZ77" s="221"/>
      <c r="DA77" s="221"/>
      <c r="DB77" s="221"/>
      <c r="DC77" s="221"/>
      <c r="DD77" s="221"/>
      <c r="DE77" s="221"/>
      <c r="DF77" s="221"/>
      <c r="DG77" s="221"/>
      <c r="DH77" s="221"/>
      <c r="DI77" s="221"/>
      <c r="DJ77" s="221"/>
      <c r="DK77" s="221"/>
      <c r="DL77" s="221"/>
      <c r="DM77" s="221"/>
      <c r="DN77" s="257"/>
      <c r="DO77" s="374"/>
      <c r="DP77" s="886"/>
      <c r="DQ77" s="852"/>
      <c r="DR77" s="852"/>
      <c r="DS77" s="853"/>
      <c r="DT77" s="886"/>
      <c r="DU77" s="852"/>
      <c r="DV77" s="852"/>
      <c r="DW77" s="853"/>
      <c r="DX77" s="854" t="e">
        <f t="shared" si="4"/>
        <v>#DIV/0!</v>
      </c>
      <c r="DY77" s="852"/>
      <c r="DZ77" s="852"/>
      <c r="EA77" s="852"/>
      <c r="EB77" s="368"/>
      <c r="EC77" s="316"/>
      <c r="ED77" s="316"/>
      <c r="EE77" s="369"/>
      <c r="EF77" s="374"/>
      <c r="EG77" s="886"/>
      <c r="EH77" s="852"/>
      <c r="EI77" s="852"/>
      <c r="EJ77" s="853"/>
      <c r="EK77" s="886"/>
      <c r="EL77" s="852"/>
      <c r="EM77" s="852"/>
      <c r="EN77" s="853"/>
      <c r="EO77" s="854" t="e">
        <f t="shared" si="5"/>
        <v>#DIV/0!</v>
      </c>
      <c r="EP77" s="852"/>
      <c r="EQ77" s="852"/>
      <c r="ER77" s="852"/>
      <c r="ES77" s="368"/>
      <c r="ET77" s="316"/>
      <c r="EU77" s="316"/>
      <c r="EV77" s="369"/>
      <c r="EW77" s="374"/>
    </row>
    <row r="78" spans="1:153" s="124" customFormat="1" ht="12.75" customHeight="1" thickBot="1" x14ac:dyDescent="0.25">
      <c r="A78" s="328"/>
      <c r="B78" s="221"/>
      <c r="C78" s="221"/>
      <c r="D78" s="221"/>
      <c r="E78" s="221"/>
      <c r="F78" s="221"/>
      <c r="G78" s="221"/>
      <c r="H78" s="221"/>
      <c r="I78" s="221"/>
      <c r="J78" s="221"/>
      <c r="K78" s="221"/>
      <c r="L78" s="221"/>
      <c r="M78" s="221"/>
      <c r="N78" s="221"/>
      <c r="O78" s="221"/>
      <c r="P78" s="257"/>
      <c r="Q78" s="374"/>
      <c r="R78" s="886"/>
      <c r="S78" s="852"/>
      <c r="T78" s="852"/>
      <c r="U78" s="853"/>
      <c r="V78" s="886"/>
      <c r="W78" s="852"/>
      <c r="X78" s="852"/>
      <c r="Y78" s="853"/>
      <c r="Z78" s="854">
        <f t="shared" si="0"/>
        <v>0</v>
      </c>
      <c r="AA78" s="852"/>
      <c r="AB78" s="852"/>
      <c r="AC78" s="853"/>
      <c r="AD78" s="365"/>
      <c r="AE78" s="317"/>
      <c r="AF78" s="317"/>
      <c r="AG78" s="347"/>
      <c r="AH78" s="374"/>
      <c r="AI78" s="886"/>
      <c r="AJ78" s="852"/>
      <c r="AK78" s="852"/>
      <c r="AL78" s="853"/>
      <c r="AM78" s="886"/>
      <c r="AN78" s="852"/>
      <c r="AO78" s="852"/>
      <c r="AP78" s="853"/>
      <c r="AQ78" s="854">
        <f t="shared" si="1"/>
        <v>0</v>
      </c>
      <c r="AR78" s="852"/>
      <c r="AS78" s="852"/>
      <c r="AT78" s="853"/>
      <c r="AU78" s="365"/>
      <c r="AV78" s="317"/>
      <c r="AW78" s="317"/>
      <c r="AX78" s="347"/>
      <c r="AY78" s="374"/>
      <c r="AZ78" s="328"/>
      <c r="BA78" s="221"/>
      <c r="BB78" s="221"/>
      <c r="BC78" s="221"/>
      <c r="BD78" s="221"/>
      <c r="BE78" s="221"/>
      <c r="BF78" s="221"/>
      <c r="BG78" s="221"/>
      <c r="BH78" s="221"/>
      <c r="BI78" s="221"/>
      <c r="BJ78" s="221"/>
      <c r="BK78" s="221"/>
      <c r="BL78" s="221"/>
      <c r="BM78" s="221"/>
      <c r="BN78" s="221"/>
      <c r="BO78" s="257"/>
      <c r="BP78" s="374"/>
      <c r="BQ78" s="886"/>
      <c r="BR78" s="852"/>
      <c r="BS78" s="852"/>
      <c r="BT78" s="853"/>
      <c r="BU78" s="886"/>
      <c r="BV78" s="852"/>
      <c r="BW78" s="852"/>
      <c r="BX78" s="853"/>
      <c r="BY78" s="854" t="e">
        <f t="shared" si="2"/>
        <v>#DIV/0!</v>
      </c>
      <c r="BZ78" s="852"/>
      <c r="CA78" s="852"/>
      <c r="CB78" s="852"/>
      <c r="CC78" s="368"/>
      <c r="CD78" s="316"/>
      <c r="CE78" s="316"/>
      <c r="CF78" s="369"/>
      <c r="CG78" s="374"/>
      <c r="CH78" s="886"/>
      <c r="CI78" s="852"/>
      <c r="CJ78" s="852"/>
      <c r="CK78" s="853"/>
      <c r="CL78" s="886"/>
      <c r="CM78" s="852"/>
      <c r="CN78" s="852"/>
      <c r="CO78" s="853"/>
      <c r="CP78" s="854" t="e">
        <f t="shared" si="3"/>
        <v>#DIV/0!</v>
      </c>
      <c r="CQ78" s="852"/>
      <c r="CR78" s="852"/>
      <c r="CS78" s="852"/>
      <c r="CT78" s="368"/>
      <c r="CU78" s="316"/>
      <c r="CV78" s="316"/>
      <c r="CW78" s="369"/>
      <c r="CX78" s="374"/>
      <c r="CY78" s="328"/>
      <c r="CZ78" s="221"/>
      <c r="DA78" s="221"/>
      <c r="DB78" s="221"/>
      <c r="DC78" s="221"/>
      <c r="DD78" s="221"/>
      <c r="DE78" s="221"/>
      <c r="DF78" s="221"/>
      <c r="DG78" s="221"/>
      <c r="DH78" s="221"/>
      <c r="DI78" s="221"/>
      <c r="DJ78" s="221"/>
      <c r="DK78" s="221"/>
      <c r="DL78" s="221"/>
      <c r="DM78" s="221"/>
      <c r="DN78" s="257"/>
      <c r="DO78" s="374"/>
      <c r="DP78" s="886"/>
      <c r="DQ78" s="852"/>
      <c r="DR78" s="852"/>
      <c r="DS78" s="853"/>
      <c r="DT78" s="886"/>
      <c r="DU78" s="852"/>
      <c r="DV78" s="852"/>
      <c r="DW78" s="853"/>
      <c r="DX78" s="854" t="e">
        <f t="shared" si="4"/>
        <v>#DIV/0!</v>
      </c>
      <c r="DY78" s="852"/>
      <c r="DZ78" s="852"/>
      <c r="EA78" s="852"/>
      <c r="EB78" s="368"/>
      <c r="EC78" s="316"/>
      <c r="ED78" s="316"/>
      <c r="EE78" s="369"/>
      <c r="EF78" s="374"/>
      <c r="EG78" s="886"/>
      <c r="EH78" s="852"/>
      <c r="EI78" s="852"/>
      <c r="EJ78" s="853"/>
      <c r="EK78" s="886"/>
      <c r="EL78" s="852"/>
      <c r="EM78" s="852"/>
      <c r="EN78" s="853"/>
      <c r="EO78" s="854" t="e">
        <f t="shared" si="5"/>
        <v>#DIV/0!</v>
      </c>
      <c r="EP78" s="852"/>
      <c r="EQ78" s="852"/>
      <c r="ER78" s="852"/>
      <c r="ES78" s="368"/>
      <c r="ET78" s="316"/>
      <c r="EU78" s="316"/>
      <c r="EV78" s="369"/>
      <c r="EW78" s="374"/>
    </row>
    <row r="79" spans="1:153" s="124" customFormat="1" ht="12.75" customHeight="1" thickBot="1" x14ac:dyDescent="0.25">
      <c r="A79" s="328"/>
      <c r="B79" s="221"/>
      <c r="C79" s="221"/>
      <c r="D79" s="221"/>
      <c r="E79" s="221"/>
      <c r="F79" s="221"/>
      <c r="G79" s="221"/>
      <c r="H79" s="221"/>
      <c r="I79" s="221"/>
      <c r="J79" s="221"/>
      <c r="K79" s="221"/>
      <c r="L79" s="221"/>
      <c r="M79" s="221"/>
      <c r="N79" s="221"/>
      <c r="O79" s="221"/>
      <c r="P79" s="257"/>
      <c r="Q79" s="374"/>
      <c r="R79" s="886"/>
      <c r="S79" s="852"/>
      <c r="T79" s="852"/>
      <c r="U79" s="853"/>
      <c r="V79" s="886"/>
      <c r="W79" s="852"/>
      <c r="X79" s="852"/>
      <c r="Y79" s="853"/>
      <c r="Z79" s="854">
        <f t="shared" si="0"/>
        <v>0</v>
      </c>
      <c r="AA79" s="852"/>
      <c r="AB79" s="852"/>
      <c r="AC79" s="853"/>
      <c r="AD79" s="365"/>
      <c r="AE79" s="317"/>
      <c r="AF79" s="317"/>
      <c r="AG79" s="347"/>
      <c r="AH79" s="374"/>
      <c r="AI79" s="886"/>
      <c r="AJ79" s="852"/>
      <c r="AK79" s="852"/>
      <c r="AL79" s="853"/>
      <c r="AM79" s="886"/>
      <c r="AN79" s="852"/>
      <c r="AO79" s="852"/>
      <c r="AP79" s="853"/>
      <c r="AQ79" s="854">
        <f t="shared" si="1"/>
        <v>0</v>
      </c>
      <c r="AR79" s="852"/>
      <c r="AS79" s="852"/>
      <c r="AT79" s="853"/>
      <c r="AU79" s="365"/>
      <c r="AV79" s="317"/>
      <c r="AW79" s="317"/>
      <c r="AX79" s="347"/>
      <c r="AY79" s="374"/>
      <c r="AZ79" s="328"/>
      <c r="BA79" s="221"/>
      <c r="BB79" s="221"/>
      <c r="BC79" s="221"/>
      <c r="BD79" s="221"/>
      <c r="BE79" s="221"/>
      <c r="BF79" s="221"/>
      <c r="BG79" s="221"/>
      <c r="BH79" s="221"/>
      <c r="BI79" s="221"/>
      <c r="BJ79" s="221"/>
      <c r="BK79" s="221"/>
      <c r="BL79" s="221"/>
      <c r="BM79" s="221"/>
      <c r="BN79" s="221"/>
      <c r="BO79" s="257"/>
      <c r="BP79" s="374"/>
      <c r="BQ79" s="886"/>
      <c r="BR79" s="852"/>
      <c r="BS79" s="852"/>
      <c r="BT79" s="853"/>
      <c r="BU79" s="886"/>
      <c r="BV79" s="852"/>
      <c r="BW79" s="852"/>
      <c r="BX79" s="853"/>
      <c r="BY79" s="854" t="e">
        <f t="shared" si="2"/>
        <v>#DIV/0!</v>
      </c>
      <c r="BZ79" s="852"/>
      <c r="CA79" s="852"/>
      <c r="CB79" s="852"/>
      <c r="CC79" s="368"/>
      <c r="CD79" s="316"/>
      <c r="CE79" s="316"/>
      <c r="CF79" s="369"/>
      <c r="CG79" s="374"/>
      <c r="CH79" s="886"/>
      <c r="CI79" s="852"/>
      <c r="CJ79" s="852"/>
      <c r="CK79" s="853"/>
      <c r="CL79" s="886"/>
      <c r="CM79" s="852"/>
      <c r="CN79" s="852"/>
      <c r="CO79" s="853"/>
      <c r="CP79" s="854" t="e">
        <f t="shared" si="3"/>
        <v>#DIV/0!</v>
      </c>
      <c r="CQ79" s="852"/>
      <c r="CR79" s="852"/>
      <c r="CS79" s="852"/>
      <c r="CT79" s="368"/>
      <c r="CU79" s="316"/>
      <c r="CV79" s="316"/>
      <c r="CW79" s="369"/>
      <c r="CX79" s="374"/>
      <c r="CY79" s="328"/>
      <c r="CZ79" s="221"/>
      <c r="DA79" s="221"/>
      <c r="DB79" s="221"/>
      <c r="DC79" s="221"/>
      <c r="DD79" s="221"/>
      <c r="DE79" s="221"/>
      <c r="DF79" s="221"/>
      <c r="DG79" s="221"/>
      <c r="DH79" s="221"/>
      <c r="DI79" s="221"/>
      <c r="DJ79" s="221"/>
      <c r="DK79" s="221"/>
      <c r="DL79" s="221"/>
      <c r="DM79" s="221"/>
      <c r="DN79" s="257"/>
      <c r="DO79" s="374"/>
      <c r="DP79" s="886"/>
      <c r="DQ79" s="852"/>
      <c r="DR79" s="852"/>
      <c r="DS79" s="853"/>
      <c r="DT79" s="886"/>
      <c r="DU79" s="852"/>
      <c r="DV79" s="852"/>
      <c r="DW79" s="853"/>
      <c r="DX79" s="854" t="e">
        <f t="shared" si="4"/>
        <v>#DIV/0!</v>
      </c>
      <c r="DY79" s="852"/>
      <c r="DZ79" s="852"/>
      <c r="EA79" s="852"/>
      <c r="EB79" s="368"/>
      <c r="EC79" s="316"/>
      <c r="ED79" s="316"/>
      <c r="EE79" s="369"/>
      <c r="EF79" s="374"/>
      <c r="EG79" s="886"/>
      <c r="EH79" s="852"/>
      <c r="EI79" s="852"/>
      <c r="EJ79" s="853"/>
      <c r="EK79" s="886"/>
      <c r="EL79" s="852"/>
      <c r="EM79" s="852"/>
      <c r="EN79" s="853"/>
      <c r="EO79" s="854" t="e">
        <f t="shared" si="5"/>
        <v>#DIV/0!</v>
      </c>
      <c r="EP79" s="852"/>
      <c r="EQ79" s="852"/>
      <c r="ER79" s="852"/>
      <c r="ES79" s="368"/>
      <c r="ET79" s="316"/>
      <c r="EU79" s="316"/>
      <c r="EV79" s="369"/>
      <c r="EW79" s="374"/>
    </row>
    <row r="80" spans="1:153" s="124" customFormat="1" ht="12.75" customHeight="1" thickBot="1" x14ac:dyDescent="0.25">
      <c r="A80" s="328"/>
      <c r="B80" s="221"/>
      <c r="C80" s="221"/>
      <c r="D80" s="221"/>
      <c r="E80" s="221"/>
      <c r="F80" s="221"/>
      <c r="G80" s="221"/>
      <c r="H80" s="221"/>
      <c r="I80" s="221"/>
      <c r="J80" s="221"/>
      <c r="K80" s="221"/>
      <c r="L80" s="221"/>
      <c r="M80" s="221"/>
      <c r="N80" s="221"/>
      <c r="O80" s="221"/>
      <c r="P80" s="257"/>
      <c r="Q80" s="374"/>
      <c r="R80" s="886"/>
      <c r="S80" s="852"/>
      <c r="T80" s="852"/>
      <c r="U80" s="853"/>
      <c r="V80" s="886"/>
      <c r="W80" s="852"/>
      <c r="X80" s="852"/>
      <c r="Y80" s="853"/>
      <c r="Z80" s="854">
        <f t="shared" si="0"/>
        <v>0</v>
      </c>
      <c r="AA80" s="852"/>
      <c r="AB80" s="852"/>
      <c r="AC80" s="853"/>
      <c r="AD80" s="365"/>
      <c r="AE80" s="317"/>
      <c r="AF80" s="317"/>
      <c r="AG80" s="347"/>
      <c r="AH80" s="374"/>
      <c r="AI80" s="886"/>
      <c r="AJ80" s="852"/>
      <c r="AK80" s="852"/>
      <c r="AL80" s="853"/>
      <c r="AM80" s="886"/>
      <c r="AN80" s="852"/>
      <c r="AO80" s="852"/>
      <c r="AP80" s="853"/>
      <c r="AQ80" s="854">
        <f t="shared" si="1"/>
        <v>0</v>
      </c>
      <c r="AR80" s="852"/>
      <c r="AS80" s="852"/>
      <c r="AT80" s="853"/>
      <c r="AU80" s="365"/>
      <c r="AV80" s="317"/>
      <c r="AW80" s="317"/>
      <c r="AX80" s="347"/>
      <c r="AY80" s="374"/>
      <c r="AZ80" s="328"/>
      <c r="BA80" s="221"/>
      <c r="BB80" s="221"/>
      <c r="BC80" s="221"/>
      <c r="BD80" s="221"/>
      <c r="BE80" s="221"/>
      <c r="BF80" s="221"/>
      <c r="BG80" s="221"/>
      <c r="BH80" s="221"/>
      <c r="BI80" s="221"/>
      <c r="BJ80" s="221"/>
      <c r="BK80" s="221"/>
      <c r="BL80" s="221"/>
      <c r="BM80" s="221"/>
      <c r="BN80" s="221"/>
      <c r="BO80" s="257"/>
      <c r="BP80" s="374"/>
      <c r="BQ80" s="886"/>
      <c r="BR80" s="852"/>
      <c r="BS80" s="852"/>
      <c r="BT80" s="853"/>
      <c r="BU80" s="886"/>
      <c r="BV80" s="852"/>
      <c r="BW80" s="852"/>
      <c r="BX80" s="853"/>
      <c r="BY80" s="854" t="e">
        <f t="shared" si="2"/>
        <v>#DIV/0!</v>
      </c>
      <c r="BZ80" s="852"/>
      <c r="CA80" s="852"/>
      <c r="CB80" s="852"/>
      <c r="CC80" s="368"/>
      <c r="CD80" s="316"/>
      <c r="CE80" s="316"/>
      <c r="CF80" s="369"/>
      <c r="CG80" s="374"/>
      <c r="CH80" s="886"/>
      <c r="CI80" s="852"/>
      <c r="CJ80" s="852"/>
      <c r="CK80" s="853"/>
      <c r="CL80" s="886"/>
      <c r="CM80" s="852"/>
      <c r="CN80" s="852"/>
      <c r="CO80" s="853"/>
      <c r="CP80" s="854" t="e">
        <f t="shared" si="3"/>
        <v>#DIV/0!</v>
      </c>
      <c r="CQ80" s="852"/>
      <c r="CR80" s="852"/>
      <c r="CS80" s="852"/>
      <c r="CT80" s="368"/>
      <c r="CU80" s="316"/>
      <c r="CV80" s="316"/>
      <c r="CW80" s="369"/>
      <c r="CX80" s="374"/>
      <c r="CY80" s="328"/>
      <c r="CZ80" s="221"/>
      <c r="DA80" s="221"/>
      <c r="DB80" s="221"/>
      <c r="DC80" s="221"/>
      <c r="DD80" s="221"/>
      <c r="DE80" s="221"/>
      <c r="DF80" s="221"/>
      <c r="DG80" s="221"/>
      <c r="DH80" s="221"/>
      <c r="DI80" s="221"/>
      <c r="DJ80" s="221"/>
      <c r="DK80" s="221"/>
      <c r="DL80" s="221"/>
      <c r="DM80" s="221"/>
      <c r="DN80" s="257"/>
      <c r="DO80" s="374"/>
      <c r="DP80" s="886"/>
      <c r="DQ80" s="852"/>
      <c r="DR80" s="852"/>
      <c r="DS80" s="853"/>
      <c r="DT80" s="886"/>
      <c r="DU80" s="852"/>
      <c r="DV80" s="852"/>
      <c r="DW80" s="853"/>
      <c r="DX80" s="854" t="e">
        <f t="shared" si="4"/>
        <v>#DIV/0!</v>
      </c>
      <c r="DY80" s="852"/>
      <c r="DZ80" s="852"/>
      <c r="EA80" s="852"/>
      <c r="EB80" s="368"/>
      <c r="EC80" s="316"/>
      <c r="ED80" s="316"/>
      <c r="EE80" s="369"/>
      <c r="EF80" s="374"/>
      <c r="EG80" s="886"/>
      <c r="EH80" s="852"/>
      <c r="EI80" s="852"/>
      <c r="EJ80" s="853"/>
      <c r="EK80" s="886"/>
      <c r="EL80" s="852"/>
      <c r="EM80" s="852"/>
      <c r="EN80" s="853"/>
      <c r="EO80" s="854" t="e">
        <f t="shared" si="5"/>
        <v>#DIV/0!</v>
      </c>
      <c r="EP80" s="852"/>
      <c r="EQ80" s="852"/>
      <c r="ER80" s="852"/>
      <c r="ES80" s="368"/>
      <c r="ET80" s="316"/>
      <c r="EU80" s="316"/>
      <c r="EV80" s="369"/>
      <c r="EW80" s="374"/>
    </row>
    <row r="81" spans="1:153" s="124" customFormat="1" ht="12.75" customHeight="1" thickBot="1" x14ac:dyDescent="0.25">
      <c r="A81" s="328"/>
      <c r="B81" s="221"/>
      <c r="C81" s="221"/>
      <c r="D81" s="221"/>
      <c r="E81" s="221"/>
      <c r="F81" s="221"/>
      <c r="G81" s="221"/>
      <c r="H81" s="221"/>
      <c r="I81" s="221"/>
      <c r="J81" s="221"/>
      <c r="K81" s="221"/>
      <c r="L81" s="221"/>
      <c r="M81" s="221"/>
      <c r="N81" s="221"/>
      <c r="O81" s="221"/>
      <c r="P81" s="257"/>
      <c r="Q81" s="374"/>
      <c r="R81" s="886"/>
      <c r="S81" s="852"/>
      <c r="T81" s="852"/>
      <c r="U81" s="853"/>
      <c r="V81" s="886"/>
      <c r="W81" s="852"/>
      <c r="X81" s="852"/>
      <c r="Y81" s="853"/>
      <c r="Z81" s="854">
        <f t="shared" si="0"/>
        <v>0</v>
      </c>
      <c r="AA81" s="852"/>
      <c r="AB81" s="852"/>
      <c r="AC81" s="853"/>
      <c r="AD81" s="365"/>
      <c r="AE81" s="317"/>
      <c r="AF81" s="317"/>
      <c r="AG81" s="347"/>
      <c r="AH81" s="374"/>
      <c r="AI81" s="886"/>
      <c r="AJ81" s="852"/>
      <c r="AK81" s="852"/>
      <c r="AL81" s="853"/>
      <c r="AM81" s="886"/>
      <c r="AN81" s="852"/>
      <c r="AO81" s="852"/>
      <c r="AP81" s="853"/>
      <c r="AQ81" s="854">
        <f t="shared" si="1"/>
        <v>0</v>
      </c>
      <c r="AR81" s="852"/>
      <c r="AS81" s="852"/>
      <c r="AT81" s="853"/>
      <c r="AU81" s="365"/>
      <c r="AV81" s="317"/>
      <c r="AW81" s="317"/>
      <c r="AX81" s="347"/>
      <c r="AY81" s="374"/>
      <c r="AZ81" s="328"/>
      <c r="BA81" s="221"/>
      <c r="BB81" s="221"/>
      <c r="BC81" s="221"/>
      <c r="BD81" s="221"/>
      <c r="BE81" s="221"/>
      <c r="BF81" s="221"/>
      <c r="BG81" s="221"/>
      <c r="BH81" s="221"/>
      <c r="BI81" s="221"/>
      <c r="BJ81" s="221"/>
      <c r="BK81" s="221"/>
      <c r="BL81" s="221"/>
      <c r="BM81" s="221"/>
      <c r="BN81" s="221"/>
      <c r="BO81" s="257"/>
      <c r="BP81" s="374"/>
      <c r="BQ81" s="886"/>
      <c r="BR81" s="852"/>
      <c r="BS81" s="852"/>
      <c r="BT81" s="853"/>
      <c r="BU81" s="886"/>
      <c r="BV81" s="852"/>
      <c r="BW81" s="852"/>
      <c r="BX81" s="853"/>
      <c r="BY81" s="854" t="e">
        <f t="shared" si="2"/>
        <v>#DIV/0!</v>
      </c>
      <c r="BZ81" s="852"/>
      <c r="CA81" s="852"/>
      <c r="CB81" s="852"/>
      <c r="CC81" s="368"/>
      <c r="CD81" s="316"/>
      <c r="CE81" s="316"/>
      <c r="CF81" s="369"/>
      <c r="CG81" s="374"/>
      <c r="CH81" s="886"/>
      <c r="CI81" s="852"/>
      <c r="CJ81" s="852"/>
      <c r="CK81" s="853"/>
      <c r="CL81" s="886"/>
      <c r="CM81" s="852"/>
      <c r="CN81" s="852"/>
      <c r="CO81" s="853"/>
      <c r="CP81" s="854" t="e">
        <f t="shared" si="3"/>
        <v>#DIV/0!</v>
      </c>
      <c r="CQ81" s="852"/>
      <c r="CR81" s="852"/>
      <c r="CS81" s="852"/>
      <c r="CT81" s="368"/>
      <c r="CU81" s="316"/>
      <c r="CV81" s="316"/>
      <c r="CW81" s="369"/>
      <c r="CX81" s="374"/>
      <c r="CY81" s="328"/>
      <c r="CZ81" s="221"/>
      <c r="DA81" s="221"/>
      <c r="DB81" s="221"/>
      <c r="DC81" s="221"/>
      <c r="DD81" s="221"/>
      <c r="DE81" s="221"/>
      <c r="DF81" s="221"/>
      <c r="DG81" s="221"/>
      <c r="DH81" s="221"/>
      <c r="DI81" s="221"/>
      <c r="DJ81" s="221"/>
      <c r="DK81" s="221"/>
      <c r="DL81" s="221"/>
      <c r="DM81" s="221"/>
      <c r="DN81" s="257"/>
      <c r="DO81" s="374"/>
      <c r="DP81" s="886"/>
      <c r="DQ81" s="852"/>
      <c r="DR81" s="852"/>
      <c r="DS81" s="853"/>
      <c r="DT81" s="886"/>
      <c r="DU81" s="852"/>
      <c r="DV81" s="852"/>
      <c r="DW81" s="853"/>
      <c r="DX81" s="854" t="e">
        <f t="shared" si="4"/>
        <v>#DIV/0!</v>
      </c>
      <c r="DY81" s="852"/>
      <c r="DZ81" s="852"/>
      <c r="EA81" s="852"/>
      <c r="EB81" s="368"/>
      <c r="EC81" s="316"/>
      <c r="ED81" s="316"/>
      <c r="EE81" s="369"/>
      <c r="EF81" s="374"/>
      <c r="EG81" s="886"/>
      <c r="EH81" s="852"/>
      <c r="EI81" s="852"/>
      <c r="EJ81" s="853"/>
      <c r="EK81" s="886"/>
      <c r="EL81" s="852"/>
      <c r="EM81" s="852"/>
      <c r="EN81" s="853"/>
      <c r="EO81" s="854" t="e">
        <f t="shared" si="5"/>
        <v>#DIV/0!</v>
      </c>
      <c r="EP81" s="852"/>
      <c r="EQ81" s="852"/>
      <c r="ER81" s="852"/>
      <c r="ES81" s="368"/>
      <c r="ET81" s="316"/>
      <c r="EU81" s="316"/>
      <c r="EV81" s="369"/>
      <c r="EW81" s="374"/>
    </row>
    <row r="82" spans="1:153" s="124" customFormat="1" ht="12.75" customHeight="1" thickBot="1" x14ac:dyDescent="0.25">
      <c r="A82" s="328"/>
      <c r="B82" s="221"/>
      <c r="C82" s="221"/>
      <c r="D82" s="221"/>
      <c r="E82" s="221"/>
      <c r="F82" s="221"/>
      <c r="G82" s="221"/>
      <c r="H82" s="221"/>
      <c r="I82" s="221"/>
      <c r="J82" s="221"/>
      <c r="K82" s="221"/>
      <c r="L82" s="221"/>
      <c r="M82" s="221"/>
      <c r="N82" s="221"/>
      <c r="O82" s="221"/>
      <c r="P82" s="257"/>
      <c r="Q82" s="374"/>
      <c r="R82" s="886"/>
      <c r="S82" s="852"/>
      <c r="T82" s="852"/>
      <c r="U82" s="853"/>
      <c r="V82" s="886"/>
      <c r="W82" s="852"/>
      <c r="X82" s="852"/>
      <c r="Y82" s="853"/>
      <c r="Z82" s="854">
        <f t="shared" si="0"/>
        <v>0</v>
      </c>
      <c r="AA82" s="852"/>
      <c r="AB82" s="852"/>
      <c r="AC82" s="853"/>
      <c r="AD82" s="365"/>
      <c r="AE82" s="317"/>
      <c r="AF82" s="317"/>
      <c r="AG82" s="347"/>
      <c r="AH82" s="374"/>
      <c r="AI82" s="886"/>
      <c r="AJ82" s="852"/>
      <c r="AK82" s="852"/>
      <c r="AL82" s="853"/>
      <c r="AM82" s="886"/>
      <c r="AN82" s="852"/>
      <c r="AO82" s="852"/>
      <c r="AP82" s="853"/>
      <c r="AQ82" s="854">
        <f t="shared" si="1"/>
        <v>0</v>
      </c>
      <c r="AR82" s="852"/>
      <c r="AS82" s="852"/>
      <c r="AT82" s="853"/>
      <c r="AU82" s="365"/>
      <c r="AV82" s="317"/>
      <c r="AW82" s="317"/>
      <c r="AX82" s="347"/>
      <c r="AY82" s="374"/>
      <c r="AZ82" s="328"/>
      <c r="BA82" s="221"/>
      <c r="BB82" s="221"/>
      <c r="BC82" s="221"/>
      <c r="BD82" s="221"/>
      <c r="BE82" s="221"/>
      <c r="BF82" s="221"/>
      <c r="BG82" s="221"/>
      <c r="BH82" s="221"/>
      <c r="BI82" s="221"/>
      <c r="BJ82" s="221"/>
      <c r="BK82" s="221"/>
      <c r="BL82" s="221"/>
      <c r="BM82" s="221"/>
      <c r="BN82" s="221"/>
      <c r="BO82" s="257"/>
      <c r="BP82" s="374"/>
      <c r="BQ82" s="886"/>
      <c r="BR82" s="852"/>
      <c r="BS82" s="852"/>
      <c r="BT82" s="853"/>
      <c r="BU82" s="886"/>
      <c r="BV82" s="852"/>
      <c r="BW82" s="852"/>
      <c r="BX82" s="853"/>
      <c r="BY82" s="854" t="e">
        <f t="shared" si="2"/>
        <v>#DIV/0!</v>
      </c>
      <c r="BZ82" s="852"/>
      <c r="CA82" s="852"/>
      <c r="CB82" s="852"/>
      <c r="CC82" s="368"/>
      <c r="CD82" s="316"/>
      <c r="CE82" s="316"/>
      <c r="CF82" s="369"/>
      <c r="CG82" s="374"/>
      <c r="CH82" s="886"/>
      <c r="CI82" s="852"/>
      <c r="CJ82" s="852"/>
      <c r="CK82" s="853"/>
      <c r="CL82" s="886"/>
      <c r="CM82" s="852"/>
      <c r="CN82" s="852"/>
      <c r="CO82" s="853"/>
      <c r="CP82" s="854" t="e">
        <f t="shared" si="3"/>
        <v>#DIV/0!</v>
      </c>
      <c r="CQ82" s="852"/>
      <c r="CR82" s="852"/>
      <c r="CS82" s="852"/>
      <c r="CT82" s="368"/>
      <c r="CU82" s="316"/>
      <c r="CV82" s="316"/>
      <c r="CW82" s="369"/>
      <c r="CX82" s="374"/>
      <c r="CY82" s="328"/>
      <c r="CZ82" s="221"/>
      <c r="DA82" s="221"/>
      <c r="DB82" s="221"/>
      <c r="DC82" s="221"/>
      <c r="DD82" s="221"/>
      <c r="DE82" s="221"/>
      <c r="DF82" s="221"/>
      <c r="DG82" s="221"/>
      <c r="DH82" s="221"/>
      <c r="DI82" s="221"/>
      <c r="DJ82" s="221"/>
      <c r="DK82" s="221"/>
      <c r="DL82" s="221"/>
      <c r="DM82" s="221"/>
      <c r="DN82" s="257"/>
      <c r="DO82" s="374"/>
      <c r="DP82" s="886"/>
      <c r="DQ82" s="852"/>
      <c r="DR82" s="852"/>
      <c r="DS82" s="853"/>
      <c r="DT82" s="886"/>
      <c r="DU82" s="852"/>
      <c r="DV82" s="852"/>
      <c r="DW82" s="853"/>
      <c r="DX82" s="854" t="e">
        <f t="shared" si="4"/>
        <v>#DIV/0!</v>
      </c>
      <c r="DY82" s="852"/>
      <c r="DZ82" s="852"/>
      <c r="EA82" s="852"/>
      <c r="EB82" s="368"/>
      <c r="EC82" s="316"/>
      <c r="ED82" s="316"/>
      <c r="EE82" s="369"/>
      <c r="EF82" s="374"/>
      <c r="EG82" s="886"/>
      <c r="EH82" s="852"/>
      <c r="EI82" s="852"/>
      <c r="EJ82" s="853"/>
      <c r="EK82" s="886"/>
      <c r="EL82" s="852"/>
      <c r="EM82" s="852"/>
      <c r="EN82" s="853"/>
      <c r="EO82" s="854" t="e">
        <f t="shared" si="5"/>
        <v>#DIV/0!</v>
      </c>
      <c r="EP82" s="852"/>
      <c r="EQ82" s="852"/>
      <c r="ER82" s="852"/>
      <c r="ES82" s="368"/>
      <c r="ET82" s="316"/>
      <c r="EU82" s="316"/>
      <c r="EV82" s="369"/>
      <c r="EW82" s="374"/>
    </row>
    <row r="83" spans="1:153" s="124" customFormat="1" ht="12.75" customHeight="1" thickBot="1" x14ac:dyDescent="0.25">
      <c r="A83" s="328"/>
      <c r="B83" s="221"/>
      <c r="C83" s="221"/>
      <c r="D83" s="221"/>
      <c r="E83" s="221"/>
      <c r="F83" s="221"/>
      <c r="G83" s="221"/>
      <c r="H83" s="221"/>
      <c r="I83" s="221"/>
      <c r="J83" s="221"/>
      <c r="K83" s="221"/>
      <c r="L83" s="221"/>
      <c r="M83" s="221"/>
      <c r="N83" s="221"/>
      <c r="O83" s="221"/>
      <c r="P83" s="257"/>
      <c r="Q83" s="374"/>
      <c r="R83" s="886"/>
      <c r="S83" s="852"/>
      <c r="T83" s="852"/>
      <c r="U83" s="853"/>
      <c r="V83" s="886"/>
      <c r="W83" s="852"/>
      <c r="X83" s="852"/>
      <c r="Y83" s="853"/>
      <c r="Z83" s="854">
        <f t="shared" si="0"/>
        <v>0</v>
      </c>
      <c r="AA83" s="852"/>
      <c r="AB83" s="852"/>
      <c r="AC83" s="853"/>
      <c r="AD83" s="365"/>
      <c r="AE83" s="317"/>
      <c r="AF83" s="317"/>
      <c r="AG83" s="347"/>
      <c r="AH83" s="374"/>
      <c r="AI83" s="886"/>
      <c r="AJ83" s="852"/>
      <c r="AK83" s="852"/>
      <c r="AL83" s="853"/>
      <c r="AM83" s="886"/>
      <c r="AN83" s="852"/>
      <c r="AO83" s="852"/>
      <c r="AP83" s="853"/>
      <c r="AQ83" s="854">
        <f t="shared" si="1"/>
        <v>0</v>
      </c>
      <c r="AR83" s="852"/>
      <c r="AS83" s="852"/>
      <c r="AT83" s="853"/>
      <c r="AU83" s="365"/>
      <c r="AV83" s="317"/>
      <c r="AW83" s="317"/>
      <c r="AX83" s="347"/>
      <c r="AY83" s="374"/>
      <c r="AZ83" s="328"/>
      <c r="BA83" s="221"/>
      <c r="BB83" s="221"/>
      <c r="BC83" s="221"/>
      <c r="BD83" s="221"/>
      <c r="BE83" s="221"/>
      <c r="BF83" s="221"/>
      <c r="BG83" s="221"/>
      <c r="BH83" s="221"/>
      <c r="BI83" s="221"/>
      <c r="BJ83" s="221"/>
      <c r="BK83" s="221"/>
      <c r="BL83" s="221"/>
      <c r="BM83" s="221"/>
      <c r="BN83" s="221"/>
      <c r="BO83" s="257"/>
      <c r="BP83" s="374"/>
      <c r="BQ83" s="886"/>
      <c r="BR83" s="852"/>
      <c r="BS83" s="852"/>
      <c r="BT83" s="853"/>
      <c r="BU83" s="886"/>
      <c r="BV83" s="852"/>
      <c r="BW83" s="852"/>
      <c r="BX83" s="853"/>
      <c r="BY83" s="854" t="e">
        <f t="shared" si="2"/>
        <v>#DIV/0!</v>
      </c>
      <c r="BZ83" s="852"/>
      <c r="CA83" s="852"/>
      <c r="CB83" s="852"/>
      <c r="CC83" s="368"/>
      <c r="CD83" s="316"/>
      <c r="CE83" s="316"/>
      <c r="CF83" s="369"/>
      <c r="CG83" s="374"/>
      <c r="CH83" s="886"/>
      <c r="CI83" s="852"/>
      <c r="CJ83" s="852"/>
      <c r="CK83" s="853"/>
      <c r="CL83" s="886"/>
      <c r="CM83" s="852"/>
      <c r="CN83" s="852"/>
      <c r="CO83" s="853"/>
      <c r="CP83" s="854" t="e">
        <f t="shared" si="3"/>
        <v>#DIV/0!</v>
      </c>
      <c r="CQ83" s="852"/>
      <c r="CR83" s="852"/>
      <c r="CS83" s="852"/>
      <c r="CT83" s="368"/>
      <c r="CU83" s="316"/>
      <c r="CV83" s="316"/>
      <c r="CW83" s="369"/>
      <c r="CX83" s="374"/>
      <c r="CY83" s="328"/>
      <c r="CZ83" s="221"/>
      <c r="DA83" s="221"/>
      <c r="DB83" s="221"/>
      <c r="DC83" s="221"/>
      <c r="DD83" s="221"/>
      <c r="DE83" s="221"/>
      <c r="DF83" s="221"/>
      <c r="DG83" s="221"/>
      <c r="DH83" s="221"/>
      <c r="DI83" s="221"/>
      <c r="DJ83" s="221"/>
      <c r="DK83" s="221"/>
      <c r="DL83" s="221"/>
      <c r="DM83" s="221"/>
      <c r="DN83" s="257"/>
      <c r="DO83" s="374"/>
      <c r="DP83" s="886"/>
      <c r="DQ83" s="852"/>
      <c r="DR83" s="852"/>
      <c r="DS83" s="853"/>
      <c r="DT83" s="886"/>
      <c r="DU83" s="852"/>
      <c r="DV83" s="852"/>
      <c r="DW83" s="853"/>
      <c r="DX83" s="854" t="e">
        <f t="shared" si="4"/>
        <v>#DIV/0!</v>
      </c>
      <c r="DY83" s="852"/>
      <c r="DZ83" s="852"/>
      <c r="EA83" s="852"/>
      <c r="EB83" s="368"/>
      <c r="EC83" s="316"/>
      <c r="ED83" s="316"/>
      <c r="EE83" s="369"/>
      <c r="EF83" s="374"/>
      <c r="EG83" s="886"/>
      <c r="EH83" s="852"/>
      <c r="EI83" s="852"/>
      <c r="EJ83" s="853"/>
      <c r="EK83" s="886"/>
      <c r="EL83" s="852"/>
      <c r="EM83" s="852"/>
      <c r="EN83" s="853"/>
      <c r="EO83" s="854" t="e">
        <f t="shared" si="5"/>
        <v>#DIV/0!</v>
      </c>
      <c r="EP83" s="852"/>
      <c r="EQ83" s="852"/>
      <c r="ER83" s="852"/>
      <c r="ES83" s="368"/>
      <c r="ET83" s="316"/>
      <c r="EU83" s="316"/>
      <c r="EV83" s="369"/>
      <c r="EW83" s="374"/>
    </row>
    <row r="84" spans="1:153" s="124" customFormat="1" ht="12.75" customHeight="1" thickBot="1" x14ac:dyDescent="0.25">
      <c r="A84" s="328"/>
      <c r="B84" s="221"/>
      <c r="C84" s="221"/>
      <c r="D84" s="221"/>
      <c r="E84" s="221"/>
      <c r="F84" s="221"/>
      <c r="G84" s="221"/>
      <c r="H84" s="221"/>
      <c r="I84" s="221"/>
      <c r="J84" s="221"/>
      <c r="K84" s="221"/>
      <c r="L84" s="221"/>
      <c r="M84" s="221"/>
      <c r="N84" s="221"/>
      <c r="O84" s="221"/>
      <c r="P84" s="257"/>
      <c r="Q84" s="374"/>
      <c r="R84" s="886"/>
      <c r="S84" s="852"/>
      <c r="T84" s="852"/>
      <c r="U84" s="853"/>
      <c r="V84" s="886"/>
      <c r="W84" s="852"/>
      <c r="X84" s="852"/>
      <c r="Y84" s="853"/>
      <c r="Z84" s="854">
        <f t="shared" si="0"/>
        <v>0</v>
      </c>
      <c r="AA84" s="852"/>
      <c r="AB84" s="852"/>
      <c r="AC84" s="853"/>
      <c r="AD84" s="365"/>
      <c r="AE84" s="317"/>
      <c r="AF84" s="317"/>
      <c r="AG84" s="347"/>
      <c r="AH84" s="374"/>
      <c r="AI84" s="886"/>
      <c r="AJ84" s="852"/>
      <c r="AK84" s="852"/>
      <c r="AL84" s="853"/>
      <c r="AM84" s="886"/>
      <c r="AN84" s="852"/>
      <c r="AO84" s="852"/>
      <c r="AP84" s="853"/>
      <c r="AQ84" s="854">
        <f t="shared" si="1"/>
        <v>0</v>
      </c>
      <c r="AR84" s="852"/>
      <c r="AS84" s="852"/>
      <c r="AT84" s="853"/>
      <c r="AU84" s="365"/>
      <c r="AV84" s="317"/>
      <c r="AW84" s="317"/>
      <c r="AX84" s="347"/>
      <c r="AY84" s="374"/>
      <c r="AZ84" s="328"/>
      <c r="BA84" s="221"/>
      <c r="BB84" s="221"/>
      <c r="BC84" s="221"/>
      <c r="BD84" s="221"/>
      <c r="BE84" s="221"/>
      <c r="BF84" s="221"/>
      <c r="BG84" s="221"/>
      <c r="BH84" s="221"/>
      <c r="BI84" s="221"/>
      <c r="BJ84" s="221"/>
      <c r="BK84" s="221"/>
      <c r="BL84" s="221"/>
      <c r="BM84" s="221"/>
      <c r="BN84" s="221"/>
      <c r="BO84" s="257"/>
      <c r="BP84" s="374"/>
      <c r="BQ84" s="886"/>
      <c r="BR84" s="852"/>
      <c r="BS84" s="852"/>
      <c r="BT84" s="853"/>
      <c r="BU84" s="886"/>
      <c r="BV84" s="852"/>
      <c r="BW84" s="852"/>
      <c r="BX84" s="853"/>
      <c r="BY84" s="854" t="e">
        <f t="shared" si="2"/>
        <v>#DIV/0!</v>
      </c>
      <c r="BZ84" s="852"/>
      <c r="CA84" s="852"/>
      <c r="CB84" s="852"/>
      <c r="CC84" s="368"/>
      <c r="CD84" s="316"/>
      <c r="CE84" s="316"/>
      <c r="CF84" s="369"/>
      <c r="CG84" s="374"/>
      <c r="CH84" s="886"/>
      <c r="CI84" s="852"/>
      <c r="CJ84" s="852"/>
      <c r="CK84" s="853"/>
      <c r="CL84" s="886"/>
      <c r="CM84" s="852"/>
      <c r="CN84" s="852"/>
      <c r="CO84" s="853"/>
      <c r="CP84" s="854" t="e">
        <f t="shared" si="3"/>
        <v>#DIV/0!</v>
      </c>
      <c r="CQ84" s="852"/>
      <c r="CR84" s="852"/>
      <c r="CS84" s="852"/>
      <c r="CT84" s="368"/>
      <c r="CU84" s="316"/>
      <c r="CV84" s="316"/>
      <c r="CW84" s="369"/>
      <c r="CX84" s="374"/>
      <c r="CY84" s="328"/>
      <c r="CZ84" s="221"/>
      <c r="DA84" s="221"/>
      <c r="DB84" s="221"/>
      <c r="DC84" s="221"/>
      <c r="DD84" s="221"/>
      <c r="DE84" s="221"/>
      <c r="DF84" s="221"/>
      <c r="DG84" s="221"/>
      <c r="DH84" s="221"/>
      <c r="DI84" s="221"/>
      <c r="DJ84" s="221"/>
      <c r="DK84" s="221"/>
      <c r="DL84" s="221"/>
      <c r="DM84" s="221"/>
      <c r="DN84" s="257"/>
      <c r="DO84" s="374"/>
      <c r="DP84" s="886"/>
      <c r="DQ84" s="852"/>
      <c r="DR84" s="852"/>
      <c r="DS84" s="853"/>
      <c r="DT84" s="886"/>
      <c r="DU84" s="852"/>
      <c r="DV84" s="852"/>
      <c r="DW84" s="853"/>
      <c r="DX84" s="854" t="e">
        <f t="shared" si="4"/>
        <v>#DIV/0!</v>
      </c>
      <c r="DY84" s="852"/>
      <c r="DZ84" s="852"/>
      <c r="EA84" s="852"/>
      <c r="EB84" s="368"/>
      <c r="EC84" s="316"/>
      <c r="ED84" s="316"/>
      <c r="EE84" s="369"/>
      <c r="EF84" s="374"/>
      <c r="EG84" s="886"/>
      <c r="EH84" s="852"/>
      <c r="EI84" s="852"/>
      <c r="EJ84" s="853"/>
      <c r="EK84" s="886"/>
      <c r="EL84" s="852"/>
      <c r="EM84" s="852"/>
      <c r="EN84" s="853"/>
      <c r="EO84" s="854" t="e">
        <f t="shared" si="5"/>
        <v>#DIV/0!</v>
      </c>
      <c r="EP84" s="852"/>
      <c r="EQ84" s="852"/>
      <c r="ER84" s="852"/>
      <c r="ES84" s="368"/>
      <c r="ET84" s="316"/>
      <c r="EU84" s="316"/>
      <c r="EV84" s="369"/>
      <c r="EW84" s="374"/>
    </row>
    <row r="85" spans="1:153" s="124" customFormat="1" ht="12.75" customHeight="1" thickBot="1" x14ac:dyDescent="0.25">
      <c r="A85" s="328"/>
      <c r="B85" s="221"/>
      <c r="C85" s="221"/>
      <c r="D85" s="221"/>
      <c r="E85" s="221"/>
      <c r="F85" s="221"/>
      <c r="G85" s="221"/>
      <c r="H85" s="221"/>
      <c r="I85" s="221"/>
      <c r="J85" s="221"/>
      <c r="K85" s="221"/>
      <c r="L85" s="221"/>
      <c r="M85" s="221"/>
      <c r="N85" s="221"/>
      <c r="O85" s="221"/>
      <c r="P85" s="257"/>
      <c r="Q85" s="374"/>
      <c r="R85" s="886"/>
      <c r="S85" s="852"/>
      <c r="T85" s="852"/>
      <c r="U85" s="853"/>
      <c r="V85" s="886"/>
      <c r="W85" s="852"/>
      <c r="X85" s="852"/>
      <c r="Y85" s="853"/>
      <c r="Z85" s="854">
        <f t="shared" si="0"/>
        <v>0</v>
      </c>
      <c r="AA85" s="852"/>
      <c r="AB85" s="852"/>
      <c r="AC85" s="853"/>
      <c r="AD85" s="365"/>
      <c r="AE85" s="317"/>
      <c r="AF85" s="317"/>
      <c r="AG85" s="347"/>
      <c r="AH85" s="374"/>
      <c r="AI85" s="886"/>
      <c r="AJ85" s="852"/>
      <c r="AK85" s="852"/>
      <c r="AL85" s="853"/>
      <c r="AM85" s="886"/>
      <c r="AN85" s="852"/>
      <c r="AO85" s="852"/>
      <c r="AP85" s="853"/>
      <c r="AQ85" s="854">
        <f t="shared" si="1"/>
        <v>0</v>
      </c>
      <c r="AR85" s="852"/>
      <c r="AS85" s="852"/>
      <c r="AT85" s="853"/>
      <c r="AU85" s="365"/>
      <c r="AV85" s="317"/>
      <c r="AW85" s="317"/>
      <c r="AX85" s="347"/>
      <c r="AY85" s="374"/>
      <c r="AZ85" s="328"/>
      <c r="BA85" s="221"/>
      <c r="BB85" s="221"/>
      <c r="BC85" s="221"/>
      <c r="BD85" s="221"/>
      <c r="BE85" s="221"/>
      <c r="BF85" s="221"/>
      <c r="BG85" s="221"/>
      <c r="BH85" s="221"/>
      <c r="BI85" s="221"/>
      <c r="BJ85" s="221"/>
      <c r="BK85" s="221"/>
      <c r="BL85" s="221"/>
      <c r="BM85" s="221"/>
      <c r="BN85" s="221"/>
      <c r="BO85" s="257"/>
      <c r="BP85" s="374"/>
      <c r="BQ85" s="886"/>
      <c r="BR85" s="852"/>
      <c r="BS85" s="852"/>
      <c r="BT85" s="853"/>
      <c r="BU85" s="886"/>
      <c r="BV85" s="852"/>
      <c r="BW85" s="852"/>
      <c r="BX85" s="853"/>
      <c r="BY85" s="854" t="e">
        <f t="shared" si="2"/>
        <v>#DIV/0!</v>
      </c>
      <c r="BZ85" s="852"/>
      <c r="CA85" s="852"/>
      <c r="CB85" s="852"/>
      <c r="CC85" s="368"/>
      <c r="CD85" s="316"/>
      <c r="CE85" s="316"/>
      <c r="CF85" s="369"/>
      <c r="CG85" s="374"/>
      <c r="CH85" s="886"/>
      <c r="CI85" s="852"/>
      <c r="CJ85" s="852"/>
      <c r="CK85" s="853"/>
      <c r="CL85" s="886"/>
      <c r="CM85" s="852"/>
      <c r="CN85" s="852"/>
      <c r="CO85" s="853"/>
      <c r="CP85" s="854" t="e">
        <f t="shared" si="3"/>
        <v>#DIV/0!</v>
      </c>
      <c r="CQ85" s="852"/>
      <c r="CR85" s="852"/>
      <c r="CS85" s="852"/>
      <c r="CT85" s="368"/>
      <c r="CU85" s="316"/>
      <c r="CV85" s="316"/>
      <c r="CW85" s="369"/>
      <c r="CX85" s="374"/>
      <c r="CY85" s="328"/>
      <c r="CZ85" s="221"/>
      <c r="DA85" s="221"/>
      <c r="DB85" s="221"/>
      <c r="DC85" s="221"/>
      <c r="DD85" s="221"/>
      <c r="DE85" s="221"/>
      <c r="DF85" s="221"/>
      <c r="DG85" s="221"/>
      <c r="DH85" s="221"/>
      <c r="DI85" s="221"/>
      <c r="DJ85" s="221"/>
      <c r="DK85" s="221"/>
      <c r="DL85" s="221"/>
      <c r="DM85" s="221"/>
      <c r="DN85" s="257"/>
      <c r="DO85" s="374"/>
      <c r="DP85" s="886"/>
      <c r="DQ85" s="852"/>
      <c r="DR85" s="852"/>
      <c r="DS85" s="853"/>
      <c r="DT85" s="886"/>
      <c r="DU85" s="852"/>
      <c r="DV85" s="852"/>
      <c r="DW85" s="853"/>
      <c r="DX85" s="854" t="e">
        <f t="shared" si="4"/>
        <v>#DIV/0!</v>
      </c>
      <c r="DY85" s="852"/>
      <c r="DZ85" s="852"/>
      <c r="EA85" s="852"/>
      <c r="EB85" s="368"/>
      <c r="EC85" s="316"/>
      <c r="ED85" s="316"/>
      <c r="EE85" s="369"/>
      <c r="EF85" s="374"/>
      <c r="EG85" s="886"/>
      <c r="EH85" s="852"/>
      <c r="EI85" s="852"/>
      <c r="EJ85" s="853"/>
      <c r="EK85" s="886"/>
      <c r="EL85" s="852"/>
      <c r="EM85" s="852"/>
      <c r="EN85" s="853"/>
      <c r="EO85" s="854" t="e">
        <f t="shared" si="5"/>
        <v>#DIV/0!</v>
      </c>
      <c r="EP85" s="852"/>
      <c r="EQ85" s="852"/>
      <c r="ER85" s="852"/>
      <c r="ES85" s="368"/>
      <c r="ET85" s="316"/>
      <c r="EU85" s="316"/>
      <c r="EV85" s="369"/>
      <c r="EW85" s="374"/>
    </row>
    <row r="86" spans="1:153" s="124" customFormat="1" ht="12.75" customHeight="1" thickBot="1" x14ac:dyDescent="0.25">
      <c r="A86" s="328"/>
      <c r="B86" s="221"/>
      <c r="C86" s="221"/>
      <c r="D86" s="221"/>
      <c r="E86" s="221"/>
      <c r="F86" s="221"/>
      <c r="G86" s="221"/>
      <c r="H86" s="221"/>
      <c r="I86" s="221"/>
      <c r="J86" s="221"/>
      <c r="K86" s="221"/>
      <c r="L86" s="221"/>
      <c r="M86" s="221"/>
      <c r="N86" s="221"/>
      <c r="O86" s="221"/>
      <c r="P86" s="257"/>
      <c r="Q86" s="374"/>
      <c r="R86" s="886"/>
      <c r="S86" s="852"/>
      <c r="T86" s="852"/>
      <c r="U86" s="853"/>
      <c r="V86" s="886"/>
      <c r="W86" s="852"/>
      <c r="X86" s="852"/>
      <c r="Y86" s="853"/>
      <c r="Z86" s="854">
        <f t="shared" si="0"/>
        <v>0</v>
      </c>
      <c r="AA86" s="852"/>
      <c r="AB86" s="852"/>
      <c r="AC86" s="853"/>
      <c r="AD86" s="365"/>
      <c r="AE86" s="317"/>
      <c r="AF86" s="317"/>
      <c r="AG86" s="347"/>
      <c r="AH86" s="374"/>
      <c r="AI86" s="886"/>
      <c r="AJ86" s="852"/>
      <c r="AK86" s="852"/>
      <c r="AL86" s="853"/>
      <c r="AM86" s="886"/>
      <c r="AN86" s="852"/>
      <c r="AO86" s="852"/>
      <c r="AP86" s="853"/>
      <c r="AQ86" s="854">
        <f t="shared" si="1"/>
        <v>0</v>
      </c>
      <c r="AR86" s="852"/>
      <c r="AS86" s="852"/>
      <c r="AT86" s="853"/>
      <c r="AU86" s="365"/>
      <c r="AV86" s="317"/>
      <c r="AW86" s="317"/>
      <c r="AX86" s="347"/>
      <c r="AY86" s="374"/>
      <c r="AZ86" s="328"/>
      <c r="BA86" s="221"/>
      <c r="BB86" s="221"/>
      <c r="BC86" s="221"/>
      <c r="BD86" s="221"/>
      <c r="BE86" s="221"/>
      <c r="BF86" s="221"/>
      <c r="BG86" s="221"/>
      <c r="BH86" s="221"/>
      <c r="BI86" s="221"/>
      <c r="BJ86" s="221"/>
      <c r="BK86" s="221"/>
      <c r="BL86" s="221"/>
      <c r="BM86" s="221"/>
      <c r="BN86" s="221"/>
      <c r="BO86" s="257"/>
      <c r="BP86" s="374"/>
      <c r="BQ86" s="886"/>
      <c r="BR86" s="852"/>
      <c r="BS86" s="852"/>
      <c r="BT86" s="853"/>
      <c r="BU86" s="886"/>
      <c r="BV86" s="852"/>
      <c r="BW86" s="852"/>
      <c r="BX86" s="853"/>
      <c r="BY86" s="854" t="e">
        <f t="shared" si="2"/>
        <v>#DIV/0!</v>
      </c>
      <c r="BZ86" s="852"/>
      <c r="CA86" s="852"/>
      <c r="CB86" s="852"/>
      <c r="CC86" s="368"/>
      <c r="CD86" s="316"/>
      <c r="CE86" s="316"/>
      <c r="CF86" s="369"/>
      <c r="CG86" s="374"/>
      <c r="CH86" s="886"/>
      <c r="CI86" s="852"/>
      <c r="CJ86" s="852"/>
      <c r="CK86" s="853"/>
      <c r="CL86" s="886"/>
      <c r="CM86" s="852"/>
      <c r="CN86" s="852"/>
      <c r="CO86" s="853"/>
      <c r="CP86" s="854" t="e">
        <f t="shared" si="3"/>
        <v>#DIV/0!</v>
      </c>
      <c r="CQ86" s="852"/>
      <c r="CR86" s="852"/>
      <c r="CS86" s="852"/>
      <c r="CT86" s="368"/>
      <c r="CU86" s="316"/>
      <c r="CV86" s="316"/>
      <c r="CW86" s="369"/>
      <c r="CX86" s="374"/>
      <c r="CY86" s="328"/>
      <c r="CZ86" s="221"/>
      <c r="DA86" s="221"/>
      <c r="DB86" s="221"/>
      <c r="DC86" s="221"/>
      <c r="DD86" s="221"/>
      <c r="DE86" s="221"/>
      <c r="DF86" s="221"/>
      <c r="DG86" s="221"/>
      <c r="DH86" s="221"/>
      <c r="DI86" s="221"/>
      <c r="DJ86" s="221"/>
      <c r="DK86" s="221"/>
      <c r="DL86" s="221"/>
      <c r="DM86" s="221"/>
      <c r="DN86" s="257"/>
      <c r="DO86" s="374"/>
      <c r="DP86" s="886"/>
      <c r="DQ86" s="852"/>
      <c r="DR86" s="852"/>
      <c r="DS86" s="853"/>
      <c r="DT86" s="886"/>
      <c r="DU86" s="852"/>
      <c r="DV86" s="852"/>
      <c r="DW86" s="853"/>
      <c r="DX86" s="854" t="e">
        <f t="shared" si="4"/>
        <v>#DIV/0!</v>
      </c>
      <c r="DY86" s="852"/>
      <c r="DZ86" s="852"/>
      <c r="EA86" s="852"/>
      <c r="EB86" s="368"/>
      <c r="EC86" s="316"/>
      <c r="ED86" s="316"/>
      <c r="EE86" s="369"/>
      <c r="EF86" s="374"/>
      <c r="EG86" s="886"/>
      <c r="EH86" s="852"/>
      <c r="EI86" s="852"/>
      <c r="EJ86" s="853"/>
      <c r="EK86" s="886"/>
      <c r="EL86" s="852"/>
      <c r="EM86" s="852"/>
      <c r="EN86" s="853"/>
      <c r="EO86" s="854" t="e">
        <f t="shared" si="5"/>
        <v>#DIV/0!</v>
      </c>
      <c r="EP86" s="852"/>
      <c r="EQ86" s="852"/>
      <c r="ER86" s="852"/>
      <c r="ES86" s="368"/>
      <c r="ET86" s="316"/>
      <c r="EU86" s="316"/>
      <c r="EV86" s="369"/>
      <c r="EW86" s="374"/>
    </row>
    <row r="87" spans="1:153" s="124" customFormat="1" ht="12.75" customHeight="1" thickBot="1" x14ac:dyDescent="0.25">
      <c r="A87" s="328"/>
      <c r="B87" s="221"/>
      <c r="C87" s="221"/>
      <c r="D87" s="221"/>
      <c r="E87" s="221"/>
      <c r="F87" s="221"/>
      <c r="G87" s="221"/>
      <c r="H87" s="221"/>
      <c r="I87" s="221"/>
      <c r="J87" s="221"/>
      <c r="K87" s="221"/>
      <c r="L87" s="221"/>
      <c r="M87" s="221"/>
      <c r="N87" s="221"/>
      <c r="O87" s="221"/>
      <c r="P87" s="257"/>
      <c r="Q87" s="374"/>
      <c r="R87" s="886"/>
      <c r="S87" s="852"/>
      <c r="T87" s="852"/>
      <c r="U87" s="853"/>
      <c r="V87" s="886"/>
      <c r="W87" s="852"/>
      <c r="X87" s="852"/>
      <c r="Y87" s="853"/>
      <c r="Z87" s="854">
        <f t="shared" si="0"/>
        <v>0</v>
      </c>
      <c r="AA87" s="852"/>
      <c r="AB87" s="852"/>
      <c r="AC87" s="853"/>
      <c r="AD87" s="365"/>
      <c r="AE87" s="317"/>
      <c r="AF87" s="317"/>
      <c r="AG87" s="347"/>
      <c r="AH87" s="374"/>
      <c r="AI87" s="886"/>
      <c r="AJ87" s="852"/>
      <c r="AK87" s="852"/>
      <c r="AL87" s="853"/>
      <c r="AM87" s="886"/>
      <c r="AN87" s="852"/>
      <c r="AO87" s="852"/>
      <c r="AP87" s="853"/>
      <c r="AQ87" s="854">
        <f t="shared" si="1"/>
        <v>0</v>
      </c>
      <c r="AR87" s="852"/>
      <c r="AS87" s="852"/>
      <c r="AT87" s="853"/>
      <c r="AU87" s="365"/>
      <c r="AV87" s="317"/>
      <c r="AW87" s="317"/>
      <c r="AX87" s="347"/>
      <c r="AY87" s="374"/>
      <c r="AZ87" s="328"/>
      <c r="BA87" s="221"/>
      <c r="BB87" s="221"/>
      <c r="BC87" s="221"/>
      <c r="BD87" s="221"/>
      <c r="BE87" s="221"/>
      <c r="BF87" s="221"/>
      <c r="BG87" s="221"/>
      <c r="BH87" s="221"/>
      <c r="BI87" s="221"/>
      <c r="BJ87" s="221"/>
      <c r="BK87" s="221"/>
      <c r="BL87" s="221"/>
      <c r="BM87" s="221"/>
      <c r="BN87" s="221"/>
      <c r="BO87" s="257"/>
      <c r="BP87" s="374"/>
      <c r="BQ87" s="886"/>
      <c r="BR87" s="852"/>
      <c r="BS87" s="852"/>
      <c r="BT87" s="853"/>
      <c r="BU87" s="886"/>
      <c r="BV87" s="852"/>
      <c r="BW87" s="852"/>
      <c r="BX87" s="853"/>
      <c r="BY87" s="854" t="e">
        <f t="shared" si="2"/>
        <v>#DIV/0!</v>
      </c>
      <c r="BZ87" s="852"/>
      <c r="CA87" s="852"/>
      <c r="CB87" s="852"/>
      <c r="CC87" s="368"/>
      <c r="CD87" s="316"/>
      <c r="CE87" s="316"/>
      <c r="CF87" s="369"/>
      <c r="CG87" s="374"/>
      <c r="CH87" s="886"/>
      <c r="CI87" s="852"/>
      <c r="CJ87" s="852"/>
      <c r="CK87" s="853"/>
      <c r="CL87" s="886"/>
      <c r="CM87" s="852"/>
      <c r="CN87" s="852"/>
      <c r="CO87" s="853"/>
      <c r="CP87" s="854" t="e">
        <f t="shared" si="3"/>
        <v>#DIV/0!</v>
      </c>
      <c r="CQ87" s="852"/>
      <c r="CR87" s="852"/>
      <c r="CS87" s="852"/>
      <c r="CT87" s="368"/>
      <c r="CU87" s="316"/>
      <c r="CV87" s="316"/>
      <c r="CW87" s="369"/>
      <c r="CX87" s="374"/>
      <c r="CY87" s="328"/>
      <c r="CZ87" s="221"/>
      <c r="DA87" s="221"/>
      <c r="DB87" s="221"/>
      <c r="DC87" s="221"/>
      <c r="DD87" s="221"/>
      <c r="DE87" s="221"/>
      <c r="DF87" s="221"/>
      <c r="DG87" s="221"/>
      <c r="DH87" s="221"/>
      <c r="DI87" s="221"/>
      <c r="DJ87" s="221"/>
      <c r="DK87" s="221"/>
      <c r="DL87" s="221"/>
      <c r="DM87" s="221"/>
      <c r="DN87" s="257"/>
      <c r="DO87" s="374"/>
      <c r="DP87" s="886"/>
      <c r="DQ87" s="852"/>
      <c r="DR87" s="852"/>
      <c r="DS87" s="853"/>
      <c r="DT87" s="886"/>
      <c r="DU87" s="852"/>
      <c r="DV87" s="852"/>
      <c r="DW87" s="853"/>
      <c r="DX87" s="854" t="e">
        <f t="shared" si="4"/>
        <v>#DIV/0!</v>
      </c>
      <c r="DY87" s="852"/>
      <c r="DZ87" s="852"/>
      <c r="EA87" s="852"/>
      <c r="EB87" s="368"/>
      <c r="EC87" s="316"/>
      <c r="ED87" s="316"/>
      <c r="EE87" s="369"/>
      <c r="EF87" s="374"/>
      <c r="EG87" s="886"/>
      <c r="EH87" s="852"/>
      <c r="EI87" s="852"/>
      <c r="EJ87" s="853"/>
      <c r="EK87" s="886"/>
      <c r="EL87" s="852"/>
      <c r="EM87" s="852"/>
      <c r="EN87" s="853"/>
      <c r="EO87" s="854" t="e">
        <f t="shared" si="5"/>
        <v>#DIV/0!</v>
      </c>
      <c r="EP87" s="852"/>
      <c r="EQ87" s="852"/>
      <c r="ER87" s="852"/>
      <c r="ES87" s="368"/>
      <c r="ET87" s="316"/>
      <c r="EU87" s="316"/>
      <c r="EV87" s="369"/>
      <c r="EW87" s="374"/>
    </row>
    <row r="88" spans="1:153" s="124" customFormat="1" ht="12.75" customHeight="1" thickBot="1" x14ac:dyDescent="0.25">
      <c r="A88" s="328"/>
      <c r="B88" s="221"/>
      <c r="C88" s="221"/>
      <c r="D88" s="221"/>
      <c r="E88" s="221"/>
      <c r="F88" s="221"/>
      <c r="G88" s="221"/>
      <c r="H88" s="221"/>
      <c r="I88" s="221"/>
      <c r="J88" s="221"/>
      <c r="K88" s="221"/>
      <c r="L88" s="221"/>
      <c r="M88" s="221"/>
      <c r="N88" s="221"/>
      <c r="O88" s="221"/>
      <c r="P88" s="257"/>
      <c r="Q88" s="374"/>
      <c r="R88" s="886"/>
      <c r="S88" s="852"/>
      <c r="T88" s="852"/>
      <c r="U88" s="853"/>
      <c r="V88" s="886"/>
      <c r="W88" s="852"/>
      <c r="X88" s="852"/>
      <c r="Y88" s="853"/>
      <c r="Z88" s="854">
        <f t="shared" si="0"/>
        <v>0</v>
      </c>
      <c r="AA88" s="852"/>
      <c r="AB88" s="852"/>
      <c r="AC88" s="853"/>
      <c r="AD88" s="365"/>
      <c r="AE88" s="317"/>
      <c r="AF88" s="317"/>
      <c r="AG88" s="347"/>
      <c r="AH88" s="374"/>
      <c r="AI88" s="886"/>
      <c r="AJ88" s="852"/>
      <c r="AK88" s="852"/>
      <c r="AL88" s="853"/>
      <c r="AM88" s="886"/>
      <c r="AN88" s="852"/>
      <c r="AO88" s="852"/>
      <c r="AP88" s="853"/>
      <c r="AQ88" s="854">
        <f t="shared" si="1"/>
        <v>0</v>
      </c>
      <c r="AR88" s="852"/>
      <c r="AS88" s="852"/>
      <c r="AT88" s="853"/>
      <c r="AU88" s="365"/>
      <c r="AV88" s="317"/>
      <c r="AW88" s="317"/>
      <c r="AX88" s="347"/>
      <c r="AY88" s="374"/>
      <c r="AZ88" s="328"/>
      <c r="BA88" s="221"/>
      <c r="BB88" s="221"/>
      <c r="BC88" s="221"/>
      <c r="BD88" s="221"/>
      <c r="BE88" s="221"/>
      <c r="BF88" s="221"/>
      <c r="BG88" s="221"/>
      <c r="BH88" s="221"/>
      <c r="BI88" s="221"/>
      <c r="BJ88" s="221"/>
      <c r="BK88" s="221"/>
      <c r="BL88" s="221"/>
      <c r="BM88" s="221"/>
      <c r="BN88" s="221"/>
      <c r="BO88" s="257"/>
      <c r="BP88" s="374"/>
      <c r="BQ88" s="886"/>
      <c r="BR88" s="852"/>
      <c r="BS88" s="852"/>
      <c r="BT88" s="853"/>
      <c r="BU88" s="886"/>
      <c r="BV88" s="852"/>
      <c r="BW88" s="852"/>
      <c r="BX88" s="853"/>
      <c r="BY88" s="854" t="e">
        <f t="shared" si="2"/>
        <v>#DIV/0!</v>
      </c>
      <c r="BZ88" s="852"/>
      <c r="CA88" s="852"/>
      <c r="CB88" s="852"/>
      <c r="CC88" s="368"/>
      <c r="CD88" s="316"/>
      <c r="CE88" s="316"/>
      <c r="CF88" s="369"/>
      <c r="CG88" s="374"/>
      <c r="CH88" s="886"/>
      <c r="CI88" s="852"/>
      <c r="CJ88" s="852"/>
      <c r="CK88" s="853"/>
      <c r="CL88" s="886"/>
      <c r="CM88" s="852"/>
      <c r="CN88" s="852"/>
      <c r="CO88" s="853"/>
      <c r="CP88" s="854" t="e">
        <f t="shared" si="3"/>
        <v>#DIV/0!</v>
      </c>
      <c r="CQ88" s="852"/>
      <c r="CR88" s="852"/>
      <c r="CS88" s="852"/>
      <c r="CT88" s="368"/>
      <c r="CU88" s="316"/>
      <c r="CV88" s="316"/>
      <c r="CW88" s="369"/>
      <c r="CX88" s="374"/>
      <c r="CY88" s="328"/>
      <c r="CZ88" s="221"/>
      <c r="DA88" s="221"/>
      <c r="DB88" s="221"/>
      <c r="DC88" s="221"/>
      <c r="DD88" s="221"/>
      <c r="DE88" s="221"/>
      <c r="DF88" s="221"/>
      <c r="DG88" s="221"/>
      <c r="DH88" s="221"/>
      <c r="DI88" s="221"/>
      <c r="DJ88" s="221"/>
      <c r="DK88" s="221"/>
      <c r="DL88" s="221"/>
      <c r="DM88" s="221"/>
      <c r="DN88" s="257"/>
      <c r="DO88" s="374"/>
      <c r="DP88" s="886"/>
      <c r="DQ88" s="852"/>
      <c r="DR88" s="852"/>
      <c r="DS88" s="853"/>
      <c r="DT88" s="886"/>
      <c r="DU88" s="852"/>
      <c r="DV88" s="852"/>
      <c r="DW88" s="853"/>
      <c r="DX88" s="854" t="e">
        <f t="shared" si="4"/>
        <v>#DIV/0!</v>
      </c>
      <c r="DY88" s="852"/>
      <c r="DZ88" s="852"/>
      <c r="EA88" s="852"/>
      <c r="EB88" s="368"/>
      <c r="EC88" s="316"/>
      <c r="ED88" s="316"/>
      <c r="EE88" s="369"/>
      <c r="EF88" s="374"/>
      <c r="EG88" s="886"/>
      <c r="EH88" s="852"/>
      <c r="EI88" s="852"/>
      <c r="EJ88" s="853"/>
      <c r="EK88" s="886"/>
      <c r="EL88" s="852"/>
      <c r="EM88" s="852"/>
      <c r="EN88" s="853"/>
      <c r="EO88" s="854" t="e">
        <f t="shared" si="5"/>
        <v>#DIV/0!</v>
      </c>
      <c r="EP88" s="852"/>
      <c r="EQ88" s="852"/>
      <c r="ER88" s="852"/>
      <c r="ES88" s="368"/>
      <c r="ET88" s="316"/>
      <c r="EU88" s="316"/>
      <c r="EV88" s="369"/>
      <c r="EW88" s="374"/>
    </row>
    <row r="89" spans="1:153" s="124" customFormat="1" ht="12.75" customHeight="1" thickBot="1" x14ac:dyDescent="0.25">
      <c r="A89" s="328"/>
      <c r="B89" s="221"/>
      <c r="C89" s="221"/>
      <c r="D89" s="221"/>
      <c r="E89" s="221"/>
      <c r="F89" s="221"/>
      <c r="G89" s="221"/>
      <c r="H89" s="221"/>
      <c r="I89" s="221"/>
      <c r="J89" s="221"/>
      <c r="K89" s="221"/>
      <c r="L89" s="221"/>
      <c r="M89" s="221"/>
      <c r="N89" s="221"/>
      <c r="O89" s="221"/>
      <c r="P89" s="257"/>
      <c r="Q89" s="374"/>
      <c r="R89" s="886"/>
      <c r="S89" s="852"/>
      <c r="T89" s="852"/>
      <c r="U89" s="853"/>
      <c r="V89" s="886"/>
      <c r="W89" s="852"/>
      <c r="X89" s="852"/>
      <c r="Y89" s="853"/>
      <c r="Z89" s="854">
        <f t="shared" si="0"/>
        <v>0</v>
      </c>
      <c r="AA89" s="852"/>
      <c r="AB89" s="852"/>
      <c r="AC89" s="853"/>
      <c r="AD89" s="365"/>
      <c r="AE89" s="317"/>
      <c r="AF89" s="317"/>
      <c r="AG89" s="347"/>
      <c r="AH89" s="374"/>
      <c r="AI89" s="886"/>
      <c r="AJ89" s="852"/>
      <c r="AK89" s="852"/>
      <c r="AL89" s="853"/>
      <c r="AM89" s="886"/>
      <c r="AN89" s="852"/>
      <c r="AO89" s="852"/>
      <c r="AP89" s="853"/>
      <c r="AQ89" s="854">
        <f t="shared" si="1"/>
        <v>0</v>
      </c>
      <c r="AR89" s="852"/>
      <c r="AS89" s="852"/>
      <c r="AT89" s="853"/>
      <c r="AU89" s="365"/>
      <c r="AV89" s="317"/>
      <c r="AW89" s="317"/>
      <c r="AX89" s="347"/>
      <c r="AY89" s="374"/>
      <c r="AZ89" s="328"/>
      <c r="BA89" s="221"/>
      <c r="BB89" s="221"/>
      <c r="BC89" s="221"/>
      <c r="BD89" s="221"/>
      <c r="BE89" s="221"/>
      <c r="BF89" s="221"/>
      <c r="BG89" s="221"/>
      <c r="BH89" s="221"/>
      <c r="BI89" s="221"/>
      <c r="BJ89" s="221"/>
      <c r="BK89" s="221"/>
      <c r="BL89" s="221"/>
      <c r="BM89" s="221"/>
      <c r="BN89" s="221"/>
      <c r="BO89" s="257"/>
      <c r="BP89" s="374"/>
      <c r="BQ89" s="886"/>
      <c r="BR89" s="852"/>
      <c r="BS89" s="852"/>
      <c r="BT89" s="853"/>
      <c r="BU89" s="886"/>
      <c r="BV89" s="852"/>
      <c r="BW89" s="852"/>
      <c r="BX89" s="853"/>
      <c r="BY89" s="854" t="e">
        <f t="shared" si="2"/>
        <v>#DIV/0!</v>
      </c>
      <c r="BZ89" s="852"/>
      <c r="CA89" s="852"/>
      <c r="CB89" s="852"/>
      <c r="CC89" s="368"/>
      <c r="CD89" s="316"/>
      <c r="CE89" s="316"/>
      <c r="CF89" s="369"/>
      <c r="CG89" s="374"/>
      <c r="CH89" s="886"/>
      <c r="CI89" s="852"/>
      <c r="CJ89" s="852"/>
      <c r="CK89" s="853"/>
      <c r="CL89" s="886"/>
      <c r="CM89" s="852"/>
      <c r="CN89" s="852"/>
      <c r="CO89" s="853"/>
      <c r="CP89" s="854" t="e">
        <f t="shared" si="3"/>
        <v>#DIV/0!</v>
      </c>
      <c r="CQ89" s="852"/>
      <c r="CR89" s="852"/>
      <c r="CS89" s="852"/>
      <c r="CT89" s="368"/>
      <c r="CU89" s="316"/>
      <c r="CV89" s="316"/>
      <c r="CW89" s="369"/>
      <c r="CX89" s="374"/>
      <c r="CY89" s="328"/>
      <c r="CZ89" s="221"/>
      <c r="DA89" s="221"/>
      <c r="DB89" s="221"/>
      <c r="DC89" s="221"/>
      <c r="DD89" s="221"/>
      <c r="DE89" s="221"/>
      <c r="DF89" s="221"/>
      <c r="DG89" s="221"/>
      <c r="DH89" s="221"/>
      <c r="DI89" s="221"/>
      <c r="DJ89" s="221"/>
      <c r="DK89" s="221"/>
      <c r="DL89" s="221"/>
      <c r="DM89" s="221"/>
      <c r="DN89" s="257"/>
      <c r="DO89" s="374"/>
      <c r="DP89" s="886"/>
      <c r="DQ89" s="852"/>
      <c r="DR89" s="852"/>
      <c r="DS89" s="853"/>
      <c r="DT89" s="886"/>
      <c r="DU89" s="852"/>
      <c r="DV89" s="852"/>
      <c r="DW89" s="853"/>
      <c r="DX89" s="854" t="e">
        <f t="shared" si="4"/>
        <v>#DIV/0!</v>
      </c>
      <c r="DY89" s="852"/>
      <c r="DZ89" s="852"/>
      <c r="EA89" s="852"/>
      <c r="EB89" s="368"/>
      <c r="EC89" s="316"/>
      <c r="ED89" s="316"/>
      <c r="EE89" s="369"/>
      <c r="EF89" s="374"/>
      <c r="EG89" s="886"/>
      <c r="EH89" s="852"/>
      <c r="EI89" s="852"/>
      <c r="EJ89" s="853"/>
      <c r="EK89" s="886"/>
      <c r="EL89" s="852"/>
      <c r="EM89" s="852"/>
      <c r="EN89" s="853"/>
      <c r="EO89" s="854" t="e">
        <f t="shared" si="5"/>
        <v>#DIV/0!</v>
      </c>
      <c r="EP89" s="852"/>
      <c r="EQ89" s="852"/>
      <c r="ER89" s="852"/>
      <c r="ES89" s="368"/>
      <c r="ET89" s="316"/>
      <c r="EU89" s="316"/>
      <c r="EV89" s="369"/>
      <c r="EW89" s="374"/>
    </row>
    <row r="90" spans="1:153" s="124" customFormat="1" ht="12.75" customHeight="1" thickBot="1" x14ac:dyDescent="0.25">
      <c r="A90" s="328"/>
      <c r="B90" s="221"/>
      <c r="C90" s="221"/>
      <c r="D90" s="221"/>
      <c r="E90" s="221"/>
      <c r="F90" s="221"/>
      <c r="G90" s="221"/>
      <c r="H90" s="221"/>
      <c r="I90" s="221"/>
      <c r="J90" s="221"/>
      <c r="K90" s="221"/>
      <c r="L90" s="221"/>
      <c r="M90" s="221"/>
      <c r="N90" s="221"/>
      <c r="O90" s="221"/>
      <c r="P90" s="257"/>
      <c r="Q90" s="374"/>
      <c r="R90" s="886"/>
      <c r="S90" s="852"/>
      <c r="T90" s="852"/>
      <c r="U90" s="853"/>
      <c r="V90" s="886"/>
      <c r="W90" s="852"/>
      <c r="X90" s="852"/>
      <c r="Y90" s="853"/>
      <c r="Z90" s="854">
        <f t="shared" si="0"/>
        <v>0</v>
      </c>
      <c r="AA90" s="852"/>
      <c r="AB90" s="852"/>
      <c r="AC90" s="853"/>
      <c r="AD90" s="365"/>
      <c r="AE90" s="317"/>
      <c r="AF90" s="317"/>
      <c r="AG90" s="347"/>
      <c r="AH90" s="374"/>
      <c r="AI90" s="886"/>
      <c r="AJ90" s="852"/>
      <c r="AK90" s="852"/>
      <c r="AL90" s="853"/>
      <c r="AM90" s="886"/>
      <c r="AN90" s="852"/>
      <c r="AO90" s="852"/>
      <c r="AP90" s="853"/>
      <c r="AQ90" s="854">
        <f t="shared" si="1"/>
        <v>0</v>
      </c>
      <c r="AR90" s="852"/>
      <c r="AS90" s="852"/>
      <c r="AT90" s="853"/>
      <c r="AU90" s="365"/>
      <c r="AV90" s="317"/>
      <c r="AW90" s="317"/>
      <c r="AX90" s="347"/>
      <c r="AY90" s="374"/>
      <c r="AZ90" s="328"/>
      <c r="BA90" s="221"/>
      <c r="BB90" s="221"/>
      <c r="BC90" s="221"/>
      <c r="BD90" s="221"/>
      <c r="BE90" s="221"/>
      <c r="BF90" s="221"/>
      <c r="BG90" s="221"/>
      <c r="BH90" s="221"/>
      <c r="BI90" s="221"/>
      <c r="BJ90" s="221"/>
      <c r="BK90" s="221"/>
      <c r="BL90" s="221"/>
      <c r="BM90" s="221"/>
      <c r="BN90" s="221"/>
      <c r="BO90" s="257"/>
      <c r="BP90" s="374"/>
      <c r="BQ90" s="886"/>
      <c r="BR90" s="852"/>
      <c r="BS90" s="852"/>
      <c r="BT90" s="853"/>
      <c r="BU90" s="886"/>
      <c r="BV90" s="852"/>
      <c r="BW90" s="852"/>
      <c r="BX90" s="853"/>
      <c r="BY90" s="854" t="e">
        <f t="shared" si="2"/>
        <v>#DIV/0!</v>
      </c>
      <c r="BZ90" s="852"/>
      <c r="CA90" s="852"/>
      <c r="CB90" s="852"/>
      <c r="CC90" s="368"/>
      <c r="CD90" s="316"/>
      <c r="CE90" s="316"/>
      <c r="CF90" s="369"/>
      <c r="CG90" s="374"/>
      <c r="CH90" s="886"/>
      <c r="CI90" s="852"/>
      <c r="CJ90" s="852"/>
      <c r="CK90" s="853"/>
      <c r="CL90" s="886"/>
      <c r="CM90" s="852"/>
      <c r="CN90" s="852"/>
      <c r="CO90" s="853"/>
      <c r="CP90" s="854" t="e">
        <f t="shared" si="3"/>
        <v>#DIV/0!</v>
      </c>
      <c r="CQ90" s="852"/>
      <c r="CR90" s="852"/>
      <c r="CS90" s="852"/>
      <c r="CT90" s="368"/>
      <c r="CU90" s="316"/>
      <c r="CV90" s="316"/>
      <c r="CW90" s="369"/>
      <c r="CX90" s="374"/>
      <c r="CY90" s="328"/>
      <c r="CZ90" s="221"/>
      <c r="DA90" s="221"/>
      <c r="DB90" s="221"/>
      <c r="DC90" s="221"/>
      <c r="DD90" s="221"/>
      <c r="DE90" s="221"/>
      <c r="DF90" s="221"/>
      <c r="DG90" s="221"/>
      <c r="DH90" s="221"/>
      <c r="DI90" s="221"/>
      <c r="DJ90" s="221"/>
      <c r="DK90" s="221"/>
      <c r="DL90" s="221"/>
      <c r="DM90" s="221"/>
      <c r="DN90" s="257"/>
      <c r="DO90" s="374"/>
      <c r="DP90" s="886"/>
      <c r="DQ90" s="852"/>
      <c r="DR90" s="852"/>
      <c r="DS90" s="853"/>
      <c r="DT90" s="886"/>
      <c r="DU90" s="852"/>
      <c r="DV90" s="852"/>
      <c r="DW90" s="853"/>
      <c r="DX90" s="854" t="e">
        <f t="shared" si="4"/>
        <v>#DIV/0!</v>
      </c>
      <c r="DY90" s="852"/>
      <c r="DZ90" s="852"/>
      <c r="EA90" s="852"/>
      <c r="EB90" s="368"/>
      <c r="EC90" s="316"/>
      <c r="ED90" s="316"/>
      <c r="EE90" s="369"/>
      <c r="EF90" s="374"/>
      <c r="EG90" s="886"/>
      <c r="EH90" s="852"/>
      <c r="EI90" s="852"/>
      <c r="EJ90" s="853"/>
      <c r="EK90" s="886"/>
      <c r="EL90" s="852"/>
      <c r="EM90" s="852"/>
      <c r="EN90" s="853"/>
      <c r="EO90" s="854" t="e">
        <f t="shared" si="5"/>
        <v>#DIV/0!</v>
      </c>
      <c r="EP90" s="852"/>
      <c r="EQ90" s="852"/>
      <c r="ER90" s="852"/>
      <c r="ES90" s="368"/>
      <c r="ET90" s="316"/>
      <c r="EU90" s="316"/>
      <c r="EV90" s="369"/>
      <c r="EW90" s="374"/>
    </row>
    <row r="91" spans="1:153" s="124" customFormat="1" ht="12.75" customHeight="1" thickBot="1" x14ac:dyDescent="0.25">
      <c r="A91" s="328"/>
      <c r="B91" s="221"/>
      <c r="C91" s="221"/>
      <c r="D91" s="221"/>
      <c r="E91" s="221"/>
      <c r="F91" s="221"/>
      <c r="G91" s="221"/>
      <c r="H91" s="221"/>
      <c r="I91" s="221"/>
      <c r="J91" s="221"/>
      <c r="K91" s="221"/>
      <c r="L91" s="221"/>
      <c r="M91" s="221"/>
      <c r="N91" s="221"/>
      <c r="O91" s="221"/>
      <c r="P91" s="257"/>
      <c r="Q91" s="374"/>
      <c r="R91" s="886"/>
      <c r="S91" s="852"/>
      <c r="T91" s="852"/>
      <c r="U91" s="853"/>
      <c r="V91" s="886"/>
      <c r="W91" s="852"/>
      <c r="X91" s="852"/>
      <c r="Y91" s="853"/>
      <c r="Z91" s="854">
        <f t="shared" si="0"/>
        <v>0</v>
      </c>
      <c r="AA91" s="852"/>
      <c r="AB91" s="852"/>
      <c r="AC91" s="853"/>
      <c r="AD91" s="365"/>
      <c r="AE91" s="317"/>
      <c r="AF91" s="317"/>
      <c r="AG91" s="347"/>
      <c r="AH91" s="374"/>
      <c r="AI91" s="886"/>
      <c r="AJ91" s="852"/>
      <c r="AK91" s="852"/>
      <c r="AL91" s="853"/>
      <c r="AM91" s="886"/>
      <c r="AN91" s="852"/>
      <c r="AO91" s="852"/>
      <c r="AP91" s="853"/>
      <c r="AQ91" s="854">
        <f t="shared" si="1"/>
        <v>0</v>
      </c>
      <c r="AR91" s="852"/>
      <c r="AS91" s="852"/>
      <c r="AT91" s="853"/>
      <c r="AU91" s="365"/>
      <c r="AV91" s="317"/>
      <c r="AW91" s="317"/>
      <c r="AX91" s="347"/>
      <c r="AY91" s="374"/>
      <c r="AZ91" s="328"/>
      <c r="BA91" s="221"/>
      <c r="BB91" s="221"/>
      <c r="BC91" s="221"/>
      <c r="BD91" s="221"/>
      <c r="BE91" s="221"/>
      <c r="BF91" s="221"/>
      <c r="BG91" s="221"/>
      <c r="BH91" s="221"/>
      <c r="BI91" s="221"/>
      <c r="BJ91" s="221"/>
      <c r="BK91" s="221"/>
      <c r="BL91" s="221"/>
      <c r="BM91" s="221"/>
      <c r="BN91" s="221"/>
      <c r="BO91" s="257"/>
      <c r="BP91" s="374"/>
      <c r="BQ91" s="886"/>
      <c r="BR91" s="852"/>
      <c r="BS91" s="852"/>
      <c r="BT91" s="853"/>
      <c r="BU91" s="886"/>
      <c r="BV91" s="852"/>
      <c r="BW91" s="852"/>
      <c r="BX91" s="853"/>
      <c r="BY91" s="854" t="e">
        <f t="shared" si="2"/>
        <v>#DIV/0!</v>
      </c>
      <c r="BZ91" s="852"/>
      <c r="CA91" s="852"/>
      <c r="CB91" s="852"/>
      <c r="CC91" s="368"/>
      <c r="CD91" s="316"/>
      <c r="CE91" s="316"/>
      <c r="CF91" s="369"/>
      <c r="CG91" s="374"/>
      <c r="CH91" s="886"/>
      <c r="CI91" s="852"/>
      <c r="CJ91" s="852"/>
      <c r="CK91" s="853"/>
      <c r="CL91" s="886"/>
      <c r="CM91" s="852"/>
      <c r="CN91" s="852"/>
      <c r="CO91" s="853"/>
      <c r="CP91" s="854" t="e">
        <f t="shared" si="3"/>
        <v>#DIV/0!</v>
      </c>
      <c r="CQ91" s="852"/>
      <c r="CR91" s="852"/>
      <c r="CS91" s="852"/>
      <c r="CT91" s="368"/>
      <c r="CU91" s="316"/>
      <c r="CV91" s="316"/>
      <c r="CW91" s="369"/>
      <c r="CX91" s="374"/>
      <c r="CY91" s="328"/>
      <c r="CZ91" s="221"/>
      <c r="DA91" s="221"/>
      <c r="DB91" s="221"/>
      <c r="DC91" s="221"/>
      <c r="DD91" s="221"/>
      <c r="DE91" s="221"/>
      <c r="DF91" s="221"/>
      <c r="DG91" s="221"/>
      <c r="DH91" s="221"/>
      <c r="DI91" s="221"/>
      <c r="DJ91" s="221"/>
      <c r="DK91" s="221"/>
      <c r="DL91" s="221"/>
      <c r="DM91" s="221"/>
      <c r="DN91" s="257"/>
      <c r="DO91" s="374"/>
      <c r="DP91" s="886"/>
      <c r="DQ91" s="852"/>
      <c r="DR91" s="852"/>
      <c r="DS91" s="853"/>
      <c r="DT91" s="886"/>
      <c r="DU91" s="852"/>
      <c r="DV91" s="852"/>
      <c r="DW91" s="853"/>
      <c r="DX91" s="854" t="e">
        <f t="shared" si="4"/>
        <v>#DIV/0!</v>
      </c>
      <c r="DY91" s="852"/>
      <c r="DZ91" s="852"/>
      <c r="EA91" s="852"/>
      <c r="EB91" s="368"/>
      <c r="EC91" s="316"/>
      <c r="ED91" s="316"/>
      <c r="EE91" s="369"/>
      <c r="EF91" s="374"/>
      <c r="EG91" s="886"/>
      <c r="EH91" s="852"/>
      <c r="EI91" s="852"/>
      <c r="EJ91" s="853"/>
      <c r="EK91" s="886"/>
      <c r="EL91" s="852"/>
      <c r="EM91" s="852"/>
      <c r="EN91" s="853"/>
      <c r="EO91" s="854" t="e">
        <f t="shared" si="5"/>
        <v>#DIV/0!</v>
      </c>
      <c r="EP91" s="852"/>
      <c r="EQ91" s="852"/>
      <c r="ER91" s="852"/>
      <c r="ES91" s="368"/>
      <c r="ET91" s="316"/>
      <c r="EU91" s="316"/>
      <c r="EV91" s="369"/>
      <c r="EW91" s="374"/>
    </row>
    <row r="92" spans="1:153" s="124" customFormat="1" ht="12.75" customHeight="1" thickBot="1" x14ac:dyDescent="0.25">
      <c r="A92" s="328"/>
      <c r="B92" s="221"/>
      <c r="C92" s="221"/>
      <c r="D92" s="221"/>
      <c r="E92" s="221"/>
      <c r="F92" s="221"/>
      <c r="G92" s="221"/>
      <c r="H92" s="221"/>
      <c r="I92" s="221"/>
      <c r="J92" s="221"/>
      <c r="K92" s="221"/>
      <c r="L92" s="221"/>
      <c r="M92" s="221"/>
      <c r="N92" s="221"/>
      <c r="O92" s="221"/>
      <c r="P92" s="257"/>
      <c r="Q92" s="374"/>
      <c r="R92" s="886"/>
      <c r="S92" s="852"/>
      <c r="T92" s="852"/>
      <c r="U92" s="853"/>
      <c r="V92" s="886"/>
      <c r="W92" s="852"/>
      <c r="X92" s="852"/>
      <c r="Y92" s="853"/>
      <c r="Z92" s="854">
        <f t="shared" si="0"/>
        <v>0</v>
      </c>
      <c r="AA92" s="852"/>
      <c r="AB92" s="852"/>
      <c r="AC92" s="853"/>
      <c r="AD92" s="365"/>
      <c r="AE92" s="317"/>
      <c r="AF92" s="317"/>
      <c r="AG92" s="347"/>
      <c r="AH92" s="374"/>
      <c r="AI92" s="886"/>
      <c r="AJ92" s="852"/>
      <c r="AK92" s="852"/>
      <c r="AL92" s="853"/>
      <c r="AM92" s="886"/>
      <c r="AN92" s="852"/>
      <c r="AO92" s="852"/>
      <c r="AP92" s="853"/>
      <c r="AQ92" s="854">
        <f t="shared" si="1"/>
        <v>0</v>
      </c>
      <c r="AR92" s="852"/>
      <c r="AS92" s="852"/>
      <c r="AT92" s="853"/>
      <c r="AU92" s="365"/>
      <c r="AV92" s="317"/>
      <c r="AW92" s="317"/>
      <c r="AX92" s="347"/>
      <c r="AY92" s="374"/>
      <c r="AZ92" s="328"/>
      <c r="BA92" s="221"/>
      <c r="BB92" s="221"/>
      <c r="BC92" s="221"/>
      <c r="BD92" s="221"/>
      <c r="BE92" s="221"/>
      <c r="BF92" s="221"/>
      <c r="BG92" s="221"/>
      <c r="BH92" s="221"/>
      <c r="BI92" s="221"/>
      <c r="BJ92" s="221"/>
      <c r="BK92" s="221"/>
      <c r="BL92" s="221"/>
      <c r="BM92" s="221"/>
      <c r="BN92" s="221"/>
      <c r="BO92" s="257"/>
      <c r="BP92" s="374"/>
      <c r="BQ92" s="886"/>
      <c r="BR92" s="852"/>
      <c r="BS92" s="852"/>
      <c r="BT92" s="853"/>
      <c r="BU92" s="886"/>
      <c r="BV92" s="852"/>
      <c r="BW92" s="852"/>
      <c r="BX92" s="853"/>
      <c r="BY92" s="854" t="e">
        <f t="shared" si="2"/>
        <v>#DIV/0!</v>
      </c>
      <c r="BZ92" s="852"/>
      <c r="CA92" s="852"/>
      <c r="CB92" s="852"/>
      <c r="CC92" s="368"/>
      <c r="CD92" s="316"/>
      <c r="CE92" s="316"/>
      <c r="CF92" s="369"/>
      <c r="CG92" s="374"/>
      <c r="CH92" s="886"/>
      <c r="CI92" s="852"/>
      <c r="CJ92" s="852"/>
      <c r="CK92" s="853"/>
      <c r="CL92" s="886"/>
      <c r="CM92" s="852"/>
      <c r="CN92" s="852"/>
      <c r="CO92" s="853"/>
      <c r="CP92" s="854" t="e">
        <f t="shared" si="3"/>
        <v>#DIV/0!</v>
      </c>
      <c r="CQ92" s="852"/>
      <c r="CR92" s="852"/>
      <c r="CS92" s="852"/>
      <c r="CT92" s="368"/>
      <c r="CU92" s="316"/>
      <c r="CV92" s="316"/>
      <c r="CW92" s="369"/>
      <c r="CX92" s="374"/>
      <c r="CY92" s="328"/>
      <c r="CZ92" s="221"/>
      <c r="DA92" s="221"/>
      <c r="DB92" s="221"/>
      <c r="DC92" s="221"/>
      <c r="DD92" s="221"/>
      <c r="DE92" s="221"/>
      <c r="DF92" s="221"/>
      <c r="DG92" s="221"/>
      <c r="DH92" s="221"/>
      <c r="DI92" s="221"/>
      <c r="DJ92" s="221"/>
      <c r="DK92" s="221"/>
      <c r="DL92" s="221"/>
      <c r="DM92" s="221"/>
      <c r="DN92" s="257"/>
      <c r="DO92" s="374"/>
      <c r="DP92" s="886"/>
      <c r="DQ92" s="852"/>
      <c r="DR92" s="852"/>
      <c r="DS92" s="853"/>
      <c r="DT92" s="886"/>
      <c r="DU92" s="852"/>
      <c r="DV92" s="852"/>
      <c r="DW92" s="853"/>
      <c r="DX92" s="854" t="e">
        <f t="shared" si="4"/>
        <v>#DIV/0!</v>
      </c>
      <c r="DY92" s="852"/>
      <c r="DZ92" s="852"/>
      <c r="EA92" s="852"/>
      <c r="EB92" s="368"/>
      <c r="EC92" s="316"/>
      <c r="ED92" s="316"/>
      <c r="EE92" s="369"/>
      <c r="EF92" s="374"/>
      <c r="EG92" s="886"/>
      <c r="EH92" s="852"/>
      <c r="EI92" s="852"/>
      <c r="EJ92" s="853"/>
      <c r="EK92" s="886"/>
      <c r="EL92" s="852"/>
      <c r="EM92" s="852"/>
      <c r="EN92" s="853"/>
      <c r="EO92" s="854" t="e">
        <f t="shared" si="5"/>
        <v>#DIV/0!</v>
      </c>
      <c r="EP92" s="852"/>
      <c r="EQ92" s="852"/>
      <c r="ER92" s="852"/>
      <c r="ES92" s="368"/>
      <c r="ET92" s="316"/>
      <c r="EU92" s="316"/>
      <c r="EV92" s="369"/>
      <c r="EW92" s="374"/>
    </row>
    <row r="93" spans="1:153" s="124" customFormat="1" ht="12.75" customHeight="1" thickBot="1" x14ac:dyDescent="0.25">
      <c r="A93" s="328"/>
      <c r="B93" s="221"/>
      <c r="C93" s="221"/>
      <c r="D93" s="221"/>
      <c r="E93" s="221"/>
      <c r="F93" s="221"/>
      <c r="G93" s="221"/>
      <c r="H93" s="221"/>
      <c r="I93" s="221"/>
      <c r="J93" s="221"/>
      <c r="K93" s="221"/>
      <c r="L93" s="221"/>
      <c r="M93" s="221"/>
      <c r="N93" s="221"/>
      <c r="O93" s="221"/>
      <c r="P93" s="257"/>
      <c r="Q93" s="374"/>
      <c r="R93" s="886"/>
      <c r="S93" s="852"/>
      <c r="T93" s="852"/>
      <c r="U93" s="853"/>
      <c r="V93" s="886"/>
      <c r="W93" s="852"/>
      <c r="X93" s="852"/>
      <c r="Y93" s="853"/>
      <c r="Z93" s="854">
        <f t="shared" si="0"/>
        <v>0</v>
      </c>
      <c r="AA93" s="852"/>
      <c r="AB93" s="852"/>
      <c r="AC93" s="853"/>
      <c r="AD93" s="365"/>
      <c r="AE93" s="317"/>
      <c r="AF93" s="317"/>
      <c r="AG93" s="347"/>
      <c r="AH93" s="374"/>
      <c r="AI93" s="886"/>
      <c r="AJ93" s="852"/>
      <c r="AK93" s="852"/>
      <c r="AL93" s="853"/>
      <c r="AM93" s="886"/>
      <c r="AN93" s="852"/>
      <c r="AO93" s="852"/>
      <c r="AP93" s="853"/>
      <c r="AQ93" s="854">
        <f t="shared" si="1"/>
        <v>0</v>
      </c>
      <c r="AR93" s="852"/>
      <c r="AS93" s="852"/>
      <c r="AT93" s="853"/>
      <c r="AU93" s="365"/>
      <c r="AV93" s="317"/>
      <c r="AW93" s="317"/>
      <c r="AX93" s="347"/>
      <c r="AY93" s="374"/>
      <c r="AZ93" s="328"/>
      <c r="BA93" s="221"/>
      <c r="BB93" s="221"/>
      <c r="BC93" s="221"/>
      <c r="BD93" s="221"/>
      <c r="BE93" s="221"/>
      <c r="BF93" s="221"/>
      <c r="BG93" s="221"/>
      <c r="BH93" s="221"/>
      <c r="BI93" s="221"/>
      <c r="BJ93" s="221"/>
      <c r="BK93" s="221"/>
      <c r="BL93" s="221"/>
      <c r="BM93" s="221"/>
      <c r="BN93" s="221"/>
      <c r="BO93" s="257"/>
      <c r="BP93" s="374"/>
      <c r="BQ93" s="886"/>
      <c r="BR93" s="852"/>
      <c r="BS93" s="852"/>
      <c r="BT93" s="853"/>
      <c r="BU93" s="886"/>
      <c r="BV93" s="852"/>
      <c r="BW93" s="852"/>
      <c r="BX93" s="853"/>
      <c r="BY93" s="854" t="e">
        <f t="shared" si="2"/>
        <v>#DIV/0!</v>
      </c>
      <c r="BZ93" s="852"/>
      <c r="CA93" s="852"/>
      <c r="CB93" s="852"/>
      <c r="CC93" s="368"/>
      <c r="CD93" s="316"/>
      <c r="CE93" s="316"/>
      <c r="CF93" s="369"/>
      <c r="CG93" s="374"/>
      <c r="CH93" s="886"/>
      <c r="CI93" s="852"/>
      <c r="CJ93" s="852"/>
      <c r="CK93" s="853"/>
      <c r="CL93" s="886"/>
      <c r="CM93" s="852"/>
      <c r="CN93" s="852"/>
      <c r="CO93" s="853"/>
      <c r="CP93" s="854" t="e">
        <f t="shared" si="3"/>
        <v>#DIV/0!</v>
      </c>
      <c r="CQ93" s="852"/>
      <c r="CR93" s="852"/>
      <c r="CS93" s="852"/>
      <c r="CT93" s="368"/>
      <c r="CU93" s="316"/>
      <c r="CV93" s="316"/>
      <c r="CW93" s="369"/>
      <c r="CX93" s="374"/>
      <c r="CY93" s="328"/>
      <c r="CZ93" s="221"/>
      <c r="DA93" s="221"/>
      <c r="DB93" s="221"/>
      <c r="DC93" s="221"/>
      <c r="DD93" s="221"/>
      <c r="DE93" s="221"/>
      <c r="DF93" s="221"/>
      <c r="DG93" s="221"/>
      <c r="DH93" s="221"/>
      <c r="DI93" s="221"/>
      <c r="DJ93" s="221"/>
      <c r="DK93" s="221"/>
      <c r="DL93" s="221"/>
      <c r="DM93" s="221"/>
      <c r="DN93" s="257"/>
      <c r="DO93" s="374"/>
      <c r="DP93" s="886"/>
      <c r="DQ93" s="852"/>
      <c r="DR93" s="852"/>
      <c r="DS93" s="853"/>
      <c r="DT93" s="886"/>
      <c r="DU93" s="852"/>
      <c r="DV93" s="852"/>
      <c r="DW93" s="853"/>
      <c r="DX93" s="854" t="e">
        <f t="shared" si="4"/>
        <v>#DIV/0!</v>
      </c>
      <c r="DY93" s="852"/>
      <c r="DZ93" s="852"/>
      <c r="EA93" s="852"/>
      <c r="EB93" s="368"/>
      <c r="EC93" s="316"/>
      <c r="ED93" s="316"/>
      <c r="EE93" s="369"/>
      <c r="EF93" s="374"/>
      <c r="EG93" s="886"/>
      <c r="EH93" s="852"/>
      <c r="EI93" s="852"/>
      <c r="EJ93" s="853"/>
      <c r="EK93" s="886"/>
      <c r="EL93" s="852"/>
      <c r="EM93" s="852"/>
      <c r="EN93" s="853"/>
      <c r="EO93" s="854" t="e">
        <f t="shared" si="5"/>
        <v>#DIV/0!</v>
      </c>
      <c r="EP93" s="852"/>
      <c r="EQ93" s="852"/>
      <c r="ER93" s="852"/>
      <c r="ES93" s="368"/>
      <c r="ET93" s="316"/>
      <c r="EU93" s="316"/>
      <c r="EV93" s="369"/>
      <c r="EW93" s="374"/>
    </row>
    <row r="94" spans="1:153" s="124" customFormat="1" ht="12.75" customHeight="1" thickBot="1" x14ac:dyDescent="0.25">
      <c r="A94" s="328"/>
      <c r="B94" s="221"/>
      <c r="C94" s="221"/>
      <c r="D94" s="221"/>
      <c r="E94" s="221"/>
      <c r="F94" s="221"/>
      <c r="G94" s="221"/>
      <c r="H94" s="221"/>
      <c r="I94" s="221"/>
      <c r="J94" s="221"/>
      <c r="K94" s="221"/>
      <c r="L94" s="221"/>
      <c r="M94" s="221"/>
      <c r="N94" s="221"/>
      <c r="O94" s="221"/>
      <c r="P94" s="257"/>
      <c r="Q94" s="374"/>
      <c r="R94" s="886"/>
      <c r="S94" s="852"/>
      <c r="T94" s="852"/>
      <c r="U94" s="853"/>
      <c r="V94" s="886"/>
      <c r="W94" s="852"/>
      <c r="X94" s="852"/>
      <c r="Y94" s="853"/>
      <c r="Z94" s="854">
        <f t="shared" si="0"/>
        <v>0</v>
      </c>
      <c r="AA94" s="852"/>
      <c r="AB94" s="852"/>
      <c r="AC94" s="853"/>
      <c r="AD94" s="365"/>
      <c r="AE94" s="317"/>
      <c r="AF94" s="317"/>
      <c r="AG94" s="347"/>
      <c r="AH94" s="374"/>
      <c r="AI94" s="886"/>
      <c r="AJ94" s="852"/>
      <c r="AK94" s="852"/>
      <c r="AL94" s="853"/>
      <c r="AM94" s="886"/>
      <c r="AN94" s="852"/>
      <c r="AO94" s="852"/>
      <c r="AP94" s="853"/>
      <c r="AQ94" s="854">
        <f t="shared" si="1"/>
        <v>0</v>
      </c>
      <c r="AR94" s="852"/>
      <c r="AS94" s="852"/>
      <c r="AT94" s="853"/>
      <c r="AU94" s="365"/>
      <c r="AV94" s="317"/>
      <c r="AW94" s="317"/>
      <c r="AX94" s="347"/>
      <c r="AY94" s="374"/>
      <c r="AZ94" s="328"/>
      <c r="BA94" s="221"/>
      <c r="BB94" s="221"/>
      <c r="BC94" s="221"/>
      <c r="BD94" s="221"/>
      <c r="BE94" s="221"/>
      <c r="BF94" s="221"/>
      <c r="BG94" s="221"/>
      <c r="BH94" s="221"/>
      <c r="BI94" s="221"/>
      <c r="BJ94" s="221"/>
      <c r="BK94" s="221"/>
      <c r="BL94" s="221"/>
      <c r="BM94" s="221"/>
      <c r="BN94" s="221"/>
      <c r="BO94" s="257"/>
      <c r="BP94" s="374"/>
      <c r="BQ94" s="886"/>
      <c r="BR94" s="852"/>
      <c r="BS94" s="852"/>
      <c r="BT94" s="853"/>
      <c r="BU94" s="886"/>
      <c r="BV94" s="852"/>
      <c r="BW94" s="852"/>
      <c r="BX94" s="853"/>
      <c r="BY94" s="854" t="e">
        <f t="shared" si="2"/>
        <v>#DIV/0!</v>
      </c>
      <c r="BZ94" s="852"/>
      <c r="CA94" s="852"/>
      <c r="CB94" s="852"/>
      <c r="CC94" s="368"/>
      <c r="CD94" s="316"/>
      <c r="CE94" s="316"/>
      <c r="CF94" s="369"/>
      <c r="CG94" s="374"/>
      <c r="CH94" s="886"/>
      <c r="CI94" s="852"/>
      <c r="CJ94" s="852"/>
      <c r="CK94" s="853"/>
      <c r="CL94" s="886"/>
      <c r="CM94" s="852"/>
      <c r="CN94" s="852"/>
      <c r="CO94" s="853"/>
      <c r="CP94" s="854" t="e">
        <f t="shared" si="3"/>
        <v>#DIV/0!</v>
      </c>
      <c r="CQ94" s="852"/>
      <c r="CR94" s="852"/>
      <c r="CS94" s="852"/>
      <c r="CT94" s="368"/>
      <c r="CU94" s="316"/>
      <c r="CV94" s="316"/>
      <c r="CW94" s="369"/>
      <c r="CX94" s="374"/>
      <c r="CY94" s="328"/>
      <c r="CZ94" s="221"/>
      <c r="DA94" s="221"/>
      <c r="DB94" s="221"/>
      <c r="DC94" s="221"/>
      <c r="DD94" s="221"/>
      <c r="DE94" s="221"/>
      <c r="DF94" s="221"/>
      <c r="DG94" s="221"/>
      <c r="DH94" s="221"/>
      <c r="DI94" s="221"/>
      <c r="DJ94" s="221"/>
      <c r="DK94" s="221"/>
      <c r="DL94" s="221"/>
      <c r="DM94" s="221"/>
      <c r="DN94" s="257"/>
      <c r="DO94" s="374"/>
      <c r="DP94" s="886"/>
      <c r="DQ94" s="852"/>
      <c r="DR94" s="852"/>
      <c r="DS94" s="853"/>
      <c r="DT94" s="886"/>
      <c r="DU94" s="852"/>
      <c r="DV94" s="852"/>
      <c r="DW94" s="853"/>
      <c r="DX94" s="854" t="e">
        <f t="shared" si="4"/>
        <v>#DIV/0!</v>
      </c>
      <c r="DY94" s="852"/>
      <c r="DZ94" s="852"/>
      <c r="EA94" s="852"/>
      <c r="EB94" s="368"/>
      <c r="EC94" s="316"/>
      <c r="ED94" s="316"/>
      <c r="EE94" s="369"/>
      <c r="EF94" s="374"/>
      <c r="EG94" s="886"/>
      <c r="EH94" s="852"/>
      <c r="EI94" s="852"/>
      <c r="EJ94" s="853"/>
      <c r="EK94" s="886"/>
      <c r="EL94" s="852"/>
      <c r="EM94" s="852"/>
      <c r="EN94" s="853"/>
      <c r="EO94" s="854" t="e">
        <f t="shared" si="5"/>
        <v>#DIV/0!</v>
      </c>
      <c r="EP94" s="852"/>
      <c r="EQ94" s="852"/>
      <c r="ER94" s="852"/>
      <c r="ES94" s="368"/>
      <c r="ET94" s="316"/>
      <c r="EU94" s="316"/>
      <c r="EV94" s="369"/>
      <c r="EW94" s="374"/>
    </row>
    <row r="95" spans="1:153" s="124" customFormat="1" ht="12.75" customHeight="1" thickBot="1" x14ac:dyDescent="0.25">
      <c r="A95" s="328"/>
      <c r="B95" s="221"/>
      <c r="C95" s="221"/>
      <c r="D95" s="221"/>
      <c r="E95" s="221"/>
      <c r="F95" s="221"/>
      <c r="G95" s="221"/>
      <c r="H95" s="221"/>
      <c r="I95" s="221"/>
      <c r="J95" s="221"/>
      <c r="K95" s="221"/>
      <c r="L95" s="221"/>
      <c r="M95" s="221"/>
      <c r="N95" s="221"/>
      <c r="O95" s="221"/>
      <c r="P95" s="257"/>
      <c r="Q95" s="374"/>
      <c r="R95" s="886"/>
      <c r="S95" s="852"/>
      <c r="T95" s="852"/>
      <c r="U95" s="853"/>
      <c r="V95" s="886"/>
      <c r="W95" s="852"/>
      <c r="X95" s="852"/>
      <c r="Y95" s="853"/>
      <c r="Z95" s="854">
        <f t="shared" si="0"/>
        <v>0</v>
      </c>
      <c r="AA95" s="852"/>
      <c r="AB95" s="852"/>
      <c r="AC95" s="853"/>
      <c r="AD95" s="365"/>
      <c r="AE95" s="317"/>
      <c r="AF95" s="317"/>
      <c r="AG95" s="347"/>
      <c r="AH95" s="374"/>
      <c r="AI95" s="886"/>
      <c r="AJ95" s="852"/>
      <c r="AK95" s="852"/>
      <c r="AL95" s="853"/>
      <c r="AM95" s="886"/>
      <c r="AN95" s="852"/>
      <c r="AO95" s="852"/>
      <c r="AP95" s="853"/>
      <c r="AQ95" s="854">
        <f t="shared" si="1"/>
        <v>0</v>
      </c>
      <c r="AR95" s="852"/>
      <c r="AS95" s="852"/>
      <c r="AT95" s="853"/>
      <c r="AU95" s="365"/>
      <c r="AV95" s="317"/>
      <c r="AW95" s="317"/>
      <c r="AX95" s="347"/>
      <c r="AY95" s="374"/>
      <c r="AZ95" s="328"/>
      <c r="BA95" s="221"/>
      <c r="BB95" s="221"/>
      <c r="BC95" s="221"/>
      <c r="BD95" s="221"/>
      <c r="BE95" s="221"/>
      <c r="BF95" s="221"/>
      <c r="BG95" s="221"/>
      <c r="BH95" s="221"/>
      <c r="BI95" s="221"/>
      <c r="BJ95" s="221"/>
      <c r="BK95" s="221"/>
      <c r="BL95" s="221"/>
      <c r="BM95" s="221"/>
      <c r="BN95" s="221"/>
      <c r="BO95" s="257"/>
      <c r="BP95" s="374"/>
      <c r="BQ95" s="886"/>
      <c r="BR95" s="852"/>
      <c r="BS95" s="852"/>
      <c r="BT95" s="853"/>
      <c r="BU95" s="886"/>
      <c r="BV95" s="852"/>
      <c r="BW95" s="852"/>
      <c r="BX95" s="853"/>
      <c r="BY95" s="854" t="e">
        <f t="shared" si="2"/>
        <v>#DIV/0!</v>
      </c>
      <c r="BZ95" s="852"/>
      <c r="CA95" s="852"/>
      <c r="CB95" s="852"/>
      <c r="CC95" s="368"/>
      <c r="CD95" s="316"/>
      <c r="CE95" s="316"/>
      <c r="CF95" s="369"/>
      <c r="CG95" s="374"/>
      <c r="CH95" s="886"/>
      <c r="CI95" s="852"/>
      <c r="CJ95" s="852"/>
      <c r="CK95" s="853"/>
      <c r="CL95" s="886"/>
      <c r="CM95" s="852"/>
      <c r="CN95" s="852"/>
      <c r="CO95" s="853"/>
      <c r="CP95" s="854" t="e">
        <f t="shared" si="3"/>
        <v>#DIV/0!</v>
      </c>
      <c r="CQ95" s="852"/>
      <c r="CR95" s="852"/>
      <c r="CS95" s="852"/>
      <c r="CT95" s="368"/>
      <c r="CU95" s="316"/>
      <c r="CV95" s="316"/>
      <c r="CW95" s="369"/>
      <c r="CX95" s="374"/>
      <c r="CY95" s="328"/>
      <c r="CZ95" s="221"/>
      <c r="DA95" s="221"/>
      <c r="DB95" s="221"/>
      <c r="DC95" s="221"/>
      <c r="DD95" s="221"/>
      <c r="DE95" s="221"/>
      <c r="DF95" s="221"/>
      <c r="DG95" s="221"/>
      <c r="DH95" s="221"/>
      <c r="DI95" s="221"/>
      <c r="DJ95" s="221"/>
      <c r="DK95" s="221"/>
      <c r="DL95" s="221"/>
      <c r="DM95" s="221"/>
      <c r="DN95" s="257"/>
      <c r="DO95" s="374"/>
      <c r="DP95" s="886"/>
      <c r="DQ95" s="852"/>
      <c r="DR95" s="852"/>
      <c r="DS95" s="853"/>
      <c r="DT95" s="886"/>
      <c r="DU95" s="852"/>
      <c r="DV95" s="852"/>
      <c r="DW95" s="853"/>
      <c r="DX95" s="854" t="e">
        <f t="shared" si="4"/>
        <v>#DIV/0!</v>
      </c>
      <c r="DY95" s="852"/>
      <c r="DZ95" s="852"/>
      <c r="EA95" s="852"/>
      <c r="EB95" s="368"/>
      <c r="EC95" s="316"/>
      <c r="ED95" s="316"/>
      <c r="EE95" s="369"/>
      <c r="EF95" s="374"/>
      <c r="EG95" s="886"/>
      <c r="EH95" s="852"/>
      <c r="EI95" s="852"/>
      <c r="EJ95" s="853"/>
      <c r="EK95" s="886"/>
      <c r="EL95" s="852"/>
      <c r="EM95" s="852"/>
      <c r="EN95" s="853"/>
      <c r="EO95" s="854" t="e">
        <f t="shared" si="5"/>
        <v>#DIV/0!</v>
      </c>
      <c r="EP95" s="852"/>
      <c r="EQ95" s="852"/>
      <c r="ER95" s="852"/>
      <c r="ES95" s="368"/>
      <c r="ET95" s="316"/>
      <c r="EU95" s="316"/>
      <c r="EV95" s="369"/>
      <c r="EW95" s="374"/>
    </row>
    <row r="96" spans="1:153" s="124" customFormat="1" ht="12.75" customHeight="1" thickBot="1" x14ac:dyDescent="0.25">
      <c r="A96" s="328"/>
      <c r="B96" s="221"/>
      <c r="C96" s="221"/>
      <c r="D96" s="221"/>
      <c r="E96" s="221"/>
      <c r="F96" s="221"/>
      <c r="G96" s="221"/>
      <c r="H96" s="221"/>
      <c r="I96" s="221"/>
      <c r="J96" s="221"/>
      <c r="K96" s="221"/>
      <c r="L96" s="221"/>
      <c r="M96" s="221"/>
      <c r="N96" s="221"/>
      <c r="O96" s="221"/>
      <c r="P96" s="257"/>
      <c r="Q96" s="374"/>
      <c r="R96" s="886"/>
      <c r="S96" s="852"/>
      <c r="T96" s="852"/>
      <c r="U96" s="853"/>
      <c r="V96" s="886"/>
      <c r="W96" s="852"/>
      <c r="X96" s="852"/>
      <c r="Y96" s="853"/>
      <c r="Z96" s="854">
        <f t="shared" si="0"/>
        <v>0</v>
      </c>
      <c r="AA96" s="852"/>
      <c r="AB96" s="852"/>
      <c r="AC96" s="853"/>
      <c r="AD96" s="365"/>
      <c r="AE96" s="317"/>
      <c r="AF96" s="317"/>
      <c r="AG96" s="347"/>
      <c r="AH96" s="374"/>
      <c r="AI96" s="886"/>
      <c r="AJ96" s="852"/>
      <c r="AK96" s="852"/>
      <c r="AL96" s="853"/>
      <c r="AM96" s="886"/>
      <c r="AN96" s="852"/>
      <c r="AO96" s="852"/>
      <c r="AP96" s="853"/>
      <c r="AQ96" s="854">
        <f t="shared" si="1"/>
        <v>0</v>
      </c>
      <c r="AR96" s="852"/>
      <c r="AS96" s="852"/>
      <c r="AT96" s="853"/>
      <c r="AU96" s="365"/>
      <c r="AV96" s="317"/>
      <c r="AW96" s="317"/>
      <c r="AX96" s="347"/>
      <c r="AY96" s="374"/>
      <c r="AZ96" s="328"/>
      <c r="BA96" s="221"/>
      <c r="BB96" s="221"/>
      <c r="BC96" s="221"/>
      <c r="BD96" s="221"/>
      <c r="BE96" s="221"/>
      <c r="BF96" s="221"/>
      <c r="BG96" s="221"/>
      <c r="BH96" s="221"/>
      <c r="BI96" s="221"/>
      <c r="BJ96" s="221"/>
      <c r="BK96" s="221"/>
      <c r="BL96" s="221"/>
      <c r="BM96" s="221"/>
      <c r="BN96" s="221"/>
      <c r="BO96" s="257"/>
      <c r="BP96" s="374"/>
      <c r="BQ96" s="886"/>
      <c r="BR96" s="852"/>
      <c r="BS96" s="852"/>
      <c r="BT96" s="853"/>
      <c r="BU96" s="886"/>
      <c r="BV96" s="852"/>
      <c r="BW96" s="852"/>
      <c r="BX96" s="853"/>
      <c r="BY96" s="854" t="e">
        <f t="shared" si="2"/>
        <v>#DIV/0!</v>
      </c>
      <c r="BZ96" s="852"/>
      <c r="CA96" s="852"/>
      <c r="CB96" s="852"/>
      <c r="CC96" s="368"/>
      <c r="CD96" s="316"/>
      <c r="CE96" s="316"/>
      <c r="CF96" s="369"/>
      <c r="CG96" s="374"/>
      <c r="CH96" s="886"/>
      <c r="CI96" s="852"/>
      <c r="CJ96" s="852"/>
      <c r="CK96" s="853"/>
      <c r="CL96" s="886"/>
      <c r="CM96" s="852"/>
      <c r="CN96" s="852"/>
      <c r="CO96" s="853"/>
      <c r="CP96" s="854" t="e">
        <f t="shared" si="3"/>
        <v>#DIV/0!</v>
      </c>
      <c r="CQ96" s="852"/>
      <c r="CR96" s="852"/>
      <c r="CS96" s="852"/>
      <c r="CT96" s="368"/>
      <c r="CU96" s="316"/>
      <c r="CV96" s="316"/>
      <c r="CW96" s="369"/>
      <c r="CX96" s="374"/>
      <c r="CY96" s="328"/>
      <c r="CZ96" s="221"/>
      <c r="DA96" s="221"/>
      <c r="DB96" s="221"/>
      <c r="DC96" s="221"/>
      <c r="DD96" s="221"/>
      <c r="DE96" s="221"/>
      <c r="DF96" s="221"/>
      <c r="DG96" s="221"/>
      <c r="DH96" s="221"/>
      <c r="DI96" s="221"/>
      <c r="DJ96" s="221"/>
      <c r="DK96" s="221"/>
      <c r="DL96" s="221"/>
      <c r="DM96" s="221"/>
      <c r="DN96" s="257"/>
      <c r="DO96" s="374"/>
      <c r="DP96" s="886"/>
      <c r="DQ96" s="852"/>
      <c r="DR96" s="852"/>
      <c r="DS96" s="853"/>
      <c r="DT96" s="886"/>
      <c r="DU96" s="852"/>
      <c r="DV96" s="852"/>
      <c r="DW96" s="853"/>
      <c r="DX96" s="854" t="e">
        <f t="shared" si="4"/>
        <v>#DIV/0!</v>
      </c>
      <c r="DY96" s="852"/>
      <c r="DZ96" s="852"/>
      <c r="EA96" s="852"/>
      <c r="EB96" s="368"/>
      <c r="EC96" s="316"/>
      <c r="ED96" s="316"/>
      <c r="EE96" s="369"/>
      <c r="EF96" s="374"/>
      <c r="EG96" s="886"/>
      <c r="EH96" s="852"/>
      <c r="EI96" s="852"/>
      <c r="EJ96" s="853"/>
      <c r="EK96" s="886"/>
      <c r="EL96" s="852"/>
      <c r="EM96" s="852"/>
      <c r="EN96" s="853"/>
      <c r="EO96" s="854" t="e">
        <f t="shared" si="5"/>
        <v>#DIV/0!</v>
      </c>
      <c r="EP96" s="852"/>
      <c r="EQ96" s="852"/>
      <c r="ER96" s="852"/>
      <c r="ES96" s="368"/>
      <c r="ET96" s="316"/>
      <c r="EU96" s="316"/>
      <c r="EV96" s="369"/>
      <c r="EW96" s="374"/>
    </row>
    <row r="97" spans="1:153" s="124" customFormat="1" ht="12.75" customHeight="1" thickBot="1" x14ac:dyDescent="0.25">
      <c r="A97" s="328"/>
      <c r="B97" s="221"/>
      <c r="C97" s="221"/>
      <c r="D97" s="221"/>
      <c r="E97" s="221"/>
      <c r="F97" s="221"/>
      <c r="G97" s="221"/>
      <c r="H97" s="221"/>
      <c r="I97" s="221"/>
      <c r="J97" s="221"/>
      <c r="K97" s="221"/>
      <c r="L97" s="221"/>
      <c r="M97" s="221"/>
      <c r="N97" s="221"/>
      <c r="O97" s="221"/>
      <c r="P97" s="257"/>
      <c r="Q97" s="374"/>
      <c r="R97" s="886"/>
      <c r="S97" s="852"/>
      <c r="T97" s="852"/>
      <c r="U97" s="853"/>
      <c r="V97" s="886"/>
      <c r="W97" s="852"/>
      <c r="X97" s="852"/>
      <c r="Y97" s="853"/>
      <c r="Z97" s="854">
        <f t="shared" si="0"/>
        <v>0</v>
      </c>
      <c r="AA97" s="852"/>
      <c r="AB97" s="852"/>
      <c r="AC97" s="853"/>
      <c r="AD97" s="365"/>
      <c r="AE97" s="317"/>
      <c r="AF97" s="317"/>
      <c r="AG97" s="347"/>
      <c r="AH97" s="374"/>
      <c r="AI97" s="886"/>
      <c r="AJ97" s="852"/>
      <c r="AK97" s="852"/>
      <c r="AL97" s="853"/>
      <c r="AM97" s="886"/>
      <c r="AN97" s="852"/>
      <c r="AO97" s="852"/>
      <c r="AP97" s="853"/>
      <c r="AQ97" s="854">
        <f t="shared" si="1"/>
        <v>0</v>
      </c>
      <c r="AR97" s="852"/>
      <c r="AS97" s="852"/>
      <c r="AT97" s="853"/>
      <c r="AU97" s="365"/>
      <c r="AV97" s="317"/>
      <c r="AW97" s="317"/>
      <c r="AX97" s="347"/>
      <c r="AY97" s="374"/>
      <c r="AZ97" s="328"/>
      <c r="BA97" s="221"/>
      <c r="BB97" s="221"/>
      <c r="BC97" s="221"/>
      <c r="BD97" s="221"/>
      <c r="BE97" s="221"/>
      <c r="BF97" s="221"/>
      <c r="BG97" s="221"/>
      <c r="BH97" s="221"/>
      <c r="BI97" s="221"/>
      <c r="BJ97" s="221"/>
      <c r="BK97" s="221"/>
      <c r="BL97" s="221"/>
      <c r="BM97" s="221"/>
      <c r="BN97" s="221"/>
      <c r="BO97" s="257"/>
      <c r="BP97" s="374"/>
      <c r="BQ97" s="886"/>
      <c r="BR97" s="852"/>
      <c r="BS97" s="852"/>
      <c r="BT97" s="853"/>
      <c r="BU97" s="886"/>
      <c r="BV97" s="852"/>
      <c r="BW97" s="852"/>
      <c r="BX97" s="853"/>
      <c r="BY97" s="854" t="e">
        <f t="shared" si="2"/>
        <v>#DIV/0!</v>
      </c>
      <c r="BZ97" s="852"/>
      <c r="CA97" s="852"/>
      <c r="CB97" s="852"/>
      <c r="CC97" s="368"/>
      <c r="CD97" s="316"/>
      <c r="CE97" s="316"/>
      <c r="CF97" s="369"/>
      <c r="CG97" s="374"/>
      <c r="CH97" s="886"/>
      <c r="CI97" s="852"/>
      <c r="CJ97" s="852"/>
      <c r="CK97" s="853"/>
      <c r="CL97" s="886"/>
      <c r="CM97" s="852"/>
      <c r="CN97" s="852"/>
      <c r="CO97" s="853"/>
      <c r="CP97" s="854" t="e">
        <f t="shared" si="3"/>
        <v>#DIV/0!</v>
      </c>
      <c r="CQ97" s="852"/>
      <c r="CR97" s="852"/>
      <c r="CS97" s="852"/>
      <c r="CT97" s="368"/>
      <c r="CU97" s="316"/>
      <c r="CV97" s="316"/>
      <c r="CW97" s="369"/>
      <c r="CX97" s="374"/>
      <c r="CY97" s="328"/>
      <c r="CZ97" s="221"/>
      <c r="DA97" s="221"/>
      <c r="DB97" s="221"/>
      <c r="DC97" s="221"/>
      <c r="DD97" s="221"/>
      <c r="DE97" s="221"/>
      <c r="DF97" s="221"/>
      <c r="DG97" s="221"/>
      <c r="DH97" s="221"/>
      <c r="DI97" s="221"/>
      <c r="DJ97" s="221"/>
      <c r="DK97" s="221"/>
      <c r="DL97" s="221"/>
      <c r="DM97" s="221"/>
      <c r="DN97" s="257"/>
      <c r="DO97" s="374"/>
      <c r="DP97" s="886"/>
      <c r="DQ97" s="852"/>
      <c r="DR97" s="852"/>
      <c r="DS97" s="853"/>
      <c r="DT97" s="886"/>
      <c r="DU97" s="852"/>
      <c r="DV97" s="852"/>
      <c r="DW97" s="853"/>
      <c r="DX97" s="854" t="e">
        <f t="shared" si="4"/>
        <v>#DIV/0!</v>
      </c>
      <c r="DY97" s="852"/>
      <c r="DZ97" s="852"/>
      <c r="EA97" s="852"/>
      <c r="EB97" s="368"/>
      <c r="EC97" s="316"/>
      <c r="ED97" s="316"/>
      <c r="EE97" s="369"/>
      <c r="EF97" s="374"/>
      <c r="EG97" s="886"/>
      <c r="EH97" s="852"/>
      <c r="EI97" s="852"/>
      <c r="EJ97" s="853"/>
      <c r="EK97" s="886"/>
      <c r="EL97" s="852"/>
      <c r="EM97" s="852"/>
      <c r="EN97" s="853"/>
      <c r="EO97" s="854" t="e">
        <f t="shared" si="5"/>
        <v>#DIV/0!</v>
      </c>
      <c r="EP97" s="852"/>
      <c r="EQ97" s="852"/>
      <c r="ER97" s="852"/>
      <c r="ES97" s="368"/>
      <c r="ET97" s="316"/>
      <c r="EU97" s="316"/>
      <c r="EV97" s="369"/>
      <c r="EW97" s="374"/>
    </row>
    <row r="98" spans="1:153" s="124" customFormat="1" ht="12.75" customHeight="1" thickBot="1" x14ac:dyDescent="0.25">
      <c r="A98" s="328"/>
      <c r="B98" s="221"/>
      <c r="C98" s="221"/>
      <c r="D98" s="221"/>
      <c r="E98" s="221"/>
      <c r="F98" s="221"/>
      <c r="G98" s="221"/>
      <c r="H98" s="221"/>
      <c r="I98" s="221"/>
      <c r="J98" s="221"/>
      <c r="K98" s="221"/>
      <c r="L98" s="221"/>
      <c r="M98" s="221"/>
      <c r="N98" s="221"/>
      <c r="O98" s="221"/>
      <c r="P98" s="257"/>
      <c r="Q98" s="374"/>
      <c r="R98" s="886"/>
      <c r="S98" s="852"/>
      <c r="T98" s="852"/>
      <c r="U98" s="853"/>
      <c r="V98" s="886"/>
      <c r="W98" s="852"/>
      <c r="X98" s="852"/>
      <c r="Y98" s="853"/>
      <c r="Z98" s="854">
        <f t="shared" si="0"/>
        <v>0</v>
      </c>
      <c r="AA98" s="852"/>
      <c r="AB98" s="852"/>
      <c r="AC98" s="853"/>
      <c r="AD98" s="365"/>
      <c r="AE98" s="317"/>
      <c r="AF98" s="317"/>
      <c r="AG98" s="347"/>
      <c r="AH98" s="374"/>
      <c r="AI98" s="886"/>
      <c r="AJ98" s="852"/>
      <c r="AK98" s="852"/>
      <c r="AL98" s="853"/>
      <c r="AM98" s="886"/>
      <c r="AN98" s="852"/>
      <c r="AO98" s="852"/>
      <c r="AP98" s="853"/>
      <c r="AQ98" s="854">
        <f t="shared" si="1"/>
        <v>0</v>
      </c>
      <c r="AR98" s="852"/>
      <c r="AS98" s="852"/>
      <c r="AT98" s="853"/>
      <c r="AU98" s="365"/>
      <c r="AV98" s="317"/>
      <c r="AW98" s="317"/>
      <c r="AX98" s="347"/>
      <c r="AY98" s="374"/>
      <c r="AZ98" s="328"/>
      <c r="BA98" s="221"/>
      <c r="BB98" s="221"/>
      <c r="BC98" s="221"/>
      <c r="BD98" s="221"/>
      <c r="BE98" s="221"/>
      <c r="BF98" s="221"/>
      <c r="BG98" s="221"/>
      <c r="BH98" s="221"/>
      <c r="BI98" s="221"/>
      <c r="BJ98" s="221"/>
      <c r="BK98" s="221"/>
      <c r="BL98" s="221"/>
      <c r="BM98" s="221"/>
      <c r="BN98" s="221"/>
      <c r="BO98" s="257"/>
      <c r="BP98" s="374"/>
      <c r="BQ98" s="886"/>
      <c r="BR98" s="852"/>
      <c r="BS98" s="852"/>
      <c r="BT98" s="853"/>
      <c r="BU98" s="886"/>
      <c r="BV98" s="852"/>
      <c r="BW98" s="852"/>
      <c r="BX98" s="853"/>
      <c r="BY98" s="854" t="e">
        <f t="shared" si="2"/>
        <v>#DIV/0!</v>
      </c>
      <c r="BZ98" s="852"/>
      <c r="CA98" s="852"/>
      <c r="CB98" s="852"/>
      <c r="CC98" s="368"/>
      <c r="CD98" s="316"/>
      <c r="CE98" s="316"/>
      <c r="CF98" s="369"/>
      <c r="CG98" s="374"/>
      <c r="CH98" s="886"/>
      <c r="CI98" s="852"/>
      <c r="CJ98" s="852"/>
      <c r="CK98" s="853"/>
      <c r="CL98" s="886"/>
      <c r="CM98" s="852"/>
      <c r="CN98" s="852"/>
      <c r="CO98" s="853"/>
      <c r="CP98" s="854" t="e">
        <f t="shared" si="3"/>
        <v>#DIV/0!</v>
      </c>
      <c r="CQ98" s="852"/>
      <c r="CR98" s="852"/>
      <c r="CS98" s="852"/>
      <c r="CT98" s="368"/>
      <c r="CU98" s="316"/>
      <c r="CV98" s="316"/>
      <c r="CW98" s="369"/>
      <c r="CX98" s="374"/>
      <c r="CY98" s="328"/>
      <c r="CZ98" s="221"/>
      <c r="DA98" s="221"/>
      <c r="DB98" s="221"/>
      <c r="DC98" s="221"/>
      <c r="DD98" s="221"/>
      <c r="DE98" s="221"/>
      <c r="DF98" s="221"/>
      <c r="DG98" s="221"/>
      <c r="DH98" s="221"/>
      <c r="DI98" s="221"/>
      <c r="DJ98" s="221"/>
      <c r="DK98" s="221"/>
      <c r="DL98" s="221"/>
      <c r="DM98" s="221"/>
      <c r="DN98" s="257"/>
      <c r="DO98" s="374"/>
      <c r="DP98" s="886"/>
      <c r="DQ98" s="852"/>
      <c r="DR98" s="852"/>
      <c r="DS98" s="853"/>
      <c r="DT98" s="886"/>
      <c r="DU98" s="852"/>
      <c r="DV98" s="852"/>
      <c r="DW98" s="853"/>
      <c r="DX98" s="854" t="e">
        <f t="shared" si="4"/>
        <v>#DIV/0!</v>
      </c>
      <c r="DY98" s="852"/>
      <c r="DZ98" s="852"/>
      <c r="EA98" s="852"/>
      <c r="EB98" s="368"/>
      <c r="EC98" s="316"/>
      <c r="ED98" s="316"/>
      <c r="EE98" s="369"/>
      <c r="EF98" s="374"/>
      <c r="EG98" s="886"/>
      <c r="EH98" s="852"/>
      <c r="EI98" s="852"/>
      <c r="EJ98" s="853"/>
      <c r="EK98" s="886"/>
      <c r="EL98" s="852"/>
      <c r="EM98" s="852"/>
      <c r="EN98" s="853"/>
      <c r="EO98" s="854" t="e">
        <f t="shared" si="5"/>
        <v>#DIV/0!</v>
      </c>
      <c r="EP98" s="852"/>
      <c r="EQ98" s="852"/>
      <c r="ER98" s="852"/>
      <c r="ES98" s="368"/>
      <c r="ET98" s="316"/>
      <c r="EU98" s="316"/>
      <c r="EV98" s="369"/>
      <c r="EW98" s="374"/>
    </row>
    <row r="99" spans="1:153" s="124" customFormat="1" ht="12.75" customHeight="1" thickBot="1" x14ac:dyDescent="0.25">
      <c r="A99" s="328"/>
      <c r="B99" s="221"/>
      <c r="C99" s="221"/>
      <c r="D99" s="221"/>
      <c r="E99" s="221"/>
      <c r="F99" s="221"/>
      <c r="G99" s="221"/>
      <c r="H99" s="221"/>
      <c r="I99" s="221"/>
      <c r="J99" s="221"/>
      <c r="K99" s="221"/>
      <c r="L99" s="221"/>
      <c r="M99" s="221"/>
      <c r="N99" s="221"/>
      <c r="O99" s="221"/>
      <c r="P99" s="257"/>
      <c r="Q99" s="374"/>
      <c r="R99" s="886"/>
      <c r="S99" s="852"/>
      <c r="T99" s="852"/>
      <c r="U99" s="853"/>
      <c r="V99" s="886"/>
      <c r="W99" s="852"/>
      <c r="X99" s="852"/>
      <c r="Y99" s="853"/>
      <c r="Z99" s="854">
        <f t="shared" si="0"/>
        <v>0</v>
      </c>
      <c r="AA99" s="852"/>
      <c r="AB99" s="852"/>
      <c r="AC99" s="853"/>
      <c r="AD99" s="365"/>
      <c r="AE99" s="317"/>
      <c r="AF99" s="317"/>
      <c r="AG99" s="347"/>
      <c r="AH99" s="374"/>
      <c r="AI99" s="886"/>
      <c r="AJ99" s="852"/>
      <c r="AK99" s="852"/>
      <c r="AL99" s="853"/>
      <c r="AM99" s="886"/>
      <c r="AN99" s="852"/>
      <c r="AO99" s="852"/>
      <c r="AP99" s="853"/>
      <c r="AQ99" s="854">
        <f t="shared" ref="AQ99:AQ162" si="11">AI99-AM99/$AN$26*100</f>
        <v>0</v>
      </c>
      <c r="AR99" s="852"/>
      <c r="AS99" s="852"/>
      <c r="AT99" s="853"/>
      <c r="AU99" s="365"/>
      <c r="AV99" s="317"/>
      <c r="AW99" s="317"/>
      <c r="AX99" s="347"/>
      <c r="AY99" s="374"/>
      <c r="AZ99" s="328"/>
      <c r="BA99" s="221"/>
      <c r="BB99" s="221"/>
      <c r="BC99" s="221"/>
      <c r="BD99" s="221"/>
      <c r="BE99" s="221"/>
      <c r="BF99" s="221"/>
      <c r="BG99" s="221"/>
      <c r="BH99" s="221"/>
      <c r="BI99" s="221"/>
      <c r="BJ99" s="221"/>
      <c r="BK99" s="221"/>
      <c r="BL99" s="221"/>
      <c r="BM99" s="221"/>
      <c r="BN99" s="221"/>
      <c r="BO99" s="257"/>
      <c r="BP99" s="374"/>
      <c r="BQ99" s="886"/>
      <c r="BR99" s="852"/>
      <c r="BS99" s="852"/>
      <c r="BT99" s="853"/>
      <c r="BU99" s="886"/>
      <c r="BV99" s="852"/>
      <c r="BW99" s="852"/>
      <c r="BX99" s="853"/>
      <c r="BY99" s="854" t="e">
        <f t="shared" ref="BY99:BY162" si="12">BQ99-BU99/$BV$26*100</f>
        <v>#DIV/0!</v>
      </c>
      <c r="BZ99" s="852"/>
      <c r="CA99" s="852"/>
      <c r="CB99" s="852"/>
      <c r="CC99" s="368"/>
      <c r="CD99" s="316"/>
      <c r="CE99" s="316"/>
      <c r="CF99" s="369"/>
      <c r="CG99" s="374"/>
      <c r="CH99" s="886"/>
      <c r="CI99" s="852"/>
      <c r="CJ99" s="852"/>
      <c r="CK99" s="853"/>
      <c r="CL99" s="886"/>
      <c r="CM99" s="852"/>
      <c r="CN99" s="852"/>
      <c r="CO99" s="853"/>
      <c r="CP99" s="854" t="e">
        <f t="shared" ref="CP99:CP162" si="13">CH99-CL99/$CM$26*100</f>
        <v>#DIV/0!</v>
      </c>
      <c r="CQ99" s="852"/>
      <c r="CR99" s="852"/>
      <c r="CS99" s="852"/>
      <c r="CT99" s="368"/>
      <c r="CU99" s="316"/>
      <c r="CV99" s="316"/>
      <c r="CW99" s="369"/>
      <c r="CX99" s="374"/>
      <c r="CY99" s="328"/>
      <c r="CZ99" s="221"/>
      <c r="DA99" s="221"/>
      <c r="DB99" s="221"/>
      <c r="DC99" s="221"/>
      <c r="DD99" s="221"/>
      <c r="DE99" s="221"/>
      <c r="DF99" s="221"/>
      <c r="DG99" s="221"/>
      <c r="DH99" s="221"/>
      <c r="DI99" s="221"/>
      <c r="DJ99" s="221"/>
      <c r="DK99" s="221"/>
      <c r="DL99" s="221"/>
      <c r="DM99" s="221"/>
      <c r="DN99" s="257"/>
      <c r="DO99" s="374"/>
      <c r="DP99" s="886"/>
      <c r="DQ99" s="852"/>
      <c r="DR99" s="852"/>
      <c r="DS99" s="853"/>
      <c r="DT99" s="886"/>
      <c r="DU99" s="852"/>
      <c r="DV99" s="852"/>
      <c r="DW99" s="853"/>
      <c r="DX99" s="854" t="e">
        <f t="shared" ref="DX99:DX162" si="14">DP99-DT99/$DU$26*100</f>
        <v>#DIV/0!</v>
      </c>
      <c r="DY99" s="852"/>
      <c r="DZ99" s="852"/>
      <c r="EA99" s="852"/>
      <c r="EB99" s="368"/>
      <c r="EC99" s="316"/>
      <c r="ED99" s="316"/>
      <c r="EE99" s="369"/>
      <c r="EF99" s="374"/>
      <c r="EG99" s="886"/>
      <c r="EH99" s="852"/>
      <c r="EI99" s="852"/>
      <c r="EJ99" s="853"/>
      <c r="EK99" s="886"/>
      <c r="EL99" s="852"/>
      <c r="EM99" s="852"/>
      <c r="EN99" s="853"/>
      <c r="EO99" s="854" t="e">
        <f t="shared" ref="EO99:EO162" si="15">EG99-EK99/$DU$26*100</f>
        <v>#DIV/0!</v>
      </c>
      <c r="EP99" s="852"/>
      <c r="EQ99" s="852"/>
      <c r="ER99" s="852"/>
      <c r="ES99" s="368"/>
      <c r="ET99" s="316"/>
      <c r="EU99" s="316"/>
      <c r="EV99" s="369"/>
      <c r="EW99" s="374"/>
    </row>
    <row r="100" spans="1:153" s="124" customFormat="1" ht="12.75" customHeight="1" thickBot="1" x14ac:dyDescent="0.25">
      <c r="A100" s="328"/>
      <c r="B100" s="221"/>
      <c r="C100" s="221"/>
      <c r="D100" s="221"/>
      <c r="E100" s="221"/>
      <c r="F100" s="221"/>
      <c r="G100" s="221"/>
      <c r="H100" s="221"/>
      <c r="I100" s="221"/>
      <c r="J100" s="221"/>
      <c r="K100" s="221"/>
      <c r="L100" s="221"/>
      <c r="M100" s="221"/>
      <c r="N100" s="221"/>
      <c r="O100" s="221"/>
      <c r="P100" s="257"/>
      <c r="Q100" s="374"/>
      <c r="R100" s="886"/>
      <c r="S100" s="852"/>
      <c r="T100" s="852"/>
      <c r="U100" s="853"/>
      <c r="V100" s="886"/>
      <c r="W100" s="852"/>
      <c r="X100" s="852"/>
      <c r="Y100" s="853"/>
      <c r="Z100" s="854">
        <f t="shared" si="0"/>
        <v>0</v>
      </c>
      <c r="AA100" s="852"/>
      <c r="AB100" s="852"/>
      <c r="AC100" s="853"/>
      <c r="AD100" s="365"/>
      <c r="AE100" s="317"/>
      <c r="AF100" s="317"/>
      <c r="AG100" s="347"/>
      <c r="AH100" s="374"/>
      <c r="AI100" s="886"/>
      <c r="AJ100" s="852"/>
      <c r="AK100" s="852"/>
      <c r="AL100" s="853"/>
      <c r="AM100" s="886"/>
      <c r="AN100" s="852"/>
      <c r="AO100" s="852"/>
      <c r="AP100" s="853"/>
      <c r="AQ100" s="854">
        <f t="shared" si="11"/>
        <v>0</v>
      </c>
      <c r="AR100" s="852"/>
      <c r="AS100" s="852"/>
      <c r="AT100" s="853"/>
      <c r="AU100" s="365"/>
      <c r="AV100" s="317"/>
      <c r="AW100" s="317"/>
      <c r="AX100" s="347"/>
      <c r="AY100" s="374"/>
      <c r="AZ100" s="328"/>
      <c r="BA100" s="221"/>
      <c r="BB100" s="221"/>
      <c r="BC100" s="221"/>
      <c r="BD100" s="221"/>
      <c r="BE100" s="221"/>
      <c r="BF100" s="221"/>
      <c r="BG100" s="221"/>
      <c r="BH100" s="221"/>
      <c r="BI100" s="221"/>
      <c r="BJ100" s="221"/>
      <c r="BK100" s="221"/>
      <c r="BL100" s="221"/>
      <c r="BM100" s="221"/>
      <c r="BN100" s="221"/>
      <c r="BO100" s="257"/>
      <c r="BP100" s="374"/>
      <c r="BQ100" s="886"/>
      <c r="BR100" s="852"/>
      <c r="BS100" s="852"/>
      <c r="BT100" s="853"/>
      <c r="BU100" s="886"/>
      <c r="BV100" s="852"/>
      <c r="BW100" s="852"/>
      <c r="BX100" s="853"/>
      <c r="BY100" s="854" t="e">
        <f t="shared" si="12"/>
        <v>#DIV/0!</v>
      </c>
      <c r="BZ100" s="852"/>
      <c r="CA100" s="852"/>
      <c r="CB100" s="852"/>
      <c r="CC100" s="368"/>
      <c r="CD100" s="316"/>
      <c r="CE100" s="316"/>
      <c r="CF100" s="369"/>
      <c r="CG100" s="374"/>
      <c r="CH100" s="886"/>
      <c r="CI100" s="852"/>
      <c r="CJ100" s="852"/>
      <c r="CK100" s="853"/>
      <c r="CL100" s="886"/>
      <c r="CM100" s="852"/>
      <c r="CN100" s="852"/>
      <c r="CO100" s="853"/>
      <c r="CP100" s="854" t="e">
        <f t="shared" si="13"/>
        <v>#DIV/0!</v>
      </c>
      <c r="CQ100" s="852"/>
      <c r="CR100" s="852"/>
      <c r="CS100" s="852"/>
      <c r="CT100" s="368"/>
      <c r="CU100" s="316"/>
      <c r="CV100" s="316"/>
      <c r="CW100" s="369"/>
      <c r="CX100" s="374"/>
      <c r="CY100" s="328"/>
      <c r="CZ100" s="221"/>
      <c r="DA100" s="221"/>
      <c r="DB100" s="221"/>
      <c r="DC100" s="221"/>
      <c r="DD100" s="221"/>
      <c r="DE100" s="221"/>
      <c r="DF100" s="221"/>
      <c r="DG100" s="221"/>
      <c r="DH100" s="221"/>
      <c r="DI100" s="221"/>
      <c r="DJ100" s="221"/>
      <c r="DK100" s="221"/>
      <c r="DL100" s="221"/>
      <c r="DM100" s="221"/>
      <c r="DN100" s="257"/>
      <c r="DO100" s="374"/>
      <c r="DP100" s="886"/>
      <c r="DQ100" s="852"/>
      <c r="DR100" s="852"/>
      <c r="DS100" s="853"/>
      <c r="DT100" s="886"/>
      <c r="DU100" s="852"/>
      <c r="DV100" s="852"/>
      <c r="DW100" s="853"/>
      <c r="DX100" s="854" t="e">
        <f t="shared" si="14"/>
        <v>#DIV/0!</v>
      </c>
      <c r="DY100" s="852"/>
      <c r="DZ100" s="852"/>
      <c r="EA100" s="852"/>
      <c r="EB100" s="368"/>
      <c r="EC100" s="316"/>
      <c r="ED100" s="316"/>
      <c r="EE100" s="369"/>
      <c r="EF100" s="374"/>
      <c r="EG100" s="886"/>
      <c r="EH100" s="852"/>
      <c r="EI100" s="852"/>
      <c r="EJ100" s="853"/>
      <c r="EK100" s="886"/>
      <c r="EL100" s="852"/>
      <c r="EM100" s="852"/>
      <c r="EN100" s="853"/>
      <c r="EO100" s="854" t="e">
        <f t="shared" si="15"/>
        <v>#DIV/0!</v>
      </c>
      <c r="EP100" s="852"/>
      <c r="EQ100" s="852"/>
      <c r="ER100" s="852"/>
      <c r="ES100" s="368"/>
      <c r="ET100" s="316"/>
      <c r="EU100" s="316"/>
      <c r="EV100" s="369"/>
      <c r="EW100" s="374"/>
    </row>
    <row r="101" spans="1:153" s="124" customFormat="1" ht="12.75" customHeight="1" thickBot="1" x14ac:dyDescent="0.25">
      <c r="A101" s="328"/>
      <c r="B101" s="221"/>
      <c r="C101" s="221"/>
      <c r="D101" s="221"/>
      <c r="E101" s="221"/>
      <c r="F101" s="221"/>
      <c r="G101" s="221"/>
      <c r="H101" s="221"/>
      <c r="I101" s="221"/>
      <c r="J101" s="221"/>
      <c r="K101" s="221"/>
      <c r="L101" s="221"/>
      <c r="M101" s="221"/>
      <c r="N101" s="221"/>
      <c r="O101" s="221"/>
      <c r="P101" s="257"/>
      <c r="Q101" s="374"/>
      <c r="R101" s="886"/>
      <c r="S101" s="852"/>
      <c r="T101" s="852"/>
      <c r="U101" s="853"/>
      <c r="V101" s="886"/>
      <c r="W101" s="852"/>
      <c r="X101" s="852"/>
      <c r="Y101" s="853"/>
      <c r="Z101" s="854">
        <f t="shared" si="0"/>
        <v>0</v>
      </c>
      <c r="AA101" s="852"/>
      <c r="AB101" s="852"/>
      <c r="AC101" s="853"/>
      <c r="AD101" s="365"/>
      <c r="AE101" s="317"/>
      <c r="AF101" s="317"/>
      <c r="AG101" s="347"/>
      <c r="AH101" s="374"/>
      <c r="AI101" s="886"/>
      <c r="AJ101" s="852"/>
      <c r="AK101" s="852"/>
      <c r="AL101" s="853"/>
      <c r="AM101" s="886"/>
      <c r="AN101" s="852"/>
      <c r="AO101" s="852"/>
      <c r="AP101" s="853"/>
      <c r="AQ101" s="854">
        <f t="shared" si="11"/>
        <v>0</v>
      </c>
      <c r="AR101" s="852"/>
      <c r="AS101" s="852"/>
      <c r="AT101" s="853"/>
      <c r="AU101" s="365"/>
      <c r="AV101" s="317"/>
      <c r="AW101" s="317"/>
      <c r="AX101" s="347"/>
      <c r="AY101" s="374"/>
      <c r="AZ101" s="328"/>
      <c r="BA101" s="221"/>
      <c r="BB101" s="221"/>
      <c r="BC101" s="221"/>
      <c r="BD101" s="221"/>
      <c r="BE101" s="221"/>
      <c r="BF101" s="221"/>
      <c r="BG101" s="221"/>
      <c r="BH101" s="221"/>
      <c r="BI101" s="221"/>
      <c r="BJ101" s="221"/>
      <c r="BK101" s="221"/>
      <c r="BL101" s="221"/>
      <c r="BM101" s="221"/>
      <c r="BN101" s="221"/>
      <c r="BO101" s="257"/>
      <c r="BP101" s="374"/>
      <c r="BQ101" s="886"/>
      <c r="BR101" s="852"/>
      <c r="BS101" s="852"/>
      <c r="BT101" s="853"/>
      <c r="BU101" s="886"/>
      <c r="BV101" s="852"/>
      <c r="BW101" s="852"/>
      <c r="BX101" s="853"/>
      <c r="BY101" s="854" t="e">
        <f t="shared" si="12"/>
        <v>#DIV/0!</v>
      </c>
      <c r="BZ101" s="852"/>
      <c r="CA101" s="852"/>
      <c r="CB101" s="852"/>
      <c r="CC101" s="368"/>
      <c r="CD101" s="316"/>
      <c r="CE101" s="316"/>
      <c r="CF101" s="369"/>
      <c r="CG101" s="374"/>
      <c r="CH101" s="886"/>
      <c r="CI101" s="852"/>
      <c r="CJ101" s="852"/>
      <c r="CK101" s="853"/>
      <c r="CL101" s="886"/>
      <c r="CM101" s="852"/>
      <c r="CN101" s="852"/>
      <c r="CO101" s="853"/>
      <c r="CP101" s="854" t="e">
        <f t="shared" si="13"/>
        <v>#DIV/0!</v>
      </c>
      <c r="CQ101" s="852"/>
      <c r="CR101" s="852"/>
      <c r="CS101" s="852"/>
      <c r="CT101" s="368"/>
      <c r="CU101" s="316"/>
      <c r="CV101" s="316"/>
      <c r="CW101" s="369"/>
      <c r="CX101" s="374"/>
      <c r="CY101" s="328"/>
      <c r="CZ101" s="221"/>
      <c r="DA101" s="221"/>
      <c r="DB101" s="221"/>
      <c r="DC101" s="221"/>
      <c r="DD101" s="221"/>
      <c r="DE101" s="221"/>
      <c r="DF101" s="221"/>
      <c r="DG101" s="221"/>
      <c r="DH101" s="221"/>
      <c r="DI101" s="221"/>
      <c r="DJ101" s="221"/>
      <c r="DK101" s="221"/>
      <c r="DL101" s="221"/>
      <c r="DM101" s="221"/>
      <c r="DN101" s="257"/>
      <c r="DO101" s="374"/>
      <c r="DP101" s="886"/>
      <c r="DQ101" s="852"/>
      <c r="DR101" s="852"/>
      <c r="DS101" s="853"/>
      <c r="DT101" s="886"/>
      <c r="DU101" s="852"/>
      <c r="DV101" s="852"/>
      <c r="DW101" s="853"/>
      <c r="DX101" s="854" t="e">
        <f t="shared" si="14"/>
        <v>#DIV/0!</v>
      </c>
      <c r="DY101" s="852"/>
      <c r="DZ101" s="852"/>
      <c r="EA101" s="852"/>
      <c r="EB101" s="368"/>
      <c r="EC101" s="316"/>
      <c r="ED101" s="316"/>
      <c r="EE101" s="369"/>
      <c r="EF101" s="374"/>
      <c r="EG101" s="886"/>
      <c r="EH101" s="852"/>
      <c r="EI101" s="852"/>
      <c r="EJ101" s="853"/>
      <c r="EK101" s="886"/>
      <c r="EL101" s="852"/>
      <c r="EM101" s="852"/>
      <c r="EN101" s="853"/>
      <c r="EO101" s="854" t="e">
        <f t="shared" si="15"/>
        <v>#DIV/0!</v>
      </c>
      <c r="EP101" s="852"/>
      <c r="EQ101" s="852"/>
      <c r="ER101" s="852"/>
      <c r="ES101" s="368"/>
      <c r="ET101" s="316"/>
      <c r="EU101" s="316"/>
      <c r="EV101" s="369"/>
      <c r="EW101" s="374"/>
    </row>
    <row r="102" spans="1:153" s="124" customFormat="1" ht="12.75" customHeight="1" thickBot="1" x14ac:dyDescent="0.25">
      <c r="A102" s="328"/>
      <c r="B102" s="221"/>
      <c r="C102" s="221"/>
      <c r="D102" s="221"/>
      <c r="E102" s="221"/>
      <c r="F102" s="221"/>
      <c r="G102" s="221"/>
      <c r="H102" s="221"/>
      <c r="I102" s="221"/>
      <c r="J102" s="221"/>
      <c r="K102" s="221"/>
      <c r="L102" s="221"/>
      <c r="M102" s="221"/>
      <c r="N102" s="221"/>
      <c r="O102" s="221"/>
      <c r="P102" s="257"/>
      <c r="Q102" s="374"/>
      <c r="R102" s="886"/>
      <c r="S102" s="852"/>
      <c r="T102" s="852"/>
      <c r="U102" s="853"/>
      <c r="V102" s="886"/>
      <c r="W102" s="852"/>
      <c r="X102" s="852"/>
      <c r="Y102" s="853"/>
      <c r="Z102" s="854">
        <f t="shared" si="0"/>
        <v>0</v>
      </c>
      <c r="AA102" s="852"/>
      <c r="AB102" s="852"/>
      <c r="AC102" s="853"/>
      <c r="AD102" s="365"/>
      <c r="AE102" s="317"/>
      <c r="AF102" s="317"/>
      <c r="AG102" s="347"/>
      <c r="AH102" s="374"/>
      <c r="AI102" s="886"/>
      <c r="AJ102" s="852"/>
      <c r="AK102" s="852"/>
      <c r="AL102" s="853"/>
      <c r="AM102" s="886"/>
      <c r="AN102" s="852"/>
      <c r="AO102" s="852"/>
      <c r="AP102" s="853"/>
      <c r="AQ102" s="854">
        <f t="shared" si="11"/>
        <v>0</v>
      </c>
      <c r="AR102" s="852"/>
      <c r="AS102" s="852"/>
      <c r="AT102" s="853"/>
      <c r="AU102" s="365"/>
      <c r="AV102" s="317"/>
      <c r="AW102" s="317"/>
      <c r="AX102" s="347"/>
      <c r="AY102" s="374"/>
      <c r="AZ102" s="328"/>
      <c r="BA102" s="221"/>
      <c r="BB102" s="221"/>
      <c r="BC102" s="221"/>
      <c r="BD102" s="221"/>
      <c r="BE102" s="221"/>
      <c r="BF102" s="221"/>
      <c r="BG102" s="221"/>
      <c r="BH102" s="221"/>
      <c r="BI102" s="221"/>
      <c r="BJ102" s="221"/>
      <c r="BK102" s="221"/>
      <c r="BL102" s="221"/>
      <c r="BM102" s="221"/>
      <c r="BN102" s="221"/>
      <c r="BO102" s="257"/>
      <c r="BP102" s="374"/>
      <c r="BQ102" s="886"/>
      <c r="BR102" s="852"/>
      <c r="BS102" s="852"/>
      <c r="BT102" s="853"/>
      <c r="BU102" s="886"/>
      <c r="BV102" s="852"/>
      <c r="BW102" s="852"/>
      <c r="BX102" s="853"/>
      <c r="BY102" s="854" t="e">
        <f t="shared" si="12"/>
        <v>#DIV/0!</v>
      </c>
      <c r="BZ102" s="852"/>
      <c r="CA102" s="852"/>
      <c r="CB102" s="852"/>
      <c r="CC102" s="368"/>
      <c r="CD102" s="316"/>
      <c r="CE102" s="316"/>
      <c r="CF102" s="369"/>
      <c r="CG102" s="374"/>
      <c r="CH102" s="886"/>
      <c r="CI102" s="852"/>
      <c r="CJ102" s="852"/>
      <c r="CK102" s="853"/>
      <c r="CL102" s="886"/>
      <c r="CM102" s="852"/>
      <c r="CN102" s="852"/>
      <c r="CO102" s="853"/>
      <c r="CP102" s="854" t="e">
        <f t="shared" si="13"/>
        <v>#DIV/0!</v>
      </c>
      <c r="CQ102" s="852"/>
      <c r="CR102" s="852"/>
      <c r="CS102" s="852"/>
      <c r="CT102" s="368"/>
      <c r="CU102" s="316"/>
      <c r="CV102" s="316"/>
      <c r="CW102" s="369"/>
      <c r="CX102" s="374"/>
      <c r="CY102" s="328"/>
      <c r="CZ102" s="221"/>
      <c r="DA102" s="221"/>
      <c r="DB102" s="221"/>
      <c r="DC102" s="221"/>
      <c r="DD102" s="221"/>
      <c r="DE102" s="221"/>
      <c r="DF102" s="221"/>
      <c r="DG102" s="221"/>
      <c r="DH102" s="221"/>
      <c r="DI102" s="221"/>
      <c r="DJ102" s="221"/>
      <c r="DK102" s="221"/>
      <c r="DL102" s="221"/>
      <c r="DM102" s="221"/>
      <c r="DN102" s="257"/>
      <c r="DO102" s="374"/>
      <c r="DP102" s="886"/>
      <c r="DQ102" s="852"/>
      <c r="DR102" s="852"/>
      <c r="DS102" s="853"/>
      <c r="DT102" s="886"/>
      <c r="DU102" s="852"/>
      <c r="DV102" s="852"/>
      <c r="DW102" s="853"/>
      <c r="DX102" s="854" t="e">
        <f t="shared" si="14"/>
        <v>#DIV/0!</v>
      </c>
      <c r="DY102" s="852"/>
      <c r="DZ102" s="852"/>
      <c r="EA102" s="852"/>
      <c r="EB102" s="368"/>
      <c r="EC102" s="316"/>
      <c r="ED102" s="316"/>
      <c r="EE102" s="369"/>
      <c r="EF102" s="374"/>
      <c r="EG102" s="886"/>
      <c r="EH102" s="852"/>
      <c r="EI102" s="852"/>
      <c r="EJ102" s="853"/>
      <c r="EK102" s="886"/>
      <c r="EL102" s="852"/>
      <c r="EM102" s="852"/>
      <c r="EN102" s="853"/>
      <c r="EO102" s="854" t="e">
        <f t="shared" si="15"/>
        <v>#DIV/0!</v>
      </c>
      <c r="EP102" s="852"/>
      <c r="EQ102" s="852"/>
      <c r="ER102" s="852"/>
      <c r="ES102" s="368"/>
      <c r="ET102" s="316"/>
      <c r="EU102" s="316"/>
      <c r="EV102" s="369"/>
      <c r="EW102" s="374"/>
    </row>
    <row r="103" spans="1:153" s="124" customFormat="1" ht="12.75" customHeight="1" thickBot="1" x14ac:dyDescent="0.25">
      <c r="A103" s="328"/>
      <c r="B103" s="221"/>
      <c r="C103" s="221"/>
      <c r="D103" s="221"/>
      <c r="E103" s="221"/>
      <c r="F103" s="221"/>
      <c r="G103" s="221"/>
      <c r="H103" s="221"/>
      <c r="I103" s="221"/>
      <c r="J103" s="221"/>
      <c r="K103" s="221"/>
      <c r="L103" s="221"/>
      <c r="M103" s="221"/>
      <c r="N103" s="221"/>
      <c r="O103" s="221"/>
      <c r="P103" s="257"/>
      <c r="Q103" s="374"/>
      <c r="R103" s="886"/>
      <c r="S103" s="852"/>
      <c r="T103" s="852"/>
      <c r="U103" s="853"/>
      <c r="V103" s="886"/>
      <c r="W103" s="852"/>
      <c r="X103" s="852"/>
      <c r="Y103" s="853"/>
      <c r="Z103" s="854">
        <f t="shared" si="0"/>
        <v>0</v>
      </c>
      <c r="AA103" s="852"/>
      <c r="AB103" s="852"/>
      <c r="AC103" s="853"/>
      <c r="AD103" s="365"/>
      <c r="AE103" s="317"/>
      <c r="AF103" s="317"/>
      <c r="AG103" s="347"/>
      <c r="AH103" s="374"/>
      <c r="AI103" s="886"/>
      <c r="AJ103" s="852"/>
      <c r="AK103" s="852"/>
      <c r="AL103" s="853"/>
      <c r="AM103" s="886"/>
      <c r="AN103" s="852"/>
      <c r="AO103" s="852"/>
      <c r="AP103" s="853"/>
      <c r="AQ103" s="854">
        <f t="shared" si="11"/>
        <v>0</v>
      </c>
      <c r="AR103" s="852"/>
      <c r="AS103" s="852"/>
      <c r="AT103" s="853"/>
      <c r="AU103" s="365"/>
      <c r="AV103" s="317"/>
      <c r="AW103" s="317"/>
      <c r="AX103" s="347"/>
      <c r="AY103" s="374"/>
      <c r="AZ103" s="328"/>
      <c r="BA103" s="221"/>
      <c r="BB103" s="221"/>
      <c r="BC103" s="221"/>
      <c r="BD103" s="221"/>
      <c r="BE103" s="221"/>
      <c r="BF103" s="221"/>
      <c r="BG103" s="221"/>
      <c r="BH103" s="221"/>
      <c r="BI103" s="221"/>
      <c r="BJ103" s="221"/>
      <c r="BK103" s="221"/>
      <c r="BL103" s="221"/>
      <c r="BM103" s="221"/>
      <c r="BN103" s="221"/>
      <c r="BO103" s="257"/>
      <c r="BP103" s="374"/>
      <c r="BQ103" s="886"/>
      <c r="BR103" s="852"/>
      <c r="BS103" s="852"/>
      <c r="BT103" s="853"/>
      <c r="BU103" s="886"/>
      <c r="BV103" s="852"/>
      <c r="BW103" s="852"/>
      <c r="BX103" s="853"/>
      <c r="BY103" s="854" t="e">
        <f t="shared" si="12"/>
        <v>#DIV/0!</v>
      </c>
      <c r="BZ103" s="852"/>
      <c r="CA103" s="852"/>
      <c r="CB103" s="852"/>
      <c r="CC103" s="368"/>
      <c r="CD103" s="316"/>
      <c r="CE103" s="316"/>
      <c r="CF103" s="369"/>
      <c r="CG103" s="374"/>
      <c r="CH103" s="886"/>
      <c r="CI103" s="852"/>
      <c r="CJ103" s="852"/>
      <c r="CK103" s="853"/>
      <c r="CL103" s="886"/>
      <c r="CM103" s="852"/>
      <c r="CN103" s="852"/>
      <c r="CO103" s="853"/>
      <c r="CP103" s="854" t="e">
        <f t="shared" si="13"/>
        <v>#DIV/0!</v>
      </c>
      <c r="CQ103" s="852"/>
      <c r="CR103" s="852"/>
      <c r="CS103" s="852"/>
      <c r="CT103" s="368"/>
      <c r="CU103" s="316"/>
      <c r="CV103" s="316"/>
      <c r="CW103" s="369"/>
      <c r="CX103" s="374"/>
      <c r="CY103" s="328"/>
      <c r="CZ103" s="221"/>
      <c r="DA103" s="221"/>
      <c r="DB103" s="221"/>
      <c r="DC103" s="221"/>
      <c r="DD103" s="221"/>
      <c r="DE103" s="221"/>
      <c r="DF103" s="221"/>
      <c r="DG103" s="221"/>
      <c r="DH103" s="221"/>
      <c r="DI103" s="221"/>
      <c r="DJ103" s="221"/>
      <c r="DK103" s="221"/>
      <c r="DL103" s="221"/>
      <c r="DM103" s="221"/>
      <c r="DN103" s="257"/>
      <c r="DO103" s="374"/>
      <c r="DP103" s="886"/>
      <c r="DQ103" s="852"/>
      <c r="DR103" s="852"/>
      <c r="DS103" s="853"/>
      <c r="DT103" s="886"/>
      <c r="DU103" s="852"/>
      <c r="DV103" s="852"/>
      <c r="DW103" s="853"/>
      <c r="DX103" s="854" t="e">
        <f t="shared" si="14"/>
        <v>#DIV/0!</v>
      </c>
      <c r="DY103" s="852"/>
      <c r="DZ103" s="852"/>
      <c r="EA103" s="852"/>
      <c r="EB103" s="368"/>
      <c r="EC103" s="316"/>
      <c r="ED103" s="316"/>
      <c r="EE103" s="369"/>
      <c r="EF103" s="374"/>
      <c r="EG103" s="886"/>
      <c r="EH103" s="852"/>
      <c r="EI103" s="852"/>
      <c r="EJ103" s="853"/>
      <c r="EK103" s="886"/>
      <c r="EL103" s="852"/>
      <c r="EM103" s="852"/>
      <c r="EN103" s="853"/>
      <c r="EO103" s="854" t="e">
        <f t="shared" si="15"/>
        <v>#DIV/0!</v>
      </c>
      <c r="EP103" s="852"/>
      <c r="EQ103" s="852"/>
      <c r="ER103" s="852"/>
      <c r="ES103" s="368"/>
      <c r="ET103" s="316"/>
      <c r="EU103" s="316"/>
      <c r="EV103" s="369"/>
      <c r="EW103" s="374"/>
    </row>
    <row r="104" spans="1:153" s="124" customFormat="1" ht="12.75" customHeight="1" thickBot="1" x14ac:dyDescent="0.25">
      <c r="A104" s="328"/>
      <c r="B104" s="221"/>
      <c r="C104" s="221"/>
      <c r="D104" s="221"/>
      <c r="E104" s="221"/>
      <c r="F104" s="221"/>
      <c r="G104" s="221"/>
      <c r="H104" s="221"/>
      <c r="I104" s="221"/>
      <c r="J104" s="221"/>
      <c r="K104" s="221"/>
      <c r="L104" s="221"/>
      <c r="M104" s="221"/>
      <c r="N104" s="221"/>
      <c r="O104" s="221"/>
      <c r="P104" s="257"/>
      <c r="Q104" s="374"/>
      <c r="R104" s="886"/>
      <c r="S104" s="852"/>
      <c r="T104" s="852"/>
      <c r="U104" s="853"/>
      <c r="V104" s="886"/>
      <c r="W104" s="852"/>
      <c r="X104" s="852"/>
      <c r="Y104" s="853"/>
      <c r="Z104" s="854">
        <f t="shared" si="0"/>
        <v>0</v>
      </c>
      <c r="AA104" s="852"/>
      <c r="AB104" s="852"/>
      <c r="AC104" s="853"/>
      <c r="AD104" s="365"/>
      <c r="AE104" s="317"/>
      <c r="AF104" s="317"/>
      <c r="AG104" s="347"/>
      <c r="AH104" s="374"/>
      <c r="AI104" s="886"/>
      <c r="AJ104" s="852"/>
      <c r="AK104" s="852"/>
      <c r="AL104" s="853"/>
      <c r="AM104" s="886"/>
      <c r="AN104" s="852"/>
      <c r="AO104" s="852"/>
      <c r="AP104" s="853"/>
      <c r="AQ104" s="854">
        <f t="shared" si="11"/>
        <v>0</v>
      </c>
      <c r="AR104" s="852"/>
      <c r="AS104" s="852"/>
      <c r="AT104" s="853"/>
      <c r="AU104" s="365"/>
      <c r="AV104" s="317"/>
      <c r="AW104" s="317"/>
      <c r="AX104" s="347"/>
      <c r="AY104" s="374"/>
      <c r="AZ104" s="328"/>
      <c r="BA104" s="221"/>
      <c r="BB104" s="221"/>
      <c r="BC104" s="221"/>
      <c r="BD104" s="221"/>
      <c r="BE104" s="221"/>
      <c r="BF104" s="221"/>
      <c r="BG104" s="221"/>
      <c r="BH104" s="221"/>
      <c r="BI104" s="221"/>
      <c r="BJ104" s="221"/>
      <c r="BK104" s="221"/>
      <c r="BL104" s="221"/>
      <c r="BM104" s="221"/>
      <c r="BN104" s="221"/>
      <c r="BO104" s="257"/>
      <c r="BP104" s="374"/>
      <c r="BQ104" s="886"/>
      <c r="BR104" s="852"/>
      <c r="BS104" s="852"/>
      <c r="BT104" s="853"/>
      <c r="BU104" s="886"/>
      <c r="BV104" s="852"/>
      <c r="BW104" s="852"/>
      <c r="BX104" s="853"/>
      <c r="BY104" s="854" t="e">
        <f t="shared" si="12"/>
        <v>#DIV/0!</v>
      </c>
      <c r="BZ104" s="852"/>
      <c r="CA104" s="852"/>
      <c r="CB104" s="852"/>
      <c r="CC104" s="368"/>
      <c r="CD104" s="316"/>
      <c r="CE104" s="316"/>
      <c r="CF104" s="369"/>
      <c r="CG104" s="374"/>
      <c r="CH104" s="886"/>
      <c r="CI104" s="852"/>
      <c r="CJ104" s="852"/>
      <c r="CK104" s="853"/>
      <c r="CL104" s="886"/>
      <c r="CM104" s="852"/>
      <c r="CN104" s="852"/>
      <c r="CO104" s="853"/>
      <c r="CP104" s="854" t="e">
        <f t="shared" si="13"/>
        <v>#DIV/0!</v>
      </c>
      <c r="CQ104" s="852"/>
      <c r="CR104" s="852"/>
      <c r="CS104" s="852"/>
      <c r="CT104" s="368"/>
      <c r="CU104" s="316"/>
      <c r="CV104" s="316"/>
      <c r="CW104" s="369"/>
      <c r="CX104" s="374"/>
      <c r="CY104" s="328"/>
      <c r="CZ104" s="221"/>
      <c r="DA104" s="221"/>
      <c r="DB104" s="221"/>
      <c r="DC104" s="221"/>
      <c r="DD104" s="221"/>
      <c r="DE104" s="221"/>
      <c r="DF104" s="221"/>
      <c r="DG104" s="221"/>
      <c r="DH104" s="221"/>
      <c r="DI104" s="221"/>
      <c r="DJ104" s="221"/>
      <c r="DK104" s="221"/>
      <c r="DL104" s="221"/>
      <c r="DM104" s="221"/>
      <c r="DN104" s="257"/>
      <c r="DO104" s="374"/>
      <c r="DP104" s="886"/>
      <c r="DQ104" s="852"/>
      <c r="DR104" s="852"/>
      <c r="DS104" s="853"/>
      <c r="DT104" s="886"/>
      <c r="DU104" s="852"/>
      <c r="DV104" s="852"/>
      <c r="DW104" s="853"/>
      <c r="DX104" s="854" t="e">
        <f t="shared" si="14"/>
        <v>#DIV/0!</v>
      </c>
      <c r="DY104" s="852"/>
      <c r="DZ104" s="852"/>
      <c r="EA104" s="852"/>
      <c r="EB104" s="368"/>
      <c r="EC104" s="316"/>
      <c r="ED104" s="316"/>
      <c r="EE104" s="369"/>
      <c r="EF104" s="374"/>
      <c r="EG104" s="886"/>
      <c r="EH104" s="852"/>
      <c r="EI104" s="852"/>
      <c r="EJ104" s="853"/>
      <c r="EK104" s="886"/>
      <c r="EL104" s="852"/>
      <c r="EM104" s="852"/>
      <c r="EN104" s="853"/>
      <c r="EO104" s="854" t="e">
        <f t="shared" si="15"/>
        <v>#DIV/0!</v>
      </c>
      <c r="EP104" s="852"/>
      <c r="EQ104" s="852"/>
      <c r="ER104" s="852"/>
      <c r="ES104" s="368"/>
      <c r="ET104" s="316"/>
      <c r="EU104" s="316"/>
      <c r="EV104" s="369"/>
      <c r="EW104" s="374"/>
    </row>
    <row r="105" spans="1:153" s="124" customFormat="1" ht="12.75" customHeight="1" thickBot="1" x14ac:dyDescent="0.25">
      <c r="A105" s="328"/>
      <c r="B105" s="221"/>
      <c r="C105" s="221"/>
      <c r="D105" s="221"/>
      <c r="E105" s="221"/>
      <c r="F105" s="221"/>
      <c r="G105" s="221"/>
      <c r="H105" s="221"/>
      <c r="I105" s="221"/>
      <c r="J105" s="221"/>
      <c r="K105" s="221"/>
      <c r="L105" s="221"/>
      <c r="M105" s="221"/>
      <c r="N105" s="221"/>
      <c r="O105" s="221"/>
      <c r="P105" s="257"/>
      <c r="Q105" s="374"/>
      <c r="R105" s="886"/>
      <c r="S105" s="852"/>
      <c r="T105" s="852"/>
      <c r="U105" s="853"/>
      <c r="V105" s="886"/>
      <c r="W105" s="852"/>
      <c r="X105" s="852"/>
      <c r="Y105" s="853"/>
      <c r="Z105" s="854">
        <f t="shared" si="0"/>
        <v>0</v>
      </c>
      <c r="AA105" s="852"/>
      <c r="AB105" s="852"/>
      <c r="AC105" s="853"/>
      <c r="AD105" s="365"/>
      <c r="AE105" s="317"/>
      <c r="AF105" s="317"/>
      <c r="AG105" s="347"/>
      <c r="AH105" s="374"/>
      <c r="AI105" s="886"/>
      <c r="AJ105" s="852"/>
      <c r="AK105" s="852"/>
      <c r="AL105" s="853"/>
      <c r="AM105" s="886"/>
      <c r="AN105" s="852"/>
      <c r="AO105" s="852"/>
      <c r="AP105" s="853"/>
      <c r="AQ105" s="854">
        <f t="shared" si="11"/>
        <v>0</v>
      </c>
      <c r="AR105" s="852"/>
      <c r="AS105" s="852"/>
      <c r="AT105" s="853"/>
      <c r="AU105" s="365"/>
      <c r="AV105" s="317"/>
      <c r="AW105" s="317"/>
      <c r="AX105" s="347"/>
      <c r="AY105" s="374"/>
      <c r="AZ105" s="328"/>
      <c r="BA105" s="221"/>
      <c r="BB105" s="221"/>
      <c r="BC105" s="221"/>
      <c r="BD105" s="221"/>
      <c r="BE105" s="221"/>
      <c r="BF105" s="221"/>
      <c r="BG105" s="221"/>
      <c r="BH105" s="221"/>
      <c r="BI105" s="221"/>
      <c r="BJ105" s="221"/>
      <c r="BK105" s="221"/>
      <c r="BL105" s="221"/>
      <c r="BM105" s="221"/>
      <c r="BN105" s="221"/>
      <c r="BO105" s="257"/>
      <c r="BP105" s="374"/>
      <c r="BQ105" s="886"/>
      <c r="BR105" s="852"/>
      <c r="BS105" s="852"/>
      <c r="BT105" s="853"/>
      <c r="BU105" s="886"/>
      <c r="BV105" s="852"/>
      <c r="BW105" s="852"/>
      <c r="BX105" s="853"/>
      <c r="BY105" s="854" t="e">
        <f t="shared" si="12"/>
        <v>#DIV/0!</v>
      </c>
      <c r="BZ105" s="852"/>
      <c r="CA105" s="852"/>
      <c r="CB105" s="852"/>
      <c r="CC105" s="368"/>
      <c r="CD105" s="316"/>
      <c r="CE105" s="316"/>
      <c r="CF105" s="369"/>
      <c r="CG105" s="374"/>
      <c r="CH105" s="886"/>
      <c r="CI105" s="852"/>
      <c r="CJ105" s="852"/>
      <c r="CK105" s="853"/>
      <c r="CL105" s="886"/>
      <c r="CM105" s="852"/>
      <c r="CN105" s="852"/>
      <c r="CO105" s="853"/>
      <c r="CP105" s="854" t="e">
        <f t="shared" si="13"/>
        <v>#DIV/0!</v>
      </c>
      <c r="CQ105" s="852"/>
      <c r="CR105" s="852"/>
      <c r="CS105" s="852"/>
      <c r="CT105" s="368"/>
      <c r="CU105" s="316"/>
      <c r="CV105" s="316"/>
      <c r="CW105" s="369"/>
      <c r="CX105" s="374"/>
      <c r="CY105" s="328"/>
      <c r="CZ105" s="221"/>
      <c r="DA105" s="221"/>
      <c r="DB105" s="221"/>
      <c r="DC105" s="221"/>
      <c r="DD105" s="221"/>
      <c r="DE105" s="221"/>
      <c r="DF105" s="221"/>
      <c r="DG105" s="221"/>
      <c r="DH105" s="221"/>
      <c r="DI105" s="221"/>
      <c r="DJ105" s="221"/>
      <c r="DK105" s="221"/>
      <c r="DL105" s="221"/>
      <c r="DM105" s="221"/>
      <c r="DN105" s="257"/>
      <c r="DO105" s="374"/>
      <c r="DP105" s="886"/>
      <c r="DQ105" s="852"/>
      <c r="DR105" s="852"/>
      <c r="DS105" s="853"/>
      <c r="DT105" s="886"/>
      <c r="DU105" s="852"/>
      <c r="DV105" s="852"/>
      <c r="DW105" s="853"/>
      <c r="DX105" s="854" t="e">
        <f t="shared" si="14"/>
        <v>#DIV/0!</v>
      </c>
      <c r="DY105" s="852"/>
      <c r="DZ105" s="852"/>
      <c r="EA105" s="852"/>
      <c r="EB105" s="368"/>
      <c r="EC105" s="316"/>
      <c r="ED105" s="316"/>
      <c r="EE105" s="369"/>
      <c r="EF105" s="374"/>
      <c r="EG105" s="886"/>
      <c r="EH105" s="852"/>
      <c r="EI105" s="852"/>
      <c r="EJ105" s="853"/>
      <c r="EK105" s="886"/>
      <c r="EL105" s="852"/>
      <c r="EM105" s="852"/>
      <c r="EN105" s="853"/>
      <c r="EO105" s="854" t="e">
        <f t="shared" si="15"/>
        <v>#DIV/0!</v>
      </c>
      <c r="EP105" s="852"/>
      <c r="EQ105" s="852"/>
      <c r="ER105" s="852"/>
      <c r="ES105" s="368"/>
      <c r="ET105" s="316"/>
      <c r="EU105" s="316"/>
      <c r="EV105" s="369"/>
      <c r="EW105" s="374"/>
    </row>
    <row r="106" spans="1:153" s="124" customFormat="1" ht="12.75" customHeight="1" thickBot="1" x14ac:dyDescent="0.25">
      <c r="A106" s="328"/>
      <c r="B106" s="221"/>
      <c r="C106" s="221"/>
      <c r="D106" s="221"/>
      <c r="E106" s="221"/>
      <c r="F106" s="221"/>
      <c r="G106" s="221"/>
      <c r="H106" s="221"/>
      <c r="I106" s="221"/>
      <c r="J106" s="221"/>
      <c r="K106" s="221"/>
      <c r="L106" s="221"/>
      <c r="M106" s="221"/>
      <c r="N106" s="221"/>
      <c r="O106" s="221"/>
      <c r="P106" s="257"/>
      <c r="Q106" s="374"/>
      <c r="R106" s="886"/>
      <c r="S106" s="852"/>
      <c r="T106" s="852"/>
      <c r="U106" s="853"/>
      <c r="V106" s="886"/>
      <c r="W106" s="852"/>
      <c r="X106" s="852"/>
      <c r="Y106" s="853"/>
      <c r="Z106" s="854">
        <f t="shared" si="0"/>
        <v>0</v>
      </c>
      <c r="AA106" s="852"/>
      <c r="AB106" s="852"/>
      <c r="AC106" s="853"/>
      <c r="AD106" s="365"/>
      <c r="AE106" s="317"/>
      <c r="AF106" s="317"/>
      <c r="AG106" s="347"/>
      <c r="AH106" s="374"/>
      <c r="AI106" s="886"/>
      <c r="AJ106" s="852"/>
      <c r="AK106" s="852"/>
      <c r="AL106" s="853"/>
      <c r="AM106" s="886"/>
      <c r="AN106" s="852"/>
      <c r="AO106" s="852"/>
      <c r="AP106" s="853"/>
      <c r="AQ106" s="854">
        <f t="shared" si="11"/>
        <v>0</v>
      </c>
      <c r="AR106" s="852"/>
      <c r="AS106" s="852"/>
      <c r="AT106" s="853"/>
      <c r="AU106" s="365"/>
      <c r="AV106" s="317"/>
      <c r="AW106" s="317"/>
      <c r="AX106" s="347"/>
      <c r="AY106" s="374"/>
      <c r="AZ106" s="328"/>
      <c r="BA106" s="221"/>
      <c r="BB106" s="221"/>
      <c r="BC106" s="221"/>
      <c r="BD106" s="221"/>
      <c r="BE106" s="221"/>
      <c r="BF106" s="221"/>
      <c r="BG106" s="221"/>
      <c r="BH106" s="221"/>
      <c r="BI106" s="221"/>
      <c r="BJ106" s="221"/>
      <c r="BK106" s="221"/>
      <c r="BL106" s="221"/>
      <c r="BM106" s="221"/>
      <c r="BN106" s="221"/>
      <c r="BO106" s="257"/>
      <c r="BP106" s="374"/>
      <c r="BQ106" s="886"/>
      <c r="BR106" s="852"/>
      <c r="BS106" s="852"/>
      <c r="BT106" s="853"/>
      <c r="BU106" s="886"/>
      <c r="BV106" s="852"/>
      <c r="BW106" s="852"/>
      <c r="BX106" s="853"/>
      <c r="BY106" s="854" t="e">
        <f t="shared" si="12"/>
        <v>#DIV/0!</v>
      </c>
      <c r="BZ106" s="852"/>
      <c r="CA106" s="852"/>
      <c r="CB106" s="852"/>
      <c r="CC106" s="368"/>
      <c r="CD106" s="316"/>
      <c r="CE106" s="316"/>
      <c r="CF106" s="369"/>
      <c r="CG106" s="374"/>
      <c r="CH106" s="886"/>
      <c r="CI106" s="852"/>
      <c r="CJ106" s="852"/>
      <c r="CK106" s="853"/>
      <c r="CL106" s="886"/>
      <c r="CM106" s="852"/>
      <c r="CN106" s="852"/>
      <c r="CO106" s="853"/>
      <c r="CP106" s="854" t="e">
        <f t="shared" si="13"/>
        <v>#DIV/0!</v>
      </c>
      <c r="CQ106" s="852"/>
      <c r="CR106" s="852"/>
      <c r="CS106" s="852"/>
      <c r="CT106" s="368"/>
      <c r="CU106" s="316"/>
      <c r="CV106" s="316"/>
      <c r="CW106" s="369"/>
      <c r="CX106" s="374"/>
      <c r="CY106" s="328"/>
      <c r="CZ106" s="221"/>
      <c r="DA106" s="221"/>
      <c r="DB106" s="221"/>
      <c r="DC106" s="221"/>
      <c r="DD106" s="221"/>
      <c r="DE106" s="221"/>
      <c r="DF106" s="221"/>
      <c r="DG106" s="221"/>
      <c r="DH106" s="221"/>
      <c r="DI106" s="221"/>
      <c r="DJ106" s="221"/>
      <c r="DK106" s="221"/>
      <c r="DL106" s="221"/>
      <c r="DM106" s="221"/>
      <c r="DN106" s="257"/>
      <c r="DO106" s="374"/>
      <c r="DP106" s="886"/>
      <c r="DQ106" s="852"/>
      <c r="DR106" s="852"/>
      <c r="DS106" s="853"/>
      <c r="DT106" s="886"/>
      <c r="DU106" s="852"/>
      <c r="DV106" s="852"/>
      <c r="DW106" s="853"/>
      <c r="DX106" s="854" t="e">
        <f t="shared" si="14"/>
        <v>#DIV/0!</v>
      </c>
      <c r="DY106" s="852"/>
      <c r="DZ106" s="852"/>
      <c r="EA106" s="852"/>
      <c r="EB106" s="368"/>
      <c r="EC106" s="316"/>
      <c r="ED106" s="316"/>
      <c r="EE106" s="369"/>
      <c r="EF106" s="374"/>
      <c r="EG106" s="886"/>
      <c r="EH106" s="852"/>
      <c r="EI106" s="852"/>
      <c r="EJ106" s="853"/>
      <c r="EK106" s="886"/>
      <c r="EL106" s="852"/>
      <c r="EM106" s="852"/>
      <c r="EN106" s="853"/>
      <c r="EO106" s="854" t="e">
        <f t="shared" si="15"/>
        <v>#DIV/0!</v>
      </c>
      <c r="EP106" s="852"/>
      <c r="EQ106" s="852"/>
      <c r="ER106" s="852"/>
      <c r="ES106" s="368"/>
      <c r="ET106" s="316"/>
      <c r="EU106" s="316"/>
      <c r="EV106" s="369"/>
      <c r="EW106" s="374"/>
    </row>
    <row r="107" spans="1:153" s="124" customFormat="1" ht="12.75" customHeight="1" thickBot="1" x14ac:dyDescent="0.25">
      <c r="A107" s="328"/>
      <c r="B107" s="221"/>
      <c r="C107" s="221"/>
      <c r="D107" s="221"/>
      <c r="E107" s="221"/>
      <c r="F107" s="221"/>
      <c r="G107" s="221"/>
      <c r="H107" s="221"/>
      <c r="I107" s="221"/>
      <c r="J107" s="221"/>
      <c r="K107" s="221"/>
      <c r="L107" s="221"/>
      <c r="M107" s="221"/>
      <c r="N107" s="221"/>
      <c r="O107" s="221"/>
      <c r="P107" s="257"/>
      <c r="Q107" s="374"/>
      <c r="R107" s="886"/>
      <c r="S107" s="852"/>
      <c r="T107" s="852"/>
      <c r="U107" s="853"/>
      <c r="V107" s="886"/>
      <c r="W107" s="852"/>
      <c r="X107" s="852"/>
      <c r="Y107" s="853"/>
      <c r="Z107" s="854">
        <f t="shared" si="0"/>
        <v>0</v>
      </c>
      <c r="AA107" s="852"/>
      <c r="AB107" s="852"/>
      <c r="AC107" s="853"/>
      <c r="AD107" s="365"/>
      <c r="AE107" s="317"/>
      <c r="AF107" s="317"/>
      <c r="AG107" s="347"/>
      <c r="AH107" s="374"/>
      <c r="AI107" s="886"/>
      <c r="AJ107" s="852"/>
      <c r="AK107" s="852"/>
      <c r="AL107" s="853"/>
      <c r="AM107" s="886"/>
      <c r="AN107" s="852"/>
      <c r="AO107" s="852"/>
      <c r="AP107" s="853"/>
      <c r="AQ107" s="854">
        <f t="shared" si="11"/>
        <v>0</v>
      </c>
      <c r="AR107" s="852"/>
      <c r="AS107" s="852"/>
      <c r="AT107" s="853"/>
      <c r="AU107" s="365"/>
      <c r="AV107" s="317"/>
      <c r="AW107" s="317"/>
      <c r="AX107" s="347"/>
      <c r="AY107" s="374"/>
      <c r="AZ107" s="328"/>
      <c r="BA107" s="221"/>
      <c r="BB107" s="221"/>
      <c r="BC107" s="221"/>
      <c r="BD107" s="221"/>
      <c r="BE107" s="221"/>
      <c r="BF107" s="221"/>
      <c r="BG107" s="221"/>
      <c r="BH107" s="221"/>
      <c r="BI107" s="221"/>
      <c r="BJ107" s="221"/>
      <c r="BK107" s="221"/>
      <c r="BL107" s="221"/>
      <c r="BM107" s="221"/>
      <c r="BN107" s="221"/>
      <c r="BO107" s="257"/>
      <c r="BP107" s="374"/>
      <c r="BQ107" s="886"/>
      <c r="BR107" s="852"/>
      <c r="BS107" s="852"/>
      <c r="BT107" s="853"/>
      <c r="BU107" s="886"/>
      <c r="BV107" s="852"/>
      <c r="BW107" s="852"/>
      <c r="BX107" s="853"/>
      <c r="BY107" s="854" t="e">
        <f t="shared" si="12"/>
        <v>#DIV/0!</v>
      </c>
      <c r="BZ107" s="852"/>
      <c r="CA107" s="852"/>
      <c r="CB107" s="852"/>
      <c r="CC107" s="368"/>
      <c r="CD107" s="316"/>
      <c r="CE107" s="316"/>
      <c r="CF107" s="369"/>
      <c r="CG107" s="374"/>
      <c r="CH107" s="886"/>
      <c r="CI107" s="852"/>
      <c r="CJ107" s="852"/>
      <c r="CK107" s="853"/>
      <c r="CL107" s="886"/>
      <c r="CM107" s="852"/>
      <c r="CN107" s="852"/>
      <c r="CO107" s="853"/>
      <c r="CP107" s="854" t="e">
        <f t="shared" si="13"/>
        <v>#DIV/0!</v>
      </c>
      <c r="CQ107" s="852"/>
      <c r="CR107" s="852"/>
      <c r="CS107" s="852"/>
      <c r="CT107" s="368"/>
      <c r="CU107" s="316"/>
      <c r="CV107" s="316"/>
      <c r="CW107" s="369"/>
      <c r="CX107" s="374"/>
      <c r="CY107" s="328"/>
      <c r="CZ107" s="221"/>
      <c r="DA107" s="221"/>
      <c r="DB107" s="221"/>
      <c r="DC107" s="221"/>
      <c r="DD107" s="221"/>
      <c r="DE107" s="221"/>
      <c r="DF107" s="221"/>
      <c r="DG107" s="221"/>
      <c r="DH107" s="221"/>
      <c r="DI107" s="221"/>
      <c r="DJ107" s="221"/>
      <c r="DK107" s="221"/>
      <c r="DL107" s="221"/>
      <c r="DM107" s="221"/>
      <c r="DN107" s="257"/>
      <c r="DO107" s="374"/>
      <c r="DP107" s="886"/>
      <c r="DQ107" s="852"/>
      <c r="DR107" s="852"/>
      <c r="DS107" s="853"/>
      <c r="DT107" s="886"/>
      <c r="DU107" s="852"/>
      <c r="DV107" s="852"/>
      <c r="DW107" s="853"/>
      <c r="DX107" s="854" t="e">
        <f t="shared" si="14"/>
        <v>#DIV/0!</v>
      </c>
      <c r="DY107" s="852"/>
      <c r="DZ107" s="852"/>
      <c r="EA107" s="852"/>
      <c r="EB107" s="368"/>
      <c r="EC107" s="316"/>
      <c r="ED107" s="316"/>
      <c r="EE107" s="369"/>
      <c r="EF107" s="374"/>
      <c r="EG107" s="886"/>
      <c r="EH107" s="852"/>
      <c r="EI107" s="852"/>
      <c r="EJ107" s="853"/>
      <c r="EK107" s="886"/>
      <c r="EL107" s="852"/>
      <c r="EM107" s="852"/>
      <c r="EN107" s="853"/>
      <c r="EO107" s="854" t="e">
        <f t="shared" si="15"/>
        <v>#DIV/0!</v>
      </c>
      <c r="EP107" s="852"/>
      <c r="EQ107" s="852"/>
      <c r="ER107" s="852"/>
      <c r="ES107" s="368"/>
      <c r="ET107" s="316"/>
      <c r="EU107" s="316"/>
      <c r="EV107" s="369"/>
      <c r="EW107" s="374"/>
    </row>
    <row r="108" spans="1:153" s="124" customFormat="1" ht="12.75" customHeight="1" thickBot="1" x14ac:dyDescent="0.25">
      <c r="A108" s="328"/>
      <c r="B108" s="221"/>
      <c r="C108" s="221"/>
      <c r="D108" s="221"/>
      <c r="E108" s="221"/>
      <c r="F108" s="221"/>
      <c r="G108" s="221"/>
      <c r="H108" s="221"/>
      <c r="I108" s="221"/>
      <c r="J108" s="221"/>
      <c r="K108" s="221"/>
      <c r="L108" s="221"/>
      <c r="M108" s="221"/>
      <c r="N108" s="221"/>
      <c r="O108" s="221"/>
      <c r="P108" s="257"/>
      <c r="Q108" s="374"/>
      <c r="R108" s="886"/>
      <c r="S108" s="852"/>
      <c r="T108" s="852"/>
      <c r="U108" s="853"/>
      <c r="V108" s="886"/>
      <c r="W108" s="852"/>
      <c r="X108" s="852"/>
      <c r="Y108" s="853"/>
      <c r="Z108" s="854">
        <f t="shared" si="0"/>
        <v>0</v>
      </c>
      <c r="AA108" s="852"/>
      <c r="AB108" s="852"/>
      <c r="AC108" s="853"/>
      <c r="AD108" s="365"/>
      <c r="AE108" s="317"/>
      <c r="AF108" s="317"/>
      <c r="AG108" s="347"/>
      <c r="AH108" s="374"/>
      <c r="AI108" s="886"/>
      <c r="AJ108" s="852"/>
      <c r="AK108" s="852"/>
      <c r="AL108" s="853"/>
      <c r="AM108" s="886"/>
      <c r="AN108" s="852"/>
      <c r="AO108" s="852"/>
      <c r="AP108" s="853"/>
      <c r="AQ108" s="854">
        <f t="shared" si="11"/>
        <v>0</v>
      </c>
      <c r="AR108" s="852"/>
      <c r="AS108" s="852"/>
      <c r="AT108" s="853"/>
      <c r="AU108" s="365"/>
      <c r="AV108" s="317"/>
      <c r="AW108" s="317"/>
      <c r="AX108" s="347"/>
      <c r="AY108" s="374"/>
      <c r="AZ108" s="328"/>
      <c r="BA108" s="221"/>
      <c r="BB108" s="221"/>
      <c r="BC108" s="221"/>
      <c r="BD108" s="221"/>
      <c r="BE108" s="221"/>
      <c r="BF108" s="221"/>
      <c r="BG108" s="221"/>
      <c r="BH108" s="221"/>
      <c r="BI108" s="221"/>
      <c r="BJ108" s="221"/>
      <c r="BK108" s="221"/>
      <c r="BL108" s="221"/>
      <c r="BM108" s="221"/>
      <c r="BN108" s="221"/>
      <c r="BO108" s="257"/>
      <c r="BP108" s="374"/>
      <c r="BQ108" s="886"/>
      <c r="BR108" s="852"/>
      <c r="BS108" s="852"/>
      <c r="BT108" s="853"/>
      <c r="BU108" s="886"/>
      <c r="BV108" s="852"/>
      <c r="BW108" s="852"/>
      <c r="BX108" s="853"/>
      <c r="BY108" s="854" t="e">
        <f t="shared" si="12"/>
        <v>#DIV/0!</v>
      </c>
      <c r="BZ108" s="852"/>
      <c r="CA108" s="852"/>
      <c r="CB108" s="852"/>
      <c r="CC108" s="368"/>
      <c r="CD108" s="316"/>
      <c r="CE108" s="316"/>
      <c r="CF108" s="369"/>
      <c r="CG108" s="374"/>
      <c r="CH108" s="886"/>
      <c r="CI108" s="852"/>
      <c r="CJ108" s="852"/>
      <c r="CK108" s="853"/>
      <c r="CL108" s="886"/>
      <c r="CM108" s="852"/>
      <c r="CN108" s="852"/>
      <c r="CO108" s="853"/>
      <c r="CP108" s="854" t="e">
        <f t="shared" si="13"/>
        <v>#DIV/0!</v>
      </c>
      <c r="CQ108" s="852"/>
      <c r="CR108" s="852"/>
      <c r="CS108" s="852"/>
      <c r="CT108" s="368"/>
      <c r="CU108" s="316"/>
      <c r="CV108" s="316"/>
      <c r="CW108" s="369"/>
      <c r="CX108" s="374"/>
      <c r="CY108" s="328"/>
      <c r="CZ108" s="221"/>
      <c r="DA108" s="221"/>
      <c r="DB108" s="221"/>
      <c r="DC108" s="221"/>
      <c r="DD108" s="221"/>
      <c r="DE108" s="221"/>
      <c r="DF108" s="221"/>
      <c r="DG108" s="221"/>
      <c r="DH108" s="221"/>
      <c r="DI108" s="221"/>
      <c r="DJ108" s="221"/>
      <c r="DK108" s="221"/>
      <c r="DL108" s="221"/>
      <c r="DM108" s="221"/>
      <c r="DN108" s="257"/>
      <c r="DO108" s="374"/>
      <c r="DP108" s="886"/>
      <c r="DQ108" s="852"/>
      <c r="DR108" s="852"/>
      <c r="DS108" s="853"/>
      <c r="DT108" s="886"/>
      <c r="DU108" s="852"/>
      <c r="DV108" s="852"/>
      <c r="DW108" s="853"/>
      <c r="DX108" s="854" t="e">
        <f t="shared" si="14"/>
        <v>#DIV/0!</v>
      </c>
      <c r="DY108" s="852"/>
      <c r="DZ108" s="852"/>
      <c r="EA108" s="852"/>
      <c r="EB108" s="368"/>
      <c r="EC108" s="316"/>
      <c r="ED108" s="316"/>
      <c r="EE108" s="369"/>
      <c r="EF108" s="374"/>
      <c r="EG108" s="886"/>
      <c r="EH108" s="852"/>
      <c r="EI108" s="852"/>
      <c r="EJ108" s="853"/>
      <c r="EK108" s="886"/>
      <c r="EL108" s="852"/>
      <c r="EM108" s="852"/>
      <c r="EN108" s="853"/>
      <c r="EO108" s="854" t="e">
        <f t="shared" si="15"/>
        <v>#DIV/0!</v>
      </c>
      <c r="EP108" s="852"/>
      <c r="EQ108" s="852"/>
      <c r="ER108" s="852"/>
      <c r="ES108" s="368"/>
      <c r="ET108" s="316"/>
      <c r="EU108" s="316"/>
      <c r="EV108" s="369"/>
      <c r="EW108" s="374"/>
    </row>
    <row r="109" spans="1:153" s="124" customFormat="1" ht="12.75" customHeight="1" thickBot="1" x14ac:dyDescent="0.25">
      <c r="A109" s="328"/>
      <c r="B109" s="221"/>
      <c r="C109" s="221"/>
      <c r="D109" s="221"/>
      <c r="E109" s="221"/>
      <c r="F109" s="221"/>
      <c r="G109" s="221"/>
      <c r="H109" s="221"/>
      <c r="I109" s="221"/>
      <c r="J109" s="221"/>
      <c r="K109" s="221"/>
      <c r="L109" s="221"/>
      <c r="M109" s="221"/>
      <c r="N109" s="221"/>
      <c r="O109" s="221"/>
      <c r="P109" s="257"/>
      <c r="Q109" s="374"/>
      <c r="R109" s="886"/>
      <c r="S109" s="852"/>
      <c r="T109" s="852"/>
      <c r="U109" s="853"/>
      <c r="V109" s="886"/>
      <c r="W109" s="852"/>
      <c r="X109" s="852"/>
      <c r="Y109" s="853"/>
      <c r="Z109" s="854">
        <f t="shared" si="0"/>
        <v>0</v>
      </c>
      <c r="AA109" s="852"/>
      <c r="AB109" s="852"/>
      <c r="AC109" s="853"/>
      <c r="AD109" s="365"/>
      <c r="AE109" s="317"/>
      <c r="AF109" s="317"/>
      <c r="AG109" s="347"/>
      <c r="AH109" s="374"/>
      <c r="AI109" s="886"/>
      <c r="AJ109" s="852"/>
      <c r="AK109" s="852"/>
      <c r="AL109" s="853"/>
      <c r="AM109" s="886"/>
      <c r="AN109" s="852"/>
      <c r="AO109" s="852"/>
      <c r="AP109" s="853"/>
      <c r="AQ109" s="854">
        <f t="shared" si="11"/>
        <v>0</v>
      </c>
      <c r="AR109" s="852"/>
      <c r="AS109" s="852"/>
      <c r="AT109" s="853"/>
      <c r="AU109" s="365"/>
      <c r="AV109" s="317"/>
      <c r="AW109" s="317"/>
      <c r="AX109" s="347"/>
      <c r="AY109" s="374"/>
      <c r="AZ109" s="328"/>
      <c r="BA109" s="221"/>
      <c r="BB109" s="221"/>
      <c r="BC109" s="221"/>
      <c r="BD109" s="221"/>
      <c r="BE109" s="221"/>
      <c r="BF109" s="221"/>
      <c r="BG109" s="221"/>
      <c r="BH109" s="221"/>
      <c r="BI109" s="221"/>
      <c r="BJ109" s="221"/>
      <c r="BK109" s="221"/>
      <c r="BL109" s="221"/>
      <c r="BM109" s="221"/>
      <c r="BN109" s="221"/>
      <c r="BO109" s="257"/>
      <c r="BP109" s="374"/>
      <c r="BQ109" s="886"/>
      <c r="BR109" s="852"/>
      <c r="BS109" s="852"/>
      <c r="BT109" s="853"/>
      <c r="BU109" s="886"/>
      <c r="BV109" s="852"/>
      <c r="BW109" s="852"/>
      <c r="BX109" s="853"/>
      <c r="BY109" s="854" t="e">
        <f t="shared" si="12"/>
        <v>#DIV/0!</v>
      </c>
      <c r="BZ109" s="852"/>
      <c r="CA109" s="852"/>
      <c r="CB109" s="852"/>
      <c r="CC109" s="368"/>
      <c r="CD109" s="316"/>
      <c r="CE109" s="316"/>
      <c r="CF109" s="369"/>
      <c r="CG109" s="374"/>
      <c r="CH109" s="886"/>
      <c r="CI109" s="852"/>
      <c r="CJ109" s="852"/>
      <c r="CK109" s="853"/>
      <c r="CL109" s="886"/>
      <c r="CM109" s="852"/>
      <c r="CN109" s="852"/>
      <c r="CO109" s="853"/>
      <c r="CP109" s="854" t="e">
        <f t="shared" si="13"/>
        <v>#DIV/0!</v>
      </c>
      <c r="CQ109" s="852"/>
      <c r="CR109" s="852"/>
      <c r="CS109" s="852"/>
      <c r="CT109" s="368"/>
      <c r="CU109" s="316"/>
      <c r="CV109" s="316"/>
      <c r="CW109" s="369"/>
      <c r="CX109" s="374"/>
      <c r="CY109" s="328"/>
      <c r="CZ109" s="221"/>
      <c r="DA109" s="221"/>
      <c r="DB109" s="221"/>
      <c r="DC109" s="221"/>
      <c r="DD109" s="221"/>
      <c r="DE109" s="221"/>
      <c r="DF109" s="221"/>
      <c r="DG109" s="221"/>
      <c r="DH109" s="221"/>
      <c r="DI109" s="221"/>
      <c r="DJ109" s="221"/>
      <c r="DK109" s="221"/>
      <c r="DL109" s="221"/>
      <c r="DM109" s="221"/>
      <c r="DN109" s="257"/>
      <c r="DO109" s="374"/>
      <c r="DP109" s="886"/>
      <c r="DQ109" s="852"/>
      <c r="DR109" s="852"/>
      <c r="DS109" s="853"/>
      <c r="DT109" s="886"/>
      <c r="DU109" s="852"/>
      <c r="DV109" s="852"/>
      <c r="DW109" s="853"/>
      <c r="DX109" s="854" t="e">
        <f t="shared" si="14"/>
        <v>#DIV/0!</v>
      </c>
      <c r="DY109" s="852"/>
      <c r="DZ109" s="852"/>
      <c r="EA109" s="852"/>
      <c r="EB109" s="368"/>
      <c r="EC109" s="316"/>
      <c r="ED109" s="316"/>
      <c r="EE109" s="369"/>
      <c r="EF109" s="374"/>
      <c r="EG109" s="886"/>
      <c r="EH109" s="852"/>
      <c r="EI109" s="852"/>
      <c r="EJ109" s="853"/>
      <c r="EK109" s="886"/>
      <c r="EL109" s="852"/>
      <c r="EM109" s="852"/>
      <c r="EN109" s="853"/>
      <c r="EO109" s="854" t="e">
        <f t="shared" si="15"/>
        <v>#DIV/0!</v>
      </c>
      <c r="EP109" s="852"/>
      <c r="EQ109" s="852"/>
      <c r="ER109" s="852"/>
      <c r="ES109" s="368"/>
      <c r="ET109" s="316"/>
      <c r="EU109" s="316"/>
      <c r="EV109" s="369"/>
      <c r="EW109" s="374"/>
    </row>
    <row r="110" spans="1:153" s="124" customFormat="1" ht="12.75" customHeight="1" thickBot="1" x14ac:dyDescent="0.25">
      <c r="A110" s="328"/>
      <c r="B110" s="221"/>
      <c r="C110" s="221"/>
      <c r="D110" s="221"/>
      <c r="E110" s="221"/>
      <c r="F110" s="221"/>
      <c r="G110" s="221"/>
      <c r="H110" s="221"/>
      <c r="I110" s="221"/>
      <c r="J110" s="221"/>
      <c r="K110" s="221"/>
      <c r="L110" s="221"/>
      <c r="M110" s="221"/>
      <c r="N110" s="221"/>
      <c r="O110" s="221"/>
      <c r="P110" s="257"/>
      <c r="Q110" s="374"/>
      <c r="R110" s="886"/>
      <c r="S110" s="852"/>
      <c r="T110" s="852"/>
      <c r="U110" s="853"/>
      <c r="V110" s="886"/>
      <c r="W110" s="852"/>
      <c r="X110" s="852"/>
      <c r="Y110" s="853"/>
      <c r="Z110" s="854">
        <f t="shared" si="0"/>
        <v>0</v>
      </c>
      <c r="AA110" s="852"/>
      <c r="AB110" s="852"/>
      <c r="AC110" s="853"/>
      <c r="AD110" s="365"/>
      <c r="AE110" s="317"/>
      <c r="AF110" s="317"/>
      <c r="AG110" s="347"/>
      <c r="AH110" s="374"/>
      <c r="AI110" s="886"/>
      <c r="AJ110" s="852"/>
      <c r="AK110" s="852"/>
      <c r="AL110" s="853"/>
      <c r="AM110" s="886"/>
      <c r="AN110" s="852"/>
      <c r="AO110" s="852"/>
      <c r="AP110" s="853"/>
      <c r="AQ110" s="854">
        <f t="shared" si="11"/>
        <v>0</v>
      </c>
      <c r="AR110" s="852"/>
      <c r="AS110" s="852"/>
      <c r="AT110" s="853"/>
      <c r="AU110" s="365"/>
      <c r="AV110" s="317"/>
      <c r="AW110" s="317"/>
      <c r="AX110" s="347"/>
      <c r="AY110" s="374"/>
      <c r="AZ110" s="328"/>
      <c r="BA110" s="221"/>
      <c r="BB110" s="221"/>
      <c r="BC110" s="221"/>
      <c r="BD110" s="221"/>
      <c r="BE110" s="221"/>
      <c r="BF110" s="221"/>
      <c r="BG110" s="221"/>
      <c r="BH110" s="221"/>
      <c r="BI110" s="221"/>
      <c r="BJ110" s="221"/>
      <c r="BK110" s="221"/>
      <c r="BL110" s="221"/>
      <c r="BM110" s="221"/>
      <c r="BN110" s="221"/>
      <c r="BO110" s="257"/>
      <c r="BP110" s="374"/>
      <c r="BQ110" s="886"/>
      <c r="BR110" s="852"/>
      <c r="BS110" s="852"/>
      <c r="BT110" s="853"/>
      <c r="BU110" s="886"/>
      <c r="BV110" s="852"/>
      <c r="BW110" s="852"/>
      <c r="BX110" s="853"/>
      <c r="BY110" s="854" t="e">
        <f t="shared" si="12"/>
        <v>#DIV/0!</v>
      </c>
      <c r="BZ110" s="852"/>
      <c r="CA110" s="852"/>
      <c r="CB110" s="852"/>
      <c r="CC110" s="368"/>
      <c r="CD110" s="316"/>
      <c r="CE110" s="316"/>
      <c r="CF110" s="369"/>
      <c r="CG110" s="374"/>
      <c r="CH110" s="886"/>
      <c r="CI110" s="852"/>
      <c r="CJ110" s="852"/>
      <c r="CK110" s="853"/>
      <c r="CL110" s="886"/>
      <c r="CM110" s="852"/>
      <c r="CN110" s="852"/>
      <c r="CO110" s="853"/>
      <c r="CP110" s="854" t="e">
        <f t="shared" si="13"/>
        <v>#DIV/0!</v>
      </c>
      <c r="CQ110" s="852"/>
      <c r="CR110" s="852"/>
      <c r="CS110" s="852"/>
      <c r="CT110" s="368"/>
      <c r="CU110" s="316"/>
      <c r="CV110" s="316"/>
      <c r="CW110" s="369"/>
      <c r="CX110" s="374"/>
      <c r="CY110" s="328"/>
      <c r="CZ110" s="221"/>
      <c r="DA110" s="221"/>
      <c r="DB110" s="221"/>
      <c r="DC110" s="221"/>
      <c r="DD110" s="221"/>
      <c r="DE110" s="221"/>
      <c r="DF110" s="221"/>
      <c r="DG110" s="221"/>
      <c r="DH110" s="221"/>
      <c r="DI110" s="221"/>
      <c r="DJ110" s="221"/>
      <c r="DK110" s="221"/>
      <c r="DL110" s="221"/>
      <c r="DM110" s="221"/>
      <c r="DN110" s="257"/>
      <c r="DO110" s="374"/>
      <c r="DP110" s="886"/>
      <c r="DQ110" s="852"/>
      <c r="DR110" s="852"/>
      <c r="DS110" s="853"/>
      <c r="DT110" s="886"/>
      <c r="DU110" s="852"/>
      <c r="DV110" s="852"/>
      <c r="DW110" s="853"/>
      <c r="DX110" s="854" t="e">
        <f t="shared" si="14"/>
        <v>#DIV/0!</v>
      </c>
      <c r="DY110" s="852"/>
      <c r="DZ110" s="852"/>
      <c r="EA110" s="852"/>
      <c r="EB110" s="368"/>
      <c r="EC110" s="316"/>
      <c r="ED110" s="316"/>
      <c r="EE110" s="369"/>
      <c r="EF110" s="374"/>
      <c r="EG110" s="886"/>
      <c r="EH110" s="852"/>
      <c r="EI110" s="852"/>
      <c r="EJ110" s="853"/>
      <c r="EK110" s="886"/>
      <c r="EL110" s="852"/>
      <c r="EM110" s="852"/>
      <c r="EN110" s="853"/>
      <c r="EO110" s="854" t="e">
        <f t="shared" si="15"/>
        <v>#DIV/0!</v>
      </c>
      <c r="EP110" s="852"/>
      <c r="EQ110" s="852"/>
      <c r="ER110" s="852"/>
      <c r="ES110" s="368"/>
      <c r="ET110" s="316"/>
      <c r="EU110" s="316"/>
      <c r="EV110" s="369"/>
      <c r="EW110" s="374"/>
    </row>
    <row r="111" spans="1:153" s="124" customFormat="1" ht="12.75" customHeight="1" thickBot="1" x14ac:dyDescent="0.25">
      <c r="A111" s="328"/>
      <c r="B111" s="221"/>
      <c r="C111" s="221"/>
      <c r="D111" s="221"/>
      <c r="E111" s="221"/>
      <c r="F111" s="221"/>
      <c r="G111" s="221"/>
      <c r="H111" s="221"/>
      <c r="I111" s="221"/>
      <c r="J111" s="221"/>
      <c r="K111" s="221"/>
      <c r="L111" s="221"/>
      <c r="M111" s="221"/>
      <c r="N111" s="221"/>
      <c r="O111" s="221"/>
      <c r="P111" s="257"/>
      <c r="Q111" s="374"/>
      <c r="R111" s="886"/>
      <c r="S111" s="852"/>
      <c r="T111" s="852"/>
      <c r="U111" s="853"/>
      <c r="V111" s="886"/>
      <c r="W111" s="852"/>
      <c r="X111" s="852"/>
      <c r="Y111" s="853"/>
      <c r="Z111" s="854">
        <f t="shared" si="0"/>
        <v>0</v>
      </c>
      <c r="AA111" s="852"/>
      <c r="AB111" s="852"/>
      <c r="AC111" s="853"/>
      <c r="AD111" s="365"/>
      <c r="AE111" s="317"/>
      <c r="AF111" s="317"/>
      <c r="AG111" s="347"/>
      <c r="AH111" s="374"/>
      <c r="AI111" s="886"/>
      <c r="AJ111" s="852"/>
      <c r="AK111" s="852"/>
      <c r="AL111" s="853"/>
      <c r="AM111" s="886"/>
      <c r="AN111" s="852"/>
      <c r="AO111" s="852"/>
      <c r="AP111" s="853"/>
      <c r="AQ111" s="854">
        <f t="shared" si="11"/>
        <v>0</v>
      </c>
      <c r="AR111" s="852"/>
      <c r="AS111" s="852"/>
      <c r="AT111" s="853"/>
      <c r="AU111" s="365"/>
      <c r="AV111" s="317"/>
      <c r="AW111" s="317"/>
      <c r="AX111" s="347"/>
      <c r="AY111" s="374"/>
      <c r="AZ111" s="328"/>
      <c r="BA111" s="221"/>
      <c r="BB111" s="221"/>
      <c r="BC111" s="221"/>
      <c r="BD111" s="221"/>
      <c r="BE111" s="221"/>
      <c r="BF111" s="221"/>
      <c r="BG111" s="221"/>
      <c r="BH111" s="221"/>
      <c r="BI111" s="221"/>
      <c r="BJ111" s="221"/>
      <c r="BK111" s="221"/>
      <c r="BL111" s="221"/>
      <c r="BM111" s="221"/>
      <c r="BN111" s="221"/>
      <c r="BO111" s="257"/>
      <c r="BP111" s="374"/>
      <c r="BQ111" s="886"/>
      <c r="BR111" s="852"/>
      <c r="BS111" s="852"/>
      <c r="BT111" s="853"/>
      <c r="BU111" s="886"/>
      <c r="BV111" s="852"/>
      <c r="BW111" s="852"/>
      <c r="BX111" s="853"/>
      <c r="BY111" s="854" t="e">
        <f t="shared" si="12"/>
        <v>#DIV/0!</v>
      </c>
      <c r="BZ111" s="852"/>
      <c r="CA111" s="852"/>
      <c r="CB111" s="852"/>
      <c r="CC111" s="368"/>
      <c r="CD111" s="316"/>
      <c r="CE111" s="316"/>
      <c r="CF111" s="369"/>
      <c r="CG111" s="374"/>
      <c r="CH111" s="886"/>
      <c r="CI111" s="852"/>
      <c r="CJ111" s="852"/>
      <c r="CK111" s="853"/>
      <c r="CL111" s="886"/>
      <c r="CM111" s="852"/>
      <c r="CN111" s="852"/>
      <c r="CO111" s="853"/>
      <c r="CP111" s="854" t="e">
        <f t="shared" si="13"/>
        <v>#DIV/0!</v>
      </c>
      <c r="CQ111" s="852"/>
      <c r="CR111" s="852"/>
      <c r="CS111" s="852"/>
      <c r="CT111" s="368"/>
      <c r="CU111" s="316"/>
      <c r="CV111" s="316"/>
      <c r="CW111" s="369"/>
      <c r="CX111" s="374"/>
      <c r="CY111" s="328"/>
      <c r="CZ111" s="221"/>
      <c r="DA111" s="221"/>
      <c r="DB111" s="221"/>
      <c r="DC111" s="221"/>
      <c r="DD111" s="221"/>
      <c r="DE111" s="221"/>
      <c r="DF111" s="221"/>
      <c r="DG111" s="221"/>
      <c r="DH111" s="221"/>
      <c r="DI111" s="221"/>
      <c r="DJ111" s="221"/>
      <c r="DK111" s="221"/>
      <c r="DL111" s="221"/>
      <c r="DM111" s="221"/>
      <c r="DN111" s="257"/>
      <c r="DO111" s="374"/>
      <c r="DP111" s="886"/>
      <c r="DQ111" s="852"/>
      <c r="DR111" s="852"/>
      <c r="DS111" s="853"/>
      <c r="DT111" s="886"/>
      <c r="DU111" s="852"/>
      <c r="DV111" s="852"/>
      <c r="DW111" s="853"/>
      <c r="DX111" s="854" t="e">
        <f t="shared" si="14"/>
        <v>#DIV/0!</v>
      </c>
      <c r="DY111" s="852"/>
      <c r="DZ111" s="852"/>
      <c r="EA111" s="852"/>
      <c r="EB111" s="368"/>
      <c r="EC111" s="316"/>
      <c r="ED111" s="316"/>
      <c r="EE111" s="369"/>
      <c r="EF111" s="374"/>
      <c r="EG111" s="886"/>
      <c r="EH111" s="852"/>
      <c r="EI111" s="852"/>
      <c r="EJ111" s="853"/>
      <c r="EK111" s="886"/>
      <c r="EL111" s="852"/>
      <c r="EM111" s="852"/>
      <c r="EN111" s="853"/>
      <c r="EO111" s="854" t="e">
        <f t="shared" si="15"/>
        <v>#DIV/0!</v>
      </c>
      <c r="EP111" s="852"/>
      <c r="EQ111" s="852"/>
      <c r="ER111" s="852"/>
      <c r="ES111" s="368"/>
      <c r="ET111" s="316"/>
      <c r="EU111" s="316"/>
      <c r="EV111" s="369"/>
      <c r="EW111" s="374"/>
    </row>
    <row r="112" spans="1:153" s="124" customFormat="1" ht="12.75" customHeight="1" thickBot="1" x14ac:dyDescent="0.25">
      <c r="A112" s="328"/>
      <c r="B112" s="221"/>
      <c r="C112" s="221"/>
      <c r="D112" s="221"/>
      <c r="E112" s="221"/>
      <c r="F112" s="221"/>
      <c r="G112" s="221"/>
      <c r="H112" s="221"/>
      <c r="I112" s="221"/>
      <c r="J112" s="221"/>
      <c r="K112" s="221"/>
      <c r="L112" s="221"/>
      <c r="M112" s="221"/>
      <c r="N112" s="221"/>
      <c r="O112" s="221"/>
      <c r="P112" s="257"/>
      <c r="Q112" s="374"/>
      <c r="R112" s="886"/>
      <c r="S112" s="852"/>
      <c r="T112" s="852"/>
      <c r="U112" s="853"/>
      <c r="V112" s="886"/>
      <c r="W112" s="852"/>
      <c r="X112" s="852"/>
      <c r="Y112" s="853"/>
      <c r="Z112" s="854">
        <f t="shared" si="0"/>
        <v>0</v>
      </c>
      <c r="AA112" s="852"/>
      <c r="AB112" s="852"/>
      <c r="AC112" s="853"/>
      <c r="AD112" s="365"/>
      <c r="AE112" s="317"/>
      <c r="AF112" s="317"/>
      <c r="AG112" s="347"/>
      <c r="AH112" s="374"/>
      <c r="AI112" s="886"/>
      <c r="AJ112" s="852"/>
      <c r="AK112" s="852"/>
      <c r="AL112" s="853"/>
      <c r="AM112" s="886"/>
      <c r="AN112" s="852"/>
      <c r="AO112" s="852"/>
      <c r="AP112" s="853"/>
      <c r="AQ112" s="854">
        <f t="shared" si="11"/>
        <v>0</v>
      </c>
      <c r="AR112" s="852"/>
      <c r="AS112" s="852"/>
      <c r="AT112" s="853"/>
      <c r="AU112" s="365"/>
      <c r="AV112" s="317"/>
      <c r="AW112" s="317"/>
      <c r="AX112" s="347"/>
      <c r="AY112" s="374"/>
      <c r="AZ112" s="328"/>
      <c r="BA112" s="221"/>
      <c r="BB112" s="221"/>
      <c r="BC112" s="221"/>
      <c r="BD112" s="221"/>
      <c r="BE112" s="221"/>
      <c r="BF112" s="221"/>
      <c r="BG112" s="221"/>
      <c r="BH112" s="221"/>
      <c r="BI112" s="221"/>
      <c r="BJ112" s="221"/>
      <c r="BK112" s="221"/>
      <c r="BL112" s="221"/>
      <c r="BM112" s="221"/>
      <c r="BN112" s="221"/>
      <c r="BO112" s="257"/>
      <c r="BP112" s="374"/>
      <c r="BQ112" s="886"/>
      <c r="BR112" s="852"/>
      <c r="BS112" s="852"/>
      <c r="BT112" s="853"/>
      <c r="BU112" s="886"/>
      <c r="BV112" s="852"/>
      <c r="BW112" s="852"/>
      <c r="BX112" s="853"/>
      <c r="BY112" s="854" t="e">
        <f t="shared" si="12"/>
        <v>#DIV/0!</v>
      </c>
      <c r="BZ112" s="852"/>
      <c r="CA112" s="852"/>
      <c r="CB112" s="852"/>
      <c r="CC112" s="368"/>
      <c r="CD112" s="316"/>
      <c r="CE112" s="316"/>
      <c r="CF112" s="369"/>
      <c r="CG112" s="374"/>
      <c r="CH112" s="886"/>
      <c r="CI112" s="852"/>
      <c r="CJ112" s="852"/>
      <c r="CK112" s="853"/>
      <c r="CL112" s="886"/>
      <c r="CM112" s="852"/>
      <c r="CN112" s="852"/>
      <c r="CO112" s="853"/>
      <c r="CP112" s="854" t="e">
        <f t="shared" si="13"/>
        <v>#DIV/0!</v>
      </c>
      <c r="CQ112" s="852"/>
      <c r="CR112" s="852"/>
      <c r="CS112" s="852"/>
      <c r="CT112" s="368"/>
      <c r="CU112" s="316"/>
      <c r="CV112" s="316"/>
      <c r="CW112" s="369"/>
      <c r="CX112" s="374"/>
      <c r="CY112" s="328"/>
      <c r="CZ112" s="221"/>
      <c r="DA112" s="221"/>
      <c r="DB112" s="221"/>
      <c r="DC112" s="221"/>
      <c r="DD112" s="221"/>
      <c r="DE112" s="221"/>
      <c r="DF112" s="221"/>
      <c r="DG112" s="221"/>
      <c r="DH112" s="221"/>
      <c r="DI112" s="221"/>
      <c r="DJ112" s="221"/>
      <c r="DK112" s="221"/>
      <c r="DL112" s="221"/>
      <c r="DM112" s="221"/>
      <c r="DN112" s="257"/>
      <c r="DO112" s="374"/>
      <c r="DP112" s="886"/>
      <c r="DQ112" s="852"/>
      <c r="DR112" s="852"/>
      <c r="DS112" s="853"/>
      <c r="DT112" s="886"/>
      <c r="DU112" s="852"/>
      <c r="DV112" s="852"/>
      <c r="DW112" s="853"/>
      <c r="DX112" s="854" t="e">
        <f t="shared" si="14"/>
        <v>#DIV/0!</v>
      </c>
      <c r="DY112" s="852"/>
      <c r="DZ112" s="852"/>
      <c r="EA112" s="852"/>
      <c r="EB112" s="368"/>
      <c r="EC112" s="316"/>
      <c r="ED112" s="316"/>
      <c r="EE112" s="369"/>
      <c r="EF112" s="374"/>
      <c r="EG112" s="886"/>
      <c r="EH112" s="852"/>
      <c r="EI112" s="852"/>
      <c r="EJ112" s="853"/>
      <c r="EK112" s="886"/>
      <c r="EL112" s="852"/>
      <c r="EM112" s="852"/>
      <c r="EN112" s="853"/>
      <c r="EO112" s="854" t="e">
        <f t="shared" si="15"/>
        <v>#DIV/0!</v>
      </c>
      <c r="EP112" s="852"/>
      <c r="EQ112" s="852"/>
      <c r="ER112" s="852"/>
      <c r="ES112" s="368"/>
      <c r="ET112" s="316"/>
      <c r="EU112" s="316"/>
      <c r="EV112" s="369"/>
      <c r="EW112" s="374"/>
    </row>
    <row r="113" spans="1:153" s="124" customFormat="1" ht="12.75" customHeight="1" thickBot="1" x14ac:dyDescent="0.25">
      <c r="A113" s="328"/>
      <c r="B113" s="221"/>
      <c r="C113" s="221"/>
      <c r="D113" s="221"/>
      <c r="E113" s="221"/>
      <c r="F113" s="221"/>
      <c r="G113" s="221"/>
      <c r="H113" s="221"/>
      <c r="I113" s="221"/>
      <c r="J113" s="221"/>
      <c r="K113" s="221"/>
      <c r="L113" s="221"/>
      <c r="M113" s="221"/>
      <c r="N113" s="221"/>
      <c r="O113" s="221"/>
      <c r="P113" s="257"/>
      <c r="Q113" s="374"/>
      <c r="R113" s="886"/>
      <c r="S113" s="852"/>
      <c r="T113" s="852"/>
      <c r="U113" s="853"/>
      <c r="V113" s="886"/>
      <c r="W113" s="852"/>
      <c r="X113" s="852"/>
      <c r="Y113" s="853"/>
      <c r="Z113" s="854">
        <f t="shared" si="0"/>
        <v>0</v>
      </c>
      <c r="AA113" s="852"/>
      <c r="AB113" s="852"/>
      <c r="AC113" s="853"/>
      <c r="AD113" s="365"/>
      <c r="AE113" s="317"/>
      <c r="AF113" s="317"/>
      <c r="AG113" s="347"/>
      <c r="AH113" s="374"/>
      <c r="AI113" s="886"/>
      <c r="AJ113" s="852"/>
      <c r="AK113" s="852"/>
      <c r="AL113" s="853"/>
      <c r="AM113" s="886"/>
      <c r="AN113" s="852"/>
      <c r="AO113" s="852"/>
      <c r="AP113" s="853"/>
      <c r="AQ113" s="854">
        <f t="shared" si="11"/>
        <v>0</v>
      </c>
      <c r="AR113" s="852"/>
      <c r="AS113" s="852"/>
      <c r="AT113" s="853"/>
      <c r="AU113" s="365"/>
      <c r="AV113" s="317"/>
      <c r="AW113" s="317"/>
      <c r="AX113" s="347"/>
      <c r="AY113" s="374"/>
      <c r="AZ113" s="328"/>
      <c r="BA113" s="221"/>
      <c r="BB113" s="221"/>
      <c r="BC113" s="221"/>
      <c r="BD113" s="221"/>
      <c r="BE113" s="221"/>
      <c r="BF113" s="221"/>
      <c r="BG113" s="221"/>
      <c r="BH113" s="221"/>
      <c r="BI113" s="221"/>
      <c r="BJ113" s="221"/>
      <c r="BK113" s="221"/>
      <c r="BL113" s="221"/>
      <c r="BM113" s="221"/>
      <c r="BN113" s="221"/>
      <c r="BO113" s="257"/>
      <c r="BP113" s="374"/>
      <c r="BQ113" s="886"/>
      <c r="BR113" s="852"/>
      <c r="BS113" s="852"/>
      <c r="BT113" s="853"/>
      <c r="BU113" s="886"/>
      <c r="BV113" s="852"/>
      <c r="BW113" s="852"/>
      <c r="BX113" s="853"/>
      <c r="BY113" s="854" t="e">
        <f t="shared" si="12"/>
        <v>#DIV/0!</v>
      </c>
      <c r="BZ113" s="852"/>
      <c r="CA113" s="852"/>
      <c r="CB113" s="852"/>
      <c r="CC113" s="368"/>
      <c r="CD113" s="316"/>
      <c r="CE113" s="316"/>
      <c r="CF113" s="369"/>
      <c r="CG113" s="374"/>
      <c r="CH113" s="886"/>
      <c r="CI113" s="852"/>
      <c r="CJ113" s="852"/>
      <c r="CK113" s="853"/>
      <c r="CL113" s="886"/>
      <c r="CM113" s="852"/>
      <c r="CN113" s="852"/>
      <c r="CO113" s="853"/>
      <c r="CP113" s="854" t="e">
        <f t="shared" si="13"/>
        <v>#DIV/0!</v>
      </c>
      <c r="CQ113" s="852"/>
      <c r="CR113" s="852"/>
      <c r="CS113" s="852"/>
      <c r="CT113" s="368"/>
      <c r="CU113" s="316"/>
      <c r="CV113" s="316"/>
      <c r="CW113" s="369"/>
      <c r="CX113" s="374"/>
      <c r="CY113" s="328"/>
      <c r="CZ113" s="221"/>
      <c r="DA113" s="221"/>
      <c r="DB113" s="221"/>
      <c r="DC113" s="221"/>
      <c r="DD113" s="221"/>
      <c r="DE113" s="221"/>
      <c r="DF113" s="221"/>
      <c r="DG113" s="221"/>
      <c r="DH113" s="221"/>
      <c r="DI113" s="221"/>
      <c r="DJ113" s="221"/>
      <c r="DK113" s="221"/>
      <c r="DL113" s="221"/>
      <c r="DM113" s="221"/>
      <c r="DN113" s="257"/>
      <c r="DO113" s="374"/>
      <c r="DP113" s="886"/>
      <c r="DQ113" s="852"/>
      <c r="DR113" s="852"/>
      <c r="DS113" s="853"/>
      <c r="DT113" s="886"/>
      <c r="DU113" s="852"/>
      <c r="DV113" s="852"/>
      <c r="DW113" s="853"/>
      <c r="DX113" s="854" t="e">
        <f t="shared" si="14"/>
        <v>#DIV/0!</v>
      </c>
      <c r="DY113" s="852"/>
      <c r="DZ113" s="852"/>
      <c r="EA113" s="852"/>
      <c r="EB113" s="368"/>
      <c r="EC113" s="316"/>
      <c r="ED113" s="316"/>
      <c r="EE113" s="369"/>
      <c r="EF113" s="374"/>
      <c r="EG113" s="886"/>
      <c r="EH113" s="852"/>
      <c r="EI113" s="852"/>
      <c r="EJ113" s="853"/>
      <c r="EK113" s="886"/>
      <c r="EL113" s="852"/>
      <c r="EM113" s="852"/>
      <c r="EN113" s="853"/>
      <c r="EO113" s="854" t="e">
        <f t="shared" si="15"/>
        <v>#DIV/0!</v>
      </c>
      <c r="EP113" s="852"/>
      <c r="EQ113" s="852"/>
      <c r="ER113" s="852"/>
      <c r="ES113" s="368"/>
      <c r="ET113" s="316"/>
      <c r="EU113" s="316"/>
      <c r="EV113" s="369"/>
      <c r="EW113" s="374"/>
    </row>
    <row r="114" spans="1:153" s="124" customFormat="1" ht="12.75" customHeight="1" thickBot="1" x14ac:dyDescent="0.25">
      <c r="A114" s="328"/>
      <c r="B114" s="221"/>
      <c r="C114" s="221"/>
      <c r="D114" s="221"/>
      <c r="E114" s="221"/>
      <c r="F114" s="221"/>
      <c r="G114" s="221"/>
      <c r="H114" s="221"/>
      <c r="I114" s="221"/>
      <c r="J114" s="221"/>
      <c r="K114" s="221"/>
      <c r="L114" s="221"/>
      <c r="M114" s="221"/>
      <c r="N114" s="221"/>
      <c r="O114" s="221"/>
      <c r="P114" s="257"/>
      <c r="Q114" s="374"/>
      <c r="R114" s="886"/>
      <c r="S114" s="852"/>
      <c r="T114" s="852"/>
      <c r="U114" s="853"/>
      <c r="V114" s="886"/>
      <c r="W114" s="852"/>
      <c r="X114" s="852"/>
      <c r="Y114" s="853"/>
      <c r="Z114" s="854">
        <f t="shared" si="0"/>
        <v>0</v>
      </c>
      <c r="AA114" s="852"/>
      <c r="AB114" s="852"/>
      <c r="AC114" s="853"/>
      <c r="AD114" s="365"/>
      <c r="AE114" s="317"/>
      <c r="AF114" s="317"/>
      <c r="AG114" s="347"/>
      <c r="AH114" s="374"/>
      <c r="AI114" s="886"/>
      <c r="AJ114" s="852"/>
      <c r="AK114" s="852"/>
      <c r="AL114" s="853"/>
      <c r="AM114" s="886"/>
      <c r="AN114" s="852"/>
      <c r="AO114" s="852"/>
      <c r="AP114" s="853"/>
      <c r="AQ114" s="854">
        <f t="shared" si="11"/>
        <v>0</v>
      </c>
      <c r="AR114" s="852"/>
      <c r="AS114" s="852"/>
      <c r="AT114" s="853"/>
      <c r="AU114" s="365"/>
      <c r="AV114" s="317"/>
      <c r="AW114" s="317"/>
      <c r="AX114" s="347"/>
      <c r="AY114" s="374"/>
      <c r="AZ114" s="328"/>
      <c r="BA114" s="221"/>
      <c r="BB114" s="221"/>
      <c r="BC114" s="221"/>
      <c r="BD114" s="221"/>
      <c r="BE114" s="221"/>
      <c r="BF114" s="221"/>
      <c r="BG114" s="221"/>
      <c r="BH114" s="221"/>
      <c r="BI114" s="221"/>
      <c r="BJ114" s="221"/>
      <c r="BK114" s="221"/>
      <c r="BL114" s="221"/>
      <c r="BM114" s="221"/>
      <c r="BN114" s="221"/>
      <c r="BO114" s="257"/>
      <c r="BP114" s="374"/>
      <c r="BQ114" s="886"/>
      <c r="BR114" s="852"/>
      <c r="BS114" s="852"/>
      <c r="BT114" s="853"/>
      <c r="BU114" s="886"/>
      <c r="BV114" s="852"/>
      <c r="BW114" s="852"/>
      <c r="BX114" s="853"/>
      <c r="BY114" s="854" t="e">
        <f t="shared" si="12"/>
        <v>#DIV/0!</v>
      </c>
      <c r="BZ114" s="852"/>
      <c r="CA114" s="852"/>
      <c r="CB114" s="852"/>
      <c r="CC114" s="368"/>
      <c r="CD114" s="316"/>
      <c r="CE114" s="316"/>
      <c r="CF114" s="369"/>
      <c r="CG114" s="374"/>
      <c r="CH114" s="886"/>
      <c r="CI114" s="852"/>
      <c r="CJ114" s="852"/>
      <c r="CK114" s="853"/>
      <c r="CL114" s="886"/>
      <c r="CM114" s="852"/>
      <c r="CN114" s="852"/>
      <c r="CO114" s="853"/>
      <c r="CP114" s="854" t="e">
        <f t="shared" si="13"/>
        <v>#DIV/0!</v>
      </c>
      <c r="CQ114" s="852"/>
      <c r="CR114" s="852"/>
      <c r="CS114" s="852"/>
      <c r="CT114" s="368"/>
      <c r="CU114" s="316"/>
      <c r="CV114" s="316"/>
      <c r="CW114" s="369"/>
      <c r="CX114" s="374"/>
      <c r="CY114" s="328"/>
      <c r="CZ114" s="221"/>
      <c r="DA114" s="221"/>
      <c r="DB114" s="221"/>
      <c r="DC114" s="221"/>
      <c r="DD114" s="221"/>
      <c r="DE114" s="221"/>
      <c r="DF114" s="221"/>
      <c r="DG114" s="221"/>
      <c r="DH114" s="221"/>
      <c r="DI114" s="221"/>
      <c r="DJ114" s="221"/>
      <c r="DK114" s="221"/>
      <c r="DL114" s="221"/>
      <c r="DM114" s="221"/>
      <c r="DN114" s="257"/>
      <c r="DO114" s="374"/>
      <c r="DP114" s="886"/>
      <c r="DQ114" s="852"/>
      <c r="DR114" s="852"/>
      <c r="DS114" s="853"/>
      <c r="DT114" s="886"/>
      <c r="DU114" s="852"/>
      <c r="DV114" s="852"/>
      <c r="DW114" s="853"/>
      <c r="DX114" s="854" t="e">
        <f t="shared" si="14"/>
        <v>#DIV/0!</v>
      </c>
      <c r="DY114" s="852"/>
      <c r="DZ114" s="852"/>
      <c r="EA114" s="852"/>
      <c r="EB114" s="368"/>
      <c r="EC114" s="316"/>
      <c r="ED114" s="316"/>
      <c r="EE114" s="369"/>
      <c r="EF114" s="374"/>
      <c r="EG114" s="886"/>
      <c r="EH114" s="852"/>
      <c r="EI114" s="852"/>
      <c r="EJ114" s="853"/>
      <c r="EK114" s="886"/>
      <c r="EL114" s="852"/>
      <c r="EM114" s="852"/>
      <c r="EN114" s="853"/>
      <c r="EO114" s="854" t="e">
        <f t="shared" si="15"/>
        <v>#DIV/0!</v>
      </c>
      <c r="EP114" s="852"/>
      <c r="EQ114" s="852"/>
      <c r="ER114" s="852"/>
      <c r="ES114" s="368"/>
      <c r="ET114" s="316"/>
      <c r="EU114" s="316"/>
      <c r="EV114" s="369"/>
      <c r="EW114" s="374"/>
    </row>
    <row r="115" spans="1:153" s="124" customFormat="1" ht="12.75" customHeight="1" thickBot="1" x14ac:dyDescent="0.25">
      <c r="A115" s="328"/>
      <c r="B115" s="221"/>
      <c r="C115" s="221"/>
      <c r="D115" s="221"/>
      <c r="E115" s="221"/>
      <c r="F115" s="221"/>
      <c r="G115" s="221"/>
      <c r="H115" s="221"/>
      <c r="I115" s="221"/>
      <c r="J115" s="221"/>
      <c r="K115" s="221"/>
      <c r="L115" s="221"/>
      <c r="M115" s="221"/>
      <c r="N115" s="221"/>
      <c r="O115" s="221"/>
      <c r="P115" s="257"/>
      <c r="Q115" s="374"/>
      <c r="R115" s="886"/>
      <c r="S115" s="852"/>
      <c r="T115" s="852"/>
      <c r="U115" s="853"/>
      <c r="V115" s="886"/>
      <c r="W115" s="852"/>
      <c r="X115" s="852"/>
      <c r="Y115" s="853"/>
      <c r="Z115" s="854">
        <f t="shared" si="0"/>
        <v>0</v>
      </c>
      <c r="AA115" s="852"/>
      <c r="AB115" s="852"/>
      <c r="AC115" s="853"/>
      <c r="AD115" s="365"/>
      <c r="AE115" s="317"/>
      <c r="AF115" s="317"/>
      <c r="AG115" s="347"/>
      <c r="AH115" s="374"/>
      <c r="AI115" s="886"/>
      <c r="AJ115" s="852"/>
      <c r="AK115" s="852"/>
      <c r="AL115" s="853"/>
      <c r="AM115" s="886"/>
      <c r="AN115" s="852"/>
      <c r="AO115" s="852"/>
      <c r="AP115" s="853"/>
      <c r="AQ115" s="854">
        <f t="shared" si="11"/>
        <v>0</v>
      </c>
      <c r="AR115" s="852"/>
      <c r="AS115" s="852"/>
      <c r="AT115" s="853"/>
      <c r="AU115" s="365"/>
      <c r="AV115" s="317"/>
      <c r="AW115" s="317"/>
      <c r="AX115" s="347"/>
      <c r="AY115" s="374"/>
      <c r="AZ115" s="328"/>
      <c r="BA115" s="221"/>
      <c r="BB115" s="221"/>
      <c r="BC115" s="221"/>
      <c r="BD115" s="221"/>
      <c r="BE115" s="221"/>
      <c r="BF115" s="221"/>
      <c r="BG115" s="221"/>
      <c r="BH115" s="221"/>
      <c r="BI115" s="221"/>
      <c r="BJ115" s="221"/>
      <c r="BK115" s="221"/>
      <c r="BL115" s="221"/>
      <c r="BM115" s="221"/>
      <c r="BN115" s="221"/>
      <c r="BO115" s="257"/>
      <c r="BP115" s="374"/>
      <c r="BQ115" s="886"/>
      <c r="BR115" s="852"/>
      <c r="BS115" s="852"/>
      <c r="BT115" s="853"/>
      <c r="BU115" s="886"/>
      <c r="BV115" s="852"/>
      <c r="BW115" s="852"/>
      <c r="BX115" s="853"/>
      <c r="BY115" s="854" t="e">
        <f t="shared" si="12"/>
        <v>#DIV/0!</v>
      </c>
      <c r="BZ115" s="852"/>
      <c r="CA115" s="852"/>
      <c r="CB115" s="852"/>
      <c r="CC115" s="368"/>
      <c r="CD115" s="316"/>
      <c r="CE115" s="316"/>
      <c r="CF115" s="369"/>
      <c r="CG115" s="374"/>
      <c r="CH115" s="886"/>
      <c r="CI115" s="852"/>
      <c r="CJ115" s="852"/>
      <c r="CK115" s="853"/>
      <c r="CL115" s="886"/>
      <c r="CM115" s="852"/>
      <c r="CN115" s="852"/>
      <c r="CO115" s="853"/>
      <c r="CP115" s="854" t="e">
        <f t="shared" si="13"/>
        <v>#DIV/0!</v>
      </c>
      <c r="CQ115" s="852"/>
      <c r="CR115" s="852"/>
      <c r="CS115" s="852"/>
      <c r="CT115" s="368"/>
      <c r="CU115" s="316"/>
      <c r="CV115" s="316"/>
      <c r="CW115" s="369"/>
      <c r="CX115" s="374"/>
      <c r="CY115" s="328"/>
      <c r="CZ115" s="221"/>
      <c r="DA115" s="221"/>
      <c r="DB115" s="221"/>
      <c r="DC115" s="221"/>
      <c r="DD115" s="221"/>
      <c r="DE115" s="221"/>
      <c r="DF115" s="221"/>
      <c r="DG115" s="221"/>
      <c r="DH115" s="221"/>
      <c r="DI115" s="221"/>
      <c r="DJ115" s="221"/>
      <c r="DK115" s="221"/>
      <c r="DL115" s="221"/>
      <c r="DM115" s="221"/>
      <c r="DN115" s="257"/>
      <c r="DO115" s="374"/>
      <c r="DP115" s="886"/>
      <c r="DQ115" s="852"/>
      <c r="DR115" s="852"/>
      <c r="DS115" s="853"/>
      <c r="DT115" s="886"/>
      <c r="DU115" s="852"/>
      <c r="DV115" s="852"/>
      <c r="DW115" s="853"/>
      <c r="DX115" s="854" t="e">
        <f t="shared" si="14"/>
        <v>#DIV/0!</v>
      </c>
      <c r="DY115" s="852"/>
      <c r="DZ115" s="852"/>
      <c r="EA115" s="852"/>
      <c r="EB115" s="368"/>
      <c r="EC115" s="316"/>
      <c r="ED115" s="316"/>
      <c r="EE115" s="369"/>
      <c r="EF115" s="374"/>
      <c r="EG115" s="886"/>
      <c r="EH115" s="852"/>
      <c r="EI115" s="852"/>
      <c r="EJ115" s="853"/>
      <c r="EK115" s="886"/>
      <c r="EL115" s="852"/>
      <c r="EM115" s="852"/>
      <c r="EN115" s="853"/>
      <c r="EO115" s="854" t="e">
        <f t="shared" si="15"/>
        <v>#DIV/0!</v>
      </c>
      <c r="EP115" s="852"/>
      <c r="EQ115" s="852"/>
      <c r="ER115" s="852"/>
      <c r="ES115" s="368"/>
      <c r="ET115" s="316"/>
      <c r="EU115" s="316"/>
      <c r="EV115" s="369"/>
      <c r="EW115" s="374"/>
    </row>
    <row r="116" spans="1:153" s="124" customFormat="1" ht="12.75" customHeight="1" thickBot="1" x14ac:dyDescent="0.25">
      <c r="A116" s="328"/>
      <c r="B116" s="221"/>
      <c r="C116" s="221"/>
      <c r="D116" s="221"/>
      <c r="E116" s="221"/>
      <c r="F116" s="221"/>
      <c r="G116" s="221"/>
      <c r="H116" s="221"/>
      <c r="I116" s="221"/>
      <c r="J116" s="221"/>
      <c r="K116" s="221"/>
      <c r="L116" s="221"/>
      <c r="M116" s="221"/>
      <c r="N116" s="221"/>
      <c r="O116" s="221"/>
      <c r="P116" s="257"/>
      <c r="Q116" s="374"/>
      <c r="R116" s="886"/>
      <c r="S116" s="852"/>
      <c r="T116" s="852"/>
      <c r="U116" s="853"/>
      <c r="V116" s="886"/>
      <c r="W116" s="852"/>
      <c r="X116" s="852"/>
      <c r="Y116" s="853"/>
      <c r="Z116" s="854">
        <f t="shared" si="0"/>
        <v>0</v>
      </c>
      <c r="AA116" s="852"/>
      <c r="AB116" s="852"/>
      <c r="AC116" s="853"/>
      <c r="AD116" s="365"/>
      <c r="AE116" s="317"/>
      <c r="AF116" s="317"/>
      <c r="AG116" s="347"/>
      <c r="AH116" s="374"/>
      <c r="AI116" s="886"/>
      <c r="AJ116" s="852"/>
      <c r="AK116" s="852"/>
      <c r="AL116" s="853"/>
      <c r="AM116" s="886"/>
      <c r="AN116" s="852"/>
      <c r="AO116" s="852"/>
      <c r="AP116" s="853"/>
      <c r="AQ116" s="854">
        <f t="shared" si="11"/>
        <v>0</v>
      </c>
      <c r="AR116" s="852"/>
      <c r="AS116" s="852"/>
      <c r="AT116" s="853"/>
      <c r="AU116" s="365"/>
      <c r="AV116" s="317"/>
      <c r="AW116" s="317"/>
      <c r="AX116" s="347"/>
      <c r="AY116" s="374"/>
      <c r="AZ116" s="328"/>
      <c r="BA116" s="221"/>
      <c r="BB116" s="221"/>
      <c r="BC116" s="221"/>
      <c r="BD116" s="221"/>
      <c r="BE116" s="221"/>
      <c r="BF116" s="221"/>
      <c r="BG116" s="221"/>
      <c r="BH116" s="221"/>
      <c r="BI116" s="221"/>
      <c r="BJ116" s="221"/>
      <c r="BK116" s="221"/>
      <c r="BL116" s="221"/>
      <c r="BM116" s="221"/>
      <c r="BN116" s="221"/>
      <c r="BO116" s="257"/>
      <c r="BP116" s="374"/>
      <c r="BQ116" s="886"/>
      <c r="BR116" s="852"/>
      <c r="BS116" s="852"/>
      <c r="BT116" s="853"/>
      <c r="BU116" s="886"/>
      <c r="BV116" s="852"/>
      <c r="BW116" s="852"/>
      <c r="BX116" s="853"/>
      <c r="BY116" s="854" t="e">
        <f t="shared" si="12"/>
        <v>#DIV/0!</v>
      </c>
      <c r="BZ116" s="852"/>
      <c r="CA116" s="852"/>
      <c r="CB116" s="852"/>
      <c r="CC116" s="368"/>
      <c r="CD116" s="316"/>
      <c r="CE116" s="316"/>
      <c r="CF116" s="369"/>
      <c r="CG116" s="374"/>
      <c r="CH116" s="886"/>
      <c r="CI116" s="852"/>
      <c r="CJ116" s="852"/>
      <c r="CK116" s="853"/>
      <c r="CL116" s="886"/>
      <c r="CM116" s="852"/>
      <c r="CN116" s="852"/>
      <c r="CO116" s="853"/>
      <c r="CP116" s="854" t="e">
        <f t="shared" si="13"/>
        <v>#DIV/0!</v>
      </c>
      <c r="CQ116" s="852"/>
      <c r="CR116" s="852"/>
      <c r="CS116" s="852"/>
      <c r="CT116" s="368"/>
      <c r="CU116" s="316"/>
      <c r="CV116" s="316"/>
      <c r="CW116" s="369"/>
      <c r="CX116" s="374"/>
      <c r="CY116" s="328"/>
      <c r="CZ116" s="221"/>
      <c r="DA116" s="221"/>
      <c r="DB116" s="221"/>
      <c r="DC116" s="221"/>
      <c r="DD116" s="221"/>
      <c r="DE116" s="221"/>
      <c r="DF116" s="221"/>
      <c r="DG116" s="221"/>
      <c r="DH116" s="221"/>
      <c r="DI116" s="221"/>
      <c r="DJ116" s="221"/>
      <c r="DK116" s="221"/>
      <c r="DL116" s="221"/>
      <c r="DM116" s="221"/>
      <c r="DN116" s="257"/>
      <c r="DO116" s="374"/>
      <c r="DP116" s="886"/>
      <c r="DQ116" s="852"/>
      <c r="DR116" s="852"/>
      <c r="DS116" s="853"/>
      <c r="DT116" s="886"/>
      <c r="DU116" s="852"/>
      <c r="DV116" s="852"/>
      <c r="DW116" s="853"/>
      <c r="DX116" s="854" t="e">
        <f t="shared" si="14"/>
        <v>#DIV/0!</v>
      </c>
      <c r="DY116" s="852"/>
      <c r="DZ116" s="852"/>
      <c r="EA116" s="852"/>
      <c r="EB116" s="368"/>
      <c r="EC116" s="316"/>
      <c r="ED116" s="316"/>
      <c r="EE116" s="369"/>
      <c r="EF116" s="374"/>
      <c r="EG116" s="886"/>
      <c r="EH116" s="852"/>
      <c r="EI116" s="852"/>
      <c r="EJ116" s="853"/>
      <c r="EK116" s="886"/>
      <c r="EL116" s="852"/>
      <c r="EM116" s="852"/>
      <c r="EN116" s="853"/>
      <c r="EO116" s="854" t="e">
        <f t="shared" si="15"/>
        <v>#DIV/0!</v>
      </c>
      <c r="EP116" s="852"/>
      <c r="EQ116" s="852"/>
      <c r="ER116" s="852"/>
      <c r="ES116" s="368"/>
      <c r="ET116" s="316"/>
      <c r="EU116" s="316"/>
      <c r="EV116" s="369"/>
      <c r="EW116" s="374"/>
    </row>
    <row r="117" spans="1:153" s="124" customFormat="1" ht="12.75" customHeight="1" thickBot="1" x14ac:dyDescent="0.25">
      <c r="A117" s="328"/>
      <c r="B117" s="221"/>
      <c r="C117" s="221"/>
      <c r="D117" s="221"/>
      <c r="E117" s="221"/>
      <c r="F117" s="221"/>
      <c r="G117" s="221"/>
      <c r="H117" s="221"/>
      <c r="I117" s="221"/>
      <c r="J117" s="221"/>
      <c r="K117" s="221"/>
      <c r="L117" s="221"/>
      <c r="M117" s="221"/>
      <c r="N117" s="221"/>
      <c r="O117" s="221"/>
      <c r="P117" s="257"/>
      <c r="Q117" s="374"/>
      <c r="R117" s="886"/>
      <c r="S117" s="852"/>
      <c r="T117" s="852"/>
      <c r="U117" s="853"/>
      <c r="V117" s="886"/>
      <c r="W117" s="852"/>
      <c r="X117" s="852"/>
      <c r="Y117" s="853"/>
      <c r="Z117" s="854">
        <f t="shared" si="0"/>
        <v>0</v>
      </c>
      <c r="AA117" s="852"/>
      <c r="AB117" s="852"/>
      <c r="AC117" s="853"/>
      <c r="AD117" s="365"/>
      <c r="AE117" s="317"/>
      <c r="AF117" s="317"/>
      <c r="AG117" s="347"/>
      <c r="AH117" s="374"/>
      <c r="AI117" s="886"/>
      <c r="AJ117" s="852"/>
      <c r="AK117" s="852"/>
      <c r="AL117" s="853"/>
      <c r="AM117" s="886"/>
      <c r="AN117" s="852"/>
      <c r="AO117" s="852"/>
      <c r="AP117" s="853"/>
      <c r="AQ117" s="854">
        <f t="shared" si="11"/>
        <v>0</v>
      </c>
      <c r="AR117" s="852"/>
      <c r="AS117" s="852"/>
      <c r="AT117" s="853"/>
      <c r="AU117" s="365"/>
      <c r="AV117" s="317"/>
      <c r="AW117" s="317"/>
      <c r="AX117" s="347"/>
      <c r="AY117" s="374"/>
      <c r="AZ117" s="328"/>
      <c r="BA117" s="221"/>
      <c r="BB117" s="221"/>
      <c r="BC117" s="221"/>
      <c r="BD117" s="221"/>
      <c r="BE117" s="221"/>
      <c r="BF117" s="221"/>
      <c r="BG117" s="221"/>
      <c r="BH117" s="221"/>
      <c r="BI117" s="221"/>
      <c r="BJ117" s="221"/>
      <c r="BK117" s="221"/>
      <c r="BL117" s="221"/>
      <c r="BM117" s="221"/>
      <c r="BN117" s="221"/>
      <c r="BO117" s="257"/>
      <c r="BP117" s="374"/>
      <c r="BQ117" s="886"/>
      <c r="BR117" s="852"/>
      <c r="BS117" s="852"/>
      <c r="BT117" s="853"/>
      <c r="BU117" s="886"/>
      <c r="BV117" s="852"/>
      <c r="BW117" s="852"/>
      <c r="BX117" s="853"/>
      <c r="BY117" s="854" t="e">
        <f t="shared" si="12"/>
        <v>#DIV/0!</v>
      </c>
      <c r="BZ117" s="852"/>
      <c r="CA117" s="852"/>
      <c r="CB117" s="852"/>
      <c r="CC117" s="368"/>
      <c r="CD117" s="316"/>
      <c r="CE117" s="316"/>
      <c r="CF117" s="369"/>
      <c r="CG117" s="374"/>
      <c r="CH117" s="886"/>
      <c r="CI117" s="852"/>
      <c r="CJ117" s="852"/>
      <c r="CK117" s="853"/>
      <c r="CL117" s="886"/>
      <c r="CM117" s="852"/>
      <c r="CN117" s="852"/>
      <c r="CO117" s="853"/>
      <c r="CP117" s="854" t="e">
        <f t="shared" si="13"/>
        <v>#DIV/0!</v>
      </c>
      <c r="CQ117" s="852"/>
      <c r="CR117" s="852"/>
      <c r="CS117" s="852"/>
      <c r="CT117" s="368"/>
      <c r="CU117" s="316"/>
      <c r="CV117" s="316"/>
      <c r="CW117" s="369"/>
      <c r="CX117" s="374"/>
      <c r="CY117" s="328"/>
      <c r="CZ117" s="221"/>
      <c r="DA117" s="221"/>
      <c r="DB117" s="221"/>
      <c r="DC117" s="221"/>
      <c r="DD117" s="221"/>
      <c r="DE117" s="221"/>
      <c r="DF117" s="221"/>
      <c r="DG117" s="221"/>
      <c r="DH117" s="221"/>
      <c r="DI117" s="221"/>
      <c r="DJ117" s="221"/>
      <c r="DK117" s="221"/>
      <c r="DL117" s="221"/>
      <c r="DM117" s="221"/>
      <c r="DN117" s="257"/>
      <c r="DO117" s="374"/>
      <c r="DP117" s="886"/>
      <c r="DQ117" s="852"/>
      <c r="DR117" s="852"/>
      <c r="DS117" s="853"/>
      <c r="DT117" s="886"/>
      <c r="DU117" s="852"/>
      <c r="DV117" s="852"/>
      <c r="DW117" s="853"/>
      <c r="DX117" s="854" t="e">
        <f t="shared" si="14"/>
        <v>#DIV/0!</v>
      </c>
      <c r="DY117" s="852"/>
      <c r="DZ117" s="852"/>
      <c r="EA117" s="852"/>
      <c r="EB117" s="368"/>
      <c r="EC117" s="316"/>
      <c r="ED117" s="316"/>
      <c r="EE117" s="369"/>
      <c r="EF117" s="374"/>
      <c r="EG117" s="886"/>
      <c r="EH117" s="852"/>
      <c r="EI117" s="852"/>
      <c r="EJ117" s="853"/>
      <c r="EK117" s="886"/>
      <c r="EL117" s="852"/>
      <c r="EM117" s="852"/>
      <c r="EN117" s="853"/>
      <c r="EO117" s="854" t="e">
        <f t="shared" si="15"/>
        <v>#DIV/0!</v>
      </c>
      <c r="EP117" s="852"/>
      <c r="EQ117" s="852"/>
      <c r="ER117" s="852"/>
      <c r="ES117" s="368"/>
      <c r="ET117" s="316"/>
      <c r="EU117" s="316"/>
      <c r="EV117" s="369"/>
      <c r="EW117" s="374"/>
    </row>
    <row r="118" spans="1:153" s="124" customFormat="1" ht="12.75" customHeight="1" thickBot="1" x14ac:dyDescent="0.25">
      <c r="A118" s="328"/>
      <c r="B118" s="221"/>
      <c r="C118" s="221"/>
      <c r="D118" s="221"/>
      <c r="E118" s="221"/>
      <c r="F118" s="221"/>
      <c r="G118" s="221"/>
      <c r="H118" s="221"/>
      <c r="I118" s="221"/>
      <c r="J118" s="221"/>
      <c r="K118" s="221"/>
      <c r="L118" s="221"/>
      <c r="M118" s="221"/>
      <c r="N118" s="221"/>
      <c r="O118" s="221"/>
      <c r="P118" s="257"/>
      <c r="Q118" s="374"/>
      <c r="R118" s="886"/>
      <c r="S118" s="852"/>
      <c r="T118" s="852"/>
      <c r="U118" s="853"/>
      <c r="V118" s="886"/>
      <c r="W118" s="852"/>
      <c r="X118" s="852"/>
      <c r="Y118" s="853"/>
      <c r="Z118" s="854">
        <f t="shared" si="0"/>
        <v>0</v>
      </c>
      <c r="AA118" s="852"/>
      <c r="AB118" s="852"/>
      <c r="AC118" s="853"/>
      <c r="AD118" s="365"/>
      <c r="AE118" s="317"/>
      <c r="AF118" s="317"/>
      <c r="AG118" s="347"/>
      <c r="AH118" s="374"/>
      <c r="AI118" s="886"/>
      <c r="AJ118" s="852"/>
      <c r="AK118" s="852"/>
      <c r="AL118" s="853"/>
      <c r="AM118" s="886"/>
      <c r="AN118" s="852"/>
      <c r="AO118" s="852"/>
      <c r="AP118" s="853"/>
      <c r="AQ118" s="854">
        <f t="shared" si="11"/>
        <v>0</v>
      </c>
      <c r="AR118" s="852"/>
      <c r="AS118" s="852"/>
      <c r="AT118" s="853"/>
      <c r="AU118" s="365"/>
      <c r="AV118" s="317"/>
      <c r="AW118" s="317"/>
      <c r="AX118" s="347"/>
      <c r="AY118" s="374"/>
      <c r="AZ118" s="328"/>
      <c r="BA118" s="221"/>
      <c r="BB118" s="221"/>
      <c r="BC118" s="221"/>
      <c r="BD118" s="221"/>
      <c r="BE118" s="221"/>
      <c r="BF118" s="221"/>
      <c r="BG118" s="221"/>
      <c r="BH118" s="221"/>
      <c r="BI118" s="221"/>
      <c r="BJ118" s="221"/>
      <c r="BK118" s="221"/>
      <c r="BL118" s="221"/>
      <c r="BM118" s="221"/>
      <c r="BN118" s="221"/>
      <c r="BO118" s="257"/>
      <c r="BP118" s="374"/>
      <c r="BQ118" s="886"/>
      <c r="BR118" s="852"/>
      <c r="BS118" s="852"/>
      <c r="BT118" s="853"/>
      <c r="BU118" s="886"/>
      <c r="BV118" s="852"/>
      <c r="BW118" s="852"/>
      <c r="BX118" s="853"/>
      <c r="BY118" s="854" t="e">
        <f t="shared" si="12"/>
        <v>#DIV/0!</v>
      </c>
      <c r="BZ118" s="852"/>
      <c r="CA118" s="852"/>
      <c r="CB118" s="852"/>
      <c r="CC118" s="368"/>
      <c r="CD118" s="316"/>
      <c r="CE118" s="316"/>
      <c r="CF118" s="369"/>
      <c r="CG118" s="374"/>
      <c r="CH118" s="886"/>
      <c r="CI118" s="852"/>
      <c r="CJ118" s="852"/>
      <c r="CK118" s="853"/>
      <c r="CL118" s="886"/>
      <c r="CM118" s="852"/>
      <c r="CN118" s="852"/>
      <c r="CO118" s="853"/>
      <c r="CP118" s="854" t="e">
        <f t="shared" si="13"/>
        <v>#DIV/0!</v>
      </c>
      <c r="CQ118" s="852"/>
      <c r="CR118" s="852"/>
      <c r="CS118" s="852"/>
      <c r="CT118" s="368"/>
      <c r="CU118" s="316"/>
      <c r="CV118" s="316"/>
      <c r="CW118" s="369"/>
      <c r="CX118" s="374"/>
      <c r="CY118" s="328"/>
      <c r="CZ118" s="221"/>
      <c r="DA118" s="221"/>
      <c r="DB118" s="221"/>
      <c r="DC118" s="221"/>
      <c r="DD118" s="221"/>
      <c r="DE118" s="221"/>
      <c r="DF118" s="221"/>
      <c r="DG118" s="221"/>
      <c r="DH118" s="221"/>
      <c r="DI118" s="221"/>
      <c r="DJ118" s="221"/>
      <c r="DK118" s="221"/>
      <c r="DL118" s="221"/>
      <c r="DM118" s="221"/>
      <c r="DN118" s="257"/>
      <c r="DO118" s="374"/>
      <c r="DP118" s="886"/>
      <c r="DQ118" s="852"/>
      <c r="DR118" s="852"/>
      <c r="DS118" s="853"/>
      <c r="DT118" s="886"/>
      <c r="DU118" s="852"/>
      <c r="DV118" s="852"/>
      <c r="DW118" s="853"/>
      <c r="DX118" s="854" t="e">
        <f t="shared" si="14"/>
        <v>#DIV/0!</v>
      </c>
      <c r="DY118" s="852"/>
      <c r="DZ118" s="852"/>
      <c r="EA118" s="852"/>
      <c r="EB118" s="368"/>
      <c r="EC118" s="316"/>
      <c r="ED118" s="316"/>
      <c r="EE118" s="369"/>
      <c r="EF118" s="374"/>
      <c r="EG118" s="886"/>
      <c r="EH118" s="852"/>
      <c r="EI118" s="852"/>
      <c r="EJ118" s="853"/>
      <c r="EK118" s="886"/>
      <c r="EL118" s="852"/>
      <c r="EM118" s="852"/>
      <c r="EN118" s="853"/>
      <c r="EO118" s="854" t="e">
        <f t="shared" si="15"/>
        <v>#DIV/0!</v>
      </c>
      <c r="EP118" s="852"/>
      <c r="EQ118" s="852"/>
      <c r="ER118" s="852"/>
      <c r="ES118" s="368"/>
      <c r="ET118" s="316"/>
      <c r="EU118" s="316"/>
      <c r="EV118" s="369"/>
      <c r="EW118" s="374"/>
    </row>
    <row r="119" spans="1:153" s="124" customFormat="1" ht="12.75" customHeight="1" thickBot="1" x14ac:dyDescent="0.25">
      <c r="A119" s="328"/>
      <c r="B119" s="221"/>
      <c r="C119" s="221"/>
      <c r="D119" s="221"/>
      <c r="E119" s="221"/>
      <c r="F119" s="221"/>
      <c r="G119" s="221"/>
      <c r="H119" s="221"/>
      <c r="I119" s="221"/>
      <c r="J119" s="221"/>
      <c r="K119" s="221"/>
      <c r="L119" s="221"/>
      <c r="M119" s="221"/>
      <c r="N119" s="221"/>
      <c r="O119" s="221"/>
      <c r="P119" s="257"/>
      <c r="Q119" s="374"/>
      <c r="R119" s="886"/>
      <c r="S119" s="852"/>
      <c r="T119" s="852"/>
      <c r="U119" s="853"/>
      <c r="V119" s="886"/>
      <c r="W119" s="852"/>
      <c r="X119" s="852"/>
      <c r="Y119" s="853"/>
      <c r="Z119" s="854">
        <f t="shared" si="0"/>
        <v>0</v>
      </c>
      <c r="AA119" s="852"/>
      <c r="AB119" s="852"/>
      <c r="AC119" s="853"/>
      <c r="AD119" s="365"/>
      <c r="AE119" s="317"/>
      <c r="AF119" s="317"/>
      <c r="AG119" s="347"/>
      <c r="AH119" s="374"/>
      <c r="AI119" s="886"/>
      <c r="AJ119" s="852"/>
      <c r="AK119" s="852"/>
      <c r="AL119" s="853"/>
      <c r="AM119" s="886"/>
      <c r="AN119" s="852"/>
      <c r="AO119" s="852"/>
      <c r="AP119" s="853"/>
      <c r="AQ119" s="854">
        <f t="shared" si="11"/>
        <v>0</v>
      </c>
      <c r="AR119" s="852"/>
      <c r="AS119" s="852"/>
      <c r="AT119" s="853"/>
      <c r="AU119" s="365"/>
      <c r="AV119" s="317"/>
      <c r="AW119" s="317"/>
      <c r="AX119" s="347"/>
      <c r="AY119" s="374"/>
      <c r="AZ119" s="328"/>
      <c r="BA119" s="221"/>
      <c r="BB119" s="221"/>
      <c r="BC119" s="221"/>
      <c r="BD119" s="221"/>
      <c r="BE119" s="221"/>
      <c r="BF119" s="221"/>
      <c r="BG119" s="221"/>
      <c r="BH119" s="221"/>
      <c r="BI119" s="221"/>
      <c r="BJ119" s="221"/>
      <c r="BK119" s="221"/>
      <c r="BL119" s="221"/>
      <c r="BM119" s="221"/>
      <c r="BN119" s="221"/>
      <c r="BO119" s="257"/>
      <c r="BP119" s="374"/>
      <c r="BQ119" s="886"/>
      <c r="BR119" s="852"/>
      <c r="BS119" s="852"/>
      <c r="BT119" s="853"/>
      <c r="BU119" s="886"/>
      <c r="BV119" s="852"/>
      <c r="BW119" s="852"/>
      <c r="BX119" s="853"/>
      <c r="BY119" s="854" t="e">
        <f t="shared" si="12"/>
        <v>#DIV/0!</v>
      </c>
      <c r="BZ119" s="852"/>
      <c r="CA119" s="852"/>
      <c r="CB119" s="852"/>
      <c r="CC119" s="368"/>
      <c r="CD119" s="316"/>
      <c r="CE119" s="316"/>
      <c r="CF119" s="369"/>
      <c r="CG119" s="374"/>
      <c r="CH119" s="886"/>
      <c r="CI119" s="852"/>
      <c r="CJ119" s="852"/>
      <c r="CK119" s="853"/>
      <c r="CL119" s="886"/>
      <c r="CM119" s="852"/>
      <c r="CN119" s="852"/>
      <c r="CO119" s="853"/>
      <c r="CP119" s="854" t="e">
        <f t="shared" si="13"/>
        <v>#DIV/0!</v>
      </c>
      <c r="CQ119" s="852"/>
      <c r="CR119" s="852"/>
      <c r="CS119" s="852"/>
      <c r="CT119" s="368"/>
      <c r="CU119" s="316"/>
      <c r="CV119" s="316"/>
      <c r="CW119" s="369"/>
      <c r="CX119" s="374"/>
      <c r="CY119" s="328"/>
      <c r="CZ119" s="221"/>
      <c r="DA119" s="221"/>
      <c r="DB119" s="221"/>
      <c r="DC119" s="221"/>
      <c r="DD119" s="221"/>
      <c r="DE119" s="221"/>
      <c r="DF119" s="221"/>
      <c r="DG119" s="221"/>
      <c r="DH119" s="221"/>
      <c r="DI119" s="221"/>
      <c r="DJ119" s="221"/>
      <c r="DK119" s="221"/>
      <c r="DL119" s="221"/>
      <c r="DM119" s="221"/>
      <c r="DN119" s="257"/>
      <c r="DO119" s="374"/>
      <c r="DP119" s="886"/>
      <c r="DQ119" s="852"/>
      <c r="DR119" s="852"/>
      <c r="DS119" s="853"/>
      <c r="DT119" s="886"/>
      <c r="DU119" s="852"/>
      <c r="DV119" s="852"/>
      <c r="DW119" s="853"/>
      <c r="DX119" s="854" t="e">
        <f t="shared" si="14"/>
        <v>#DIV/0!</v>
      </c>
      <c r="DY119" s="852"/>
      <c r="DZ119" s="852"/>
      <c r="EA119" s="852"/>
      <c r="EB119" s="368"/>
      <c r="EC119" s="316"/>
      <c r="ED119" s="316"/>
      <c r="EE119" s="369"/>
      <c r="EF119" s="374"/>
      <c r="EG119" s="886"/>
      <c r="EH119" s="852"/>
      <c r="EI119" s="852"/>
      <c r="EJ119" s="853"/>
      <c r="EK119" s="886"/>
      <c r="EL119" s="852"/>
      <c r="EM119" s="852"/>
      <c r="EN119" s="853"/>
      <c r="EO119" s="854" t="e">
        <f t="shared" si="15"/>
        <v>#DIV/0!</v>
      </c>
      <c r="EP119" s="852"/>
      <c r="EQ119" s="852"/>
      <c r="ER119" s="852"/>
      <c r="ES119" s="368"/>
      <c r="ET119" s="316"/>
      <c r="EU119" s="316"/>
      <c r="EV119" s="369"/>
      <c r="EW119" s="374"/>
    </row>
    <row r="120" spans="1:153" s="124" customFormat="1" ht="12.75" customHeight="1" thickBot="1" x14ac:dyDescent="0.25">
      <c r="A120" s="328"/>
      <c r="B120" s="221"/>
      <c r="C120" s="221"/>
      <c r="D120" s="221"/>
      <c r="E120" s="221"/>
      <c r="F120" s="221"/>
      <c r="G120" s="221"/>
      <c r="H120" s="221"/>
      <c r="I120" s="221"/>
      <c r="J120" s="221"/>
      <c r="K120" s="221"/>
      <c r="L120" s="221"/>
      <c r="M120" s="221"/>
      <c r="N120" s="221"/>
      <c r="O120" s="221"/>
      <c r="P120" s="257"/>
      <c r="Q120" s="374"/>
      <c r="R120" s="886"/>
      <c r="S120" s="852"/>
      <c r="T120" s="852"/>
      <c r="U120" s="853"/>
      <c r="V120" s="886"/>
      <c r="W120" s="852"/>
      <c r="X120" s="852"/>
      <c r="Y120" s="853"/>
      <c r="Z120" s="854">
        <f t="shared" si="0"/>
        <v>0</v>
      </c>
      <c r="AA120" s="852"/>
      <c r="AB120" s="852"/>
      <c r="AC120" s="853"/>
      <c r="AD120" s="365"/>
      <c r="AE120" s="317"/>
      <c r="AF120" s="317"/>
      <c r="AG120" s="347"/>
      <c r="AH120" s="374"/>
      <c r="AI120" s="886"/>
      <c r="AJ120" s="852"/>
      <c r="AK120" s="852"/>
      <c r="AL120" s="853"/>
      <c r="AM120" s="886"/>
      <c r="AN120" s="852"/>
      <c r="AO120" s="852"/>
      <c r="AP120" s="853"/>
      <c r="AQ120" s="854">
        <f t="shared" si="11"/>
        <v>0</v>
      </c>
      <c r="AR120" s="852"/>
      <c r="AS120" s="852"/>
      <c r="AT120" s="853"/>
      <c r="AU120" s="365"/>
      <c r="AV120" s="317"/>
      <c r="AW120" s="317"/>
      <c r="AX120" s="347"/>
      <c r="AY120" s="374"/>
      <c r="AZ120" s="328"/>
      <c r="BA120" s="221"/>
      <c r="BB120" s="221"/>
      <c r="BC120" s="221"/>
      <c r="BD120" s="221"/>
      <c r="BE120" s="221"/>
      <c r="BF120" s="221"/>
      <c r="BG120" s="221"/>
      <c r="BH120" s="221"/>
      <c r="BI120" s="221"/>
      <c r="BJ120" s="221"/>
      <c r="BK120" s="221"/>
      <c r="BL120" s="221"/>
      <c r="BM120" s="221"/>
      <c r="BN120" s="221"/>
      <c r="BO120" s="257"/>
      <c r="BP120" s="374"/>
      <c r="BQ120" s="886"/>
      <c r="BR120" s="852"/>
      <c r="BS120" s="852"/>
      <c r="BT120" s="853"/>
      <c r="BU120" s="886"/>
      <c r="BV120" s="852"/>
      <c r="BW120" s="852"/>
      <c r="BX120" s="853"/>
      <c r="BY120" s="854" t="e">
        <f t="shared" si="12"/>
        <v>#DIV/0!</v>
      </c>
      <c r="BZ120" s="852"/>
      <c r="CA120" s="852"/>
      <c r="CB120" s="852"/>
      <c r="CC120" s="368"/>
      <c r="CD120" s="316"/>
      <c r="CE120" s="316"/>
      <c r="CF120" s="369"/>
      <c r="CG120" s="374"/>
      <c r="CH120" s="886"/>
      <c r="CI120" s="852"/>
      <c r="CJ120" s="852"/>
      <c r="CK120" s="853"/>
      <c r="CL120" s="886"/>
      <c r="CM120" s="852"/>
      <c r="CN120" s="852"/>
      <c r="CO120" s="853"/>
      <c r="CP120" s="854" t="e">
        <f t="shared" si="13"/>
        <v>#DIV/0!</v>
      </c>
      <c r="CQ120" s="852"/>
      <c r="CR120" s="852"/>
      <c r="CS120" s="852"/>
      <c r="CT120" s="368"/>
      <c r="CU120" s="316"/>
      <c r="CV120" s="316"/>
      <c r="CW120" s="369"/>
      <c r="CX120" s="374"/>
      <c r="CY120" s="328"/>
      <c r="CZ120" s="221"/>
      <c r="DA120" s="221"/>
      <c r="DB120" s="221"/>
      <c r="DC120" s="221"/>
      <c r="DD120" s="221"/>
      <c r="DE120" s="221"/>
      <c r="DF120" s="221"/>
      <c r="DG120" s="221"/>
      <c r="DH120" s="221"/>
      <c r="DI120" s="221"/>
      <c r="DJ120" s="221"/>
      <c r="DK120" s="221"/>
      <c r="DL120" s="221"/>
      <c r="DM120" s="221"/>
      <c r="DN120" s="257"/>
      <c r="DO120" s="374"/>
      <c r="DP120" s="886"/>
      <c r="DQ120" s="852"/>
      <c r="DR120" s="852"/>
      <c r="DS120" s="853"/>
      <c r="DT120" s="886"/>
      <c r="DU120" s="852"/>
      <c r="DV120" s="852"/>
      <c r="DW120" s="853"/>
      <c r="DX120" s="854" t="e">
        <f t="shared" si="14"/>
        <v>#DIV/0!</v>
      </c>
      <c r="DY120" s="852"/>
      <c r="DZ120" s="852"/>
      <c r="EA120" s="852"/>
      <c r="EB120" s="368"/>
      <c r="EC120" s="316"/>
      <c r="ED120" s="316"/>
      <c r="EE120" s="369"/>
      <c r="EF120" s="374"/>
      <c r="EG120" s="886"/>
      <c r="EH120" s="852"/>
      <c r="EI120" s="852"/>
      <c r="EJ120" s="853"/>
      <c r="EK120" s="886"/>
      <c r="EL120" s="852"/>
      <c r="EM120" s="852"/>
      <c r="EN120" s="853"/>
      <c r="EO120" s="854" t="e">
        <f t="shared" si="15"/>
        <v>#DIV/0!</v>
      </c>
      <c r="EP120" s="852"/>
      <c r="EQ120" s="852"/>
      <c r="ER120" s="852"/>
      <c r="ES120" s="368"/>
      <c r="ET120" s="316"/>
      <c r="EU120" s="316"/>
      <c r="EV120" s="369"/>
      <c r="EW120" s="374"/>
    </row>
    <row r="121" spans="1:153" s="124" customFormat="1" ht="12.75" customHeight="1" thickBot="1" x14ac:dyDescent="0.25">
      <c r="A121" s="328"/>
      <c r="B121" s="221"/>
      <c r="C121" s="221"/>
      <c r="D121" s="221"/>
      <c r="E121" s="221"/>
      <c r="F121" s="221"/>
      <c r="G121" s="221"/>
      <c r="H121" s="221"/>
      <c r="I121" s="221"/>
      <c r="J121" s="221"/>
      <c r="K121" s="221"/>
      <c r="L121" s="221"/>
      <c r="M121" s="221"/>
      <c r="N121" s="221"/>
      <c r="O121" s="221"/>
      <c r="P121" s="257"/>
      <c r="Q121" s="374"/>
      <c r="R121" s="886"/>
      <c r="S121" s="852"/>
      <c r="T121" s="852"/>
      <c r="U121" s="853"/>
      <c r="V121" s="886"/>
      <c r="W121" s="852"/>
      <c r="X121" s="852"/>
      <c r="Y121" s="853"/>
      <c r="Z121" s="854">
        <f t="shared" si="0"/>
        <v>0</v>
      </c>
      <c r="AA121" s="852"/>
      <c r="AB121" s="852"/>
      <c r="AC121" s="853"/>
      <c r="AD121" s="365"/>
      <c r="AE121" s="317"/>
      <c r="AF121" s="317"/>
      <c r="AG121" s="347"/>
      <c r="AH121" s="374"/>
      <c r="AI121" s="886"/>
      <c r="AJ121" s="852"/>
      <c r="AK121" s="852"/>
      <c r="AL121" s="853"/>
      <c r="AM121" s="886"/>
      <c r="AN121" s="852"/>
      <c r="AO121" s="852"/>
      <c r="AP121" s="853"/>
      <c r="AQ121" s="854">
        <f t="shared" si="11"/>
        <v>0</v>
      </c>
      <c r="AR121" s="852"/>
      <c r="AS121" s="852"/>
      <c r="AT121" s="853"/>
      <c r="AU121" s="365"/>
      <c r="AV121" s="317"/>
      <c r="AW121" s="317"/>
      <c r="AX121" s="347"/>
      <c r="AY121" s="374"/>
      <c r="AZ121" s="328"/>
      <c r="BA121" s="221"/>
      <c r="BB121" s="221"/>
      <c r="BC121" s="221"/>
      <c r="BD121" s="221"/>
      <c r="BE121" s="221"/>
      <c r="BF121" s="221"/>
      <c r="BG121" s="221"/>
      <c r="BH121" s="221"/>
      <c r="BI121" s="221"/>
      <c r="BJ121" s="221"/>
      <c r="BK121" s="221"/>
      <c r="BL121" s="221"/>
      <c r="BM121" s="221"/>
      <c r="BN121" s="221"/>
      <c r="BO121" s="257"/>
      <c r="BP121" s="374"/>
      <c r="BQ121" s="886"/>
      <c r="BR121" s="852"/>
      <c r="BS121" s="852"/>
      <c r="BT121" s="853"/>
      <c r="BU121" s="886"/>
      <c r="BV121" s="852"/>
      <c r="BW121" s="852"/>
      <c r="BX121" s="853"/>
      <c r="BY121" s="854" t="e">
        <f t="shared" si="12"/>
        <v>#DIV/0!</v>
      </c>
      <c r="BZ121" s="852"/>
      <c r="CA121" s="852"/>
      <c r="CB121" s="852"/>
      <c r="CC121" s="368"/>
      <c r="CD121" s="316"/>
      <c r="CE121" s="316"/>
      <c r="CF121" s="369"/>
      <c r="CG121" s="374"/>
      <c r="CH121" s="886"/>
      <c r="CI121" s="852"/>
      <c r="CJ121" s="852"/>
      <c r="CK121" s="853"/>
      <c r="CL121" s="886"/>
      <c r="CM121" s="852"/>
      <c r="CN121" s="852"/>
      <c r="CO121" s="853"/>
      <c r="CP121" s="854" t="e">
        <f t="shared" si="13"/>
        <v>#DIV/0!</v>
      </c>
      <c r="CQ121" s="852"/>
      <c r="CR121" s="852"/>
      <c r="CS121" s="852"/>
      <c r="CT121" s="368"/>
      <c r="CU121" s="316"/>
      <c r="CV121" s="316"/>
      <c r="CW121" s="369"/>
      <c r="CX121" s="374"/>
      <c r="CY121" s="328"/>
      <c r="CZ121" s="221"/>
      <c r="DA121" s="221"/>
      <c r="DB121" s="221"/>
      <c r="DC121" s="221"/>
      <c r="DD121" s="221"/>
      <c r="DE121" s="221"/>
      <c r="DF121" s="221"/>
      <c r="DG121" s="221"/>
      <c r="DH121" s="221"/>
      <c r="DI121" s="221"/>
      <c r="DJ121" s="221"/>
      <c r="DK121" s="221"/>
      <c r="DL121" s="221"/>
      <c r="DM121" s="221"/>
      <c r="DN121" s="257"/>
      <c r="DO121" s="374"/>
      <c r="DP121" s="886"/>
      <c r="DQ121" s="852"/>
      <c r="DR121" s="852"/>
      <c r="DS121" s="853"/>
      <c r="DT121" s="886"/>
      <c r="DU121" s="852"/>
      <c r="DV121" s="852"/>
      <c r="DW121" s="853"/>
      <c r="DX121" s="854" t="e">
        <f t="shared" si="14"/>
        <v>#DIV/0!</v>
      </c>
      <c r="DY121" s="852"/>
      <c r="DZ121" s="852"/>
      <c r="EA121" s="852"/>
      <c r="EB121" s="368"/>
      <c r="EC121" s="316"/>
      <c r="ED121" s="316"/>
      <c r="EE121" s="369"/>
      <c r="EF121" s="374"/>
      <c r="EG121" s="886"/>
      <c r="EH121" s="852"/>
      <c r="EI121" s="852"/>
      <c r="EJ121" s="853"/>
      <c r="EK121" s="886"/>
      <c r="EL121" s="852"/>
      <c r="EM121" s="852"/>
      <c r="EN121" s="853"/>
      <c r="EO121" s="854" t="e">
        <f t="shared" si="15"/>
        <v>#DIV/0!</v>
      </c>
      <c r="EP121" s="852"/>
      <c r="EQ121" s="852"/>
      <c r="ER121" s="852"/>
      <c r="ES121" s="368"/>
      <c r="ET121" s="316"/>
      <c r="EU121" s="316"/>
      <c r="EV121" s="369"/>
      <c r="EW121" s="374"/>
    </row>
    <row r="122" spans="1:153" s="124" customFormat="1" ht="12.75" customHeight="1" thickBot="1" x14ac:dyDescent="0.25">
      <c r="A122" s="328"/>
      <c r="B122" s="221"/>
      <c r="C122" s="221"/>
      <c r="D122" s="221"/>
      <c r="E122" s="221"/>
      <c r="F122" s="221"/>
      <c r="G122" s="221"/>
      <c r="H122" s="221"/>
      <c r="I122" s="221"/>
      <c r="J122" s="221"/>
      <c r="K122" s="221"/>
      <c r="L122" s="221"/>
      <c r="M122" s="221"/>
      <c r="N122" s="221"/>
      <c r="O122" s="221"/>
      <c r="P122" s="257"/>
      <c r="Q122" s="374"/>
      <c r="R122" s="886"/>
      <c r="S122" s="852"/>
      <c r="T122" s="852"/>
      <c r="U122" s="853"/>
      <c r="V122" s="886"/>
      <c r="W122" s="852"/>
      <c r="X122" s="852"/>
      <c r="Y122" s="853"/>
      <c r="Z122" s="854">
        <f t="shared" si="0"/>
        <v>0</v>
      </c>
      <c r="AA122" s="852"/>
      <c r="AB122" s="852"/>
      <c r="AC122" s="853"/>
      <c r="AD122" s="365"/>
      <c r="AE122" s="317"/>
      <c r="AF122" s="317"/>
      <c r="AG122" s="347"/>
      <c r="AH122" s="374"/>
      <c r="AI122" s="886"/>
      <c r="AJ122" s="852"/>
      <c r="AK122" s="852"/>
      <c r="AL122" s="853"/>
      <c r="AM122" s="886"/>
      <c r="AN122" s="852"/>
      <c r="AO122" s="852"/>
      <c r="AP122" s="853"/>
      <c r="AQ122" s="854">
        <f t="shared" si="11"/>
        <v>0</v>
      </c>
      <c r="AR122" s="852"/>
      <c r="AS122" s="852"/>
      <c r="AT122" s="853"/>
      <c r="AU122" s="365"/>
      <c r="AV122" s="317"/>
      <c r="AW122" s="317"/>
      <c r="AX122" s="347"/>
      <c r="AY122" s="374"/>
      <c r="AZ122" s="328"/>
      <c r="BA122" s="221"/>
      <c r="BB122" s="221"/>
      <c r="BC122" s="221"/>
      <c r="BD122" s="221"/>
      <c r="BE122" s="221"/>
      <c r="BF122" s="221"/>
      <c r="BG122" s="221"/>
      <c r="BH122" s="221"/>
      <c r="BI122" s="221"/>
      <c r="BJ122" s="221"/>
      <c r="BK122" s="221"/>
      <c r="BL122" s="221"/>
      <c r="BM122" s="221"/>
      <c r="BN122" s="221"/>
      <c r="BO122" s="257"/>
      <c r="BP122" s="374"/>
      <c r="BQ122" s="886"/>
      <c r="BR122" s="852"/>
      <c r="BS122" s="852"/>
      <c r="BT122" s="853"/>
      <c r="BU122" s="886"/>
      <c r="BV122" s="852"/>
      <c r="BW122" s="852"/>
      <c r="BX122" s="853"/>
      <c r="BY122" s="854" t="e">
        <f t="shared" si="12"/>
        <v>#DIV/0!</v>
      </c>
      <c r="BZ122" s="852"/>
      <c r="CA122" s="852"/>
      <c r="CB122" s="852"/>
      <c r="CC122" s="368"/>
      <c r="CD122" s="316"/>
      <c r="CE122" s="316"/>
      <c r="CF122" s="369"/>
      <c r="CG122" s="374"/>
      <c r="CH122" s="886"/>
      <c r="CI122" s="852"/>
      <c r="CJ122" s="852"/>
      <c r="CK122" s="853"/>
      <c r="CL122" s="886"/>
      <c r="CM122" s="852"/>
      <c r="CN122" s="852"/>
      <c r="CO122" s="853"/>
      <c r="CP122" s="854" t="e">
        <f t="shared" si="13"/>
        <v>#DIV/0!</v>
      </c>
      <c r="CQ122" s="852"/>
      <c r="CR122" s="852"/>
      <c r="CS122" s="852"/>
      <c r="CT122" s="368"/>
      <c r="CU122" s="316"/>
      <c r="CV122" s="316"/>
      <c r="CW122" s="369"/>
      <c r="CX122" s="374"/>
      <c r="CY122" s="328"/>
      <c r="CZ122" s="221"/>
      <c r="DA122" s="221"/>
      <c r="DB122" s="221"/>
      <c r="DC122" s="221"/>
      <c r="DD122" s="221"/>
      <c r="DE122" s="221"/>
      <c r="DF122" s="221"/>
      <c r="DG122" s="221"/>
      <c r="DH122" s="221"/>
      <c r="DI122" s="221"/>
      <c r="DJ122" s="221"/>
      <c r="DK122" s="221"/>
      <c r="DL122" s="221"/>
      <c r="DM122" s="221"/>
      <c r="DN122" s="257"/>
      <c r="DO122" s="374"/>
      <c r="DP122" s="886"/>
      <c r="DQ122" s="852"/>
      <c r="DR122" s="852"/>
      <c r="DS122" s="853"/>
      <c r="DT122" s="886"/>
      <c r="DU122" s="852"/>
      <c r="DV122" s="852"/>
      <c r="DW122" s="853"/>
      <c r="DX122" s="854" t="e">
        <f t="shared" si="14"/>
        <v>#DIV/0!</v>
      </c>
      <c r="DY122" s="852"/>
      <c r="DZ122" s="852"/>
      <c r="EA122" s="852"/>
      <c r="EB122" s="368"/>
      <c r="EC122" s="316"/>
      <c r="ED122" s="316"/>
      <c r="EE122" s="369"/>
      <c r="EF122" s="374"/>
      <c r="EG122" s="886"/>
      <c r="EH122" s="852"/>
      <c r="EI122" s="852"/>
      <c r="EJ122" s="853"/>
      <c r="EK122" s="886"/>
      <c r="EL122" s="852"/>
      <c r="EM122" s="852"/>
      <c r="EN122" s="853"/>
      <c r="EO122" s="854" t="e">
        <f t="shared" si="15"/>
        <v>#DIV/0!</v>
      </c>
      <c r="EP122" s="852"/>
      <c r="EQ122" s="852"/>
      <c r="ER122" s="852"/>
      <c r="ES122" s="368"/>
      <c r="ET122" s="316"/>
      <c r="EU122" s="316"/>
      <c r="EV122" s="369"/>
      <c r="EW122" s="374"/>
    </row>
    <row r="123" spans="1:153" s="124" customFormat="1" ht="12.75" customHeight="1" thickBot="1" x14ac:dyDescent="0.25">
      <c r="A123" s="328"/>
      <c r="B123" s="221"/>
      <c r="C123" s="221"/>
      <c r="D123" s="221"/>
      <c r="E123" s="221"/>
      <c r="F123" s="221"/>
      <c r="G123" s="221"/>
      <c r="H123" s="221"/>
      <c r="I123" s="221"/>
      <c r="J123" s="221"/>
      <c r="K123" s="221"/>
      <c r="L123" s="221"/>
      <c r="M123" s="221"/>
      <c r="N123" s="221"/>
      <c r="O123" s="221"/>
      <c r="P123" s="257"/>
      <c r="Q123" s="374"/>
      <c r="R123" s="886"/>
      <c r="S123" s="852"/>
      <c r="T123" s="852"/>
      <c r="U123" s="853"/>
      <c r="V123" s="886"/>
      <c r="W123" s="852"/>
      <c r="X123" s="852"/>
      <c r="Y123" s="853"/>
      <c r="Z123" s="854">
        <f t="shared" si="0"/>
        <v>0</v>
      </c>
      <c r="AA123" s="852"/>
      <c r="AB123" s="852"/>
      <c r="AC123" s="853"/>
      <c r="AD123" s="365"/>
      <c r="AE123" s="317"/>
      <c r="AF123" s="317"/>
      <c r="AG123" s="347"/>
      <c r="AH123" s="374"/>
      <c r="AI123" s="886"/>
      <c r="AJ123" s="852"/>
      <c r="AK123" s="852"/>
      <c r="AL123" s="853"/>
      <c r="AM123" s="886"/>
      <c r="AN123" s="852"/>
      <c r="AO123" s="852"/>
      <c r="AP123" s="853"/>
      <c r="AQ123" s="854">
        <f t="shared" si="11"/>
        <v>0</v>
      </c>
      <c r="AR123" s="852"/>
      <c r="AS123" s="852"/>
      <c r="AT123" s="853"/>
      <c r="AU123" s="365"/>
      <c r="AV123" s="317"/>
      <c r="AW123" s="317"/>
      <c r="AX123" s="347"/>
      <c r="AY123" s="374"/>
      <c r="AZ123" s="328"/>
      <c r="BA123" s="221"/>
      <c r="BB123" s="221"/>
      <c r="BC123" s="221"/>
      <c r="BD123" s="221"/>
      <c r="BE123" s="221"/>
      <c r="BF123" s="221"/>
      <c r="BG123" s="221"/>
      <c r="BH123" s="221"/>
      <c r="BI123" s="221"/>
      <c r="BJ123" s="221"/>
      <c r="BK123" s="221"/>
      <c r="BL123" s="221"/>
      <c r="BM123" s="221"/>
      <c r="BN123" s="221"/>
      <c r="BO123" s="257"/>
      <c r="BP123" s="374"/>
      <c r="BQ123" s="886"/>
      <c r="BR123" s="852"/>
      <c r="BS123" s="852"/>
      <c r="BT123" s="853"/>
      <c r="BU123" s="886"/>
      <c r="BV123" s="852"/>
      <c r="BW123" s="852"/>
      <c r="BX123" s="853"/>
      <c r="BY123" s="854" t="e">
        <f t="shared" si="12"/>
        <v>#DIV/0!</v>
      </c>
      <c r="BZ123" s="852"/>
      <c r="CA123" s="852"/>
      <c r="CB123" s="852"/>
      <c r="CC123" s="368"/>
      <c r="CD123" s="316"/>
      <c r="CE123" s="316"/>
      <c r="CF123" s="369"/>
      <c r="CG123" s="374"/>
      <c r="CH123" s="886"/>
      <c r="CI123" s="852"/>
      <c r="CJ123" s="852"/>
      <c r="CK123" s="853"/>
      <c r="CL123" s="886"/>
      <c r="CM123" s="852"/>
      <c r="CN123" s="852"/>
      <c r="CO123" s="853"/>
      <c r="CP123" s="854" t="e">
        <f t="shared" si="13"/>
        <v>#DIV/0!</v>
      </c>
      <c r="CQ123" s="852"/>
      <c r="CR123" s="852"/>
      <c r="CS123" s="852"/>
      <c r="CT123" s="368"/>
      <c r="CU123" s="316"/>
      <c r="CV123" s="316"/>
      <c r="CW123" s="369"/>
      <c r="CX123" s="374"/>
      <c r="CY123" s="328"/>
      <c r="CZ123" s="221"/>
      <c r="DA123" s="221"/>
      <c r="DB123" s="221"/>
      <c r="DC123" s="221"/>
      <c r="DD123" s="221"/>
      <c r="DE123" s="221"/>
      <c r="DF123" s="221"/>
      <c r="DG123" s="221"/>
      <c r="DH123" s="221"/>
      <c r="DI123" s="221"/>
      <c r="DJ123" s="221"/>
      <c r="DK123" s="221"/>
      <c r="DL123" s="221"/>
      <c r="DM123" s="221"/>
      <c r="DN123" s="257"/>
      <c r="DO123" s="374"/>
      <c r="DP123" s="886"/>
      <c r="DQ123" s="852"/>
      <c r="DR123" s="852"/>
      <c r="DS123" s="853"/>
      <c r="DT123" s="886"/>
      <c r="DU123" s="852"/>
      <c r="DV123" s="852"/>
      <c r="DW123" s="853"/>
      <c r="DX123" s="854" t="e">
        <f t="shared" si="14"/>
        <v>#DIV/0!</v>
      </c>
      <c r="DY123" s="852"/>
      <c r="DZ123" s="852"/>
      <c r="EA123" s="852"/>
      <c r="EB123" s="368"/>
      <c r="EC123" s="316"/>
      <c r="ED123" s="316"/>
      <c r="EE123" s="369"/>
      <c r="EF123" s="374"/>
      <c r="EG123" s="886"/>
      <c r="EH123" s="852"/>
      <c r="EI123" s="852"/>
      <c r="EJ123" s="853"/>
      <c r="EK123" s="886"/>
      <c r="EL123" s="852"/>
      <c r="EM123" s="852"/>
      <c r="EN123" s="853"/>
      <c r="EO123" s="854" t="e">
        <f t="shared" si="15"/>
        <v>#DIV/0!</v>
      </c>
      <c r="EP123" s="852"/>
      <c r="EQ123" s="852"/>
      <c r="ER123" s="852"/>
      <c r="ES123" s="368"/>
      <c r="ET123" s="316"/>
      <c r="EU123" s="316"/>
      <c r="EV123" s="369"/>
      <c r="EW123" s="374"/>
    </row>
    <row r="124" spans="1:153" s="124" customFormat="1" ht="12.75" customHeight="1" thickBot="1" x14ac:dyDescent="0.25">
      <c r="A124" s="328"/>
      <c r="B124" s="221"/>
      <c r="C124" s="221"/>
      <c r="D124" s="221"/>
      <c r="E124" s="221"/>
      <c r="F124" s="221"/>
      <c r="G124" s="221"/>
      <c r="H124" s="221"/>
      <c r="I124" s="221"/>
      <c r="J124" s="221"/>
      <c r="K124" s="221"/>
      <c r="L124" s="221"/>
      <c r="M124" s="221"/>
      <c r="N124" s="221"/>
      <c r="O124" s="221"/>
      <c r="P124" s="257"/>
      <c r="Q124" s="374"/>
      <c r="R124" s="886"/>
      <c r="S124" s="852"/>
      <c r="T124" s="852"/>
      <c r="U124" s="853"/>
      <c r="V124" s="886"/>
      <c r="W124" s="852"/>
      <c r="X124" s="852"/>
      <c r="Y124" s="853"/>
      <c r="Z124" s="854">
        <f t="shared" si="0"/>
        <v>0</v>
      </c>
      <c r="AA124" s="852"/>
      <c r="AB124" s="852"/>
      <c r="AC124" s="853"/>
      <c r="AD124" s="365"/>
      <c r="AE124" s="317"/>
      <c r="AF124" s="317"/>
      <c r="AG124" s="347"/>
      <c r="AH124" s="374"/>
      <c r="AI124" s="886"/>
      <c r="AJ124" s="852"/>
      <c r="AK124" s="852"/>
      <c r="AL124" s="853"/>
      <c r="AM124" s="886"/>
      <c r="AN124" s="852"/>
      <c r="AO124" s="852"/>
      <c r="AP124" s="853"/>
      <c r="AQ124" s="854">
        <f t="shared" si="11"/>
        <v>0</v>
      </c>
      <c r="AR124" s="852"/>
      <c r="AS124" s="852"/>
      <c r="AT124" s="853"/>
      <c r="AU124" s="365"/>
      <c r="AV124" s="317"/>
      <c r="AW124" s="317"/>
      <c r="AX124" s="347"/>
      <c r="AY124" s="374"/>
      <c r="AZ124" s="328"/>
      <c r="BA124" s="221"/>
      <c r="BB124" s="221"/>
      <c r="BC124" s="221"/>
      <c r="BD124" s="221"/>
      <c r="BE124" s="221"/>
      <c r="BF124" s="221"/>
      <c r="BG124" s="221"/>
      <c r="BH124" s="221"/>
      <c r="BI124" s="221"/>
      <c r="BJ124" s="221"/>
      <c r="BK124" s="221"/>
      <c r="BL124" s="221"/>
      <c r="BM124" s="221"/>
      <c r="BN124" s="221"/>
      <c r="BO124" s="257"/>
      <c r="BP124" s="374"/>
      <c r="BQ124" s="886"/>
      <c r="BR124" s="852"/>
      <c r="BS124" s="852"/>
      <c r="BT124" s="853"/>
      <c r="BU124" s="886"/>
      <c r="BV124" s="852"/>
      <c r="BW124" s="852"/>
      <c r="BX124" s="853"/>
      <c r="BY124" s="854" t="e">
        <f t="shared" si="12"/>
        <v>#DIV/0!</v>
      </c>
      <c r="BZ124" s="852"/>
      <c r="CA124" s="852"/>
      <c r="CB124" s="852"/>
      <c r="CC124" s="368"/>
      <c r="CD124" s="316"/>
      <c r="CE124" s="316"/>
      <c r="CF124" s="369"/>
      <c r="CG124" s="374"/>
      <c r="CH124" s="886"/>
      <c r="CI124" s="852"/>
      <c r="CJ124" s="852"/>
      <c r="CK124" s="853"/>
      <c r="CL124" s="886"/>
      <c r="CM124" s="852"/>
      <c r="CN124" s="852"/>
      <c r="CO124" s="853"/>
      <c r="CP124" s="854" t="e">
        <f t="shared" si="13"/>
        <v>#DIV/0!</v>
      </c>
      <c r="CQ124" s="852"/>
      <c r="CR124" s="852"/>
      <c r="CS124" s="852"/>
      <c r="CT124" s="368"/>
      <c r="CU124" s="316"/>
      <c r="CV124" s="316"/>
      <c r="CW124" s="369"/>
      <c r="CX124" s="374"/>
      <c r="CY124" s="328"/>
      <c r="CZ124" s="221"/>
      <c r="DA124" s="221"/>
      <c r="DB124" s="221"/>
      <c r="DC124" s="221"/>
      <c r="DD124" s="221"/>
      <c r="DE124" s="221"/>
      <c r="DF124" s="221"/>
      <c r="DG124" s="221"/>
      <c r="DH124" s="221"/>
      <c r="DI124" s="221"/>
      <c r="DJ124" s="221"/>
      <c r="DK124" s="221"/>
      <c r="DL124" s="221"/>
      <c r="DM124" s="221"/>
      <c r="DN124" s="257"/>
      <c r="DO124" s="374"/>
      <c r="DP124" s="886"/>
      <c r="DQ124" s="852"/>
      <c r="DR124" s="852"/>
      <c r="DS124" s="853"/>
      <c r="DT124" s="886"/>
      <c r="DU124" s="852"/>
      <c r="DV124" s="852"/>
      <c r="DW124" s="853"/>
      <c r="DX124" s="854" t="e">
        <f t="shared" si="14"/>
        <v>#DIV/0!</v>
      </c>
      <c r="DY124" s="852"/>
      <c r="DZ124" s="852"/>
      <c r="EA124" s="852"/>
      <c r="EB124" s="368"/>
      <c r="EC124" s="316"/>
      <c r="ED124" s="316"/>
      <c r="EE124" s="369"/>
      <c r="EF124" s="374"/>
      <c r="EG124" s="886"/>
      <c r="EH124" s="852"/>
      <c r="EI124" s="852"/>
      <c r="EJ124" s="853"/>
      <c r="EK124" s="886"/>
      <c r="EL124" s="852"/>
      <c r="EM124" s="852"/>
      <c r="EN124" s="853"/>
      <c r="EO124" s="854" t="e">
        <f t="shared" si="15"/>
        <v>#DIV/0!</v>
      </c>
      <c r="EP124" s="852"/>
      <c r="EQ124" s="852"/>
      <c r="ER124" s="852"/>
      <c r="ES124" s="368"/>
      <c r="ET124" s="316"/>
      <c r="EU124" s="316"/>
      <c r="EV124" s="369"/>
      <c r="EW124" s="374"/>
    </row>
    <row r="125" spans="1:153" s="124" customFormat="1" ht="12.75" customHeight="1" thickBot="1" x14ac:dyDescent="0.25">
      <c r="A125" s="328"/>
      <c r="B125" s="221"/>
      <c r="C125" s="221"/>
      <c r="D125" s="221"/>
      <c r="E125" s="221"/>
      <c r="F125" s="221"/>
      <c r="G125" s="221"/>
      <c r="H125" s="221"/>
      <c r="I125" s="221"/>
      <c r="J125" s="221"/>
      <c r="K125" s="221"/>
      <c r="L125" s="221"/>
      <c r="M125" s="221"/>
      <c r="N125" s="221"/>
      <c r="O125" s="221"/>
      <c r="P125" s="257"/>
      <c r="Q125" s="374"/>
      <c r="R125" s="886"/>
      <c r="S125" s="852"/>
      <c r="T125" s="852"/>
      <c r="U125" s="853"/>
      <c r="V125" s="886"/>
      <c r="W125" s="852"/>
      <c r="X125" s="852"/>
      <c r="Y125" s="853"/>
      <c r="Z125" s="854">
        <f t="shared" si="0"/>
        <v>0</v>
      </c>
      <c r="AA125" s="852"/>
      <c r="AB125" s="852"/>
      <c r="AC125" s="853"/>
      <c r="AD125" s="365"/>
      <c r="AE125" s="317"/>
      <c r="AF125" s="317"/>
      <c r="AG125" s="347"/>
      <c r="AH125" s="374"/>
      <c r="AI125" s="886"/>
      <c r="AJ125" s="852"/>
      <c r="AK125" s="852"/>
      <c r="AL125" s="853"/>
      <c r="AM125" s="886"/>
      <c r="AN125" s="852"/>
      <c r="AO125" s="852"/>
      <c r="AP125" s="853"/>
      <c r="AQ125" s="854">
        <f t="shared" si="11"/>
        <v>0</v>
      </c>
      <c r="AR125" s="852"/>
      <c r="AS125" s="852"/>
      <c r="AT125" s="853"/>
      <c r="AU125" s="365"/>
      <c r="AV125" s="317"/>
      <c r="AW125" s="317"/>
      <c r="AX125" s="347"/>
      <c r="AY125" s="374"/>
      <c r="AZ125" s="328"/>
      <c r="BA125" s="221"/>
      <c r="BB125" s="221"/>
      <c r="BC125" s="221"/>
      <c r="BD125" s="221"/>
      <c r="BE125" s="221"/>
      <c r="BF125" s="221"/>
      <c r="BG125" s="221"/>
      <c r="BH125" s="221"/>
      <c r="BI125" s="221"/>
      <c r="BJ125" s="221"/>
      <c r="BK125" s="221"/>
      <c r="BL125" s="221"/>
      <c r="BM125" s="221"/>
      <c r="BN125" s="221"/>
      <c r="BO125" s="257"/>
      <c r="BP125" s="374"/>
      <c r="BQ125" s="886"/>
      <c r="BR125" s="852"/>
      <c r="BS125" s="852"/>
      <c r="BT125" s="853"/>
      <c r="BU125" s="886"/>
      <c r="BV125" s="852"/>
      <c r="BW125" s="852"/>
      <c r="BX125" s="853"/>
      <c r="BY125" s="854" t="e">
        <f t="shared" si="12"/>
        <v>#DIV/0!</v>
      </c>
      <c r="BZ125" s="852"/>
      <c r="CA125" s="852"/>
      <c r="CB125" s="852"/>
      <c r="CC125" s="368"/>
      <c r="CD125" s="316"/>
      <c r="CE125" s="316"/>
      <c r="CF125" s="369"/>
      <c r="CG125" s="374"/>
      <c r="CH125" s="886"/>
      <c r="CI125" s="852"/>
      <c r="CJ125" s="852"/>
      <c r="CK125" s="853"/>
      <c r="CL125" s="886"/>
      <c r="CM125" s="852"/>
      <c r="CN125" s="852"/>
      <c r="CO125" s="853"/>
      <c r="CP125" s="854" t="e">
        <f t="shared" si="13"/>
        <v>#DIV/0!</v>
      </c>
      <c r="CQ125" s="852"/>
      <c r="CR125" s="852"/>
      <c r="CS125" s="852"/>
      <c r="CT125" s="368"/>
      <c r="CU125" s="316"/>
      <c r="CV125" s="316"/>
      <c r="CW125" s="369"/>
      <c r="CX125" s="374"/>
      <c r="CY125" s="328"/>
      <c r="CZ125" s="221"/>
      <c r="DA125" s="221"/>
      <c r="DB125" s="221"/>
      <c r="DC125" s="221"/>
      <c r="DD125" s="221"/>
      <c r="DE125" s="221"/>
      <c r="DF125" s="221"/>
      <c r="DG125" s="221"/>
      <c r="DH125" s="221"/>
      <c r="DI125" s="221"/>
      <c r="DJ125" s="221"/>
      <c r="DK125" s="221"/>
      <c r="DL125" s="221"/>
      <c r="DM125" s="221"/>
      <c r="DN125" s="257"/>
      <c r="DO125" s="374"/>
      <c r="DP125" s="886"/>
      <c r="DQ125" s="852"/>
      <c r="DR125" s="852"/>
      <c r="DS125" s="853"/>
      <c r="DT125" s="886"/>
      <c r="DU125" s="852"/>
      <c r="DV125" s="852"/>
      <c r="DW125" s="853"/>
      <c r="DX125" s="854" t="e">
        <f t="shared" si="14"/>
        <v>#DIV/0!</v>
      </c>
      <c r="DY125" s="852"/>
      <c r="DZ125" s="852"/>
      <c r="EA125" s="852"/>
      <c r="EB125" s="368"/>
      <c r="EC125" s="316"/>
      <c r="ED125" s="316"/>
      <c r="EE125" s="369"/>
      <c r="EF125" s="374"/>
      <c r="EG125" s="886"/>
      <c r="EH125" s="852"/>
      <c r="EI125" s="852"/>
      <c r="EJ125" s="853"/>
      <c r="EK125" s="886"/>
      <c r="EL125" s="852"/>
      <c r="EM125" s="852"/>
      <c r="EN125" s="853"/>
      <c r="EO125" s="854" t="e">
        <f t="shared" si="15"/>
        <v>#DIV/0!</v>
      </c>
      <c r="EP125" s="852"/>
      <c r="EQ125" s="852"/>
      <c r="ER125" s="852"/>
      <c r="ES125" s="368"/>
      <c r="ET125" s="316"/>
      <c r="EU125" s="316"/>
      <c r="EV125" s="369"/>
      <c r="EW125" s="374"/>
    </row>
    <row r="126" spans="1:153" s="124" customFormat="1" ht="12.75" customHeight="1" thickBot="1" x14ac:dyDescent="0.25">
      <c r="A126" s="328"/>
      <c r="B126" s="221"/>
      <c r="C126" s="221"/>
      <c r="D126" s="221"/>
      <c r="E126" s="221"/>
      <c r="F126" s="221"/>
      <c r="G126" s="221"/>
      <c r="H126" s="221"/>
      <c r="I126" s="221"/>
      <c r="J126" s="221"/>
      <c r="K126" s="221"/>
      <c r="L126" s="221"/>
      <c r="M126" s="221"/>
      <c r="N126" s="221"/>
      <c r="O126" s="221"/>
      <c r="P126" s="257"/>
      <c r="Q126" s="374"/>
      <c r="R126" s="886"/>
      <c r="S126" s="852"/>
      <c r="T126" s="852"/>
      <c r="U126" s="853"/>
      <c r="V126" s="886"/>
      <c r="W126" s="852"/>
      <c r="X126" s="852"/>
      <c r="Y126" s="853"/>
      <c r="Z126" s="854">
        <f t="shared" si="0"/>
        <v>0</v>
      </c>
      <c r="AA126" s="852"/>
      <c r="AB126" s="852"/>
      <c r="AC126" s="853"/>
      <c r="AD126" s="365"/>
      <c r="AE126" s="317"/>
      <c r="AF126" s="317"/>
      <c r="AG126" s="347"/>
      <c r="AH126" s="374"/>
      <c r="AI126" s="886"/>
      <c r="AJ126" s="852"/>
      <c r="AK126" s="852"/>
      <c r="AL126" s="853"/>
      <c r="AM126" s="886"/>
      <c r="AN126" s="852"/>
      <c r="AO126" s="852"/>
      <c r="AP126" s="853"/>
      <c r="AQ126" s="854">
        <f t="shared" si="11"/>
        <v>0</v>
      </c>
      <c r="AR126" s="852"/>
      <c r="AS126" s="852"/>
      <c r="AT126" s="853"/>
      <c r="AU126" s="365"/>
      <c r="AV126" s="317"/>
      <c r="AW126" s="317"/>
      <c r="AX126" s="347"/>
      <c r="AY126" s="374"/>
      <c r="AZ126" s="328"/>
      <c r="BA126" s="221"/>
      <c r="BB126" s="221"/>
      <c r="BC126" s="221"/>
      <c r="BD126" s="221"/>
      <c r="BE126" s="221"/>
      <c r="BF126" s="221"/>
      <c r="BG126" s="221"/>
      <c r="BH126" s="221"/>
      <c r="BI126" s="221"/>
      <c r="BJ126" s="221"/>
      <c r="BK126" s="221"/>
      <c r="BL126" s="221"/>
      <c r="BM126" s="221"/>
      <c r="BN126" s="221"/>
      <c r="BO126" s="257"/>
      <c r="BP126" s="374"/>
      <c r="BQ126" s="886"/>
      <c r="BR126" s="852"/>
      <c r="BS126" s="852"/>
      <c r="BT126" s="853"/>
      <c r="BU126" s="886"/>
      <c r="BV126" s="852"/>
      <c r="BW126" s="852"/>
      <c r="BX126" s="853"/>
      <c r="BY126" s="854" t="e">
        <f t="shared" si="12"/>
        <v>#DIV/0!</v>
      </c>
      <c r="BZ126" s="852"/>
      <c r="CA126" s="852"/>
      <c r="CB126" s="852"/>
      <c r="CC126" s="368"/>
      <c r="CD126" s="316"/>
      <c r="CE126" s="316"/>
      <c r="CF126" s="369"/>
      <c r="CG126" s="374"/>
      <c r="CH126" s="886"/>
      <c r="CI126" s="852"/>
      <c r="CJ126" s="852"/>
      <c r="CK126" s="853"/>
      <c r="CL126" s="886"/>
      <c r="CM126" s="852"/>
      <c r="CN126" s="852"/>
      <c r="CO126" s="853"/>
      <c r="CP126" s="854" t="e">
        <f t="shared" si="13"/>
        <v>#DIV/0!</v>
      </c>
      <c r="CQ126" s="852"/>
      <c r="CR126" s="852"/>
      <c r="CS126" s="852"/>
      <c r="CT126" s="368"/>
      <c r="CU126" s="316"/>
      <c r="CV126" s="316"/>
      <c r="CW126" s="369"/>
      <c r="CX126" s="374"/>
      <c r="CY126" s="328"/>
      <c r="CZ126" s="221"/>
      <c r="DA126" s="221"/>
      <c r="DB126" s="221"/>
      <c r="DC126" s="221"/>
      <c r="DD126" s="221"/>
      <c r="DE126" s="221"/>
      <c r="DF126" s="221"/>
      <c r="DG126" s="221"/>
      <c r="DH126" s="221"/>
      <c r="DI126" s="221"/>
      <c r="DJ126" s="221"/>
      <c r="DK126" s="221"/>
      <c r="DL126" s="221"/>
      <c r="DM126" s="221"/>
      <c r="DN126" s="257"/>
      <c r="DO126" s="374"/>
      <c r="DP126" s="886"/>
      <c r="DQ126" s="852"/>
      <c r="DR126" s="852"/>
      <c r="DS126" s="853"/>
      <c r="DT126" s="886"/>
      <c r="DU126" s="852"/>
      <c r="DV126" s="852"/>
      <c r="DW126" s="853"/>
      <c r="DX126" s="854" t="e">
        <f t="shared" si="14"/>
        <v>#DIV/0!</v>
      </c>
      <c r="DY126" s="852"/>
      <c r="DZ126" s="852"/>
      <c r="EA126" s="852"/>
      <c r="EB126" s="368"/>
      <c r="EC126" s="316"/>
      <c r="ED126" s="316"/>
      <c r="EE126" s="369"/>
      <c r="EF126" s="374"/>
      <c r="EG126" s="886"/>
      <c r="EH126" s="852"/>
      <c r="EI126" s="852"/>
      <c r="EJ126" s="853"/>
      <c r="EK126" s="886"/>
      <c r="EL126" s="852"/>
      <c r="EM126" s="852"/>
      <c r="EN126" s="853"/>
      <c r="EO126" s="854" t="e">
        <f t="shared" si="15"/>
        <v>#DIV/0!</v>
      </c>
      <c r="EP126" s="852"/>
      <c r="EQ126" s="852"/>
      <c r="ER126" s="852"/>
      <c r="ES126" s="368"/>
      <c r="ET126" s="316"/>
      <c r="EU126" s="316"/>
      <c r="EV126" s="369"/>
      <c r="EW126" s="374"/>
    </row>
    <row r="127" spans="1:153" s="124" customFormat="1" ht="12.75" customHeight="1" thickBot="1" x14ac:dyDescent="0.25">
      <c r="A127" s="328"/>
      <c r="B127" s="221"/>
      <c r="C127" s="221"/>
      <c r="D127" s="221"/>
      <c r="E127" s="221"/>
      <c r="F127" s="221"/>
      <c r="G127" s="221"/>
      <c r="H127" s="221"/>
      <c r="I127" s="221"/>
      <c r="J127" s="221"/>
      <c r="K127" s="221"/>
      <c r="L127" s="221"/>
      <c r="M127" s="221"/>
      <c r="N127" s="221"/>
      <c r="O127" s="221"/>
      <c r="P127" s="257"/>
      <c r="Q127" s="374"/>
      <c r="R127" s="851"/>
      <c r="S127" s="852"/>
      <c r="T127" s="852"/>
      <c r="U127" s="853"/>
      <c r="V127" s="851"/>
      <c r="W127" s="852"/>
      <c r="X127" s="852"/>
      <c r="Y127" s="853"/>
      <c r="Z127" s="854">
        <f t="shared" si="0"/>
        <v>0</v>
      </c>
      <c r="AA127" s="852"/>
      <c r="AB127" s="852"/>
      <c r="AC127" s="853"/>
      <c r="AD127" s="365"/>
      <c r="AE127" s="317"/>
      <c r="AF127" s="317"/>
      <c r="AG127" s="347"/>
      <c r="AH127" s="374"/>
      <c r="AI127" s="851"/>
      <c r="AJ127" s="852"/>
      <c r="AK127" s="852"/>
      <c r="AL127" s="853"/>
      <c r="AM127" s="851"/>
      <c r="AN127" s="852"/>
      <c r="AO127" s="852"/>
      <c r="AP127" s="853"/>
      <c r="AQ127" s="854">
        <f t="shared" si="11"/>
        <v>0</v>
      </c>
      <c r="AR127" s="852"/>
      <c r="AS127" s="852"/>
      <c r="AT127" s="853"/>
      <c r="AU127" s="365"/>
      <c r="AV127" s="317"/>
      <c r="AW127" s="317"/>
      <c r="AX127" s="347"/>
      <c r="AY127" s="374"/>
      <c r="AZ127" s="328"/>
      <c r="BA127" s="221"/>
      <c r="BB127" s="221"/>
      <c r="BC127" s="221"/>
      <c r="BD127" s="221"/>
      <c r="BE127" s="221"/>
      <c r="BF127" s="221"/>
      <c r="BG127" s="221"/>
      <c r="BH127" s="221"/>
      <c r="BI127" s="221"/>
      <c r="BJ127" s="221"/>
      <c r="BK127" s="221"/>
      <c r="BL127" s="221"/>
      <c r="BM127" s="221"/>
      <c r="BN127" s="221"/>
      <c r="BO127" s="257"/>
      <c r="BP127" s="374"/>
      <c r="BQ127" s="851"/>
      <c r="BR127" s="852"/>
      <c r="BS127" s="852"/>
      <c r="BT127" s="853"/>
      <c r="BU127" s="851"/>
      <c r="BV127" s="852"/>
      <c r="BW127" s="852"/>
      <c r="BX127" s="853"/>
      <c r="BY127" s="854" t="e">
        <f t="shared" si="12"/>
        <v>#DIV/0!</v>
      </c>
      <c r="BZ127" s="852"/>
      <c r="CA127" s="852"/>
      <c r="CB127" s="852"/>
      <c r="CC127" s="368"/>
      <c r="CD127" s="316"/>
      <c r="CE127" s="316"/>
      <c r="CF127" s="369"/>
      <c r="CG127" s="374"/>
      <c r="CH127" s="851"/>
      <c r="CI127" s="852"/>
      <c r="CJ127" s="852"/>
      <c r="CK127" s="853"/>
      <c r="CL127" s="851"/>
      <c r="CM127" s="852"/>
      <c r="CN127" s="852"/>
      <c r="CO127" s="853"/>
      <c r="CP127" s="854" t="e">
        <f t="shared" si="13"/>
        <v>#DIV/0!</v>
      </c>
      <c r="CQ127" s="852"/>
      <c r="CR127" s="852"/>
      <c r="CS127" s="852"/>
      <c r="CT127" s="368"/>
      <c r="CU127" s="316"/>
      <c r="CV127" s="316"/>
      <c r="CW127" s="369"/>
      <c r="CX127" s="374"/>
      <c r="CY127" s="328"/>
      <c r="CZ127" s="221"/>
      <c r="DA127" s="221"/>
      <c r="DB127" s="221"/>
      <c r="DC127" s="221"/>
      <c r="DD127" s="221"/>
      <c r="DE127" s="221"/>
      <c r="DF127" s="221"/>
      <c r="DG127" s="221"/>
      <c r="DH127" s="221"/>
      <c r="DI127" s="221"/>
      <c r="DJ127" s="221"/>
      <c r="DK127" s="221"/>
      <c r="DL127" s="221"/>
      <c r="DM127" s="221"/>
      <c r="DN127" s="257"/>
      <c r="DO127" s="374"/>
      <c r="DP127" s="851"/>
      <c r="DQ127" s="852"/>
      <c r="DR127" s="852"/>
      <c r="DS127" s="853"/>
      <c r="DT127" s="851"/>
      <c r="DU127" s="852"/>
      <c r="DV127" s="852"/>
      <c r="DW127" s="853"/>
      <c r="DX127" s="854" t="e">
        <f t="shared" si="14"/>
        <v>#DIV/0!</v>
      </c>
      <c r="DY127" s="852"/>
      <c r="DZ127" s="852"/>
      <c r="EA127" s="852"/>
      <c r="EB127" s="368"/>
      <c r="EC127" s="316"/>
      <c r="ED127" s="316"/>
      <c r="EE127" s="369"/>
      <c r="EF127" s="374"/>
      <c r="EG127" s="851"/>
      <c r="EH127" s="852"/>
      <c r="EI127" s="852"/>
      <c r="EJ127" s="853"/>
      <c r="EK127" s="851"/>
      <c r="EL127" s="852"/>
      <c r="EM127" s="852"/>
      <c r="EN127" s="853"/>
      <c r="EO127" s="854" t="e">
        <f t="shared" si="15"/>
        <v>#DIV/0!</v>
      </c>
      <c r="EP127" s="852"/>
      <c r="EQ127" s="852"/>
      <c r="ER127" s="852"/>
      <c r="ES127" s="368"/>
      <c r="ET127" s="316"/>
      <c r="EU127" s="316"/>
      <c r="EV127" s="369"/>
      <c r="EW127" s="374"/>
    </row>
    <row r="128" spans="1:153" s="124" customFormat="1" ht="12.75" customHeight="1" thickBot="1" x14ac:dyDescent="0.25">
      <c r="A128" s="328"/>
      <c r="B128" s="221"/>
      <c r="C128" s="221"/>
      <c r="D128" s="221"/>
      <c r="E128" s="221"/>
      <c r="F128" s="221"/>
      <c r="G128" s="221"/>
      <c r="H128" s="221"/>
      <c r="I128" s="221"/>
      <c r="J128" s="221"/>
      <c r="K128" s="221"/>
      <c r="L128" s="221"/>
      <c r="M128" s="221"/>
      <c r="N128" s="221"/>
      <c r="O128" s="221"/>
      <c r="P128" s="257"/>
      <c r="Q128" s="374"/>
      <c r="R128" s="851"/>
      <c r="S128" s="852"/>
      <c r="T128" s="852"/>
      <c r="U128" s="853"/>
      <c r="V128" s="851"/>
      <c r="W128" s="852"/>
      <c r="X128" s="852"/>
      <c r="Y128" s="853"/>
      <c r="Z128" s="854">
        <f t="shared" si="0"/>
        <v>0</v>
      </c>
      <c r="AA128" s="852"/>
      <c r="AB128" s="852"/>
      <c r="AC128" s="853"/>
      <c r="AD128" s="365"/>
      <c r="AE128" s="317"/>
      <c r="AF128" s="317"/>
      <c r="AG128" s="347"/>
      <c r="AH128" s="374"/>
      <c r="AI128" s="851"/>
      <c r="AJ128" s="852"/>
      <c r="AK128" s="852"/>
      <c r="AL128" s="853"/>
      <c r="AM128" s="851"/>
      <c r="AN128" s="852"/>
      <c r="AO128" s="852"/>
      <c r="AP128" s="853"/>
      <c r="AQ128" s="854">
        <f t="shared" si="11"/>
        <v>0</v>
      </c>
      <c r="AR128" s="852"/>
      <c r="AS128" s="852"/>
      <c r="AT128" s="853"/>
      <c r="AU128" s="365"/>
      <c r="AV128" s="317"/>
      <c r="AW128" s="317"/>
      <c r="AX128" s="347"/>
      <c r="AY128" s="374"/>
      <c r="AZ128" s="328"/>
      <c r="BA128" s="221"/>
      <c r="BB128" s="221"/>
      <c r="BC128" s="221"/>
      <c r="BD128" s="221"/>
      <c r="BE128" s="221"/>
      <c r="BF128" s="221"/>
      <c r="BG128" s="221"/>
      <c r="BH128" s="221"/>
      <c r="BI128" s="221"/>
      <c r="BJ128" s="221"/>
      <c r="BK128" s="221"/>
      <c r="BL128" s="221"/>
      <c r="BM128" s="221"/>
      <c r="BN128" s="221"/>
      <c r="BO128" s="257"/>
      <c r="BP128" s="374"/>
      <c r="BQ128" s="851"/>
      <c r="BR128" s="852"/>
      <c r="BS128" s="852"/>
      <c r="BT128" s="853"/>
      <c r="BU128" s="851"/>
      <c r="BV128" s="852"/>
      <c r="BW128" s="852"/>
      <c r="BX128" s="853"/>
      <c r="BY128" s="854" t="e">
        <f t="shared" si="12"/>
        <v>#DIV/0!</v>
      </c>
      <c r="BZ128" s="852"/>
      <c r="CA128" s="852"/>
      <c r="CB128" s="852"/>
      <c r="CC128" s="368"/>
      <c r="CD128" s="316"/>
      <c r="CE128" s="316"/>
      <c r="CF128" s="369"/>
      <c r="CG128" s="374"/>
      <c r="CH128" s="851"/>
      <c r="CI128" s="852"/>
      <c r="CJ128" s="852"/>
      <c r="CK128" s="853"/>
      <c r="CL128" s="851"/>
      <c r="CM128" s="852"/>
      <c r="CN128" s="852"/>
      <c r="CO128" s="853"/>
      <c r="CP128" s="854" t="e">
        <f t="shared" si="13"/>
        <v>#DIV/0!</v>
      </c>
      <c r="CQ128" s="852"/>
      <c r="CR128" s="852"/>
      <c r="CS128" s="852"/>
      <c r="CT128" s="368"/>
      <c r="CU128" s="316"/>
      <c r="CV128" s="316"/>
      <c r="CW128" s="369"/>
      <c r="CX128" s="374"/>
      <c r="CY128" s="328"/>
      <c r="CZ128" s="221"/>
      <c r="DA128" s="221"/>
      <c r="DB128" s="221"/>
      <c r="DC128" s="221"/>
      <c r="DD128" s="221"/>
      <c r="DE128" s="221"/>
      <c r="DF128" s="221"/>
      <c r="DG128" s="221"/>
      <c r="DH128" s="221"/>
      <c r="DI128" s="221"/>
      <c r="DJ128" s="221"/>
      <c r="DK128" s="221"/>
      <c r="DL128" s="221"/>
      <c r="DM128" s="221"/>
      <c r="DN128" s="257"/>
      <c r="DO128" s="374"/>
      <c r="DP128" s="851"/>
      <c r="DQ128" s="852"/>
      <c r="DR128" s="852"/>
      <c r="DS128" s="853"/>
      <c r="DT128" s="851"/>
      <c r="DU128" s="852"/>
      <c r="DV128" s="852"/>
      <c r="DW128" s="853"/>
      <c r="DX128" s="854" t="e">
        <f t="shared" si="14"/>
        <v>#DIV/0!</v>
      </c>
      <c r="DY128" s="852"/>
      <c r="DZ128" s="852"/>
      <c r="EA128" s="852"/>
      <c r="EB128" s="368"/>
      <c r="EC128" s="316"/>
      <c r="ED128" s="316"/>
      <c r="EE128" s="369"/>
      <c r="EF128" s="374"/>
      <c r="EG128" s="851"/>
      <c r="EH128" s="852"/>
      <c r="EI128" s="852"/>
      <c r="EJ128" s="853"/>
      <c r="EK128" s="851"/>
      <c r="EL128" s="852"/>
      <c r="EM128" s="852"/>
      <c r="EN128" s="853"/>
      <c r="EO128" s="854" t="e">
        <f t="shared" si="15"/>
        <v>#DIV/0!</v>
      </c>
      <c r="EP128" s="852"/>
      <c r="EQ128" s="852"/>
      <c r="ER128" s="852"/>
      <c r="ES128" s="368"/>
      <c r="ET128" s="316"/>
      <c r="EU128" s="316"/>
      <c r="EV128" s="369"/>
      <c r="EW128" s="374"/>
    </row>
    <row r="129" spans="1:153" s="124" customFormat="1" ht="12.75" customHeight="1" thickBot="1" x14ac:dyDescent="0.25">
      <c r="A129" s="328"/>
      <c r="B129" s="221"/>
      <c r="C129" s="221"/>
      <c r="D129" s="221"/>
      <c r="E129" s="221"/>
      <c r="F129" s="221"/>
      <c r="G129" s="221"/>
      <c r="H129" s="221"/>
      <c r="I129" s="221"/>
      <c r="J129" s="221"/>
      <c r="K129" s="221"/>
      <c r="L129" s="221"/>
      <c r="M129" s="221"/>
      <c r="N129" s="221"/>
      <c r="O129" s="221"/>
      <c r="P129" s="257"/>
      <c r="Q129" s="374"/>
      <c r="R129" s="851"/>
      <c r="S129" s="852"/>
      <c r="T129" s="852"/>
      <c r="U129" s="853"/>
      <c r="V129" s="851"/>
      <c r="W129" s="852"/>
      <c r="X129" s="852"/>
      <c r="Y129" s="853"/>
      <c r="Z129" s="854">
        <f t="shared" si="0"/>
        <v>0</v>
      </c>
      <c r="AA129" s="852"/>
      <c r="AB129" s="852"/>
      <c r="AC129" s="853"/>
      <c r="AD129" s="365"/>
      <c r="AE129" s="317"/>
      <c r="AF129" s="317"/>
      <c r="AG129" s="347"/>
      <c r="AH129" s="374"/>
      <c r="AI129" s="851"/>
      <c r="AJ129" s="852"/>
      <c r="AK129" s="852"/>
      <c r="AL129" s="853"/>
      <c r="AM129" s="851"/>
      <c r="AN129" s="852"/>
      <c r="AO129" s="852"/>
      <c r="AP129" s="853"/>
      <c r="AQ129" s="854">
        <f t="shared" si="11"/>
        <v>0</v>
      </c>
      <c r="AR129" s="852"/>
      <c r="AS129" s="852"/>
      <c r="AT129" s="853"/>
      <c r="AU129" s="365"/>
      <c r="AV129" s="317"/>
      <c r="AW129" s="317"/>
      <c r="AX129" s="347"/>
      <c r="AY129" s="374"/>
      <c r="AZ129" s="328"/>
      <c r="BA129" s="221"/>
      <c r="BB129" s="221"/>
      <c r="BC129" s="221"/>
      <c r="BD129" s="221"/>
      <c r="BE129" s="221"/>
      <c r="BF129" s="221"/>
      <c r="BG129" s="221"/>
      <c r="BH129" s="221"/>
      <c r="BI129" s="221"/>
      <c r="BJ129" s="221"/>
      <c r="BK129" s="221"/>
      <c r="BL129" s="221"/>
      <c r="BM129" s="221"/>
      <c r="BN129" s="221"/>
      <c r="BO129" s="257"/>
      <c r="BP129" s="374"/>
      <c r="BQ129" s="851"/>
      <c r="BR129" s="852"/>
      <c r="BS129" s="852"/>
      <c r="BT129" s="853"/>
      <c r="BU129" s="851"/>
      <c r="BV129" s="852"/>
      <c r="BW129" s="852"/>
      <c r="BX129" s="853"/>
      <c r="BY129" s="854" t="e">
        <f t="shared" si="12"/>
        <v>#DIV/0!</v>
      </c>
      <c r="BZ129" s="852"/>
      <c r="CA129" s="852"/>
      <c r="CB129" s="852"/>
      <c r="CC129" s="368"/>
      <c r="CD129" s="316"/>
      <c r="CE129" s="316"/>
      <c r="CF129" s="369"/>
      <c r="CG129" s="374"/>
      <c r="CH129" s="851"/>
      <c r="CI129" s="852"/>
      <c r="CJ129" s="852"/>
      <c r="CK129" s="853"/>
      <c r="CL129" s="851"/>
      <c r="CM129" s="852"/>
      <c r="CN129" s="852"/>
      <c r="CO129" s="853"/>
      <c r="CP129" s="854" t="e">
        <f t="shared" si="13"/>
        <v>#DIV/0!</v>
      </c>
      <c r="CQ129" s="852"/>
      <c r="CR129" s="852"/>
      <c r="CS129" s="852"/>
      <c r="CT129" s="368"/>
      <c r="CU129" s="316"/>
      <c r="CV129" s="316"/>
      <c r="CW129" s="369"/>
      <c r="CX129" s="374"/>
      <c r="CY129" s="328"/>
      <c r="CZ129" s="221"/>
      <c r="DA129" s="221"/>
      <c r="DB129" s="221"/>
      <c r="DC129" s="221"/>
      <c r="DD129" s="221"/>
      <c r="DE129" s="221"/>
      <c r="DF129" s="221"/>
      <c r="DG129" s="221"/>
      <c r="DH129" s="221"/>
      <c r="DI129" s="221"/>
      <c r="DJ129" s="221"/>
      <c r="DK129" s="221"/>
      <c r="DL129" s="221"/>
      <c r="DM129" s="221"/>
      <c r="DN129" s="257"/>
      <c r="DO129" s="374"/>
      <c r="DP129" s="851"/>
      <c r="DQ129" s="852"/>
      <c r="DR129" s="852"/>
      <c r="DS129" s="853"/>
      <c r="DT129" s="851"/>
      <c r="DU129" s="852"/>
      <c r="DV129" s="852"/>
      <c r="DW129" s="853"/>
      <c r="DX129" s="854" t="e">
        <f t="shared" si="14"/>
        <v>#DIV/0!</v>
      </c>
      <c r="DY129" s="852"/>
      <c r="DZ129" s="852"/>
      <c r="EA129" s="852"/>
      <c r="EB129" s="368"/>
      <c r="EC129" s="316"/>
      <c r="ED129" s="316"/>
      <c r="EE129" s="369"/>
      <c r="EF129" s="374"/>
      <c r="EG129" s="851"/>
      <c r="EH129" s="852"/>
      <c r="EI129" s="852"/>
      <c r="EJ129" s="853"/>
      <c r="EK129" s="851"/>
      <c r="EL129" s="852"/>
      <c r="EM129" s="852"/>
      <c r="EN129" s="853"/>
      <c r="EO129" s="854" t="e">
        <f t="shared" si="15"/>
        <v>#DIV/0!</v>
      </c>
      <c r="EP129" s="852"/>
      <c r="EQ129" s="852"/>
      <c r="ER129" s="852"/>
      <c r="ES129" s="368"/>
      <c r="ET129" s="316"/>
      <c r="EU129" s="316"/>
      <c r="EV129" s="369"/>
      <c r="EW129" s="374"/>
    </row>
    <row r="130" spans="1:153" s="124" customFormat="1" ht="12.75" customHeight="1" thickBot="1" x14ac:dyDescent="0.25">
      <c r="A130" s="328"/>
      <c r="B130" s="221"/>
      <c r="C130" s="221"/>
      <c r="D130" s="221"/>
      <c r="E130" s="221"/>
      <c r="F130" s="221"/>
      <c r="G130" s="221"/>
      <c r="H130" s="221"/>
      <c r="I130" s="221"/>
      <c r="J130" s="221"/>
      <c r="K130" s="221"/>
      <c r="L130" s="221"/>
      <c r="M130" s="221"/>
      <c r="N130" s="221"/>
      <c r="O130" s="221"/>
      <c r="P130" s="257"/>
      <c r="Q130" s="374"/>
      <c r="R130" s="851"/>
      <c r="S130" s="852"/>
      <c r="T130" s="852"/>
      <c r="U130" s="853"/>
      <c r="V130" s="851"/>
      <c r="W130" s="852"/>
      <c r="X130" s="852"/>
      <c r="Y130" s="853"/>
      <c r="Z130" s="854">
        <f t="shared" si="0"/>
        <v>0</v>
      </c>
      <c r="AA130" s="852"/>
      <c r="AB130" s="852"/>
      <c r="AC130" s="853"/>
      <c r="AD130" s="365"/>
      <c r="AE130" s="317"/>
      <c r="AF130" s="317"/>
      <c r="AG130" s="347"/>
      <c r="AH130" s="374"/>
      <c r="AI130" s="851"/>
      <c r="AJ130" s="852"/>
      <c r="AK130" s="852"/>
      <c r="AL130" s="853"/>
      <c r="AM130" s="851"/>
      <c r="AN130" s="852"/>
      <c r="AO130" s="852"/>
      <c r="AP130" s="853"/>
      <c r="AQ130" s="854">
        <f t="shared" si="11"/>
        <v>0</v>
      </c>
      <c r="AR130" s="852"/>
      <c r="AS130" s="852"/>
      <c r="AT130" s="853"/>
      <c r="AU130" s="365"/>
      <c r="AV130" s="317"/>
      <c r="AW130" s="317"/>
      <c r="AX130" s="347"/>
      <c r="AY130" s="374"/>
      <c r="AZ130" s="328"/>
      <c r="BA130" s="221"/>
      <c r="BB130" s="221"/>
      <c r="BC130" s="221"/>
      <c r="BD130" s="221"/>
      <c r="BE130" s="221"/>
      <c r="BF130" s="221"/>
      <c r="BG130" s="221"/>
      <c r="BH130" s="221"/>
      <c r="BI130" s="221"/>
      <c r="BJ130" s="221"/>
      <c r="BK130" s="221"/>
      <c r="BL130" s="221"/>
      <c r="BM130" s="221"/>
      <c r="BN130" s="221"/>
      <c r="BO130" s="257"/>
      <c r="BP130" s="374"/>
      <c r="BQ130" s="851"/>
      <c r="BR130" s="852"/>
      <c r="BS130" s="852"/>
      <c r="BT130" s="853"/>
      <c r="BU130" s="851"/>
      <c r="BV130" s="852"/>
      <c r="BW130" s="852"/>
      <c r="BX130" s="853"/>
      <c r="BY130" s="854" t="e">
        <f t="shared" si="12"/>
        <v>#DIV/0!</v>
      </c>
      <c r="BZ130" s="852"/>
      <c r="CA130" s="852"/>
      <c r="CB130" s="852"/>
      <c r="CC130" s="368"/>
      <c r="CD130" s="316"/>
      <c r="CE130" s="316"/>
      <c r="CF130" s="369"/>
      <c r="CG130" s="374"/>
      <c r="CH130" s="851"/>
      <c r="CI130" s="852"/>
      <c r="CJ130" s="852"/>
      <c r="CK130" s="853"/>
      <c r="CL130" s="851"/>
      <c r="CM130" s="852"/>
      <c r="CN130" s="852"/>
      <c r="CO130" s="853"/>
      <c r="CP130" s="854" t="e">
        <f t="shared" si="13"/>
        <v>#DIV/0!</v>
      </c>
      <c r="CQ130" s="852"/>
      <c r="CR130" s="852"/>
      <c r="CS130" s="852"/>
      <c r="CT130" s="368"/>
      <c r="CU130" s="316"/>
      <c r="CV130" s="316"/>
      <c r="CW130" s="369"/>
      <c r="CX130" s="374"/>
      <c r="CY130" s="328"/>
      <c r="CZ130" s="221"/>
      <c r="DA130" s="221"/>
      <c r="DB130" s="221"/>
      <c r="DC130" s="221"/>
      <c r="DD130" s="221"/>
      <c r="DE130" s="221"/>
      <c r="DF130" s="221"/>
      <c r="DG130" s="221"/>
      <c r="DH130" s="221"/>
      <c r="DI130" s="221"/>
      <c r="DJ130" s="221"/>
      <c r="DK130" s="221"/>
      <c r="DL130" s="221"/>
      <c r="DM130" s="221"/>
      <c r="DN130" s="257"/>
      <c r="DO130" s="374"/>
      <c r="DP130" s="851"/>
      <c r="DQ130" s="852"/>
      <c r="DR130" s="852"/>
      <c r="DS130" s="853"/>
      <c r="DT130" s="851"/>
      <c r="DU130" s="852"/>
      <c r="DV130" s="852"/>
      <c r="DW130" s="853"/>
      <c r="DX130" s="854" t="e">
        <f t="shared" si="14"/>
        <v>#DIV/0!</v>
      </c>
      <c r="DY130" s="852"/>
      <c r="DZ130" s="852"/>
      <c r="EA130" s="852"/>
      <c r="EB130" s="368"/>
      <c r="EC130" s="316"/>
      <c r="ED130" s="316"/>
      <c r="EE130" s="369"/>
      <c r="EF130" s="374"/>
      <c r="EG130" s="851"/>
      <c r="EH130" s="852"/>
      <c r="EI130" s="852"/>
      <c r="EJ130" s="853"/>
      <c r="EK130" s="851"/>
      <c r="EL130" s="852"/>
      <c r="EM130" s="852"/>
      <c r="EN130" s="853"/>
      <c r="EO130" s="854" t="e">
        <f t="shared" si="15"/>
        <v>#DIV/0!</v>
      </c>
      <c r="EP130" s="852"/>
      <c r="EQ130" s="852"/>
      <c r="ER130" s="852"/>
      <c r="ES130" s="368"/>
      <c r="ET130" s="316"/>
      <c r="EU130" s="316"/>
      <c r="EV130" s="369"/>
      <c r="EW130" s="374"/>
    </row>
    <row r="131" spans="1:153" s="124" customFormat="1" ht="12.75" customHeight="1" thickBot="1" x14ac:dyDescent="0.25">
      <c r="A131" s="328"/>
      <c r="B131" s="221"/>
      <c r="C131" s="221"/>
      <c r="D131" s="221"/>
      <c r="E131" s="221"/>
      <c r="F131" s="221"/>
      <c r="G131" s="221"/>
      <c r="H131" s="221"/>
      <c r="I131" s="221"/>
      <c r="J131" s="221"/>
      <c r="K131" s="221"/>
      <c r="L131" s="221"/>
      <c r="M131" s="221"/>
      <c r="N131" s="221"/>
      <c r="O131" s="221"/>
      <c r="P131" s="257"/>
      <c r="Q131" s="374"/>
      <c r="R131" s="851"/>
      <c r="S131" s="852"/>
      <c r="T131" s="852"/>
      <c r="U131" s="853"/>
      <c r="V131" s="851"/>
      <c r="W131" s="852"/>
      <c r="X131" s="852"/>
      <c r="Y131" s="853"/>
      <c r="Z131" s="854">
        <f t="shared" si="0"/>
        <v>0</v>
      </c>
      <c r="AA131" s="852"/>
      <c r="AB131" s="852"/>
      <c r="AC131" s="853"/>
      <c r="AD131" s="365"/>
      <c r="AE131" s="317"/>
      <c r="AF131" s="317"/>
      <c r="AG131" s="347"/>
      <c r="AH131" s="374"/>
      <c r="AI131" s="851"/>
      <c r="AJ131" s="852"/>
      <c r="AK131" s="852"/>
      <c r="AL131" s="853"/>
      <c r="AM131" s="851"/>
      <c r="AN131" s="852"/>
      <c r="AO131" s="852"/>
      <c r="AP131" s="853"/>
      <c r="AQ131" s="854">
        <f t="shared" si="11"/>
        <v>0</v>
      </c>
      <c r="AR131" s="852"/>
      <c r="AS131" s="852"/>
      <c r="AT131" s="853"/>
      <c r="AU131" s="365"/>
      <c r="AV131" s="317"/>
      <c r="AW131" s="317"/>
      <c r="AX131" s="347"/>
      <c r="AY131" s="374"/>
      <c r="AZ131" s="328"/>
      <c r="BA131" s="221"/>
      <c r="BB131" s="221"/>
      <c r="BC131" s="221"/>
      <c r="BD131" s="221"/>
      <c r="BE131" s="221"/>
      <c r="BF131" s="221"/>
      <c r="BG131" s="221"/>
      <c r="BH131" s="221"/>
      <c r="BI131" s="221"/>
      <c r="BJ131" s="221"/>
      <c r="BK131" s="221"/>
      <c r="BL131" s="221"/>
      <c r="BM131" s="221"/>
      <c r="BN131" s="221"/>
      <c r="BO131" s="257"/>
      <c r="BP131" s="374"/>
      <c r="BQ131" s="851"/>
      <c r="BR131" s="852"/>
      <c r="BS131" s="852"/>
      <c r="BT131" s="853"/>
      <c r="BU131" s="851"/>
      <c r="BV131" s="852"/>
      <c r="BW131" s="852"/>
      <c r="BX131" s="853"/>
      <c r="BY131" s="854" t="e">
        <f t="shared" si="12"/>
        <v>#DIV/0!</v>
      </c>
      <c r="BZ131" s="852"/>
      <c r="CA131" s="852"/>
      <c r="CB131" s="852"/>
      <c r="CC131" s="368"/>
      <c r="CD131" s="316"/>
      <c r="CE131" s="316"/>
      <c r="CF131" s="369"/>
      <c r="CG131" s="374"/>
      <c r="CH131" s="851"/>
      <c r="CI131" s="852"/>
      <c r="CJ131" s="852"/>
      <c r="CK131" s="853"/>
      <c r="CL131" s="851"/>
      <c r="CM131" s="852"/>
      <c r="CN131" s="852"/>
      <c r="CO131" s="853"/>
      <c r="CP131" s="854" t="e">
        <f t="shared" si="13"/>
        <v>#DIV/0!</v>
      </c>
      <c r="CQ131" s="852"/>
      <c r="CR131" s="852"/>
      <c r="CS131" s="852"/>
      <c r="CT131" s="368"/>
      <c r="CU131" s="316"/>
      <c r="CV131" s="316"/>
      <c r="CW131" s="369"/>
      <c r="CX131" s="374"/>
      <c r="CY131" s="328"/>
      <c r="CZ131" s="221"/>
      <c r="DA131" s="221"/>
      <c r="DB131" s="221"/>
      <c r="DC131" s="221"/>
      <c r="DD131" s="221"/>
      <c r="DE131" s="221"/>
      <c r="DF131" s="221"/>
      <c r="DG131" s="221"/>
      <c r="DH131" s="221"/>
      <c r="DI131" s="221"/>
      <c r="DJ131" s="221"/>
      <c r="DK131" s="221"/>
      <c r="DL131" s="221"/>
      <c r="DM131" s="221"/>
      <c r="DN131" s="257"/>
      <c r="DO131" s="374"/>
      <c r="DP131" s="851"/>
      <c r="DQ131" s="852"/>
      <c r="DR131" s="852"/>
      <c r="DS131" s="853"/>
      <c r="DT131" s="851"/>
      <c r="DU131" s="852"/>
      <c r="DV131" s="852"/>
      <c r="DW131" s="853"/>
      <c r="DX131" s="854" t="e">
        <f t="shared" si="14"/>
        <v>#DIV/0!</v>
      </c>
      <c r="DY131" s="852"/>
      <c r="DZ131" s="852"/>
      <c r="EA131" s="852"/>
      <c r="EB131" s="368"/>
      <c r="EC131" s="316"/>
      <c r="ED131" s="316"/>
      <c r="EE131" s="369"/>
      <c r="EF131" s="374"/>
      <c r="EG131" s="851"/>
      <c r="EH131" s="852"/>
      <c r="EI131" s="852"/>
      <c r="EJ131" s="853"/>
      <c r="EK131" s="851"/>
      <c r="EL131" s="852"/>
      <c r="EM131" s="852"/>
      <c r="EN131" s="853"/>
      <c r="EO131" s="854" t="e">
        <f t="shared" si="15"/>
        <v>#DIV/0!</v>
      </c>
      <c r="EP131" s="852"/>
      <c r="EQ131" s="852"/>
      <c r="ER131" s="852"/>
      <c r="ES131" s="368"/>
      <c r="ET131" s="316"/>
      <c r="EU131" s="316"/>
      <c r="EV131" s="369"/>
      <c r="EW131" s="374"/>
    </row>
    <row r="132" spans="1:153" s="124" customFormat="1" ht="12.75" customHeight="1" thickBot="1" x14ac:dyDescent="0.25">
      <c r="A132" s="328"/>
      <c r="B132" s="221"/>
      <c r="C132" s="221"/>
      <c r="D132" s="221"/>
      <c r="E132" s="221"/>
      <c r="F132" s="221"/>
      <c r="G132" s="221"/>
      <c r="H132" s="221"/>
      <c r="I132" s="221"/>
      <c r="J132" s="221"/>
      <c r="K132" s="221"/>
      <c r="L132" s="221"/>
      <c r="M132" s="221"/>
      <c r="N132" s="221"/>
      <c r="O132" s="221"/>
      <c r="P132" s="257"/>
      <c r="Q132" s="374"/>
      <c r="R132" s="851"/>
      <c r="S132" s="852"/>
      <c r="T132" s="852"/>
      <c r="U132" s="853"/>
      <c r="V132" s="851"/>
      <c r="W132" s="852"/>
      <c r="X132" s="852"/>
      <c r="Y132" s="853"/>
      <c r="Z132" s="854">
        <f t="shared" si="0"/>
        <v>0</v>
      </c>
      <c r="AA132" s="852"/>
      <c r="AB132" s="852"/>
      <c r="AC132" s="853"/>
      <c r="AD132" s="365"/>
      <c r="AE132" s="317"/>
      <c r="AF132" s="317"/>
      <c r="AG132" s="347"/>
      <c r="AH132" s="374"/>
      <c r="AI132" s="851"/>
      <c r="AJ132" s="852"/>
      <c r="AK132" s="852"/>
      <c r="AL132" s="853"/>
      <c r="AM132" s="851"/>
      <c r="AN132" s="852"/>
      <c r="AO132" s="852"/>
      <c r="AP132" s="853"/>
      <c r="AQ132" s="854">
        <f t="shared" si="11"/>
        <v>0</v>
      </c>
      <c r="AR132" s="852"/>
      <c r="AS132" s="852"/>
      <c r="AT132" s="853"/>
      <c r="AU132" s="365"/>
      <c r="AV132" s="317"/>
      <c r="AW132" s="317"/>
      <c r="AX132" s="347"/>
      <c r="AY132" s="374"/>
      <c r="AZ132" s="328"/>
      <c r="BA132" s="221"/>
      <c r="BB132" s="221"/>
      <c r="BC132" s="221"/>
      <c r="BD132" s="221"/>
      <c r="BE132" s="221"/>
      <c r="BF132" s="221"/>
      <c r="BG132" s="221"/>
      <c r="BH132" s="221"/>
      <c r="BI132" s="221"/>
      <c r="BJ132" s="221"/>
      <c r="BK132" s="221"/>
      <c r="BL132" s="221"/>
      <c r="BM132" s="221"/>
      <c r="BN132" s="221"/>
      <c r="BO132" s="257"/>
      <c r="BP132" s="374"/>
      <c r="BQ132" s="851"/>
      <c r="BR132" s="852"/>
      <c r="BS132" s="852"/>
      <c r="BT132" s="853"/>
      <c r="BU132" s="851"/>
      <c r="BV132" s="852"/>
      <c r="BW132" s="852"/>
      <c r="BX132" s="853"/>
      <c r="BY132" s="854" t="e">
        <f t="shared" si="12"/>
        <v>#DIV/0!</v>
      </c>
      <c r="BZ132" s="852"/>
      <c r="CA132" s="852"/>
      <c r="CB132" s="852"/>
      <c r="CC132" s="368"/>
      <c r="CD132" s="316"/>
      <c r="CE132" s="316"/>
      <c r="CF132" s="369"/>
      <c r="CG132" s="374"/>
      <c r="CH132" s="851"/>
      <c r="CI132" s="852"/>
      <c r="CJ132" s="852"/>
      <c r="CK132" s="853"/>
      <c r="CL132" s="851"/>
      <c r="CM132" s="852"/>
      <c r="CN132" s="852"/>
      <c r="CO132" s="853"/>
      <c r="CP132" s="854" t="e">
        <f t="shared" si="13"/>
        <v>#DIV/0!</v>
      </c>
      <c r="CQ132" s="852"/>
      <c r="CR132" s="852"/>
      <c r="CS132" s="852"/>
      <c r="CT132" s="368"/>
      <c r="CU132" s="316"/>
      <c r="CV132" s="316"/>
      <c r="CW132" s="369"/>
      <c r="CX132" s="374"/>
      <c r="CY132" s="328"/>
      <c r="CZ132" s="221"/>
      <c r="DA132" s="221"/>
      <c r="DB132" s="221"/>
      <c r="DC132" s="221"/>
      <c r="DD132" s="221"/>
      <c r="DE132" s="221"/>
      <c r="DF132" s="221"/>
      <c r="DG132" s="221"/>
      <c r="DH132" s="221"/>
      <c r="DI132" s="221"/>
      <c r="DJ132" s="221"/>
      <c r="DK132" s="221"/>
      <c r="DL132" s="221"/>
      <c r="DM132" s="221"/>
      <c r="DN132" s="257"/>
      <c r="DO132" s="374"/>
      <c r="DP132" s="851"/>
      <c r="DQ132" s="852"/>
      <c r="DR132" s="852"/>
      <c r="DS132" s="853"/>
      <c r="DT132" s="851"/>
      <c r="DU132" s="852"/>
      <c r="DV132" s="852"/>
      <c r="DW132" s="853"/>
      <c r="DX132" s="854" t="e">
        <f t="shared" si="14"/>
        <v>#DIV/0!</v>
      </c>
      <c r="DY132" s="852"/>
      <c r="DZ132" s="852"/>
      <c r="EA132" s="852"/>
      <c r="EB132" s="368"/>
      <c r="EC132" s="316"/>
      <c r="ED132" s="316"/>
      <c r="EE132" s="369"/>
      <c r="EF132" s="374"/>
      <c r="EG132" s="851"/>
      <c r="EH132" s="852"/>
      <c r="EI132" s="852"/>
      <c r="EJ132" s="853"/>
      <c r="EK132" s="851"/>
      <c r="EL132" s="852"/>
      <c r="EM132" s="852"/>
      <c r="EN132" s="853"/>
      <c r="EO132" s="854" t="e">
        <f t="shared" si="15"/>
        <v>#DIV/0!</v>
      </c>
      <c r="EP132" s="852"/>
      <c r="EQ132" s="852"/>
      <c r="ER132" s="852"/>
      <c r="ES132" s="368"/>
      <c r="ET132" s="316"/>
      <c r="EU132" s="316"/>
      <c r="EV132" s="369"/>
      <c r="EW132" s="374"/>
    </row>
    <row r="133" spans="1:153" s="124" customFormat="1" ht="12.75" customHeight="1" thickBot="1" x14ac:dyDescent="0.25">
      <c r="A133" s="328"/>
      <c r="B133" s="221"/>
      <c r="C133" s="221"/>
      <c r="D133" s="221"/>
      <c r="E133" s="221"/>
      <c r="F133" s="221"/>
      <c r="G133" s="221"/>
      <c r="H133" s="221"/>
      <c r="I133" s="221"/>
      <c r="J133" s="221"/>
      <c r="K133" s="221"/>
      <c r="L133" s="221"/>
      <c r="M133" s="221"/>
      <c r="N133" s="221"/>
      <c r="O133" s="221"/>
      <c r="P133" s="257"/>
      <c r="Q133" s="374"/>
      <c r="R133" s="851"/>
      <c r="S133" s="852"/>
      <c r="T133" s="852"/>
      <c r="U133" s="853"/>
      <c r="V133" s="851"/>
      <c r="W133" s="852"/>
      <c r="X133" s="852"/>
      <c r="Y133" s="853"/>
      <c r="Z133" s="854">
        <f t="shared" si="0"/>
        <v>0</v>
      </c>
      <c r="AA133" s="852"/>
      <c r="AB133" s="852"/>
      <c r="AC133" s="853"/>
      <c r="AD133" s="365"/>
      <c r="AE133" s="317"/>
      <c r="AF133" s="317"/>
      <c r="AG133" s="347"/>
      <c r="AH133" s="374"/>
      <c r="AI133" s="851"/>
      <c r="AJ133" s="852"/>
      <c r="AK133" s="852"/>
      <c r="AL133" s="853"/>
      <c r="AM133" s="851"/>
      <c r="AN133" s="852"/>
      <c r="AO133" s="852"/>
      <c r="AP133" s="853"/>
      <c r="AQ133" s="854">
        <f t="shared" si="11"/>
        <v>0</v>
      </c>
      <c r="AR133" s="852"/>
      <c r="AS133" s="852"/>
      <c r="AT133" s="853"/>
      <c r="AU133" s="365"/>
      <c r="AV133" s="317"/>
      <c r="AW133" s="317"/>
      <c r="AX133" s="347"/>
      <c r="AY133" s="374"/>
      <c r="AZ133" s="328"/>
      <c r="BA133" s="221"/>
      <c r="BB133" s="221"/>
      <c r="BC133" s="221"/>
      <c r="BD133" s="221"/>
      <c r="BE133" s="221"/>
      <c r="BF133" s="221"/>
      <c r="BG133" s="221"/>
      <c r="BH133" s="221"/>
      <c r="BI133" s="221"/>
      <c r="BJ133" s="221"/>
      <c r="BK133" s="221"/>
      <c r="BL133" s="221"/>
      <c r="BM133" s="221"/>
      <c r="BN133" s="221"/>
      <c r="BO133" s="257"/>
      <c r="BP133" s="374"/>
      <c r="BQ133" s="851"/>
      <c r="BR133" s="852"/>
      <c r="BS133" s="852"/>
      <c r="BT133" s="853"/>
      <c r="BU133" s="851"/>
      <c r="BV133" s="852"/>
      <c r="BW133" s="852"/>
      <c r="BX133" s="853"/>
      <c r="BY133" s="854" t="e">
        <f t="shared" si="12"/>
        <v>#DIV/0!</v>
      </c>
      <c r="BZ133" s="852"/>
      <c r="CA133" s="852"/>
      <c r="CB133" s="852"/>
      <c r="CC133" s="368"/>
      <c r="CD133" s="316"/>
      <c r="CE133" s="316"/>
      <c r="CF133" s="369"/>
      <c r="CG133" s="374"/>
      <c r="CH133" s="851"/>
      <c r="CI133" s="852"/>
      <c r="CJ133" s="852"/>
      <c r="CK133" s="853"/>
      <c r="CL133" s="851"/>
      <c r="CM133" s="852"/>
      <c r="CN133" s="852"/>
      <c r="CO133" s="853"/>
      <c r="CP133" s="854" t="e">
        <f t="shared" si="13"/>
        <v>#DIV/0!</v>
      </c>
      <c r="CQ133" s="852"/>
      <c r="CR133" s="852"/>
      <c r="CS133" s="852"/>
      <c r="CT133" s="368"/>
      <c r="CU133" s="316"/>
      <c r="CV133" s="316"/>
      <c r="CW133" s="369"/>
      <c r="CX133" s="374"/>
      <c r="CY133" s="328"/>
      <c r="CZ133" s="221"/>
      <c r="DA133" s="221"/>
      <c r="DB133" s="221"/>
      <c r="DC133" s="221"/>
      <c r="DD133" s="221"/>
      <c r="DE133" s="221"/>
      <c r="DF133" s="221"/>
      <c r="DG133" s="221"/>
      <c r="DH133" s="221"/>
      <c r="DI133" s="221"/>
      <c r="DJ133" s="221"/>
      <c r="DK133" s="221"/>
      <c r="DL133" s="221"/>
      <c r="DM133" s="221"/>
      <c r="DN133" s="257"/>
      <c r="DO133" s="374"/>
      <c r="DP133" s="851"/>
      <c r="DQ133" s="852"/>
      <c r="DR133" s="852"/>
      <c r="DS133" s="853"/>
      <c r="DT133" s="851"/>
      <c r="DU133" s="852"/>
      <c r="DV133" s="852"/>
      <c r="DW133" s="853"/>
      <c r="DX133" s="854" t="e">
        <f t="shared" si="14"/>
        <v>#DIV/0!</v>
      </c>
      <c r="DY133" s="852"/>
      <c r="DZ133" s="852"/>
      <c r="EA133" s="852"/>
      <c r="EB133" s="368"/>
      <c r="EC133" s="316"/>
      <c r="ED133" s="316"/>
      <c r="EE133" s="369"/>
      <c r="EF133" s="374"/>
      <c r="EG133" s="851"/>
      <c r="EH133" s="852"/>
      <c r="EI133" s="852"/>
      <c r="EJ133" s="853"/>
      <c r="EK133" s="851"/>
      <c r="EL133" s="852"/>
      <c r="EM133" s="852"/>
      <c r="EN133" s="853"/>
      <c r="EO133" s="854" t="e">
        <f t="shared" si="15"/>
        <v>#DIV/0!</v>
      </c>
      <c r="EP133" s="852"/>
      <c r="EQ133" s="852"/>
      <c r="ER133" s="852"/>
      <c r="ES133" s="368"/>
      <c r="ET133" s="316"/>
      <c r="EU133" s="316"/>
      <c r="EV133" s="369"/>
      <c r="EW133" s="374"/>
    </row>
    <row r="134" spans="1:153" s="124" customFormat="1" ht="12.75" customHeight="1" thickBot="1" x14ac:dyDescent="0.25">
      <c r="A134" s="328"/>
      <c r="B134" s="221"/>
      <c r="C134" s="221"/>
      <c r="D134" s="221"/>
      <c r="E134" s="221"/>
      <c r="F134" s="221"/>
      <c r="G134" s="221"/>
      <c r="H134" s="221"/>
      <c r="I134" s="221"/>
      <c r="J134" s="221"/>
      <c r="K134" s="221"/>
      <c r="L134" s="221"/>
      <c r="M134" s="221"/>
      <c r="N134" s="221"/>
      <c r="O134" s="221"/>
      <c r="P134" s="257"/>
      <c r="Q134" s="374"/>
      <c r="R134" s="851"/>
      <c r="S134" s="852"/>
      <c r="T134" s="852"/>
      <c r="U134" s="853"/>
      <c r="V134" s="851"/>
      <c r="W134" s="852"/>
      <c r="X134" s="852"/>
      <c r="Y134" s="853"/>
      <c r="Z134" s="854">
        <f t="shared" si="0"/>
        <v>0</v>
      </c>
      <c r="AA134" s="852"/>
      <c r="AB134" s="852"/>
      <c r="AC134" s="853"/>
      <c r="AD134" s="365"/>
      <c r="AE134" s="317"/>
      <c r="AF134" s="317"/>
      <c r="AG134" s="347"/>
      <c r="AH134" s="374"/>
      <c r="AI134" s="851"/>
      <c r="AJ134" s="852"/>
      <c r="AK134" s="852"/>
      <c r="AL134" s="853"/>
      <c r="AM134" s="851"/>
      <c r="AN134" s="852"/>
      <c r="AO134" s="852"/>
      <c r="AP134" s="853"/>
      <c r="AQ134" s="854">
        <f t="shared" si="11"/>
        <v>0</v>
      </c>
      <c r="AR134" s="852"/>
      <c r="AS134" s="852"/>
      <c r="AT134" s="853"/>
      <c r="AU134" s="365"/>
      <c r="AV134" s="317"/>
      <c r="AW134" s="317"/>
      <c r="AX134" s="347"/>
      <c r="AY134" s="374"/>
      <c r="AZ134" s="328"/>
      <c r="BA134" s="221"/>
      <c r="BB134" s="221"/>
      <c r="BC134" s="221"/>
      <c r="BD134" s="221"/>
      <c r="BE134" s="221"/>
      <c r="BF134" s="221"/>
      <c r="BG134" s="221"/>
      <c r="BH134" s="221"/>
      <c r="BI134" s="221"/>
      <c r="BJ134" s="221"/>
      <c r="BK134" s="221"/>
      <c r="BL134" s="221"/>
      <c r="BM134" s="221"/>
      <c r="BN134" s="221"/>
      <c r="BO134" s="257"/>
      <c r="BP134" s="374"/>
      <c r="BQ134" s="851"/>
      <c r="BR134" s="852"/>
      <c r="BS134" s="852"/>
      <c r="BT134" s="853"/>
      <c r="BU134" s="851"/>
      <c r="BV134" s="852"/>
      <c r="BW134" s="852"/>
      <c r="BX134" s="853"/>
      <c r="BY134" s="854" t="e">
        <f t="shared" si="12"/>
        <v>#DIV/0!</v>
      </c>
      <c r="BZ134" s="852"/>
      <c r="CA134" s="852"/>
      <c r="CB134" s="852"/>
      <c r="CC134" s="368"/>
      <c r="CD134" s="316"/>
      <c r="CE134" s="316"/>
      <c r="CF134" s="369"/>
      <c r="CG134" s="374"/>
      <c r="CH134" s="851"/>
      <c r="CI134" s="852"/>
      <c r="CJ134" s="852"/>
      <c r="CK134" s="853"/>
      <c r="CL134" s="851"/>
      <c r="CM134" s="852"/>
      <c r="CN134" s="852"/>
      <c r="CO134" s="853"/>
      <c r="CP134" s="854" t="e">
        <f t="shared" si="13"/>
        <v>#DIV/0!</v>
      </c>
      <c r="CQ134" s="852"/>
      <c r="CR134" s="852"/>
      <c r="CS134" s="852"/>
      <c r="CT134" s="368"/>
      <c r="CU134" s="316"/>
      <c r="CV134" s="316"/>
      <c r="CW134" s="369"/>
      <c r="CX134" s="374"/>
      <c r="CY134" s="328"/>
      <c r="CZ134" s="221"/>
      <c r="DA134" s="221"/>
      <c r="DB134" s="221"/>
      <c r="DC134" s="221"/>
      <c r="DD134" s="221"/>
      <c r="DE134" s="221"/>
      <c r="DF134" s="221"/>
      <c r="DG134" s="221"/>
      <c r="DH134" s="221"/>
      <c r="DI134" s="221"/>
      <c r="DJ134" s="221"/>
      <c r="DK134" s="221"/>
      <c r="DL134" s="221"/>
      <c r="DM134" s="221"/>
      <c r="DN134" s="257"/>
      <c r="DO134" s="374"/>
      <c r="DP134" s="851"/>
      <c r="DQ134" s="852"/>
      <c r="DR134" s="852"/>
      <c r="DS134" s="853"/>
      <c r="DT134" s="851"/>
      <c r="DU134" s="852"/>
      <c r="DV134" s="852"/>
      <c r="DW134" s="853"/>
      <c r="DX134" s="854" t="e">
        <f t="shared" si="14"/>
        <v>#DIV/0!</v>
      </c>
      <c r="DY134" s="852"/>
      <c r="DZ134" s="852"/>
      <c r="EA134" s="852"/>
      <c r="EB134" s="368"/>
      <c r="EC134" s="316"/>
      <c r="ED134" s="316"/>
      <c r="EE134" s="369"/>
      <c r="EF134" s="374"/>
      <c r="EG134" s="851"/>
      <c r="EH134" s="852"/>
      <c r="EI134" s="852"/>
      <c r="EJ134" s="853"/>
      <c r="EK134" s="851"/>
      <c r="EL134" s="852"/>
      <c r="EM134" s="852"/>
      <c r="EN134" s="853"/>
      <c r="EO134" s="854" t="e">
        <f t="shared" si="15"/>
        <v>#DIV/0!</v>
      </c>
      <c r="EP134" s="852"/>
      <c r="EQ134" s="852"/>
      <c r="ER134" s="852"/>
      <c r="ES134" s="368"/>
      <c r="ET134" s="316"/>
      <c r="EU134" s="316"/>
      <c r="EV134" s="369"/>
      <c r="EW134" s="374"/>
    </row>
    <row r="135" spans="1:153" s="124" customFormat="1" ht="12.75" customHeight="1" thickBot="1" x14ac:dyDescent="0.25">
      <c r="A135" s="328"/>
      <c r="B135" s="221"/>
      <c r="C135" s="221"/>
      <c r="D135" s="221"/>
      <c r="E135" s="221"/>
      <c r="F135" s="221"/>
      <c r="G135" s="221"/>
      <c r="H135" s="221"/>
      <c r="I135" s="221"/>
      <c r="J135" s="221"/>
      <c r="K135" s="221"/>
      <c r="L135" s="221"/>
      <c r="M135" s="221"/>
      <c r="N135" s="221"/>
      <c r="O135" s="221"/>
      <c r="P135" s="257"/>
      <c r="Q135" s="374"/>
      <c r="R135" s="851"/>
      <c r="S135" s="852"/>
      <c r="T135" s="852"/>
      <c r="U135" s="853"/>
      <c r="V135" s="851"/>
      <c r="W135" s="852"/>
      <c r="X135" s="852"/>
      <c r="Y135" s="853"/>
      <c r="Z135" s="854">
        <f t="shared" si="0"/>
        <v>0</v>
      </c>
      <c r="AA135" s="852"/>
      <c r="AB135" s="852"/>
      <c r="AC135" s="853"/>
      <c r="AD135" s="365"/>
      <c r="AE135" s="317"/>
      <c r="AF135" s="317"/>
      <c r="AG135" s="347"/>
      <c r="AH135" s="374"/>
      <c r="AI135" s="851"/>
      <c r="AJ135" s="852"/>
      <c r="AK135" s="852"/>
      <c r="AL135" s="853"/>
      <c r="AM135" s="851"/>
      <c r="AN135" s="852"/>
      <c r="AO135" s="852"/>
      <c r="AP135" s="853"/>
      <c r="AQ135" s="854">
        <f t="shared" si="11"/>
        <v>0</v>
      </c>
      <c r="AR135" s="852"/>
      <c r="AS135" s="852"/>
      <c r="AT135" s="853"/>
      <c r="AU135" s="365"/>
      <c r="AV135" s="317"/>
      <c r="AW135" s="317"/>
      <c r="AX135" s="347"/>
      <c r="AY135" s="374"/>
      <c r="AZ135" s="328"/>
      <c r="BA135" s="221"/>
      <c r="BB135" s="221"/>
      <c r="BC135" s="221"/>
      <c r="BD135" s="221"/>
      <c r="BE135" s="221"/>
      <c r="BF135" s="221"/>
      <c r="BG135" s="221"/>
      <c r="BH135" s="221"/>
      <c r="BI135" s="221"/>
      <c r="BJ135" s="221"/>
      <c r="BK135" s="221"/>
      <c r="BL135" s="221"/>
      <c r="BM135" s="221"/>
      <c r="BN135" s="221"/>
      <c r="BO135" s="257"/>
      <c r="BP135" s="374"/>
      <c r="BQ135" s="851"/>
      <c r="BR135" s="852"/>
      <c r="BS135" s="852"/>
      <c r="BT135" s="853"/>
      <c r="BU135" s="851"/>
      <c r="BV135" s="852"/>
      <c r="BW135" s="852"/>
      <c r="BX135" s="853"/>
      <c r="BY135" s="854" t="e">
        <f t="shared" si="12"/>
        <v>#DIV/0!</v>
      </c>
      <c r="BZ135" s="852"/>
      <c r="CA135" s="852"/>
      <c r="CB135" s="852"/>
      <c r="CC135" s="368"/>
      <c r="CD135" s="316"/>
      <c r="CE135" s="316"/>
      <c r="CF135" s="369"/>
      <c r="CG135" s="374"/>
      <c r="CH135" s="851"/>
      <c r="CI135" s="852"/>
      <c r="CJ135" s="852"/>
      <c r="CK135" s="853"/>
      <c r="CL135" s="851"/>
      <c r="CM135" s="852"/>
      <c r="CN135" s="852"/>
      <c r="CO135" s="853"/>
      <c r="CP135" s="854" t="e">
        <f t="shared" si="13"/>
        <v>#DIV/0!</v>
      </c>
      <c r="CQ135" s="852"/>
      <c r="CR135" s="852"/>
      <c r="CS135" s="852"/>
      <c r="CT135" s="368"/>
      <c r="CU135" s="316"/>
      <c r="CV135" s="316"/>
      <c r="CW135" s="369"/>
      <c r="CX135" s="374"/>
      <c r="CY135" s="328"/>
      <c r="CZ135" s="221"/>
      <c r="DA135" s="221"/>
      <c r="DB135" s="221"/>
      <c r="DC135" s="221"/>
      <c r="DD135" s="221"/>
      <c r="DE135" s="221"/>
      <c r="DF135" s="221"/>
      <c r="DG135" s="221"/>
      <c r="DH135" s="221"/>
      <c r="DI135" s="221"/>
      <c r="DJ135" s="221"/>
      <c r="DK135" s="221"/>
      <c r="DL135" s="221"/>
      <c r="DM135" s="221"/>
      <c r="DN135" s="257"/>
      <c r="DO135" s="374"/>
      <c r="DP135" s="851"/>
      <c r="DQ135" s="852"/>
      <c r="DR135" s="852"/>
      <c r="DS135" s="853"/>
      <c r="DT135" s="851"/>
      <c r="DU135" s="852"/>
      <c r="DV135" s="852"/>
      <c r="DW135" s="853"/>
      <c r="DX135" s="854" t="e">
        <f t="shared" si="14"/>
        <v>#DIV/0!</v>
      </c>
      <c r="DY135" s="852"/>
      <c r="DZ135" s="852"/>
      <c r="EA135" s="852"/>
      <c r="EB135" s="368"/>
      <c r="EC135" s="316"/>
      <c r="ED135" s="316"/>
      <c r="EE135" s="369"/>
      <c r="EF135" s="374"/>
      <c r="EG135" s="851"/>
      <c r="EH135" s="852"/>
      <c r="EI135" s="852"/>
      <c r="EJ135" s="853"/>
      <c r="EK135" s="851"/>
      <c r="EL135" s="852"/>
      <c r="EM135" s="852"/>
      <c r="EN135" s="853"/>
      <c r="EO135" s="854" t="e">
        <f t="shared" si="15"/>
        <v>#DIV/0!</v>
      </c>
      <c r="EP135" s="852"/>
      <c r="EQ135" s="852"/>
      <c r="ER135" s="852"/>
      <c r="ES135" s="368"/>
      <c r="ET135" s="316"/>
      <c r="EU135" s="316"/>
      <c r="EV135" s="369"/>
      <c r="EW135" s="374"/>
    </row>
    <row r="136" spans="1:153" s="124" customFormat="1" ht="12.75" customHeight="1" thickBot="1" x14ac:dyDescent="0.25">
      <c r="A136" s="328"/>
      <c r="B136" s="221"/>
      <c r="C136" s="221"/>
      <c r="D136" s="221"/>
      <c r="E136" s="221"/>
      <c r="F136" s="221"/>
      <c r="G136" s="221"/>
      <c r="H136" s="221"/>
      <c r="I136" s="221"/>
      <c r="J136" s="221"/>
      <c r="K136" s="221"/>
      <c r="L136" s="221"/>
      <c r="M136" s="221"/>
      <c r="N136" s="221"/>
      <c r="O136" s="221"/>
      <c r="P136" s="257"/>
      <c r="Q136" s="374"/>
      <c r="R136" s="851"/>
      <c r="S136" s="852"/>
      <c r="T136" s="852"/>
      <c r="U136" s="853"/>
      <c r="V136" s="851"/>
      <c r="W136" s="852"/>
      <c r="X136" s="852"/>
      <c r="Y136" s="853"/>
      <c r="Z136" s="854">
        <f t="shared" si="0"/>
        <v>0</v>
      </c>
      <c r="AA136" s="852"/>
      <c r="AB136" s="852"/>
      <c r="AC136" s="853"/>
      <c r="AD136" s="365"/>
      <c r="AE136" s="317"/>
      <c r="AF136" s="317"/>
      <c r="AG136" s="347"/>
      <c r="AH136" s="374"/>
      <c r="AI136" s="851"/>
      <c r="AJ136" s="852"/>
      <c r="AK136" s="852"/>
      <c r="AL136" s="853"/>
      <c r="AM136" s="851"/>
      <c r="AN136" s="852"/>
      <c r="AO136" s="852"/>
      <c r="AP136" s="853"/>
      <c r="AQ136" s="854">
        <f t="shared" si="11"/>
        <v>0</v>
      </c>
      <c r="AR136" s="852"/>
      <c r="AS136" s="852"/>
      <c r="AT136" s="853"/>
      <c r="AU136" s="365"/>
      <c r="AV136" s="317"/>
      <c r="AW136" s="317"/>
      <c r="AX136" s="347"/>
      <c r="AY136" s="374"/>
      <c r="AZ136" s="328"/>
      <c r="BA136" s="221"/>
      <c r="BB136" s="221"/>
      <c r="BC136" s="221"/>
      <c r="BD136" s="221"/>
      <c r="BE136" s="221"/>
      <c r="BF136" s="221"/>
      <c r="BG136" s="221"/>
      <c r="BH136" s="221"/>
      <c r="BI136" s="221"/>
      <c r="BJ136" s="221"/>
      <c r="BK136" s="221"/>
      <c r="BL136" s="221"/>
      <c r="BM136" s="221"/>
      <c r="BN136" s="221"/>
      <c r="BO136" s="257"/>
      <c r="BP136" s="374"/>
      <c r="BQ136" s="851"/>
      <c r="BR136" s="852"/>
      <c r="BS136" s="852"/>
      <c r="BT136" s="853"/>
      <c r="BU136" s="851"/>
      <c r="BV136" s="852"/>
      <c r="BW136" s="852"/>
      <c r="BX136" s="853"/>
      <c r="BY136" s="854" t="e">
        <f t="shared" si="12"/>
        <v>#DIV/0!</v>
      </c>
      <c r="BZ136" s="852"/>
      <c r="CA136" s="852"/>
      <c r="CB136" s="852"/>
      <c r="CC136" s="368"/>
      <c r="CD136" s="316"/>
      <c r="CE136" s="316"/>
      <c r="CF136" s="369"/>
      <c r="CG136" s="374"/>
      <c r="CH136" s="851"/>
      <c r="CI136" s="852"/>
      <c r="CJ136" s="852"/>
      <c r="CK136" s="853"/>
      <c r="CL136" s="851"/>
      <c r="CM136" s="852"/>
      <c r="CN136" s="852"/>
      <c r="CO136" s="853"/>
      <c r="CP136" s="854" t="e">
        <f t="shared" si="13"/>
        <v>#DIV/0!</v>
      </c>
      <c r="CQ136" s="852"/>
      <c r="CR136" s="852"/>
      <c r="CS136" s="852"/>
      <c r="CT136" s="368"/>
      <c r="CU136" s="316"/>
      <c r="CV136" s="316"/>
      <c r="CW136" s="369"/>
      <c r="CX136" s="374"/>
      <c r="CY136" s="328"/>
      <c r="CZ136" s="221"/>
      <c r="DA136" s="221"/>
      <c r="DB136" s="221"/>
      <c r="DC136" s="221"/>
      <c r="DD136" s="221"/>
      <c r="DE136" s="221"/>
      <c r="DF136" s="221"/>
      <c r="DG136" s="221"/>
      <c r="DH136" s="221"/>
      <c r="DI136" s="221"/>
      <c r="DJ136" s="221"/>
      <c r="DK136" s="221"/>
      <c r="DL136" s="221"/>
      <c r="DM136" s="221"/>
      <c r="DN136" s="257"/>
      <c r="DO136" s="374"/>
      <c r="DP136" s="851"/>
      <c r="DQ136" s="852"/>
      <c r="DR136" s="852"/>
      <c r="DS136" s="853"/>
      <c r="DT136" s="851"/>
      <c r="DU136" s="852"/>
      <c r="DV136" s="852"/>
      <c r="DW136" s="853"/>
      <c r="DX136" s="854" t="e">
        <f t="shared" si="14"/>
        <v>#DIV/0!</v>
      </c>
      <c r="DY136" s="852"/>
      <c r="DZ136" s="852"/>
      <c r="EA136" s="852"/>
      <c r="EB136" s="368"/>
      <c r="EC136" s="316"/>
      <c r="ED136" s="316"/>
      <c r="EE136" s="369"/>
      <c r="EF136" s="374"/>
      <c r="EG136" s="851"/>
      <c r="EH136" s="852"/>
      <c r="EI136" s="852"/>
      <c r="EJ136" s="853"/>
      <c r="EK136" s="851"/>
      <c r="EL136" s="852"/>
      <c r="EM136" s="852"/>
      <c r="EN136" s="853"/>
      <c r="EO136" s="854" t="e">
        <f t="shared" si="15"/>
        <v>#DIV/0!</v>
      </c>
      <c r="EP136" s="852"/>
      <c r="EQ136" s="852"/>
      <c r="ER136" s="852"/>
      <c r="ES136" s="368"/>
      <c r="ET136" s="316"/>
      <c r="EU136" s="316"/>
      <c r="EV136" s="369"/>
      <c r="EW136" s="374"/>
    </row>
    <row r="137" spans="1:153" s="124" customFormat="1" ht="12.75" customHeight="1" thickBot="1" x14ac:dyDescent="0.25">
      <c r="A137" s="328"/>
      <c r="B137" s="221"/>
      <c r="C137" s="221"/>
      <c r="D137" s="221"/>
      <c r="E137" s="221"/>
      <c r="F137" s="221"/>
      <c r="G137" s="221"/>
      <c r="H137" s="221"/>
      <c r="I137" s="221"/>
      <c r="J137" s="221"/>
      <c r="K137" s="221"/>
      <c r="L137" s="221"/>
      <c r="M137" s="221"/>
      <c r="N137" s="221"/>
      <c r="O137" s="221"/>
      <c r="P137" s="257"/>
      <c r="Q137" s="374"/>
      <c r="R137" s="851"/>
      <c r="S137" s="852"/>
      <c r="T137" s="852"/>
      <c r="U137" s="853"/>
      <c r="V137" s="851"/>
      <c r="W137" s="852"/>
      <c r="X137" s="852"/>
      <c r="Y137" s="853"/>
      <c r="Z137" s="854">
        <f t="shared" si="0"/>
        <v>0</v>
      </c>
      <c r="AA137" s="852"/>
      <c r="AB137" s="852"/>
      <c r="AC137" s="853"/>
      <c r="AD137" s="365"/>
      <c r="AE137" s="317"/>
      <c r="AF137" s="317"/>
      <c r="AG137" s="347"/>
      <c r="AH137" s="374"/>
      <c r="AI137" s="851"/>
      <c r="AJ137" s="852"/>
      <c r="AK137" s="852"/>
      <c r="AL137" s="853"/>
      <c r="AM137" s="851"/>
      <c r="AN137" s="852"/>
      <c r="AO137" s="852"/>
      <c r="AP137" s="853"/>
      <c r="AQ137" s="854">
        <f t="shared" si="11"/>
        <v>0</v>
      </c>
      <c r="AR137" s="852"/>
      <c r="AS137" s="852"/>
      <c r="AT137" s="853"/>
      <c r="AU137" s="365"/>
      <c r="AV137" s="317"/>
      <c r="AW137" s="317"/>
      <c r="AX137" s="347"/>
      <c r="AY137" s="374"/>
      <c r="AZ137" s="328"/>
      <c r="BA137" s="221"/>
      <c r="BB137" s="221"/>
      <c r="BC137" s="221"/>
      <c r="BD137" s="221"/>
      <c r="BE137" s="221"/>
      <c r="BF137" s="221"/>
      <c r="BG137" s="221"/>
      <c r="BH137" s="221"/>
      <c r="BI137" s="221"/>
      <c r="BJ137" s="221"/>
      <c r="BK137" s="221"/>
      <c r="BL137" s="221"/>
      <c r="BM137" s="221"/>
      <c r="BN137" s="221"/>
      <c r="BO137" s="257"/>
      <c r="BP137" s="374"/>
      <c r="BQ137" s="851"/>
      <c r="BR137" s="852"/>
      <c r="BS137" s="852"/>
      <c r="BT137" s="853"/>
      <c r="BU137" s="851"/>
      <c r="BV137" s="852"/>
      <c r="BW137" s="852"/>
      <c r="BX137" s="853"/>
      <c r="BY137" s="854" t="e">
        <f t="shared" si="12"/>
        <v>#DIV/0!</v>
      </c>
      <c r="BZ137" s="852"/>
      <c r="CA137" s="852"/>
      <c r="CB137" s="852"/>
      <c r="CC137" s="368"/>
      <c r="CD137" s="316"/>
      <c r="CE137" s="316"/>
      <c r="CF137" s="369"/>
      <c r="CG137" s="374"/>
      <c r="CH137" s="851"/>
      <c r="CI137" s="852"/>
      <c r="CJ137" s="852"/>
      <c r="CK137" s="853"/>
      <c r="CL137" s="851"/>
      <c r="CM137" s="852"/>
      <c r="CN137" s="852"/>
      <c r="CO137" s="853"/>
      <c r="CP137" s="854" t="e">
        <f t="shared" si="13"/>
        <v>#DIV/0!</v>
      </c>
      <c r="CQ137" s="852"/>
      <c r="CR137" s="852"/>
      <c r="CS137" s="852"/>
      <c r="CT137" s="368"/>
      <c r="CU137" s="316"/>
      <c r="CV137" s="316"/>
      <c r="CW137" s="369"/>
      <c r="CX137" s="374"/>
      <c r="CY137" s="328"/>
      <c r="CZ137" s="221"/>
      <c r="DA137" s="221"/>
      <c r="DB137" s="221"/>
      <c r="DC137" s="221"/>
      <c r="DD137" s="221"/>
      <c r="DE137" s="221"/>
      <c r="DF137" s="221"/>
      <c r="DG137" s="221"/>
      <c r="DH137" s="221"/>
      <c r="DI137" s="221"/>
      <c r="DJ137" s="221"/>
      <c r="DK137" s="221"/>
      <c r="DL137" s="221"/>
      <c r="DM137" s="221"/>
      <c r="DN137" s="257"/>
      <c r="DO137" s="374"/>
      <c r="DP137" s="851"/>
      <c r="DQ137" s="852"/>
      <c r="DR137" s="852"/>
      <c r="DS137" s="853"/>
      <c r="DT137" s="851"/>
      <c r="DU137" s="852"/>
      <c r="DV137" s="852"/>
      <c r="DW137" s="853"/>
      <c r="DX137" s="854" t="e">
        <f t="shared" si="14"/>
        <v>#DIV/0!</v>
      </c>
      <c r="DY137" s="852"/>
      <c r="DZ137" s="852"/>
      <c r="EA137" s="852"/>
      <c r="EB137" s="368"/>
      <c r="EC137" s="316"/>
      <c r="ED137" s="316"/>
      <c r="EE137" s="369"/>
      <c r="EF137" s="374"/>
      <c r="EG137" s="851"/>
      <c r="EH137" s="852"/>
      <c r="EI137" s="852"/>
      <c r="EJ137" s="853"/>
      <c r="EK137" s="851"/>
      <c r="EL137" s="852"/>
      <c r="EM137" s="852"/>
      <c r="EN137" s="853"/>
      <c r="EO137" s="854" t="e">
        <f t="shared" si="15"/>
        <v>#DIV/0!</v>
      </c>
      <c r="EP137" s="852"/>
      <c r="EQ137" s="852"/>
      <c r="ER137" s="852"/>
      <c r="ES137" s="368"/>
      <c r="ET137" s="316"/>
      <c r="EU137" s="316"/>
      <c r="EV137" s="369"/>
      <c r="EW137" s="374"/>
    </row>
    <row r="138" spans="1:153" s="124" customFormat="1" ht="12.75" customHeight="1" thickBot="1" x14ac:dyDescent="0.25">
      <c r="A138" s="328"/>
      <c r="B138" s="221"/>
      <c r="C138" s="221"/>
      <c r="D138" s="221"/>
      <c r="E138" s="221"/>
      <c r="F138" s="221"/>
      <c r="G138" s="221"/>
      <c r="H138" s="221"/>
      <c r="I138" s="221"/>
      <c r="J138" s="221"/>
      <c r="K138" s="221"/>
      <c r="L138" s="221"/>
      <c r="M138" s="221"/>
      <c r="N138" s="221"/>
      <c r="O138" s="221"/>
      <c r="P138" s="257"/>
      <c r="Q138" s="374"/>
      <c r="R138" s="851"/>
      <c r="S138" s="852"/>
      <c r="T138" s="852"/>
      <c r="U138" s="853"/>
      <c r="V138" s="851"/>
      <c r="W138" s="852"/>
      <c r="X138" s="852"/>
      <c r="Y138" s="853"/>
      <c r="Z138" s="854">
        <f t="shared" si="0"/>
        <v>0</v>
      </c>
      <c r="AA138" s="852"/>
      <c r="AB138" s="852"/>
      <c r="AC138" s="853"/>
      <c r="AD138" s="365"/>
      <c r="AE138" s="317"/>
      <c r="AF138" s="317"/>
      <c r="AG138" s="347"/>
      <c r="AH138" s="374"/>
      <c r="AI138" s="851"/>
      <c r="AJ138" s="852"/>
      <c r="AK138" s="852"/>
      <c r="AL138" s="853"/>
      <c r="AM138" s="851"/>
      <c r="AN138" s="852"/>
      <c r="AO138" s="852"/>
      <c r="AP138" s="853"/>
      <c r="AQ138" s="854">
        <f t="shared" si="11"/>
        <v>0</v>
      </c>
      <c r="AR138" s="852"/>
      <c r="AS138" s="852"/>
      <c r="AT138" s="853"/>
      <c r="AU138" s="365"/>
      <c r="AV138" s="317"/>
      <c r="AW138" s="317"/>
      <c r="AX138" s="347"/>
      <c r="AY138" s="374"/>
      <c r="AZ138" s="328"/>
      <c r="BA138" s="221"/>
      <c r="BB138" s="221"/>
      <c r="BC138" s="221"/>
      <c r="BD138" s="221"/>
      <c r="BE138" s="221"/>
      <c r="BF138" s="221"/>
      <c r="BG138" s="221"/>
      <c r="BH138" s="221"/>
      <c r="BI138" s="221"/>
      <c r="BJ138" s="221"/>
      <c r="BK138" s="221"/>
      <c r="BL138" s="221"/>
      <c r="BM138" s="221"/>
      <c r="BN138" s="221"/>
      <c r="BO138" s="257"/>
      <c r="BP138" s="374"/>
      <c r="BQ138" s="851"/>
      <c r="BR138" s="852"/>
      <c r="BS138" s="852"/>
      <c r="BT138" s="853"/>
      <c r="BU138" s="851"/>
      <c r="BV138" s="852"/>
      <c r="BW138" s="852"/>
      <c r="BX138" s="853"/>
      <c r="BY138" s="854" t="e">
        <f t="shared" si="12"/>
        <v>#DIV/0!</v>
      </c>
      <c r="BZ138" s="852"/>
      <c r="CA138" s="852"/>
      <c r="CB138" s="852"/>
      <c r="CC138" s="368"/>
      <c r="CD138" s="316"/>
      <c r="CE138" s="316"/>
      <c r="CF138" s="369"/>
      <c r="CG138" s="374"/>
      <c r="CH138" s="851"/>
      <c r="CI138" s="852"/>
      <c r="CJ138" s="852"/>
      <c r="CK138" s="853"/>
      <c r="CL138" s="851"/>
      <c r="CM138" s="852"/>
      <c r="CN138" s="852"/>
      <c r="CO138" s="853"/>
      <c r="CP138" s="854" t="e">
        <f t="shared" si="13"/>
        <v>#DIV/0!</v>
      </c>
      <c r="CQ138" s="852"/>
      <c r="CR138" s="852"/>
      <c r="CS138" s="852"/>
      <c r="CT138" s="368"/>
      <c r="CU138" s="316"/>
      <c r="CV138" s="316"/>
      <c r="CW138" s="369"/>
      <c r="CX138" s="374"/>
      <c r="CY138" s="328"/>
      <c r="CZ138" s="221"/>
      <c r="DA138" s="221"/>
      <c r="DB138" s="221"/>
      <c r="DC138" s="221"/>
      <c r="DD138" s="221"/>
      <c r="DE138" s="221"/>
      <c r="DF138" s="221"/>
      <c r="DG138" s="221"/>
      <c r="DH138" s="221"/>
      <c r="DI138" s="221"/>
      <c r="DJ138" s="221"/>
      <c r="DK138" s="221"/>
      <c r="DL138" s="221"/>
      <c r="DM138" s="221"/>
      <c r="DN138" s="257"/>
      <c r="DO138" s="374"/>
      <c r="DP138" s="851"/>
      <c r="DQ138" s="852"/>
      <c r="DR138" s="852"/>
      <c r="DS138" s="853"/>
      <c r="DT138" s="851"/>
      <c r="DU138" s="852"/>
      <c r="DV138" s="852"/>
      <c r="DW138" s="853"/>
      <c r="DX138" s="854" t="e">
        <f t="shared" si="14"/>
        <v>#DIV/0!</v>
      </c>
      <c r="DY138" s="852"/>
      <c r="DZ138" s="852"/>
      <c r="EA138" s="852"/>
      <c r="EB138" s="368"/>
      <c r="EC138" s="316"/>
      <c r="ED138" s="316"/>
      <c r="EE138" s="369"/>
      <c r="EF138" s="374"/>
      <c r="EG138" s="851"/>
      <c r="EH138" s="852"/>
      <c r="EI138" s="852"/>
      <c r="EJ138" s="853"/>
      <c r="EK138" s="851"/>
      <c r="EL138" s="852"/>
      <c r="EM138" s="852"/>
      <c r="EN138" s="853"/>
      <c r="EO138" s="854" t="e">
        <f t="shared" si="15"/>
        <v>#DIV/0!</v>
      </c>
      <c r="EP138" s="852"/>
      <c r="EQ138" s="852"/>
      <c r="ER138" s="852"/>
      <c r="ES138" s="368"/>
      <c r="ET138" s="316"/>
      <c r="EU138" s="316"/>
      <c r="EV138" s="369"/>
      <c r="EW138" s="374"/>
    </row>
    <row r="139" spans="1:153" s="124" customFormat="1" ht="12.75" customHeight="1" thickBot="1" x14ac:dyDescent="0.25">
      <c r="A139" s="328"/>
      <c r="B139" s="221"/>
      <c r="C139" s="221"/>
      <c r="D139" s="221"/>
      <c r="E139" s="221"/>
      <c r="F139" s="221"/>
      <c r="G139" s="221"/>
      <c r="H139" s="221"/>
      <c r="I139" s="221"/>
      <c r="J139" s="221"/>
      <c r="K139" s="221"/>
      <c r="L139" s="221"/>
      <c r="M139" s="221"/>
      <c r="N139" s="221"/>
      <c r="O139" s="221"/>
      <c r="P139" s="257"/>
      <c r="Q139" s="374"/>
      <c r="R139" s="851"/>
      <c r="S139" s="852"/>
      <c r="T139" s="852"/>
      <c r="U139" s="853"/>
      <c r="V139" s="851"/>
      <c r="W139" s="852"/>
      <c r="X139" s="852"/>
      <c r="Y139" s="853"/>
      <c r="Z139" s="854">
        <f t="shared" si="0"/>
        <v>0</v>
      </c>
      <c r="AA139" s="852"/>
      <c r="AB139" s="852"/>
      <c r="AC139" s="853"/>
      <c r="AD139" s="365"/>
      <c r="AE139" s="317"/>
      <c r="AF139" s="317"/>
      <c r="AG139" s="347"/>
      <c r="AH139" s="374"/>
      <c r="AI139" s="851"/>
      <c r="AJ139" s="852"/>
      <c r="AK139" s="852"/>
      <c r="AL139" s="853"/>
      <c r="AM139" s="851"/>
      <c r="AN139" s="852"/>
      <c r="AO139" s="852"/>
      <c r="AP139" s="853"/>
      <c r="AQ139" s="854">
        <f t="shared" si="11"/>
        <v>0</v>
      </c>
      <c r="AR139" s="852"/>
      <c r="AS139" s="852"/>
      <c r="AT139" s="853"/>
      <c r="AU139" s="365"/>
      <c r="AV139" s="317"/>
      <c r="AW139" s="317"/>
      <c r="AX139" s="347"/>
      <c r="AY139" s="374"/>
      <c r="AZ139" s="328"/>
      <c r="BA139" s="221"/>
      <c r="BB139" s="221"/>
      <c r="BC139" s="221"/>
      <c r="BD139" s="221"/>
      <c r="BE139" s="221"/>
      <c r="BF139" s="221"/>
      <c r="BG139" s="221"/>
      <c r="BH139" s="221"/>
      <c r="BI139" s="221"/>
      <c r="BJ139" s="221"/>
      <c r="BK139" s="221"/>
      <c r="BL139" s="221"/>
      <c r="BM139" s="221"/>
      <c r="BN139" s="221"/>
      <c r="BO139" s="257"/>
      <c r="BP139" s="374"/>
      <c r="BQ139" s="851"/>
      <c r="BR139" s="852"/>
      <c r="BS139" s="852"/>
      <c r="BT139" s="853"/>
      <c r="BU139" s="851"/>
      <c r="BV139" s="852"/>
      <c r="BW139" s="852"/>
      <c r="BX139" s="853"/>
      <c r="BY139" s="854" t="e">
        <f t="shared" si="12"/>
        <v>#DIV/0!</v>
      </c>
      <c r="BZ139" s="852"/>
      <c r="CA139" s="852"/>
      <c r="CB139" s="852"/>
      <c r="CC139" s="368"/>
      <c r="CD139" s="316"/>
      <c r="CE139" s="316"/>
      <c r="CF139" s="369"/>
      <c r="CG139" s="374"/>
      <c r="CH139" s="851"/>
      <c r="CI139" s="852"/>
      <c r="CJ139" s="852"/>
      <c r="CK139" s="853"/>
      <c r="CL139" s="851"/>
      <c r="CM139" s="852"/>
      <c r="CN139" s="852"/>
      <c r="CO139" s="853"/>
      <c r="CP139" s="854" t="e">
        <f t="shared" si="13"/>
        <v>#DIV/0!</v>
      </c>
      <c r="CQ139" s="852"/>
      <c r="CR139" s="852"/>
      <c r="CS139" s="852"/>
      <c r="CT139" s="368"/>
      <c r="CU139" s="316"/>
      <c r="CV139" s="316"/>
      <c r="CW139" s="369"/>
      <c r="CX139" s="374"/>
      <c r="CY139" s="328"/>
      <c r="CZ139" s="221"/>
      <c r="DA139" s="221"/>
      <c r="DB139" s="221"/>
      <c r="DC139" s="221"/>
      <c r="DD139" s="221"/>
      <c r="DE139" s="221"/>
      <c r="DF139" s="221"/>
      <c r="DG139" s="221"/>
      <c r="DH139" s="221"/>
      <c r="DI139" s="221"/>
      <c r="DJ139" s="221"/>
      <c r="DK139" s="221"/>
      <c r="DL139" s="221"/>
      <c r="DM139" s="221"/>
      <c r="DN139" s="257"/>
      <c r="DO139" s="374"/>
      <c r="DP139" s="851"/>
      <c r="DQ139" s="852"/>
      <c r="DR139" s="852"/>
      <c r="DS139" s="853"/>
      <c r="DT139" s="851"/>
      <c r="DU139" s="852"/>
      <c r="DV139" s="852"/>
      <c r="DW139" s="853"/>
      <c r="DX139" s="854" t="e">
        <f t="shared" si="14"/>
        <v>#DIV/0!</v>
      </c>
      <c r="DY139" s="852"/>
      <c r="DZ139" s="852"/>
      <c r="EA139" s="852"/>
      <c r="EB139" s="368"/>
      <c r="EC139" s="316"/>
      <c r="ED139" s="316"/>
      <c r="EE139" s="369"/>
      <c r="EF139" s="374"/>
      <c r="EG139" s="851"/>
      <c r="EH139" s="852"/>
      <c r="EI139" s="852"/>
      <c r="EJ139" s="853"/>
      <c r="EK139" s="851"/>
      <c r="EL139" s="852"/>
      <c r="EM139" s="852"/>
      <c r="EN139" s="853"/>
      <c r="EO139" s="854" t="e">
        <f t="shared" si="15"/>
        <v>#DIV/0!</v>
      </c>
      <c r="EP139" s="852"/>
      <c r="EQ139" s="852"/>
      <c r="ER139" s="852"/>
      <c r="ES139" s="368"/>
      <c r="ET139" s="316"/>
      <c r="EU139" s="316"/>
      <c r="EV139" s="369"/>
      <c r="EW139" s="374"/>
    </row>
    <row r="140" spans="1:153" s="124" customFormat="1" ht="12.75" customHeight="1" thickBot="1" x14ac:dyDescent="0.25">
      <c r="A140" s="328"/>
      <c r="B140" s="221"/>
      <c r="C140" s="221"/>
      <c r="D140" s="221"/>
      <c r="E140" s="221"/>
      <c r="F140" s="221"/>
      <c r="G140" s="221"/>
      <c r="H140" s="221"/>
      <c r="I140" s="221"/>
      <c r="J140" s="221"/>
      <c r="K140" s="221"/>
      <c r="L140" s="221"/>
      <c r="M140" s="221"/>
      <c r="N140" s="221"/>
      <c r="O140" s="221"/>
      <c r="P140" s="257"/>
      <c r="Q140" s="374"/>
      <c r="R140" s="851"/>
      <c r="S140" s="852"/>
      <c r="T140" s="852"/>
      <c r="U140" s="853"/>
      <c r="V140" s="851"/>
      <c r="W140" s="852"/>
      <c r="X140" s="852"/>
      <c r="Y140" s="853"/>
      <c r="Z140" s="854">
        <f t="shared" si="0"/>
        <v>0</v>
      </c>
      <c r="AA140" s="852"/>
      <c r="AB140" s="852"/>
      <c r="AC140" s="853"/>
      <c r="AD140" s="365"/>
      <c r="AE140" s="317"/>
      <c r="AF140" s="317"/>
      <c r="AG140" s="347"/>
      <c r="AH140" s="374"/>
      <c r="AI140" s="851"/>
      <c r="AJ140" s="852"/>
      <c r="AK140" s="852"/>
      <c r="AL140" s="853"/>
      <c r="AM140" s="851"/>
      <c r="AN140" s="852"/>
      <c r="AO140" s="852"/>
      <c r="AP140" s="853"/>
      <c r="AQ140" s="854">
        <f t="shared" si="11"/>
        <v>0</v>
      </c>
      <c r="AR140" s="852"/>
      <c r="AS140" s="852"/>
      <c r="AT140" s="853"/>
      <c r="AU140" s="365"/>
      <c r="AV140" s="317"/>
      <c r="AW140" s="317"/>
      <c r="AX140" s="347"/>
      <c r="AY140" s="374"/>
      <c r="AZ140" s="328"/>
      <c r="BA140" s="221"/>
      <c r="BB140" s="221"/>
      <c r="BC140" s="221"/>
      <c r="BD140" s="221"/>
      <c r="BE140" s="221"/>
      <c r="BF140" s="221"/>
      <c r="BG140" s="221"/>
      <c r="BH140" s="221"/>
      <c r="BI140" s="221"/>
      <c r="BJ140" s="221"/>
      <c r="BK140" s="221"/>
      <c r="BL140" s="221"/>
      <c r="BM140" s="221"/>
      <c r="BN140" s="221"/>
      <c r="BO140" s="257"/>
      <c r="BP140" s="374"/>
      <c r="BQ140" s="851"/>
      <c r="BR140" s="852"/>
      <c r="BS140" s="852"/>
      <c r="BT140" s="853"/>
      <c r="BU140" s="851"/>
      <c r="BV140" s="852"/>
      <c r="BW140" s="852"/>
      <c r="BX140" s="853"/>
      <c r="BY140" s="854" t="e">
        <f t="shared" si="12"/>
        <v>#DIV/0!</v>
      </c>
      <c r="BZ140" s="852"/>
      <c r="CA140" s="852"/>
      <c r="CB140" s="852"/>
      <c r="CC140" s="368"/>
      <c r="CD140" s="316"/>
      <c r="CE140" s="316"/>
      <c r="CF140" s="369"/>
      <c r="CG140" s="374"/>
      <c r="CH140" s="851"/>
      <c r="CI140" s="852"/>
      <c r="CJ140" s="852"/>
      <c r="CK140" s="853"/>
      <c r="CL140" s="851"/>
      <c r="CM140" s="852"/>
      <c r="CN140" s="852"/>
      <c r="CO140" s="853"/>
      <c r="CP140" s="854" t="e">
        <f t="shared" si="13"/>
        <v>#DIV/0!</v>
      </c>
      <c r="CQ140" s="852"/>
      <c r="CR140" s="852"/>
      <c r="CS140" s="852"/>
      <c r="CT140" s="368"/>
      <c r="CU140" s="316"/>
      <c r="CV140" s="316"/>
      <c r="CW140" s="369"/>
      <c r="CX140" s="374"/>
      <c r="CY140" s="328"/>
      <c r="CZ140" s="221"/>
      <c r="DA140" s="221"/>
      <c r="DB140" s="221"/>
      <c r="DC140" s="221"/>
      <c r="DD140" s="221"/>
      <c r="DE140" s="221"/>
      <c r="DF140" s="221"/>
      <c r="DG140" s="221"/>
      <c r="DH140" s="221"/>
      <c r="DI140" s="221"/>
      <c r="DJ140" s="221"/>
      <c r="DK140" s="221"/>
      <c r="DL140" s="221"/>
      <c r="DM140" s="221"/>
      <c r="DN140" s="257"/>
      <c r="DO140" s="374"/>
      <c r="DP140" s="851"/>
      <c r="DQ140" s="852"/>
      <c r="DR140" s="852"/>
      <c r="DS140" s="853"/>
      <c r="DT140" s="851"/>
      <c r="DU140" s="852"/>
      <c r="DV140" s="852"/>
      <c r="DW140" s="853"/>
      <c r="DX140" s="854" t="e">
        <f t="shared" si="14"/>
        <v>#DIV/0!</v>
      </c>
      <c r="DY140" s="852"/>
      <c r="DZ140" s="852"/>
      <c r="EA140" s="852"/>
      <c r="EB140" s="368"/>
      <c r="EC140" s="316"/>
      <c r="ED140" s="316"/>
      <c r="EE140" s="369"/>
      <c r="EF140" s="374"/>
      <c r="EG140" s="851"/>
      <c r="EH140" s="852"/>
      <c r="EI140" s="852"/>
      <c r="EJ140" s="853"/>
      <c r="EK140" s="851"/>
      <c r="EL140" s="852"/>
      <c r="EM140" s="852"/>
      <c r="EN140" s="853"/>
      <c r="EO140" s="854" t="e">
        <f t="shared" si="15"/>
        <v>#DIV/0!</v>
      </c>
      <c r="EP140" s="852"/>
      <c r="EQ140" s="852"/>
      <c r="ER140" s="852"/>
      <c r="ES140" s="368"/>
      <c r="ET140" s="316"/>
      <c r="EU140" s="316"/>
      <c r="EV140" s="369"/>
      <c r="EW140" s="374"/>
    </row>
    <row r="141" spans="1:153" s="124" customFormat="1" ht="12.75" customHeight="1" thickBot="1" x14ac:dyDescent="0.25">
      <c r="A141" s="328"/>
      <c r="B141" s="221"/>
      <c r="C141" s="221"/>
      <c r="D141" s="221"/>
      <c r="E141" s="221"/>
      <c r="F141" s="221"/>
      <c r="G141" s="221"/>
      <c r="H141" s="221"/>
      <c r="I141" s="221"/>
      <c r="J141" s="221"/>
      <c r="K141" s="221"/>
      <c r="L141" s="221"/>
      <c r="M141" s="221"/>
      <c r="N141" s="221"/>
      <c r="O141" s="221"/>
      <c r="P141" s="257"/>
      <c r="Q141" s="374"/>
      <c r="R141" s="851"/>
      <c r="S141" s="852"/>
      <c r="T141" s="852"/>
      <c r="U141" s="853"/>
      <c r="V141" s="851"/>
      <c r="W141" s="852"/>
      <c r="X141" s="852"/>
      <c r="Y141" s="853"/>
      <c r="Z141" s="854">
        <f t="shared" si="0"/>
        <v>0</v>
      </c>
      <c r="AA141" s="852"/>
      <c r="AB141" s="852"/>
      <c r="AC141" s="853"/>
      <c r="AD141" s="365"/>
      <c r="AE141" s="317"/>
      <c r="AF141" s="317"/>
      <c r="AG141" s="347"/>
      <c r="AH141" s="374"/>
      <c r="AI141" s="851"/>
      <c r="AJ141" s="852"/>
      <c r="AK141" s="852"/>
      <c r="AL141" s="853"/>
      <c r="AM141" s="851"/>
      <c r="AN141" s="852"/>
      <c r="AO141" s="852"/>
      <c r="AP141" s="853"/>
      <c r="AQ141" s="854">
        <f t="shared" si="11"/>
        <v>0</v>
      </c>
      <c r="AR141" s="852"/>
      <c r="AS141" s="852"/>
      <c r="AT141" s="853"/>
      <c r="AU141" s="365"/>
      <c r="AV141" s="317"/>
      <c r="AW141" s="317"/>
      <c r="AX141" s="347"/>
      <c r="AY141" s="374"/>
      <c r="AZ141" s="328"/>
      <c r="BA141" s="221"/>
      <c r="BB141" s="221"/>
      <c r="BC141" s="221"/>
      <c r="BD141" s="221"/>
      <c r="BE141" s="221"/>
      <c r="BF141" s="221"/>
      <c r="BG141" s="221"/>
      <c r="BH141" s="221"/>
      <c r="BI141" s="221"/>
      <c r="BJ141" s="221"/>
      <c r="BK141" s="221"/>
      <c r="BL141" s="221"/>
      <c r="BM141" s="221"/>
      <c r="BN141" s="221"/>
      <c r="BO141" s="257"/>
      <c r="BP141" s="374"/>
      <c r="BQ141" s="851"/>
      <c r="BR141" s="852"/>
      <c r="BS141" s="852"/>
      <c r="BT141" s="853"/>
      <c r="BU141" s="851"/>
      <c r="BV141" s="852"/>
      <c r="BW141" s="852"/>
      <c r="BX141" s="853"/>
      <c r="BY141" s="854" t="e">
        <f t="shared" si="12"/>
        <v>#DIV/0!</v>
      </c>
      <c r="BZ141" s="852"/>
      <c r="CA141" s="852"/>
      <c r="CB141" s="852"/>
      <c r="CC141" s="368"/>
      <c r="CD141" s="316"/>
      <c r="CE141" s="316"/>
      <c r="CF141" s="369"/>
      <c r="CG141" s="374"/>
      <c r="CH141" s="851"/>
      <c r="CI141" s="852"/>
      <c r="CJ141" s="852"/>
      <c r="CK141" s="853"/>
      <c r="CL141" s="851"/>
      <c r="CM141" s="852"/>
      <c r="CN141" s="852"/>
      <c r="CO141" s="853"/>
      <c r="CP141" s="854" t="e">
        <f t="shared" si="13"/>
        <v>#DIV/0!</v>
      </c>
      <c r="CQ141" s="852"/>
      <c r="CR141" s="852"/>
      <c r="CS141" s="852"/>
      <c r="CT141" s="368"/>
      <c r="CU141" s="316"/>
      <c r="CV141" s="316"/>
      <c r="CW141" s="369"/>
      <c r="CX141" s="374"/>
      <c r="CY141" s="328"/>
      <c r="CZ141" s="221"/>
      <c r="DA141" s="221"/>
      <c r="DB141" s="221"/>
      <c r="DC141" s="221"/>
      <c r="DD141" s="221"/>
      <c r="DE141" s="221"/>
      <c r="DF141" s="221"/>
      <c r="DG141" s="221"/>
      <c r="DH141" s="221"/>
      <c r="DI141" s="221"/>
      <c r="DJ141" s="221"/>
      <c r="DK141" s="221"/>
      <c r="DL141" s="221"/>
      <c r="DM141" s="221"/>
      <c r="DN141" s="257"/>
      <c r="DO141" s="374"/>
      <c r="DP141" s="851"/>
      <c r="DQ141" s="852"/>
      <c r="DR141" s="852"/>
      <c r="DS141" s="853"/>
      <c r="DT141" s="851"/>
      <c r="DU141" s="852"/>
      <c r="DV141" s="852"/>
      <c r="DW141" s="853"/>
      <c r="DX141" s="854" t="e">
        <f t="shared" si="14"/>
        <v>#DIV/0!</v>
      </c>
      <c r="DY141" s="852"/>
      <c r="DZ141" s="852"/>
      <c r="EA141" s="852"/>
      <c r="EB141" s="368"/>
      <c r="EC141" s="316"/>
      <c r="ED141" s="316"/>
      <c r="EE141" s="369"/>
      <c r="EF141" s="374"/>
      <c r="EG141" s="851"/>
      <c r="EH141" s="852"/>
      <c r="EI141" s="852"/>
      <c r="EJ141" s="853"/>
      <c r="EK141" s="851"/>
      <c r="EL141" s="852"/>
      <c r="EM141" s="852"/>
      <c r="EN141" s="853"/>
      <c r="EO141" s="854" t="e">
        <f t="shared" si="15"/>
        <v>#DIV/0!</v>
      </c>
      <c r="EP141" s="852"/>
      <c r="EQ141" s="852"/>
      <c r="ER141" s="852"/>
      <c r="ES141" s="368"/>
      <c r="ET141" s="316"/>
      <c r="EU141" s="316"/>
      <c r="EV141" s="369"/>
      <c r="EW141" s="374"/>
    </row>
    <row r="142" spans="1:153" s="124" customFormat="1" ht="12.75" customHeight="1" thickBot="1" x14ac:dyDescent="0.25">
      <c r="A142" s="328"/>
      <c r="B142" s="221"/>
      <c r="C142" s="221"/>
      <c r="D142" s="221"/>
      <c r="E142" s="221"/>
      <c r="F142" s="221"/>
      <c r="G142" s="221"/>
      <c r="H142" s="221"/>
      <c r="I142" s="221"/>
      <c r="J142" s="221"/>
      <c r="K142" s="221"/>
      <c r="L142" s="221"/>
      <c r="M142" s="221"/>
      <c r="N142" s="221"/>
      <c r="O142" s="221"/>
      <c r="P142" s="257"/>
      <c r="Q142" s="374"/>
      <c r="R142" s="851"/>
      <c r="S142" s="852"/>
      <c r="T142" s="852"/>
      <c r="U142" s="853"/>
      <c r="V142" s="851"/>
      <c r="W142" s="852"/>
      <c r="X142" s="852"/>
      <c r="Y142" s="853"/>
      <c r="Z142" s="854">
        <f t="shared" si="0"/>
        <v>0</v>
      </c>
      <c r="AA142" s="852"/>
      <c r="AB142" s="852"/>
      <c r="AC142" s="853"/>
      <c r="AD142" s="365"/>
      <c r="AE142" s="317"/>
      <c r="AF142" s="317"/>
      <c r="AG142" s="347"/>
      <c r="AH142" s="374"/>
      <c r="AI142" s="851"/>
      <c r="AJ142" s="852"/>
      <c r="AK142" s="852"/>
      <c r="AL142" s="853"/>
      <c r="AM142" s="851"/>
      <c r="AN142" s="852"/>
      <c r="AO142" s="852"/>
      <c r="AP142" s="853"/>
      <c r="AQ142" s="854">
        <f t="shared" si="11"/>
        <v>0</v>
      </c>
      <c r="AR142" s="852"/>
      <c r="AS142" s="852"/>
      <c r="AT142" s="853"/>
      <c r="AU142" s="365"/>
      <c r="AV142" s="317"/>
      <c r="AW142" s="317"/>
      <c r="AX142" s="347"/>
      <c r="AY142" s="374"/>
      <c r="AZ142" s="328"/>
      <c r="BA142" s="221"/>
      <c r="BB142" s="221"/>
      <c r="BC142" s="221"/>
      <c r="BD142" s="221"/>
      <c r="BE142" s="221"/>
      <c r="BF142" s="221"/>
      <c r="BG142" s="221"/>
      <c r="BH142" s="221"/>
      <c r="BI142" s="221"/>
      <c r="BJ142" s="221"/>
      <c r="BK142" s="221"/>
      <c r="BL142" s="221"/>
      <c r="BM142" s="221"/>
      <c r="BN142" s="221"/>
      <c r="BO142" s="257"/>
      <c r="BP142" s="374"/>
      <c r="BQ142" s="851"/>
      <c r="BR142" s="852"/>
      <c r="BS142" s="852"/>
      <c r="BT142" s="853"/>
      <c r="BU142" s="851"/>
      <c r="BV142" s="852"/>
      <c r="BW142" s="852"/>
      <c r="BX142" s="853"/>
      <c r="BY142" s="854" t="e">
        <f t="shared" si="12"/>
        <v>#DIV/0!</v>
      </c>
      <c r="BZ142" s="852"/>
      <c r="CA142" s="852"/>
      <c r="CB142" s="852"/>
      <c r="CC142" s="368"/>
      <c r="CD142" s="316"/>
      <c r="CE142" s="316"/>
      <c r="CF142" s="369"/>
      <c r="CG142" s="374"/>
      <c r="CH142" s="851"/>
      <c r="CI142" s="852"/>
      <c r="CJ142" s="852"/>
      <c r="CK142" s="853"/>
      <c r="CL142" s="851"/>
      <c r="CM142" s="852"/>
      <c r="CN142" s="852"/>
      <c r="CO142" s="853"/>
      <c r="CP142" s="854" t="e">
        <f t="shared" si="13"/>
        <v>#DIV/0!</v>
      </c>
      <c r="CQ142" s="852"/>
      <c r="CR142" s="852"/>
      <c r="CS142" s="852"/>
      <c r="CT142" s="368"/>
      <c r="CU142" s="316"/>
      <c r="CV142" s="316"/>
      <c r="CW142" s="369"/>
      <c r="CX142" s="374"/>
      <c r="CY142" s="328"/>
      <c r="CZ142" s="221"/>
      <c r="DA142" s="221"/>
      <c r="DB142" s="221"/>
      <c r="DC142" s="221"/>
      <c r="DD142" s="221"/>
      <c r="DE142" s="221"/>
      <c r="DF142" s="221"/>
      <c r="DG142" s="221"/>
      <c r="DH142" s="221"/>
      <c r="DI142" s="221"/>
      <c r="DJ142" s="221"/>
      <c r="DK142" s="221"/>
      <c r="DL142" s="221"/>
      <c r="DM142" s="221"/>
      <c r="DN142" s="257"/>
      <c r="DO142" s="374"/>
      <c r="DP142" s="851"/>
      <c r="DQ142" s="852"/>
      <c r="DR142" s="852"/>
      <c r="DS142" s="853"/>
      <c r="DT142" s="851"/>
      <c r="DU142" s="852"/>
      <c r="DV142" s="852"/>
      <c r="DW142" s="853"/>
      <c r="DX142" s="854" t="e">
        <f t="shared" si="14"/>
        <v>#DIV/0!</v>
      </c>
      <c r="DY142" s="852"/>
      <c r="DZ142" s="852"/>
      <c r="EA142" s="852"/>
      <c r="EB142" s="368"/>
      <c r="EC142" s="316"/>
      <c r="ED142" s="316"/>
      <c r="EE142" s="369"/>
      <c r="EF142" s="374"/>
      <c r="EG142" s="851"/>
      <c r="EH142" s="852"/>
      <c r="EI142" s="852"/>
      <c r="EJ142" s="853"/>
      <c r="EK142" s="851"/>
      <c r="EL142" s="852"/>
      <c r="EM142" s="852"/>
      <c r="EN142" s="853"/>
      <c r="EO142" s="854" t="e">
        <f t="shared" si="15"/>
        <v>#DIV/0!</v>
      </c>
      <c r="EP142" s="852"/>
      <c r="EQ142" s="852"/>
      <c r="ER142" s="852"/>
      <c r="ES142" s="368"/>
      <c r="ET142" s="316"/>
      <c r="EU142" s="316"/>
      <c r="EV142" s="369"/>
      <c r="EW142" s="374"/>
    </row>
    <row r="143" spans="1:153" s="124" customFormat="1" ht="12.75" customHeight="1" thickBot="1" x14ac:dyDescent="0.25">
      <c r="A143" s="328"/>
      <c r="B143" s="221"/>
      <c r="C143" s="221"/>
      <c r="D143" s="221"/>
      <c r="E143" s="221"/>
      <c r="F143" s="221"/>
      <c r="G143" s="221"/>
      <c r="H143" s="221"/>
      <c r="I143" s="221"/>
      <c r="J143" s="221"/>
      <c r="K143" s="221"/>
      <c r="L143" s="221"/>
      <c r="M143" s="221"/>
      <c r="N143" s="221"/>
      <c r="O143" s="221"/>
      <c r="P143" s="257"/>
      <c r="Q143" s="374"/>
      <c r="R143" s="851"/>
      <c r="S143" s="852"/>
      <c r="T143" s="852"/>
      <c r="U143" s="853"/>
      <c r="V143" s="851"/>
      <c r="W143" s="852"/>
      <c r="X143" s="852"/>
      <c r="Y143" s="853"/>
      <c r="Z143" s="854">
        <f t="shared" si="0"/>
        <v>0</v>
      </c>
      <c r="AA143" s="852"/>
      <c r="AB143" s="852"/>
      <c r="AC143" s="853"/>
      <c r="AD143" s="365"/>
      <c r="AE143" s="317"/>
      <c r="AF143" s="317"/>
      <c r="AG143" s="347"/>
      <c r="AH143" s="374"/>
      <c r="AI143" s="851"/>
      <c r="AJ143" s="852"/>
      <c r="AK143" s="852"/>
      <c r="AL143" s="853"/>
      <c r="AM143" s="851"/>
      <c r="AN143" s="852"/>
      <c r="AO143" s="852"/>
      <c r="AP143" s="853"/>
      <c r="AQ143" s="854">
        <f t="shared" si="11"/>
        <v>0</v>
      </c>
      <c r="AR143" s="852"/>
      <c r="AS143" s="852"/>
      <c r="AT143" s="853"/>
      <c r="AU143" s="365"/>
      <c r="AV143" s="317"/>
      <c r="AW143" s="317"/>
      <c r="AX143" s="347"/>
      <c r="AY143" s="374"/>
      <c r="AZ143" s="328"/>
      <c r="BA143" s="221"/>
      <c r="BB143" s="221"/>
      <c r="BC143" s="221"/>
      <c r="BD143" s="221"/>
      <c r="BE143" s="221"/>
      <c r="BF143" s="221"/>
      <c r="BG143" s="221"/>
      <c r="BH143" s="221"/>
      <c r="BI143" s="221"/>
      <c r="BJ143" s="221"/>
      <c r="BK143" s="221"/>
      <c r="BL143" s="221"/>
      <c r="BM143" s="221"/>
      <c r="BN143" s="221"/>
      <c r="BO143" s="257"/>
      <c r="BP143" s="374"/>
      <c r="BQ143" s="851"/>
      <c r="BR143" s="852"/>
      <c r="BS143" s="852"/>
      <c r="BT143" s="853"/>
      <c r="BU143" s="851"/>
      <c r="BV143" s="852"/>
      <c r="BW143" s="852"/>
      <c r="BX143" s="853"/>
      <c r="BY143" s="854" t="e">
        <f t="shared" si="12"/>
        <v>#DIV/0!</v>
      </c>
      <c r="BZ143" s="852"/>
      <c r="CA143" s="852"/>
      <c r="CB143" s="852"/>
      <c r="CC143" s="368"/>
      <c r="CD143" s="316"/>
      <c r="CE143" s="316"/>
      <c r="CF143" s="369"/>
      <c r="CG143" s="374"/>
      <c r="CH143" s="851"/>
      <c r="CI143" s="852"/>
      <c r="CJ143" s="852"/>
      <c r="CK143" s="853"/>
      <c r="CL143" s="851"/>
      <c r="CM143" s="852"/>
      <c r="CN143" s="852"/>
      <c r="CO143" s="853"/>
      <c r="CP143" s="854" t="e">
        <f t="shared" si="13"/>
        <v>#DIV/0!</v>
      </c>
      <c r="CQ143" s="852"/>
      <c r="CR143" s="852"/>
      <c r="CS143" s="852"/>
      <c r="CT143" s="368"/>
      <c r="CU143" s="316"/>
      <c r="CV143" s="316"/>
      <c r="CW143" s="369"/>
      <c r="CX143" s="374"/>
      <c r="CY143" s="328"/>
      <c r="CZ143" s="221"/>
      <c r="DA143" s="221"/>
      <c r="DB143" s="221"/>
      <c r="DC143" s="221"/>
      <c r="DD143" s="221"/>
      <c r="DE143" s="221"/>
      <c r="DF143" s="221"/>
      <c r="DG143" s="221"/>
      <c r="DH143" s="221"/>
      <c r="DI143" s="221"/>
      <c r="DJ143" s="221"/>
      <c r="DK143" s="221"/>
      <c r="DL143" s="221"/>
      <c r="DM143" s="221"/>
      <c r="DN143" s="257"/>
      <c r="DO143" s="374"/>
      <c r="DP143" s="851"/>
      <c r="DQ143" s="852"/>
      <c r="DR143" s="852"/>
      <c r="DS143" s="853"/>
      <c r="DT143" s="851"/>
      <c r="DU143" s="852"/>
      <c r="DV143" s="852"/>
      <c r="DW143" s="853"/>
      <c r="DX143" s="854" t="e">
        <f t="shared" si="14"/>
        <v>#DIV/0!</v>
      </c>
      <c r="DY143" s="852"/>
      <c r="DZ143" s="852"/>
      <c r="EA143" s="852"/>
      <c r="EB143" s="368"/>
      <c r="EC143" s="316"/>
      <c r="ED143" s="316"/>
      <c r="EE143" s="369"/>
      <c r="EF143" s="374"/>
      <c r="EG143" s="851"/>
      <c r="EH143" s="852"/>
      <c r="EI143" s="852"/>
      <c r="EJ143" s="853"/>
      <c r="EK143" s="851"/>
      <c r="EL143" s="852"/>
      <c r="EM143" s="852"/>
      <c r="EN143" s="853"/>
      <c r="EO143" s="854" t="e">
        <f t="shared" si="15"/>
        <v>#DIV/0!</v>
      </c>
      <c r="EP143" s="852"/>
      <c r="EQ143" s="852"/>
      <c r="ER143" s="852"/>
      <c r="ES143" s="368"/>
      <c r="ET143" s="316"/>
      <c r="EU143" s="316"/>
      <c r="EV143" s="369"/>
      <c r="EW143" s="374"/>
    </row>
    <row r="144" spans="1:153" s="124" customFormat="1" ht="12.75" customHeight="1" thickBot="1" x14ac:dyDescent="0.25">
      <c r="A144" s="328"/>
      <c r="B144" s="221"/>
      <c r="C144" s="221"/>
      <c r="D144" s="221"/>
      <c r="E144" s="221"/>
      <c r="F144" s="221"/>
      <c r="G144" s="221"/>
      <c r="H144" s="221"/>
      <c r="I144" s="221"/>
      <c r="J144" s="221"/>
      <c r="K144" s="221"/>
      <c r="L144" s="221"/>
      <c r="M144" s="221"/>
      <c r="N144" s="221"/>
      <c r="O144" s="221"/>
      <c r="P144" s="257"/>
      <c r="Q144" s="374"/>
      <c r="R144" s="851"/>
      <c r="S144" s="852"/>
      <c r="T144" s="852"/>
      <c r="U144" s="853"/>
      <c r="V144" s="851"/>
      <c r="W144" s="852"/>
      <c r="X144" s="852"/>
      <c r="Y144" s="853"/>
      <c r="Z144" s="854">
        <f t="shared" si="0"/>
        <v>0</v>
      </c>
      <c r="AA144" s="852"/>
      <c r="AB144" s="852"/>
      <c r="AC144" s="853"/>
      <c r="AD144" s="365"/>
      <c r="AE144" s="317"/>
      <c r="AF144" s="317"/>
      <c r="AG144" s="347"/>
      <c r="AH144" s="374"/>
      <c r="AI144" s="851"/>
      <c r="AJ144" s="852"/>
      <c r="AK144" s="852"/>
      <c r="AL144" s="853"/>
      <c r="AM144" s="851"/>
      <c r="AN144" s="852"/>
      <c r="AO144" s="852"/>
      <c r="AP144" s="853"/>
      <c r="AQ144" s="854">
        <f t="shared" si="11"/>
        <v>0</v>
      </c>
      <c r="AR144" s="852"/>
      <c r="AS144" s="852"/>
      <c r="AT144" s="853"/>
      <c r="AU144" s="365"/>
      <c r="AV144" s="317"/>
      <c r="AW144" s="317"/>
      <c r="AX144" s="347"/>
      <c r="AY144" s="374"/>
      <c r="AZ144" s="328"/>
      <c r="BA144" s="221"/>
      <c r="BB144" s="221"/>
      <c r="BC144" s="221"/>
      <c r="BD144" s="221"/>
      <c r="BE144" s="221"/>
      <c r="BF144" s="221"/>
      <c r="BG144" s="221"/>
      <c r="BH144" s="221"/>
      <c r="BI144" s="221"/>
      <c r="BJ144" s="221"/>
      <c r="BK144" s="221"/>
      <c r="BL144" s="221"/>
      <c r="BM144" s="221"/>
      <c r="BN144" s="221"/>
      <c r="BO144" s="257"/>
      <c r="BP144" s="374"/>
      <c r="BQ144" s="851"/>
      <c r="BR144" s="852"/>
      <c r="BS144" s="852"/>
      <c r="BT144" s="853"/>
      <c r="BU144" s="851"/>
      <c r="BV144" s="852"/>
      <c r="BW144" s="852"/>
      <c r="BX144" s="853"/>
      <c r="BY144" s="854" t="e">
        <f t="shared" si="12"/>
        <v>#DIV/0!</v>
      </c>
      <c r="BZ144" s="852"/>
      <c r="CA144" s="852"/>
      <c r="CB144" s="852"/>
      <c r="CC144" s="368"/>
      <c r="CD144" s="316"/>
      <c r="CE144" s="316"/>
      <c r="CF144" s="369"/>
      <c r="CG144" s="374"/>
      <c r="CH144" s="851"/>
      <c r="CI144" s="852"/>
      <c r="CJ144" s="852"/>
      <c r="CK144" s="853"/>
      <c r="CL144" s="851"/>
      <c r="CM144" s="852"/>
      <c r="CN144" s="852"/>
      <c r="CO144" s="853"/>
      <c r="CP144" s="854" t="e">
        <f t="shared" si="13"/>
        <v>#DIV/0!</v>
      </c>
      <c r="CQ144" s="852"/>
      <c r="CR144" s="852"/>
      <c r="CS144" s="852"/>
      <c r="CT144" s="368"/>
      <c r="CU144" s="316"/>
      <c r="CV144" s="316"/>
      <c r="CW144" s="369"/>
      <c r="CX144" s="374"/>
      <c r="CY144" s="328"/>
      <c r="CZ144" s="221"/>
      <c r="DA144" s="221"/>
      <c r="DB144" s="221"/>
      <c r="DC144" s="221"/>
      <c r="DD144" s="221"/>
      <c r="DE144" s="221"/>
      <c r="DF144" s="221"/>
      <c r="DG144" s="221"/>
      <c r="DH144" s="221"/>
      <c r="DI144" s="221"/>
      <c r="DJ144" s="221"/>
      <c r="DK144" s="221"/>
      <c r="DL144" s="221"/>
      <c r="DM144" s="221"/>
      <c r="DN144" s="257"/>
      <c r="DO144" s="374"/>
      <c r="DP144" s="851"/>
      <c r="DQ144" s="852"/>
      <c r="DR144" s="852"/>
      <c r="DS144" s="853"/>
      <c r="DT144" s="851"/>
      <c r="DU144" s="852"/>
      <c r="DV144" s="852"/>
      <c r="DW144" s="853"/>
      <c r="DX144" s="854" t="e">
        <f t="shared" si="14"/>
        <v>#DIV/0!</v>
      </c>
      <c r="DY144" s="852"/>
      <c r="DZ144" s="852"/>
      <c r="EA144" s="852"/>
      <c r="EB144" s="368"/>
      <c r="EC144" s="316"/>
      <c r="ED144" s="316"/>
      <c r="EE144" s="369"/>
      <c r="EF144" s="374"/>
      <c r="EG144" s="851"/>
      <c r="EH144" s="852"/>
      <c r="EI144" s="852"/>
      <c r="EJ144" s="853"/>
      <c r="EK144" s="851"/>
      <c r="EL144" s="852"/>
      <c r="EM144" s="852"/>
      <c r="EN144" s="853"/>
      <c r="EO144" s="854" t="e">
        <f t="shared" si="15"/>
        <v>#DIV/0!</v>
      </c>
      <c r="EP144" s="852"/>
      <c r="EQ144" s="852"/>
      <c r="ER144" s="852"/>
      <c r="ES144" s="368"/>
      <c r="ET144" s="316"/>
      <c r="EU144" s="316"/>
      <c r="EV144" s="369"/>
      <c r="EW144" s="374"/>
    </row>
    <row r="145" spans="1:153" s="124" customFormat="1" ht="12.75" customHeight="1" thickBot="1" x14ac:dyDescent="0.25">
      <c r="A145" s="328"/>
      <c r="B145" s="221"/>
      <c r="C145" s="221"/>
      <c r="D145" s="221"/>
      <c r="E145" s="221"/>
      <c r="F145" s="221"/>
      <c r="G145" s="221"/>
      <c r="H145" s="221"/>
      <c r="I145" s="221"/>
      <c r="J145" s="221"/>
      <c r="K145" s="221"/>
      <c r="L145" s="221"/>
      <c r="M145" s="221"/>
      <c r="N145" s="221"/>
      <c r="O145" s="221"/>
      <c r="P145" s="257"/>
      <c r="Q145" s="374"/>
      <c r="R145" s="851"/>
      <c r="S145" s="852"/>
      <c r="T145" s="852"/>
      <c r="U145" s="853"/>
      <c r="V145" s="851"/>
      <c r="W145" s="852"/>
      <c r="X145" s="852"/>
      <c r="Y145" s="853"/>
      <c r="Z145" s="854">
        <f t="shared" si="0"/>
        <v>0</v>
      </c>
      <c r="AA145" s="852"/>
      <c r="AB145" s="852"/>
      <c r="AC145" s="853"/>
      <c r="AD145" s="365"/>
      <c r="AE145" s="317"/>
      <c r="AF145" s="317"/>
      <c r="AG145" s="347"/>
      <c r="AH145" s="374"/>
      <c r="AI145" s="851"/>
      <c r="AJ145" s="852"/>
      <c r="AK145" s="852"/>
      <c r="AL145" s="853"/>
      <c r="AM145" s="851"/>
      <c r="AN145" s="852"/>
      <c r="AO145" s="852"/>
      <c r="AP145" s="853"/>
      <c r="AQ145" s="854">
        <f t="shared" si="11"/>
        <v>0</v>
      </c>
      <c r="AR145" s="852"/>
      <c r="AS145" s="852"/>
      <c r="AT145" s="853"/>
      <c r="AU145" s="365"/>
      <c r="AV145" s="317"/>
      <c r="AW145" s="317"/>
      <c r="AX145" s="347"/>
      <c r="AY145" s="374"/>
      <c r="AZ145" s="328"/>
      <c r="BA145" s="221"/>
      <c r="BB145" s="221"/>
      <c r="BC145" s="221"/>
      <c r="BD145" s="221"/>
      <c r="BE145" s="221"/>
      <c r="BF145" s="221"/>
      <c r="BG145" s="221"/>
      <c r="BH145" s="221"/>
      <c r="BI145" s="221"/>
      <c r="BJ145" s="221"/>
      <c r="BK145" s="221"/>
      <c r="BL145" s="221"/>
      <c r="BM145" s="221"/>
      <c r="BN145" s="221"/>
      <c r="BO145" s="257"/>
      <c r="BP145" s="374"/>
      <c r="BQ145" s="851"/>
      <c r="BR145" s="852"/>
      <c r="BS145" s="852"/>
      <c r="BT145" s="853"/>
      <c r="BU145" s="851"/>
      <c r="BV145" s="852"/>
      <c r="BW145" s="852"/>
      <c r="BX145" s="853"/>
      <c r="BY145" s="854" t="e">
        <f t="shared" si="12"/>
        <v>#DIV/0!</v>
      </c>
      <c r="BZ145" s="852"/>
      <c r="CA145" s="852"/>
      <c r="CB145" s="852"/>
      <c r="CC145" s="368"/>
      <c r="CD145" s="316"/>
      <c r="CE145" s="316"/>
      <c r="CF145" s="369"/>
      <c r="CG145" s="374"/>
      <c r="CH145" s="851"/>
      <c r="CI145" s="852"/>
      <c r="CJ145" s="852"/>
      <c r="CK145" s="853"/>
      <c r="CL145" s="851"/>
      <c r="CM145" s="852"/>
      <c r="CN145" s="852"/>
      <c r="CO145" s="853"/>
      <c r="CP145" s="854" t="e">
        <f t="shared" si="13"/>
        <v>#DIV/0!</v>
      </c>
      <c r="CQ145" s="852"/>
      <c r="CR145" s="852"/>
      <c r="CS145" s="852"/>
      <c r="CT145" s="368"/>
      <c r="CU145" s="316"/>
      <c r="CV145" s="316"/>
      <c r="CW145" s="369"/>
      <c r="CX145" s="374"/>
      <c r="CY145" s="328"/>
      <c r="CZ145" s="221"/>
      <c r="DA145" s="221"/>
      <c r="DB145" s="221"/>
      <c r="DC145" s="221"/>
      <c r="DD145" s="221"/>
      <c r="DE145" s="221"/>
      <c r="DF145" s="221"/>
      <c r="DG145" s="221"/>
      <c r="DH145" s="221"/>
      <c r="DI145" s="221"/>
      <c r="DJ145" s="221"/>
      <c r="DK145" s="221"/>
      <c r="DL145" s="221"/>
      <c r="DM145" s="221"/>
      <c r="DN145" s="257"/>
      <c r="DO145" s="374"/>
      <c r="DP145" s="851"/>
      <c r="DQ145" s="852"/>
      <c r="DR145" s="852"/>
      <c r="DS145" s="853"/>
      <c r="DT145" s="851"/>
      <c r="DU145" s="852"/>
      <c r="DV145" s="852"/>
      <c r="DW145" s="853"/>
      <c r="DX145" s="854" t="e">
        <f t="shared" si="14"/>
        <v>#DIV/0!</v>
      </c>
      <c r="DY145" s="852"/>
      <c r="DZ145" s="852"/>
      <c r="EA145" s="852"/>
      <c r="EB145" s="368"/>
      <c r="EC145" s="316"/>
      <c r="ED145" s="316"/>
      <c r="EE145" s="369"/>
      <c r="EF145" s="374"/>
      <c r="EG145" s="851"/>
      <c r="EH145" s="852"/>
      <c r="EI145" s="852"/>
      <c r="EJ145" s="853"/>
      <c r="EK145" s="851"/>
      <c r="EL145" s="852"/>
      <c r="EM145" s="852"/>
      <c r="EN145" s="853"/>
      <c r="EO145" s="854" t="e">
        <f t="shared" si="15"/>
        <v>#DIV/0!</v>
      </c>
      <c r="EP145" s="852"/>
      <c r="EQ145" s="852"/>
      <c r="ER145" s="852"/>
      <c r="ES145" s="368"/>
      <c r="ET145" s="316"/>
      <c r="EU145" s="316"/>
      <c r="EV145" s="369"/>
      <c r="EW145" s="374"/>
    </row>
    <row r="146" spans="1:153" s="124" customFormat="1" ht="12.75" customHeight="1" thickBot="1" x14ac:dyDescent="0.25">
      <c r="A146" s="328"/>
      <c r="B146" s="221"/>
      <c r="C146" s="221"/>
      <c r="D146" s="221"/>
      <c r="E146" s="221"/>
      <c r="F146" s="221"/>
      <c r="G146" s="221"/>
      <c r="H146" s="221"/>
      <c r="I146" s="221"/>
      <c r="J146" s="221"/>
      <c r="K146" s="221"/>
      <c r="L146" s="221"/>
      <c r="M146" s="221"/>
      <c r="N146" s="221"/>
      <c r="O146" s="221"/>
      <c r="P146" s="257"/>
      <c r="Q146" s="374"/>
      <c r="R146" s="851"/>
      <c r="S146" s="852"/>
      <c r="T146" s="852"/>
      <c r="U146" s="853"/>
      <c r="V146" s="851"/>
      <c r="W146" s="852"/>
      <c r="X146" s="852"/>
      <c r="Y146" s="853"/>
      <c r="Z146" s="854">
        <f t="shared" si="0"/>
        <v>0</v>
      </c>
      <c r="AA146" s="852"/>
      <c r="AB146" s="852"/>
      <c r="AC146" s="853"/>
      <c r="AD146" s="365"/>
      <c r="AE146" s="317"/>
      <c r="AF146" s="317"/>
      <c r="AG146" s="347"/>
      <c r="AH146" s="374"/>
      <c r="AI146" s="851"/>
      <c r="AJ146" s="852"/>
      <c r="AK146" s="852"/>
      <c r="AL146" s="853"/>
      <c r="AM146" s="851"/>
      <c r="AN146" s="852"/>
      <c r="AO146" s="852"/>
      <c r="AP146" s="853"/>
      <c r="AQ146" s="854">
        <f t="shared" si="11"/>
        <v>0</v>
      </c>
      <c r="AR146" s="852"/>
      <c r="AS146" s="852"/>
      <c r="AT146" s="853"/>
      <c r="AU146" s="365"/>
      <c r="AV146" s="317"/>
      <c r="AW146" s="317"/>
      <c r="AX146" s="347"/>
      <c r="AY146" s="374"/>
      <c r="AZ146" s="328"/>
      <c r="BA146" s="221"/>
      <c r="BB146" s="221"/>
      <c r="BC146" s="221"/>
      <c r="BD146" s="221"/>
      <c r="BE146" s="221"/>
      <c r="BF146" s="221"/>
      <c r="BG146" s="221"/>
      <c r="BH146" s="221"/>
      <c r="BI146" s="221"/>
      <c r="BJ146" s="221"/>
      <c r="BK146" s="221"/>
      <c r="BL146" s="221"/>
      <c r="BM146" s="221"/>
      <c r="BN146" s="221"/>
      <c r="BO146" s="257"/>
      <c r="BP146" s="374"/>
      <c r="BQ146" s="851"/>
      <c r="BR146" s="852"/>
      <c r="BS146" s="852"/>
      <c r="BT146" s="853"/>
      <c r="BU146" s="851"/>
      <c r="BV146" s="852"/>
      <c r="BW146" s="852"/>
      <c r="BX146" s="853"/>
      <c r="BY146" s="854" t="e">
        <f t="shared" si="12"/>
        <v>#DIV/0!</v>
      </c>
      <c r="BZ146" s="852"/>
      <c r="CA146" s="852"/>
      <c r="CB146" s="852"/>
      <c r="CC146" s="368"/>
      <c r="CD146" s="316"/>
      <c r="CE146" s="316"/>
      <c r="CF146" s="369"/>
      <c r="CG146" s="374"/>
      <c r="CH146" s="851"/>
      <c r="CI146" s="852"/>
      <c r="CJ146" s="852"/>
      <c r="CK146" s="853"/>
      <c r="CL146" s="851"/>
      <c r="CM146" s="852"/>
      <c r="CN146" s="852"/>
      <c r="CO146" s="853"/>
      <c r="CP146" s="854" t="e">
        <f t="shared" si="13"/>
        <v>#DIV/0!</v>
      </c>
      <c r="CQ146" s="852"/>
      <c r="CR146" s="852"/>
      <c r="CS146" s="852"/>
      <c r="CT146" s="368"/>
      <c r="CU146" s="316"/>
      <c r="CV146" s="316"/>
      <c r="CW146" s="369"/>
      <c r="CX146" s="374"/>
      <c r="CY146" s="328"/>
      <c r="CZ146" s="221"/>
      <c r="DA146" s="221"/>
      <c r="DB146" s="221"/>
      <c r="DC146" s="221"/>
      <c r="DD146" s="221"/>
      <c r="DE146" s="221"/>
      <c r="DF146" s="221"/>
      <c r="DG146" s="221"/>
      <c r="DH146" s="221"/>
      <c r="DI146" s="221"/>
      <c r="DJ146" s="221"/>
      <c r="DK146" s="221"/>
      <c r="DL146" s="221"/>
      <c r="DM146" s="221"/>
      <c r="DN146" s="257"/>
      <c r="DO146" s="374"/>
      <c r="DP146" s="851"/>
      <c r="DQ146" s="852"/>
      <c r="DR146" s="852"/>
      <c r="DS146" s="853"/>
      <c r="DT146" s="851"/>
      <c r="DU146" s="852"/>
      <c r="DV146" s="852"/>
      <c r="DW146" s="853"/>
      <c r="DX146" s="854" t="e">
        <f t="shared" si="14"/>
        <v>#DIV/0!</v>
      </c>
      <c r="DY146" s="852"/>
      <c r="DZ146" s="852"/>
      <c r="EA146" s="852"/>
      <c r="EB146" s="368"/>
      <c r="EC146" s="316"/>
      <c r="ED146" s="316"/>
      <c r="EE146" s="369"/>
      <c r="EF146" s="374"/>
      <c r="EG146" s="851"/>
      <c r="EH146" s="852"/>
      <c r="EI146" s="852"/>
      <c r="EJ146" s="853"/>
      <c r="EK146" s="851"/>
      <c r="EL146" s="852"/>
      <c r="EM146" s="852"/>
      <c r="EN146" s="853"/>
      <c r="EO146" s="854" t="e">
        <f t="shared" si="15"/>
        <v>#DIV/0!</v>
      </c>
      <c r="EP146" s="852"/>
      <c r="EQ146" s="852"/>
      <c r="ER146" s="852"/>
      <c r="ES146" s="368"/>
      <c r="ET146" s="316"/>
      <c r="EU146" s="316"/>
      <c r="EV146" s="369"/>
      <c r="EW146" s="374"/>
    </row>
    <row r="147" spans="1:153" s="124" customFormat="1" ht="12.75" customHeight="1" thickBot="1" x14ac:dyDescent="0.25">
      <c r="A147" s="328"/>
      <c r="B147" s="221"/>
      <c r="C147" s="221"/>
      <c r="D147" s="221"/>
      <c r="E147" s="221"/>
      <c r="F147" s="221"/>
      <c r="G147" s="221"/>
      <c r="H147" s="221"/>
      <c r="I147" s="221"/>
      <c r="J147" s="221"/>
      <c r="K147" s="221"/>
      <c r="L147" s="221"/>
      <c r="M147" s="221"/>
      <c r="N147" s="221"/>
      <c r="O147" s="221"/>
      <c r="P147" s="257"/>
      <c r="Q147" s="374"/>
      <c r="R147" s="851"/>
      <c r="S147" s="852"/>
      <c r="T147" s="852"/>
      <c r="U147" s="853"/>
      <c r="V147" s="851"/>
      <c r="W147" s="852"/>
      <c r="X147" s="852"/>
      <c r="Y147" s="853"/>
      <c r="Z147" s="854">
        <f t="shared" si="0"/>
        <v>0</v>
      </c>
      <c r="AA147" s="852"/>
      <c r="AB147" s="852"/>
      <c r="AC147" s="853"/>
      <c r="AD147" s="365"/>
      <c r="AE147" s="317"/>
      <c r="AF147" s="317"/>
      <c r="AG147" s="347"/>
      <c r="AH147" s="374"/>
      <c r="AI147" s="851"/>
      <c r="AJ147" s="852"/>
      <c r="AK147" s="852"/>
      <c r="AL147" s="853"/>
      <c r="AM147" s="851"/>
      <c r="AN147" s="852"/>
      <c r="AO147" s="852"/>
      <c r="AP147" s="853"/>
      <c r="AQ147" s="854">
        <f t="shared" si="11"/>
        <v>0</v>
      </c>
      <c r="AR147" s="852"/>
      <c r="AS147" s="852"/>
      <c r="AT147" s="853"/>
      <c r="AU147" s="365"/>
      <c r="AV147" s="317"/>
      <c r="AW147" s="317"/>
      <c r="AX147" s="347"/>
      <c r="AY147" s="374"/>
      <c r="AZ147" s="328"/>
      <c r="BA147" s="221"/>
      <c r="BB147" s="221"/>
      <c r="BC147" s="221"/>
      <c r="BD147" s="221"/>
      <c r="BE147" s="221"/>
      <c r="BF147" s="221"/>
      <c r="BG147" s="221"/>
      <c r="BH147" s="221"/>
      <c r="BI147" s="221"/>
      <c r="BJ147" s="221"/>
      <c r="BK147" s="221"/>
      <c r="BL147" s="221"/>
      <c r="BM147" s="221"/>
      <c r="BN147" s="221"/>
      <c r="BO147" s="257"/>
      <c r="BP147" s="374"/>
      <c r="BQ147" s="851"/>
      <c r="BR147" s="852"/>
      <c r="BS147" s="852"/>
      <c r="BT147" s="853"/>
      <c r="BU147" s="851"/>
      <c r="BV147" s="852"/>
      <c r="BW147" s="852"/>
      <c r="BX147" s="853"/>
      <c r="BY147" s="854" t="e">
        <f t="shared" si="12"/>
        <v>#DIV/0!</v>
      </c>
      <c r="BZ147" s="852"/>
      <c r="CA147" s="852"/>
      <c r="CB147" s="852"/>
      <c r="CC147" s="368"/>
      <c r="CD147" s="316"/>
      <c r="CE147" s="316"/>
      <c r="CF147" s="369"/>
      <c r="CG147" s="374"/>
      <c r="CH147" s="851"/>
      <c r="CI147" s="852"/>
      <c r="CJ147" s="852"/>
      <c r="CK147" s="853"/>
      <c r="CL147" s="851"/>
      <c r="CM147" s="852"/>
      <c r="CN147" s="852"/>
      <c r="CO147" s="853"/>
      <c r="CP147" s="854" t="e">
        <f t="shared" si="13"/>
        <v>#DIV/0!</v>
      </c>
      <c r="CQ147" s="852"/>
      <c r="CR147" s="852"/>
      <c r="CS147" s="852"/>
      <c r="CT147" s="368"/>
      <c r="CU147" s="316"/>
      <c r="CV147" s="316"/>
      <c r="CW147" s="369"/>
      <c r="CX147" s="374"/>
      <c r="CY147" s="328"/>
      <c r="CZ147" s="221"/>
      <c r="DA147" s="221"/>
      <c r="DB147" s="221"/>
      <c r="DC147" s="221"/>
      <c r="DD147" s="221"/>
      <c r="DE147" s="221"/>
      <c r="DF147" s="221"/>
      <c r="DG147" s="221"/>
      <c r="DH147" s="221"/>
      <c r="DI147" s="221"/>
      <c r="DJ147" s="221"/>
      <c r="DK147" s="221"/>
      <c r="DL147" s="221"/>
      <c r="DM147" s="221"/>
      <c r="DN147" s="257"/>
      <c r="DO147" s="374"/>
      <c r="DP147" s="851"/>
      <c r="DQ147" s="852"/>
      <c r="DR147" s="852"/>
      <c r="DS147" s="853"/>
      <c r="DT147" s="851"/>
      <c r="DU147" s="852"/>
      <c r="DV147" s="852"/>
      <c r="DW147" s="853"/>
      <c r="DX147" s="854" t="e">
        <f t="shared" si="14"/>
        <v>#DIV/0!</v>
      </c>
      <c r="DY147" s="852"/>
      <c r="DZ147" s="852"/>
      <c r="EA147" s="852"/>
      <c r="EB147" s="368"/>
      <c r="EC147" s="316"/>
      <c r="ED147" s="316"/>
      <c r="EE147" s="369"/>
      <c r="EF147" s="374"/>
      <c r="EG147" s="851"/>
      <c r="EH147" s="852"/>
      <c r="EI147" s="852"/>
      <c r="EJ147" s="853"/>
      <c r="EK147" s="851"/>
      <c r="EL147" s="852"/>
      <c r="EM147" s="852"/>
      <c r="EN147" s="853"/>
      <c r="EO147" s="854" t="e">
        <f t="shared" si="15"/>
        <v>#DIV/0!</v>
      </c>
      <c r="EP147" s="852"/>
      <c r="EQ147" s="852"/>
      <c r="ER147" s="852"/>
      <c r="ES147" s="368"/>
      <c r="ET147" s="316"/>
      <c r="EU147" s="316"/>
      <c r="EV147" s="369"/>
      <c r="EW147" s="374"/>
    </row>
    <row r="148" spans="1:153" s="124" customFormat="1" ht="12.75" customHeight="1" thickBot="1" x14ac:dyDescent="0.25">
      <c r="A148" s="328"/>
      <c r="B148" s="221"/>
      <c r="C148" s="221"/>
      <c r="D148" s="221"/>
      <c r="E148" s="221"/>
      <c r="F148" s="221"/>
      <c r="G148" s="221"/>
      <c r="H148" s="221"/>
      <c r="I148" s="221"/>
      <c r="J148" s="221"/>
      <c r="K148" s="221"/>
      <c r="L148" s="221"/>
      <c r="M148" s="221"/>
      <c r="N148" s="221"/>
      <c r="O148" s="221"/>
      <c r="P148" s="257"/>
      <c r="Q148" s="374"/>
      <c r="R148" s="851"/>
      <c r="S148" s="852"/>
      <c r="T148" s="852"/>
      <c r="U148" s="853"/>
      <c r="V148" s="851"/>
      <c r="W148" s="852"/>
      <c r="X148" s="852"/>
      <c r="Y148" s="853"/>
      <c r="Z148" s="854">
        <f t="shared" si="0"/>
        <v>0</v>
      </c>
      <c r="AA148" s="852"/>
      <c r="AB148" s="852"/>
      <c r="AC148" s="853"/>
      <c r="AD148" s="365"/>
      <c r="AE148" s="317"/>
      <c r="AF148" s="317"/>
      <c r="AG148" s="347"/>
      <c r="AH148" s="374"/>
      <c r="AI148" s="851"/>
      <c r="AJ148" s="852"/>
      <c r="AK148" s="852"/>
      <c r="AL148" s="853"/>
      <c r="AM148" s="851"/>
      <c r="AN148" s="852"/>
      <c r="AO148" s="852"/>
      <c r="AP148" s="853"/>
      <c r="AQ148" s="854">
        <f t="shared" si="11"/>
        <v>0</v>
      </c>
      <c r="AR148" s="852"/>
      <c r="AS148" s="852"/>
      <c r="AT148" s="853"/>
      <c r="AU148" s="365"/>
      <c r="AV148" s="317"/>
      <c r="AW148" s="317"/>
      <c r="AX148" s="347"/>
      <c r="AY148" s="374"/>
      <c r="AZ148" s="328"/>
      <c r="BA148" s="221"/>
      <c r="BB148" s="221"/>
      <c r="BC148" s="221"/>
      <c r="BD148" s="221"/>
      <c r="BE148" s="221"/>
      <c r="BF148" s="221"/>
      <c r="BG148" s="221"/>
      <c r="BH148" s="221"/>
      <c r="BI148" s="221"/>
      <c r="BJ148" s="221"/>
      <c r="BK148" s="221"/>
      <c r="BL148" s="221"/>
      <c r="BM148" s="221"/>
      <c r="BN148" s="221"/>
      <c r="BO148" s="257"/>
      <c r="BP148" s="374"/>
      <c r="BQ148" s="851"/>
      <c r="BR148" s="852"/>
      <c r="BS148" s="852"/>
      <c r="BT148" s="853"/>
      <c r="BU148" s="851"/>
      <c r="BV148" s="852"/>
      <c r="BW148" s="852"/>
      <c r="BX148" s="853"/>
      <c r="BY148" s="854" t="e">
        <f t="shared" si="12"/>
        <v>#DIV/0!</v>
      </c>
      <c r="BZ148" s="852"/>
      <c r="CA148" s="852"/>
      <c r="CB148" s="852"/>
      <c r="CC148" s="368"/>
      <c r="CD148" s="316"/>
      <c r="CE148" s="316"/>
      <c r="CF148" s="369"/>
      <c r="CG148" s="374"/>
      <c r="CH148" s="851"/>
      <c r="CI148" s="852"/>
      <c r="CJ148" s="852"/>
      <c r="CK148" s="853"/>
      <c r="CL148" s="851"/>
      <c r="CM148" s="852"/>
      <c r="CN148" s="852"/>
      <c r="CO148" s="853"/>
      <c r="CP148" s="854" t="e">
        <f t="shared" si="13"/>
        <v>#DIV/0!</v>
      </c>
      <c r="CQ148" s="852"/>
      <c r="CR148" s="852"/>
      <c r="CS148" s="852"/>
      <c r="CT148" s="368"/>
      <c r="CU148" s="316"/>
      <c r="CV148" s="316"/>
      <c r="CW148" s="369"/>
      <c r="CX148" s="374"/>
      <c r="CY148" s="328"/>
      <c r="CZ148" s="221"/>
      <c r="DA148" s="221"/>
      <c r="DB148" s="221"/>
      <c r="DC148" s="221"/>
      <c r="DD148" s="221"/>
      <c r="DE148" s="221"/>
      <c r="DF148" s="221"/>
      <c r="DG148" s="221"/>
      <c r="DH148" s="221"/>
      <c r="DI148" s="221"/>
      <c r="DJ148" s="221"/>
      <c r="DK148" s="221"/>
      <c r="DL148" s="221"/>
      <c r="DM148" s="221"/>
      <c r="DN148" s="257"/>
      <c r="DO148" s="374"/>
      <c r="DP148" s="851"/>
      <c r="DQ148" s="852"/>
      <c r="DR148" s="852"/>
      <c r="DS148" s="853"/>
      <c r="DT148" s="851"/>
      <c r="DU148" s="852"/>
      <c r="DV148" s="852"/>
      <c r="DW148" s="853"/>
      <c r="DX148" s="854" t="e">
        <f t="shared" si="14"/>
        <v>#DIV/0!</v>
      </c>
      <c r="DY148" s="852"/>
      <c r="DZ148" s="852"/>
      <c r="EA148" s="852"/>
      <c r="EB148" s="368"/>
      <c r="EC148" s="316"/>
      <c r="ED148" s="316"/>
      <c r="EE148" s="369"/>
      <c r="EF148" s="374"/>
      <c r="EG148" s="851"/>
      <c r="EH148" s="852"/>
      <c r="EI148" s="852"/>
      <c r="EJ148" s="853"/>
      <c r="EK148" s="851"/>
      <c r="EL148" s="852"/>
      <c r="EM148" s="852"/>
      <c r="EN148" s="853"/>
      <c r="EO148" s="854" t="e">
        <f t="shared" si="15"/>
        <v>#DIV/0!</v>
      </c>
      <c r="EP148" s="852"/>
      <c r="EQ148" s="852"/>
      <c r="ER148" s="852"/>
      <c r="ES148" s="368"/>
      <c r="ET148" s="316"/>
      <c r="EU148" s="316"/>
      <c r="EV148" s="369"/>
      <c r="EW148" s="374"/>
    </row>
    <row r="149" spans="1:153" s="124" customFormat="1" ht="12.75" customHeight="1" thickBot="1" x14ac:dyDescent="0.25">
      <c r="A149" s="328"/>
      <c r="B149" s="221"/>
      <c r="C149" s="221"/>
      <c r="D149" s="221"/>
      <c r="E149" s="221"/>
      <c r="F149" s="221"/>
      <c r="G149" s="221"/>
      <c r="H149" s="221"/>
      <c r="I149" s="221"/>
      <c r="J149" s="221"/>
      <c r="K149" s="221"/>
      <c r="L149" s="221"/>
      <c r="M149" s="221"/>
      <c r="N149" s="221"/>
      <c r="O149" s="221"/>
      <c r="P149" s="257"/>
      <c r="Q149" s="374"/>
      <c r="R149" s="851"/>
      <c r="S149" s="852"/>
      <c r="T149" s="852"/>
      <c r="U149" s="853"/>
      <c r="V149" s="851"/>
      <c r="W149" s="852"/>
      <c r="X149" s="852"/>
      <c r="Y149" s="853"/>
      <c r="Z149" s="854">
        <f t="shared" si="0"/>
        <v>0</v>
      </c>
      <c r="AA149" s="852"/>
      <c r="AB149" s="852"/>
      <c r="AC149" s="853"/>
      <c r="AD149" s="365"/>
      <c r="AE149" s="317"/>
      <c r="AF149" s="317"/>
      <c r="AG149" s="347"/>
      <c r="AH149" s="374"/>
      <c r="AI149" s="851"/>
      <c r="AJ149" s="852"/>
      <c r="AK149" s="852"/>
      <c r="AL149" s="853"/>
      <c r="AM149" s="851"/>
      <c r="AN149" s="852"/>
      <c r="AO149" s="852"/>
      <c r="AP149" s="853"/>
      <c r="AQ149" s="854">
        <f t="shared" si="11"/>
        <v>0</v>
      </c>
      <c r="AR149" s="852"/>
      <c r="AS149" s="852"/>
      <c r="AT149" s="853"/>
      <c r="AU149" s="365"/>
      <c r="AV149" s="317"/>
      <c r="AW149" s="317"/>
      <c r="AX149" s="347"/>
      <c r="AY149" s="374"/>
      <c r="AZ149" s="328"/>
      <c r="BA149" s="221"/>
      <c r="BB149" s="221"/>
      <c r="BC149" s="221"/>
      <c r="BD149" s="221"/>
      <c r="BE149" s="221"/>
      <c r="BF149" s="221"/>
      <c r="BG149" s="221"/>
      <c r="BH149" s="221"/>
      <c r="BI149" s="221"/>
      <c r="BJ149" s="221"/>
      <c r="BK149" s="221"/>
      <c r="BL149" s="221"/>
      <c r="BM149" s="221"/>
      <c r="BN149" s="221"/>
      <c r="BO149" s="257"/>
      <c r="BP149" s="374"/>
      <c r="BQ149" s="851"/>
      <c r="BR149" s="852"/>
      <c r="BS149" s="852"/>
      <c r="BT149" s="853"/>
      <c r="BU149" s="851"/>
      <c r="BV149" s="852"/>
      <c r="BW149" s="852"/>
      <c r="BX149" s="853"/>
      <c r="BY149" s="854" t="e">
        <f t="shared" si="12"/>
        <v>#DIV/0!</v>
      </c>
      <c r="BZ149" s="852"/>
      <c r="CA149" s="852"/>
      <c r="CB149" s="852"/>
      <c r="CC149" s="368"/>
      <c r="CD149" s="316"/>
      <c r="CE149" s="316"/>
      <c r="CF149" s="369"/>
      <c r="CG149" s="374"/>
      <c r="CH149" s="851"/>
      <c r="CI149" s="852"/>
      <c r="CJ149" s="852"/>
      <c r="CK149" s="853"/>
      <c r="CL149" s="851"/>
      <c r="CM149" s="852"/>
      <c r="CN149" s="852"/>
      <c r="CO149" s="853"/>
      <c r="CP149" s="854" t="e">
        <f t="shared" si="13"/>
        <v>#DIV/0!</v>
      </c>
      <c r="CQ149" s="852"/>
      <c r="CR149" s="852"/>
      <c r="CS149" s="852"/>
      <c r="CT149" s="368"/>
      <c r="CU149" s="316"/>
      <c r="CV149" s="316"/>
      <c r="CW149" s="369"/>
      <c r="CX149" s="374"/>
      <c r="CY149" s="328"/>
      <c r="CZ149" s="221"/>
      <c r="DA149" s="221"/>
      <c r="DB149" s="221"/>
      <c r="DC149" s="221"/>
      <c r="DD149" s="221"/>
      <c r="DE149" s="221"/>
      <c r="DF149" s="221"/>
      <c r="DG149" s="221"/>
      <c r="DH149" s="221"/>
      <c r="DI149" s="221"/>
      <c r="DJ149" s="221"/>
      <c r="DK149" s="221"/>
      <c r="DL149" s="221"/>
      <c r="DM149" s="221"/>
      <c r="DN149" s="257"/>
      <c r="DO149" s="374"/>
      <c r="DP149" s="851"/>
      <c r="DQ149" s="852"/>
      <c r="DR149" s="852"/>
      <c r="DS149" s="853"/>
      <c r="DT149" s="851"/>
      <c r="DU149" s="852"/>
      <c r="DV149" s="852"/>
      <c r="DW149" s="853"/>
      <c r="DX149" s="854" t="e">
        <f t="shared" si="14"/>
        <v>#DIV/0!</v>
      </c>
      <c r="DY149" s="852"/>
      <c r="DZ149" s="852"/>
      <c r="EA149" s="852"/>
      <c r="EB149" s="368"/>
      <c r="EC149" s="316"/>
      <c r="ED149" s="316"/>
      <c r="EE149" s="369"/>
      <c r="EF149" s="374"/>
      <c r="EG149" s="851"/>
      <c r="EH149" s="852"/>
      <c r="EI149" s="852"/>
      <c r="EJ149" s="853"/>
      <c r="EK149" s="851"/>
      <c r="EL149" s="852"/>
      <c r="EM149" s="852"/>
      <c r="EN149" s="853"/>
      <c r="EO149" s="854" t="e">
        <f t="shared" si="15"/>
        <v>#DIV/0!</v>
      </c>
      <c r="EP149" s="852"/>
      <c r="EQ149" s="852"/>
      <c r="ER149" s="852"/>
      <c r="ES149" s="368"/>
      <c r="ET149" s="316"/>
      <c r="EU149" s="316"/>
      <c r="EV149" s="369"/>
      <c r="EW149" s="374"/>
    </row>
    <row r="150" spans="1:153" s="124" customFormat="1" ht="12.75" customHeight="1" thickBot="1" x14ac:dyDescent="0.25">
      <c r="A150" s="328"/>
      <c r="B150" s="221"/>
      <c r="C150" s="221"/>
      <c r="D150" s="221"/>
      <c r="E150" s="221"/>
      <c r="F150" s="221"/>
      <c r="G150" s="221"/>
      <c r="H150" s="221"/>
      <c r="I150" s="221"/>
      <c r="J150" s="221"/>
      <c r="K150" s="221"/>
      <c r="L150" s="221"/>
      <c r="M150" s="221"/>
      <c r="N150" s="221"/>
      <c r="O150" s="221"/>
      <c r="P150" s="257"/>
      <c r="Q150" s="374"/>
      <c r="R150" s="851"/>
      <c r="S150" s="852"/>
      <c r="T150" s="852"/>
      <c r="U150" s="853"/>
      <c r="V150" s="851"/>
      <c r="W150" s="852"/>
      <c r="X150" s="852"/>
      <c r="Y150" s="853"/>
      <c r="Z150" s="854">
        <f t="shared" si="0"/>
        <v>0</v>
      </c>
      <c r="AA150" s="852"/>
      <c r="AB150" s="852"/>
      <c r="AC150" s="853"/>
      <c r="AD150" s="365"/>
      <c r="AE150" s="317"/>
      <c r="AF150" s="317"/>
      <c r="AG150" s="347"/>
      <c r="AH150" s="374"/>
      <c r="AI150" s="851"/>
      <c r="AJ150" s="852"/>
      <c r="AK150" s="852"/>
      <c r="AL150" s="853"/>
      <c r="AM150" s="851"/>
      <c r="AN150" s="852"/>
      <c r="AO150" s="852"/>
      <c r="AP150" s="853"/>
      <c r="AQ150" s="854">
        <f t="shared" si="11"/>
        <v>0</v>
      </c>
      <c r="AR150" s="852"/>
      <c r="AS150" s="852"/>
      <c r="AT150" s="853"/>
      <c r="AU150" s="365"/>
      <c r="AV150" s="317"/>
      <c r="AW150" s="317"/>
      <c r="AX150" s="347"/>
      <c r="AY150" s="374"/>
      <c r="AZ150" s="328"/>
      <c r="BA150" s="221"/>
      <c r="BB150" s="221"/>
      <c r="BC150" s="221"/>
      <c r="BD150" s="221"/>
      <c r="BE150" s="221"/>
      <c r="BF150" s="221"/>
      <c r="BG150" s="221"/>
      <c r="BH150" s="221"/>
      <c r="BI150" s="221"/>
      <c r="BJ150" s="221"/>
      <c r="BK150" s="221"/>
      <c r="BL150" s="221"/>
      <c r="BM150" s="221"/>
      <c r="BN150" s="221"/>
      <c r="BO150" s="257"/>
      <c r="BP150" s="374"/>
      <c r="BQ150" s="851"/>
      <c r="BR150" s="852"/>
      <c r="BS150" s="852"/>
      <c r="BT150" s="853"/>
      <c r="BU150" s="851"/>
      <c r="BV150" s="852"/>
      <c r="BW150" s="852"/>
      <c r="BX150" s="853"/>
      <c r="BY150" s="854" t="e">
        <f t="shared" si="12"/>
        <v>#DIV/0!</v>
      </c>
      <c r="BZ150" s="852"/>
      <c r="CA150" s="852"/>
      <c r="CB150" s="852"/>
      <c r="CC150" s="368"/>
      <c r="CD150" s="316"/>
      <c r="CE150" s="316"/>
      <c r="CF150" s="369"/>
      <c r="CG150" s="374"/>
      <c r="CH150" s="851"/>
      <c r="CI150" s="852"/>
      <c r="CJ150" s="852"/>
      <c r="CK150" s="853"/>
      <c r="CL150" s="851"/>
      <c r="CM150" s="852"/>
      <c r="CN150" s="852"/>
      <c r="CO150" s="853"/>
      <c r="CP150" s="854" t="e">
        <f t="shared" si="13"/>
        <v>#DIV/0!</v>
      </c>
      <c r="CQ150" s="852"/>
      <c r="CR150" s="852"/>
      <c r="CS150" s="852"/>
      <c r="CT150" s="368"/>
      <c r="CU150" s="316"/>
      <c r="CV150" s="316"/>
      <c r="CW150" s="369"/>
      <c r="CX150" s="374"/>
      <c r="CY150" s="328"/>
      <c r="CZ150" s="221"/>
      <c r="DA150" s="221"/>
      <c r="DB150" s="221"/>
      <c r="DC150" s="221"/>
      <c r="DD150" s="221"/>
      <c r="DE150" s="221"/>
      <c r="DF150" s="221"/>
      <c r="DG150" s="221"/>
      <c r="DH150" s="221"/>
      <c r="DI150" s="221"/>
      <c r="DJ150" s="221"/>
      <c r="DK150" s="221"/>
      <c r="DL150" s="221"/>
      <c r="DM150" s="221"/>
      <c r="DN150" s="257"/>
      <c r="DO150" s="374"/>
      <c r="DP150" s="851"/>
      <c r="DQ150" s="852"/>
      <c r="DR150" s="852"/>
      <c r="DS150" s="853"/>
      <c r="DT150" s="851"/>
      <c r="DU150" s="852"/>
      <c r="DV150" s="852"/>
      <c r="DW150" s="853"/>
      <c r="DX150" s="854" t="e">
        <f t="shared" si="14"/>
        <v>#DIV/0!</v>
      </c>
      <c r="DY150" s="852"/>
      <c r="DZ150" s="852"/>
      <c r="EA150" s="852"/>
      <c r="EB150" s="368"/>
      <c r="EC150" s="316"/>
      <c r="ED150" s="316"/>
      <c r="EE150" s="369"/>
      <c r="EF150" s="374"/>
      <c r="EG150" s="851"/>
      <c r="EH150" s="852"/>
      <c r="EI150" s="852"/>
      <c r="EJ150" s="853"/>
      <c r="EK150" s="851"/>
      <c r="EL150" s="852"/>
      <c r="EM150" s="852"/>
      <c r="EN150" s="853"/>
      <c r="EO150" s="854" t="e">
        <f t="shared" si="15"/>
        <v>#DIV/0!</v>
      </c>
      <c r="EP150" s="852"/>
      <c r="EQ150" s="852"/>
      <c r="ER150" s="852"/>
      <c r="ES150" s="368"/>
      <c r="ET150" s="316"/>
      <c r="EU150" s="316"/>
      <c r="EV150" s="369"/>
      <c r="EW150" s="374"/>
    </row>
    <row r="151" spans="1:153" s="124" customFormat="1" ht="12.75" customHeight="1" thickBot="1" x14ac:dyDescent="0.25">
      <c r="A151" s="328"/>
      <c r="B151" s="221"/>
      <c r="C151" s="221"/>
      <c r="D151" s="221"/>
      <c r="E151" s="221"/>
      <c r="F151" s="221"/>
      <c r="G151" s="221"/>
      <c r="H151" s="221"/>
      <c r="I151" s="221"/>
      <c r="J151" s="221"/>
      <c r="K151" s="221"/>
      <c r="L151" s="221"/>
      <c r="M151" s="221"/>
      <c r="N151" s="221"/>
      <c r="O151" s="221"/>
      <c r="P151" s="257"/>
      <c r="Q151" s="374"/>
      <c r="R151" s="851"/>
      <c r="S151" s="852"/>
      <c r="T151" s="852"/>
      <c r="U151" s="853"/>
      <c r="V151" s="851"/>
      <c r="W151" s="852"/>
      <c r="X151" s="852"/>
      <c r="Y151" s="853"/>
      <c r="Z151" s="854">
        <f t="shared" si="0"/>
        <v>0</v>
      </c>
      <c r="AA151" s="852"/>
      <c r="AB151" s="852"/>
      <c r="AC151" s="853"/>
      <c r="AD151" s="365"/>
      <c r="AE151" s="317"/>
      <c r="AF151" s="317"/>
      <c r="AG151" s="347"/>
      <c r="AH151" s="374"/>
      <c r="AI151" s="851"/>
      <c r="AJ151" s="852"/>
      <c r="AK151" s="852"/>
      <c r="AL151" s="853"/>
      <c r="AM151" s="851"/>
      <c r="AN151" s="852"/>
      <c r="AO151" s="852"/>
      <c r="AP151" s="853"/>
      <c r="AQ151" s="854">
        <f t="shared" si="11"/>
        <v>0</v>
      </c>
      <c r="AR151" s="852"/>
      <c r="AS151" s="852"/>
      <c r="AT151" s="853"/>
      <c r="AU151" s="365"/>
      <c r="AV151" s="317"/>
      <c r="AW151" s="317"/>
      <c r="AX151" s="347"/>
      <c r="AY151" s="374"/>
      <c r="AZ151" s="328"/>
      <c r="BA151" s="221"/>
      <c r="BB151" s="221"/>
      <c r="BC151" s="221"/>
      <c r="BD151" s="221"/>
      <c r="BE151" s="221"/>
      <c r="BF151" s="221"/>
      <c r="BG151" s="221"/>
      <c r="BH151" s="221"/>
      <c r="BI151" s="221"/>
      <c r="BJ151" s="221"/>
      <c r="BK151" s="221"/>
      <c r="BL151" s="221"/>
      <c r="BM151" s="221"/>
      <c r="BN151" s="221"/>
      <c r="BO151" s="257"/>
      <c r="BP151" s="374"/>
      <c r="BQ151" s="851"/>
      <c r="BR151" s="852"/>
      <c r="BS151" s="852"/>
      <c r="BT151" s="853"/>
      <c r="BU151" s="851"/>
      <c r="BV151" s="852"/>
      <c r="BW151" s="852"/>
      <c r="BX151" s="853"/>
      <c r="BY151" s="854" t="e">
        <f t="shared" si="12"/>
        <v>#DIV/0!</v>
      </c>
      <c r="BZ151" s="852"/>
      <c r="CA151" s="852"/>
      <c r="CB151" s="852"/>
      <c r="CC151" s="368"/>
      <c r="CD151" s="316"/>
      <c r="CE151" s="316"/>
      <c r="CF151" s="369"/>
      <c r="CG151" s="374"/>
      <c r="CH151" s="851"/>
      <c r="CI151" s="852"/>
      <c r="CJ151" s="852"/>
      <c r="CK151" s="853"/>
      <c r="CL151" s="851"/>
      <c r="CM151" s="852"/>
      <c r="CN151" s="852"/>
      <c r="CO151" s="853"/>
      <c r="CP151" s="854" t="e">
        <f t="shared" si="13"/>
        <v>#DIV/0!</v>
      </c>
      <c r="CQ151" s="852"/>
      <c r="CR151" s="852"/>
      <c r="CS151" s="852"/>
      <c r="CT151" s="368"/>
      <c r="CU151" s="316"/>
      <c r="CV151" s="316"/>
      <c r="CW151" s="369"/>
      <c r="CX151" s="374"/>
      <c r="CY151" s="328"/>
      <c r="CZ151" s="221"/>
      <c r="DA151" s="221"/>
      <c r="DB151" s="221"/>
      <c r="DC151" s="221"/>
      <c r="DD151" s="221"/>
      <c r="DE151" s="221"/>
      <c r="DF151" s="221"/>
      <c r="DG151" s="221"/>
      <c r="DH151" s="221"/>
      <c r="DI151" s="221"/>
      <c r="DJ151" s="221"/>
      <c r="DK151" s="221"/>
      <c r="DL151" s="221"/>
      <c r="DM151" s="221"/>
      <c r="DN151" s="257"/>
      <c r="DO151" s="374"/>
      <c r="DP151" s="851"/>
      <c r="DQ151" s="852"/>
      <c r="DR151" s="852"/>
      <c r="DS151" s="853"/>
      <c r="DT151" s="851"/>
      <c r="DU151" s="852"/>
      <c r="DV151" s="852"/>
      <c r="DW151" s="853"/>
      <c r="DX151" s="854" t="e">
        <f t="shared" si="14"/>
        <v>#DIV/0!</v>
      </c>
      <c r="DY151" s="852"/>
      <c r="DZ151" s="852"/>
      <c r="EA151" s="852"/>
      <c r="EB151" s="368"/>
      <c r="EC151" s="316"/>
      <c r="ED151" s="316"/>
      <c r="EE151" s="369"/>
      <c r="EF151" s="374"/>
      <c r="EG151" s="851"/>
      <c r="EH151" s="852"/>
      <c r="EI151" s="852"/>
      <c r="EJ151" s="853"/>
      <c r="EK151" s="851"/>
      <c r="EL151" s="852"/>
      <c r="EM151" s="852"/>
      <c r="EN151" s="853"/>
      <c r="EO151" s="854" t="e">
        <f t="shared" si="15"/>
        <v>#DIV/0!</v>
      </c>
      <c r="EP151" s="852"/>
      <c r="EQ151" s="852"/>
      <c r="ER151" s="852"/>
      <c r="ES151" s="368"/>
      <c r="ET151" s="316"/>
      <c r="EU151" s="316"/>
      <c r="EV151" s="369"/>
      <c r="EW151" s="374"/>
    </row>
    <row r="152" spans="1:153" s="124" customFormat="1" ht="12.75" customHeight="1" thickBot="1" x14ac:dyDescent="0.25">
      <c r="A152" s="328"/>
      <c r="B152" s="221"/>
      <c r="C152" s="221"/>
      <c r="D152" s="221"/>
      <c r="E152" s="221"/>
      <c r="F152" s="221"/>
      <c r="G152" s="221"/>
      <c r="H152" s="221"/>
      <c r="I152" s="221"/>
      <c r="J152" s="221"/>
      <c r="K152" s="221"/>
      <c r="L152" s="221"/>
      <c r="M152" s="221"/>
      <c r="N152" s="221"/>
      <c r="O152" s="221"/>
      <c r="P152" s="257"/>
      <c r="Q152" s="374"/>
      <c r="R152" s="851"/>
      <c r="S152" s="852"/>
      <c r="T152" s="852"/>
      <c r="U152" s="853"/>
      <c r="V152" s="851"/>
      <c r="W152" s="852"/>
      <c r="X152" s="852"/>
      <c r="Y152" s="853"/>
      <c r="Z152" s="854">
        <f t="shared" si="0"/>
        <v>0</v>
      </c>
      <c r="AA152" s="852"/>
      <c r="AB152" s="852"/>
      <c r="AC152" s="853"/>
      <c r="AD152" s="365"/>
      <c r="AE152" s="317"/>
      <c r="AF152" s="317"/>
      <c r="AG152" s="347"/>
      <c r="AH152" s="374"/>
      <c r="AI152" s="851"/>
      <c r="AJ152" s="852"/>
      <c r="AK152" s="852"/>
      <c r="AL152" s="853"/>
      <c r="AM152" s="851"/>
      <c r="AN152" s="852"/>
      <c r="AO152" s="852"/>
      <c r="AP152" s="853"/>
      <c r="AQ152" s="854">
        <f t="shared" si="11"/>
        <v>0</v>
      </c>
      <c r="AR152" s="852"/>
      <c r="AS152" s="852"/>
      <c r="AT152" s="853"/>
      <c r="AU152" s="365"/>
      <c r="AV152" s="317"/>
      <c r="AW152" s="317"/>
      <c r="AX152" s="347"/>
      <c r="AY152" s="374"/>
      <c r="AZ152" s="328"/>
      <c r="BA152" s="221"/>
      <c r="BB152" s="221"/>
      <c r="BC152" s="221"/>
      <c r="BD152" s="221"/>
      <c r="BE152" s="221"/>
      <c r="BF152" s="221"/>
      <c r="BG152" s="221"/>
      <c r="BH152" s="221"/>
      <c r="BI152" s="221"/>
      <c r="BJ152" s="221"/>
      <c r="BK152" s="221"/>
      <c r="BL152" s="221"/>
      <c r="BM152" s="221"/>
      <c r="BN152" s="221"/>
      <c r="BO152" s="257"/>
      <c r="BP152" s="374"/>
      <c r="BQ152" s="851"/>
      <c r="BR152" s="852"/>
      <c r="BS152" s="852"/>
      <c r="BT152" s="853"/>
      <c r="BU152" s="851"/>
      <c r="BV152" s="852"/>
      <c r="BW152" s="852"/>
      <c r="BX152" s="853"/>
      <c r="BY152" s="854" t="e">
        <f t="shared" si="12"/>
        <v>#DIV/0!</v>
      </c>
      <c r="BZ152" s="852"/>
      <c r="CA152" s="852"/>
      <c r="CB152" s="852"/>
      <c r="CC152" s="368"/>
      <c r="CD152" s="316"/>
      <c r="CE152" s="316"/>
      <c r="CF152" s="369"/>
      <c r="CG152" s="374"/>
      <c r="CH152" s="851"/>
      <c r="CI152" s="852"/>
      <c r="CJ152" s="852"/>
      <c r="CK152" s="853"/>
      <c r="CL152" s="851"/>
      <c r="CM152" s="852"/>
      <c r="CN152" s="852"/>
      <c r="CO152" s="853"/>
      <c r="CP152" s="854" t="e">
        <f t="shared" si="13"/>
        <v>#DIV/0!</v>
      </c>
      <c r="CQ152" s="852"/>
      <c r="CR152" s="852"/>
      <c r="CS152" s="852"/>
      <c r="CT152" s="368"/>
      <c r="CU152" s="316"/>
      <c r="CV152" s="316"/>
      <c r="CW152" s="369"/>
      <c r="CX152" s="374"/>
      <c r="CY152" s="328"/>
      <c r="CZ152" s="221"/>
      <c r="DA152" s="221"/>
      <c r="DB152" s="221"/>
      <c r="DC152" s="221"/>
      <c r="DD152" s="221"/>
      <c r="DE152" s="221"/>
      <c r="DF152" s="221"/>
      <c r="DG152" s="221"/>
      <c r="DH152" s="221"/>
      <c r="DI152" s="221"/>
      <c r="DJ152" s="221"/>
      <c r="DK152" s="221"/>
      <c r="DL152" s="221"/>
      <c r="DM152" s="221"/>
      <c r="DN152" s="257"/>
      <c r="DO152" s="374"/>
      <c r="DP152" s="851"/>
      <c r="DQ152" s="852"/>
      <c r="DR152" s="852"/>
      <c r="DS152" s="853"/>
      <c r="DT152" s="851"/>
      <c r="DU152" s="852"/>
      <c r="DV152" s="852"/>
      <c r="DW152" s="853"/>
      <c r="DX152" s="854" t="e">
        <f t="shared" si="14"/>
        <v>#DIV/0!</v>
      </c>
      <c r="DY152" s="852"/>
      <c r="DZ152" s="852"/>
      <c r="EA152" s="852"/>
      <c r="EB152" s="368"/>
      <c r="EC152" s="316"/>
      <c r="ED152" s="316"/>
      <c r="EE152" s="369"/>
      <c r="EF152" s="374"/>
      <c r="EG152" s="851"/>
      <c r="EH152" s="852"/>
      <c r="EI152" s="852"/>
      <c r="EJ152" s="853"/>
      <c r="EK152" s="851"/>
      <c r="EL152" s="852"/>
      <c r="EM152" s="852"/>
      <c r="EN152" s="853"/>
      <c r="EO152" s="854" t="e">
        <f t="shared" si="15"/>
        <v>#DIV/0!</v>
      </c>
      <c r="EP152" s="852"/>
      <c r="EQ152" s="852"/>
      <c r="ER152" s="852"/>
      <c r="ES152" s="368"/>
      <c r="ET152" s="316"/>
      <c r="EU152" s="316"/>
      <c r="EV152" s="369"/>
      <c r="EW152" s="374"/>
    </row>
    <row r="153" spans="1:153" s="124" customFormat="1" ht="12.75" customHeight="1" thickBot="1" x14ac:dyDescent="0.25">
      <c r="A153" s="328"/>
      <c r="B153" s="221"/>
      <c r="C153" s="221"/>
      <c r="D153" s="221"/>
      <c r="E153" s="221"/>
      <c r="F153" s="221"/>
      <c r="G153" s="221"/>
      <c r="H153" s="221"/>
      <c r="I153" s="221"/>
      <c r="J153" s="221"/>
      <c r="K153" s="221"/>
      <c r="L153" s="221"/>
      <c r="M153" s="221"/>
      <c r="N153" s="221"/>
      <c r="O153" s="221"/>
      <c r="P153" s="257"/>
      <c r="Q153" s="374"/>
      <c r="R153" s="851"/>
      <c r="S153" s="852"/>
      <c r="T153" s="852"/>
      <c r="U153" s="853"/>
      <c r="V153" s="851"/>
      <c r="W153" s="852"/>
      <c r="X153" s="852"/>
      <c r="Y153" s="853"/>
      <c r="Z153" s="854">
        <f t="shared" si="0"/>
        <v>0</v>
      </c>
      <c r="AA153" s="852"/>
      <c r="AB153" s="852"/>
      <c r="AC153" s="853"/>
      <c r="AD153" s="365"/>
      <c r="AE153" s="317"/>
      <c r="AF153" s="317"/>
      <c r="AG153" s="347"/>
      <c r="AH153" s="374"/>
      <c r="AI153" s="851"/>
      <c r="AJ153" s="852"/>
      <c r="AK153" s="852"/>
      <c r="AL153" s="853"/>
      <c r="AM153" s="851"/>
      <c r="AN153" s="852"/>
      <c r="AO153" s="852"/>
      <c r="AP153" s="853"/>
      <c r="AQ153" s="854">
        <f t="shared" si="11"/>
        <v>0</v>
      </c>
      <c r="AR153" s="852"/>
      <c r="AS153" s="852"/>
      <c r="AT153" s="853"/>
      <c r="AU153" s="365"/>
      <c r="AV153" s="317"/>
      <c r="AW153" s="317"/>
      <c r="AX153" s="347"/>
      <c r="AY153" s="374"/>
      <c r="AZ153" s="328"/>
      <c r="BA153" s="221"/>
      <c r="BB153" s="221"/>
      <c r="BC153" s="221"/>
      <c r="BD153" s="221"/>
      <c r="BE153" s="221"/>
      <c r="BF153" s="221"/>
      <c r="BG153" s="221"/>
      <c r="BH153" s="221"/>
      <c r="BI153" s="221"/>
      <c r="BJ153" s="221"/>
      <c r="BK153" s="221"/>
      <c r="BL153" s="221"/>
      <c r="BM153" s="221"/>
      <c r="BN153" s="221"/>
      <c r="BO153" s="257"/>
      <c r="BP153" s="374"/>
      <c r="BQ153" s="851"/>
      <c r="BR153" s="852"/>
      <c r="BS153" s="852"/>
      <c r="BT153" s="853"/>
      <c r="BU153" s="851"/>
      <c r="BV153" s="852"/>
      <c r="BW153" s="852"/>
      <c r="BX153" s="853"/>
      <c r="BY153" s="854" t="e">
        <f t="shared" si="12"/>
        <v>#DIV/0!</v>
      </c>
      <c r="BZ153" s="852"/>
      <c r="CA153" s="852"/>
      <c r="CB153" s="852"/>
      <c r="CC153" s="368"/>
      <c r="CD153" s="316"/>
      <c r="CE153" s="316"/>
      <c r="CF153" s="369"/>
      <c r="CG153" s="374"/>
      <c r="CH153" s="851"/>
      <c r="CI153" s="852"/>
      <c r="CJ153" s="852"/>
      <c r="CK153" s="853"/>
      <c r="CL153" s="851"/>
      <c r="CM153" s="852"/>
      <c r="CN153" s="852"/>
      <c r="CO153" s="853"/>
      <c r="CP153" s="854" t="e">
        <f t="shared" si="13"/>
        <v>#DIV/0!</v>
      </c>
      <c r="CQ153" s="852"/>
      <c r="CR153" s="852"/>
      <c r="CS153" s="852"/>
      <c r="CT153" s="368"/>
      <c r="CU153" s="316"/>
      <c r="CV153" s="316"/>
      <c r="CW153" s="369"/>
      <c r="CX153" s="374"/>
      <c r="CY153" s="328"/>
      <c r="CZ153" s="221"/>
      <c r="DA153" s="221"/>
      <c r="DB153" s="221"/>
      <c r="DC153" s="221"/>
      <c r="DD153" s="221"/>
      <c r="DE153" s="221"/>
      <c r="DF153" s="221"/>
      <c r="DG153" s="221"/>
      <c r="DH153" s="221"/>
      <c r="DI153" s="221"/>
      <c r="DJ153" s="221"/>
      <c r="DK153" s="221"/>
      <c r="DL153" s="221"/>
      <c r="DM153" s="221"/>
      <c r="DN153" s="257"/>
      <c r="DO153" s="374"/>
      <c r="DP153" s="851"/>
      <c r="DQ153" s="852"/>
      <c r="DR153" s="852"/>
      <c r="DS153" s="853"/>
      <c r="DT153" s="851"/>
      <c r="DU153" s="852"/>
      <c r="DV153" s="852"/>
      <c r="DW153" s="853"/>
      <c r="DX153" s="854" t="e">
        <f t="shared" si="14"/>
        <v>#DIV/0!</v>
      </c>
      <c r="DY153" s="852"/>
      <c r="DZ153" s="852"/>
      <c r="EA153" s="852"/>
      <c r="EB153" s="368"/>
      <c r="EC153" s="316"/>
      <c r="ED153" s="316"/>
      <c r="EE153" s="369"/>
      <c r="EF153" s="374"/>
      <c r="EG153" s="851"/>
      <c r="EH153" s="852"/>
      <c r="EI153" s="852"/>
      <c r="EJ153" s="853"/>
      <c r="EK153" s="851"/>
      <c r="EL153" s="852"/>
      <c r="EM153" s="852"/>
      <c r="EN153" s="853"/>
      <c r="EO153" s="854" t="e">
        <f t="shared" si="15"/>
        <v>#DIV/0!</v>
      </c>
      <c r="EP153" s="852"/>
      <c r="EQ153" s="852"/>
      <c r="ER153" s="852"/>
      <c r="ES153" s="368"/>
      <c r="ET153" s="316"/>
      <c r="EU153" s="316"/>
      <c r="EV153" s="369"/>
      <c r="EW153" s="374"/>
    </row>
    <row r="154" spans="1:153" s="124" customFormat="1" ht="12.75" customHeight="1" thickBot="1" x14ac:dyDescent="0.25">
      <c r="A154" s="328"/>
      <c r="B154" s="221"/>
      <c r="C154" s="221"/>
      <c r="D154" s="221"/>
      <c r="E154" s="221"/>
      <c r="F154" s="221"/>
      <c r="G154" s="221"/>
      <c r="H154" s="221"/>
      <c r="I154" s="221"/>
      <c r="J154" s="221"/>
      <c r="K154" s="221"/>
      <c r="L154" s="221"/>
      <c r="M154" s="221"/>
      <c r="N154" s="221"/>
      <c r="O154" s="221"/>
      <c r="P154" s="257"/>
      <c r="Q154" s="374"/>
      <c r="R154" s="851"/>
      <c r="S154" s="852"/>
      <c r="T154" s="852"/>
      <c r="U154" s="853"/>
      <c r="V154" s="851"/>
      <c r="W154" s="852"/>
      <c r="X154" s="852"/>
      <c r="Y154" s="853"/>
      <c r="Z154" s="854">
        <f t="shared" si="0"/>
        <v>0</v>
      </c>
      <c r="AA154" s="852"/>
      <c r="AB154" s="852"/>
      <c r="AC154" s="853"/>
      <c r="AD154" s="365"/>
      <c r="AE154" s="317"/>
      <c r="AF154" s="317"/>
      <c r="AG154" s="347"/>
      <c r="AH154" s="374"/>
      <c r="AI154" s="851"/>
      <c r="AJ154" s="852"/>
      <c r="AK154" s="852"/>
      <c r="AL154" s="853"/>
      <c r="AM154" s="851"/>
      <c r="AN154" s="852"/>
      <c r="AO154" s="852"/>
      <c r="AP154" s="853"/>
      <c r="AQ154" s="854">
        <f t="shared" si="11"/>
        <v>0</v>
      </c>
      <c r="AR154" s="852"/>
      <c r="AS154" s="852"/>
      <c r="AT154" s="853"/>
      <c r="AU154" s="365"/>
      <c r="AV154" s="317"/>
      <c r="AW154" s="317"/>
      <c r="AX154" s="347"/>
      <c r="AY154" s="374"/>
      <c r="AZ154" s="328"/>
      <c r="BA154" s="221"/>
      <c r="BB154" s="221"/>
      <c r="BC154" s="221"/>
      <c r="BD154" s="221"/>
      <c r="BE154" s="221"/>
      <c r="BF154" s="221"/>
      <c r="BG154" s="221"/>
      <c r="BH154" s="221"/>
      <c r="BI154" s="221"/>
      <c r="BJ154" s="221"/>
      <c r="BK154" s="221"/>
      <c r="BL154" s="221"/>
      <c r="BM154" s="221"/>
      <c r="BN154" s="221"/>
      <c r="BO154" s="257"/>
      <c r="BP154" s="374"/>
      <c r="BQ154" s="851"/>
      <c r="BR154" s="852"/>
      <c r="BS154" s="852"/>
      <c r="BT154" s="853"/>
      <c r="BU154" s="851"/>
      <c r="BV154" s="852"/>
      <c r="BW154" s="852"/>
      <c r="BX154" s="853"/>
      <c r="BY154" s="854" t="e">
        <f t="shared" si="12"/>
        <v>#DIV/0!</v>
      </c>
      <c r="BZ154" s="852"/>
      <c r="CA154" s="852"/>
      <c r="CB154" s="852"/>
      <c r="CC154" s="368"/>
      <c r="CD154" s="316"/>
      <c r="CE154" s="316"/>
      <c r="CF154" s="369"/>
      <c r="CG154" s="374"/>
      <c r="CH154" s="851"/>
      <c r="CI154" s="852"/>
      <c r="CJ154" s="852"/>
      <c r="CK154" s="853"/>
      <c r="CL154" s="851"/>
      <c r="CM154" s="852"/>
      <c r="CN154" s="852"/>
      <c r="CO154" s="853"/>
      <c r="CP154" s="854" t="e">
        <f t="shared" si="13"/>
        <v>#DIV/0!</v>
      </c>
      <c r="CQ154" s="852"/>
      <c r="CR154" s="852"/>
      <c r="CS154" s="852"/>
      <c r="CT154" s="368"/>
      <c r="CU154" s="316"/>
      <c r="CV154" s="316"/>
      <c r="CW154" s="369"/>
      <c r="CX154" s="374"/>
      <c r="CY154" s="328"/>
      <c r="CZ154" s="221"/>
      <c r="DA154" s="221"/>
      <c r="DB154" s="221"/>
      <c r="DC154" s="221"/>
      <c r="DD154" s="221"/>
      <c r="DE154" s="221"/>
      <c r="DF154" s="221"/>
      <c r="DG154" s="221"/>
      <c r="DH154" s="221"/>
      <c r="DI154" s="221"/>
      <c r="DJ154" s="221"/>
      <c r="DK154" s="221"/>
      <c r="DL154" s="221"/>
      <c r="DM154" s="221"/>
      <c r="DN154" s="257"/>
      <c r="DO154" s="374"/>
      <c r="DP154" s="851"/>
      <c r="DQ154" s="852"/>
      <c r="DR154" s="852"/>
      <c r="DS154" s="853"/>
      <c r="DT154" s="851"/>
      <c r="DU154" s="852"/>
      <c r="DV154" s="852"/>
      <c r="DW154" s="853"/>
      <c r="DX154" s="854" t="e">
        <f t="shared" si="14"/>
        <v>#DIV/0!</v>
      </c>
      <c r="DY154" s="852"/>
      <c r="DZ154" s="852"/>
      <c r="EA154" s="852"/>
      <c r="EB154" s="368"/>
      <c r="EC154" s="316"/>
      <c r="ED154" s="316"/>
      <c r="EE154" s="369"/>
      <c r="EF154" s="374"/>
      <c r="EG154" s="851"/>
      <c r="EH154" s="852"/>
      <c r="EI154" s="852"/>
      <c r="EJ154" s="853"/>
      <c r="EK154" s="851"/>
      <c r="EL154" s="852"/>
      <c r="EM154" s="852"/>
      <c r="EN154" s="853"/>
      <c r="EO154" s="854" t="e">
        <f t="shared" si="15"/>
        <v>#DIV/0!</v>
      </c>
      <c r="EP154" s="852"/>
      <c r="EQ154" s="852"/>
      <c r="ER154" s="852"/>
      <c r="ES154" s="368"/>
      <c r="ET154" s="316"/>
      <c r="EU154" s="316"/>
      <c r="EV154" s="369"/>
      <c r="EW154" s="374"/>
    </row>
    <row r="155" spans="1:153" s="124" customFormat="1" ht="12.75" customHeight="1" thickBot="1" x14ac:dyDescent="0.25">
      <c r="A155" s="328"/>
      <c r="B155" s="221"/>
      <c r="C155" s="221"/>
      <c r="D155" s="221"/>
      <c r="E155" s="221"/>
      <c r="F155" s="221"/>
      <c r="G155" s="221"/>
      <c r="H155" s="221"/>
      <c r="I155" s="221"/>
      <c r="J155" s="221"/>
      <c r="K155" s="221"/>
      <c r="L155" s="221"/>
      <c r="M155" s="221"/>
      <c r="N155" s="221"/>
      <c r="O155" s="221"/>
      <c r="P155" s="257"/>
      <c r="Q155" s="374"/>
      <c r="R155" s="851"/>
      <c r="S155" s="852"/>
      <c r="T155" s="852"/>
      <c r="U155" s="853"/>
      <c r="V155" s="851"/>
      <c r="W155" s="852"/>
      <c r="X155" s="852"/>
      <c r="Y155" s="853"/>
      <c r="Z155" s="854">
        <f t="shared" si="0"/>
        <v>0</v>
      </c>
      <c r="AA155" s="852"/>
      <c r="AB155" s="852"/>
      <c r="AC155" s="853"/>
      <c r="AD155" s="365"/>
      <c r="AE155" s="317"/>
      <c r="AF155" s="317"/>
      <c r="AG155" s="347"/>
      <c r="AH155" s="374"/>
      <c r="AI155" s="851"/>
      <c r="AJ155" s="852"/>
      <c r="AK155" s="852"/>
      <c r="AL155" s="853"/>
      <c r="AM155" s="851"/>
      <c r="AN155" s="852"/>
      <c r="AO155" s="852"/>
      <c r="AP155" s="853"/>
      <c r="AQ155" s="854">
        <f t="shared" si="11"/>
        <v>0</v>
      </c>
      <c r="AR155" s="852"/>
      <c r="AS155" s="852"/>
      <c r="AT155" s="853"/>
      <c r="AU155" s="365"/>
      <c r="AV155" s="317"/>
      <c r="AW155" s="317"/>
      <c r="AX155" s="347"/>
      <c r="AY155" s="374"/>
      <c r="AZ155" s="328"/>
      <c r="BA155" s="221"/>
      <c r="BB155" s="221"/>
      <c r="BC155" s="221"/>
      <c r="BD155" s="221"/>
      <c r="BE155" s="221"/>
      <c r="BF155" s="221"/>
      <c r="BG155" s="221"/>
      <c r="BH155" s="221"/>
      <c r="BI155" s="221"/>
      <c r="BJ155" s="221"/>
      <c r="BK155" s="221"/>
      <c r="BL155" s="221"/>
      <c r="BM155" s="221"/>
      <c r="BN155" s="221"/>
      <c r="BO155" s="257"/>
      <c r="BP155" s="374"/>
      <c r="BQ155" s="851"/>
      <c r="BR155" s="852"/>
      <c r="BS155" s="852"/>
      <c r="BT155" s="853"/>
      <c r="BU155" s="851"/>
      <c r="BV155" s="852"/>
      <c r="BW155" s="852"/>
      <c r="BX155" s="853"/>
      <c r="BY155" s="854" t="e">
        <f t="shared" si="12"/>
        <v>#DIV/0!</v>
      </c>
      <c r="BZ155" s="852"/>
      <c r="CA155" s="852"/>
      <c r="CB155" s="852"/>
      <c r="CC155" s="368"/>
      <c r="CD155" s="316"/>
      <c r="CE155" s="316"/>
      <c r="CF155" s="369"/>
      <c r="CG155" s="374"/>
      <c r="CH155" s="851"/>
      <c r="CI155" s="852"/>
      <c r="CJ155" s="852"/>
      <c r="CK155" s="853"/>
      <c r="CL155" s="851"/>
      <c r="CM155" s="852"/>
      <c r="CN155" s="852"/>
      <c r="CO155" s="853"/>
      <c r="CP155" s="854" t="e">
        <f t="shared" si="13"/>
        <v>#DIV/0!</v>
      </c>
      <c r="CQ155" s="852"/>
      <c r="CR155" s="852"/>
      <c r="CS155" s="852"/>
      <c r="CT155" s="368"/>
      <c r="CU155" s="316"/>
      <c r="CV155" s="316"/>
      <c r="CW155" s="369"/>
      <c r="CX155" s="374"/>
      <c r="CY155" s="328"/>
      <c r="CZ155" s="221"/>
      <c r="DA155" s="221"/>
      <c r="DB155" s="221"/>
      <c r="DC155" s="221"/>
      <c r="DD155" s="221"/>
      <c r="DE155" s="221"/>
      <c r="DF155" s="221"/>
      <c r="DG155" s="221"/>
      <c r="DH155" s="221"/>
      <c r="DI155" s="221"/>
      <c r="DJ155" s="221"/>
      <c r="DK155" s="221"/>
      <c r="DL155" s="221"/>
      <c r="DM155" s="221"/>
      <c r="DN155" s="257"/>
      <c r="DO155" s="374"/>
      <c r="DP155" s="851"/>
      <c r="DQ155" s="852"/>
      <c r="DR155" s="852"/>
      <c r="DS155" s="853"/>
      <c r="DT155" s="851"/>
      <c r="DU155" s="852"/>
      <c r="DV155" s="852"/>
      <c r="DW155" s="853"/>
      <c r="DX155" s="854" t="e">
        <f t="shared" si="14"/>
        <v>#DIV/0!</v>
      </c>
      <c r="DY155" s="852"/>
      <c r="DZ155" s="852"/>
      <c r="EA155" s="852"/>
      <c r="EB155" s="368"/>
      <c r="EC155" s="316"/>
      <c r="ED155" s="316"/>
      <c r="EE155" s="369"/>
      <c r="EF155" s="374"/>
      <c r="EG155" s="851"/>
      <c r="EH155" s="852"/>
      <c r="EI155" s="852"/>
      <c r="EJ155" s="853"/>
      <c r="EK155" s="851"/>
      <c r="EL155" s="852"/>
      <c r="EM155" s="852"/>
      <c r="EN155" s="853"/>
      <c r="EO155" s="854" t="e">
        <f t="shared" si="15"/>
        <v>#DIV/0!</v>
      </c>
      <c r="EP155" s="852"/>
      <c r="EQ155" s="852"/>
      <c r="ER155" s="852"/>
      <c r="ES155" s="368"/>
      <c r="ET155" s="316"/>
      <c r="EU155" s="316"/>
      <c r="EV155" s="369"/>
      <c r="EW155" s="374"/>
    </row>
    <row r="156" spans="1:153" s="124" customFormat="1" ht="12.75" customHeight="1" thickBot="1" x14ac:dyDescent="0.25">
      <c r="A156" s="328"/>
      <c r="B156" s="221"/>
      <c r="C156" s="221"/>
      <c r="D156" s="221"/>
      <c r="E156" s="221"/>
      <c r="F156" s="221"/>
      <c r="G156" s="221"/>
      <c r="H156" s="221"/>
      <c r="I156" s="221"/>
      <c r="J156" s="221"/>
      <c r="K156" s="221"/>
      <c r="L156" s="221"/>
      <c r="M156" s="221"/>
      <c r="N156" s="221"/>
      <c r="O156" s="221"/>
      <c r="P156" s="257"/>
      <c r="Q156" s="374"/>
      <c r="R156" s="851"/>
      <c r="S156" s="852"/>
      <c r="T156" s="852"/>
      <c r="U156" s="853"/>
      <c r="V156" s="851"/>
      <c r="W156" s="852"/>
      <c r="X156" s="852"/>
      <c r="Y156" s="853"/>
      <c r="Z156" s="854">
        <f t="shared" si="0"/>
        <v>0</v>
      </c>
      <c r="AA156" s="852"/>
      <c r="AB156" s="852"/>
      <c r="AC156" s="853"/>
      <c r="AD156" s="365"/>
      <c r="AE156" s="317"/>
      <c r="AF156" s="317"/>
      <c r="AG156" s="347"/>
      <c r="AH156" s="374"/>
      <c r="AI156" s="851"/>
      <c r="AJ156" s="852"/>
      <c r="AK156" s="852"/>
      <c r="AL156" s="853"/>
      <c r="AM156" s="851"/>
      <c r="AN156" s="852"/>
      <c r="AO156" s="852"/>
      <c r="AP156" s="853"/>
      <c r="AQ156" s="854">
        <f t="shared" si="11"/>
        <v>0</v>
      </c>
      <c r="AR156" s="852"/>
      <c r="AS156" s="852"/>
      <c r="AT156" s="853"/>
      <c r="AU156" s="365"/>
      <c r="AV156" s="317"/>
      <c r="AW156" s="317"/>
      <c r="AX156" s="347"/>
      <c r="AY156" s="374"/>
      <c r="AZ156" s="328"/>
      <c r="BA156" s="221"/>
      <c r="BB156" s="221"/>
      <c r="BC156" s="221"/>
      <c r="BD156" s="221"/>
      <c r="BE156" s="221"/>
      <c r="BF156" s="221"/>
      <c r="BG156" s="221"/>
      <c r="BH156" s="221"/>
      <c r="BI156" s="221"/>
      <c r="BJ156" s="221"/>
      <c r="BK156" s="221"/>
      <c r="BL156" s="221"/>
      <c r="BM156" s="221"/>
      <c r="BN156" s="221"/>
      <c r="BO156" s="257"/>
      <c r="BP156" s="374"/>
      <c r="BQ156" s="851"/>
      <c r="BR156" s="852"/>
      <c r="BS156" s="852"/>
      <c r="BT156" s="853"/>
      <c r="BU156" s="851"/>
      <c r="BV156" s="852"/>
      <c r="BW156" s="852"/>
      <c r="BX156" s="853"/>
      <c r="BY156" s="854" t="e">
        <f t="shared" si="12"/>
        <v>#DIV/0!</v>
      </c>
      <c r="BZ156" s="852"/>
      <c r="CA156" s="852"/>
      <c r="CB156" s="852"/>
      <c r="CC156" s="368"/>
      <c r="CD156" s="316"/>
      <c r="CE156" s="316"/>
      <c r="CF156" s="369"/>
      <c r="CG156" s="374"/>
      <c r="CH156" s="851"/>
      <c r="CI156" s="852"/>
      <c r="CJ156" s="852"/>
      <c r="CK156" s="853"/>
      <c r="CL156" s="851"/>
      <c r="CM156" s="852"/>
      <c r="CN156" s="852"/>
      <c r="CO156" s="853"/>
      <c r="CP156" s="854" t="e">
        <f t="shared" si="13"/>
        <v>#DIV/0!</v>
      </c>
      <c r="CQ156" s="852"/>
      <c r="CR156" s="852"/>
      <c r="CS156" s="852"/>
      <c r="CT156" s="368"/>
      <c r="CU156" s="316"/>
      <c r="CV156" s="316"/>
      <c r="CW156" s="369"/>
      <c r="CX156" s="374"/>
      <c r="CY156" s="328"/>
      <c r="CZ156" s="221"/>
      <c r="DA156" s="221"/>
      <c r="DB156" s="221"/>
      <c r="DC156" s="221"/>
      <c r="DD156" s="221"/>
      <c r="DE156" s="221"/>
      <c r="DF156" s="221"/>
      <c r="DG156" s="221"/>
      <c r="DH156" s="221"/>
      <c r="DI156" s="221"/>
      <c r="DJ156" s="221"/>
      <c r="DK156" s="221"/>
      <c r="DL156" s="221"/>
      <c r="DM156" s="221"/>
      <c r="DN156" s="257"/>
      <c r="DO156" s="374"/>
      <c r="DP156" s="851"/>
      <c r="DQ156" s="852"/>
      <c r="DR156" s="852"/>
      <c r="DS156" s="853"/>
      <c r="DT156" s="851"/>
      <c r="DU156" s="852"/>
      <c r="DV156" s="852"/>
      <c r="DW156" s="853"/>
      <c r="DX156" s="854" t="e">
        <f t="shared" si="14"/>
        <v>#DIV/0!</v>
      </c>
      <c r="DY156" s="852"/>
      <c r="DZ156" s="852"/>
      <c r="EA156" s="852"/>
      <c r="EB156" s="368"/>
      <c r="EC156" s="316"/>
      <c r="ED156" s="316"/>
      <c r="EE156" s="369"/>
      <c r="EF156" s="374"/>
      <c r="EG156" s="851"/>
      <c r="EH156" s="852"/>
      <c r="EI156" s="852"/>
      <c r="EJ156" s="853"/>
      <c r="EK156" s="851"/>
      <c r="EL156" s="852"/>
      <c r="EM156" s="852"/>
      <c r="EN156" s="853"/>
      <c r="EO156" s="854" t="e">
        <f t="shared" si="15"/>
        <v>#DIV/0!</v>
      </c>
      <c r="EP156" s="852"/>
      <c r="EQ156" s="852"/>
      <c r="ER156" s="852"/>
      <c r="ES156" s="368"/>
      <c r="ET156" s="316"/>
      <c r="EU156" s="316"/>
      <c r="EV156" s="369"/>
      <c r="EW156" s="374"/>
    </row>
    <row r="157" spans="1:153" s="124" customFormat="1" ht="12.75" customHeight="1" thickBot="1" x14ac:dyDescent="0.25">
      <c r="A157" s="328"/>
      <c r="B157" s="221"/>
      <c r="C157" s="221"/>
      <c r="D157" s="221"/>
      <c r="E157" s="221"/>
      <c r="F157" s="221"/>
      <c r="G157" s="221"/>
      <c r="H157" s="221"/>
      <c r="I157" s="221"/>
      <c r="J157" s="221"/>
      <c r="K157" s="221"/>
      <c r="L157" s="221"/>
      <c r="M157" s="221"/>
      <c r="N157" s="221"/>
      <c r="O157" s="221"/>
      <c r="P157" s="257"/>
      <c r="Q157" s="374"/>
      <c r="R157" s="851"/>
      <c r="S157" s="852"/>
      <c r="T157" s="852"/>
      <c r="U157" s="853"/>
      <c r="V157" s="851"/>
      <c r="W157" s="852"/>
      <c r="X157" s="852"/>
      <c r="Y157" s="853"/>
      <c r="Z157" s="854">
        <f t="shared" si="0"/>
        <v>0</v>
      </c>
      <c r="AA157" s="852"/>
      <c r="AB157" s="852"/>
      <c r="AC157" s="853"/>
      <c r="AD157" s="365"/>
      <c r="AE157" s="317"/>
      <c r="AF157" s="317"/>
      <c r="AG157" s="347"/>
      <c r="AH157" s="374"/>
      <c r="AI157" s="851"/>
      <c r="AJ157" s="852"/>
      <c r="AK157" s="852"/>
      <c r="AL157" s="853"/>
      <c r="AM157" s="851"/>
      <c r="AN157" s="852"/>
      <c r="AO157" s="852"/>
      <c r="AP157" s="853"/>
      <c r="AQ157" s="854">
        <f t="shared" si="11"/>
        <v>0</v>
      </c>
      <c r="AR157" s="852"/>
      <c r="AS157" s="852"/>
      <c r="AT157" s="853"/>
      <c r="AU157" s="365"/>
      <c r="AV157" s="317"/>
      <c r="AW157" s="317"/>
      <c r="AX157" s="347"/>
      <c r="AY157" s="374"/>
      <c r="AZ157" s="328"/>
      <c r="BA157" s="221"/>
      <c r="BB157" s="221"/>
      <c r="BC157" s="221"/>
      <c r="BD157" s="221"/>
      <c r="BE157" s="221"/>
      <c r="BF157" s="221"/>
      <c r="BG157" s="221"/>
      <c r="BH157" s="221"/>
      <c r="BI157" s="221"/>
      <c r="BJ157" s="221"/>
      <c r="BK157" s="221"/>
      <c r="BL157" s="221"/>
      <c r="BM157" s="221"/>
      <c r="BN157" s="221"/>
      <c r="BO157" s="257"/>
      <c r="BP157" s="374"/>
      <c r="BQ157" s="851"/>
      <c r="BR157" s="852"/>
      <c r="BS157" s="852"/>
      <c r="BT157" s="853"/>
      <c r="BU157" s="851"/>
      <c r="BV157" s="852"/>
      <c r="BW157" s="852"/>
      <c r="BX157" s="853"/>
      <c r="BY157" s="854" t="e">
        <f t="shared" si="12"/>
        <v>#DIV/0!</v>
      </c>
      <c r="BZ157" s="852"/>
      <c r="CA157" s="852"/>
      <c r="CB157" s="852"/>
      <c r="CC157" s="368"/>
      <c r="CD157" s="316"/>
      <c r="CE157" s="316"/>
      <c r="CF157" s="369"/>
      <c r="CG157" s="374"/>
      <c r="CH157" s="851"/>
      <c r="CI157" s="852"/>
      <c r="CJ157" s="852"/>
      <c r="CK157" s="853"/>
      <c r="CL157" s="851"/>
      <c r="CM157" s="852"/>
      <c r="CN157" s="852"/>
      <c r="CO157" s="853"/>
      <c r="CP157" s="854" t="e">
        <f t="shared" si="13"/>
        <v>#DIV/0!</v>
      </c>
      <c r="CQ157" s="852"/>
      <c r="CR157" s="852"/>
      <c r="CS157" s="852"/>
      <c r="CT157" s="368"/>
      <c r="CU157" s="316"/>
      <c r="CV157" s="316"/>
      <c r="CW157" s="369"/>
      <c r="CX157" s="374"/>
      <c r="CY157" s="328"/>
      <c r="CZ157" s="221"/>
      <c r="DA157" s="221"/>
      <c r="DB157" s="221"/>
      <c r="DC157" s="221"/>
      <c r="DD157" s="221"/>
      <c r="DE157" s="221"/>
      <c r="DF157" s="221"/>
      <c r="DG157" s="221"/>
      <c r="DH157" s="221"/>
      <c r="DI157" s="221"/>
      <c r="DJ157" s="221"/>
      <c r="DK157" s="221"/>
      <c r="DL157" s="221"/>
      <c r="DM157" s="221"/>
      <c r="DN157" s="257"/>
      <c r="DO157" s="374"/>
      <c r="DP157" s="851"/>
      <c r="DQ157" s="852"/>
      <c r="DR157" s="852"/>
      <c r="DS157" s="853"/>
      <c r="DT157" s="851"/>
      <c r="DU157" s="852"/>
      <c r="DV157" s="852"/>
      <c r="DW157" s="853"/>
      <c r="DX157" s="854" t="e">
        <f t="shared" si="14"/>
        <v>#DIV/0!</v>
      </c>
      <c r="DY157" s="852"/>
      <c r="DZ157" s="852"/>
      <c r="EA157" s="852"/>
      <c r="EB157" s="368"/>
      <c r="EC157" s="316"/>
      <c r="ED157" s="316"/>
      <c r="EE157" s="369"/>
      <c r="EF157" s="374"/>
      <c r="EG157" s="851"/>
      <c r="EH157" s="852"/>
      <c r="EI157" s="852"/>
      <c r="EJ157" s="853"/>
      <c r="EK157" s="851"/>
      <c r="EL157" s="852"/>
      <c r="EM157" s="852"/>
      <c r="EN157" s="853"/>
      <c r="EO157" s="854" t="e">
        <f t="shared" si="15"/>
        <v>#DIV/0!</v>
      </c>
      <c r="EP157" s="852"/>
      <c r="EQ157" s="852"/>
      <c r="ER157" s="852"/>
      <c r="ES157" s="368"/>
      <c r="ET157" s="316"/>
      <c r="EU157" s="316"/>
      <c r="EV157" s="369"/>
      <c r="EW157" s="374"/>
    </row>
    <row r="158" spans="1:153" s="124" customFormat="1" ht="12.75" customHeight="1" thickBot="1" x14ac:dyDescent="0.25">
      <c r="A158" s="328"/>
      <c r="B158" s="221"/>
      <c r="C158" s="221"/>
      <c r="D158" s="221"/>
      <c r="E158" s="221"/>
      <c r="F158" s="221"/>
      <c r="G158" s="221"/>
      <c r="H158" s="221"/>
      <c r="I158" s="221"/>
      <c r="J158" s="221"/>
      <c r="K158" s="221"/>
      <c r="L158" s="221"/>
      <c r="M158" s="221"/>
      <c r="N158" s="221"/>
      <c r="O158" s="221"/>
      <c r="P158" s="257"/>
      <c r="Q158" s="374"/>
      <c r="R158" s="851"/>
      <c r="S158" s="852"/>
      <c r="T158" s="852"/>
      <c r="U158" s="853"/>
      <c r="V158" s="851"/>
      <c r="W158" s="852"/>
      <c r="X158" s="852"/>
      <c r="Y158" s="853"/>
      <c r="Z158" s="854">
        <f t="shared" si="0"/>
        <v>0</v>
      </c>
      <c r="AA158" s="852"/>
      <c r="AB158" s="852"/>
      <c r="AC158" s="853"/>
      <c r="AD158" s="365"/>
      <c r="AE158" s="317"/>
      <c r="AF158" s="317"/>
      <c r="AG158" s="347"/>
      <c r="AH158" s="374"/>
      <c r="AI158" s="851"/>
      <c r="AJ158" s="852"/>
      <c r="AK158" s="852"/>
      <c r="AL158" s="853"/>
      <c r="AM158" s="851"/>
      <c r="AN158" s="852"/>
      <c r="AO158" s="852"/>
      <c r="AP158" s="853"/>
      <c r="AQ158" s="854">
        <f t="shared" si="11"/>
        <v>0</v>
      </c>
      <c r="AR158" s="852"/>
      <c r="AS158" s="852"/>
      <c r="AT158" s="853"/>
      <c r="AU158" s="365"/>
      <c r="AV158" s="317"/>
      <c r="AW158" s="317"/>
      <c r="AX158" s="347"/>
      <c r="AY158" s="374"/>
      <c r="AZ158" s="328"/>
      <c r="BA158" s="221"/>
      <c r="BB158" s="221"/>
      <c r="BC158" s="221"/>
      <c r="BD158" s="221"/>
      <c r="BE158" s="221"/>
      <c r="BF158" s="221"/>
      <c r="BG158" s="221"/>
      <c r="BH158" s="221"/>
      <c r="BI158" s="221"/>
      <c r="BJ158" s="221"/>
      <c r="BK158" s="221"/>
      <c r="BL158" s="221"/>
      <c r="BM158" s="221"/>
      <c r="BN158" s="221"/>
      <c r="BO158" s="257"/>
      <c r="BP158" s="374"/>
      <c r="BQ158" s="851"/>
      <c r="BR158" s="852"/>
      <c r="BS158" s="852"/>
      <c r="BT158" s="853"/>
      <c r="BU158" s="851"/>
      <c r="BV158" s="852"/>
      <c r="BW158" s="852"/>
      <c r="BX158" s="853"/>
      <c r="BY158" s="854" t="e">
        <f t="shared" si="12"/>
        <v>#DIV/0!</v>
      </c>
      <c r="BZ158" s="852"/>
      <c r="CA158" s="852"/>
      <c r="CB158" s="852"/>
      <c r="CC158" s="368"/>
      <c r="CD158" s="316"/>
      <c r="CE158" s="316"/>
      <c r="CF158" s="369"/>
      <c r="CG158" s="374"/>
      <c r="CH158" s="851"/>
      <c r="CI158" s="852"/>
      <c r="CJ158" s="852"/>
      <c r="CK158" s="853"/>
      <c r="CL158" s="851"/>
      <c r="CM158" s="852"/>
      <c r="CN158" s="852"/>
      <c r="CO158" s="853"/>
      <c r="CP158" s="854" t="e">
        <f t="shared" si="13"/>
        <v>#DIV/0!</v>
      </c>
      <c r="CQ158" s="852"/>
      <c r="CR158" s="852"/>
      <c r="CS158" s="852"/>
      <c r="CT158" s="368"/>
      <c r="CU158" s="316"/>
      <c r="CV158" s="316"/>
      <c r="CW158" s="369"/>
      <c r="CX158" s="374"/>
      <c r="CY158" s="328"/>
      <c r="CZ158" s="221"/>
      <c r="DA158" s="221"/>
      <c r="DB158" s="221"/>
      <c r="DC158" s="221"/>
      <c r="DD158" s="221"/>
      <c r="DE158" s="221"/>
      <c r="DF158" s="221"/>
      <c r="DG158" s="221"/>
      <c r="DH158" s="221"/>
      <c r="DI158" s="221"/>
      <c r="DJ158" s="221"/>
      <c r="DK158" s="221"/>
      <c r="DL158" s="221"/>
      <c r="DM158" s="221"/>
      <c r="DN158" s="257"/>
      <c r="DO158" s="374"/>
      <c r="DP158" s="851"/>
      <c r="DQ158" s="852"/>
      <c r="DR158" s="852"/>
      <c r="DS158" s="853"/>
      <c r="DT158" s="851"/>
      <c r="DU158" s="852"/>
      <c r="DV158" s="852"/>
      <c r="DW158" s="853"/>
      <c r="DX158" s="854" t="e">
        <f t="shared" si="14"/>
        <v>#DIV/0!</v>
      </c>
      <c r="DY158" s="852"/>
      <c r="DZ158" s="852"/>
      <c r="EA158" s="852"/>
      <c r="EB158" s="368"/>
      <c r="EC158" s="316"/>
      <c r="ED158" s="316"/>
      <c r="EE158" s="369"/>
      <c r="EF158" s="374"/>
      <c r="EG158" s="851"/>
      <c r="EH158" s="852"/>
      <c r="EI158" s="852"/>
      <c r="EJ158" s="853"/>
      <c r="EK158" s="851"/>
      <c r="EL158" s="852"/>
      <c r="EM158" s="852"/>
      <c r="EN158" s="853"/>
      <c r="EO158" s="854" t="e">
        <f t="shared" si="15"/>
        <v>#DIV/0!</v>
      </c>
      <c r="EP158" s="852"/>
      <c r="EQ158" s="852"/>
      <c r="ER158" s="852"/>
      <c r="ES158" s="368"/>
      <c r="ET158" s="316"/>
      <c r="EU158" s="316"/>
      <c r="EV158" s="369"/>
      <c r="EW158" s="374"/>
    </row>
    <row r="159" spans="1:153" s="124" customFormat="1" ht="12.75" customHeight="1" thickBot="1" x14ac:dyDescent="0.25">
      <c r="A159" s="328"/>
      <c r="B159" s="221"/>
      <c r="C159" s="221"/>
      <c r="D159" s="221"/>
      <c r="E159" s="221"/>
      <c r="F159" s="221"/>
      <c r="G159" s="221"/>
      <c r="H159" s="221"/>
      <c r="I159" s="221"/>
      <c r="J159" s="221"/>
      <c r="K159" s="221"/>
      <c r="L159" s="221"/>
      <c r="M159" s="221"/>
      <c r="N159" s="221"/>
      <c r="O159" s="221"/>
      <c r="P159" s="257"/>
      <c r="Q159" s="374"/>
      <c r="R159" s="851"/>
      <c r="S159" s="852"/>
      <c r="T159" s="852"/>
      <c r="U159" s="853"/>
      <c r="V159" s="851"/>
      <c r="W159" s="852"/>
      <c r="X159" s="852"/>
      <c r="Y159" s="853"/>
      <c r="Z159" s="854">
        <f t="shared" si="0"/>
        <v>0</v>
      </c>
      <c r="AA159" s="852"/>
      <c r="AB159" s="852"/>
      <c r="AC159" s="853"/>
      <c r="AD159" s="365"/>
      <c r="AE159" s="317"/>
      <c r="AF159" s="317"/>
      <c r="AG159" s="347"/>
      <c r="AH159" s="374"/>
      <c r="AI159" s="851"/>
      <c r="AJ159" s="852"/>
      <c r="AK159" s="852"/>
      <c r="AL159" s="853"/>
      <c r="AM159" s="851"/>
      <c r="AN159" s="852"/>
      <c r="AO159" s="852"/>
      <c r="AP159" s="853"/>
      <c r="AQ159" s="854">
        <f t="shared" si="11"/>
        <v>0</v>
      </c>
      <c r="AR159" s="852"/>
      <c r="AS159" s="852"/>
      <c r="AT159" s="853"/>
      <c r="AU159" s="365"/>
      <c r="AV159" s="317"/>
      <c r="AW159" s="317"/>
      <c r="AX159" s="347"/>
      <c r="AY159" s="374"/>
      <c r="AZ159" s="328"/>
      <c r="BA159" s="221"/>
      <c r="BB159" s="221"/>
      <c r="BC159" s="221"/>
      <c r="BD159" s="221"/>
      <c r="BE159" s="221"/>
      <c r="BF159" s="221"/>
      <c r="BG159" s="221"/>
      <c r="BH159" s="221"/>
      <c r="BI159" s="221"/>
      <c r="BJ159" s="221"/>
      <c r="BK159" s="221"/>
      <c r="BL159" s="221"/>
      <c r="BM159" s="221"/>
      <c r="BN159" s="221"/>
      <c r="BO159" s="257"/>
      <c r="BP159" s="374"/>
      <c r="BQ159" s="851"/>
      <c r="BR159" s="852"/>
      <c r="BS159" s="852"/>
      <c r="BT159" s="853"/>
      <c r="BU159" s="851"/>
      <c r="BV159" s="852"/>
      <c r="BW159" s="852"/>
      <c r="BX159" s="853"/>
      <c r="BY159" s="854" t="e">
        <f t="shared" si="12"/>
        <v>#DIV/0!</v>
      </c>
      <c r="BZ159" s="852"/>
      <c r="CA159" s="852"/>
      <c r="CB159" s="852"/>
      <c r="CC159" s="368"/>
      <c r="CD159" s="316"/>
      <c r="CE159" s="316"/>
      <c r="CF159" s="369"/>
      <c r="CG159" s="374"/>
      <c r="CH159" s="851"/>
      <c r="CI159" s="852"/>
      <c r="CJ159" s="852"/>
      <c r="CK159" s="853"/>
      <c r="CL159" s="851"/>
      <c r="CM159" s="852"/>
      <c r="CN159" s="852"/>
      <c r="CO159" s="853"/>
      <c r="CP159" s="854" t="e">
        <f t="shared" si="13"/>
        <v>#DIV/0!</v>
      </c>
      <c r="CQ159" s="852"/>
      <c r="CR159" s="852"/>
      <c r="CS159" s="852"/>
      <c r="CT159" s="368"/>
      <c r="CU159" s="316"/>
      <c r="CV159" s="316"/>
      <c r="CW159" s="369"/>
      <c r="CX159" s="374"/>
      <c r="CY159" s="328"/>
      <c r="CZ159" s="221"/>
      <c r="DA159" s="221"/>
      <c r="DB159" s="221"/>
      <c r="DC159" s="221"/>
      <c r="DD159" s="221"/>
      <c r="DE159" s="221"/>
      <c r="DF159" s="221"/>
      <c r="DG159" s="221"/>
      <c r="DH159" s="221"/>
      <c r="DI159" s="221"/>
      <c r="DJ159" s="221"/>
      <c r="DK159" s="221"/>
      <c r="DL159" s="221"/>
      <c r="DM159" s="221"/>
      <c r="DN159" s="257"/>
      <c r="DO159" s="374"/>
      <c r="DP159" s="851"/>
      <c r="DQ159" s="852"/>
      <c r="DR159" s="852"/>
      <c r="DS159" s="853"/>
      <c r="DT159" s="851"/>
      <c r="DU159" s="852"/>
      <c r="DV159" s="852"/>
      <c r="DW159" s="853"/>
      <c r="DX159" s="854" t="e">
        <f t="shared" si="14"/>
        <v>#DIV/0!</v>
      </c>
      <c r="DY159" s="852"/>
      <c r="DZ159" s="852"/>
      <c r="EA159" s="852"/>
      <c r="EB159" s="368"/>
      <c r="EC159" s="316"/>
      <c r="ED159" s="316"/>
      <c r="EE159" s="369"/>
      <c r="EF159" s="374"/>
      <c r="EG159" s="851"/>
      <c r="EH159" s="852"/>
      <c r="EI159" s="852"/>
      <c r="EJ159" s="853"/>
      <c r="EK159" s="851"/>
      <c r="EL159" s="852"/>
      <c r="EM159" s="852"/>
      <c r="EN159" s="853"/>
      <c r="EO159" s="854" t="e">
        <f t="shared" si="15"/>
        <v>#DIV/0!</v>
      </c>
      <c r="EP159" s="852"/>
      <c r="EQ159" s="852"/>
      <c r="ER159" s="852"/>
      <c r="ES159" s="368"/>
      <c r="ET159" s="316"/>
      <c r="EU159" s="316"/>
      <c r="EV159" s="369"/>
      <c r="EW159" s="374"/>
    </row>
    <row r="160" spans="1:153" s="124" customFormat="1" ht="12.75" customHeight="1" thickBot="1" x14ac:dyDescent="0.25">
      <c r="A160" s="328"/>
      <c r="B160" s="221"/>
      <c r="C160" s="221"/>
      <c r="D160" s="221"/>
      <c r="E160" s="221"/>
      <c r="F160" s="221"/>
      <c r="G160" s="221"/>
      <c r="H160" s="221"/>
      <c r="I160" s="221"/>
      <c r="J160" s="221"/>
      <c r="K160" s="221"/>
      <c r="L160" s="221"/>
      <c r="M160" s="221"/>
      <c r="N160" s="221"/>
      <c r="O160" s="221"/>
      <c r="P160" s="257"/>
      <c r="Q160" s="374"/>
      <c r="R160" s="851"/>
      <c r="S160" s="852"/>
      <c r="T160" s="852"/>
      <c r="U160" s="853"/>
      <c r="V160" s="851"/>
      <c r="W160" s="852"/>
      <c r="X160" s="852"/>
      <c r="Y160" s="853"/>
      <c r="Z160" s="854">
        <f t="shared" si="0"/>
        <v>0</v>
      </c>
      <c r="AA160" s="852"/>
      <c r="AB160" s="852"/>
      <c r="AC160" s="853"/>
      <c r="AD160" s="365"/>
      <c r="AE160" s="317"/>
      <c r="AF160" s="317"/>
      <c r="AG160" s="347"/>
      <c r="AH160" s="374"/>
      <c r="AI160" s="851"/>
      <c r="AJ160" s="852"/>
      <c r="AK160" s="852"/>
      <c r="AL160" s="853"/>
      <c r="AM160" s="851"/>
      <c r="AN160" s="852"/>
      <c r="AO160" s="852"/>
      <c r="AP160" s="853"/>
      <c r="AQ160" s="854">
        <f t="shared" si="11"/>
        <v>0</v>
      </c>
      <c r="AR160" s="852"/>
      <c r="AS160" s="852"/>
      <c r="AT160" s="853"/>
      <c r="AU160" s="365"/>
      <c r="AV160" s="317"/>
      <c r="AW160" s="317"/>
      <c r="AX160" s="347"/>
      <c r="AY160" s="374"/>
      <c r="AZ160" s="328"/>
      <c r="BA160" s="221"/>
      <c r="BB160" s="221"/>
      <c r="BC160" s="221"/>
      <c r="BD160" s="221"/>
      <c r="BE160" s="221"/>
      <c r="BF160" s="221"/>
      <c r="BG160" s="221"/>
      <c r="BH160" s="221"/>
      <c r="BI160" s="221"/>
      <c r="BJ160" s="221"/>
      <c r="BK160" s="221"/>
      <c r="BL160" s="221"/>
      <c r="BM160" s="221"/>
      <c r="BN160" s="221"/>
      <c r="BO160" s="257"/>
      <c r="BP160" s="374"/>
      <c r="BQ160" s="851"/>
      <c r="BR160" s="852"/>
      <c r="BS160" s="852"/>
      <c r="BT160" s="853"/>
      <c r="BU160" s="851"/>
      <c r="BV160" s="852"/>
      <c r="BW160" s="852"/>
      <c r="BX160" s="853"/>
      <c r="BY160" s="854" t="e">
        <f t="shared" si="12"/>
        <v>#DIV/0!</v>
      </c>
      <c r="BZ160" s="852"/>
      <c r="CA160" s="852"/>
      <c r="CB160" s="852"/>
      <c r="CC160" s="368"/>
      <c r="CD160" s="316"/>
      <c r="CE160" s="316"/>
      <c r="CF160" s="369"/>
      <c r="CG160" s="374"/>
      <c r="CH160" s="851"/>
      <c r="CI160" s="852"/>
      <c r="CJ160" s="852"/>
      <c r="CK160" s="853"/>
      <c r="CL160" s="851"/>
      <c r="CM160" s="852"/>
      <c r="CN160" s="852"/>
      <c r="CO160" s="853"/>
      <c r="CP160" s="854" t="e">
        <f t="shared" si="13"/>
        <v>#DIV/0!</v>
      </c>
      <c r="CQ160" s="852"/>
      <c r="CR160" s="852"/>
      <c r="CS160" s="852"/>
      <c r="CT160" s="368"/>
      <c r="CU160" s="316"/>
      <c r="CV160" s="316"/>
      <c r="CW160" s="369"/>
      <c r="CX160" s="374"/>
      <c r="CY160" s="328"/>
      <c r="CZ160" s="221"/>
      <c r="DA160" s="221"/>
      <c r="DB160" s="221"/>
      <c r="DC160" s="221"/>
      <c r="DD160" s="221"/>
      <c r="DE160" s="221"/>
      <c r="DF160" s="221"/>
      <c r="DG160" s="221"/>
      <c r="DH160" s="221"/>
      <c r="DI160" s="221"/>
      <c r="DJ160" s="221"/>
      <c r="DK160" s="221"/>
      <c r="DL160" s="221"/>
      <c r="DM160" s="221"/>
      <c r="DN160" s="257"/>
      <c r="DO160" s="374"/>
      <c r="DP160" s="851"/>
      <c r="DQ160" s="852"/>
      <c r="DR160" s="852"/>
      <c r="DS160" s="853"/>
      <c r="DT160" s="851"/>
      <c r="DU160" s="852"/>
      <c r="DV160" s="852"/>
      <c r="DW160" s="853"/>
      <c r="DX160" s="854" t="e">
        <f t="shared" si="14"/>
        <v>#DIV/0!</v>
      </c>
      <c r="DY160" s="852"/>
      <c r="DZ160" s="852"/>
      <c r="EA160" s="852"/>
      <c r="EB160" s="368"/>
      <c r="EC160" s="316"/>
      <c r="ED160" s="316"/>
      <c r="EE160" s="369"/>
      <c r="EF160" s="374"/>
      <c r="EG160" s="851"/>
      <c r="EH160" s="852"/>
      <c r="EI160" s="852"/>
      <c r="EJ160" s="853"/>
      <c r="EK160" s="851"/>
      <c r="EL160" s="852"/>
      <c r="EM160" s="852"/>
      <c r="EN160" s="853"/>
      <c r="EO160" s="854" t="e">
        <f t="shared" si="15"/>
        <v>#DIV/0!</v>
      </c>
      <c r="EP160" s="852"/>
      <c r="EQ160" s="852"/>
      <c r="ER160" s="852"/>
      <c r="ES160" s="368"/>
      <c r="ET160" s="316"/>
      <c r="EU160" s="316"/>
      <c r="EV160" s="369"/>
      <c r="EW160" s="374"/>
    </row>
    <row r="161" spans="1:153" s="124" customFormat="1" ht="12.75" customHeight="1" thickBot="1" x14ac:dyDescent="0.25">
      <c r="A161" s="328"/>
      <c r="B161" s="221"/>
      <c r="C161" s="221"/>
      <c r="D161" s="221"/>
      <c r="E161" s="221"/>
      <c r="F161" s="221"/>
      <c r="G161" s="221"/>
      <c r="H161" s="221"/>
      <c r="I161" s="221"/>
      <c r="J161" s="221"/>
      <c r="K161" s="221"/>
      <c r="L161" s="221"/>
      <c r="M161" s="221"/>
      <c r="N161" s="221"/>
      <c r="O161" s="221"/>
      <c r="P161" s="257"/>
      <c r="Q161" s="374"/>
      <c r="R161" s="851"/>
      <c r="S161" s="852"/>
      <c r="T161" s="852"/>
      <c r="U161" s="853"/>
      <c r="V161" s="851"/>
      <c r="W161" s="852"/>
      <c r="X161" s="852"/>
      <c r="Y161" s="853"/>
      <c r="Z161" s="854">
        <f t="shared" si="0"/>
        <v>0</v>
      </c>
      <c r="AA161" s="852"/>
      <c r="AB161" s="852"/>
      <c r="AC161" s="853"/>
      <c r="AD161" s="365"/>
      <c r="AE161" s="317"/>
      <c r="AF161" s="317"/>
      <c r="AG161" s="347"/>
      <c r="AH161" s="374"/>
      <c r="AI161" s="851"/>
      <c r="AJ161" s="852"/>
      <c r="AK161" s="852"/>
      <c r="AL161" s="853"/>
      <c r="AM161" s="851"/>
      <c r="AN161" s="852"/>
      <c r="AO161" s="852"/>
      <c r="AP161" s="853"/>
      <c r="AQ161" s="854">
        <f t="shared" si="11"/>
        <v>0</v>
      </c>
      <c r="AR161" s="852"/>
      <c r="AS161" s="852"/>
      <c r="AT161" s="853"/>
      <c r="AU161" s="365"/>
      <c r="AV161" s="317"/>
      <c r="AW161" s="317"/>
      <c r="AX161" s="347"/>
      <c r="AY161" s="374"/>
      <c r="AZ161" s="328"/>
      <c r="BA161" s="221"/>
      <c r="BB161" s="221"/>
      <c r="BC161" s="221"/>
      <c r="BD161" s="221"/>
      <c r="BE161" s="221"/>
      <c r="BF161" s="221"/>
      <c r="BG161" s="221"/>
      <c r="BH161" s="221"/>
      <c r="BI161" s="221"/>
      <c r="BJ161" s="221"/>
      <c r="BK161" s="221"/>
      <c r="BL161" s="221"/>
      <c r="BM161" s="221"/>
      <c r="BN161" s="221"/>
      <c r="BO161" s="257"/>
      <c r="BP161" s="374"/>
      <c r="BQ161" s="851"/>
      <c r="BR161" s="852"/>
      <c r="BS161" s="852"/>
      <c r="BT161" s="853"/>
      <c r="BU161" s="851"/>
      <c r="BV161" s="852"/>
      <c r="BW161" s="852"/>
      <c r="BX161" s="853"/>
      <c r="BY161" s="854" t="e">
        <f t="shared" si="12"/>
        <v>#DIV/0!</v>
      </c>
      <c r="BZ161" s="852"/>
      <c r="CA161" s="852"/>
      <c r="CB161" s="852"/>
      <c r="CC161" s="368"/>
      <c r="CD161" s="316"/>
      <c r="CE161" s="316"/>
      <c r="CF161" s="369"/>
      <c r="CG161" s="374"/>
      <c r="CH161" s="851"/>
      <c r="CI161" s="852"/>
      <c r="CJ161" s="852"/>
      <c r="CK161" s="853"/>
      <c r="CL161" s="851"/>
      <c r="CM161" s="852"/>
      <c r="CN161" s="852"/>
      <c r="CO161" s="853"/>
      <c r="CP161" s="854" t="e">
        <f t="shared" si="13"/>
        <v>#DIV/0!</v>
      </c>
      <c r="CQ161" s="852"/>
      <c r="CR161" s="852"/>
      <c r="CS161" s="852"/>
      <c r="CT161" s="368"/>
      <c r="CU161" s="316"/>
      <c r="CV161" s="316"/>
      <c r="CW161" s="369"/>
      <c r="CX161" s="374"/>
      <c r="CY161" s="328"/>
      <c r="CZ161" s="221"/>
      <c r="DA161" s="221"/>
      <c r="DB161" s="221"/>
      <c r="DC161" s="221"/>
      <c r="DD161" s="221"/>
      <c r="DE161" s="221"/>
      <c r="DF161" s="221"/>
      <c r="DG161" s="221"/>
      <c r="DH161" s="221"/>
      <c r="DI161" s="221"/>
      <c r="DJ161" s="221"/>
      <c r="DK161" s="221"/>
      <c r="DL161" s="221"/>
      <c r="DM161" s="221"/>
      <c r="DN161" s="257"/>
      <c r="DO161" s="374"/>
      <c r="DP161" s="851"/>
      <c r="DQ161" s="852"/>
      <c r="DR161" s="852"/>
      <c r="DS161" s="853"/>
      <c r="DT161" s="851"/>
      <c r="DU161" s="852"/>
      <c r="DV161" s="852"/>
      <c r="DW161" s="853"/>
      <c r="DX161" s="854" t="e">
        <f t="shared" si="14"/>
        <v>#DIV/0!</v>
      </c>
      <c r="DY161" s="852"/>
      <c r="DZ161" s="852"/>
      <c r="EA161" s="852"/>
      <c r="EB161" s="368"/>
      <c r="EC161" s="316"/>
      <c r="ED161" s="316"/>
      <c r="EE161" s="369"/>
      <c r="EF161" s="374"/>
      <c r="EG161" s="851"/>
      <c r="EH161" s="852"/>
      <c r="EI161" s="852"/>
      <c r="EJ161" s="853"/>
      <c r="EK161" s="851"/>
      <c r="EL161" s="852"/>
      <c r="EM161" s="852"/>
      <c r="EN161" s="853"/>
      <c r="EO161" s="854" t="e">
        <f t="shared" si="15"/>
        <v>#DIV/0!</v>
      </c>
      <c r="EP161" s="852"/>
      <c r="EQ161" s="852"/>
      <c r="ER161" s="852"/>
      <c r="ES161" s="368"/>
      <c r="ET161" s="316"/>
      <c r="EU161" s="316"/>
      <c r="EV161" s="369"/>
      <c r="EW161" s="374"/>
    </row>
    <row r="162" spans="1:153" s="124" customFormat="1" ht="12.75" customHeight="1" thickBot="1" x14ac:dyDescent="0.25">
      <c r="A162" s="328"/>
      <c r="B162" s="221"/>
      <c r="C162" s="221"/>
      <c r="D162" s="221"/>
      <c r="E162" s="221"/>
      <c r="F162" s="221"/>
      <c r="G162" s="221"/>
      <c r="H162" s="221"/>
      <c r="I162" s="221"/>
      <c r="J162" s="221"/>
      <c r="K162" s="221"/>
      <c r="L162" s="221"/>
      <c r="M162" s="221"/>
      <c r="N162" s="221"/>
      <c r="O162" s="221"/>
      <c r="P162" s="257"/>
      <c r="Q162" s="374"/>
      <c r="R162" s="851"/>
      <c r="S162" s="852"/>
      <c r="T162" s="852"/>
      <c r="U162" s="853"/>
      <c r="V162" s="851"/>
      <c r="W162" s="852"/>
      <c r="X162" s="852"/>
      <c r="Y162" s="853"/>
      <c r="Z162" s="854">
        <f t="shared" si="0"/>
        <v>0</v>
      </c>
      <c r="AA162" s="852"/>
      <c r="AB162" s="852"/>
      <c r="AC162" s="853"/>
      <c r="AD162" s="365"/>
      <c r="AE162" s="317"/>
      <c r="AF162" s="317"/>
      <c r="AG162" s="347"/>
      <c r="AH162" s="374"/>
      <c r="AI162" s="851"/>
      <c r="AJ162" s="852"/>
      <c r="AK162" s="852"/>
      <c r="AL162" s="853"/>
      <c r="AM162" s="851"/>
      <c r="AN162" s="852"/>
      <c r="AO162" s="852"/>
      <c r="AP162" s="853"/>
      <c r="AQ162" s="854">
        <f t="shared" si="11"/>
        <v>0</v>
      </c>
      <c r="AR162" s="852"/>
      <c r="AS162" s="852"/>
      <c r="AT162" s="853"/>
      <c r="AU162" s="365"/>
      <c r="AV162" s="317"/>
      <c r="AW162" s="317"/>
      <c r="AX162" s="347"/>
      <c r="AY162" s="374"/>
      <c r="AZ162" s="328"/>
      <c r="BA162" s="221"/>
      <c r="BB162" s="221"/>
      <c r="BC162" s="221"/>
      <c r="BD162" s="221"/>
      <c r="BE162" s="221"/>
      <c r="BF162" s="221"/>
      <c r="BG162" s="221"/>
      <c r="BH162" s="221"/>
      <c r="BI162" s="221"/>
      <c r="BJ162" s="221"/>
      <c r="BK162" s="221"/>
      <c r="BL162" s="221"/>
      <c r="BM162" s="221"/>
      <c r="BN162" s="221"/>
      <c r="BO162" s="257"/>
      <c r="BP162" s="374"/>
      <c r="BQ162" s="851"/>
      <c r="BR162" s="852"/>
      <c r="BS162" s="852"/>
      <c r="BT162" s="853"/>
      <c r="BU162" s="851"/>
      <c r="BV162" s="852"/>
      <c r="BW162" s="852"/>
      <c r="BX162" s="853"/>
      <c r="BY162" s="854" t="e">
        <f t="shared" si="12"/>
        <v>#DIV/0!</v>
      </c>
      <c r="BZ162" s="852"/>
      <c r="CA162" s="852"/>
      <c r="CB162" s="852"/>
      <c r="CC162" s="368"/>
      <c r="CD162" s="316"/>
      <c r="CE162" s="316"/>
      <c r="CF162" s="369"/>
      <c r="CG162" s="374"/>
      <c r="CH162" s="851"/>
      <c r="CI162" s="852"/>
      <c r="CJ162" s="852"/>
      <c r="CK162" s="853"/>
      <c r="CL162" s="851"/>
      <c r="CM162" s="852"/>
      <c r="CN162" s="852"/>
      <c r="CO162" s="853"/>
      <c r="CP162" s="854" t="e">
        <f t="shared" si="13"/>
        <v>#DIV/0!</v>
      </c>
      <c r="CQ162" s="852"/>
      <c r="CR162" s="852"/>
      <c r="CS162" s="852"/>
      <c r="CT162" s="368"/>
      <c r="CU162" s="316"/>
      <c r="CV162" s="316"/>
      <c r="CW162" s="369"/>
      <c r="CX162" s="374"/>
      <c r="CY162" s="328"/>
      <c r="CZ162" s="221"/>
      <c r="DA162" s="221"/>
      <c r="DB162" s="221"/>
      <c r="DC162" s="221"/>
      <c r="DD162" s="221"/>
      <c r="DE162" s="221"/>
      <c r="DF162" s="221"/>
      <c r="DG162" s="221"/>
      <c r="DH162" s="221"/>
      <c r="DI162" s="221"/>
      <c r="DJ162" s="221"/>
      <c r="DK162" s="221"/>
      <c r="DL162" s="221"/>
      <c r="DM162" s="221"/>
      <c r="DN162" s="257"/>
      <c r="DO162" s="374"/>
      <c r="DP162" s="851"/>
      <c r="DQ162" s="852"/>
      <c r="DR162" s="852"/>
      <c r="DS162" s="853"/>
      <c r="DT162" s="851"/>
      <c r="DU162" s="852"/>
      <c r="DV162" s="852"/>
      <c r="DW162" s="853"/>
      <c r="DX162" s="854" t="e">
        <f t="shared" si="14"/>
        <v>#DIV/0!</v>
      </c>
      <c r="DY162" s="852"/>
      <c r="DZ162" s="852"/>
      <c r="EA162" s="852"/>
      <c r="EB162" s="368"/>
      <c r="EC162" s="316"/>
      <c r="ED162" s="316"/>
      <c r="EE162" s="369"/>
      <c r="EF162" s="374"/>
      <c r="EG162" s="851"/>
      <c r="EH162" s="852"/>
      <c r="EI162" s="852"/>
      <c r="EJ162" s="853"/>
      <c r="EK162" s="851"/>
      <c r="EL162" s="852"/>
      <c r="EM162" s="852"/>
      <c r="EN162" s="853"/>
      <c r="EO162" s="854" t="e">
        <f t="shared" si="15"/>
        <v>#DIV/0!</v>
      </c>
      <c r="EP162" s="852"/>
      <c r="EQ162" s="852"/>
      <c r="ER162" s="852"/>
      <c r="ES162" s="368"/>
      <c r="ET162" s="316"/>
      <c r="EU162" s="316"/>
      <c r="EV162" s="369"/>
      <c r="EW162" s="374"/>
    </row>
    <row r="163" spans="1:153" s="124" customFormat="1" ht="12.75" customHeight="1" thickBot="1" x14ac:dyDescent="0.25">
      <c r="A163" s="328"/>
      <c r="B163" s="221"/>
      <c r="C163" s="221"/>
      <c r="D163" s="221"/>
      <c r="E163" s="221"/>
      <c r="F163" s="221"/>
      <c r="G163" s="221"/>
      <c r="H163" s="221"/>
      <c r="I163" s="221"/>
      <c r="J163" s="221"/>
      <c r="K163" s="221"/>
      <c r="L163" s="221"/>
      <c r="M163" s="221"/>
      <c r="N163" s="221"/>
      <c r="O163" s="221"/>
      <c r="P163" s="257"/>
      <c r="Q163" s="374"/>
      <c r="R163" s="851"/>
      <c r="S163" s="852"/>
      <c r="T163" s="852"/>
      <c r="U163" s="853"/>
      <c r="V163" s="851"/>
      <c r="W163" s="852"/>
      <c r="X163" s="852"/>
      <c r="Y163" s="853"/>
      <c r="Z163" s="854">
        <f t="shared" si="0"/>
        <v>0</v>
      </c>
      <c r="AA163" s="852"/>
      <c r="AB163" s="852"/>
      <c r="AC163" s="853"/>
      <c r="AD163" s="365"/>
      <c r="AE163" s="317"/>
      <c r="AF163" s="317"/>
      <c r="AG163" s="347"/>
      <c r="AH163" s="374"/>
      <c r="AI163" s="851"/>
      <c r="AJ163" s="852"/>
      <c r="AK163" s="852"/>
      <c r="AL163" s="853"/>
      <c r="AM163" s="851"/>
      <c r="AN163" s="852"/>
      <c r="AO163" s="852"/>
      <c r="AP163" s="853"/>
      <c r="AQ163" s="854">
        <f t="shared" ref="AQ163:AQ226" si="16">AI163-AM163/$AN$26*100</f>
        <v>0</v>
      </c>
      <c r="AR163" s="852"/>
      <c r="AS163" s="852"/>
      <c r="AT163" s="853"/>
      <c r="AU163" s="365"/>
      <c r="AV163" s="317"/>
      <c r="AW163" s="317"/>
      <c r="AX163" s="347"/>
      <c r="AY163" s="374"/>
      <c r="AZ163" s="328"/>
      <c r="BA163" s="221"/>
      <c r="BB163" s="221"/>
      <c r="BC163" s="221"/>
      <c r="BD163" s="221"/>
      <c r="BE163" s="221"/>
      <c r="BF163" s="221"/>
      <c r="BG163" s="221"/>
      <c r="BH163" s="221"/>
      <c r="BI163" s="221"/>
      <c r="BJ163" s="221"/>
      <c r="BK163" s="221"/>
      <c r="BL163" s="221"/>
      <c r="BM163" s="221"/>
      <c r="BN163" s="221"/>
      <c r="BO163" s="257"/>
      <c r="BP163" s="374"/>
      <c r="BQ163" s="851"/>
      <c r="BR163" s="852"/>
      <c r="BS163" s="852"/>
      <c r="BT163" s="853"/>
      <c r="BU163" s="851"/>
      <c r="BV163" s="852"/>
      <c r="BW163" s="852"/>
      <c r="BX163" s="853"/>
      <c r="BY163" s="854" t="e">
        <f t="shared" ref="BY163:BY226" si="17">BQ163-BU163/$BV$26*100</f>
        <v>#DIV/0!</v>
      </c>
      <c r="BZ163" s="852"/>
      <c r="CA163" s="852"/>
      <c r="CB163" s="852"/>
      <c r="CC163" s="368"/>
      <c r="CD163" s="316"/>
      <c r="CE163" s="316"/>
      <c r="CF163" s="369"/>
      <c r="CG163" s="374"/>
      <c r="CH163" s="851"/>
      <c r="CI163" s="852"/>
      <c r="CJ163" s="852"/>
      <c r="CK163" s="853"/>
      <c r="CL163" s="851"/>
      <c r="CM163" s="852"/>
      <c r="CN163" s="852"/>
      <c r="CO163" s="853"/>
      <c r="CP163" s="854" t="e">
        <f t="shared" ref="CP163:CP226" si="18">CH163-CL163/$CM$26*100</f>
        <v>#DIV/0!</v>
      </c>
      <c r="CQ163" s="852"/>
      <c r="CR163" s="852"/>
      <c r="CS163" s="852"/>
      <c r="CT163" s="368"/>
      <c r="CU163" s="316"/>
      <c r="CV163" s="316"/>
      <c r="CW163" s="369"/>
      <c r="CX163" s="374"/>
      <c r="CY163" s="328"/>
      <c r="CZ163" s="221"/>
      <c r="DA163" s="221"/>
      <c r="DB163" s="221"/>
      <c r="DC163" s="221"/>
      <c r="DD163" s="221"/>
      <c r="DE163" s="221"/>
      <c r="DF163" s="221"/>
      <c r="DG163" s="221"/>
      <c r="DH163" s="221"/>
      <c r="DI163" s="221"/>
      <c r="DJ163" s="221"/>
      <c r="DK163" s="221"/>
      <c r="DL163" s="221"/>
      <c r="DM163" s="221"/>
      <c r="DN163" s="257"/>
      <c r="DO163" s="374"/>
      <c r="DP163" s="851"/>
      <c r="DQ163" s="852"/>
      <c r="DR163" s="852"/>
      <c r="DS163" s="853"/>
      <c r="DT163" s="851"/>
      <c r="DU163" s="852"/>
      <c r="DV163" s="852"/>
      <c r="DW163" s="853"/>
      <c r="DX163" s="854" t="e">
        <f t="shared" ref="DX163:DX226" si="19">DP163-DT163/$DU$26*100</f>
        <v>#DIV/0!</v>
      </c>
      <c r="DY163" s="852"/>
      <c r="DZ163" s="852"/>
      <c r="EA163" s="852"/>
      <c r="EB163" s="368"/>
      <c r="EC163" s="316"/>
      <c r="ED163" s="316"/>
      <c r="EE163" s="369"/>
      <c r="EF163" s="374"/>
      <c r="EG163" s="851"/>
      <c r="EH163" s="852"/>
      <c r="EI163" s="852"/>
      <c r="EJ163" s="853"/>
      <c r="EK163" s="851"/>
      <c r="EL163" s="852"/>
      <c r="EM163" s="852"/>
      <c r="EN163" s="853"/>
      <c r="EO163" s="854" t="e">
        <f t="shared" ref="EO163:EO226" si="20">EG163-EK163/$DU$26*100</f>
        <v>#DIV/0!</v>
      </c>
      <c r="EP163" s="852"/>
      <c r="EQ163" s="852"/>
      <c r="ER163" s="852"/>
      <c r="ES163" s="368"/>
      <c r="ET163" s="316"/>
      <c r="EU163" s="316"/>
      <c r="EV163" s="369"/>
      <c r="EW163" s="374"/>
    </row>
    <row r="164" spans="1:153" s="124" customFormat="1" ht="12.75" customHeight="1" thickBot="1" x14ac:dyDescent="0.25">
      <c r="A164" s="328"/>
      <c r="B164" s="221"/>
      <c r="C164" s="221"/>
      <c r="D164" s="221"/>
      <c r="E164" s="221"/>
      <c r="F164" s="221"/>
      <c r="G164" s="221"/>
      <c r="H164" s="221"/>
      <c r="I164" s="221"/>
      <c r="J164" s="221"/>
      <c r="K164" s="221"/>
      <c r="L164" s="221"/>
      <c r="M164" s="221"/>
      <c r="N164" s="221"/>
      <c r="O164" s="221"/>
      <c r="P164" s="257"/>
      <c r="Q164" s="374"/>
      <c r="R164" s="851"/>
      <c r="S164" s="852"/>
      <c r="T164" s="852"/>
      <c r="U164" s="853"/>
      <c r="V164" s="851"/>
      <c r="W164" s="852"/>
      <c r="X164" s="852"/>
      <c r="Y164" s="853"/>
      <c r="Z164" s="854">
        <f t="shared" si="0"/>
        <v>0</v>
      </c>
      <c r="AA164" s="852"/>
      <c r="AB164" s="852"/>
      <c r="AC164" s="853"/>
      <c r="AD164" s="365"/>
      <c r="AE164" s="317"/>
      <c r="AF164" s="317"/>
      <c r="AG164" s="347"/>
      <c r="AH164" s="374"/>
      <c r="AI164" s="851"/>
      <c r="AJ164" s="852"/>
      <c r="AK164" s="852"/>
      <c r="AL164" s="853"/>
      <c r="AM164" s="851"/>
      <c r="AN164" s="852"/>
      <c r="AO164" s="852"/>
      <c r="AP164" s="853"/>
      <c r="AQ164" s="854">
        <f t="shared" si="16"/>
        <v>0</v>
      </c>
      <c r="AR164" s="852"/>
      <c r="AS164" s="852"/>
      <c r="AT164" s="853"/>
      <c r="AU164" s="365"/>
      <c r="AV164" s="317"/>
      <c r="AW164" s="317"/>
      <c r="AX164" s="347"/>
      <c r="AY164" s="374"/>
      <c r="AZ164" s="328"/>
      <c r="BA164" s="221"/>
      <c r="BB164" s="221"/>
      <c r="BC164" s="221"/>
      <c r="BD164" s="221"/>
      <c r="BE164" s="221"/>
      <c r="BF164" s="221"/>
      <c r="BG164" s="221"/>
      <c r="BH164" s="221"/>
      <c r="BI164" s="221"/>
      <c r="BJ164" s="221"/>
      <c r="BK164" s="221"/>
      <c r="BL164" s="221"/>
      <c r="BM164" s="221"/>
      <c r="BN164" s="221"/>
      <c r="BO164" s="257"/>
      <c r="BP164" s="374"/>
      <c r="BQ164" s="851"/>
      <c r="BR164" s="852"/>
      <c r="BS164" s="852"/>
      <c r="BT164" s="853"/>
      <c r="BU164" s="851"/>
      <c r="BV164" s="852"/>
      <c r="BW164" s="852"/>
      <c r="BX164" s="853"/>
      <c r="BY164" s="854" t="e">
        <f t="shared" si="17"/>
        <v>#DIV/0!</v>
      </c>
      <c r="BZ164" s="852"/>
      <c r="CA164" s="852"/>
      <c r="CB164" s="852"/>
      <c r="CC164" s="368"/>
      <c r="CD164" s="316"/>
      <c r="CE164" s="316"/>
      <c r="CF164" s="369"/>
      <c r="CG164" s="374"/>
      <c r="CH164" s="851"/>
      <c r="CI164" s="852"/>
      <c r="CJ164" s="852"/>
      <c r="CK164" s="853"/>
      <c r="CL164" s="851"/>
      <c r="CM164" s="852"/>
      <c r="CN164" s="852"/>
      <c r="CO164" s="853"/>
      <c r="CP164" s="854" t="e">
        <f t="shared" si="18"/>
        <v>#DIV/0!</v>
      </c>
      <c r="CQ164" s="852"/>
      <c r="CR164" s="852"/>
      <c r="CS164" s="852"/>
      <c r="CT164" s="368"/>
      <c r="CU164" s="316"/>
      <c r="CV164" s="316"/>
      <c r="CW164" s="369"/>
      <c r="CX164" s="374"/>
      <c r="CY164" s="328"/>
      <c r="CZ164" s="221"/>
      <c r="DA164" s="221"/>
      <c r="DB164" s="221"/>
      <c r="DC164" s="221"/>
      <c r="DD164" s="221"/>
      <c r="DE164" s="221"/>
      <c r="DF164" s="221"/>
      <c r="DG164" s="221"/>
      <c r="DH164" s="221"/>
      <c r="DI164" s="221"/>
      <c r="DJ164" s="221"/>
      <c r="DK164" s="221"/>
      <c r="DL164" s="221"/>
      <c r="DM164" s="221"/>
      <c r="DN164" s="257"/>
      <c r="DO164" s="374"/>
      <c r="DP164" s="851"/>
      <c r="DQ164" s="852"/>
      <c r="DR164" s="852"/>
      <c r="DS164" s="853"/>
      <c r="DT164" s="851"/>
      <c r="DU164" s="852"/>
      <c r="DV164" s="852"/>
      <c r="DW164" s="853"/>
      <c r="DX164" s="854" t="e">
        <f t="shared" si="19"/>
        <v>#DIV/0!</v>
      </c>
      <c r="DY164" s="852"/>
      <c r="DZ164" s="852"/>
      <c r="EA164" s="852"/>
      <c r="EB164" s="368"/>
      <c r="EC164" s="316"/>
      <c r="ED164" s="316"/>
      <c r="EE164" s="369"/>
      <c r="EF164" s="374"/>
      <c r="EG164" s="851"/>
      <c r="EH164" s="852"/>
      <c r="EI164" s="852"/>
      <c r="EJ164" s="853"/>
      <c r="EK164" s="851"/>
      <c r="EL164" s="852"/>
      <c r="EM164" s="852"/>
      <c r="EN164" s="853"/>
      <c r="EO164" s="854" t="e">
        <f t="shared" si="20"/>
        <v>#DIV/0!</v>
      </c>
      <c r="EP164" s="852"/>
      <c r="EQ164" s="852"/>
      <c r="ER164" s="852"/>
      <c r="ES164" s="368"/>
      <c r="ET164" s="316"/>
      <c r="EU164" s="316"/>
      <c r="EV164" s="369"/>
      <c r="EW164" s="374"/>
    </row>
    <row r="165" spans="1:153" s="124" customFormat="1" ht="12.75" customHeight="1" thickBot="1" x14ac:dyDescent="0.25">
      <c r="A165" s="328"/>
      <c r="B165" s="221"/>
      <c r="C165" s="221"/>
      <c r="D165" s="221"/>
      <c r="E165" s="221"/>
      <c r="F165" s="221"/>
      <c r="G165" s="221"/>
      <c r="H165" s="221"/>
      <c r="I165" s="221"/>
      <c r="J165" s="221"/>
      <c r="K165" s="221"/>
      <c r="L165" s="221"/>
      <c r="M165" s="221"/>
      <c r="N165" s="221"/>
      <c r="O165" s="221"/>
      <c r="P165" s="257"/>
      <c r="Q165" s="374"/>
      <c r="R165" s="851"/>
      <c r="S165" s="852"/>
      <c r="T165" s="852"/>
      <c r="U165" s="853"/>
      <c r="V165" s="851"/>
      <c r="W165" s="852"/>
      <c r="X165" s="852"/>
      <c r="Y165" s="853"/>
      <c r="Z165" s="854">
        <f t="shared" si="0"/>
        <v>0</v>
      </c>
      <c r="AA165" s="852"/>
      <c r="AB165" s="852"/>
      <c r="AC165" s="853"/>
      <c r="AD165" s="365"/>
      <c r="AE165" s="317"/>
      <c r="AF165" s="317"/>
      <c r="AG165" s="347"/>
      <c r="AH165" s="374"/>
      <c r="AI165" s="851"/>
      <c r="AJ165" s="852"/>
      <c r="AK165" s="852"/>
      <c r="AL165" s="853"/>
      <c r="AM165" s="851"/>
      <c r="AN165" s="852"/>
      <c r="AO165" s="852"/>
      <c r="AP165" s="853"/>
      <c r="AQ165" s="854">
        <f t="shared" si="16"/>
        <v>0</v>
      </c>
      <c r="AR165" s="852"/>
      <c r="AS165" s="852"/>
      <c r="AT165" s="853"/>
      <c r="AU165" s="365"/>
      <c r="AV165" s="317"/>
      <c r="AW165" s="317"/>
      <c r="AX165" s="347"/>
      <c r="AY165" s="374"/>
      <c r="AZ165" s="328"/>
      <c r="BA165" s="221"/>
      <c r="BB165" s="221"/>
      <c r="BC165" s="221"/>
      <c r="BD165" s="221"/>
      <c r="BE165" s="221"/>
      <c r="BF165" s="221"/>
      <c r="BG165" s="221"/>
      <c r="BH165" s="221"/>
      <c r="BI165" s="221"/>
      <c r="BJ165" s="221"/>
      <c r="BK165" s="221"/>
      <c r="BL165" s="221"/>
      <c r="BM165" s="221"/>
      <c r="BN165" s="221"/>
      <c r="BO165" s="257"/>
      <c r="BP165" s="374"/>
      <c r="BQ165" s="851"/>
      <c r="BR165" s="852"/>
      <c r="BS165" s="852"/>
      <c r="BT165" s="853"/>
      <c r="BU165" s="851"/>
      <c r="BV165" s="852"/>
      <c r="BW165" s="852"/>
      <c r="BX165" s="853"/>
      <c r="BY165" s="854" t="e">
        <f t="shared" si="17"/>
        <v>#DIV/0!</v>
      </c>
      <c r="BZ165" s="852"/>
      <c r="CA165" s="852"/>
      <c r="CB165" s="852"/>
      <c r="CC165" s="368"/>
      <c r="CD165" s="316"/>
      <c r="CE165" s="316"/>
      <c r="CF165" s="369"/>
      <c r="CG165" s="374"/>
      <c r="CH165" s="851"/>
      <c r="CI165" s="852"/>
      <c r="CJ165" s="852"/>
      <c r="CK165" s="853"/>
      <c r="CL165" s="851"/>
      <c r="CM165" s="852"/>
      <c r="CN165" s="852"/>
      <c r="CO165" s="853"/>
      <c r="CP165" s="854" t="e">
        <f t="shared" si="18"/>
        <v>#DIV/0!</v>
      </c>
      <c r="CQ165" s="852"/>
      <c r="CR165" s="852"/>
      <c r="CS165" s="852"/>
      <c r="CT165" s="368"/>
      <c r="CU165" s="316"/>
      <c r="CV165" s="316"/>
      <c r="CW165" s="369"/>
      <c r="CX165" s="374"/>
      <c r="CY165" s="328"/>
      <c r="CZ165" s="221"/>
      <c r="DA165" s="221"/>
      <c r="DB165" s="221"/>
      <c r="DC165" s="221"/>
      <c r="DD165" s="221"/>
      <c r="DE165" s="221"/>
      <c r="DF165" s="221"/>
      <c r="DG165" s="221"/>
      <c r="DH165" s="221"/>
      <c r="DI165" s="221"/>
      <c r="DJ165" s="221"/>
      <c r="DK165" s="221"/>
      <c r="DL165" s="221"/>
      <c r="DM165" s="221"/>
      <c r="DN165" s="257"/>
      <c r="DO165" s="374"/>
      <c r="DP165" s="851"/>
      <c r="DQ165" s="852"/>
      <c r="DR165" s="852"/>
      <c r="DS165" s="853"/>
      <c r="DT165" s="851"/>
      <c r="DU165" s="852"/>
      <c r="DV165" s="852"/>
      <c r="DW165" s="853"/>
      <c r="DX165" s="854" t="e">
        <f t="shared" si="19"/>
        <v>#DIV/0!</v>
      </c>
      <c r="DY165" s="852"/>
      <c r="DZ165" s="852"/>
      <c r="EA165" s="852"/>
      <c r="EB165" s="368"/>
      <c r="EC165" s="316"/>
      <c r="ED165" s="316"/>
      <c r="EE165" s="369"/>
      <c r="EF165" s="374"/>
      <c r="EG165" s="851"/>
      <c r="EH165" s="852"/>
      <c r="EI165" s="852"/>
      <c r="EJ165" s="853"/>
      <c r="EK165" s="851"/>
      <c r="EL165" s="852"/>
      <c r="EM165" s="852"/>
      <c r="EN165" s="853"/>
      <c r="EO165" s="854" t="e">
        <f t="shared" si="20"/>
        <v>#DIV/0!</v>
      </c>
      <c r="EP165" s="852"/>
      <c r="EQ165" s="852"/>
      <c r="ER165" s="852"/>
      <c r="ES165" s="368"/>
      <c r="ET165" s="316"/>
      <c r="EU165" s="316"/>
      <c r="EV165" s="369"/>
      <c r="EW165" s="374"/>
    </row>
    <row r="166" spans="1:153" s="124" customFormat="1" ht="12.75" customHeight="1" thickBot="1" x14ac:dyDescent="0.25">
      <c r="A166" s="328"/>
      <c r="B166" s="221"/>
      <c r="C166" s="221"/>
      <c r="D166" s="221"/>
      <c r="E166" s="221"/>
      <c r="F166" s="221"/>
      <c r="G166" s="221"/>
      <c r="H166" s="221"/>
      <c r="I166" s="221"/>
      <c r="J166" s="221"/>
      <c r="K166" s="221"/>
      <c r="L166" s="221"/>
      <c r="M166" s="221"/>
      <c r="N166" s="221"/>
      <c r="O166" s="221"/>
      <c r="P166" s="257"/>
      <c r="Q166" s="374"/>
      <c r="R166" s="851"/>
      <c r="S166" s="852"/>
      <c r="T166" s="852"/>
      <c r="U166" s="853"/>
      <c r="V166" s="851"/>
      <c r="W166" s="852"/>
      <c r="X166" s="852"/>
      <c r="Y166" s="853"/>
      <c r="Z166" s="854">
        <f t="shared" si="0"/>
        <v>0</v>
      </c>
      <c r="AA166" s="852"/>
      <c r="AB166" s="852"/>
      <c r="AC166" s="853"/>
      <c r="AD166" s="365"/>
      <c r="AE166" s="317"/>
      <c r="AF166" s="317"/>
      <c r="AG166" s="347"/>
      <c r="AH166" s="374"/>
      <c r="AI166" s="851"/>
      <c r="AJ166" s="852"/>
      <c r="AK166" s="852"/>
      <c r="AL166" s="853"/>
      <c r="AM166" s="851"/>
      <c r="AN166" s="852"/>
      <c r="AO166" s="852"/>
      <c r="AP166" s="853"/>
      <c r="AQ166" s="854">
        <f t="shared" si="16"/>
        <v>0</v>
      </c>
      <c r="AR166" s="852"/>
      <c r="AS166" s="852"/>
      <c r="AT166" s="853"/>
      <c r="AU166" s="365"/>
      <c r="AV166" s="317"/>
      <c r="AW166" s="317"/>
      <c r="AX166" s="347"/>
      <c r="AY166" s="374"/>
      <c r="AZ166" s="328"/>
      <c r="BA166" s="221"/>
      <c r="BB166" s="221"/>
      <c r="BC166" s="221"/>
      <c r="BD166" s="221"/>
      <c r="BE166" s="221"/>
      <c r="BF166" s="221"/>
      <c r="BG166" s="221"/>
      <c r="BH166" s="221"/>
      <c r="BI166" s="221"/>
      <c r="BJ166" s="221"/>
      <c r="BK166" s="221"/>
      <c r="BL166" s="221"/>
      <c r="BM166" s="221"/>
      <c r="BN166" s="221"/>
      <c r="BO166" s="257"/>
      <c r="BP166" s="374"/>
      <c r="BQ166" s="851"/>
      <c r="BR166" s="852"/>
      <c r="BS166" s="852"/>
      <c r="BT166" s="853"/>
      <c r="BU166" s="851"/>
      <c r="BV166" s="852"/>
      <c r="BW166" s="852"/>
      <c r="BX166" s="853"/>
      <c r="BY166" s="854" t="e">
        <f t="shared" si="17"/>
        <v>#DIV/0!</v>
      </c>
      <c r="BZ166" s="852"/>
      <c r="CA166" s="852"/>
      <c r="CB166" s="852"/>
      <c r="CC166" s="368"/>
      <c r="CD166" s="316"/>
      <c r="CE166" s="316"/>
      <c r="CF166" s="369"/>
      <c r="CG166" s="374"/>
      <c r="CH166" s="851"/>
      <c r="CI166" s="852"/>
      <c r="CJ166" s="852"/>
      <c r="CK166" s="853"/>
      <c r="CL166" s="851"/>
      <c r="CM166" s="852"/>
      <c r="CN166" s="852"/>
      <c r="CO166" s="853"/>
      <c r="CP166" s="854" t="e">
        <f t="shared" si="18"/>
        <v>#DIV/0!</v>
      </c>
      <c r="CQ166" s="852"/>
      <c r="CR166" s="852"/>
      <c r="CS166" s="852"/>
      <c r="CT166" s="368"/>
      <c r="CU166" s="316"/>
      <c r="CV166" s="316"/>
      <c r="CW166" s="369"/>
      <c r="CX166" s="374"/>
      <c r="CY166" s="328"/>
      <c r="CZ166" s="221"/>
      <c r="DA166" s="221"/>
      <c r="DB166" s="221"/>
      <c r="DC166" s="221"/>
      <c r="DD166" s="221"/>
      <c r="DE166" s="221"/>
      <c r="DF166" s="221"/>
      <c r="DG166" s="221"/>
      <c r="DH166" s="221"/>
      <c r="DI166" s="221"/>
      <c r="DJ166" s="221"/>
      <c r="DK166" s="221"/>
      <c r="DL166" s="221"/>
      <c r="DM166" s="221"/>
      <c r="DN166" s="257"/>
      <c r="DO166" s="374"/>
      <c r="DP166" s="851"/>
      <c r="DQ166" s="852"/>
      <c r="DR166" s="852"/>
      <c r="DS166" s="853"/>
      <c r="DT166" s="851"/>
      <c r="DU166" s="852"/>
      <c r="DV166" s="852"/>
      <c r="DW166" s="853"/>
      <c r="DX166" s="854" t="e">
        <f t="shared" si="19"/>
        <v>#DIV/0!</v>
      </c>
      <c r="DY166" s="852"/>
      <c r="DZ166" s="852"/>
      <c r="EA166" s="852"/>
      <c r="EB166" s="368"/>
      <c r="EC166" s="316"/>
      <c r="ED166" s="316"/>
      <c r="EE166" s="369"/>
      <c r="EF166" s="374"/>
      <c r="EG166" s="851"/>
      <c r="EH166" s="852"/>
      <c r="EI166" s="852"/>
      <c r="EJ166" s="853"/>
      <c r="EK166" s="851"/>
      <c r="EL166" s="852"/>
      <c r="EM166" s="852"/>
      <c r="EN166" s="853"/>
      <c r="EO166" s="854" t="e">
        <f t="shared" si="20"/>
        <v>#DIV/0!</v>
      </c>
      <c r="EP166" s="852"/>
      <c r="EQ166" s="852"/>
      <c r="ER166" s="852"/>
      <c r="ES166" s="368"/>
      <c r="ET166" s="316"/>
      <c r="EU166" s="316"/>
      <c r="EV166" s="369"/>
      <c r="EW166" s="374"/>
    </row>
    <row r="167" spans="1:153" s="124" customFormat="1" ht="12.75" customHeight="1" thickBot="1" x14ac:dyDescent="0.25">
      <c r="A167" s="328"/>
      <c r="B167" s="221"/>
      <c r="C167" s="221"/>
      <c r="D167" s="221"/>
      <c r="E167" s="221"/>
      <c r="F167" s="221"/>
      <c r="G167" s="221"/>
      <c r="H167" s="221"/>
      <c r="I167" s="221"/>
      <c r="J167" s="221"/>
      <c r="K167" s="221"/>
      <c r="L167" s="221"/>
      <c r="M167" s="221"/>
      <c r="N167" s="221"/>
      <c r="O167" s="221"/>
      <c r="P167" s="257"/>
      <c r="Q167" s="374"/>
      <c r="R167" s="851"/>
      <c r="S167" s="852"/>
      <c r="T167" s="852"/>
      <c r="U167" s="853"/>
      <c r="V167" s="851"/>
      <c r="W167" s="852"/>
      <c r="X167" s="852"/>
      <c r="Y167" s="853"/>
      <c r="Z167" s="854">
        <f t="shared" si="0"/>
        <v>0</v>
      </c>
      <c r="AA167" s="852"/>
      <c r="AB167" s="852"/>
      <c r="AC167" s="853"/>
      <c r="AD167" s="365"/>
      <c r="AE167" s="317"/>
      <c r="AF167" s="317"/>
      <c r="AG167" s="347"/>
      <c r="AH167" s="374"/>
      <c r="AI167" s="851"/>
      <c r="AJ167" s="852"/>
      <c r="AK167" s="852"/>
      <c r="AL167" s="853"/>
      <c r="AM167" s="851"/>
      <c r="AN167" s="852"/>
      <c r="AO167" s="852"/>
      <c r="AP167" s="853"/>
      <c r="AQ167" s="854">
        <f t="shared" si="16"/>
        <v>0</v>
      </c>
      <c r="AR167" s="852"/>
      <c r="AS167" s="852"/>
      <c r="AT167" s="853"/>
      <c r="AU167" s="365"/>
      <c r="AV167" s="317"/>
      <c r="AW167" s="317"/>
      <c r="AX167" s="347"/>
      <c r="AY167" s="374"/>
      <c r="AZ167" s="328"/>
      <c r="BA167" s="221"/>
      <c r="BB167" s="221"/>
      <c r="BC167" s="221"/>
      <c r="BD167" s="221"/>
      <c r="BE167" s="221"/>
      <c r="BF167" s="221"/>
      <c r="BG167" s="221"/>
      <c r="BH167" s="221"/>
      <c r="BI167" s="221"/>
      <c r="BJ167" s="221"/>
      <c r="BK167" s="221"/>
      <c r="BL167" s="221"/>
      <c r="BM167" s="221"/>
      <c r="BN167" s="221"/>
      <c r="BO167" s="257"/>
      <c r="BP167" s="374"/>
      <c r="BQ167" s="851"/>
      <c r="BR167" s="852"/>
      <c r="BS167" s="852"/>
      <c r="BT167" s="853"/>
      <c r="BU167" s="851"/>
      <c r="BV167" s="852"/>
      <c r="BW167" s="852"/>
      <c r="BX167" s="853"/>
      <c r="BY167" s="854" t="e">
        <f t="shared" si="17"/>
        <v>#DIV/0!</v>
      </c>
      <c r="BZ167" s="852"/>
      <c r="CA167" s="852"/>
      <c r="CB167" s="852"/>
      <c r="CC167" s="368"/>
      <c r="CD167" s="316"/>
      <c r="CE167" s="316"/>
      <c r="CF167" s="369"/>
      <c r="CG167" s="374"/>
      <c r="CH167" s="851"/>
      <c r="CI167" s="852"/>
      <c r="CJ167" s="852"/>
      <c r="CK167" s="853"/>
      <c r="CL167" s="851"/>
      <c r="CM167" s="852"/>
      <c r="CN167" s="852"/>
      <c r="CO167" s="853"/>
      <c r="CP167" s="854" t="e">
        <f t="shared" si="18"/>
        <v>#DIV/0!</v>
      </c>
      <c r="CQ167" s="852"/>
      <c r="CR167" s="852"/>
      <c r="CS167" s="852"/>
      <c r="CT167" s="368"/>
      <c r="CU167" s="316"/>
      <c r="CV167" s="316"/>
      <c r="CW167" s="369"/>
      <c r="CX167" s="374"/>
      <c r="CY167" s="328"/>
      <c r="CZ167" s="221"/>
      <c r="DA167" s="221"/>
      <c r="DB167" s="221"/>
      <c r="DC167" s="221"/>
      <c r="DD167" s="221"/>
      <c r="DE167" s="221"/>
      <c r="DF167" s="221"/>
      <c r="DG167" s="221"/>
      <c r="DH167" s="221"/>
      <c r="DI167" s="221"/>
      <c r="DJ167" s="221"/>
      <c r="DK167" s="221"/>
      <c r="DL167" s="221"/>
      <c r="DM167" s="221"/>
      <c r="DN167" s="257"/>
      <c r="DO167" s="374"/>
      <c r="DP167" s="851"/>
      <c r="DQ167" s="852"/>
      <c r="DR167" s="852"/>
      <c r="DS167" s="853"/>
      <c r="DT167" s="851"/>
      <c r="DU167" s="852"/>
      <c r="DV167" s="852"/>
      <c r="DW167" s="853"/>
      <c r="DX167" s="854" t="e">
        <f t="shared" si="19"/>
        <v>#DIV/0!</v>
      </c>
      <c r="DY167" s="852"/>
      <c r="DZ167" s="852"/>
      <c r="EA167" s="852"/>
      <c r="EB167" s="368"/>
      <c r="EC167" s="316"/>
      <c r="ED167" s="316"/>
      <c r="EE167" s="369"/>
      <c r="EF167" s="374"/>
      <c r="EG167" s="851"/>
      <c r="EH167" s="852"/>
      <c r="EI167" s="852"/>
      <c r="EJ167" s="853"/>
      <c r="EK167" s="851"/>
      <c r="EL167" s="852"/>
      <c r="EM167" s="852"/>
      <c r="EN167" s="853"/>
      <c r="EO167" s="854" t="e">
        <f t="shared" si="20"/>
        <v>#DIV/0!</v>
      </c>
      <c r="EP167" s="852"/>
      <c r="EQ167" s="852"/>
      <c r="ER167" s="852"/>
      <c r="ES167" s="368"/>
      <c r="ET167" s="316"/>
      <c r="EU167" s="316"/>
      <c r="EV167" s="369"/>
      <c r="EW167" s="374"/>
    </row>
    <row r="168" spans="1:153" s="124" customFormat="1" ht="12.75" customHeight="1" thickBot="1" x14ac:dyDescent="0.25">
      <c r="A168" s="328"/>
      <c r="B168" s="221"/>
      <c r="C168" s="221"/>
      <c r="D168" s="221"/>
      <c r="E168" s="221"/>
      <c r="F168" s="221"/>
      <c r="G168" s="221"/>
      <c r="H168" s="221"/>
      <c r="I168" s="221"/>
      <c r="J168" s="221"/>
      <c r="K168" s="221"/>
      <c r="L168" s="221"/>
      <c r="M168" s="221"/>
      <c r="N168" s="221"/>
      <c r="O168" s="221"/>
      <c r="P168" s="257"/>
      <c r="Q168" s="374"/>
      <c r="R168" s="851"/>
      <c r="S168" s="852"/>
      <c r="T168" s="852"/>
      <c r="U168" s="853"/>
      <c r="V168" s="851"/>
      <c r="W168" s="852"/>
      <c r="X168" s="852"/>
      <c r="Y168" s="853"/>
      <c r="Z168" s="854">
        <f t="shared" si="0"/>
        <v>0</v>
      </c>
      <c r="AA168" s="852"/>
      <c r="AB168" s="852"/>
      <c r="AC168" s="853"/>
      <c r="AD168" s="365"/>
      <c r="AE168" s="317"/>
      <c r="AF168" s="317"/>
      <c r="AG168" s="347"/>
      <c r="AH168" s="374"/>
      <c r="AI168" s="851"/>
      <c r="AJ168" s="852"/>
      <c r="AK168" s="852"/>
      <c r="AL168" s="853"/>
      <c r="AM168" s="851"/>
      <c r="AN168" s="852"/>
      <c r="AO168" s="852"/>
      <c r="AP168" s="853"/>
      <c r="AQ168" s="854">
        <f t="shared" si="16"/>
        <v>0</v>
      </c>
      <c r="AR168" s="852"/>
      <c r="AS168" s="852"/>
      <c r="AT168" s="853"/>
      <c r="AU168" s="365"/>
      <c r="AV168" s="317"/>
      <c r="AW168" s="317"/>
      <c r="AX168" s="347"/>
      <c r="AY168" s="374"/>
      <c r="AZ168" s="328"/>
      <c r="BA168" s="221"/>
      <c r="BB168" s="221"/>
      <c r="BC168" s="221"/>
      <c r="BD168" s="221"/>
      <c r="BE168" s="221"/>
      <c r="BF168" s="221"/>
      <c r="BG168" s="221"/>
      <c r="BH168" s="221"/>
      <c r="BI168" s="221"/>
      <c r="BJ168" s="221"/>
      <c r="BK168" s="221"/>
      <c r="BL168" s="221"/>
      <c r="BM168" s="221"/>
      <c r="BN168" s="221"/>
      <c r="BO168" s="257"/>
      <c r="BP168" s="374"/>
      <c r="BQ168" s="851"/>
      <c r="BR168" s="852"/>
      <c r="BS168" s="852"/>
      <c r="BT168" s="853"/>
      <c r="BU168" s="851"/>
      <c r="BV168" s="852"/>
      <c r="BW168" s="852"/>
      <c r="BX168" s="853"/>
      <c r="BY168" s="854" t="e">
        <f t="shared" si="17"/>
        <v>#DIV/0!</v>
      </c>
      <c r="BZ168" s="852"/>
      <c r="CA168" s="852"/>
      <c r="CB168" s="852"/>
      <c r="CC168" s="368"/>
      <c r="CD168" s="316"/>
      <c r="CE168" s="316"/>
      <c r="CF168" s="369"/>
      <c r="CG168" s="374"/>
      <c r="CH168" s="851"/>
      <c r="CI168" s="852"/>
      <c r="CJ168" s="852"/>
      <c r="CK168" s="853"/>
      <c r="CL168" s="851"/>
      <c r="CM168" s="852"/>
      <c r="CN168" s="852"/>
      <c r="CO168" s="853"/>
      <c r="CP168" s="854" t="e">
        <f t="shared" si="18"/>
        <v>#DIV/0!</v>
      </c>
      <c r="CQ168" s="852"/>
      <c r="CR168" s="852"/>
      <c r="CS168" s="852"/>
      <c r="CT168" s="368"/>
      <c r="CU168" s="316"/>
      <c r="CV168" s="316"/>
      <c r="CW168" s="369"/>
      <c r="CX168" s="374"/>
      <c r="CY168" s="328"/>
      <c r="CZ168" s="221"/>
      <c r="DA168" s="221"/>
      <c r="DB168" s="221"/>
      <c r="DC168" s="221"/>
      <c r="DD168" s="221"/>
      <c r="DE168" s="221"/>
      <c r="DF168" s="221"/>
      <c r="DG168" s="221"/>
      <c r="DH168" s="221"/>
      <c r="DI168" s="221"/>
      <c r="DJ168" s="221"/>
      <c r="DK168" s="221"/>
      <c r="DL168" s="221"/>
      <c r="DM168" s="221"/>
      <c r="DN168" s="257"/>
      <c r="DO168" s="374"/>
      <c r="DP168" s="851"/>
      <c r="DQ168" s="852"/>
      <c r="DR168" s="852"/>
      <c r="DS168" s="853"/>
      <c r="DT168" s="851"/>
      <c r="DU168" s="852"/>
      <c r="DV168" s="852"/>
      <c r="DW168" s="853"/>
      <c r="DX168" s="854" t="e">
        <f t="shared" si="19"/>
        <v>#DIV/0!</v>
      </c>
      <c r="DY168" s="852"/>
      <c r="DZ168" s="852"/>
      <c r="EA168" s="852"/>
      <c r="EB168" s="368"/>
      <c r="EC168" s="316"/>
      <c r="ED168" s="316"/>
      <c r="EE168" s="369"/>
      <c r="EF168" s="374"/>
      <c r="EG168" s="851"/>
      <c r="EH168" s="852"/>
      <c r="EI168" s="852"/>
      <c r="EJ168" s="853"/>
      <c r="EK168" s="851"/>
      <c r="EL168" s="852"/>
      <c r="EM168" s="852"/>
      <c r="EN168" s="853"/>
      <c r="EO168" s="854" t="e">
        <f t="shared" si="20"/>
        <v>#DIV/0!</v>
      </c>
      <c r="EP168" s="852"/>
      <c r="EQ168" s="852"/>
      <c r="ER168" s="852"/>
      <c r="ES168" s="368"/>
      <c r="ET168" s="316"/>
      <c r="EU168" s="316"/>
      <c r="EV168" s="369"/>
      <c r="EW168" s="374"/>
    </row>
    <row r="169" spans="1:153" s="124" customFormat="1" ht="12.75" customHeight="1" thickBot="1" x14ac:dyDescent="0.25">
      <c r="A169" s="328"/>
      <c r="B169" s="221"/>
      <c r="C169" s="221"/>
      <c r="D169" s="221"/>
      <c r="E169" s="221"/>
      <c r="F169" s="221"/>
      <c r="G169" s="221"/>
      <c r="H169" s="221"/>
      <c r="I169" s="221"/>
      <c r="J169" s="221"/>
      <c r="K169" s="221"/>
      <c r="L169" s="221"/>
      <c r="M169" s="221"/>
      <c r="N169" s="221"/>
      <c r="O169" s="221"/>
      <c r="P169" s="257"/>
      <c r="Q169" s="374"/>
      <c r="R169" s="851"/>
      <c r="S169" s="852"/>
      <c r="T169" s="852"/>
      <c r="U169" s="853"/>
      <c r="V169" s="851"/>
      <c r="W169" s="852"/>
      <c r="X169" s="852"/>
      <c r="Y169" s="853"/>
      <c r="Z169" s="854">
        <f t="shared" si="0"/>
        <v>0</v>
      </c>
      <c r="AA169" s="852"/>
      <c r="AB169" s="852"/>
      <c r="AC169" s="853"/>
      <c r="AD169" s="365"/>
      <c r="AE169" s="317"/>
      <c r="AF169" s="317"/>
      <c r="AG169" s="347"/>
      <c r="AH169" s="374"/>
      <c r="AI169" s="851"/>
      <c r="AJ169" s="852"/>
      <c r="AK169" s="852"/>
      <c r="AL169" s="853"/>
      <c r="AM169" s="851"/>
      <c r="AN169" s="852"/>
      <c r="AO169" s="852"/>
      <c r="AP169" s="853"/>
      <c r="AQ169" s="854">
        <f t="shared" si="16"/>
        <v>0</v>
      </c>
      <c r="AR169" s="852"/>
      <c r="AS169" s="852"/>
      <c r="AT169" s="853"/>
      <c r="AU169" s="365"/>
      <c r="AV169" s="317"/>
      <c r="AW169" s="317"/>
      <c r="AX169" s="347"/>
      <c r="AY169" s="374"/>
      <c r="AZ169" s="328"/>
      <c r="BA169" s="221"/>
      <c r="BB169" s="221"/>
      <c r="BC169" s="221"/>
      <c r="BD169" s="221"/>
      <c r="BE169" s="221"/>
      <c r="BF169" s="221"/>
      <c r="BG169" s="221"/>
      <c r="BH169" s="221"/>
      <c r="BI169" s="221"/>
      <c r="BJ169" s="221"/>
      <c r="BK169" s="221"/>
      <c r="BL169" s="221"/>
      <c r="BM169" s="221"/>
      <c r="BN169" s="221"/>
      <c r="BO169" s="257"/>
      <c r="BP169" s="374"/>
      <c r="BQ169" s="851"/>
      <c r="BR169" s="852"/>
      <c r="BS169" s="852"/>
      <c r="BT169" s="853"/>
      <c r="BU169" s="851"/>
      <c r="BV169" s="852"/>
      <c r="BW169" s="852"/>
      <c r="BX169" s="853"/>
      <c r="BY169" s="854" t="e">
        <f t="shared" si="17"/>
        <v>#DIV/0!</v>
      </c>
      <c r="BZ169" s="852"/>
      <c r="CA169" s="852"/>
      <c r="CB169" s="852"/>
      <c r="CC169" s="368"/>
      <c r="CD169" s="316"/>
      <c r="CE169" s="316"/>
      <c r="CF169" s="369"/>
      <c r="CG169" s="374"/>
      <c r="CH169" s="851"/>
      <c r="CI169" s="852"/>
      <c r="CJ169" s="852"/>
      <c r="CK169" s="853"/>
      <c r="CL169" s="851"/>
      <c r="CM169" s="852"/>
      <c r="CN169" s="852"/>
      <c r="CO169" s="853"/>
      <c r="CP169" s="854" t="e">
        <f t="shared" si="18"/>
        <v>#DIV/0!</v>
      </c>
      <c r="CQ169" s="852"/>
      <c r="CR169" s="852"/>
      <c r="CS169" s="852"/>
      <c r="CT169" s="368"/>
      <c r="CU169" s="316"/>
      <c r="CV169" s="316"/>
      <c r="CW169" s="369"/>
      <c r="CX169" s="374"/>
      <c r="CY169" s="328"/>
      <c r="CZ169" s="221"/>
      <c r="DA169" s="221"/>
      <c r="DB169" s="221"/>
      <c r="DC169" s="221"/>
      <c r="DD169" s="221"/>
      <c r="DE169" s="221"/>
      <c r="DF169" s="221"/>
      <c r="DG169" s="221"/>
      <c r="DH169" s="221"/>
      <c r="DI169" s="221"/>
      <c r="DJ169" s="221"/>
      <c r="DK169" s="221"/>
      <c r="DL169" s="221"/>
      <c r="DM169" s="221"/>
      <c r="DN169" s="257"/>
      <c r="DO169" s="374"/>
      <c r="DP169" s="851"/>
      <c r="DQ169" s="852"/>
      <c r="DR169" s="852"/>
      <c r="DS169" s="853"/>
      <c r="DT169" s="851"/>
      <c r="DU169" s="852"/>
      <c r="DV169" s="852"/>
      <c r="DW169" s="853"/>
      <c r="DX169" s="854" t="e">
        <f t="shared" si="19"/>
        <v>#DIV/0!</v>
      </c>
      <c r="DY169" s="852"/>
      <c r="DZ169" s="852"/>
      <c r="EA169" s="852"/>
      <c r="EB169" s="368"/>
      <c r="EC169" s="316"/>
      <c r="ED169" s="316"/>
      <c r="EE169" s="369"/>
      <c r="EF169" s="374"/>
      <c r="EG169" s="851"/>
      <c r="EH169" s="852"/>
      <c r="EI169" s="852"/>
      <c r="EJ169" s="853"/>
      <c r="EK169" s="851"/>
      <c r="EL169" s="852"/>
      <c r="EM169" s="852"/>
      <c r="EN169" s="853"/>
      <c r="EO169" s="854" t="e">
        <f t="shared" si="20"/>
        <v>#DIV/0!</v>
      </c>
      <c r="EP169" s="852"/>
      <c r="EQ169" s="852"/>
      <c r="ER169" s="852"/>
      <c r="ES169" s="368"/>
      <c r="ET169" s="316"/>
      <c r="EU169" s="316"/>
      <c r="EV169" s="369"/>
      <c r="EW169" s="374"/>
    </row>
    <row r="170" spans="1:153" s="124" customFormat="1" ht="12.75" customHeight="1" thickBot="1" x14ac:dyDescent="0.25">
      <c r="A170" s="328"/>
      <c r="B170" s="221"/>
      <c r="C170" s="221"/>
      <c r="D170" s="221"/>
      <c r="E170" s="221"/>
      <c r="F170" s="221"/>
      <c r="G170" s="221"/>
      <c r="H170" s="221"/>
      <c r="I170" s="221"/>
      <c r="J170" s="221"/>
      <c r="K170" s="221"/>
      <c r="L170" s="221"/>
      <c r="M170" s="221"/>
      <c r="N170" s="221"/>
      <c r="O170" s="221"/>
      <c r="P170" s="257"/>
      <c r="Q170" s="374"/>
      <c r="R170" s="851"/>
      <c r="S170" s="852"/>
      <c r="T170" s="852"/>
      <c r="U170" s="853"/>
      <c r="V170" s="851"/>
      <c r="W170" s="852"/>
      <c r="X170" s="852"/>
      <c r="Y170" s="853"/>
      <c r="Z170" s="854">
        <f t="shared" si="0"/>
        <v>0</v>
      </c>
      <c r="AA170" s="852"/>
      <c r="AB170" s="852"/>
      <c r="AC170" s="853"/>
      <c r="AD170" s="365"/>
      <c r="AE170" s="317"/>
      <c r="AF170" s="317"/>
      <c r="AG170" s="347"/>
      <c r="AH170" s="374"/>
      <c r="AI170" s="851"/>
      <c r="AJ170" s="852"/>
      <c r="AK170" s="852"/>
      <c r="AL170" s="853"/>
      <c r="AM170" s="851"/>
      <c r="AN170" s="852"/>
      <c r="AO170" s="852"/>
      <c r="AP170" s="853"/>
      <c r="AQ170" s="854">
        <f t="shared" si="16"/>
        <v>0</v>
      </c>
      <c r="AR170" s="852"/>
      <c r="AS170" s="852"/>
      <c r="AT170" s="853"/>
      <c r="AU170" s="365"/>
      <c r="AV170" s="317"/>
      <c r="AW170" s="317"/>
      <c r="AX170" s="347"/>
      <c r="AY170" s="374"/>
      <c r="AZ170" s="328"/>
      <c r="BA170" s="221"/>
      <c r="BB170" s="221"/>
      <c r="BC170" s="221"/>
      <c r="BD170" s="221"/>
      <c r="BE170" s="221"/>
      <c r="BF170" s="221"/>
      <c r="BG170" s="221"/>
      <c r="BH170" s="221"/>
      <c r="BI170" s="221"/>
      <c r="BJ170" s="221"/>
      <c r="BK170" s="221"/>
      <c r="BL170" s="221"/>
      <c r="BM170" s="221"/>
      <c r="BN170" s="221"/>
      <c r="BO170" s="257"/>
      <c r="BP170" s="374"/>
      <c r="BQ170" s="851"/>
      <c r="BR170" s="852"/>
      <c r="BS170" s="852"/>
      <c r="BT170" s="853"/>
      <c r="BU170" s="851"/>
      <c r="BV170" s="852"/>
      <c r="BW170" s="852"/>
      <c r="BX170" s="853"/>
      <c r="BY170" s="854" t="e">
        <f t="shared" si="17"/>
        <v>#DIV/0!</v>
      </c>
      <c r="BZ170" s="852"/>
      <c r="CA170" s="852"/>
      <c r="CB170" s="852"/>
      <c r="CC170" s="368"/>
      <c r="CD170" s="316"/>
      <c r="CE170" s="316"/>
      <c r="CF170" s="369"/>
      <c r="CG170" s="374"/>
      <c r="CH170" s="851"/>
      <c r="CI170" s="852"/>
      <c r="CJ170" s="852"/>
      <c r="CK170" s="853"/>
      <c r="CL170" s="851"/>
      <c r="CM170" s="852"/>
      <c r="CN170" s="852"/>
      <c r="CO170" s="853"/>
      <c r="CP170" s="854" t="e">
        <f t="shared" si="18"/>
        <v>#DIV/0!</v>
      </c>
      <c r="CQ170" s="852"/>
      <c r="CR170" s="852"/>
      <c r="CS170" s="852"/>
      <c r="CT170" s="368"/>
      <c r="CU170" s="316"/>
      <c r="CV170" s="316"/>
      <c r="CW170" s="369"/>
      <c r="CX170" s="374"/>
      <c r="CY170" s="328"/>
      <c r="CZ170" s="221"/>
      <c r="DA170" s="221"/>
      <c r="DB170" s="221"/>
      <c r="DC170" s="221"/>
      <c r="DD170" s="221"/>
      <c r="DE170" s="221"/>
      <c r="DF170" s="221"/>
      <c r="DG170" s="221"/>
      <c r="DH170" s="221"/>
      <c r="DI170" s="221"/>
      <c r="DJ170" s="221"/>
      <c r="DK170" s="221"/>
      <c r="DL170" s="221"/>
      <c r="DM170" s="221"/>
      <c r="DN170" s="257"/>
      <c r="DO170" s="374"/>
      <c r="DP170" s="851"/>
      <c r="DQ170" s="852"/>
      <c r="DR170" s="852"/>
      <c r="DS170" s="853"/>
      <c r="DT170" s="851"/>
      <c r="DU170" s="852"/>
      <c r="DV170" s="852"/>
      <c r="DW170" s="853"/>
      <c r="DX170" s="854" t="e">
        <f t="shared" si="19"/>
        <v>#DIV/0!</v>
      </c>
      <c r="DY170" s="852"/>
      <c r="DZ170" s="852"/>
      <c r="EA170" s="852"/>
      <c r="EB170" s="368"/>
      <c r="EC170" s="316"/>
      <c r="ED170" s="316"/>
      <c r="EE170" s="369"/>
      <c r="EF170" s="374"/>
      <c r="EG170" s="851"/>
      <c r="EH170" s="852"/>
      <c r="EI170" s="852"/>
      <c r="EJ170" s="853"/>
      <c r="EK170" s="851"/>
      <c r="EL170" s="852"/>
      <c r="EM170" s="852"/>
      <c r="EN170" s="853"/>
      <c r="EO170" s="854" t="e">
        <f t="shared" si="20"/>
        <v>#DIV/0!</v>
      </c>
      <c r="EP170" s="852"/>
      <c r="EQ170" s="852"/>
      <c r="ER170" s="852"/>
      <c r="ES170" s="368"/>
      <c r="ET170" s="316"/>
      <c r="EU170" s="316"/>
      <c r="EV170" s="369"/>
      <c r="EW170" s="374"/>
    </row>
    <row r="171" spans="1:153" s="124" customFormat="1" ht="12.75" customHeight="1" thickBot="1" x14ac:dyDescent="0.25">
      <c r="A171" s="328"/>
      <c r="B171" s="221"/>
      <c r="C171" s="221"/>
      <c r="D171" s="221"/>
      <c r="E171" s="221"/>
      <c r="F171" s="221"/>
      <c r="G171" s="221"/>
      <c r="H171" s="221"/>
      <c r="I171" s="221"/>
      <c r="J171" s="221"/>
      <c r="K171" s="221"/>
      <c r="L171" s="221"/>
      <c r="M171" s="221"/>
      <c r="N171" s="221"/>
      <c r="O171" s="221"/>
      <c r="P171" s="257"/>
      <c r="Q171" s="374"/>
      <c r="R171" s="851"/>
      <c r="S171" s="852"/>
      <c r="T171" s="852"/>
      <c r="U171" s="853"/>
      <c r="V171" s="851"/>
      <c r="W171" s="852"/>
      <c r="X171" s="852"/>
      <c r="Y171" s="853"/>
      <c r="Z171" s="854">
        <f t="shared" si="0"/>
        <v>0</v>
      </c>
      <c r="AA171" s="852"/>
      <c r="AB171" s="852"/>
      <c r="AC171" s="853"/>
      <c r="AD171" s="365"/>
      <c r="AE171" s="317"/>
      <c r="AF171" s="317"/>
      <c r="AG171" s="347"/>
      <c r="AH171" s="374"/>
      <c r="AI171" s="851"/>
      <c r="AJ171" s="852"/>
      <c r="AK171" s="852"/>
      <c r="AL171" s="853"/>
      <c r="AM171" s="851"/>
      <c r="AN171" s="852"/>
      <c r="AO171" s="852"/>
      <c r="AP171" s="853"/>
      <c r="AQ171" s="854">
        <f t="shared" si="16"/>
        <v>0</v>
      </c>
      <c r="AR171" s="852"/>
      <c r="AS171" s="852"/>
      <c r="AT171" s="853"/>
      <c r="AU171" s="365"/>
      <c r="AV171" s="317"/>
      <c r="AW171" s="317"/>
      <c r="AX171" s="347"/>
      <c r="AY171" s="374"/>
      <c r="AZ171" s="328"/>
      <c r="BA171" s="221"/>
      <c r="BB171" s="221"/>
      <c r="BC171" s="221"/>
      <c r="BD171" s="221"/>
      <c r="BE171" s="221"/>
      <c r="BF171" s="221"/>
      <c r="BG171" s="221"/>
      <c r="BH171" s="221"/>
      <c r="BI171" s="221"/>
      <c r="BJ171" s="221"/>
      <c r="BK171" s="221"/>
      <c r="BL171" s="221"/>
      <c r="BM171" s="221"/>
      <c r="BN171" s="221"/>
      <c r="BO171" s="257"/>
      <c r="BP171" s="374"/>
      <c r="BQ171" s="851"/>
      <c r="BR171" s="852"/>
      <c r="BS171" s="852"/>
      <c r="BT171" s="853"/>
      <c r="BU171" s="851"/>
      <c r="BV171" s="852"/>
      <c r="BW171" s="852"/>
      <c r="BX171" s="853"/>
      <c r="BY171" s="854" t="e">
        <f t="shared" si="17"/>
        <v>#DIV/0!</v>
      </c>
      <c r="BZ171" s="852"/>
      <c r="CA171" s="852"/>
      <c r="CB171" s="852"/>
      <c r="CC171" s="368"/>
      <c r="CD171" s="316"/>
      <c r="CE171" s="316"/>
      <c r="CF171" s="369"/>
      <c r="CG171" s="374"/>
      <c r="CH171" s="851"/>
      <c r="CI171" s="852"/>
      <c r="CJ171" s="852"/>
      <c r="CK171" s="853"/>
      <c r="CL171" s="851"/>
      <c r="CM171" s="852"/>
      <c r="CN171" s="852"/>
      <c r="CO171" s="853"/>
      <c r="CP171" s="854" t="e">
        <f t="shared" si="18"/>
        <v>#DIV/0!</v>
      </c>
      <c r="CQ171" s="852"/>
      <c r="CR171" s="852"/>
      <c r="CS171" s="852"/>
      <c r="CT171" s="368"/>
      <c r="CU171" s="316"/>
      <c r="CV171" s="316"/>
      <c r="CW171" s="369"/>
      <c r="CX171" s="374"/>
      <c r="CY171" s="328"/>
      <c r="CZ171" s="221"/>
      <c r="DA171" s="221"/>
      <c r="DB171" s="221"/>
      <c r="DC171" s="221"/>
      <c r="DD171" s="221"/>
      <c r="DE171" s="221"/>
      <c r="DF171" s="221"/>
      <c r="DG171" s="221"/>
      <c r="DH171" s="221"/>
      <c r="DI171" s="221"/>
      <c r="DJ171" s="221"/>
      <c r="DK171" s="221"/>
      <c r="DL171" s="221"/>
      <c r="DM171" s="221"/>
      <c r="DN171" s="257"/>
      <c r="DO171" s="374"/>
      <c r="DP171" s="851"/>
      <c r="DQ171" s="852"/>
      <c r="DR171" s="852"/>
      <c r="DS171" s="853"/>
      <c r="DT171" s="851"/>
      <c r="DU171" s="852"/>
      <c r="DV171" s="852"/>
      <c r="DW171" s="853"/>
      <c r="DX171" s="854" t="e">
        <f t="shared" si="19"/>
        <v>#DIV/0!</v>
      </c>
      <c r="DY171" s="852"/>
      <c r="DZ171" s="852"/>
      <c r="EA171" s="852"/>
      <c r="EB171" s="368"/>
      <c r="EC171" s="316"/>
      <c r="ED171" s="316"/>
      <c r="EE171" s="369"/>
      <c r="EF171" s="374"/>
      <c r="EG171" s="851"/>
      <c r="EH171" s="852"/>
      <c r="EI171" s="852"/>
      <c r="EJ171" s="853"/>
      <c r="EK171" s="851"/>
      <c r="EL171" s="852"/>
      <c r="EM171" s="852"/>
      <c r="EN171" s="853"/>
      <c r="EO171" s="854" t="e">
        <f t="shared" si="20"/>
        <v>#DIV/0!</v>
      </c>
      <c r="EP171" s="852"/>
      <c r="EQ171" s="852"/>
      <c r="ER171" s="852"/>
      <c r="ES171" s="368"/>
      <c r="ET171" s="316"/>
      <c r="EU171" s="316"/>
      <c r="EV171" s="369"/>
      <c r="EW171" s="374"/>
    </row>
    <row r="172" spans="1:153" s="124" customFormat="1" ht="12.75" customHeight="1" thickBot="1" x14ac:dyDescent="0.25">
      <c r="A172" s="328"/>
      <c r="B172" s="221"/>
      <c r="C172" s="221"/>
      <c r="D172" s="221"/>
      <c r="E172" s="221"/>
      <c r="F172" s="221"/>
      <c r="G172" s="221"/>
      <c r="H172" s="221"/>
      <c r="I172" s="221"/>
      <c r="J172" s="221"/>
      <c r="K172" s="221"/>
      <c r="L172" s="221"/>
      <c r="M172" s="221"/>
      <c r="N172" s="221"/>
      <c r="O172" s="221"/>
      <c r="P172" s="257"/>
      <c r="Q172" s="374"/>
      <c r="R172" s="851"/>
      <c r="S172" s="852"/>
      <c r="T172" s="852"/>
      <c r="U172" s="853"/>
      <c r="V172" s="851"/>
      <c r="W172" s="852"/>
      <c r="X172" s="852"/>
      <c r="Y172" s="853"/>
      <c r="Z172" s="854">
        <f t="shared" si="0"/>
        <v>0</v>
      </c>
      <c r="AA172" s="852"/>
      <c r="AB172" s="852"/>
      <c r="AC172" s="853"/>
      <c r="AD172" s="365"/>
      <c r="AE172" s="317"/>
      <c r="AF172" s="317"/>
      <c r="AG172" s="347"/>
      <c r="AH172" s="374"/>
      <c r="AI172" s="851"/>
      <c r="AJ172" s="852"/>
      <c r="AK172" s="852"/>
      <c r="AL172" s="853"/>
      <c r="AM172" s="851"/>
      <c r="AN172" s="852"/>
      <c r="AO172" s="852"/>
      <c r="AP172" s="853"/>
      <c r="AQ172" s="854">
        <f t="shared" si="16"/>
        <v>0</v>
      </c>
      <c r="AR172" s="852"/>
      <c r="AS172" s="852"/>
      <c r="AT172" s="853"/>
      <c r="AU172" s="365"/>
      <c r="AV172" s="317"/>
      <c r="AW172" s="317"/>
      <c r="AX172" s="347"/>
      <c r="AY172" s="374"/>
      <c r="AZ172" s="328"/>
      <c r="BA172" s="221"/>
      <c r="BB172" s="221"/>
      <c r="BC172" s="221"/>
      <c r="BD172" s="221"/>
      <c r="BE172" s="221"/>
      <c r="BF172" s="221"/>
      <c r="BG172" s="221"/>
      <c r="BH172" s="221"/>
      <c r="BI172" s="221"/>
      <c r="BJ172" s="221"/>
      <c r="BK172" s="221"/>
      <c r="BL172" s="221"/>
      <c r="BM172" s="221"/>
      <c r="BN172" s="221"/>
      <c r="BO172" s="257"/>
      <c r="BP172" s="374"/>
      <c r="BQ172" s="851"/>
      <c r="BR172" s="852"/>
      <c r="BS172" s="852"/>
      <c r="BT172" s="853"/>
      <c r="BU172" s="851"/>
      <c r="BV172" s="852"/>
      <c r="BW172" s="852"/>
      <c r="BX172" s="853"/>
      <c r="BY172" s="854" t="e">
        <f t="shared" si="17"/>
        <v>#DIV/0!</v>
      </c>
      <c r="BZ172" s="852"/>
      <c r="CA172" s="852"/>
      <c r="CB172" s="852"/>
      <c r="CC172" s="368"/>
      <c r="CD172" s="316"/>
      <c r="CE172" s="316"/>
      <c r="CF172" s="369"/>
      <c r="CG172" s="374"/>
      <c r="CH172" s="851"/>
      <c r="CI172" s="852"/>
      <c r="CJ172" s="852"/>
      <c r="CK172" s="853"/>
      <c r="CL172" s="851"/>
      <c r="CM172" s="852"/>
      <c r="CN172" s="852"/>
      <c r="CO172" s="853"/>
      <c r="CP172" s="854" t="e">
        <f t="shared" si="18"/>
        <v>#DIV/0!</v>
      </c>
      <c r="CQ172" s="852"/>
      <c r="CR172" s="852"/>
      <c r="CS172" s="852"/>
      <c r="CT172" s="368"/>
      <c r="CU172" s="316"/>
      <c r="CV172" s="316"/>
      <c r="CW172" s="369"/>
      <c r="CX172" s="374"/>
      <c r="CY172" s="328"/>
      <c r="CZ172" s="221"/>
      <c r="DA172" s="221"/>
      <c r="DB172" s="221"/>
      <c r="DC172" s="221"/>
      <c r="DD172" s="221"/>
      <c r="DE172" s="221"/>
      <c r="DF172" s="221"/>
      <c r="DG172" s="221"/>
      <c r="DH172" s="221"/>
      <c r="DI172" s="221"/>
      <c r="DJ172" s="221"/>
      <c r="DK172" s="221"/>
      <c r="DL172" s="221"/>
      <c r="DM172" s="221"/>
      <c r="DN172" s="257"/>
      <c r="DO172" s="374"/>
      <c r="DP172" s="851"/>
      <c r="DQ172" s="852"/>
      <c r="DR172" s="852"/>
      <c r="DS172" s="853"/>
      <c r="DT172" s="851"/>
      <c r="DU172" s="852"/>
      <c r="DV172" s="852"/>
      <c r="DW172" s="853"/>
      <c r="DX172" s="854" t="e">
        <f t="shared" si="19"/>
        <v>#DIV/0!</v>
      </c>
      <c r="DY172" s="852"/>
      <c r="DZ172" s="852"/>
      <c r="EA172" s="852"/>
      <c r="EB172" s="368"/>
      <c r="EC172" s="316"/>
      <c r="ED172" s="316"/>
      <c r="EE172" s="369"/>
      <c r="EF172" s="374"/>
      <c r="EG172" s="851"/>
      <c r="EH172" s="852"/>
      <c r="EI172" s="852"/>
      <c r="EJ172" s="853"/>
      <c r="EK172" s="851"/>
      <c r="EL172" s="852"/>
      <c r="EM172" s="852"/>
      <c r="EN172" s="853"/>
      <c r="EO172" s="854" t="e">
        <f t="shared" si="20"/>
        <v>#DIV/0!</v>
      </c>
      <c r="EP172" s="852"/>
      <c r="EQ172" s="852"/>
      <c r="ER172" s="852"/>
      <c r="ES172" s="368"/>
      <c r="ET172" s="316"/>
      <c r="EU172" s="316"/>
      <c r="EV172" s="369"/>
      <c r="EW172" s="374"/>
    </row>
    <row r="173" spans="1:153" s="124" customFormat="1" ht="12.75" customHeight="1" thickBot="1" x14ac:dyDescent="0.25">
      <c r="A173" s="328"/>
      <c r="B173" s="221"/>
      <c r="C173" s="221"/>
      <c r="D173" s="221"/>
      <c r="E173" s="221"/>
      <c r="F173" s="221"/>
      <c r="G173" s="221"/>
      <c r="H173" s="221"/>
      <c r="I173" s="221"/>
      <c r="J173" s="221"/>
      <c r="K173" s="221"/>
      <c r="L173" s="221"/>
      <c r="M173" s="221"/>
      <c r="N173" s="221"/>
      <c r="O173" s="221"/>
      <c r="P173" s="257"/>
      <c r="Q173" s="374"/>
      <c r="R173" s="851"/>
      <c r="S173" s="852"/>
      <c r="T173" s="852"/>
      <c r="U173" s="853"/>
      <c r="V173" s="851"/>
      <c r="W173" s="852"/>
      <c r="X173" s="852"/>
      <c r="Y173" s="853"/>
      <c r="Z173" s="854">
        <f t="shared" si="0"/>
        <v>0</v>
      </c>
      <c r="AA173" s="852"/>
      <c r="AB173" s="852"/>
      <c r="AC173" s="853"/>
      <c r="AD173" s="365"/>
      <c r="AE173" s="317"/>
      <c r="AF173" s="317"/>
      <c r="AG173" s="347"/>
      <c r="AH173" s="374"/>
      <c r="AI173" s="851"/>
      <c r="AJ173" s="852"/>
      <c r="AK173" s="852"/>
      <c r="AL173" s="853"/>
      <c r="AM173" s="851"/>
      <c r="AN173" s="852"/>
      <c r="AO173" s="852"/>
      <c r="AP173" s="853"/>
      <c r="AQ173" s="854">
        <f t="shared" si="16"/>
        <v>0</v>
      </c>
      <c r="AR173" s="852"/>
      <c r="AS173" s="852"/>
      <c r="AT173" s="853"/>
      <c r="AU173" s="365"/>
      <c r="AV173" s="317"/>
      <c r="AW173" s="317"/>
      <c r="AX173" s="347"/>
      <c r="AY173" s="374"/>
      <c r="AZ173" s="328"/>
      <c r="BA173" s="221"/>
      <c r="BB173" s="221"/>
      <c r="BC173" s="221"/>
      <c r="BD173" s="221"/>
      <c r="BE173" s="221"/>
      <c r="BF173" s="221"/>
      <c r="BG173" s="221"/>
      <c r="BH173" s="221"/>
      <c r="BI173" s="221"/>
      <c r="BJ173" s="221"/>
      <c r="BK173" s="221"/>
      <c r="BL173" s="221"/>
      <c r="BM173" s="221"/>
      <c r="BN173" s="221"/>
      <c r="BO173" s="257"/>
      <c r="BP173" s="374"/>
      <c r="BQ173" s="851"/>
      <c r="BR173" s="852"/>
      <c r="BS173" s="852"/>
      <c r="BT173" s="853"/>
      <c r="BU173" s="851"/>
      <c r="BV173" s="852"/>
      <c r="BW173" s="852"/>
      <c r="BX173" s="853"/>
      <c r="BY173" s="854" t="e">
        <f t="shared" si="17"/>
        <v>#DIV/0!</v>
      </c>
      <c r="BZ173" s="852"/>
      <c r="CA173" s="852"/>
      <c r="CB173" s="852"/>
      <c r="CC173" s="368"/>
      <c r="CD173" s="316"/>
      <c r="CE173" s="316"/>
      <c r="CF173" s="369"/>
      <c r="CG173" s="374"/>
      <c r="CH173" s="851"/>
      <c r="CI173" s="852"/>
      <c r="CJ173" s="852"/>
      <c r="CK173" s="853"/>
      <c r="CL173" s="851"/>
      <c r="CM173" s="852"/>
      <c r="CN173" s="852"/>
      <c r="CO173" s="853"/>
      <c r="CP173" s="854" t="e">
        <f t="shared" si="18"/>
        <v>#DIV/0!</v>
      </c>
      <c r="CQ173" s="852"/>
      <c r="CR173" s="852"/>
      <c r="CS173" s="852"/>
      <c r="CT173" s="368"/>
      <c r="CU173" s="316"/>
      <c r="CV173" s="316"/>
      <c r="CW173" s="369"/>
      <c r="CX173" s="374"/>
      <c r="CY173" s="328"/>
      <c r="CZ173" s="221"/>
      <c r="DA173" s="221"/>
      <c r="DB173" s="221"/>
      <c r="DC173" s="221"/>
      <c r="DD173" s="221"/>
      <c r="DE173" s="221"/>
      <c r="DF173" s="221"/>
      <c r="DG173" s="221"/>
      <c r="DH173" s="221"/>
      <c r="DI173" s="221"/>
      <c r="DJ173" s="221"/>
      <c r="DK173" s="221"/>
      <c r="DL173" s="221"/>
      <c r="DM173" s="221"/>
      <c r="DN173" s="257"/>
      <c r="DO173" s="374"/>
      <c r="DP173" s="851"/>
      <c r="DQ173" s="852"/>
      <c r="DR173" s="852"/>
      <c r="DS173" s="853"/>
      <c r="DT173" s="851"/>
      <c r="DU173" s="852"/>
      <c r="DV173" s="852"/>
      <c r="DW173" s="853"/>
      <c r="DX173" s="854" t="e">
        <f t="shared" si="19"/>
        <v>#DIV/0!</v>
      </c>
      <c r="DY173" s="852"/>
      <c r="DZ173" s="852"/>
      <c r="EA173" s="852"/>
      <c r="EB173" s="368"/>
      <c r="EC173" s="316"/>
      <c r="ED173" s="316"/>
      <c r="EE173" s="369"/>
      <c r="EF173" s="374"/>
      <c r="EG173" s="851"/>
      <c r="EH173" s="852"/>
      <c r="EI173" s="852"/>
      <c r="EJ173" s="853"/>
      <c r="EK173" s="851"/>
      <c r="EL173" s="852"/>
      <c r="EM173" s="852"/>
      <c r="EN173" s="853"/>
      <c r="EO173" s="854" t="e">
        <f t="shared" si="20"/>
        <v>#DIV/0!</v>
      </c>
      <c r="EP173" s="852"/>
      <c r="EQ173" s="852"/>
      <c r="ER173" s="852"/>
      <c r="ES173" s="368"/>
      <c r="ET173" s="316"/>
      <c r="EU173" s="316"/>
      <c r="EV173" s="369"/>
      <c r="EW173" s="374"/>
    </row>
    <row r="174" spans="1:153" s="124" customFormat="1" ht="12.75" customHeight="1" thickBot="1" x14ac:dyDescent="0.25">
      <c r="A174" s="328"/>
      <c r="B174" s="221"/>
      <c r="C174" s="221"/>
      <c r="D174" s="221"/>
      <c r="E174" s="221"/>
      <c r="F174" s="221"/>
      <c r="G174" s="221"/>
      <c r="H174" s="221"/>
      <c r="I174" s="221"/>
      <c r="J174" s="221"/>
      <c r="K174" s="221"/>
      <c r="L174" s="221"/>
      <c r="M174" s="221"/>
      <c r="N174" s="221"/>
      <c r="O174" s="221"/>
      <c r="P174" s="257"/>
      <c r="Q174" s="374"/>
      <c r="R174" s="851"/>
      <c r="S174" s="852"/>
      <c r="T174" s="852"/>
      <c r="U174" s="853"/>
      <c r="V174" s="851"/>
      <c r="W174" s="852"/>
      <c r="X174" s="852"/>
      <c r="Y174" s="853"/>
      <c r="Z174" s="854">
        <f t="shared" si="0"/>
        <v>0</v>
      </c>
      <c r="AA174" s="852"/>
      <c r="AB174" s="852"/>
      <c r="AC174" s="853"/>
      <c r="AD174" s="365"/>
      <c r="AE174" s="317"/>
      <c r="AF174" s="317"/>
      <c r="AG174" s="347"/>
      <c r="AH174" s="374"/>
      <c r="AI174" s="851"/>
      <c r="AJ174" s="852"/>
      <c r="AK174" s="852"/>
      <c r="AL174" s="853"/>
      <c r="AM174" s="851"/>
      <c r="AN174" s="852"/>
      <c r="AO174" s="852"/>
      <c r="AP174" s="853"/>
      <c r="AQ174" s="854">
        <f t="shared" si="16"/>
        <v>0</v>
      </c>
      <c r="AR174" s="852"/>
      <c r="AS174" s="852"/>
      <c r="AT174" s="853"/>
      <c r="AU174" s="365"/>
      <c r="AV174" s="317"/>
      <c r="AW174" s="317"/>
      <c r="AX174" s="347"/>
      <c r="AY174" s="374"/>
      <c r="AZ174" s="328"/>
      <c r="BA174" s="221"/>
      <c r="BB174" s="221"/>
      <c r="BC174" s="221"/>
      <c r="BD174" s="221"/>
      <c r="BE174" s="221"/>
      <c r="BF174" s="221"/>
      <c r="BG174" s="221"/>
      <c r="BH174" s="221"/>
      <c r="BI174" s="221"/>
      <c r="BJ174" s="221"/>
      <c r="BK174" s="221"/>
      <c r="BL174" s="221"/>
      <c r="BM174" s="221"/>
      <c r="BN174" s="221"/>
      <c r="BO174" s="257"/>
      <c r="BP174" s="374"/>
      <c r="BQ174" s="851"/>
      <c r="BR174" s="852"/>
      <c r="BS174" s="852"/>
      <c r="BT174" s="853"/>
      <c r="BU174" s="851"/>
      <c r="BV174" s="852"/>
      <c r="BW174" s="852"/>
      <c r="BX174" s="853"/>
      <c r="BY174" s="854" t="e">
        <f t="shared" si="17"/>
        <v>#DIV/0!</v>
      </c>
      <c r="BZ174" s="852"/>
      <c r="CA174" s="852"/>
      <c r="CB174" s="852"/>
      <c r="CC174" s="368"/>
      <c r="CD174" s="316"/>
      <c r="CE174" s="316"/>
      <c r="CF174" s="369"/>
      <c r="CG174" s="374"/>
      <c r="CH174" s="851"/>
      <c r="CI174" s="852"/>
      <c r="CJ174" s="852"/>
      <c r="CK174" s="853"/>
      <c r="CL174" s="851"/>
      <c r="CM174" s="852"/>
      <c r="CN174" s="852"/>
      <c r="CO174" s="853"/>
      <c r="CP174" s="854" t="e">
        <f t="shared" si="18"/>
        <v>#DIV/0!</v>
      </c>
      <c r="CQ174" s="852"/>
      <c r="CR174" s="852"/>
      <c r="CS174" s="852"/>
      <c r="CT174" s="368"/>
      <c r="CU174" s="316"/>
      <c r="CV174" s="316"/>
      <c r="CW174" s="369"/>
      <c r="CX174" s="374"/>
      <c r="CY174" s="328"/>
      <c r="CZ174" s="221"/>
      <c r="DA174" s="221"/>
      <c r="DB174" s="221"/>
      <c r="DC174" s="221"/>
      <c r="DD174" s="221"/>
      <c r="DE174" s="221"/>
      <c r="DF174" s="221"/>
      <c r="DG174" s="221"/>
      <c r="DH174" s="221"/>
      <c r="DI174" s="221"/>
      <c r="DJ174" s="221"/>
      <c r="DK174" s="221"/>
      <c r="DL174" s="221"/>
      <c r="DM174" s="221"/>
      <c r="DN174" s="257"/>
      <c r="DO174" s="374"/>
      <c r="DP174" s="851"/>
      <c r="DQ174" s="852"/>
      <c r="DR174" s="852"/>
      <c r="DS174" s="853"/>
      <c r="DT174" s="851"/>
      <c r="DU174" s="852"/>
      <c r="DV174" s="852"/>
      <c r="DW174" s="853"/>
      <c r="DX174" s="854" t="e">
        <f t="shared" si="19"/>
        <v>#DIV/0!</v>
      </c>
      <c r="DY174" s="852"/>
      <c r="DZ174" s="852"/>
      <c r="EA174" s="852"/>
      <c r="EB174" s="368"/>
      <c r="EC174" s="316"/>
      <c r="ED174" s="316"/>
      <c r="EE174" s="369"/>
      <c r="EF174" s="374"/>
      <c r="EG174" s="851"/>
      <c r="EH174" s="852"/>
      <c r="EI174" s="852"/>
      <c r="EJ174" s="853"/>
      <c r="EK174" s="851"/>
      <c r="EL174" s="852"/>
      <c r="EM174" s="852"/>
      <c r="EN174" s="853"/>
      <c r="EO174" s="854" t="e">
        <f t="shared" si="20"/>
        <v>#DIV/0!</v>
      </c>
      <c r="EP174" s="852"/>
      <c r="EQ174" s="852"/>
      <c r="ER174" s="852"/>
      <c r="ES174" s="368"/>
      <c r="ET174" s="316"/>
      <c r="EU174" s="316"/>
      <c r="EV174" s="369"/>
      <c r="EW174" s="374"/>
    </row>
    <row r="175" spans="1:153" s="124" customFormat="1" ht="12.75" customHeight="1" thickBot="1" x14ac:dyDescent="0.25">
      <c r="A175" s="328"/>
      <c r="B175" s="221"/>
      <c r="C175" s="221"/>
      <c r="D175" s="221"/>
      <c r="E175" s="221"/>
      <c r="F175" s="221"/>
      <c r="G175" s="221"/>
      <c r="H175" s="221"/>
      <c r="I175" s="221"/>
      <c r="J175" s="221"/>
      <c r="K175" s="221"/>
      <c r="L175" s="221"/>
      <c r="M175" s="221"/>
      <c r="N175" s="221"/>
      <c r="O175" s="221"/>
      <c r="P175" s="257"/>
      <c r="Q175" s="374"/>
      <c r="R175" s="851"/>
      <c r="S175" s="852"/>
      <c r="T175" s="852"/>
      <c r="U175" s="853"/>
      <c r="V175" s="851"/>
      <c r="W175" s="852"/>
      <c r="X175" s="852"/>
      <c r="Y175" s="853"/>
      <c r="Z175" s="854">
        <f t="shared" si="0"/>
        <v>0</v>
      </c>
      <c r="AA175" s="852"/>
      <c r="AB175" s="852"/>
      <c r="AC175" s="853"/>
      <c r="AD175" s="365"/>
      <c r="AE175" s="317"/>
      <c r="AF175" s="317"/>
      <c r="AG175" s="347"/>
      <c r="AH175" s="374"/>
      <c r="AI175" s="851"/>
      <c r="AJ175" s="852"/>
      <c r="AK175" s="852"/>
      <c r="AL175" s="853"/>
      <c r="AM175" s="851"/>
      <c r="AN175" s="852"/>
      <c r="AO175" s="852"/>
      <c r="AP175" s="853"/>
      <c r="AQ175" s="854">
        <f t="shared" si="16"/>
        <v>0</v>
      </c>
      <c r="AR175" s="852"/>
      <c r="AS175" s="852"/>
      <c r="AT175" s="853"/>
      <c r="AU175" s="365"/>
      <c r="AV175" s="317"/>
      <c r="AW175" s="317"/>
      <c r="AX175" s="347"/>
      <c r="AY175" s="374"/>
      <c r="AZ175" s="328"/>
      <c r="BA175" s="221"/>
      <c r="BB175" s="221"/>
      <c r="BC175" s="221"/>
      <c r="BD175" s="221"/>
      <c r="BE175" s="221"/>
      <c r="BF175" s="221"/>
      <c r="BG175" s="221"/>
      <c r="BH175" s="221"/>
      <c r="BI175" s="221"/>
      <c r="BJ175" s="221"/>
      <c r="BK175" s="221"/>
      <c r="BL175" s="221"/>
      <c r="BM175" s="221"/>
      <c r="BN175" s="221"/>
      <c r="BO175" s="257"/>
      <c r="BP175" s="374"/>
      <c r="BQ175" s="851"/>
      <c r="BR175" s="852"/>
      <c r="BS175" s="852"/>
      <c r="BT175" s="853"/>
      <c r="BU175" s="851"/>
      <c r="BV175" s="852"/>
      <c r="BW175" s="852"/>
      <c r="BX175" s="853"/>
      <c r="BY175" s="854" t="e">
        <f t="shared" si="17"/>
        <v>#DIV/0!</v>
      </c>
      <c r="BZ175" s="852"/>
      <c r="CA175" s="852"/>
      <c r="CB175" s="852"/>
      <c r="CC175" s="368"/>
      <c r="CD175" s="316"/>
      <c r="CE175" s="316"/>
      <c r="CF175" s="369"/>
      <c r="CG175" s="374"/>
      <c r="CH175" s="851"/>
      <c r="CI175" s="852"/>
      <c r="CJ175" s="852"/>
      <c r="CK175" s="853"/>
      <c r="CL175" s="851"/>
      <c r="CM175" s="852"/>
      <c r="CN175" s="852"/>
      <c r="CO175" s="853"/>
      <c r="CP175" s="854" t="e">
        <f t="shared" si="18"/>
        <v>#DIV/0!</v>
      </c>
      <c r="CQ175" s="852"/>
      <c r="CR175" s="852"/>
      <c r="CS175" s="852"/>
      <c r="CT175" s="368"/>
      <c r="CU175" s="316"/>
      <c r="CV175" s="316"/>
      <c r="CW175" s="369"/>
      <c r="CX175" s="374"/>
      <c r="CY175" s="328"/>
      <c r="CZ175" s="221"/>
      <c r="DA175" s="221"/>
      <c r="DB175" s="221"/>
      <c r="DC175" s="221"/>
      <c r="DD175" s="221"/>
      <c r="DE175" s="221"/>
      <c r="DF175" s="221"/>
      <c r="DG175" s="221"/>
      <c r="DH175" s="221"/>
      <c r="DI175" s="221"/>
      <c r="DJ175" s="221"/>
      <c r="DK175" s="221"/>
      <c r="DL175" s="221"/>
      <c r="DM175" s="221"/>
      <c r="DN175" s="257"/>
      <c r="DO175" s="374"/>
      <c r="DP175" s="851"/>
      <c r="DQ175" s="852"/>
      <c r="DR175" s="852"/>
      <c r="DS175" s="853"/>
      <c r="DT175" s="851"/>
      <c r="DU175" s="852"/>
      <c r="DV175" s="852"/>
      <c r="DW175" s="853"/>
      <c r="DX175" s="854" t="e">
        <f t="shared" si="19"/>
        <v>#DIV/0!</v>
      </c>
      <c r="DY175" s="852"/>
      <c r="DZ175" s="852"/>
      <c r="EA175" s="852"/>
      <c r="EB175" s="368"/>
      <c r="EC175" s="316"/>
      <c r="ED175" s="316"/>
      <c r="EE175" s="369"/>
      <c r="EF175" s="374"/>
      <c r="EG175" s="851"/>
      <c r="EH175" s="852"/>
      <c r="EI175" s="852"/>
      <c r="EJ175" s="853"/>
      <c r="EK175" s="851"/>
      <c r="EL175" s="852"/>
      <c r="EM175" s="852"/>
      <c r="EN175" s="853"/>
      <c r="EO175" s="854" t="e">
        <f t="shared" si="20"/>
        <v>#DIV/0!</v>
      </c>
      <c r="EP175" s="852"/>
      <c r="EQ175" s="852"/>
      <c r="ER175" s="852"/>
      <c r="ES175" s="368"/>
      <c r="ET175" s="316"/>
      <c r="EU175" s="316"/>
      <c r="EV175" s="369"/>
      <c r="EW175" s="374"/>
    </row>
    <row r="176" spans="1:153" s="124" customFormat="1" ht="12.75" customHeight="1" thickBot="1" x14ac:dyDescent="0.25">
      <c r="A176" s="328"/>
      <c r="B176" s="221"/>
      <c r="C176" s="221"/>
      <c r="D176" s="221"/>
      <c r="E176" s="221"/>
      <c r="F176" s="221"/>
      <c r="G176" s="221"/>
      <c r="H176" s="221"/>
      <c r="I176" s="221"/>
      <c r="J176" s="221"/>
      <c r="K176" s="221"/>
      <c r="L176" s="221"/>
      <c r="M176" s="221"/>
      <c r="N176" s="221"/>
      <c r="O176" s="221"/>
      <c r="P176" s="257"/>
      <c r="Q176" s="374"/>
      <c r="R176" s="851"/>
      <c r="S176" s="852"/>
      <c r="T176" s="852"/>
      <c r="U176" s="853"/>
      <c r="V176" s="851"/>
      <c r="W176" s="852"/>
      <c r="X176" s="852"/>
      <c r="Y176" s="853"/>
      <c r="Z176" s="854">
        <f t="shared" si="0"/>
        <v>0</v>
      </c>
      <c r="AA176" s="852"/>
      <c r="AB176" s="852"/>
      <c r="AC176" s="853"/>
      <c r="AD176" s="365"/>
      <c r="AE176" s="317"/>
      <c r="AF176" s="317"/>
      <c r="AG176" s="347"/>
      <c r="AH176" s="374"/>
      <c r="AI176" s="851"/>
      <c r="AJ176" s="852"/>
      <c r="AK176" s="852"/>
      <c r="AL176" s="853"/>
      <c r="AM176" s="851"/>
      <c r="AN176" s="852"/>
      <c r="AO176" s="852"/>
      <c r="AP176" s="853"/>
      <c r="AQ176" s="854">
        <f t="shared" si="16"/>
        <v>0</v>
      </c>
      <c r="AR176" s="852"/>
      <c r="AS176" s="852"/>
      <c r="AT176" s="853"/>
      <c r="AU176" s="365"/>
      <c r="AV176" s="317"/>
      <c r="AW176" s="317"/>
      <c r="AX176" s="347"/>
      <c r="AY176" s="374"/>
      <c r="AZ176" s="328"/>
      <c r="BA176" s="221"/>
      <c r="BB176" s="221"/>
      <c r="BC176" s="221"/>
      <c r="BD176" s="221"/>
      <c r="BE176" s="221"/>
      <c r="BF176" s="221"/>
      <c r="BG176" s="221"/>
      <c r="BH176" s="221"/>
      <c r="BI176" s="221"/>
      <c r="BJ176" s="221"/>
      <c r="BK176" s="221"/>
      <c r="BL176" s="221"/>
      <c r="BM176" s="221"/>
      <c r="BN176" s="221"/>
      <c r="BO176" s="257"/>
      <c r="BP176" s="374"/>
      <c r="BQ176" s="851"/>
      <c r="BR176" s="852"/>
      <c r="BS176" s="852"/>
      <c r="BT176" s="853"/>
      <c r="BU176" s="851"/>
      <c r="BV176" s="852"/>
      <c r="BW176" s="852"/>
      <c r="BX176" s="853"/>
      <c r="BY176" s="854" t="e">
        <f t="shared" si="17"/>
        <v>#DIV/0!</v>
      </c>
      <c r="BZ176" s="852"/>
      <c r="CA176" s="852"/>
      <c r="CB176" s="852"/>
      <c r="CC176" s="368"/>
      <c r="CD176" s="316"/>
      <c r="CE176" s="316"/>
      <c r="CF176" s="369"/>
      <c r="CG176" s="374"/>
      <c r="CH176" s="851"/>
      <c r="CI176" s="852"/>
      <c r="CJ176" s="852"/>
      <c r="CK176" s="853"/>
      <c r="CL176" s="851"/>
      <c r="CM176" s="852"/>
      <c r="CN176" s="852"/>
      <c r="CO176" s="853"/>
      <c r="CP176" s="854" t="e">
        <f t="shared" si="18"/>
        <v>#DIV/0!</v>
      </c>
      <c r="CQ176" s="852"/>
      <c r="CR176" s="852"/>
      <c r="CS176" s="852"/>
      <c r="CT176" s="368"/>
      <c r="CU176" s="316"/>
      <c r="CV176" s="316"/>
      <c r="CW176" s="369"/>
      <c r="CX176" s="374"/>
      <c r="CY176" s="328"/>
      <c r="CZ176" s="221"/>
      <c r="DA176" s="221"/>
      <c r="DB176" s="221"/>
      <c r="DC176" s="221"/>
      <c r="DD176" s="221"/>
      <c r="DE176" s="221"/>
      <c r="DF176" s="221"/>
      <c r="DG176" s="221"/>
      <c r="DH176" s="221"/>
      <c r="DI176" s="221"/>
      <c r="DJ176" s="221"/>
      <c r="DK176" s="221"/>
      <c r="DL176" s="221"/>
      <c r="DM176" s="221"/>
      <c r="DN176" s="257"/>
      <c r="DO176" s="374"/>
      <c r="DP176" s="851"/>
      <c r="DQ176" s="852"/>
      <c r="DR176" s="852"/>
      <c r="DS176" s="853"/>
      <c r="DT176" s="851"/>
      <c r="DU176" s="852"/>
      <c r="DV176" s="852"/>
      <c r="DW176" s="853"/>
      <c r="DX176" s="854" t="e">
        <f t="shared" si="19"/>
        <v>#DIV/0!</v>
      </c>
      <c r="DY176" s="852"/>
      <c r="DZ176" s="852"/>
      <c r="EA176" s="852"/>
      <c r="EB176" s="368"/>
      <c r="EC176" s="316"/>
      <c r="ED176" s="316"/>
      <c r="EE176" s="369"/>
      <c r="EF176" s="374"/>
      <c r="EG176" s="851"/>
      <c r="EH176" s="852"/>
      <c r="EI176" s="852"/>
      <c r="EJ176" s="853"/>
      <c r="EK176" s="851"/>
      <c r="EL176" s="852"/>
      <c r="EM176" s="852"/>
      <c r="EN176" s="853"/>
      <c r="EO176" s="854" t="e">
        <f t="shared" si="20"/>
        <v>#DIV/0!</v>
      </c>
      <c r="EP176" s="852"/>
      <c r="EQ176" s="852"/>
      <c r="ER176" s="852"/>
      <c r="ES176" s="368"/>
      <c r="ET176" s="316"/>
      <c r="EU176" s="316"/>
      <c r="EV176" s="369"/>
      <c r="EW176" s="374"/>
    </row>
    <row r="177" spans="1:153" s="124" customFormat="1" ht="12.75" customHeight="1" thickBot="1" x14ac:dyDescent="0.25">
      <c r="A177" s="328"/>
      <c r="B177" s="221"/>
      <c r="C177" s="221"/>
      <c r="D177" s="221"/>
      <c r="E177" s="221"/>
      <c r="F177" s="221"/>
      <c r="G177" s="221"/>
      <c r="H177" s="221"/>
      <c r="I177" s="221"/>
      <c r="J177" s="221"/>
      <c r="K177" s="221"/>
      <c r="L177" s="221"/>
      <c r="M177" s="221"/>
      <c r="N177" s="221"/>
      <c r="O177" s="221"/>
      <c r="P177" s="257"/>
      <c r="Q177" s="374"/>
      <c r="R177" s="851"/>
      <c r="S177" s="852"/>
      <c r="T177" s="852"/>
      <c r="U177" s="853"/>
      <c r="V177" s="851"/>
      <c r="W177" s="852"/>
      <c r="X177" s="852"/>
      <c r="Y177" s="853"/>
      <c r="Z177" s="854">
        <f t="shared" si="0"/>
        <v>0</v>
      </c>
      <c r="AA177" s="852"/>
      <c r="AB177" s="852"/>
      <c r="AC177" s="853"/>
      <c r="AD177" s="365"/>
      <c r="AE177" s="317"/>
      <c r="AF177" s="317"/>
      <c r="AG177" s="347"/>
      <c r="AH177" s="374"/>
      <c r="AI177" s="851"/>
      <c r="AJ177" s="852"/>
      <c r="AK177" s="852"/>
      <c r="AL177" s="853"/>
      <c r="AM177" s="851"/>
      <c r="AN177" s="852"/>
      <c r="AO177" s="852"/>
      <c r="AP177" s="853"/>
      <c r="AQ177" s="854">
        <f t="shared" si="16"/>
        <v>0</v>
      </c>
      <c r="AR177" s="852"/>
      <c r="AS177" s="852"/>
      <c r="AT177" s="853"/>
      <c r="AU177" s="365"/>
      <c r="AV177" s="317"/>
      <c r="AW177" s="317"/>
      <c r="AX177" s="347"/>
      <c r="AY177" s="374"/>
      <c r="AZ177" s="328"/>
      <c r="BA177" s="221"/>
      <c r="BB177" s="221"/>
      <c r="BC177" s="221"/>
      <c r="BD177" s="221"/>
      <c r="BE177" s="221"/>
      <c r="BF177" s="221"/>
      <c r="BG177" s="221"/>
      <c r="BH177" s="221"/>
      <c r="BI177" s="221"/>
      <c r="BJ177" s="221"/>
      <c r="BK177" s="221"/>
      <c r="BL177" s="221"/>
      <c r="BM177" s="221"/>
      <c r="BN177" s="221"/>
      <c r="BO177" s="257"/>
      <c r="BP177" s="374"/>
      <c r="BQ177" s="851"/>
      <c r="BR177" s="852"/>
      <c r="BS177" s="852"/>
      <c r="BT177" s="853"/>
      <c r="BU177" s="851"/>
      <c r="BV177" s="852"/>
      <c r="BW177" s="852"/>
      <c r="BX177" s="853"/>
      <c r="BY177" s="854" t="e">
        <f t="shared" si="17"/>
        <v>#DIV/0!</v>
      </c>
      <c r="BZ177" s="852"/>
      <c r="CA177" s="852"/>
      <c r="CB177" s="852"/>
      <c r="CC177" s="368"/>
      <c r="CD177" s="316"/>
      <c r="CE177" s="316"/>
      <c r="CF177" s="369"/>
      <c r="CG177" s="374"/>
      <c r="CH177" s="851"/>
      <c r="CI177" s="852"/>
      <c r="CJ177" s="852"/>
      <c r="CK177" s="853"/>
      <c r="CL177" s="851"/>
      <c r="CM177" s="852"/>
      <c r="CN177" s="852"/>
      <c r="CO177" s="853"/>
      <c r="CP177" s="854" t="e">
        <f t="shared" si="18"/>
        <v>#DIV/0!</v>
      </c>
      <c r="CQ177" s="852"/>
      <c r="CR177" s="852"/>
      <c r="CS177" s="852"/>
      <c r="CT177" s="368"/>
      <c r="CU177" s="316"/>
      <c r="CV177" s="316"/>
      <c r="CW177" s="369"/>
      <c r="CX177" s="374"/>
      <c r="CY177" s="328"/>
      <c r="CZ177" s="221"/>
      <c r="DA177" s="221"/>
      <c r="DB177" s="221"/>
      <c r="DC177" s="221"/>
      <c r="DD177" s="221"/>
      <c r="DE177" s="221"/>
      <c r="DF177" s="221"/>
      <c r="DG177" s="221"/>
      <c r="DH177" s="221"/>
      <c r="DI177" s="221"/>
      <c r="DJ177" s="221"/>
      <c r="DK177" s="221"/>
      <c r="DL177" s="221"/>
      <c r="DM177" s="221"/>
      <c r="DN177" s="257"/>
      <c r="DO177" s="374"/>
      <c r="DP177" s="851"/>
      <c r="DQ177" s="852"/>
      <c r="DR177" s="852"/>
      <c r="DS177" s="853"/>
      <c r="DT177" s="851"/>
      <c r="DU177" s="852"/>
      <c r="DV177" s="852"/>
      <c r="DW177" s="853"/>
      <c r="DX177" s="854" t="e">
        <f t="shared" si="19"/>
        <v>#DIV/0!</v>
      </c>
      <c r="DY177" s="852"/>
      <c r="DZ177" s="852"/>
      <c r="EA177" s="852"/>
      <c r="EB177" s="368"/>
      <c r="EC177" s="316"/>
      <c r="ED177" s="316"/>
      <c r="EE177" s="369"/>
      <c r="EF177" s="374"/>
      <c r="EG177" s="851"/>
      <c r="EH177" s="852"/>
      <c r="EI177" s="852"/>
      <c r="EJ177" s="853"/>
      <c r="EK177" s="851"/>
      <c r="EL177" s="852"/>
      <c r="EM177" s="852"/>
      <c r="EN177" s="853"/>
      <c r="EO177" s="854" t="e">
        <f t="shared" si="20"/>
        <v>#DIV/0!</v>
      </c>
      <c r="EP177" s="852"/>
      <c r="EQ177" s="852"/>
      <c r="ER177" s="852"/>
      <c r="ES177" s="368"/>
      <c r="ET177" s="316"/>
      <c r="EU177" s="316"/>
      <c r="EV177" s="369"/>
      <c r="EW177" s="374"/>
    </row>
    <row r="178" spans="1:153" s="124" customFormat="1" ht="12.75" customHeight="1" thickBot="1" x14ac:dyDescent="0.25">
      <c r="A178" s="328"/>
      <c r="B178" s="221"/>
      <c r="C178" s="221"/>
      <c r="D178" s="221"/>
      <c r="E178" s="221"/>
      <c r="F178" s="221"/>
      <c r="G178" s="221"/>
      <c r="H178" s="221"/>
      <c r="I178" s="221"/>
      <c r="J178" s="221"/>
      <c r="K178" s="221"/>
      <c r="L178" s="221"/>
      <c r="M178" s="221"/>
      <c r="N178" s="221"/>
      <c r="O178" s="221"/>
      <c r="P178" s="257"/>
      <c r="Q178" s="374"/>
      <c r="R178" s="851"/>
      <c r="S178" s="852"/>
      <c r="T178" s="852"/>
      <c r="U178" s="853"/>
      <c r="V178" s="851"/>
      <c r="W178" s="852"/>
      <c r="X178" s="852"/>
      <c r="Y178" s="853"/>
      <c r="Z178" s="854">
        <f t="shared" si="0"/>
        <v>0</v>
      </c>
      <c r="AA178" s="852"/>
      <c r="AB178" s="852"/>
      <c r="AC178" s="853"/>
      <c r="AD178" s="365"/>
      <c r="AE178" s="317"/>
      <c r="AF178" s="317"/>
      <c r="AG178" s="347"/>
      <c r="AH178" s="374"/>
      <c r="AI178" s="851"/>
      <c r="AJ178" s="852"/>
      <c r="AK178" s="852"/>
      <c r="AL178" s="853"/>
      <c r="AM178" s="851"/>
      <c r="AN178" s="852"/>
      <c r="AO178" s="852"/>
      <c r="AP178" s="853"/>
      <c r="AQ178" s="854">
        <f t="shared" si="16"/>
        <v>0</v>
      </c>
      <c r="AR178" s="852"/>
      <c r="AS178" s="852"/>
      <c r="AT178" s="853"/>
      <c r="AU178" s="365"/>
      <c r="AV178" s="317"/>
      <c r="AW178" s="317"/>
      <c r="AX178" s="347"/>
      <c r="AY178" s="374"/>
      <c r="AZ178" s="328"/>
      <c r="BA178" s="221"/>
      <c r="BB178" s="221"/>
      <c r="BC178" s="221"/>
      <c r="BD178" s="221"/>
      <c r="BE178" s="221"/>
      <c r="BF178" s="221"/>
      <c r="BG178" s="221"/>
      <c r="BH178" s="221"/>
      <c r="BI178" s="221"/>
      <c r="BJ178" s="221"/>
      <c r="BK178" s="221"/>
      <c r="BL178" s="221"/>
      <c r="BM178" s="221"/>
      <c r="BN178" s="221"/>
      <c r="BO178" s="257"/>
      <c r="BP178" s="374"/>
      <c r="BQ178" s="851"/>
      <c r="BR178" s="852"/>
      <c r="BS178" s="852"/>
      <c r="BT178" s="853"/>
      <c r="BU178" s="851"/>
      <c r="BV178" s="852"/>
      <c r="BW178" s="852"/>
      <c r="BX178" s="853"/>
      <c r="BY178" s="854" t="e">
        <f t="shared" si="17"/>
        <v>#DIV/0!</v>
      </c>
      <c r="BZ178" s="852"/>
      <c r="CA178" s="852"/>
      <c r="CB178" s="852"/>
      <c r="CC178" s="368"/>
      <c r="CD178" s="316"/>
      <c r="CE178" s="316"/>
      <c r="CF178" s="369"/>
      <c r="CG178" s="374"/>
      <c r="CH178" s="851"/>
      <c r="CI178" s="852"/>
      <c r="CJ178" s="852"/>
      <c r="CK178" s="853"/>
      <c r="CL178" s="851"/>
      <c r="CM178" s="852"/>
      <c r="CN178" s="852"/>
      <c r="CO178" s="853"/>
      <c r="CP178" s="854" t="e">
        <f t="shared" si="18"/>
        <v>#DIV/0!</v>
      </c>
      <c r="CQ178" s="852"/>
      <c r="CR178" s="852"/>
      <c r="CS178" s="852"/>
      <c r="CT178" s="368"/>
      <c r="CU178" s="316"/>
      <c r="CV178" s="316"/>
      <c r="CW178" s="369"/>
      <c r="CX178" s="374"/>
      <c r="CY178" s="328"/>
      <c r="CZ178" s="221"/>
      <c r="DA178" s="221"/>
      <c r="DB178" s="221"/>
      <c r="DC178" s="221"/>
      <c r="DD178" s="221"/>
      <c r="DE178" s="221"/>
      <c r="DF178" s="221"/>
      <c r="DG178" s="221"/>
      <c r="DH178" s="221"/>
      <c r="DI178" s="221"/>
      <c r="DJ178" s="221"/>
      <c r="DK178" s="221"/>
      <c r="DL178" s="221"/>
      <c r="DM178" s="221"/>
      <c r="DN178" s="257"/>
      <c r="DO178" s="374"/>
      <c r="DP178" s="851"/>
      <c r="DQ178" s="852"/>
      <c r="DR178" s="852"/>
      <c r="DS178" s="853"/>
      <c r="DT178" s="851"/>
      <c r="DU178" s="852"/>
      <c r="DV178" s="852"/>
      <c r="DW178" s="853"/>
      <c r="DX178" s="854" t="e">
        <f t="shared" si="19"/>
        <v>#DIV/0!</v>
      </c>
      <c r="DY178" s="852"/>
      <c r="DZ178" s="852"/>
      <c r="EA178" s="852"/>
      <c r="EB178" s="368"/>
      <c r="EC178" s="316"/>
      <c r="ED178" s="316"/>
      <c r="EE178" s="369"/>
      <c r="EF178" s="374"/>
      <c r="EG178" s="851"/>
      <c r="EH178" s="852"/>
      <c r="EI178" s="852"/>
      <c r="EJ178" s="853"/>
      <c r="EK178" s="851"/>
      <c r="EL178" s="852"/>
      <c r="EM178" s="852"/>
      <c r="EN178" s="853"/>
      <c r="EO178" s="854" t="e">
        <f t="shared" si="20"/>
        <v>#DIV/0!</v>
      </c>
      <c r="EP178" s="852"/>
      <c r="EQ178" s="852"/>
      <c r="ER178" s="852"/>
      <c r="ES178" s="368"/>
      <c r="ET178" s="316"/>
      <c r="EU178" s="316"/>
      <c r="EV178" s="369"/>
      <c r="EW178" s="374"/>
    </row>
    <row r="179" spans="1:153" s="124" customFormat="1" ht="12.75" customHeight="1" thickBot="1" x14ac:dyDescent="0.25">
      <c r="A179" s="328"/>
      <c r="B179" s="221"/>
      <c r="C179" s="221"/>
      <c r="D179" s="221"/>
      <c r="E179" s="221"/>
      <c r="F179" s="221"/>
      <c r="G179" s="221"/>
      <c r="H179" s="221"/>
      <c r="I179" s="221"/>
      <c r="J179" s="221"/>
      <c r="K179" s="221"/>
      <c r="L179" s="221"/>
      <c r="M179" s="221"/>
      <c r="N179" s="221"/>
      <c r="O179" s="221"/>
      <c r="P179" s="257"/>
      <c r="Q179" s="374"/>
      <c r="R179" s="851"/>
      <c r="S179" s="852"/>
      <c r="T179" s="852"/>
      <c r="U179" s="853"/>
      <c r="V179" s="851"/>
      <c r="W179" s="852"/>
      <c r="X179" s="852"/>
      <c r="Y179" s="853"/>
      <c r="Z179" s="854">
        <f t="shared" si="0"/>
        <v>0</v>
      </c>
      <c r="AA179" s="852"/>
      <c r="AB179" s="852"/>
      <c r="AC179" s="853"/>
      <c r="AD179" s="365"/>
      <c r="AE179" s="317"/>
      <c r="AF179" s="317"/>
      <c r="AG179" s="347"/>
      <c r="AH179" s="374"/>
      <c r="AI179" s="851"/>
      <c r="AJ179" s="852"/>
      <c r="AK179" s="852"/>
      <c r="AL179" s="853"/>
      <c r="AM179" s="851"/>
      <c r="AN179" s="852"/>
      <c r="AO179" s="852"/>
      <c r="AP179" s="853"/>
      <c r="AQ179" s="854">
        <f t="shared" si="16"/>
        <v>0</v>
      </c>
      <c r="AR179" s="852"/>
      <c r="AS179" s="852"/>
      <c r="AT179" s="853"/>
      <c r="AU179" s="365"/>
      <c r="AV179" s="317"/>
      <c r="AW179" s="317"/>
      <c r="AX179" s="347"/>
      <c r="AY179" s="374"/>
      <c r="AZ179" s="328"/>
      <c r="BA179" s="221"/>
      <c r="BB179" s="221"/>
      <c r="BC179" s="221"/>
      <c r="BD179" s="221"/>
      <c r="BE179" s="221"/>
      <c r="BF179" s="221"/>
      <c r="BG179" s="221"/>
      <c r="BH179" s="221"/>
      <c r="BI179" s="221"/>
      <c r="BJ179" s="221"/>
      <c r="BK179" s="221"/>
      <c r="BL179" s="221"/>
      <c r="BM179" s="221"/>
      <c r="BN179" s="221"/>
      <c r="BO179" s="257"/>
      <c r="BP179" s="374"/>
      <c r="BQ179" s="851"/>
      <c r="BR179" s="852"/>
      <c r="BS179" s="852"/>
      <c r="BT179" s="853"/>
      <c r="BU179" s="851"/>
      <c r="BV179" s="852"/>
      <c r="BW179" s="852"/>
      <c r="BX179" s="853"/>
      <c r="BY179" s="854" t="e">
        <f t="shared" si="17"/>
        <v>#DIV/0!</v>
      </c>
      <c r="BZ179" s="852"/>
      <c r="CA179" s="852"/>
      <c r="CB179" s="852"/>
      <c r="CC179" s="368"/>
      <c r="CD179" s="316"/>
      <c r="CE179" s="316"/>
      <c r="CF179" s="369"/>
      <c r="CG179" s="374"/>
      <c r="CH179" s="851"/>
      <c r="CI179" s="852"/>
      <c r="CJ179" s="852"/>
      <c r="CK179" s="853"/>
      <c r="CL179" s="851"/>
      <c r="CM179" s="852"/>
      <c r="CN179" s="852"/>
      <c r="CO179" s="853"/>
      <c r="CP179" s="854" t="e">
        <f t="shared" si="18"/>
        <v>#DIV/0!</v>
      </c>
      <c r="CQ179" s="852"/>
      <c r="CR179" s="852"/>
      <c r="CS179" s="852"/>
      <c r="CT179" s="368"/>
      <c r="CU179" s="316"/>
      <c r="CV179" s="316"/>
      <c r="CW179" s="369"/>
      <c r="CX179" s="374"/>
      <c r="CY179" s="328"/>
      <c r="CZ179" s="221"/>
      <c r="DA179" s="221"/>
      <c r="DB179" s="221"/>
      <c r="DC179" s="221"/>
      <c r="DD179" s="221"/>
      <c r="DE179" s="221"/>
      <c r="DF179" s="221"/>
      <c r="DG179" s="221"/>
      <c r="DH179" s="221"/>
      <c r="DI179" s="221"/>
      <c r="DJ179" s="221"/>
      <c r="DK179" s="221"/>
      <c r="DL179" s="221"/>
      <c r="DM179" s="221"/>
      <c r="DN179" s="257"/>
      <c r="DO179" s="374"/>
      <c r="DP179" s="851"/>
      <c r="DQ179" s="852"/>
      <c r="DR179" s="852"/>
      <c r="DS179" s="853"/>
      <c r="DT179" s="851"/>
      <c r="DU179" s="852"/>
      <c r="DV179" s="852"/>
      <c r="DW179" s="853"/>
      <c r="DX179" s="854" t="e">
        <f t="shared" si="19"/>
        <v>#DIV/0!</v>
      </c>
      <c r="DY179" s="852"/>
      <c r="DZ179" s="852"/>
      <c r="EA179" s="852"/>
      <c r="EB179" s="368"/>
      <c r="EC179" s="316"/>
      <c r="ED179" s="316"/>
      <c r="EE179" s="369"/>
      <c r="EF179" s="374"/>
      <c r="EG179" s="851"/>
      <c r="EH179" s="852"/>
      <c r="EI179" s="852"/>
      <c r="EJ179" s="853"/>
      <c r="EK179" s="851"/>
      <c r="EL179" s="852"/>
      <c r="EM179" s="852"/>
      <c r="EN179" s="853"/>
      <c r="EO179" s="854" t="e">
        <f t="shared" si="20"/>
        <v>#DIV/0!</v>
      </c>
      <c r="EP179" s="852"/>
      <c r="EQ179" s="852"/>
      <c r="ER179" s="852"/>
      <c r="ES179" s="368"/>
      <c r="ET179" s="316"/>
      <c r="EU179" s="316"/>
      <c r="EV179" s="369"/>
      <c r="EW179" s="374"/>
    </row>
    <row r="180" spans="1:153" s="124" customFormat="1" ht="12.75" customHeight="1" thickBot="1" x14ac:dyDescent="0.25">
      <c r="A180" s="328"/>
      <c r="B180" s="221"/>
      <c r="C180" s="221"/>
      <c r="D180" s="221"/>
      <c r="E180" s="221"/>
      <c r="F180" s="221"/>
      <c r="G180" s="221"/>
      <c r="H180" s="221"/>
      <c r="I180" s="221"/>
      <c r="J180" s="221"/>
      <c r="K180" s="221"/>
      <c r="L180" s="221"/>
      <c r="M180" s="221"/>
      <c r="N180" s="221"/>
      <c r="O180" s="221"/>
      <c r="P180" s="257"/>
      <c r="Q180" s="374"/>
      <c r="R180" s="851"/>
      <c r="S180" s="852"/>
      <c r="T180" s="852"/>
      <c r="U180" s="853"/>
      <c r="V180" s="851"/>
      <c r="W180" s="852"/>
      <c r="X180" s="852"/>
      <c r="Y180" s="853"/>
      <c r="Z180" s="854">
        <f t="shared" si="0"/>
        <v>0</v>
      </c>
      <c r="AA180" s="852"/>
      <c r="AB180" s="852"/>
      <c r="AC180" s="853"/>
      <c r="AD180" s="365"/>
      <c r="AE180" s="317"/>
      <c r="AF180" s="317"/>
      <c r="AG180" s="347"/>
      <c r="AH180" s="374"/>
      <c r="AI180" s="851"/>
      <c r="AJ180" s="852"/>
      <c r="AK180" s="852"/>
      <c r="AL180" s="853"/>
      <c r="AM180" s="851"/>
      <c r="AN180" s="852"/>
      <c r="AO180" s="852"/>
      <c r="AP180" s="853"/>
      <c r="AQ180" s="854">
        <f t="shared" si="16"/>
        <v>0</v>
      </c>
      <c r="AR180" s="852"/>
      <c r="AS180" s="852"/>
      <c r="AT180" s="853"/>
      <c r="AU180" s="365"/>
      <c r="AV180" s="317"/>
      <c r="AW180" s="317"/>
      <c r="AX180" s="347"/>
      <c r="AY180" s="374"/>
      <c r="AZ180" s="328"/>
      <c r="BA180" s="221"/>
      <c r="BB180" s="221"/>
      <c r="BC180" s="221"/>
      <c r="BD180" s="221"/>
      <c r="BE180" s="221"/>
      <c r="BF180" s="221"/>
      <c r="BG180" s="221"/>
      <c r="BH180" s="221"/>
      <c r="BI180" s="221"/>
      <c r="BJ180" s="221"/>
      <c r="BK180" s="221"/>
      <c r="BL180" s="221"/>
      <c r="BM180" s="221"/>
      <c r="BN180" s="221"/>
      <c r="BO180" s="257"/>
      <c r="BP180" s="374"/>
      <c r="BQ180" s="851"/>
      <c r="BR180" s="852"/>
      <c r="BS180" s="852"/>
      <c r="BT180" s="853"/>
      <c r="BU180" s="851"/>
      <c r="BV180" s="852"/>
      <c r="BW180" s="852"/>
      <c r="BX180" s="853"/>
      <c r="BY180" s="854" t="e">
        <f t="shared" si="17"/>
        <v>#DIV/0!</v>
      </c>
      <c r="BZ180" s="852"/>
      <c r="CA180" s="852"/>
      <c r="CB180" s="852"/>
      <c r="CC180" s="368"/>
      <c r="CD180" s="316"/>
      <c r="CE180" s="316"/>
      <c r="CF180" s="369"/>
      <c r="CG180" s="374"/>
      <c r="CH180" s="851"/>
      <c r="CI180" s="852"/>
      <c r="CJ180" s="852"/>
      <c r="CK180" s="853"/>
      <c r="CL180" s="851"/>
      <c r="CM180" s="852"/>
      <c r="CN180" s="852"/>
      <c r="CO180" s="853"/>
      <c r="CP180" s="854" t="e">
        <f t="shared" si="18"/>
        <v>#DIV/0!</v>
      </c>
      <c r="CQ180" s="852"/>
      <c r="CR180" s="852"/>
      <c r="CS180" s="852"/>
      <c r="CT180" s="368"/>
      <c r="CU180" s="316"/>
      <c r="CV180" s="316"/>
      <c r="CW180" s="369"/>
      <c r="CX180" s="374"/>
      <c r="CY180" s="328"/>
      <c r="CZ180" s="221"/>
      <c r="DA180" s="221"/>
      <c r="DB180" s="221"/>
      <c r="DC180" s="221"/>
      <c r="DD180" s="221"/>
      <c r="DE180" s="221"/>
      <c r="DF180" s="221"/>
      <c r="DG180" s="221"/>
      <c r="DH180" s="221"/>
      <c r="DI180" s="221"/>
      <c r="DJ180" s="221"/>
      <c r="DK180" s="221"/>
      <c r="DL180" s="221"/>
      <c r="DM180" s="221"/>
      <c r="DN180" s="257"/>
      <c r="DO180" s="374"/>
      <c r="DP180" s="851"/>
      <c r="DQ180" s="852"/>
      <c r="DR180" s="852"/>
      <c r="DS180" s="853"/>
      <c r="DT180" s="851"/>
      <c r="DU180" s="852"/>
      <c r="DV180" s="852"/>
      <c r="DW180" s="853"/>
      <c r="DX180" s="854" t="e">
        <f t="shared" si="19"/>
        <v>#DIV/0!</v>
      </c>
      <c r="DY180" s="852"/>
      <c r="DZ180" s="852"/>
      <c r="EA180" s="852"/>
      <c r="EB180" s="368"/>
      <c r="EC180" s="316"/>
      <c r="ED180" s="316"/>
      <c r="EE180" s="369"/>
      <c r="EF180" s="374"/>
      <c r="EG180" s="851"/>
      <c r="EH180" s="852"/>
      <c r="EI180" s="852"/>
      <c r="EJ180" s="853"/>
      <c r="EK180" s="851"/>
      <c r="EL180" s="852"/>
      <c r="EM180" s="852"/>
      <c r="EN180" s="853"/>
      <c r="EO180" s="854" t="e">
        <f t="shared" si="20"/>
        <v>#DIV/0!</v>
      </c>
      <c r="EP180" s="852"/>
      <c r="EQ180" s="852"/>
      <c r="ER180" s="852"/>
      <c r="ES180" s="368"/>
      <c r="ET180" s="316"/>
      <c r="EU180" s="316"/>
      <c r="EV180" s="369"/>
      <c r="EW180" s="374"/>
    </row>
    <row r="181" spans="1:153" s="124" customFormat="1" ht="12.75" customHeight="1" thickBot="1" x14ac:dyDescent="0.25">
      <c r="A181" s="328"/>
      <c r="B181" s="221"/>
      <c r="C181" s="221"/>
      <c r="D181" s="221"/>
      <c r="E181" s="221"/>
      <c r="F181" s="221"/>
      <c r="G181" s="221"/>
      <c r="H181" s="221"/>
      <c r="I181" s="221"/>
      <c r="J181" s="221"/>
      <c r="K181" s="221"/>
      <c r="L181" s="221"/>
      <c r="M181" s="221"/>
      <c r="N181" s="221"/>
      <c r="O181" s="221"/>
      <c r="P181" s="257"/>
      <c r="Q181" s="374"/>
      <c r="R181" s="851"/>
      <c r="S181" s="852"/>
      <c r="T181" s="852"/>
      <c r="U181" s="853"/>
      <c r="V181" s="851"/>
      <c r="W181" s="852"/>
      <c r="X181" s="852"/>
      <c r="Y181" s="853"/>
      <c r="Z181" s="854">
        <f t="shared" si="0"/>
        <v>0</v>
      </c>
      <c r="AA181" s="852"/>
      <c r="AB181" s="852"/>
      <c r="AC181" s="853"/>
      <c r="AD181" s="365"/>
      <c r="AE181" s="317"/>
      <c r="AF181" s="317"/>
      <c r="AG181" s="347"/>
      <c r="AH181" s="374"/>
      <c r="AI181" s="851"/>
      <c r="AJ181" s="852"/>
      <c r="AK181" s="852"/>
      <c r="AL181" s="853"/>
      <c r="AM181" s="851"/>
      <c r="AN181" s="852"/>
      <c r="AO181" s="852"/>
      <c r="AP181" s="853"/>
      <c r="AQ181" s="854">
        <f t="shared" si="16"/>
        <v>0</v>
      </c>
      <c r="AR181" s="852"/>
      <c r="AS181" s="852"/>
      <c r="AT181" s="853"/>
      <c r="AU181" s="365"/>
      <c r="AV181" s="317"/>
      <c r="AW181" s="317"/>
      <c r="AX181" s="347"/>
      <c r="AY181" s="374"/>
      <c r="AZ181" s="328"/>
      <c r="BA181" s="221"/>
      <c r="BB181" s="221"/>
      <c r="BC181" s="221"/>
      <c r="BD181" s="221"/>
      <c r="BE181" s="221"/>
      <c r="BF181" s="221"/>
      <c r="BG181" s="221"/>
      <c r="BH181" s="221"/>
      <c r="BI181" s="221"/>
      <c r="BJ181" s="221"/>
      <c r="BK181" s="221"/>
      <c r="BL181" s="221"/>
      <c r="BM181" s="221"/>
      <c r="BN181" s="221"/>
      <c r="BO181" s="257"/>
      <c r="BP181" s="374"/>
      <c r="BQ181" s="851"/>
      <c r="BR181" s="852"/>
      <c r="BS181" s="852"/>
      <c r="BT181" s="853"/>
      <c r="BU181" s="851"/>
      <c r="BV181" s="852"/>
      <c r="BW181" s="852"/>
      <c r="BX181" s="853"/>
      <c r="BY181" s="854" t="e">
        <f t="shared" si="17"/>
        <v>#DIV/0!</v>
      </c>
      <c r="BZ181" s="852"/>
      <c r="CA181" s="852"/>
      <c r="CB181" s="852"/>
      <c r="CC181" s="368"/>
      <c r="CD181" s="316"/>
      <c r="CE181" s="316"/>
      <c r="CF181" s="369"/>
      <c r="CG181" s="374"/>
      <c r="CH181" s="851"/>
      <c r="CI181" s="852"/>
      <c r="CJ181" s="852"/>
      <c r="CK181" s="853"/>
      <c r="CL181" s="851"/>
      <c r="CM181" s="852"/>
      <c r="CN181" s="852"/>
      <c r="CO181" s="853"/>
      <c r="CP181" s="854" t="e">
        <f t="shared" si="18"/>
        <v>#DIV/0!</v>
      </c>
      <c r="CQ181" s="852"/>
      <c r="CR181" s="852"/>
      <c r="CS181" s="852"/>
      <c r="CT181" s="368"/>
      <c r="CU181" s="316"/>
      <c r="CV181" s="316"/>
      <c r="CW181" s="369"/>
      <c r="CX181" s="374"/>
      <c r="CY181" s="328"/>
      <c r="CZ181" s="221"/>
      <c r="DA181" s="221"/>
      <c r="DB181" s="221"/>
      <c r="DC181" s="221"/>
      <c r="DD181" s="221"/>
      <c r="DE181" s="221"/>
      <c r="DF181" s="221"/>
      <c r="DG181" s="221"/>
      <c r="DH181" s="221"/>
      <c r="DI181" s="221"/>
      <c r="DJ181" s="221"/>
      <c r="DK181" s="221"/>
      <c r="DL181" s="221"/>
      <c r="DM181" s="221"/>
      <c r="DN181" s="257"/>
      <c r="DO181" s="374"/>
      <c r="DP181" s="851"/>
      <c r="DQ181" s="852"/>
      <c r="DR181" s="852"/>
      <c r="DS181" s="853"/>
      <c r="DT181" s="851"/>
      <c r="DU181" s="852"/>
      <c r="DV181" s="852"/>
      <c r="DW181" s="853"/>
      <c r="DX181" s="854" t="e">
        <f t="shared" si="19"/>
        <v>#DIV/0!</v>
      </c>
      <c r="DY181" s="852"/>
      <c r="DZ181" s="852"/>
      <c r="EA181" s="852"/>
      <c r="EB181" s="368"/>
      <c r="EC181" s="316"/>
      <c r="ED181" s="316"/>
      <c r="EE181" s="369"/>
      <c r="EF181" s="374"/>
      <c r="EG181" s="851"/>
      <c r="EH181" s="852"/>
      <c r="EI181" s="852"/>
      <c r="EJ181" s="853"/>
      <c r="EK181" s="851"/>
      <c r="EL181" s="852"/>
      <c r="EM181" s="852"/>
      <c r="EN181" s="853"/>
      <c r="EO181" s="854" t="e">
        <f t="shared" si="20"/>
        <v>#DIV/0!</v>
      </c>
      <c r="EP181" s="852"/>
      <c r="EQ181" s="852"/>
      <c r="ER181" s="852"/>
      <c r="ES181" s="368"/>
      <c r="ET181" s="316"/>
      <c r="EU181" s="316"/>
      <c r="EV181" s="369"/>
      <c r="EW181" s="374"/>
    </row>
    <row r="182" spans="1:153" s="124" customFormat="1" ht="12.75" customHeight="1" thickBot="1" x14ac:dyDescent="0.25">
      <c r="A182" s="328"/>
      <c r="B182" s="221"/>
      <c r="C182" s="221"/>
      <c r="D182" s="221"/>
      <c r="E182" s="221"/>
      <c r="F182" s="221"/>
      <c r="G182" s="221"/>
      <c r="H182" s="221"/>
      <c r="I182" s="221"/>
      <c r="J182" s="221"/>
      <c r="K182" s="221"/>
      <c r="L182" s="221"/>
      <c r="M182" s="221"/>
      <c r="N182" s="221"/>
      <c r="O182" s="221"/>
      <c r="P182" s="257"/>
      <c r="Q182" s="374"/>
      <c r="R182" s="851"/>
      <c r="S182" s="852"/>
      <c r="T182" s="852"/>
      <c r="U182" s="853"/>
      <c r="V182" s="851"/>
      <c r="W182" s="852"/>
      <c r="X182" s="852"/>
      <c r="Y182" s="853"/>
      <c r="Z182" s="854">
        <f t="shared" si="0"/>
        <v>0</v>
      </c>
      <c r="AA182" s="852"/>
      <c r="AB182" s="852"/>
      <c r="AC182" s="853"/>
      <c r="AD182" s="365"/>
      <c r="AE182" s="317"/>
      <c r="AF182" s="317"/>
      <c r="AG182" s="347"/>
      <c r="AH182" s="374"/>
      <c r="AI182" s="851"/>
      <c r="AJ182" s="852"/>
      <c r="AK182" s="852"/>
      <c r="AL182" s="853"/>
      <c r="AM182" s="851"/>
      <c r="AN182" s="852"/>
      <c r="AO182" s="852"/>
      <c r="AP182" s="853"/>
      <c r="AQ182" s="854">
        <f t="shared" si="16"/>
        <v>0</v>
      </c>
      <c r="AR182" s="852"/>
      <c r="AS182" s="852"/>
      <c r="AT182" s="853"/>
      <c r="AU182" s="365"/>
      <c r="AV182" s="317"/>
      <c r="AW182" s="317"/>
      <c r="AX182" s="347"/>
      <c r="AY182" s="374"/>
      <c r="AZ182" s="328"/>
      <c r="BA182" s="221"/>
      <c r="BB182" s="221"/>
      <c r="BC182" s="221"/>
      <c r="BD182" s="221"/>
      <c r="BE182" s="221"/>
      <c r="BF182" s="221"/>
      <c r="BG182" s="221"/>
      <c r="BH182" s="221"/>
      <c r="BI182" s="221"/>
      <c r="BJ182" s="221"/>
      <c r="BK182" s="221"/>
      <c r="BL182" s="221"/>
      <c r="BM182" s="221"/>
      <c r="BN182" s="221"/>
      <c r="BO182" s="257"/>
      <c r="BP182" s="374"/>
      <c r="BQ182" s="851"/>
      <c r="BR182" s="852"/>
      <c r="BS182" s="852"/>
      <c r="BT182" s="853"/>
      <c r="BU182" s="851"/>
      <c r="BV182" s="852"/>
      <c r="BW182" s="852"/>
      <c r="BX182" s="853"/>
      <c r="BY182" s="854" t="e">
        <f t="shared" si="17"/>
        <v>#DIV/0!</v>
      </c>
      <c r="BZ182" s="852"/>
      <c r="CA182" s="852"/>
      <c r="CB182" s="852"/>
      <c r="CC182" s="368"/>
      <c r="CD182" s="316"/>
      <c r="CE182" s="316"/>
      <c r="CF182" s="369"/>
      <c r="CG182" s="374"/>
      <c r="CH182" s="851"/>
      <c r="CI182" s="852"/>
      <c r="CJ182" s="852"/>
      <c r="CK182" s="853"/>
      <c r="CL182" s="851"/>
      <c r="CM182" s="852"/>
      <c r="CN182" s="852"/>
      <c r="CO182" s="853"/>
      <c r="CP182" s="854" t="e">
        <f t="shared" si="18"/>
        <v>#DIV/0!</v>
      </c>
      <c r="CQ182" s="852"/>
      <c r="CR182" s="852"/>
      <c r="CS182" s="852"/>
      <c r="CT182" s="368"/>
      <c r="CU182" s="316"/>
      <c r="CV182" s="316"/>
      <c r="CW182" s="369"/>
      <c r="CX182" s="374"/>
      <c r="CY182" s="328"/>
      <c r="CZ182" s="221"/>
      <c r="DA182" s="221"/>
      <c r="DB182" s="221"/>
      <c r="DC182" s="221"/>
      <c r="DD182" s="221"/>
      <c r="DE182" s="221"/>
      <c r="DF182" s="221"/>
      <c r="DG182" s="221"/>
      <c r="DH182" s="221"/>
      <c r="DI182" s="221"/>
      <c r="DJ182" s="221"/>
      <c r="DK182" s="221"/>
      <c r="DL182" s="221"/>
      <c r="DM182" s="221"/>
      <c r="DN182" s="257"/>
      <c r="DO182" s="374"/>
      <c r="DP182" s="851"/>
      <c r="DQ182" s="852"/>
      <c r="DR182" s="852"/>
      <c r="DS182" s="853"/>
      <c r="DT182" s="851"/>
      <c r="DU182" s="852"/>
      <c r="DV182" s="852"/>
      <c r="DW182" s="853"/>
      <c r="DX182" s="854" t="e">
        <f t="shared" si="19"/>
        <v>#DIV/0!</v>
      </c>
      <c r="DY182" s="852"/>
      <c r="DZ182" s="852"/>
      <c r="EA182" s="852"/>
      <c r="EB182" s="368"/>
      <c r="EC182" s="316"/>
      <c r="ED182" s="316"/>
      <c r="EE182" s="369"/>
      <c r="EF182" s="374"/>
      <c r="EG182" s="851"/>
      <c r="EH182" s="852"/>
      <c r="EI182" s="852"/>
      <c r="EJ182" s="853"/>
      <c r="EK182" s="851"/>
      <c r="EL182" s="852"/>
      <c r="EM182" s="852"/>
      <c r="EN182" s="853"/>
      <c r="EO182" s="854" t="e">
        <f t="shared" si="20"/>
        <v>#DIV/0!</v>
      </c>
      <c r="EP182" s="852"/>
      <c r="EQ182" s="852"/>
      <c r="ER182" s="852"/>
      <c r="ES182" s="368"/>
      <c r="ET182" s="316"/>
      <c r="EU182" s="316"/>
      <c r="EV182" s="369"/>
      <c r="EW182" s="374"/>
    </row>
    <row r="183" spans="1:153" s="124" customFormat="1" ht="12.75" customHeight="1" thickBot="1" x14ac:dyDescent="0.25">
      <c r="A183" s="328"/>
      <c r="B183" s="221"/>
      <c r="C183" s="221"/>
      <c r="D183" s="221"/>
      <c r="E183" s="221"/>
      <c r="F183" s="221"/>
      <c r="G183" s="221"/>
      <c r="H183" s="221"/>
      <c r="I183" s="221"/>
      <c r="J183" s="221"/>
      <c r="K183" s="221"/>
      <c r="L183" s="221"/>
      <c r="M183" s="221"/>
      <c r="N183" s="221"/>
      <c r="O183" s="221"/>
      <c r="P183" s="257"/>
      <c r="Q183" s="374"/>
      <c r="R183" s="851"/>
      <c r="S183" s="852"/>
      <c r="T183" s="852"/>
      <c r="U183" s="853"/>
      <c r="V183" s="851"/>
      <c r="W183" s="852"/>
      <c r="X183" s="852"/>
      <c r="Y183" s="853"/>
      <c r="Z183" s="854">
        <f t="shared" si="0"/>
        <v>0</v>
      </c>
      <c r="AA183" s="852"/>
      <c r="AB183" s="852"/>
      <c r="AC183" s="853"/>
      <c r="AD183" s="365"/>
      <c r="AE183" s="317"/>
      <c r="AF183" s="317"/>
      <c r="AG183" s="347"/>
      <c r="AH183" s="374"/>
      <c r="AI183" s="851"/>
      <c r="AJ183" s="852"/>
      <c r="AK183" s="852"/>
      <c r="AL183" s="853"/>
      <c r="AM183" s="851"/>
      <c r="AN183" s="852"/>
      <c r="AO183" s="852"/>
      <c r="AP183" s="853"/>
      <c r="AQ183" s="854">
        <f t="shared" si="16"/>
        <v>0</v>
      </c>
      <c r="AR183" s="852"/>
      <c r="AS183" s="852"/>
      <c r="AT183" s="853"/>
      <c r="AU183" s="365"/>
      <c r="AV183" s="317"/>
      <c r="AW183" s="317"/>
      <c r="AX183" s="347"/>
      <c r="AY183" s="374"/>
      <c r="AZ183" s="328"/>
      <c r="BA183" s="221"/>
      <c r="BB183" s="221"/>
      <c r="BC183" s="221"/>
      <c r="BD183" s="221"/>
      <c r="BE183" s="221"/>
      <c r="BF183" s="221"/>
      <c r="BG183" s="221"/>
      <c r="BH183" s="221"/>
      <c r="BI183" s="221"/>
      <c r="BJ183" s="221"/>
      <c r="BK183" s="221"/>
      <c r="BL183" s="221"/>
      <c r="BM183" s="221"/>
      <c r="BN183" s="221"/>
      <c r="BO183" s="257"/>
      <c r="BP183" s="374"/>
      <c r="BQ183" s="851"/>
      <c r="BR183" s="852"/>
      <c r="BS183" s="852"/>
      <c r="BT183" s="853"/>
      <c r="BU183" s="851"/>
      <c r="BV183" s="852"/>
      <c r="BW183" s="852"/>
      <c r="BX183" s="853"/>
      <c r="BY183" s="854" t="e">
        <f t="shared" si="17"/>
        <v>#DIV/0!</v>
      </c>
      <c r="BZ183" s="852"/>
      <c r="CA183" s="852"/>
      <c r="CB183" s="852"/>
      <c r="CC183" s="368"/>
      <c r="CD183" s="316"/>
      <c r="CE183" s="316"/>
      <c r="CF183" s="369"/>
      <c r="CG183" s="374"/>
      <c r="CH183" s="851"/>
      <c r="CI183" s="852"/>
      <c r="CJ183" s="852"/>
      <c r="CK183" s="853"/>
      <c r="CL183" s="851"/>
      <c r="CM183" s="852"/>
      <c r="CN183" s="852"/>
      <c r="CO183" s="853"/>
      <c r="CP183" s="854" t="e">
        <f t="shared" si="18"/>
        <v>#DIV/0!</v>
      </c>
      <c r="CQ183" s="852"/>
      <c r="CR183" s="852"/>
      <c r="CS183" s="852"/>
      <c r="CT183" s="368"/>
      <c r="CU183" s="316"/>
      <c r="CV183" s="316"/>
      <c r="CW183" s="369"/>
      <c r="CX183" s="374"/>
      <c r="CY183" s="328"/>
      <c r="CZ183" s="221"/>
      <c r="DA183" s="221"/>
      <c r="DB183" s="221"/>
      <c r="DC183" s="221"/>
      <c r="DD183" s="221"/>
      <c r="DE183" s="221"/>
      <c r="DF183" s="221"/>
      <c r="DG183" s="221"/>
      <c r="DH183" s="221"/>
      <c r="DI183" s="221"/>
      <c r="DJ183" s="221"/>
      <c r="DK183" s="221"/>
      <c r="DL183" s="221"/>
      <c r="DM183" s="221"/>
      <c r="DN183" s="257"/>
      <c r="DO183" s="374"/>
      <c r="DP183" s="851"/>
      <c r="DQ183" s="852"/>
      <c r="DR183" s="852"/>
      <c r="DS183" s="853"/>
      <c r="DT183" s="851"/>
      <c r="DU183" s="852"/>
      <c r="DV183" s="852"/>
      <c r="DW183" s="853"/>
      <c r="DX183" s="854" t="e">
        <f t="shared" si="19"/>
        <v>#DIV/0!</v>
      </c>
      <c r="DY183" s="852"/>
      <c r="DZ183" s="852"/>
      <c r="EA183" s="852"/>
      <c r="EB183" s="368"/>
      <c r="EC183" s="316"/>
      <c r="ED183" s="316"/>
      <c r="EE183" s="369"/>
      <c r="EF183" s="374"/>
      <c r="EG183" s="851"/>
      <c r="EH183" s="852"/>
      <c r="EI183" s="852"/>
      <c r="EJ183" s="853"/>
      <c r="EK183" s="851"/>
      <c r="EL183" s="852"/>
      <c r="EM183" s="852"/>
      <c r="EN183" s="853"/>
      <c r="EO183" s="854" t="e">
        <f t="shared" si="20"/>
        <v>#DIV/0!</v>
      </c>
      <c r="EP183" s="852"/>
      <c r="EQ183" s="852"/>
      <c r="ER183" s="852"/>
      <c r="ES183" s="368"/>
      <c r="ET183" s="316"/>
      <c r="EU183" s="316"/>
      <c r="EV183" s="369"/>
      <c r="EW183" s="374"/>
    </row>
    <row r="184" spans="1:153" s="124" customFormat="1" ht="12.75" customHeight="1" thickBot="1" x14ac:dyDescent="0.25">
      <c r="A184" s="328"/>
      <c r="B184" s="221"/>
      <c r="C184" s="221"/>
      <c r="D184" s="221"/>
      <c r="E184" s="221"/>
      <c r="F184" s="221"/>
      <c r="G184" s="221"/>
      <c r="H184" s="221"/>
      <c r="I184" s="221"/>
      <c r="J184" s="221"/>
      <c r="K184" s="221"/>
      <c r="L184" s="221"/>
      <c r="M184" s="221"/>
      <c r="N184" s="221"/>
      <c r="O184" s="221"/>
      <c r="P184" s="257"/>
      <c r="Q184" s="374"/>
      <c r="R184" s="851"/>
      <c r="S184" s="852"/>
      <c r="T184" s="852"/>
      <c r="U184" s="853"/>
      <c r="V184" s="851"/>
      <c r="W184" s="852"/>
      <c r="X184" s="852"/>
      <c r="Y184" s="853"/>
      <c r="Z184" s="854">
        <f t="shared" si="0"/>
        <v>0</v>
      </c>
      <c r="AA184" s="852"/>
      <c r="AB184" s="852"/>
      <c r="AC184" s="853"/>
      <c r="AD184" s="365"/>
      <c r="AE184" s="317"/>
      <c r="AF184" s="317"/>
      <c r="AG184" s="347"/>
      <c r="AH184" s="374"/>
      <c r="AI184" s="851"/>
      <c r="AJ184" s="852"/>
      <c r="AK184" s="852"/>
      <c r="AL184" s="853"/>
      <c r="AM184" s="851"/>
      <c r="AN184" s="852"/>
      <c r="AO184" s="852"/>
      <c r="AP184" s="853"/>
      <c r="AQ184" s="854">
        <f t="shared" si="16"/>
        <v>0</v>
      </c>
      <c r="AR184" s="852"/>
      <c r="AS184" s="852"/>
      <c r="AT184" s="853"/>
      <c r="AU184" s="365"/>
      <c r="AV184" s="317"/>
      <c r="AW184" s="317"/>
      <c r="AX184" s="347"/>
      <c r="AY184" s="374"/>
      <c r="AZ184" s="328"/>
      <c r="BA184" s="221"/>
      <c r="BB184" s="221"/>
      <c r="BC184" s="221"/>
      <c r="BD184" s="221"/>
      <c r="BE184" s="221"/>
      <c r="BF184" s="221"/>
      <c r="BG184" s="221"/>
      <c r="BH184" s="221"/>
      <c r="BI184" s="221"/>
      <c r="BJ184" s="221"/>
      <c r="BK184" s="221"/>
      <c r="BL184" s="221"/>
      <c r="BM184" s="221"/>
      <c r="BN184" s="221"/>
      <c r="BO184" s="257"/>
      <c r="BP184" s="374"/>
      <c r="BQ184" s="851"/>
      <c r="BR184" s="852"/>
      <c r="BS184" s="852"/>
      <c r="BT184" s="853"/>
      <c r="BU184" s="851"/>
      <c r="BV184" s="852"/>
      <c r="BW184" s="852"/>
      <c r="BX184" s="853"/>
      <c r="BY184" s="854" t="e">
        <f t="shared" si="17"/>
        <v>#DIV/0!</v>
      </c>
      <c r="BZ184" s="852"/>
      <c r="CA184" s="852"/>
      <c r="CB184" s="852"/>
      <c r="CC184" s="368"/>
      <c r="CD184" s="316"/>
      <c r="CE184" s="316"/>
      <c r="CF184" s="369"/>
      <c r="CG184" s="374"/>
      <c r="CH184" s="851"/>
      <c r="CI184" s="852"/>
      <c r="CJ184" s="852"/>
      <c r="CK184" s="853"/>
      <c r="CL184" s="851"/>
      <c r="CM184" s="852"/>
      <c r="CN184" s="852"/>
      <c r="CO184" s="853"/>
      <c r="CP184" s="854" t="e">
        <f t="shared" si="18"/>
        <v>#DIV/0!</v>
      </c>
      <c r="CQ184" s="852"/>
      <c r="CR184" s="852"/>
      <c r="CS184" s="852"/>
      <c r="CT184" s="368"/>
      <c r="CU184" s="316"/>
      <c r="CV184" s="316"/>
      <c r="CW184" s="369"/>
      <c r="CX184" s="374"/>
      <c r="CY184" s="328"/>
      <c r="CZ184" s="221"/>
      <c r="DA184" s="221"/>
      <c r="DB184" s="221"/>
      <c r="DC184" s="221"/>
      <c r="DD184" s="221"/>
      <c r="DE184" s="221"/>
      <c r="DF184" s="221"/>
      <c r="DG184" s="221"/>
      <c r="DH184" s="221"/>
      <c r="DI184" s="221"/>
      <c r="DJ184" s="221"/>
      <c r="DK184" s="221"/>
      <c r="DL184" s="221"/>
      <c r="DM184" s="221"/>
      <c r="DN184" s="257"/>
      <c r="DO184" s="374"/>
      <c r="DP184" s="851"/>
      <c r="DQ184" s="852"/>
      <c r="DR184" s="852"/>
      <c r="DS184" s="853"/>
      <c r="DT184" s="851"/>
      <c r="DU184" s="852"/>
      <c r="DV184" s="852"/>
      <c r="DW184" s="853"/>
      <c r="DX184" s="854" t="e">
        <f t="shared" si="19"/>
        <v>#DIV/0!</v>
      </c>
      <c r="DY184" s="852"/>
      <c r="DZ184" s="852"/>
      <c r="EA184" s="852"/>
      <c r="EB184" s="368"/>
      <c r="EC184" s="316"/>
      <c r="ED184" s="316"/>
      <c r="EE184" s="369"/>
      <c r="EF184" s="374"/>
      <c r="EG184" s="851"/>
      <c r="EH184" s="852"/>
      <c r="EI184" s="852"/>
      <c r="EJ184" s="853"/>
      <c r="EK184" s="851"/>
      <c r="EL184" s="852"/>
      <c r="EM184" s="852"/>
      <c r="EN184" s="853"/>
      <c r="EO184" s="854" t="e">
        <f t="shared" si="20"/>
        <v>#DIV/0!</v>
      </c>
      <c r="EP184" s="852"/>
      <c r="EQ184" s="852"/>
      <c r="ER184" s="852"/>
      <c r="ES184" s="368"/>
      <c r="ET184" s="316"/>
      <c r="EU184" s="316"/>
      <c r="EV184" s="369"/>
      <c r="EW184" s="374"/>
    </row>
    <row r="185" spans="1:153" s="124" customFormat="1" ht="12.75" customHeight="1" thickBot="1" x14ac:dyDescent="0.25">
      <c r="A185" s="328"/>
      <c r="B185" s="221"/>
      <c r="C185" s="221"/>
      <c r="D185" s="221"/>
      <c r="E185" s="221"/>
      <c r="F185" s="221"/>
      <c r="G185" s="221"/>
      <c r="H185" s="221"/>
      <c r="I185" s="221"/>
      <c r="J185" s="221"/>
      <c r="K185" s="221"/>
      <c r="L185" s="221"/>
      <c r="M185" s="221"/>
      <c r="N185" s="221"/>
      <c r="O185" s="221"/>
      <c r="P185" s="257"/>
      <c r="Q185" s="374"/>
      <c r="R185" s="851"/>
      <c r="S185" s="852"/>
      <c r="T185" s="852"/>
      <c r="U185" s="853"/>
      <c r="V185" s="851"/>
      <c r="W185" s="852"/>
      <c r="X185" s="852"/>
      <c r="Y185" s="853"/>
      <c r="Z185" s="854">
        <f t="shared" si="0"/>
        <v>0</v>
      </c>
      <c r="AA185" s="852"/>
      <c r="AB185" s="852"/>
      <c r="AC185" s="853"/>
      <c r="AD185" s="365"/>
      <c r="AE185" s="317"/>
      <c r="AF185" s="317"/>
      <c r="AG185" s="347"/>
      <c r="AH185" s="374"/>
      <c r="AI185" s="851"/>
      <c r="AJ185" s="852"/>
      <c r="AK185" s="852"/>
      <c r="AL185" s="853"/>
      <c r="AM185" s="851"/>
      <c r="AN185" s="852"/>
      <c r="AO185" s="852"/>
      <c r="AP185" s="853"/>
      <c r="AQ185" s="854">
        <f t="shared" si="16"/>
        <v>0</v>
      </c>
      <c r="AR185" s="852"/>
      <c r="AS185" s="852"/>
      <c r="AT185" s="853"/>
      <c r="AU185" s="365"/>
      <c r="AV185" s="317"/>
      <c r="AW185" s="317"/>
      <c r="AX185" s="347"/>
      <c r="AY185" s="374"/>
      <c r="AZ185" s="328"/>
      <c r="BA185" s="221"/>
      <c r="BB185" s="221"/>
      <c r="BC185" s="221"/>
      <c r="BD185" s="221"/>
      <c r="BE185" s="221"/>
      <c r="BF185" s="221"/>
      <c r="BG185" s="221"/>
      <c r="BH185" s="221"/>
      <c r="BI185" s="221"/>
      <c r="BJ185" s="221"/>
      <c r="BK185" s="221"/>
      <c r="BL185" s="221"/>
      <c r="BM185" s="221"/>
      <c r="BN185" s="221"/>
      <c r="BO185" s="257"/>
      <c r="BP185" s="374"/>
      <c r="BQ185" s="851"/>
      <c r="BR185" s="852"/>
      <c r="BS185" s="852"/>
      <c r="BT185" s="853"/>
      <c r="BU185" s="851"/>
      <c r="BV185" s="852"/>
      <c r="BW185" s="852"/>
      <c r="BX185" s="853"/>
      <c r="BY185" s="854" t="e">
        <f t="shared" si="17"/>
        <v>#DIV/0!</v>
      </c>
      <c r="BZ185" s="852"/>
      <c r="CA185" s="852"/>
      <c r="CB185" s="852"/>
      <c r="CC185" s="368"/>
      <c r="CD185" s="316"/>
      <c r="CE185" s="316"/>
      <c r="CF185" s="369"/>
      <c r="CG185" s="374"/>
      <c r="CH185" s="851"/>
      <c r="CI185" s="852"/>
      <c r="CJ185" s="852"/>
      <c r="CK185" s="853"/>
      <c r="CL185" s="851"/>
      <c r="CM185" s="852"/>
      <c r="CN185" s="852"/>
      <c r="CO185" s="853"/>
      <c r="CP185" s="854" t="e">
        <f t="shared" si="18"/>
        <v>#DIV/0!</v>
      </c>
      <c r="CQ185" s="852"/>
      <c r="CR185" s="852"/>
      <c r="CS185" s="852"/>
      <c r="CT185" s="368"/>
      <c r="CU185" s="316"/>
      <c r="CV185" s="316"/>
      <c r="CW185" s="369"/>
      <c r="CX185" s="374"/>
      <c r="CY185" s="328"/>
      <c r="CZ185" s="221"/>
      <c r="DA185" s="221"/>
      <c r="DB185" s="221"/>
      <c r="DC185" s="221"/>
      <c r="DD185" s="221"/>
      <c r="DE185" s="221"/>
      <c r="DF185" s="221"/>
      <c r="DG185" s="221"/>
      <c r="DH185" s="221"/>
      <c r="DI185" s="221"/>
      <c r="DJ185" s="221"/>
      <c r="DK185" s="221"/>
      <c r="DL185" s="221"/>
      <c r="DM185" s="221"/>
      <c r="DN185" s="257"/>
      <c r="DO185" s="374"/>
      <c r="DP185" s="851"/>
      <c r="DQ185" s="852"/>
      <c r="DR185" s="852"/>
      <c r="DS185" s="853"/>
      <c r="DT185" s="851"/>
      <c r="DU185" s="852"/>
      <c r="DV185" s="852"/>
      <c r="DW185" s="853"/>
      <c r="DX185" s="854" t="e">
        <f t="shared" si="19"/>
        <v>#DIV/0!</v>
      </c>
      <c r="DY185" s="852"/>
      <c r="DZ185" s="852"/>
      <c r="EA185" s="852"/>
      <c r="EB185" s="368"/>
      <c r="EC185" s="316"/>
      <c r="ED185" s="316"/>
      <c r="EE185" s="369"/>
      <c r="EF185" s="374"/>
      <c r="EG185" s="851"/>
      <c r="EH185" s="852"/>
      <c r="EI185" s="852"/>
      <c r="EJ185" s="853"/>
      <c r="EK185" s="851"/>
      <c r="EL185" s="852"/>
      <c r="EM185" s="852"/>
      <c r="EN185" s="853"/>
      <c r="EO185" s="854" t="e">
        <f t="shared" si="20"/>
        <v>#DIV/0!</v>
      </c>
      <c r="EP185" s="852"/>
      <c r="EQ185" s="852"/>
      <c r="ER185" s="852"/>
      <c r="ES185" s="368"/>
      <c r="ET185" s="316"/>
      <c r="EU185" s="316"/>
      <c r="EV185" s="369"/>
      <c r="EW185" s="374"/>
    </row>
    <row r="186" spans="1:153" s="124" customFormat="1" ht="12.75" customHeight="1" thickBot="1" x14ac:dyDescent="0.25">
      <c r="A186" s="328"/>
      <c r="B186" s="221"/>
      <c r="C186" s="221"/>
      <c r="D186" s="221"/>
      <c r="E186" s="221"/>
      <c r="F186" s="221"/>
      <c r="G186" s="221"/>
      <c r="H186" s="221"/>
      <c r="I186" s="221"/>
      <c r="J186" s="221"/>
      <c r="K186" s="221"/>
      <c r="L186" s="221"/>
      <c r="M186" s="221"/>
      <c r="N186" s="221"/>
      <c r="O186" s="221"/>
      <c r="P186" s="257"/>
      <c r="Q186" s="374"/>
      <c r="R186" s="851"/>
      <c r="S186" s="852"/>
      <c r="T186" s="852"/>
      <c r="U186" s="853"/>
      <c r="V186" s="851"/>
      <c r="W186" s="852"/>
      <c r="X186" s="852"/>
      <c r="Y186" s="853"/>
      <c r="Z186" s="854">
        <f t="shared" si="0"/>
        <v>0</v>
      </c>
      <c r="AA186" s="852"/>
      <c r="AB186" s="852"/>
      <c r="AC186" s="853"/>
      <c r="AD186" s="365"/>
      <c r="AE186" s="317"/>
      <c r="AF186" s="317"/>
      <c r="AG186" s="347"/>
      <c r="AH186" s="374"/>
      <c r="AI186" s="851"/>
      <c r="AJ186" s="852"/>
      <c r="AK186" s="852"/>
      <c r="AL186" s="853"/>
      <c r="AM186" s="851"/>
      <c r="AN186" s="852"/>
      <c r="AO186" s="852"/>
      <c r="AP186" s="853"/>
      <c r="AQ186" s="854">
        <f t="shared" si="16"/>
        <v>0</v>
      </c>
      <c r="AR186" s="852"/>
      <c r="AS186" s="852"/>
      <c r="AT186" s="853"/>
      <c r="AU186" s="365"/>
      <c r="AV186" s="317"/>
      <c r="AW186" s="317"/>
      <c r="AX186" s="347"/>
      <c r="AY186" s="374"/>
      <c r="AZ186" s="328"/>
      <c r="BA186" s="221"/>
      <c r="BB186" s="221"/>
      <c r="BC186" s="221"/>
      <c r="BD186" s="221"/>
      <c r="BE186" s="221"/>
      <c r="BF186" s="221"/>
      <c r="BG186" s="221"/>
      <c r="BH186" s="221"/>
      <c r="BI186" s="221"/>
      <c r="BJ186" s="221"/>
      <c r="BK186" s="221"/>
      <c r="BL186" s="221"/>
      <c r="BM186" s="221"/>
      <c r="BN186" s="221"/>
      <c r="BO186" s="257"/>
      <c r="BP186" s="374"/>
      <c r="BQ186" s="851"/>
      <c r="BR186" s="852"/>
      <c r="BS186" s="852"/>
      <c r="BT186" s="853"/>
      <c r="BU186" s="851"/>
      <c r="BV186" s="852"/>
      <c r="BW186" s="852"/>
      <c r="BX186" s="853"/>
      <c r="BY186" s="854" t="e">
        <f t="shared" si="17"/>
        <v>#DIV/0!</v>
      </c>
      <c r="BZ186" s="852"/>
      <c r="CA186" s="852"/>
      <c r="CB186" s="852"/>
      <c r="CC186" s="368"/>
      <c r="CD186" s="316"/>
      <c r="CE186" s="316"/>
      <c r="CF186" s="369"/>
      <c r="CG186" s="374"/>
      <c r="CH186" s="851"/>
      <c r="CI186" s="852"/>
      <c r="CJ186" s="852"/>
      <c r="CK186" s="853"/>
      <c r="CL186" s="851"/>
      <c r="CM186" s="852"/>
      <c r="CN186" s="852"/>
      <c r="CO186" s="853"/>
      <c r="CP186" s="854" t="e">
        <f t="shared" si="18"/>
        <v>#DIV/0!</v>
      </c>
      <c r="CQ186" s="852"/>
      <c r="CR186" s="852"/>
      <c r="CS186" s="852"/>
      <c r="CT186" s="368"/>
      <c r="CU186" s="316"/>
      <c r="CV186" s="316"/>
      <c r="CW186" s="369"/>
      <c r="CX186" s="374"/>
      <c r="CY186" s="328"/>
      <c r="CZ186" s="221"/>
      <c r="DA186" s="221"/>
      <c r="DB186" s="221"/>
      <c r="DC186" s="221"/>
      <c r="DD186" s="221"/>
      <c r="DE186" s="221"/>
      <c r="DF186" s="221"/>
      <c r="DG186" s="221"/>
      <c r="DH186" s="221"/>
      <c r="DI186" s="221"/>
      <c r="DJ186" s="221"/>
      <c r="DK186" s="221"/>
      <c r="DL186" s="221"/>
      <c r="DM186" s="221"/>
      <c r="DN186" s="257"/>
      <c r="DO186" s="374"/>
      <c r="DP186" s="851"/>
      <c r="DQ186" s="852"/>
      <c r="DR186" s="852"/>
      <c r="DS186" s="853"/>
      <c r="DT186" s="851"/>
      <c r="DU186" s="852"/>
      <c r="DV186" s="852"/>
      <c r="DW186" s="853"/>
      <c r="DX186" s="854" t="e">
        <f t="shared" si="19"/>
        <v>#DIV/0!</v>
      </c>
      <c r="DY186" s="852"/>
      <c r="DZ186" s="852"/>
      <c r="EA186" s="852"/>
      <c r="EB186" s="368"/>
      <c r="EC186" s="316"/>
      <c r="ED186" s="316"/>
      <c r="EE186" s="369"/>
      <c r="EF186" s="374"/>
      <c r="EG186" s="851"/>
      <c r="EH186" s="852"/>
      <c r="EI186" s="852"/>
      <c r="EJ186" s="853"/>
      <c r="EK186" s="851"/>
      <c r="EL186" s="852"/>
      <c r="EM186" s="852"/>
      <c r="EN186" s="853"/>
      <c r="EO186" s="854" t="e">
        <f t="shared" si="20"/>
        <v>#DIV/0!</v>
      </c>
      <c r="EP186" s="852"/>
      <c r="EQ186" s="852"/>
      <c r="ER186" s="852"/>
      <c r="ES186" s="368"/>
      <c r="ET186" s="316"/>
      <c r="EU186" s="316"/>
      <c r="EV186" s="369"/>
      <c r="EW186" s="374"/>
    </row>
    <row r="187" spans="1:153" s="124" customFormat="1" ht="12.75" customHeight="1" thickBot="1" x14ac:dyDescent="0.25">
      <c r="A187" s="328"/>
      <c r="B187" s="221"/>
      <c r="C187" s="221"/>
      <c r="D187" s="221"/>
      <c r="E187" s="221"/>
      <c r="F187" s="221"/>
      <c r="G187" s="221"/>
      <c r="H187" s="221"/>
      <c r="I187" s="221"/>
      <c r="J187" s="221"/>
      <c r="K187" s="221"/>
      <c r="L187" s="221"/>
      <c r="M187" s="221"/>
      <c r="N187" s="221"/>
      <c r="O187" s="221"/>
      <c r="P187" s="257"/>
      <c r="Q187" s="374"/>
      <c r="R187" s="851"/>
      <c r="S187" s="852"/>
      <c r="T187" s="852"/>
      <c r="U187" s="853"/>
      <c r="V187" s="851"/>
      <c r="W187" s="852"/>
      <c r="X187" s="852"/>
      <c r="Y187" s="853"/>
      <c r="Z187" s="854">
        <f t="shared" si="0"/>
        <v>0</v>
      </c>
      <c r="AA187" s="852"/>
      <c r="AB187" s="852"/>
      <c r="AC187" s="853"/>
      <c r="AD187" s="365"/>
      <c r="AE187" s="317"/>
      <c r="AF187" s="317"/>
      <c r="AG187" s="347"/>
      <c r="AH187" s="374"/>
      <c r="AI187" s="851"/>
      <c r="AJ187" s="852"/>
      <c r="AK187" s="852"/>
      <c r="AL187" s="853"/>
      <c r="AM187" s="851"/>
      <c r="AN187" s="852"/>
      <c r="AO187" s="852"/>
      <c r="AP187" s="853"/>
      <c r="AQ187" s="854">
        <f t="shared" si="16"/>
        <v>0</v>
      </c>
      <c r="AR187" s="852"/>
      <c r="AS187" s="852"/>
      <c r="AT187" s="853"/>
      <c r="AU187" s="365"/>
      <c r="AV187" s="317"/>
      <c r="AW187" s="317"/>
      <c r="AX187" s="347"/>
      <c r="AY187" s="374"/>
      <c r="AZ187" s="328"/>
      <c r="BA187" s="221"/>
      <c r="BB187" s="221"/>
      <c r="BC187" s="221"/>
      <c r="BD187" s="221"/>
      <c r="BE187" s="221"/>
      <c r="BF187" s="221"/>
      <c r="BG187" s="221"/>
      <c r="BH187" s="221"/>
      <c r="BI187" s="221"/>
      <c r="BJ187" s="221"/>
      <c r="BK187" s="221"/>
      <c r="BL187" s="221"/>
      <c r="BM187" s="221"/>
      <c r="BN187" s="221"/>
      <c r="BO187" s="257"/>
      <c r="BP187" s="374"/>
      <c r="BQ187" s="851"/>
      <c r="BR187" s="852"/>
      <c r="BS187" s="852"/>
      <c r="BT187" s="853"/>
      <c r="BU187" s="851"/>
      <c r="BV187" s="852"/>
      <c r="BW187" s="852"/>
      <c r="BX187" s="853"/>
      <c r="BY187" s="854" t="e">
        <f t="shared" si="17"/>
        <v>#DIV/0!</v>
      </c>
      <c r="BZ187" s="852"/>
      <c r="CA187" s="852"/>
      <c r="CB187" s="852"/>
      <c r="CC187" s="368"/>
      <c r="CD187" s="316"/>
      <c r="CE187" s="316"/>
      <c r="CF187" s="369"/>
      <c r="CG187" s="374"/>
      <c r="CH187" s="851"/>
      <c r="CI187" s="852"/>
      <c r="CJ187" s="852"/>
      <c r="CK187" s="853"/>
      <c r="CL187" s="851"/>
      <c r="CM187" s="852"/>
      <c r="CN187" s="852"/>
      <c r="CO187" s="853"/>
      <c r="CP187" s="854" t="e">
        <f t="shared" si="18"/>
        <v>#DIV/0!</v>
      </c>
      <c r="CQ187" s="852"/>
      <c r="CR187" s="852"/>
      <c r="CS187" s="852"/>
      <c r="CT187" s="368"/>
      <c r="CU187" s="316"/>
      <c r="CV187" s="316"/>
      <c r="CW187" s="369"/>
      <c r="CX187" s="374"/>
      <c r="CY187" s="328"/>
      <c r="CZ187" s="221"/>
      <c r="DA187" s="221"/>
      <c r="DB187" s="221"/>
      <c r="DC187" s="221"/>
      <c r="DD187" s="221"/>
      <c r="DE187" s="221"/>
      <c r="DF187" s="221"/>
      <c r="DG187" s="221"/>
      <c r="DH187" s="221"/>
      <c r="DI187" s="221"/>
      <c r="DJ187" s="221"/>
      <c r="DK187" s="221"/>
      <c r="DL187" s="221"/>
      <c r="DM187" s="221"/>
      <c r="DN187" s="257"/>
      <c r="DO187" s="374"/>
      <c r="DP187" s="851"/>
      <c r="DQ187" s="852"/>
      <c r="DR187" s="852"/>
      <c r="DS187" s="853"/>
      <c r="DT187" s="851"/>
      <c r="DU187" s="852"/>
      <c r="DV187" s="852"/>
      <c r="DW187" s="853"/>
      <c r="DX187" s="854" t="e">
        <f t="shared" si="19"/>
        <v>#DIV/0!</v>
      </c>
      <c r="DY187" s="852"/>
      <c r="DZ187" s="852"/>
      <c r="EA187" s="852"/>
      <c r="EB187" s="368"/>
      <c r="EC187" s="316"/>
      <c r="ED187" s="316"/>
      <c r="EE187" s="369"/>
      <c r="EF187" s="374"/>
      <c r="EG187" s="851"/>
      <c r="EH187" s="852"/>
      <c r="EI187" s="852"/>
      <c r="EJ187" s="853"/>
      <c r="EK187" s="851"/>
      <c r="EL187" s="852"/>
      <c r="EM187" s="852"/>
      <c r="EN187" s="853"/>
      <c r="EO187" s="854" t="e">
        <f t="shared" si="20"/>
        <v>#DIV/0!</v>
      </c>
      <c r="EP187" s="852"/>
      <c r="EQ187" s="852"/>
      <c r="ER187" s="852"/>
      <c r="ES187" s="368"/>
      <c r="ET187" s="316"/>
      <c r="EU187" s="316"/>
      <c r="EV187" s="369"/>
      <c r="EW187" s="374"/>
    </row>
    <row r="188" spans="1:153" s="124" customFormat="1" ht="12.75" customHeight="1" thickBot="1" x14ac:dyDescent="0.25">
      <c r="A188" s="328"/>
      <c r="B188" s="221"/>
      <c r="C188" s="221"/>
      <c r="D188" s="221"/>
      <c r="E188" s="221"/>
      <c r="F188" s="221"/>
      <c r="G188" s="221"/>
      <c r="H188" s="221"/>
      <c r="I188" s="221"/>
      <c r="J188" s="221"/>
      <c r="K188" s="221"/>
      <c r="L188" s="221"/>
      <c r="M188" s="221"/>
      <c r="N188" s="221"/>
      <c r="O188" s="221"/>
      <c r="P188" s="257"/>
      <c r="Q188" s="374"/>
      <c r="R188" s="851"/>
      <c r="S188" s="852"/>
      <c r="T188" s="852"/>
      <c r="U188" s="853"/>
      <c r="V188" s="851"/>
      <c r="W188" s="852"/>
      <c r="X188" s="852"/>
      <c r="Y188" s="853"/>
      <c r="Z188" s="854">
        <f t="shared" si="0"/>
        <v>0</v>
      </c>
      <c r="AA188" s="852"/>
      <c r="AB188" s="852"/>
      <c r="AC188" s="853"/>
      <c r="AD188" s="365"/>
      <c r="AE188" s="317"/>
      <c r="AF188" s="317"/>
      <c r="AG188" s="347"/>
      <c r="AH188" s="374"/>
      <c r="AI188" s="851"/>
      <c r="AJ188" s="852"/>
      <c r="AK188" s="852"/>
      <c r="AL188" s="853"/>
      <c r="AM188" s="851"/>
      <c r="AN188" s="852"/>
      <c r="AO188" s="852"/>
      <c r="AP188" s="853"/>
      <c r="AQ188" s="854">
        <f t="shared" si="16"/>
        <v>0</v>
      </c>
      <c r="AR188" s="852"/>
      <c r="AS188" s="852"/>
      <c r="AT188" s="853"/>
      <c r="AU188" s="365"/>
      <c r="AV188" s="317"/>
      <c r="AW188" s="317"/>
      <c r="AX188" s="347"/>
      <c r="AY188" s="374"/>
      <c r="AZ188" s="328"/>
      <c r="BA188" s="221"/>
      <c r="BB188" s="221"/>
      <c r="BC188" s="221"/>
      <c r="BD188" s="221"/>
      <c r="BE188" s="221"/>
      <c r="BF188" s="221"/>
      <c r="BG188" s="221"/>
      <c r="BH188" s="221"/>
      <c r="BI188" s="221"/>
      <c r="BJ188" s="221"/>
      <c r="BK188" s="221"/>
      <c r="BL188" s="221"/>
      <c r="BM188" s="221"/>
      <c r="BN188" s="221"/>
      <c r="BO188" s="257"/>
      <c r="BP188" s="374"/>
      <c r="BQ188" s="851"/>
      <c r="BR188" s="852"/>
      <c r="BS188" s="852"/>
      <c r="BT188" s="853"/>
      <c r="BU188" s="851"/>
      <c r="BV188" s="852"/>
      <c r="BW188" s="852"/>
      <c r="BX188" s="853"/>
      <c r="BY188" s="854" t="e">
        <f t="shared" si="17"/>
        <v>#DIV/0!</v>
      </c>
      <c r="BZ188" s="852"/>
      <c r="CA188" s="852"/>
      <c r="CB188" s="852"/>
      <c r="CC188" s="368"/>
      <c r="CD188" s="316"/>
      <c r="CE188" s="316"/>
      <c r="CF188" s="369"/>
      <c r="CG188" s="374"/>
      <c r="CH188" s="851"/>
      <c r="CI188" s="852"/>
      <c r="CJ188" s="852"/>
      <c r="CK188" s="853"/>
      <c r="CL188" s="851"/>
      <c r="CM188" s="852"/>
      <c r="CN188" s="852"/>
      <c r="CO188" s="853"/>
      <c r="CP188" s="854" t="e">
        <f t="shared" si="18"/>
        <v>#DIV/0!</v>
      </c>
      <c r="CQ188" s="852"/>
      <c r="CR188" s="852"/>
      <c r="CS188" s="852"/>
      <c r="CT188" s="368"/>
      <c r="CU188" s="316"/>
      <c r="CV188" s="316"/>
      <c r="CW188" s="369"/>
      <c r="CX188" s="374"/>
      <c r="CY188" s="328"/>
      <c r="CZ188" s="221"/>
      <c r="DA188" s="221"/>
      <c r="DB188" s="221"/>
      <c r="DC188" s="221"/>
      <c r="DD188" s="221"/>
      <c r="DE188" s="221"/>
      <c r="DF188" s="221"/>
      <c r="DG188" s="221"/>
      <c r="DH188" s="221"/>
      <c r="DI188" s="221"/>
      <c r="DJ188" s="221"/>
      <c r="DK188" s="221"/>
      <c r="DL188" s="221"/>
      <c r="DM188" s="221"/>
      <c r="DN188" s="257"/>
      <c r="DO188" s="374"/>
      <c r="DP188" s="851"/>
      <c r="DQ188" s="852"/>
      <c r="DR188" s="852"/>
      <c r="DS188" s="853"/>
      <c r="DT188" s="851"/>
      <c r="DU188" s="852"/>
      <c r="DV188" s="852"/>
      <c r="DW188" s="853"/>
      <c r="DX188" s="854" t="e">
        <f t="shared" si="19"/>
        <v>#DIV/0!</v>
      </c>
      <c r="DY188" s="852"/>
      <c r="DZ188" s="852"/>
      <c r="EA188" s="852"/>
      <c r="EB188" s="368"/>
      <c r="EC188" s="316"/>
      <c r="ED188" s="316"/>
      <c r="EE188" s="369"/>
      <c r="EF188" s="374"/>
      <c r="EG188" s="851"/>
      <c r="EH188" s="852"/>
      <c r="EI188" s="852"/>
      <c r="EJ188" s="853"/>
      <c r="EK188" s="851"/>
      <c r="EL188" s="852"/>
      <c r="EM188" s="852"/>
      <c r="EN188" s="853"/>
      <c r="EO188" s="854" t="e">
        <f t="shared" si="20"/>
        <v>#DIV/0!</v>
      </c>
      <c r="EP188" s="852"/>
      <c r="EQ188" s="852"/>
      <c r="ER188" s="852"/>
      <c r="ES188" s="368"/>
      <c r="ET188" s="316"/>
      <c r="EU188" s="316"/>
      <c r="EV188" s="369"/>
      <c r="EW188" s="374"/>
    </row>
    <row r="189" spans="1:153" s="124" customFormat="1" ht="12.75" customHeight="1" thickBot="1" x14ac:dyDescent="0.25">
      <c r="A189" s="328"/>
      <c r="B189" s="221"/>
      <c r="C189" s="221"/>
      <c r="D189" s="221"/>
      <c r="E189" s="221"/>
      <c r="F189" s="221"/>
      <c r="G189" s="221"/>
      <c r="H189" s="221"/>
      <c r="I189" s="221"/>
      <c r="J189" s="221"/>
      <c r="K189" s="221"/>
      <c r="L189" s="221"/>
      <c r="M189" s="221"/>
      <c r="N189" s="221"/>
      <c r="O189" s="221"/>
      <c r="P189" s="257"/>
      <c r="Q189" s="374"/>
      <c r="R189" s="851"/>
      <c r="S189" s="852"/>
      <c r="T189" s="852"/>
      <c r="U189" s="853"/>
      <c r="V189" s="851"/>
      <c r="W189" s="852"/>
      <c r="X189" s="852"/>
      <c r="Y189" s="853"/>
      <c r="Z189" s="854">
        <f t="shared" si="0"/>
        <v>0</v>
      </c>
      <c r="AA189" s="852"/>
      <c r="AB189" s="852"/>
      <c r="AC189" s="853"/>
      <c r="AD189" s="365"/>
      <c r="AE189" s="317"/>
      <c r="AF189" s="317"/>
      <c r="AG189" s="347"/>
      <c r="AH189" s="374"/>
      <c r="AI189" s="851"/>
      <c r="AJ189" s="852"/>
      <c r="AK189" s="852"/>
      <c r="AL189" s="853"/>
      <c r="AM189" s="851"/>
      <c r="AN189" s="852"/>
      <c r="AO189" s="852"/>
      <c r="AP189" s="853"/>
      <c r="AQ189" s="854">
        <f t="shared" si="16"/>
        <v>0</v>
      </c>
      <c r="AR189" s="852"/>
      <c r="AS189" s="852"/>
      <c r="AT189" s="853"/>
      <c r="AU189" s="365"/>
      <c r="AV189" s="317"/>
      <c r="AW189" s="317"/>
      <c r="AX189" s="347"/>
      <c r="AY189" s="374"/>
      <c r="AZ189" s="328"/>
      <c r="BA189" s="221"/>
      <c r="BB189" s="221"/>
      <c r="BC189" s="221"/>
      <c r="BD189" s="221"/>
      <c r="BE189" s="221"/>
      <c r="BF189" s="221"/>
      <c r="BG189" s="221"/>
      <c r="BH189" s="221"/>
      <c r="BI189" s="221"/>
      <c r="BJ189" s="221"/>
      <c r="BK189" s="221"/>
      <c r="BL189" s="221"/>
      <c r="BM189" s="221"/>
      <c r="BN189" s="221"/>
      <c r="BO189" s="257"/>
      <c r="BP189" s="374"/>
      <c r="BQ189" s="851"/>
      <c r="BR189" s="852"/>
      <c r="BS189" s="852"/>
      <c r="BT189" s="853"/>
      <c r="BU189" s="851"/>
      <c r="BV189" s="852"/>
      <c r="BW189" s="852"/>
      <c r="BX189" s="853"/>
      <c r="BY189" s="854" t="e">
        <f t="shared" si="17"/>
        <v>#DIV/0!</v>
      </c>
      <c r="BZ189" s="852"/>
      <c r="CA189" s="852"/>
      <c r="CB189" s="852"/>
      <c r="CC189" s="368"/>
      <c r="CD189" s="316"/>
      <c r="CE189" s="316"/>
      <c r="CF189" s="369"/>
      <c r="CG189" s="374"/>
      <c r="CH189" s="851"/>
      <c r="CI189" s="852"/>
      <c r="CJ189" s="852"/>
      <c r="CK189" s="853"/>
      <c r="CL189" s="851"/>
      <c r="CM189" s="852"/>
      <c r="CN189" s="852"/>
      <c r="CO189" s="853"/>
      <c r="CP189" s="854" t="e">
        <f t="shared" si="18"/>
        <v>#DIV/0!</v>
      </c>
      <c r="CQ189" s="852"/>
      <c r="CR189" s="852"/>
      <c r="CS189" s="852"/>
      <c r="CT189" s="368"/>
      <c r="CU189" s="316"/>
      <c r="CV189" s="316"/>
      <c r="CW189" s="369"/>
      <c r="CX189" s="374"/>
      <c r="CY189" s="328"/>
      <c r="CZ189" s="221"/>
      <c r="DA189" s="221"/>
      <c r="DB189" s="221"/>
      <c r="DC189" s="221"/>
      <c r="DD189" s="221"/>
      <c r="DE189" s="221"/>
      <c r="DF189" s="221"/>
      <c r="DG189" s="221"/>
      <c r="DH189" s="221"/>
      <c r="DI189" s="221"/>
      <c r="DJ189" s="221"/>
      <c r="DK189" s="221"/>
      <c r="DL189" s="221"/>
      <c r="DM189" s="221"/>
      <c r="DN189" s="257"/>
      <c r="DO189" s="374"/>
      <c r="DP189" s="851"/>
      <c r="DQ189" s="852"/>
      <c r="DR189" s="852"/>
      <c r="DS189" s="853"/>
      <c r="DT189" s="851"/>
      <c r="DU189" s="852"/>
      <c r="DV189" s="852"/>
      <c r="DW189" s="853"/>
      <c r="DX189" s="854" t="e">
        <f t="shared" si="19"/>
        <v>#DIV/0!</v>
      </c>
      <c r="DY189" s="852"/>
      <c r="DZ189" s="852"/>
      <c r="EA189" s="852"/>
      <c r="EB189" s="368"/>
      <c r="EC189" s="316"/>
      <c r="ED189" s="316"/>
      <c r="EE189" s="369"/>
      <c r="EF189" s="374"/>
      <c r="EG189" s="851"/>
      <c r="EH189" s="852"/>
      <c r="EI189" s="852"/>
      <c r="EJ189" s="853"/>
      <c r="EK189" s="851"/>
      <c r="EL189" s="852"/>
      <c r="EM189" s="852"/>
      <c r="EN189" s="853"/>
      <c r="EO189" s="854" t="e">
        <f t="shared" si="20"/>
        <v>#DIV/0!</v>
      </c>
      <c r="EP189" s="852"/>
      <c r="EQ189" s="852"/>
      <c r="ER189" s="852"/>
      <c r="ES189" s="368"/>
      <c r="ET189" s="316"/>
      <c r="EU189" s="316"/>
      <c r="EV189" s="369"/>
      <c r="EW189" s="374"/>
    </row>
    <row r="190" spans="1:153" s="124" customFormat="1" ht="12.75" customHeight="1" thickBot="1" x14ac:dyDescent="0.25">
      <c r="A190" s="328"/>
      <c r="B190" s="221"/>
      <c r="C190" s="221"/>
      <c r="D190" s="221"/>
      <c r="E190" s="221"/>
      <c r="F190" s="221"/>
      <c r="G190" s="221"/>
      <c r="H190" s="221"/>
      <c r="I190" s="221"/>
      <c r="J190" s="221"/>
      <c r="K190" s="221"/>
      <c r="L190" s="221"/>
      <c r="M190" s="221"/>
      <c r="N190" s="221"/>
      <c r="O190" s="221"/>
      <c r="P190" s="257"/>
      <c r="Q190" s="374"/>
      <c r="R190" s="851"/>
      <c r="S190" s="852"/>
      <c r="T190" s="852"/>
      <c r="U190" s="853"/>
      <c r="V190" s="851"/>
      <c r="W190" s="852"/>
      <c r="X190" s="852"/>
      <c r="Y190" s="853"/>
      <c r="Z190" s="854">
        <f t="shared" si="0"/>
        <v>0</v>
      </c>
      <c r="AA190" s="852"/>
      <c r="AB190" s="852"/>
      <c r="AC190" s="853"/>
      <c r="AD190" s="365"/>
      <c r="AE190" s="317"/>
      <c r="AF190" s="317"/>
      <c r="AG190" s="347"/>
      <c r="AH190" s="374"/>
      <c r="AI190" s="851"/>
      <c r="AJ190" s="852"/>
      <c r="AK190" s="852"/>
      <c r="AL190" s="853"/>
      <c r="AM190" s="851"/>
      <c r="AN190" s="852"/>
      <c r="AO190" s="852"/>
      <c r="AP190" s="853"/>
      <c r="AQ190" s="854">
        <f t="shared" si="16"/>
        <v>0</v>
      </c>
      <c r="AR190" s="852"/>
      <c r="AS190" s="852"/>
      <c r="AT190" s="853"/>
      <c r="AU190" s="365"/>
      <c r="AV190" s="317"/>
      <c r="AW190" s="317"/>
      <c r="AX190" s="347"/>
      <c r="AY190" s="374"/>
      <c r="AZ190" s="328"/>
      <c r="BA190" s="221"/>
      <c r="BB190" s="221"/>
      <c r="BC190" s="221"/>
      <c r="BD190" s="221"/>
      <c r="BE190" s="221"/>
      <c r="BF190" s="221"/>
      <c r="BG190" s="221"/>
      <c r="BH190" s="221"/>
      <c r="BI190" s="221"/>
      <c r="BJ190" s="221"/>
      <c r="BK190" s="221"/>
      <c r="BL190" s="221"/>
      <c r="BM190" s="221"/>
      <c r="BN190" s="221"/>
      <c r="BO190" s="257"/>
      <c r="BP190" s="374"/>
      <c r="BQ190" s="851"/>
      <c r="BR190" s="852"/>
      <c r="BS190" s="852"/>
      <c r="BT190" s="853"/>
      <c r="BU190" s="851"/>
      <c r="BV190" s="852"/>
      <c r="BW190" s="852"/>
      <c r="BX190" s="853"/>
      <c r="BY190" s="854" t="e">
        <f t="shared" si="17"/>
        <v>#DIV/0!</v>
      </c>
      <c r="BZ190" s="852"/>
      <c r="CA190" s="852"/>
      <c r="CB190" s="852"/>
      <c r="CC190" s="368"/>
      <c r="CD190" s="316"/>
      <c r="CE190" s="316"/>
      <c r="CF190" s="369"/>
      <c r="CG190" s="374"/>
      <c r="CH190" s="851"/>
      <c r="CI190" s="852"/>
      <c r="CJ190" s="852"/>
      <c r="CK190" s="853"/>
      <c r="CL190" s="851"/>
      <c r="CM190" s="852"/>
      <c r="CN190" s="852"/>
      <c r="CO190" s="853"/>
      <c r="CP190" s="854" t="e">
        <f t="shared" si="18"/>
        <v>#DIV/0!</v>
      </c>
      <c r="CQ190" s="852"/>
      <c r="CR190" s="852"/>
      <c r="CS190" s="852"/>
      <c r="CT190" s="368"/>
      <c r="CU190" s="316"/>
      <c r="CV190" s="316"/>
      <c r="CW190" s="369"/>
      <c r="CX190" s="374"/>
      <c r="CY190" s="328"/>
      <c r="CZ190" s="221"/>
      <c r="DA190" s="221"/>
      <c r="DB190" s="221"/>
      <c r="DC190" s="221"/>
      <c r="DD190" s="221"/>
      <c r="DE190" s="221"/>
      <c r="DF190" s="221"/>
      <c r="DG190" s="221"/>
      <c r="DH190" s="221"/>
      <c r="DI190" s="221"/>
      <c r="DJ190" s="221"/>
      <c r="DK190" s="221"/>
      <c r="DL190" s="221"/>
      <c r="DM190" s="221"/>
      <c r="DN190" s="257"/>
      <c r="DO190" s="374"/>
      <c r="DP190" s="851"/>
      <c r="DQ190" s="852"/>
      <c r="DR190" s="852"/>
      <c r="DS190" s="853"/>
      <c r="DT190" s="851"/>
      <c r="DU190" s="852"/>
      <c r="DV190" s="852"/>
      <c r="DW190" s="853"/>
      <c r="DX190" s="854" t="e">
        <f t="shared" si="19"/>
        <v>#DIV/0!</v>
      </c>
      <c r="DY190" s="852"/>
      <c r="DZ190" s="852"/>
      <c r="EA190" s="852"/>
      <c r="EB190" s="368"/>
      <c r="EC190" s="316"/>
      <c r="ED190" s="316"/>
      <c r="EE190" s="369"/>
      <c r="EF190" s="374"/>
      <c r="EG190" s="851"/>
      <c r="EH190" s="852"/>
      <c r="EI190" s="852"/>
      <c r="EJ190" s="853"/>
      <c r="EK190" s="851"/>
      <c r="EL190" s="852"/>
      <c r="EM190" s="852"/>
      <c r="EN190" s="853"/>
      <c r="EO190" s="854" t="e">
        <f t="shared" si="20"/>
        <v>#DIV/0!</v>
      </c>
      <c r="EP190" s="852"/>
      <c r="EQ190" s="852"/>
      <c r="ER190" s="852"/>
      <c r="ES190" s="368"/>
      <c r="ET190" s="316"/>
      <c r="EU190" s="316"/>
      <c r="EV190" s="369"/>
      <c r="EW190" s="374"/>
    </row>
    <row r="191" spans="1:153" s="124" customFormat="1" ht="12.75" customHeight="1" thickBot="1" x14ac:dyDescent="0.25">
      <c r="A191" s="328"/>
      <c r="B191" s="221"/>
      <c r="C191" s="221"/>
      <c r="D191" s="221"/>
      <c r="E191" s="221"/>
      <c r="F191" s="221"/>
      <c r="G191" s="221"/>
      <c r="H191" s="221"/>
      <c r="I191" s="221"/>
      <c r="J191" s="221"/>
      <c r="K191" s="221"/>
      <c r="L191" s="221"/>
      <c r="M191" s="221"/>
      <c r="N191" s="221"/>
      <c r="O191" s="221"/>
      <c r="P191" s="257"/>
      <c r="Q191" s="374"/>
      <c r="R191" s="851"/>
      <c r="S191" s="852"/>
      <c r="T191" s="852"/>
      <c r="U191" s="853"/>
      <c r="V191" s="851"/>
      <c r="W191" s="852"/>
      <c r="X191" s="852"/>
      <c r="Y191" s="853"/>
      <c r="Z191" s="854">
        <f t="shared" si="0"/>
        <v>0</v>
      </c>
      <c r="AA191" s="852"/>
      <c r="AB191" s="852"/>
      <c r="AC191" s="853"/>
      <c r="AD191" s="365"/>
      <c r="AE191" s="317"/>
      <c r="AF191" s="317"/>
      <c r="AG191" s="347"/>
      <c r="AH191" s="374"/>
      <c r="AI191" s="851"/>
      <c r="AJ191" s="852"/>
      <c r="AK191" s="852"/>
      <c r="AL191" s="853"/>
      <c r="AM191" s="851"/>
      <c r="AN191" s="852"/>
      <c r="AO191" s="852"/>
      <c r="AP191" s="853"/>
      <c r="AQ191" s="854">
        <f t="shared" si="16"/>
        <v>0</v>
      </c>
      <c r="AR191" s="852"/>
      <c r="AS191" s="852"/>
      <c r="AT191" s="853"/>
      <c r="AU191" s="365"/>
      <c r="AV191" s="317"/>
      <c r="AW191" s="317"/>
      <c r="AX191" s="347"/>
      <c r="AY191" s="374"/>
      <c r="AZ191" s="328"/>
      <c r="BA191" s="221"/>
      <c r="BB191" s="221"/>
      <c r="BC191" s="221"/>
      <c r="BD191" s="221"/>
      <c r="BE191" s="221"/>
      <c r="BF191" s="221"/>
      <c r="BG191" s="221"/>
      <c r="BH191" s="221"/>
      <c r="BI191" s="221"/>
      <c r="BJ191" s="221"/>
      <c r="BK191" s="221"/>
      <c r="BL191" s="221"/>
      <c r="BM191" s="221"/>
      <c r="BN191" s="221"/>
      <c r="BO191" s="257"/>
      <c r="BP191" s="374"/>
      <c r="BQ191" s="851"/>
      <c r="BR191" s="852"/>
      <c r="BS191" s="852"/>
      <c r="BT191" s="853"/>
      <c r="BU191" s="851"/>
      <c r="BV191" s="852"/>
      <c r="BW191" s="852"/>
      <c r="BX191" s="853"/>
      <c r="BY191" s="854" t="e">
        <f t="shared" si="17"/>
        <v>#DIV/0!</v>
      </c>
      <c r="BZ191" s="852"/>
      <c r="CA191" s="852"/>
      <c r="CB191" s="852"/>
      <c r="CC191" s="368"/>
      <c r="CD191" s="316"/>
      <c r="CE191" s="316"/>
      <c r="CF191" s="369"/>
      <c r="CG191" s="374"/>
      <c r="CH191" s="851"/>
      <c r="CI191" s="852"/>
      <c r="CJ191" s="852"/>
      <c r="CK191" s="853"/>
      <c r="CL191" s="851"/>
      <c r="CM191" s="852"/>
      <c r="CN191" s="852"/>
      <c r="CO191" s="853"/>
      <c r="CP191" s="854" t="e">
        <f t="shared" si="18"/>
        <v>#DIV/0!</v>
      </c>
      <c r="CQ191" s="852"/>
      <c r="CR191" s="852"/>
      <c r="CS191" s="852"/>
      <c r="CT191" s="368"/>
      <c r="CU191" s="316"/>
      <c r="CV191" s="316"/>
      <c r="CW191" s="369"/>
      <c r="CX191" s="374"/>
      <c r="CY191" s="328"/>
      <c r="CZ191" s="221"/>
      <c r="DA191" s="221"/>
      <c r="DB191" s="221"/>
      <c r="DC191" s="221"/>
      <c r="DD191" s="221"/>
      <c r="DE191" s="221"/>
      <c r="DF191" s="221"/>
      <c r="DG191" s="221"/>
      <c r="DH191" s="221"/>
      <c r="DI191" s="221"/>
      <c r="DJ191" s="221"/>
      <c r="DK191" s="221"/>
      <c r="DL191" s="221"/>
      <c r="DM191" s="221"/>
      <c r="DN191" s="257"/>
      <c r="DO191" s="374"/>
      <c r="DP191" s="851"/>
      <c r="DQ191" s="852"/>
      <c r="DR191" s="852"/>
      <c r="DS191" s="853"/>
      <c r="DT191" s="851"/>
      <c r="DU191" s="852"/>
      <c r="DV191" s="852"/>
      <c r="DW191" s="853"/>
      <c r="DX191" s="854" t="e">
        <f t="shared" si="19"/>
        <v>#DIV/0!</v>
      </c>
      <c r="DY191" s="852"/>
      <c r="DZ191" s="852"/>
      <c r="EA191" s="852"/>
      <c r="EB191" s="368"/>
      <c r="EC191" s="316"/>
      <c r="ED191" s="316"/>
      <c r="EE191" s="369"/>
      <c r="EF191" s="374"/>
      <c r="EG191" s="851"/>
      <c r="EH191" s="852"/>
      <c r="EI191" s="852"/>
      <c r="EJ191" s="853"/>
      <c r="EK191" s="851"/>
      <c r="EL191" s="852"/>
      <c r="EM191" s="852"/>
      <c r="EN191" s="853"/>
      <c r="EO191" s="854" t="e">
        <f t="shared" si="20"/>
        <v>#DIV/0!</v>
      </c>
      <c r="EP191" s="852"/>
      <c r="EQ191" s="852"/>
      <c r="ER191" s="852"/>
      <c r="ES191" s="368"/>
      <c r="ET191" s="316"/>
      <c r="EU191" s="316"/>
      <c r="EV191" s="369"/>
      <c r="EW191" s="374"/>
    </row>
    <row r="192" spans="1:153" s="124" customFormat="1" ht="12.75" customHeight="1" thickBot="1" x14ac:dyDescent="0.25">
      <c r="A192" s="328"/>
      <c r="B192" s="221"/>
      <c r="C192" s="221"/>
      <c r="D192" s="221"/>
      <c r="E192" s="221"/>
      <c r="F192" s="221"/>
      <c r="G192" s="221"/>
      <c r="H192" s="221"/>
      <c r="I192" s="221"/>
      <c r="J192" s="221"/>
      <c r="K192" s="221"/>
      <c r="L192" s="221"/>
      <c r="M192" s="221"/>
      <c r="N192" s="221"/>
      <c r="O192" s="221"/>
      <c r="P192" s="257"/>
      <c r="Q192" s="374"/>
      <c r="R192" s="851"/>
      <c r="S192" s="852"/>
      <c r="T192" s="852"/>
      <c r="U192" s="853"/>
      <c r="V192" s="851"/>
      <c r="W192" s="852"/>
      <c r="X192" s="852"/>
      <c r="Y192" s="853"/>
      <c r="Z192" s="854">
        <f t="shared" si="0"/>
        <v>0</v>
      </c>
      <c r="AA192" s="852"/>
      <c r="AB192" s="852"/>
      <c r="AC192" s="853"/>
      <c r="AD192" s="365"/>
      <c r="AE192" s="317"/>
      <c r="AF192" s="317"/>
      <c r="AG192" s="347"/>
      <c r="AH192" s="374"/>
      <c r="AI192" s="851"/>
      <c r="AJ192" s="852"/>
      <c r="AK192" s="852"/>
      <c r="AL192" s="853"/>
      <c r="AM192" s="851"/>
      <c r="AN192" s="852"/>
      <c r="AO192" s="852"/>
      <c r="AP192" s="853"/>
      <c r="AQ192" s="854">
        <f t="shared" si="16"/>
        <v>0</v>
      </c>
      <c r="AR192" s="852"/>
      <c r="AS192" s="852"/>
      <c r="AT192" s="853"/>
      <c r="AU192" s="365"/>
      <c r="AV192" s="317"/>
      <c r="AW192" s="317"/>
      <c r="AX192" s="347"/>
      <c r="AY192" s="374"/>
      <c r="AZ192" s="328"/>
      <c r="BA192" s="221"/>
      <c r="BB192" s="221"/>
      <c r="BC192" s="221"/>
      <c r="BD192" s="221"/>
      <c r="BE192" s="221"/>
      <c r="BF192" s="221"/>
      <c r="BG192" s="221"/>
      <c r="BH192" s="221"/>
      <c r="BI192" s="221"/>
      <c r="BJ192" s="221"/>
      <c r="BK192" s="221"/>
      <c r="BL192" s="221"/>
      <c r="BM192" s="221"/>
      <c r="BN192" s="221"/>
      <c r="BO192" s="257"/>
      <c r="BP192" s="374"/>
      <c r="BQ192" s="851"/>
      <c r="BR192" s="852"/>
      <c r="BS192" s="852"/>
      <c r="BT192" s="853"/>
      <c r="BU192" s="851"/>
      <c r="BV192" s="852"/>
      <c r="BW192" s="852"/>
      <c r="BX192" s="853"/>
      <c r="BY192" s="854" t="e">
        <f t="shared" si="17"/>
        <v>#DIV/0!</v>
      </c>
      <c r="BZ192" s="852"/>
      <c r="CA192" s="852"/>
      <c r="CB192" s="852"/>
      <c r="CC192" s="368"/>
      <c r="CD192" s="316"/>
      <c r="CE192" s="316"/>
      <c r="CF192" s="369"/>
      <c r="CG192" s="374"/>
      <c r="CH192" s="851"/>
      <c r="CI192" s="852"/>
      <c r="CJ192" s="852"/>
      <c r="CK192" s="853"/>
      <c r="CL192" s="851"/>
      <c r="CM192" s="852"/>
      <c r="CN192" s="852"/>
      <c r="CO192" s="853"/>
      <c r="CP192" s="854" t="e">
        <f t="shared" si="18"/>
        <v>#DIV/0!</v>
      </c>
      <c r="CQ192" s="852"/>
      <c r="CR192" s="852"/>
      <c r="CS192" s="852"/>
      <c r="CT192" s="368"/>
      <c r="CU192" s="316"/>
      <c r="CV192" s="316"/>
      <c r="CW192" s="369"/>
      <c r="CX192" s="374"/>
      <c r="CY192" s="328"/>
      <c r="CZ192" s="221"/>
      <c r="DA192" s="221"/>
      <c r="DB192" s="221"/>
      <c r="DC192" s="221"/>
      <c r="DD192" s="221"/>
      <c r="DE192" s="221"/>
      <c r="DF192" s="221"/>
      <c r="DG192" s="221"/>
      <c r="DH192" s="221"/>
      <c r="DI192" s="221"/>
      <c r="DJ192" s="221"/>
      <c r="DK192" s="221"/>
      <c r="DL192" s="221"/>
      <c r="DM192" s="221"/>
      <c r="DN192" s="257"/>
      <c r="DO192" s="374"/>
      <c r="DP192" s="851"/>
      <c r="DQ192" s="852"/>
      <c r="DR192" s="852"/>
      <c r="DS192" s="853"/>
      <c r="DT192" s="851"/>
      <c r="DU192" s="852"/>
      <c r="DV192" s="852"/>
      <c r="DW192" s="853"/>
      <c r="DX192" s="854" t="e">
        <f t="shared" si="19"/>
        <v>#DIV/0!</v>
      </c>
      <c r="DY192" s="852"/>
      <c r="DZ192" s="852"/>
      <c r="EA192" s="852"/>
      <c r="EB192" s="368"/>
      <c r="EC192" s="316"/>
      <c r="ED192" s="316"/>
      <c r="EE192" s="369"/>
      <c r="EF192" s="374"/>
      <c r="EG192" s="851"/>
      <c r="EH192" s="852"/>
      <c r="EI192" s="852"/>
      <c r="EJ192" s="853"/>
      <c r="EK192" s="851"/>
      <c r="EL192" s="852"/>
      <c r="EM192" s="852"/>
      <c r="EN192" s="853"/>
      <c r="EO192" s="854" t="e">
        <f t="shared" si="20"/>
        <v>#DIV/0!</v>
      </c>
      <c r="EP192" s="852"/>
      <c r="EQ192" s="852"/>
      <c r="ER192" s="852"/>
      <c r="ES192" s="368"/>
      <c r="ET192" s="316"/>
      <c r="EU192" s="316"/>
      <c r="EV192" s="369"/>
      <c r="EW192" s="374"/>
    </row>
    <row r="193" spans="1:153" s="124" customFormat="1" ht="12.75" customHeight="1" thickBot="1" x14ac:dyDescent="0.25">
      <c r="A193" s="328"/>
      <c r="B193" s="221"/>
      <c r="C193" s="221"/>
      <c r="D193" s="221"/>
      <c r="E193" s="221"/>
      <c r="F193" s="221"/>
      <c r="G193" s="221"/>
      <c r="H193" s="221"/>
      <c r="I193" s="221"/>
      <c r="J193" s="221"/>
      <c r="K193" s="221"/>
      <c r="L193" s="221"/>
      <c r="M193" s="221"/>
      <c r="N193" s="221"/>
      <c r="O193" s="221"/>
      <c r="P193" s="257"/>
      <c r="Q193" s="374"/>
      <c r="R193" s="851"/>
      <c r="S193" s="852"/>
      <c r="T193" s="852"/>
      <c r="U193" s="853"/>
      <c r="V193" s="851"/>
      <c r="W193" s="852"/>
      <c r="X193" s="852"/>
      <c r="Y193" s="853"/>
      <c r="Z193" s="854">
        <f t="shared" si="0"/>
        <v>0</v>
      </c>
      <c r="AA193" s="852"/>
      <c r="AB193" s="852"/>
      <c r="AC193" s="853"/>
      <c r="AD193" s="365"/>
      <c r="AE193" s="317"/>
      <c r="AF193" s="317"/>
      <c r="AG193" s="347"/>
      <c r="AH193" s="374"/>
      <c r="AI193" s="851"/>
      <c r="AJ193" s="852"/>
      <c r="AK193" s="852"/>
      <c r="AL193" s="853"/>
      <c r="AM193" s="851"/>
      <c r="AN193" s="852"/>
      <c r="AO193" s="852"/>
      <c r="AP193" s="853"/>
      <c r="AQ193" s="854">
        <f t="shared" si="16"/>
        <v>0</v>
      </c>
      <c r="AR193" s="852"/>
      <c r="AS193" s="852"/>
      <c r="AT193" s="853"/>
      <c r="AU193" s="365"/>
      <c r="AV193" s="317"/>
      <c r="AW193" s="317"/>
      <c r="AX193" s="347"/>
      <c r="AY193" s="374"/>
      <c r="AZ193" s="328"/>
      <c r="BA193" s="221"/>
      <c r="BB193" s="221"/>
      <c r="BC193" s="221"/>
      <c r="BD193" s="221"/>
      <c r="BE193" s="221"/>
      <c r="BF193" s="221"/>
      <c r="BG193" s="221"/>
      <c r="BH193" s="221"/>
      <c r="BI193" s="221"/>
      <c r="BJ193" s="221"/>
      <c r="BK193" s="221"/>
      <c r="BL193" s="221"/>
      <c r="BM193" s="221"/>
      <c r="BN193" s="221"/>
      <c r="BO193" s="257"/>
      <c r="BP193" s="374"/>
      <c r="BQ193" s="851"/>
      <c r="BR193" s="852"/>
      <c r="BS193" s="852"/>
      <c r="BT193" s="853"/>
      <c r="BU193" s="851"/>
      <c r="BV193" s="852"/>
      <c r="BW193" s="852"/>
      <c r="BX193" s="853"/>
      <c r="BY193" s="854" t="e">
        <f t="shared" si="17"/>
        <v>#DIV/0!</v>
      </c>
      <c r="BZ193" s="852"/>
      <c r="CA193" s="852"/>
      <c r="CB193" s="852"/>
      <c r="CC193" s="368"/>
      <c r="CD193" s="316"/>
      <c r="CE193" s="316"/>
      <c r="CF193" s="369"/>
      <c r="CG193" s="374"/>
      <c r="CH193" s="851"/>
      <c r="CI193" s="852"/>
      <c r="CJ193" s="852"/>
      <c r="CK193" s="853"/>
      <c r="CL193" s="851"/>
      <c r="CM193" s="852"/>
      <c r="CN193" s="852"/>
      <c r="CO193" s="853"/>
      <c r="CP193" s="854" t="e">
        <f t="shared" si="18"/>
        <v>#DIV/0!</v>
      </c>
      <c r="CQ193" s="852"/>
      <c r="CR193" s="852"/>
      <c r="CS193" s="852"/>
      <c r="CT193" s="368"/>
      <c r="CU193" s="316"/>
      <c r="CV193" s="316"/>
      <c r="CW193" s="369"/>
      <c r="CX193" s="374"/>
      <c r="CY193" s="328"/>
      <c r="CZ193" s="221"/>
      <c r="DA193" s="221"/>
      <c r="DB193" s="221"/>
      <c r="DC193" s="221"/>
      <c r="DD193" s="221"/>
      <c r="DE193" s="221"/>
      <c r="DF193" s="221"/>
      <c r="DG193" s="221"/>
      <c r="DH193" s="221"/>
      <c r="DI193" s="221"/>
      <c r="DJ193" s="221"/>
      <c r="DK193" s="221"/>
      <c r="DL193" s="221"/>
      <c r="DM193" s="221"/>
      <c r="DN193" s="257"/>
      <c r="DO193" s="374"/>
      <c r="DP193" s="851"/>
      <c r="DQ193" s="852"/>
      <c r="DR193" s="852"/>
      <c r="DS193" s="853"/>
      <c r="DT193" s="851"/>
      <c r="DU193" s="852"/>
      <c r="DV193" s="852"/>
      <c r="DW193" s="853"/>
      <c r="DX193" s="854" t="e">
        <f t="shared" si="19"/>
        <v>#DIV/0!</v>
      </c>
      <c r="DY193" s="852"/>
      <c r="DZ193" s="852"/>
      <c r="EA193" s="852"/>
      <c r="EB193" s="368"/>
      <c r="EC193" s="316"/>
      <c r="ED193" s="316"/>
      <c r="EE193" s="369"/>
      <c r="EF193" s="374"/>
      <c r="EG193" s="851"/>
      <c r="EH193" s="852"/>
      <c r="EI193" s="852"/>
      <c r="EJ193" s="853"/>
      <c r="EK193" s="851"/>
      <c r="EL193" s="852"/>
      <c r="EM193" s="852"/>
      <c r="EN193" s="853"/>
      <c r="EO193" s="854" t="e">
        <f t="shared" si="20"/>
        <v>#DIV/0!</v>
      </c>
      <c r="EP193" s="852"/>
      <c r="EQ193" s="852"/>
      <c r="ER193" s="852"/>
      <c r="ES193" s="368"/>
      <c r="ET193" s="316"/>
      <c r="EU193" s="316"/>
      <c r="EV193" s="369"/>
      <c r="EW193" s="374"/>
    </row>
    <row r="194" spans="1:153" s="124" customFormat="1" ht="12.75" customHeight="1" thickBot="1" x14ac:dyDescent="0.25">
      <c r="A194" s="328"/>
      <c r="B194" s="221"/>
      <c r="C194" s="221"/>
      <c r="D194" s="221"/>
      <c r="E194" s="221"/>
      <c r="F194" s="221"/>
      <c r="G194" s="221"/>
      <c r="H194" s="221"/>
      <c r="I194" s="221"/>
      <c r="J194" s="221"/>
      <c r="K194" s="221"/>
      <c r="L194" s="221"/>
      <c r="M194" s="221"/>
      <c r="N194" s="221"/>
      <c r="O194" s="221"/>
      <c r="P194" s="257"/>
      <c r="Q194" s="374"/>
      <c r="R194" s="851"/>
      <c r="S194" s="852"/>
      <c r="T194" s="852"/>
      <c r="U194" s="853"/>
      <c r="V194" s="851"/>
      <c r="W194" s="852"/>
      <c r="X194" s="852"/>
      <c r="Y194" s="853"/>
      <c r="Z194" s="854">
        <f t="shared" si="0"/>
        <v>0</v>
      </c>
      <c r="AA194" s="852"/>
      <c r="AB194" s="852"/>
      <c r="AC194" s="853"/>
      <c r="AD194" s="365"/>
      <c r="AE194" s="317"/>
      <c r="AF194" s="317"/>
      <c r="AG194" s="347"/>
      <c r="AH194" s="374"/>
      <c r="AI194" s="851"/>
      <c r="AJ194" s="852"/>
      <c r="AK194" s="852"/>
      <c r="AL194" s="853"/>
      <c r="AM194" s="851"/>
      <c r="AN194" s="852"/>
      <c r="AO194" s="852"/>
      <c r="AP194" s="853"/>
      <c r="AQ194" s="854">
        <f t="shared" si="16"/>
        <v>0</v>
      </c>
      <c r="AR194" s="852"/>
      <c r="AS194" s="852"/>
      <c r="AT194" s="853"/>
      <c r="AU194" s="365"/>
      <c r="AV194" s="317"/>
      <c r="AW194" s="317"/>
      <c r="AX194" s="347"/>
      <c r="AY194" s="374"/>
      <c r="AZ194" s="328"/>
      <c r="BA194" s="221"/>
      <c r="BB194" s="221"/>
      <c r="BC194" s="221"/>
      <c r="BD194" s="221"/>
      <c r="BE194" s="221"/>
      <c r="BF194" s="221"/>
      <c r="BG194" s="221"/>
      <c r="BH194" s="221"/>
      <c r="BI194" s="221"/>
      <c r="BJ194" s="221"/>
      <c r="BK194" s="221"/>
      <c r="BL194" s="221"/>
      <c r="BM194" s="221"/>
      <c r="BN194" s="221"/>
      <c r="BO194" s="257"/>
      <c r="BP194" s="374"/>
      <c r="BQ194" s="851"/>
      <c r="BR194" s="852"/>
      <c r="BS194" s="852"/>
      <c r="BT194" s="853"/>
      <c r="BU194" s="851"/>
      <c r="BV194" s="852"/>
      <c r="BW194" s="852"/>
      <c r="BX194" s="853"/>
      <c r="BY194" s="854" t="e">
        <f t="shared" si="17"/>
        <v>#DIV/0!</v>
      </c>
      <c r="BZ194" s="852"/>
      <c r="CA194" s="852"/>
      <c r="CB194" s="852"/>
      <c r="CC194" s="368"/>
      <c r="CD194" s="316"/>
      <c r="CE194" s="316"/>
      <c r="CF194" s="369"/>
      <c r="CG194" s="374"/>
      <c r="CH194" s="851"/>
      <c r="CI194" s="852"/>
      <c r="CJ194" s="852"/>
      <c r="CK194" s="853"/>
      <c r="CL194" s="851"/>
      <c r="CM194" s="852"/>
      <c r="CN194" s="852"/>
      <c r="CO194" s="853"/>
      <c r="CP194" s="854" t="e">
        <f t="shared" si="18"/>
        <v>#DIV/0!</v>
      </c>
      <c r="CQ194" s="852"/>
      <c r="CR194" s="852"/>
      <c r="CS194" s="852"/>
      <c r="CT194" s="368"/>
      <c r="CU194" s="316"/>
      <c r="CV194" s="316"/>
      <c r="CW194" s="369"/>
      <c r="CX194" s="374"/>
      <c r="CY194" s="328"/>
      <c r="CZ194" s="221"/>
      <c r="DA194" s="221"/>
      <c r="DB194" s="221"/>
      <c r="DC194" s="221"/>
      <c r="DD194" s="221"/>
      <c r="DE194" s="221"/>
      <c r="DF194" s="221"/>
      <c r="DG194" s="221"/>
      <c r="DH194" s="221"/>
      <c r="DI194" s="221"/>
      <c r="DJ194" s="221"/>
      <c r="DK194" s="221"/>
      <c r="DL194" s="221"/>
      <c r="DM194" s="221"/>
      <c r="DN194" s="257"/>
      <c r="DO194" s="374"/>
      <c r="DP194" s="851"/>
      <c r="DQ194" s="852"/>
      <c r="DR194" s="852"/>
      <c r="DS194" s="853"/>
      <c r="DT194" s="851"/>
      <c r="DU194" s="852"/>
      <c r="DV194" s="852"/>
      <c r="DW194" s="853"/>
      <c r="DX194" s="854" t="e">
        <f t="shared" si="19"/>
        <v>#DIV/0!</v>
      </c>
      <c r="DY194" s="852"/>
      <c r="DZ194" s="852"/>
      <c r="EA194" s="852"/>
      <c r="EB194" s="368"/>
      <c r="EC194" s="316"/>
      <c r="ED194" s="316"/>
      <c r="EE194" s="369"/>
      <c r="EF194" s="374"/>
      <c r="EG194" s="851"/>
      <c r="EH194" s="852"/>
      <c r="EI194" s="852"/>
      <c r="EJ194" s="853"/>
      <c r="EK194" s="851"/>
      <c r="EL194" s="852"/>
      <c r="EM194" s="852"/>
      <c r="EN194" s="853"/>
      <c r="EO194" s="854" t="e">
        <f t="shared" si="20"/>
        <v>#DIV/0!</v>
      </c>
      <c r="EP194" s="852"/>
      <c r="EQ194" s="852"/>
      <c r="ER194" s="852"/>
      <c r="ES194" s="368"/>
      <c r="ET194" s="316"/>
      <c r="EU194" s="316"/>
      <c r="EV194" s="369"/>
      <c r="EW194" s="374"/>
    </row>
    <row r="195" spans="1:153" s="124" customFormat="1" ht="12.75" customHeight="1" thickBot="1" x14ac:dyDescent="0.25">
      <c r="A195" s="328"/>
      <c r="B195" s="221"/>
      <c r="C195" s="221"/>
      <c r="D195" s="221"/>
      <c r="E195" s="221"/>
      <c r="F195" s="221"/>
      <c r="G195" s="221"/>
      <c r="H195" s="221"/>
      <c r="I195" s="221"/>
      <c r="J195" s="221"/>
      <c r="K195" s="221"/>
      <c r="L195" s="221"/>
      <c r="M195" s="221"/>
      <c r="N195" s="221"/>
      <c r="O195" s="221"/>
      <c r="P195" s="257"/>
      <c r="Q195" s="374"/>
      <c r="R195" s="851"/>
      <c r="S195" s="852"/>
      <c r="T195" s="852"/>
      <c r="U195" s="853"/>
      <c r="V195" s="851"/>
      <c r="W195" s="852"/>
      <c r="X195" s="852"/>
      <c r="Y195" s="853"/>
      <c r="Z195" s="854">
        <f t="shared" si="0"/>
        <v>0</v>
      </c>
      <c r="AA195" s="852"/>
      <c r="AB195" s="852"/>
      <c r="AC195" s="853"/>
      <c r="AD195" s="365"/>
      <c r="AE195" s="317"/>
      <c r="AF195" s="317"/>
      <c r="AG195" s="347"/>
      <c r="AH195" s="374"/>
      <c r="AI195" s="851"/>
      <c r="AJ195" s="852"/>
      <c r="AK195" s="852"/>
      <c r="AL195" s="853"/>
      <c r="AM195" s="851"/>
      <c r="AN195" s="852"/>
      <c r="AO195" s="852"/>
      <c r="AP195" s="853"/>
      <c r="AQ195" s="854">
        <f t="shared" si="16"/>
        <v>0</v>
      </c>
      <c r="AR195" s="852"/>
      <c r="AS195" s="852"/>
      <c r="AT195" s="853"/>
      <c r="AU195" s="365"/>
      <c r="AV195" s="317"/>
      <c r="AW195" s="317"/>
      <c r="AX195" s="347"/>
      <c r="AY195" s="374"/>
      <c r="AZ195" s="328"/>
      <c r="BA195" s="221"/>
      <c r="BB195" s="221"/>
      <c r="BC195" s="221"/>
      <c r="BD195" s="221"/>
      <c r="BE195" s="221"/>
      <c r="BF195" s="221"/>
      <c r="BG195" s="221"/>
      <c r="BH195" s="221"/>
      <c r="BI195" s="221"/>
      <c r="BJ195" s="221"/>
      <c r="BK195" s="221"/>
      <c r="BL195" s="221"/>
      <c r="BM195" s="221"/>
      <c r="BN195" s="221"/>
      <c r="BO195" s="257"/>
      <c r="BP195" s="374"/>
      <c r="BQ195" s="851"/>
      <c r="BR195" s="852"/>
      <c r="BS195" s="852"/>
      <c r="BT195" s="853"/>
      <c r="BU195" s="851"/>
      <c r="BV195" s="852"/>
      <c r="BW195" s="852"/>
      <c r="BX195" s="853"/>
      <c r="BY195" s="854" t="e">
        <f t="shared" si="17"/>
        <v>#DIV/0!</v>
      </c>
      <c r="BZ195" s="852"/>
      <c r="CA195" s="852"/>
      <c r="CB195" s="852"/>
      <c r="CC195" s="368"/>
      <c r="CD195" s="316"/>
      <c r="CE195" s="316"/>
      <c r="CF195" s="369"/>
      <c r="CG195" s="374"/>
      <c r="CH195" s="851"/>
      <c r="CI195" s="852"/>
      <c r="CJ195" s="852"/>
      <c r="CK195" s="853"/>
      <c r="CL195" s="851"/>
      <c r="CM195" s="852"/>
      <c r="CN195" s="852"/>
      <c r="CO195" s="853"/>
      <c r="CP195" s="854" t="e">
        <f t="shared" si="18"/>
        <v>#DIV/0!</v>
      </c>
      <c r="CQ195" s="852"/>
      <c r="CR195" s="852"/>
      <c r="CS195" s="852"/>
      <c r="CT195" s="368"/>
      <c r="CU195" s="316"/>
      <c r="CV195" s="316"/>
      <c r="CW195" s="369"/>
      <c r="CX195" s="374"/>
      <c r="CY195" s="328"/>
      <c r="CZ195" s="221"/>
      <c r="DA195" s="221"/>
      <c r="DB195" s="221"/>
      <c r="DC195" s="221"/>
      <c r="DD195" s="221"/>
      <c r="DE195" s="221"/>
      <c r="DF195" s="221"/>
      <c r="DG195" s="221"/>
      <c r="DH195" s="221"/>
      <c r="DI195" s="221"/>
      <c r="DJ195" s="221"/>
      <c r="DK195" s="221"/>
      <c r="DL195" s="221"/>
      <c r="DM195" s="221"/>
      <c r="DN195" s="257"/>
      <c r="DO195" s="374"/>
      <c r="DP195" s="851"/>
      <c r="DQ195" s="852"/>
      <c r="DR195" s="852"/>
      <c r="DS195" s="853"/>
      <c r="DT195" s="851"/>
      <c r="DU195" s="852"/>
      <c r="DV195" s="852"/>
      <c r="DW195" s="853"/>
      <c r="DX195" s="854" t="e">
        <f t="shared" si="19"/>
        <v>#DIV/0!</v>
      </c>
      <c r="DY195" s="852"/>
      <c r="DZ195" s="852"/>
      <c r="EA195" s="852"/>
      <c r="EB195" s="368"/>
      <c r="EC195" s="316"/>
      <c r="ED195" s="316"/>
      <c r="EE195" s="369"/>
      <c r="EF195" s="374"/>
      <c r="EG195" s="851"/>
      <c r="EH195" s="852"/>
      <c r="EI195" s="852"/>
      <c r="EJ195" s="853"/>
      <c r="EK195" s="851"/>
      <c r="EL195" s="852"/>
      <c r="EM195" s="852"/>
      <c r="EN195" s="853"/>
      <c r="EO195" s="854" t="e">
        <f t="shared" si="20"/>
        <v>#DIV/0!</v>
      </c>
      <c r="EP195" s="852"/>
      <c r="EQ195" s="852"/>
      <c r="ER195" s="852"/>
      <c r="ES195" s="368"/>
      <c r="ET195" s="316"/>
      <c r="EU195" s="316"/>
      <c r="EV195" s="369"/>
      <c r="EW195" s="374"/>
    </row>
    <row r="196" spans="1:153" s="124" customFormat="1" ht="12.75" customHeight="1" thickBot="1" x14ac:dyDescent="0.25">
      <c r="A196" s="328"/>
      <c r="B196" s="221"/>
      <c r="C196" s="221"/>
      <c r="D196" s="221"/>
      <c r="E196" s="221"/>
      <c r="F196" s="221"/>
      <c r="G196" s="221"/>
      <c r="H196" s="221"/>
      <c r="I196" s="221"/>
      <c r="J196" s="221"/>
      <c r="K196" s="221"/>
      <c r="L196" s="221"/>
      <c r="M196" s="221"/>
      <c r="N196" s="221"/>
      <c r="O196" s="221"/>
      <c r="P196" s="257"/>
      <c r="Q196" s="374"/>
      <c r="R196" s="851"/>
      <c r="S196" s="852"/>
      <c r="T196" s="852"/>
      <c r="U196" s="853"/>
      <c r="V196" s="851"/>
      <c r="W196" s="852"/>
      <c r="X196" s="852"/>
      <c r="Y196" s="853"/>
      <c r="Z196" s="854">
        <f t="shared" si="0"/>
        <v>0</v>
      </c>
      <c r="AA196" s="852"/>
      <c r="AB196" s="852"/>
      <c r="AC196" s="853"/>
      <c r="AD196" s="365"/>
      <c r="AE196" s="317"/>
      <c r="AF196" s="317"/>
      <c r="AG196" s="347"/>
      <c r="AH196" s="374"/>
      <c r="AI196" s="851"/>
      <c r="AJ196" s="852"/>
      <c r="AK196" s="852"/>
      <c r="AL196" s="853"/>
      <c r="AM196" s="851"/>
      <c r="AN196" s="852"/>
      <c r="AO196" s="852"/>
      <c r="AP196" s="853"/>
      <c r="AQ196" s="854">
        <f t="shared" si="16"/>
        <v>0</v>
      </c>
      <c r="AR196" s="852"/>
      <c r="AS196" s="852"/>
      <c r="AT196" s="853"/>
      <c r="AU196" s="365"/>
      <c r="AV196" s="317"/>
      <c r="AW196" s="317"/>
      <c r="AX196" s="347"/>
      <c r="AY196" s="374"/>
      <c r="AZ196" s="328"/>
      <c r="BA196" s="221"/>
      <c r="BB196" s="221"/>
      <c r="BC196" s="221"/>
      <c r="BD196" s="221"/>
      <c r="BE196" s="221"/>
      <c r="BF196" s="221"/>
      <c r="BG196" s="221"/>
      <c r="BH196" s="221"/>
      <c r="BI196" s="221"/>
      <c r="BJ196" s="221"/>
      <c r="BK196" s="221"/>
      <c r="BL196" s="221"/>
      <c r="BM196" s="221"/>
      <c r="BN196" s="221"/>
      <c r="BO196" s="257"/>
      <c r="BP196" s="374"/>
      <c r="BQ196" s="851"/>
      <c r="BR196" s="852"/>
      <c r="BS196" s="852"/>
      <c r="BT196" s="853"/>
      <c r="BU196" s="851"/>
      <c r="BV196" s="852"/>
      <c r="BW196" s="852"/>
      <c r="BX196" s="853"/>
      <c r="BY196" s="854" t="e">
        <f t="shared" si="17"/>
        <v>#DIV/0!</v>
      </c>
      <c r="BZ196" s="852"/>
      <c r="CA196" s="852"/>
      <c r="CB196" s="852"/>
      <c r="CC196" s="368"/>
      <c r="CD196" s="316"/>
      <c r="CE196" s="316"/>
      <c r="CF196" s="369"/>
      <c r="CG196" s="374"/>
      <c r="CH196" s="851"/>
      <c r="CI196" s="852"/>
      <c r="CJ196" s="852"/>
      <c r="CK196" s="853"/>
      <c r="CL196" s="851"/>
      <c r="CM196" s="852"/>
      <c r="CN196" s="852"/>
      <c r="CO196" s="853"/>
      <c r="CP196" s="854" t="e">
        <f t="shared" si="18"/>
        <v>#DIV/0!</v>
      </c>
      <c r="CQ196" s="852"/>
      <c r="CR196" s="852"/>
      <c r="CS196" s="852"/>
      <c r="CT196" s="368"/>
      <c r="CU196" s="316"/>
      <c r="CV196" s="316"/>
      <c r="CW196" s="369"/>
      <c r="CX196" s="374"/>
      <c r="CY196" s="328"/>
      <c r="CZ196" s="221"/>
      <c r="DA196" s="221"/>
      <c r="DB196" s="221"/>
      <c r="DC196" s="221"/>
      <c r="DD196" s="221"/>
      <c r="DE196" s="221"/>
      <c r="DF196" s="221"/>
      <c r="DG196" s="221"/>
      <c r="DH196" s="221"/>
      <c r="DI196" s="221"/>
      <c r="DJ196" s="221"/>
      <c r="DK196" s="221"/>
      <c r="DL196" s="221"/>
      <c r="DM196" s="221"/>
      <c r="DN196" s="257"/>
      <c r="DO196" s="374"/>
      <c r="DP196" s="851"/>
      <c r="DQ196" s="852"/>
      <c r="DR196" s="852"/>
      <c r="DS196" s="853"/>
      <c r="DT196" s="851"/>
      <c r="DU196" s="852"/>
      <c r="DV196" s="852"/>
      <c r="DW196" s="853"/>
      <c r="DX196" s="854" t="e">
        <f t="shared" si="19"/>
        <v>#DIV/0!</v>
      </c>
      <c r="DY196" s="852"/>
      <c r="DZ196" s="852"/>
      <c r="EA196" s="852"/>
      <c r="EB196" s="368"/>
      <c r="EC196" s="316"/>
      <c r="ED196" s="316"/>
      <c r="EE196" s="369"/>
      <c r="EF196" s="374"/>
      <c r="EG196" s="851"/>
      <c r="EH196" s="852"/>
      <c r="EI196" s="852"/>
      <c r="EJ196" s="853"/>
      <c r="EK196" s="851"/>
      <c r="EL196" s="852"/>
      <c r="EM196" s="852"/>
      <c r="EN196" s="853"/>
      <c r="EO196" s="854" t="e">
        <f t="shared" si="20"/>
        <v>#DIV/0!</v>
      </c>
      <c r="EP196" s="852"/>
      <c r="EQ196" s="852"/>
      <c r="ER196" s="852"/>
      <c r="ES196" s="368"/>
      <c r="ET196" s="316"/>
      <c r="EU196" s="316"/>
      <c r="EV196" s="369"/>
      <c r="EW196" s="374"/>
    </row>
    <row r="197" spans="1:153" s="124" customFormat="1" ht="12.75" customHeight="1" thickBot="1" x14ac:dyDescent="0.25">
      <c r="A197" s="328"/>
      <c r="B197" s="221"/>
      <c r="C197" s="221"/>
      <c r="D197" s="221"/>
      <c r="E197" s="221"/>
      <c r="F197" s="221"/>
      <c r="G197" s="221"/>
      <c r="H197" s="221"/>
      <c r="I197" s="221"/>
      <c r="J197" s="221"/>
      <c r="K197" s="221"/>
      <c r="L197" s="221"/>
      <c r="M197" s="221"/>
      <c r="N197" s="221"/>
      <c r="O197" s="221"/>
      <c r="P197" s="257"/>
      <c r="Q197" s="374"/>
      <c r="R197" s="851"/>
      <c r="S197" s="852"/>
      <c r="T197" s="852"/>
      <c r="U197" s="853"/>
      <c r="V197" s="851"/>
      <c r="W197" s="852"/>
      <c r="X197" s="852"/>
      <c r="Y197" s="853"/>
      <c r="Z197" s="854">
        <f t="shared" si="0"/>
        <v>0</v>
      </c>
      <c r="AA197" s="852"/>
      <c r="AB197" s="852"/>
      <c r="AC197" s="853"/>
      <c r="AD197" s="365"/>
      <c r="AE197" s="317"/>
      <c r="AF197" s="317"/>
      <c r="AG197" s="347"/>
      <c r="AH197" s="374"/>
      <c r="AI197" s="851"/>
      <c r="AJ197" s="852"/>
      <c r="AK197" s="852"/>
      <c r="AL197" s="853"/>
      <c r="AM197" s="851"/>
      <c r="AN197" s="852"/>
      <c r="AO197" s="852"/>
      <c r="AP197" s="853"/>
      <c r="AQ197" s="854">
        <f t="shared" si="16"/>
        <v>0</v>
      </c>
      <c r="AR197" s="852"/>
      <c r="AS197" s="852"/>
      <c r="AT197" s="853"/>
      <c r="AU197" s="365"/>
      <c r="AV197" s="317"/>
      <c r="AW197" s="317"/>
      <c r="AX197" s="347"/>
      <c r="AY197" s="374"/>
      <c r="AZ197" s="328"/>
      <c r="BA197" s="221"/>
      <c r="BB197" s="221"/>
      <c r="BC197" s="221"/>
      <c r="BD197" s="221"/>
      <c r="BE197" s="221"/>
      <c r="BF197" s="221"/>
      <c r="BG197" s="221"/>
      <c r="BH197" s="221"/>
      <c r="BI197" s="221"/>
      <c r="BJ197" s="221"/>
      <c r="BK197" s="221"/>
      <c r="BL197" s="221"/>
      <c r="BM197" s="221"/>
      <c r="BN197" s="221"/>
      <c r="BO197" s="257"/>
      <c r="BP197" s="374"/>
      <c r="BQ197" s="851"/>
      <c r="BR197" s="852"/>
      <c r="BS197" s="852"/>
      <c r="BT197" s="853"/>
      <c r="BU197" s="851"/>
      <c r="BV197" s="852"/>
      <c r="BW197" s="852"/>
      <c r="BX197" s="853"/>
      <c r="BY197" s="854" t="e">
        <f t="shared" si="17"/>
        <v>#DIV/0!</v>
      </c>
      <c r="BZ197" s="852"/>
      <c r="CA197" s="852"/>
      <c r="CB197" s="852"/>
      <c r="CC197" s="368"/>
      <c r="CD197" s="316"/>
      <c r="CE197" s="316"/>
      <c r="CF197" s="369"/>
      <c r="CG197" s="374"/>
      <c r="CH197" s="851"/>
      <c r="CI197" s="852"/>
      <c r="CJ197" s="852"/>
      <c r="CK197" s="853"/>
      <c r="CL197" s="851"/>
      <c r="CM197" s="852"/>
      <c r="CN197" s="852"/>
      <c r="CO197" s="853"/>
      <c r="CP197" s="854" t="e">
        <f t="shared" si="18"/>
        <v>#DIV/0!</v>
      </c>
      <c r="CQ197" s="852"/>
      <c r="CR197" s="852"/>
      <c r="CS197" s="852"/>
      <c r="CT197" s="368"/>
      <c r="CU197" s="316"/>
      <c r="CV197" s="316"/>
      <c r="CW197" s="369"/>
      <c r="CX197" s="374"/>
      <c r="CY197" s="328"/>
      <c r="CZ197" s="221"/>
      <c r="DA197" s="221"/>
      <c r="DB197" s="221"/>
      <c r="DC197" s="221"/>
      <c r="DD197" s="221"/>
      <c r="DE197" s="221"/>
      <c r="DF197" s="221"/>
      <c r="DG197" s="221"/>
      <c r="DH197" s="221"/>
      <c r="DI197" s="221"/>
      <c r="DJ197" s="221"/>
      <c r="DK197" s="221"/>
      <c r="DL197" s="221"/>
      <c r="DM197" s="221"/>
      <c r="DN197" s="257"/>
      <c r="DO197" s="374"/>
      <c r="DP197" s="851"/>
      <c r="DQ197" s="852"/>
      <c r="DR197" s="852"/>
      <c r="DS197" s="853"/>
      <c r="DT197" s="851"/>
      <c r="DU197" s="852"/>
      <c r="DV197" s="852"/>
      <c r="DW197" s="853"/>
      <c r="DX197" s="854" t="e">
        <f t="shared" si="19"/>
        <v>#DIV/0!</v>
      </c>
      <c r="DY197" s="852"/>
      <c r="DZ197" s="852"/>
      <c r="EA197" s="852"/>
      <c r="EB197" s="368"/>
      <c r="EC197" s="316"/>
      <c r="ED197" s="316"/>
      <c r="EE197" s="369"/>
      <c r="EF197" s="374"/>
      <c r="EG197" s="851"/>
      <c r="EH197" s="852"/>
      <c r="EI197" s="852"/>
      <c r="EJ197" s="853"/>
      <c r="EK197" s="851"/>
      <c r="EL197" s="852"/>
      <c r="EM197" s="852"/>
      <c r="EN197" s="853"/>
      <c r="EO197" s="854" t="e">
        <f t="shared" si="20"/>
        <v>#DIV/0!</v>
      </c>
      <c r="EP197" s="852"/>
      <c r="EQ197" s="852"/>
      <c r="ER197" s="852"/>
      <c r="ES197" s="368"/>
      <c r="ET197" s="316"/>
      <c r="EU197" s="316"/>
      <c r="EV197" s="369"/>
      <c r="EW197" s="374"/>
    </row>
    <row r="198" spans="1:153" s="124" customFormat="1" ht="12.75" customHeight="1" thickBot="1" x14ac:dyDescent="0.25">
      <c r="A198" s="328"/>
      <c r="B198" s="221"/>
      <c r="C198" s="221"/>
      <c r="D198" s="221"/>
      <c r="E198" s="221"/>
      <c r="F198" s="221"/>
      <c r="G198" s="221"/>
      <c r="H198" s="221"/>
      <c r="I198" s="221"/>
      <c r="J198" s="221"/>
      <c r="K198" s="221"/>
      <c r="L198" s="221"/>
      <c r="M198" s="221"/>
      <c r="N198" s="221"/>
      <c r="O198" s="221"/>
      <c r="P198" s="257"/>
      <c r="Q198" s="374"/>
      <c r="R198" s="851"/>
      <c r="S198" s="852"/>
      <c r="T198" s="852"/>
      <c r="U198" s="853"/>
      <c r="V198" s="851"/>
      <c r="W198" s="852"/>
      <c r="X198" s="852"/>
      <c r="Y198" s="853"/>
      <c r="Z198" s="854">
        <f t="shared" si="0"/>
        <v>0</v>
      </c>
      <c r="AA198" s="852"/>
      <c r="AB198" s="852"/>
      <c r="AC198" s="853"/>
      <c r="AD198" s="365"/>
      <c r="AE198" s="317"/>
      <c r="AF198" s="317"/>
      <c r="AG198" s="347"/>
      <c r="AH198" s="374"/>
      <c r="AI198" s="851"/>
      <c r="AJ198" s="852"/>
      <c r="AK198" s="852"/>
      <c r="AL198" s="853"/>
      <c r="AM198" s="851"/>
      <c r="AN198" s="852"/>
      <c r="AO198" s="852"/>
      <c r="AP198" s="853"/>
      <c r="AQ198" s="854">
        <f t="shared" si="16"/>
        <v>0</v>
      </c>
      <c r="AR198" s="852"/>
      <c r="AS198" s="852"/>
      <c r="AT198" s="853"/>
      <c r="AU198" s="365"/>
      <c r="AV198" s="317"/>
      <c r="AW198" s="317"/>
      <c r="AX198" s="347"/>
      <c r="AY198" s="374"/>
      <c r="AZ198" s="328"/>
      <c r="BA198" s="221"/>
      <c r="BB198" s="221"/>
      <c r="BC198" s="221"/>
      <c r="BD198" s="221"/>
      <c r="BE198" s="221"/>
      <c r="BF198" s="221"/>
      <c r="BG198" s="221"/>
      <c r="BH198" s="221"/>
      <c r="BI198" s="221"/>
      <c r="BJ198" s="221"/>
      <c r="BK198" s="221"/>
      <c r="BL198" s="221"/>
      <c r="BM198" s="221"/>
      <c r="BN198" s="221"/>
      <c r="BO198" s="257"/>
      <c r="BP198" s="374"/>
      <c r="BQ198" s="851"/>
      <c r="BR198" s="852"/>
      <c r="BS198" s="852"/>
      <c r="BT198" s="853"/>
      <c r="BU198" s="851"/>
      <c r="BV198" s="852"/>
      <c r="BW198" s="852"/>
      <c r="BX198" s="853"/>
      <c r="BY198" s="854" t="e">
        <f t="shared" si="17"/>
        <v>#DIV/0!</v>
      </c>
      <c r="BZ198" s="852"/>
      <c r="CA198" s="852"/>
      <c r="CB198" s="852"/>
      <c r="CC198" s="368"/>
      <c r="CD198" s="316"/>
      <c r="CE198" s="316"/>
      <c r="CF198" s="369"/>
      <c r="CG198" s="374"/>
      <c r="CH198" s="851"/>
      <c r="CI198" s="852"/>
      <c r="CJ198" s="852"/>
      <c r="CK198" s="853"/>
      <c r="CL198" s="851"/>
      <c r="CM198" s="852"/>
      <c r="CN198" s="852"/>
      <c r="CO198" s="853"/>
      <c r="CP198" s="854" t="e">
        <f t="shared" si="18"/>
        <v>#DIV/0!</v>
      </c>
      <c r="CQ198" s="852"/>
      <c r="CR198" s="852"/>
      <c r="CS198" s="852"/>
      <c r="CT198" s="368"/>
      <c r="CU198" s="316"/>
      <c r="CV198" s="316"/>
      <c r="CW198" s="369"/>
      <c r="CX198" s="374"/>
      <c r="CY198" s="328"/>
      <c r="CZ198" s="221"/>
      <c r="DA198" s="221"/>
      <c r="DB198" s="221"/>
      <c r="DC198" s="221"/>
      <c r="DD198" s="221"/>
      <c r="DE198" s="221"/>
      <c r="DF198" s="221"/>
      <c r="DG198" s="221"/>
      <c r="DH198" s="221"/>
      <c r="DI198" s="221"/>
      <c r="DJ198" s="221"/>
      <c r="DK198" s="221"/>
      <c r="DL198" s="221"/>
      <c r="DM198" s="221"/>
      <c r="DN198" s="257"/>
      <c r="DO198" s="374"/>
      <c r="DP198" s="851"/>
      <c r="DQ198" s="852"/>
      <c r="DR198" s="852"/>
      <c r="DS198" s="853"/>
      <c r="DT198" s="851"/>
      <c r="DU198" s="852"/>
      <c r="DV198" s="852"/>
      <c r="DW198" s="853"/>
      <c r="DX198" s="854" t="e">
        <f t="shared" si="19"/>
        <v>#DIV/0!</v>
      </c>
      <c r="DY198" s="852"/>
      <c r="DZ198" s="852"/>
      <c r="EA198" s="852"/>
      <c r="EB198" s="368"/>
      <c r="EC198" s="316"/>
      <c r="ED198" s="316"/>
      <c r="EE198" s="369"/>
      <c r="EF198" s="374"/>
      <c r="EG198" s="851"/>
      <c r="EH198" s="852"/>
      <c r="EI198" s="852"/>
      <c r="EJ198" s="853"/>
      <c r="EK198" s="851"/>
      <c r="EL198" s="852"/>
      <c r="EM198" s="852"/>
      <c r="EN198" s="853"/>
      <c r="EO198" s="854" t="e">
        <f t="shared" si="20"/>
        <v>#DIV/0!</v>
      </c>
      <c r="EP198" s="852"/>
      <c r="EQ198" s="852"/>
      <c r="ER198" s="852"/>
      <c r="ES198" s="368"/>
      <c r="ET198" s="316"/>
      <c r="EU198" s="316"/>
      <c r="EV198" s="369"/>
      <c r="EW198" s="374"/>
    </row>
    <row r="199" spans="1:153" s="124" customFormat="1" ht="12.75" customHeight="1" thickBot="1" x14ac:dyDescent="0.25">
      <c r="A199" s="328"/>
      <c r="B199" s="221"/>
      <c r="C199" s="221"/>
      <c r="D199" s="221"/>
      <c r="E199" s="221"/>
      <c r="F199" s="221"/>
      <c r="G199" s="221"/>
      <c r="H199" s="221"/>
      <c r="I199" s="221"/>
      <c r="J199" s="221"/>
      <c r="K199" s="221"/>
      <c r="L199" s="221"/>
      <c r="M199" s="221"/>
      <c r="N199" s="221"/>
      <c r="O199" s="221"/>
      <c r="P199" s="257"/>
      <c r="Q199" s="374"/>
      <c r="R199" s="851"/>
      <c r="S199" s="852"/>
      <c r="T199" s="852"/>
      <c r="U199" s="853"/>
      <c r="V199" s="851"/>
      <c r="W199" s="852"/>
      <c r="X199" s="852"/>
      <c r="Y199" s="853"/>
      <c r="Z199" s="854">
        <f t="shared" si="0"/>
        <v>0</v>
      </c>
      <c r="AA199" s="852"/>
      <c r="AB199" s="852"/>
      <c r="AC199" s="853"/>
      <c r="AD199" s="365"/>
      <c r="AE199" s="317"/>
      <c r="AF199" s="317"/>
      <c r="AG199" s="347"/>
      <c r="AH199" s="374"/>
      <c r="AI199" s="851"/>
      <c r="AJ199" s="852"/>
      <c r="AK199" s="852"/>
      <c r="AL199" s="853"/>
      <c r="AM199" s="851"/>
      <c r="AN199" s="852"/>
      <c r="AO199" s="852"/>
      <c r="AP199" s="853"/>
      <c r="AQ199" s="854">
        <f t="shared" si="16"/>
        <v>0</v>
      </c>
      <c r="AR199" s="852"/>
      <c r="AS199" s="852"/>
      <c r="AT199" s="853"/>
      <c r="AU199" s="365"/>
      <c r="AV199" s="317"/>
      <c r="AW199" s="317"/>
      <c r="AX199" s="347"/>
      <c r="AY199" s="374"/>
      <c r="AZ199" s="328"/>
      <c r="BA199" s="221"/>
      <c r="BB199" s="221"/>
      <c r="BC199" s="221"/>
      <c r="BD199" s="221"/>
      <c r="BE199" s="221"/>
      <c r="BF199" s="221"/>
      <c r="BG199" s="221"/>
      <c r="BH199" s="221"/>
      <c r="BI199" s="221"/>
      <c r="BJ199" s="221"/>
      <c r="BK199" s="221"/>
      <c r="BL199" s="221"/>
      <c r="BM199" s="221"/>
      <c r="BN199" s="221"/>
      <c r="BO199" s="257"/>
      <c r="BP199" s="374"/>
      <c r="BQ199" s="851"/>
      <c r="BR199" s="852"/>
      <c r="BS199" s="852"/>
      <c r="BT199" s="853"/>
      <c r="BU199" s="851"/>
      <c r="BV199" s="852"/>
      <c r="BW199" s="852"/>
      <c r="BX199" s="853"/>
      <c r="BY199" s="854" t="e">
        <f t="shared" si="17"/>
        <v>#DIV/0!</v>
      </c>
      <c r="BZ199" s="852"/>
      <c r="CA199" s="852"/>
      <c r="CB199" s="852"/>
      <c r="CC199" s="368"/>
      <c r="CD199" s="316"/>
      <c r="CE199" s="316"/>
      <c r="CF199" s="369"/>
      <c r="CG199" s="374"/>
      <c r="CH199" s="851"/>
      <c r="CI199" s="852"/>
      <c r="CJ199" s="852"/>
      <c r="CK199" s="853"/>
      <c r="CL199" s="851"/>
      <c r="CM199" s="852"/>
      <c r="CN199" s="852"/>
      <c r="CO199" s="853"/>
      <c r="CP199" s="854" t="e">
        <f t="shared" si="18"/>
        <v>#DIV/0!</v>
      </c>
      <c r="CQ199" s="852"/>
      <c r="CR199" s="852"/>
      <c r="CS199" s="852"/>
      <c r="CT199" s="368"/>
      <c r="CU199" s="316"/>
      <c r="CV199" s="316"/>
      <c r="CW199" s="369"/>
      <c r="CX199" s="374"/>
      <c r="CY199" s="328"/>
      <c r="CZ199" s="221"/>
      <c r="DA199" s="221"/>
      <c r="DB199" s="221"/>
      <c r="DC199" s="221"/>
      <c r="DD199" s="221"/>
      <c r="DE199" s="221"/>
      <c r="DF199" s="221"/>
      <c r="DG199" s="221"/>
      <c r="DH199" s="221"/>
      <c r="DI199" s="221"/>
      <c r="DJ199" s="221"/>
      <c r="DK199" s="221"/>
      <c r="DL199" s="221"/>
      <c r="DM199" s="221"/>
      <c r="DN199" s="257"/>
      <c r="DO199" s="374"/>
      <c r="DP199" s="851"/>
      <c r="DQ199" s="852"/>
      <c r="DR199" s="852"/>
      <c r="DS199" s="853"/>
      <c r="DT199" s="851"/>
      <c r="DU199" s="852"/>
      <c r="DV199" s="852"/>
      <c r="DW199" s="853"/>
      <c r="DX199" s="854" t="e">
        <f t="shared" si="19"/>
        <v>#DIV/0!</v>
      </c>
      <c r="DY199" s="852"/>
      <c r="DZ199" s="852"/>
      <c r="EA199" s="852"/>
      <c r="EB199" s="368"/>
      <c r="EC199" s="316"/>
      <c r="ED199" s="316"/>
      <c r="EE199" s="369"/>
      <c r="EF199" s="374"/>
      <c r="EG199" s="851"/>
      <c r="EH199" s="852"/>
      <c r="EI199" s="852"/>
      <c r="EJ199" s="853"/>
      <c r="EK199" s="851"/>
      <c r="EL199" s="852"/>
      <c r="EM199" s="852"/>
      <c r="EN199" s="853"/>
      <c r="EO199" s="854" t="e">
        <f t="shared" si="20"/>
        <v>#DIV/0!</v>
      </c>
      <c r="EP199" s="852"/>
      <c r="EQ199" s="852"/>
      <c r="ER199" s="852"/>
      <c r="ES199" s="368"/>
      <c r="ET199" s="316"/>
      <c r="EU199" s="316"/>
      <c r="EV199" s="369"/>
      <c r="EW199" s="374"/>
    </row>
    <row r="200" spans="1:153" s="124" customFormat="1" ht="12.75" customHeight="1" thickBot="1" x14ac:dyDescent="0.25">
      <c r="A200" s="328"/>
      <c r="B200" s="221"/>
      <c r="C200" s="221"/>
      <c r="D200" s="221"/>
      <c r="E200" s="221"/>
      <c r="F200" s="221"/>
      <c r="G200" s="221"/>
      <c r="H200" s="221"/>
      <c r="I200" s="221"/>
      <c r="J200" s="221"/>
      <c r="K200" s="221"/>
      <c r="L200" s="221"/>
      <c r="M200" s="221"/>
      <c r="N200" s="221"/>
      <c r="O200" s="221"/>
      <c r="P200" s="257"/>
      <c r="Q200" s="374"/>
      <c r="R200" s="851"/>
      <c r="S200" s="852"/>
      <c r="T200" s="852"/>
      <c r="U200" s="853"/>
      <c r="V200" s="851"/>
      <c r="W200" s="852"/>
      <c r="X200" s="852"/>
      <c r="Y200" s="853"/>
      <c r="Z200" s="854">
        <f t="shared" si="0"/>
        <v>0</v>
      </c>
      <c r="AA200" s="852"/>
      <c r="AB200" s="852"/>
      <c r="AC200" s="853"/>
      <c r="AD200" s="365"/>
      <c r="AE200" s="317"/>
      <c r="AF200" s="317"/>
      <c r="AG200" s="347"/>
      <c r="AH200" s="374"/>
      <c r="AI200" s="851"/>
      <c r="AJ200" s="852"/>
      <c r="AK200" s="852"/>
      <c r="AL200" s="853"/>
      <c r="AM200" s="851"/>
      <c r="AN200" s="852"/>
      <c r="AO200" s="852"/>
      <c r="AP200" s="853"/>
      <c r="AQ200" s="854">
        <f t="shared" si="16"/>
        <v>0</v>
      </c>
      <c r="AR200" s="852"/>
      <c r="AS200" s="852"/>
      <c r="AT200" s="853"/>
      <c r="AU200" s="365"/>
      <c r="AV200" s="317"/>
      <c r="AW200" s="317"/>
      <c r="AX200" s="347"/>
      <c r="AY200" s="374"/>
      <c r="AZ200" s="328"/>
      <c r="BA200" s="221"/>
      <c r="BB200" s="221"/>
      <c r="BC200" s="221"/>
      <c r="BD200" s="221"/>
      <c r="BE200" s="221"/>
      <c r="BF200" s="221"/>
      <c r="BG200" s="221"/>
      <c r="BH200" s="221"/>
      <c r="BI200" s="221"/>
      <c r="BJ200" s="221"/>
      <c r="BK200" s="221"/>
      <c r="BL200" s="221"/>
      <c r="BM200" s="221"/>
      <c r="BN200" s="221"/>
      <c r="BO200" s="257"/>
      <c r="BP200" s="374"/>
      <c r="BQ200" s="851"/>
      <c r="BR200" s="852"/>
      <c r="BS200" s="852"/>
      <c r="BT200" s="853"/>
      <c r="BU200" s="851"/>
      <c r="BV200" s="852"/>
      <c r="BW200" s="852"/>
      <c r="BX200" s="853"/>
      <c r="BY200" s="854" t="e">
        <f t="shared" si="17"/>
        <v>#DIV/0!</v>
      </c>
      <c r="BZ200" s="852"/>
      <c r="CA200" s="852"/>
      <c r="CB200" s="852"/>
      <c r="CC200" s="368"/>
      <c r="CD200" s="316"/>
      <c r="CE200" s="316"/>
      <c r="CF200" s="369"/>
      <c r="CG200" s="374"/>
      <c r="CH200" s="851"/>
      <c r="CI200" s="852"/>
      <c r="CJ200" s="852"/>
      <c r="CK200" s="853"/>
      <c r="CL200" s="851"/>
      <c r="CM200" s="852"/>
      <c r="CN200" s="852"/>
      <c r="CO200" s="853"/>
      <c r="CP200" s="854" t="e">
        <f t="shared" si="18"/>
        <v>#DIV/0!</v>
      </c>
      <c r="CQ200" s="852"/>
      <c r="CR200" s="852"/>
      <c r="CS200" s="852"/>
      <c r="CT200" s="368"/>
      <c r="CU200" s="316"/>
      <c r="CV200" s="316"/>
      <c r="CW200" s="369"/>
      <c r="CX200" s="374"/>
      <c r="CY200" s="328"/>
      <c r="CZ200" s="221"/>
      <c r="DA200" s="221"/>
      <c r="DB200" s="221"/>
      <c r="DC200" s="221"/>
      <c r="DD200" s="221"/>
      <c r="DE200" s="221"/>
      <c r="DF200" s="221"/>
      <c r="DG200" s="221"/>
      <c r="DH200" s="221"/>
      <c r="DI200" s="221"/>
      <c r="DJ200" s="221"/>
      <c r="DK200" s="221"/>
      <c r="DL200" s="221"/>
      <c r="DM200" s="221"/>
      <c r="DN200" s="257"/>
      <c r="DO200" s="374"/>
      <c r="DP200" s="851"/>
      <c r="DQ200" s="852"/>
      <c r="DR200" s="852"/>
      <c r="DS200" s="853"/>
      <c r="DT200" s="851"/>
      <c r="DU200" s="852"/>
      <c r="DV200" s="852"/>
      <c r="DW200" s="853"/>
      <c r="DX200" s="854" t="e">
        <f t="shared" si="19"/>
        <v>#DIV/0!</v>
      </c>
      <c r="DY200" s="852"/>
      <c r="DZ200" s="852"/>
      <c r="EA200" s="852"/>
      <c r="EB200" s="368"/>
      <c r="EC200" s="316"/>
      <c r="ED200" s="316"/>
      <c r="EE200" s="369"/>
      <c r="EF200" s="374"/>
      <c r="EG200" s="851"/>
      <c r="EH200" s="852"/>
      <c r="EI200" s="852"/>
      <c r="EJ200" s="853"/>
      <c r="EK200" s="851"/>
      <c r="EL200" s="852"/>
      <c r="EM200" s="852"/>
      <c r="EN200" s="853"/>
      <c r="EO200" s="854" t="e">
        <f t="shared" si="20"/>
        <v>#DIV/0!</v>
      </c>
      <c r="EP200" s="852"/>
      <c r="EQ200" s="852"/>
      <c r="ER200" s="852"/>
      <c r="ES200" s="368"/>
      <c r="ET200" s="316"/>
      <c r="EU200" s="316"/>
      <c r="EV200" s="369"/>
      <c r="EW200" s="374"/>
    </row>
    <row r="201" spans="1:153" s="124" customFormat="1" ht="12.75" customHeight="1" thickBot="1" x14ac:dyDescent="0.25">
      <c r="A201" s="328"/>
      <c r="B201" s="221"/>
      <c r="C201" s="221"/>
      <c r="D201" s="221"/>
      <c r="E201" s="221"/>
      <c r="F201" s="221"/>
      <c r="G201" s="221"/>
      <c r="H201" s="221"/>
      <c r="I201" s="221"/>
      <c r="J201" s="221"/>
      <c r="K201" s="221"/>
      <c r="L201" s="221"/>
      <c r="M201" s="221"/>
      <c r="N201" s="221"/>
      <c r="O201" s="221"/>
      <c r="P201" s="257"/>
      <c r="Q201" s="374"/>
      <c r="R201" s="851"/>
      <c r="S201" s="852"/>
      <c r="T201" s="852"/>
      <c r="U201" s="853"/>
      <c r="V201" s="851"/>
      <c r="W201" s="852"/>
      <c r="X201" s="852"/>
      <c r="Y201" s="853"/>
      <c r="Z201" s="854">
        <f t="shared" si="0"/>
        <v>0</v>
      </c>
      <c r="AA201" s="852"/>
      <c r="AB201" s="852"/>
      <c r="AC201" s="853"/>
      <c r="AD201" s="365"/>
      <c r="AE201" s="317"/>
      <c r="AF201" s="317"/>
      <c r="AG201" s="347"/>
      <c r="AH201" s="374"/>
      <c r="AI201" s="851"/>
      <c r="AJ201" s="852"/>
      <c r="AK201" s="852"/>
      <c r="AL201" s="853"/>
      <c r="AM201" s="851"/>
      <c r="AN201" s="852"/>
      <c r="AO201" s="852"/>
      <c r="AP201" s="853"/>
      <c r="AQ201" s="854">
        <f t="shared" si="16"/>
        <v>0</v>
      </c>
      <c r="AR201" s="852"/>
      <c r="AS201" s="852"/>
      <c r="AT201" s="853"/>
      <c r="AU201" s="365"/>
      <c r="AV201" s="317"/>
      <c r="AW201" s="317"/>
      <c r="AX201" s="347"/>
      <c r="AY201" s="374"/>
      <c r="AZ201" s="328"/>
      <c r="BA201" s="221"/>
      <c r="BB201" s="221"/>
      <c r="BC201" s="221"/>
      <c r="BD201" s="221"/>
      <c r="BE201" s="221"/>
      <c r="BF201" s="221"/>
      <c r="BG201" s="221"/>
      <c r="BH201" s="221"/>
      <c r="BI201" s="221"/>
      <c r="BJ201" s="221"/>
      <c r="BK201" s="221"/>
      <c r="BL201" s="221"/>
      <c r="BM201" s="221"/>
      <c r="BN201" s="221"/>
      <c r="BO201" s="257"/>
      <c r="BP201" s="374"/>
      <c r="BQ201" s="851"/>
      <c r="BR201" s="852"/>
      <c r="BS201" s="852"/>
      <c r="BT201" s="853"/>
      <c r="BU201" s="851"/>
      <c r="BV201" s="852"/>
      <c r="BW201" s="852"/>
      <c r="BX201" s="853"/>
      <c r="BY201" s="854" t="e">
        <f t="shared" si="17"/>
        <v>#DIV/0!</v>
      </c>
      <c r="BZ201" s="852"/>
      <c r="CA201" s="852"/>
      <c r="CB201" s="852"/>
      <c r="CC201" s="368"/>
      <c r="CD201" s="316"/>
      <c r="CE201" s="316"/>
      <c r="CF201" s="369"/>
      <c r="CG201" s="374"/>
      <c r="CH201" s="851"/>
      <c r="CI201" s="852"/>
      <c r="CJ201" s="852"/>
      <c r="CK201" s="853"/>
      <c r="CL201" s="851"/>
      <c r="CM201" s="852"/>
      <c r="CN201" s="852"/>
      <c r="CO201" s="853"/>
      <c r="CP201" s="854" t="e">
        <f t="shared" si="18"/>
        <v>#DIV/0!</v>
      </c>
      <c r="CQ201" s="852"/>
      <c r="CR201" s="852"/>
      <c r="CS201" s="852"/>
      <c r="CT201" s="368"/>
      <c r="CU201" s="316"/>
      <c r="CV201" s="316"/>
      <c r="CW201" s="369"/>
      <c r="CX201" s="374"/>
      <c r="CY201" s="328"/>
      <c r="CZ201" s="221"/>
      <c r="DA201" s="221"/>
      <c r="DB201" s="221"/>
      <c r="DC201" s="221"/>
      <c r="DD201" s="221"/>
      <c r="DE201" s="221"/>
      <c r="DF201" s="221"/>
      <c r="DG201" s="221"/>
      <c r="DH201" s="221"/>
      <c r="DI201" s="221"/>
      <c r="DJ201" s="221"/>
      <c r="DK201" s="221"/>
      <c r="DL201" s="221"/>
      <c r="DM201" s="221"/>
      <c r="DN201" s="257"/>
      <c r="DO201" s="374"/>
      <c r="DP201" s="851"/>
      <c r="DQ201" s="852"/>
      <c r="DR201" s="852"/>
      <c r="DS201" s="853"/>
      <c r="DT201" s="851"/>
      <c r="DU201" s="852"/>
      <c r="DV201" s="852"/>
      <c r="DW201" s="853"/>
      <c r="DX201" s="854" t="e">
        <f t="shared" si="19"/>
        <v>#DIV/0!</v>
      </c>
      <c r="DY201" s="852"/>
      <c r="DZ201" s="852"/>
      <c r="EA201" s="852"/>
      <c r="EB201" s="368"/>
      <c r="EC201" s="316"/>
      <c r="ED201" s="316"/>
      <c r="EE201" s="369"/>
      <c r="EF201" s="374"/>
      <c r="EG201" s="851"/>
      <c r="EH201" s="852"/>
      <c r="EI201" s="852"/>
      <c r="EJ201" s="853"/>
      <c r="EK201" s="851"/>
      <c r="EL201" s="852"/>
      <c r="EM201" s="852"/>
      <c r="EN201" s="853"/>
      <c r="EO201" s="854" t="e">
        <f t="shared" si="20"/>
        <v>#DIV/0!</v>
      </c>
      <c r="EP201" s="852"/>
      <c r="EQ201" s="852"/>
      <c r="ER201" s="852"/>
      <c r="ES201" s="368"/>
      <c r="ET201" s="316"/>
      <c r="EU201" s="316"/>
      <c r="EV201" s="369"/>
      <c r="EW201" s="374"/>
    </row>
    <row r="202" spans="1:153" s="124" customFormat="1" ht="12.75" customHeight="1" thickBot="1" x14ac:dyDescent="0.25">
      <c r="A202" s="328"/>
      <c r="B202" s="221"/>
      <c r="C202" s="221"/>
      <c r="D202" s="221"/>
      <c r="E202" s="221"/>
      <c r="F202" s="221"/>
      <c r="G202" s="221"/>
      <c r="H202" s="221"/>
      <c r="I202" s="221"/>
      <c r="J202" s="221"/>
      <c r="K202" s="221"/>
      <c r="L202" s="221"/>
      <c r="M202" s="221"/>
      <c r="N202" s="221"/>
      <c r="O202" s="221"/>
      <c r="P202" s="257"/>
      <c r="Q202" s="374"/>
      <c r="R202" s="851"/>
      <c r="S202" s="852"/>
      <c r="T202" s="852"/>
      <c r="U202" s="853"/>
      <c r="V202" s="851"/>
      <c r="W202" s="852"/>
      <c r="X202" s="852"/>
      <c r="Y202" s="853"/>
      <c r="Z202" s="854">
        <f t="shared" si="0"/>
        <v>0</v>
      </c>
      <c r="AA202" s="852"/>
      <c r="AB202" s="852"/>
      <c r="AC202" s="853"/>
      <c r="AD202" s="365"/>
      <c r="AE202" s="317"/>
      <c r="AF202" s="317"/>
      <c r="AG202" s="347"/>
      <c r="AH202" s="374"/>
      <c r="AI202" s="851"/>
      <c r="AJ202" s="852"/>
      <c r="AK202" s="852"/>
      <c r="AL202" s="853"/>
      <c r="AM202" s="851"/>
      <c r="AN202" s="852"/>
      <c r="AO202" s="852"/>
      <c r="AP202" s="853"/>
      <c r="AQ202" s="854">
        <f t="shared" si="16"/>
        <v>0</v>
      </c>
      <c r="AR202" s="852"/>
      <c r="AS202" s="852"/>
      <c r="AT202" s="853"/>
      <c r="AU202" s="365"/>
      <c r="AV202" s="317"/>
      <c r="AW202" s="317"/>
      <c r="AX202" s="347"/>
      <c r="AY202" s="374"/>
      <c r="AZ202" s="328"/>
      <c r="BA202" s="221"/>
      <c r="BB202" s="221"/>
      <c r="BC202" s="221"/>
      <c r="BD202" s="221"/>
      <c r="BE202" s="221"/>
      <c r="BF202" s="221"/>
      <c r="BG202" s="221"/>
      <c r="BH202" s="221"/>
      <c r="BI202" s="221"/>
      <c r="BJ202" s="221"/>
      <c r="BK202" s="221"/>
      <c r="BL202" s="221"/>
      <c r="BM202" s="221"/>
      <c r="BN202" s="221"/>
      <c r="BO202" s="257"/>
      <c r="BP202" s="374"/>
      <c r="BQ202" s="851"/>
      <c r="BR202" s="852"/>
      <c r="BS202" s="852"/>
      <c r="BT202" s="853"/>
      <c r="BU202" s="851"/>
      <c r="BV202" s="852"/>
      <c r="BW202" s="852"/>
      <c r="BX202" s="853"/>
      <c r="BY202" s="854" t="e">
        <f t="shared" si="17"/>
        <v>#DIV/0!</v>
      </c>
      <c r="BZ202" s="852"/>
      <c r="CA202" s="852"/>
      <c r="CB202" s="852"/>
      <c r="CC202" s="368"/>
      <c r="CD202" s="316"/>
      <c r="CE202" s="316"/>
      <c r="CF202" s="369"/>
      <c r="CG202" s="374"/>
      <c r="CH202" s="851"/>
      <c r="CI202" s="852"/>
      <c r="CJ202" s="852"/>
      <c r="CK202" s="853"/>
      <c r="CL202" s="851"/>
      <c r="CM202" s="852"/>
      <c r="CN202" s="852"/>
      <c r="CO202" s="853"/>
      <c r="CP202" s="854" t="e">
        <f t="shared" si="18"/>
        <v>#DIV/0!</v>
      </c>
      <c r="CQ202" s="852"/>
      <c r="CR202" s="852"/>
      <c r="CS202" s="852"/>
      <c r="CT202" s="368"/>
      <c r="CU202" s="316"/>
      <c r="CV202" s="316"/>
      <c r="CW202" s="369"/>
      <c r="CX202" s="374"/>
      <c r="CY202" s="328"/>
      <c r="CZ202" s="221"/>
      <c r="DA202" s="221"/>
      <c r="DB202" s="221"/>
      <c r="DC202" s="221"/>
      <c r="DD202" s="221"/>
      <c r="DE202" s="221"/>
      <c r="DF202" s="221"/>
      <c r="DG202" s="221"/>
      <c r="DH202" s="221"/>
      <c r="DI202" s="221"/>
      <c r="DJ202" s="221"/>
      <c r="DK202" s="221"/>
      <c r="DL202" s="221"/>
      <c r="DM202" s="221"/>
      <c r="DN202" s="257"/>
      <c r="DO202" s="374"/>
      <c r="DP202" s="851"/>
      <c r="DQ202" s="852"/>
      <c r="DR202" s="852"/>
      <c r="DS202" s="853"/>
      <c r="DT202" s="851"/>
      <c r="DU202" s="852"/>
      <c r="DV202" s="852"/>
      <c r="DW202" s="853"/>
      <c r="DX202" s="854" t="e">
        <f t="shared" si="19"/>
        <v>#DIV/0!</v>
      </c>
      <c r="DY202" s="852"/>
      <c r="DZ202" s="852"/>
      <c r="EA202" s="852"/>
      <c r="EB202" s="368"/>
      <c r="EC202" s="316"/>
      <c r="ED202" s="316"/>
      <c r="EE202" s="369"/>
      <c r="EF202" s="374"/>
      <c r="EG202" s="851"/>
      <c r="EH202" s="852"/>
      <c r="EI202" s="852"/>
      <c r="EJ202" s="853"/>
      <c r="EK202" s="851"/>
      <c r="EL202" s="852"/>
      <c r="EM202" s="852"/>
      <c r="EN202" s="853"/>
      <c r="EO202" s="854" t="e">
        <f t="shared" si="20"/>
        <v>#DIV/0!</v>
      </c>
      <c r="EP202" s="852"/>
      <c r="EQ202" s="852"/>
      <c r="ER202" s="852"/>
      <c r="ES202" s="368"/>
      <c r="ET202" s="316"/>
      <c r="EU202" s="316"/>
      <c r="EV202" s="369"/>
      <c r="EW202" s="374"/>
    </row>
    <row r="203" spans="1:153" s="124" customFormat="1" ht="12.75" customHeight="1" thickBot="1" x14ac:dyDescent="0.25">
      <c r="A203" s="328"/>
      <c r="B203" s="221"/>
      <c r="C203" s="221"/>
      <c r="D203" s="221"/>
      <c r="E203" s="221"/>
      <c r="F203" s="221"/>
      <c r="G203" s="221"/>
      <c r="H203" s="221"/>
      <c r="I203" s="221"/>
      <c r="J203" s="221"/>
      <c r="K203" s="221"/>
      <c r="L203" s="221"/>
      <c r="M203" s="221"/>
      <c r="N203" s="221"/>
      <c r="O203" s="221"/>
      <c r="P203" s="257"/>
      <c r="Q203" s="374"/>
      <c r="R203" s="851"/>
      <c r="S203" s="852"/>
      <c r="T203" s="852"/>
      <c r="U203" s="853"/>
      <c r="V203" s="851"/>
      <c r="W203" s="852"/>
      <c r="X203" s="852"/>
      <c r="Y203" s="853"/>
      <c r="Z203" s="854">
        <f t="shared" si="0"/>
        <v>0</v>
      </c>
      <c r="AA203" s="852"/>
      <c r="AB203" s="852"/>
      <c r="AC203" s="853"/>
      <c r="AD203" s="365"/>
      <c r="AE203" s="317"/>
      <c r="AF203" s="317"/>
      <c r="AG203" s="347"/>
      <c r="AH203" s="374"/>
      <c r="AI203" s="851"/>
      <c r="AJ203" s="852"/>
      <c r="AK203" s="852"/>
      <c r="AL203" s="853"/>
      <c r="AM203" s="851"/>
      <c r="AN203" s="852"/>
      <c r="AO203" s="852"/>
      <c r="AP203" s="853"/>
      <c r="AQ203" s="854">
        <f t="shared" si="16"/>
        <v>0</v>
      </c>
      <c r="AR203" s="852"/>
      <c r="AS203" s="852"/>
      <c r="AT203" s="853"/>
      <c r="AU203" s="365"/>
      <c r="AV203" s="317"/>
      <c r="AW203" s="317"/>
      <c r="AX203" s="347"/>
      <c r="AY203" s="374"/>
      <c r="AZ203" s="328"/>
      <c r="BA203" s="221"/>
      <c r="BB203" s="221"/>
      <c r="BC203" s="221"/>
      <c r="BD203" s="221"/>
      <c r="BE203" s="221"/>
      <c r="BF203" s="221"/>
      <c r="BG203" s="221"/>
      <c r="BH203" s="221"/>
      <c r="BI203" s="221"/>
      <c r="BJ203" s="221"/>
      <c r="BK203" s="221"/>
      <c r="BL203" s="221"/>
      <c r="BM203" s="221"/>
      <c r="BN203" s="221"/>
      <c r="BO203" s="257"/>
      <c r="BP203" s="374"/>
      <c r="BQ203" s="851"/>
      <c r="BR203" s="852"/>
      <c r="BS203" s="852"/>
      <c r="BT203" s="853"/>
      <c r="BU203" s="851"/>
      <c r="BV203" s="852"/>
      <c r="BW203" s="852"/>
      <c r="BX203" s="853"/>
      <c r="BY203" s="854" t="e">
        <f t="shared" si="17"/>
        <v>#DIV/0!</v>
      </c>
      <c r="BZ203" s="852"/>
      <c r="CA203" s="852"/>
      <c r="CB203" s="852"/>
      <c r="CC203" s="368"/>
      <c r="CD203" s="316"/>
      <c r="CE203" s="316"/>
      <c r="CF203" s="369"/>
      <c r="CG203" s="374"/>
      <c r="CH203" s="851"/>
      <c r="CI203" s="852"/>
      <c r="CJ203" s="852"/>
      <c r="CK203" s="853"/>
      <c r="CL203" s="851"/>
      <c r="CM203" s="852"/>
      <c r="CN203" s="852"/>
      <c r="CO203" s="853"/>
      <c r="CP203" s="854" t="e">
        <f t="shared" si="18"/>
        <v>#DIV/0!</v>
      </c>
      <c r="CQ203" s="852"/>
      <c r="CR203" s="852"/>
      <c r="CS203" s="852"/>
      <c r="CT203" s="368"/>
      <c r="CU203" s="316"/>
      <c r="CV203" s="316"/>
      <c r="CW203" s="369"/>
      <c r="CX203" s="374"/>
      <c r="CY203" s="328"/>
      <c r="CZ203" s="221"/>
      <c r="DA203" s="221"/>
      <c r="DB203" s="221"/>
      <c r="DC203" s="221"/>
      <c r="DD203" s="221"/>
      <c r="DE203" s="221"/>
      <c r="DF203" s="221"/>
      <c r="DG203" s="221"/>
      <c r="DH203" s="221"/>
      <c r="DI203" s="221"/>
      <c r="DJ203" s="221"/>
      <c r="DK203" s="221"/>
      <c r="DL203" s="221"/>
      <c r="DM203" s="221"/>
      <c r="DN203" s="257"/>
      <c r="DO203" s="374"/>
      <c r="DP203" s="851"/>
      <c r="DQ203" s="852"/>
      <c r="DR203" s="852"/>
      <c r="DS203" s="853"/>
      <c r="DT203" s="851"/>
      <c r="DU203" s="852"/>
      <c r="DV203" s="852"/>
      <c r="DW203" s="853"/>
      <c r="DX203" s="854" t="e">
        <f t="shared" si="19"/>
        <v>#DIV/0!</v>
      </c>
      <c r="DY203" s="852"/>
      <c r="DZ203" s="852"/>
      <c r="EA203" s="852"/>
      <c r="EB203" s="368"/>
      <c r="EC203" s="316"/>
      <c r="ED203" s="316"/>
      <c r="EE203" s="369"/>
      <c r="EF203" s="374"/>
      <c r="EG203" s="851"/>
      <c r="EH203" s="852"/>
      <c r="EI203" s="852"/>
      <c r="EJ203" s="853"/>
      <c r="EK203" s="851"/>
      <c r="EL203" s="852"/>
      <c r="EM203" s="852"/>
      <c r="EN203" s="853"/>
      <c r="EO203" s="854" t="e">
        <f t="shared" si="20"/>
        <v>#DIV/0!</v>
      </c>
      <c r="EP203" s="852"/>
      <c r="EQ203" s="852"/>
      <c r="ER203" s="852"/>
      <c r="ES203" s="368"/>
      <c r="ET203" s="316"/>
      <c r="EU203" s="316"/>
      <c r="EV203" s="369"/>
      <c r="EW203" s="374"/>
    </row>
    <row r="204" spans="1:153" s="124" customFormat="1" ht="12.75" customHeight="1" thickBot="1" x14ac:dyDescent="0.25">
      <c r="A204" s="328"/>
      <c r="B204" s="221"/>
      <c r="C204" s="221"/>
      <c r="D204" s="221"/>
      <c r="E204" s="221"/>
      <c r="F204" s="221"/>
      <c r="G204" s="221"/>
      <c r="H204" s="221"/>
      <c r="I204" s="221"/>
      <c r="J204" s="221"/>
      <c r="K204" s="221"/>
      <c r="L204" s="221"/>
      <c r="M204" s="221"/>
      <c r="N204" s="221"/>
      <c r="O204" s="221"/>
      <c r="P204" s="257"/>
      <c r="Q204" s="374"/>
      <c r="R204" s="851"/>
      <c r="S204" s="852"/>
      <c r="T204" s="852"/>
      <c r="U204" s="853"/>
      <c r="V204" s="851"/>
      <c r="W204" s="852"/>
      <c r="X204" s="852"/>
      <c r="Y204" s="853"/>
      <c r="Z204" s="854">
        <f t="shared" si="0"/>
        <v>0</v>
      </c>
      <c r="AA204" s="852"/>
      <c r="AB204" s="852"/>
      <c r="AC204" s="853"/>
      <c r="AD204" s="365"/>
      <c r="AE204" s="317"/>
      <c r="AF204" s="317"/>
      <c r="AG204" s="347"/>
      <c r="AH204" s="374"/>
      <c r="AI204" s="851"/>
      <c r="AJ204" s="852"/>
      <c r="AK204" s="852"/>
      <c r="AL204" s="853"/>
      <c r="AM204" s="851"/>
      <c r="AN204" s="852"/>
      <c r="AO204" s="852"/>
      <c r="AP204" s="853"/>
      <c r="AQ204" s="854">
        <f t="shared" si="16"/>
        <v>0</v>
      </c>
      <c r="AR204" s="852"/>
      <c r="AS204" s="852"/>
      <c r="AT204" s="853"/>
      <c r="AU204" s="365"/>
      <c r="AV204" s="317"/>
      <c r="AW204" s="317"/>
      <c r="AX204" s="347"/>
      <c r="AY204" s="374"/>
      <c r="AZ204" s="328"/>
      <c r="BA204" s="221"/>
      <c r="BB204" s="221"/>
      <c r="BC204" s="221"/>
      <c r="BD204" s="221"/>
      <c r="BE204" s="221"/>
      <c r="BF204" s="221"/>
      <c r="BG204" s="221"/>
      <c r="BH204" s="221"/>
      <c r="BI204" s="221"/>
      <c r="BJ204" s="221"/>
      <c r="BK204" s="221"/>
      <c r="BL204" s="221"/>
      <c r="BM204" s="221"/>
      <c r="BN204" s="221"/>
      <c r="BO204" s="257"/>
      <c r="BP204" s="374"/>
      <c r="BQ204" s="851"/>
      <c r="BR204" s="852"/>
      <c r="BS204" s="852"/>
      <c r="BT204" s="853"/>
      <c r="BU204" s="851"/>
      <c r="BV204" s="852"/>
      <c r="BW204" s="852"/>
      <c r="BX204" s="853"/>
      <c r="BY204" s="854" t="e">
        <f t="shared" si="17"/>
        <v>#DIV/0!</v>
      </c>
      <c r="BZ204" s="852"/>
      <c r="CA204" s="852"/>
      <c r="CB204" s="852"/>
      <c r="CC204" s="368"/>
      <c r="CD204" s="316"/>
      <c r="CE204" s="316"/>
      <c r="CF204" s="369"/>
      <c r="CG204" s="374"/>
      <c r="CH204" s="851"/>
      <c r="CI204" s="852"/>
      <c r="CJ204" s="852"/>
      <c r="CK204" s="853"/>
      <c r="CL204" s="851"/>
      <c r="CM204" s="852"/>
      <c r="CN204" s="852"/>
      <c r="CO204" s="853"/>
      <c r="CP204" s="854" t="e">
        <f t="shared" si="18"/>
        <v>#DIV/0!</v>
      </c>
      <c r="CQ204" s="852"/>
      <c r="CR204" s="852"/>
      <c r="CS204" s="852"/>
      <c r="CT204" s="368"/>
      <c r="CU204" s="316"/>
      <c r="CV204" s="316"/>
      <c r="CW204" s="369"/>
      <c r="CX204" s="374"/>
      <c r="CY204" s="328"/>
      <c r="CZ204" s="221"/>
      <c r="DA204" s="221"/>
      <c r="DB204" s="221"/>
      <c r="DC204" s="221"/>
      <c r="DD204" s="221"/>
      <c r="DE204" s="221"/>
      <c r="DF204" s="221"/>
      <c r="DG204" s="221"/>
      <c r="DH204" s="221"/>
      <c r="DI204" s="221"/>
      <c r="DJ204" s="221"/>
      <c r="DK204" s="221"/>
      <c r="DL204" s="221"/>
      <c r="DM204" s="221"/>
      <c r="DN204" s="257"/>
      <c r="DO204" s="374"/>
      <c r="DP204" s="851"/>
      <c r="DQ204" s="852"/>
      <c r="DR204" s="852"/>
      <c r="DS204" s="853"/>
      <c r="DT204" s="851"/>
      <c r="DU204" s="852"/>
      <c r="DV204" s="852"/>
      <c r="DW204" s="853"/>
      <c r="DX204" s="854" t="e">
        <f t="shared" si="19"/>
        <v>#DIV/0!</v>
      </c>
      <c r="DY204" s="852"/>
      <c r="DZ204" s="852"/>
      <c r="EA204" s="852"/>
      <c r="EB204" s="368"/>
      <c r="EC204" s="316"/>
      <c r="ED204" s="316"/>
      <c r="EE204" s="369"/>
      <c r="EF204" s="374"/>
      <c r="EG204" s="851"/>
      <c r="EH204" s="852"/>
      <c r="EI204" s="852"/>
      <c r="EJ204" s="853"/>
      <c r="EK204" s="851"/>
      <c r="EL204" s="852"/>
      <c r="EM204" s="852"/>
      <c r="EN204" s="853"/>
      <c r="EO204" s="854" t="e">
        <f t="shared" si="20"/>
        <v>#DIV/0!</v>
      </c>
      <c r="EP204" s="852"/>
      <c r="EQ204" s="852"/>
      <c r="ER204" s="852"/>
      <c r="ES204" s="368"/>
      <c r="ET204" s="316"/>
      <c r="EU204" s="316"/>
      <c r="EV204" s="369"/>
      <c r="EW204" s="374"/>
    </row>
    <row r="205" spans="1:153" s="124" customFormat="1" ht="12.75" customHeight="1" thickBot="1" x14ac:dyDescent="0.25">
      <c r="A205" s="328"/>
      <c r="B205" s="221"/>
      <c r="C205" s="221"/>
      <c r="D205" s="221"/>
      <c r="E205" s="221"/>
      <c r="F205" s="221"/>
      <c r="G205" s="221"/>
      <c r="H205" s="221"/>
      <c r="I205" s="221"/>
      <c r="J205" s="221"/>
      <c r="K205" s="221"/>
      <c r="L205" s="221"/>
      <c r="M205" s="221"/>
      <c r="N205" s="221"/>
      <c r="O205" s="221"/>
      <c r="P205" s="257"/>
      <c r="Q205" s="374"/>
      <c r="R205" s="851"/>
      <c r="S205" s="852"/>
      <c r="T205" s="852"/>
      <c r="U205" s="853"/>
      <c r="V205" s="851"/>
      <c r="W205" s="852"/>
      <c r="X205" s="852"/>
      <c r="Y205" s="853"/>
      <c r="Z205" s="854">
        <f t="shared" si="0"/>
        <v>0</v>
      </c>
      <c r="AA205" s="852"/>
      <c r="AB205" s="852"/>
      <c r="AC205" s="853"/>
      <c r="AD205" s="365"/>
      <c r="AE205" s="317"/>
      <c r="AF205" s="317"/>
      <c r="AG205" s="347"/>
      <c r="AH205" s="374"/>
      <c r="AI205" s="851"/>
      <c r="AJ205" s="852"/>
      <c r="AK205" s="852"/>
      <c r="AL205" s="853"/>
      <c r="AM205" s="851"/>
      <c r="AN205" s="852"/>
      <c r="AO205" s="852"/>
      <c r="AP205" s="853"/>
      <c r="AQ205" s="854">
        <f t="shared" si="16"/>
        <v>0</v>
      </c>
      <c r="AR205" s="852"/>
      <c r="AS205" s="852"/>
      <c r="AT205" s="853"/>
      <c r="AU205" s="365"/>
      <c r="AV205" s="317"/>
      <c r="AW205" s="317"/>
      <c r="AX205" s="347"/>
      <c r="AY205" s="374"/>
      <c r="AZ205" s="328"/>
      <c r="BA205" s="221"/>
      <c r="BB205" s="221"/>
      <c r="BC205" s="221"/>
      <c r="BD205" s="221"/>
      <c r="BE205" s="221"/>
      <c r="BF205" s="221"/>
      <c r="BG205" s="221"/>
      <c r="BH205" s="221"/>
      <c r="BI205" s="221"/>
      <c r="BJ205" s="221"/>
      <c r="BK205" s="221"/>
      <c r="BL205" s="221"/>
      <c r="BM205" s="221"/>
      <c r="BN205" s="221"/>
      <c r="BO205" s="257"/>
      <c r="BP205" s="374"/>
      <c r="BQ205" s="851"/>
      <c r="BR205" s="852"/>
      <c r="BS205" s="852"/>
      <c r="BT205" s="853"/>
      <c r="BU205" s="851"/>
      <c r="BV205" s="852"/>
      <c r="BW205" s="852"/>
      <c r="BX205" s="853"/>
      <c r="BY205" s="854" t="e">
        <f t="shared" si="17"/>
        <v>#DIV/0!</v>
      </c>
      <c r="BZ205" s="852"/>
      <c r="CA205" s="852"/>
      <c r="CB205" s="852"/>
      <c r="CC205" s="368"/>
      <c r="CD205" s="316"/>
      <c r="CE205" s="316"/>
      <c r="CF205" s="369"/>
      <c r="CG205" s="374"/>
      <c r="CH205" s="851"/>
      <c r="CI205" s="852"/>
      <c r="CJ205" s="852"/>
      <c r="CK205" s="853"/>
      <c r="CL205" s="851"/>
      <c r="CM205" s="852"/>
      <c r="CN205" s="852"/>
      <c r="CO205" s="853"/>
      <c r="CP205" s="854" t="e">
        <f t="shared" si="18"/>
        <v>#DIV/0!</v>
      </c>
      <c r="CQ205" s="852"/>
      <c r="CR205" s="852"/>
      <c r="CS205" s="852"/>
      <c r="CT205" s="368"/>
      <c r="CU205" s="316"/>
      <c r="CV205" s="316"/>
      <c r="CW205" s="369"/>
      <c r="CX205" s="374"/>
      <c r="CY205" s="328"/>
      <c r="CZ205" s="221"/>
      <c r="DA205" s="221"/>
      <c r="DB205" s="221"/>
      <c r="DC205" s="221"/>
      <c r="DD205" s="221"/>
      <c r="DE205" s="221"/>
      <c r="DF205" s="221"/>
      <c r="DG205" s="221"/>
      <c r="DH205" s="221"/>
      <c r="DI205" s="221"/>
      <c r="DJ205" s="221"/>
      <c r="DK205" s="221"/>
      <c r="DL205" s="221"/>
      <c r="DM205" s="221"/>
      <c r="DN205" s="257"/>
      <c r="DO205" s="374"/>
      <c r="DP205" s="851"/>
      <c r="DQ205" s="852"/>
      <c r="DR205" s="852"/>
      <c r="DS205" s="853"/>
      <c r="DT205" s="851"/>
      <c r="DU205" s="852"/>
      <c r="DV205" s="852"/>
      <c r="DW205" s="853"/>
      <c r="DX205" s="854" t="e">
        <f t="shared" si="19"/>
        <v>#DIV/0!</v>
      </c>
      <c r="DY205" s="852"/>
      <c r="DZ205" s="852"/>
      <c r="EA205" s="852"/>
      <c r="EB205" s="368"/>
      <c r="EC205" s="316"/>
      <c r="ED205" s="316"/>
      <c r="EE205" s="369"/>
      <c r="EF205" s="374"/>
      <c r="EG205" s="851"/>
      <c r="EH205" s="852"/>
      <c r="EI205" s="852"/>
      <c r="EJ205" s="853"/>
      <c r="EK205" s="851"/>
      <c r="EL205" s="852"/>
      <c r="EM205" s="852"/>
      <c r="EN205" s="853"/>
      <c r="EO205" s="854" t="e">
        <f t="shared" si="20"/>
        <v>#DIV/0!</v>
      </c>
      <c r="EP205" s="852"/>
      <c r="EQ205" s="852"/>
      <c r="ER205" s="852"/>
      <c r="ES205" s="368"/>
      <c r="ET205" s="316"/>
      <c r="EU205" s="316"/>
      <c r="EV205" s="369"/>
      <c r="EW205" s="374"/>
    </row>
    <row r="206" spans="1:153" s="124" customFormat="1" ht="12.75" customHeight="1" thickBot="1" x14ac:dyDescent="0.25">
      <c r="A206" s="328"/>
      <c r="B206" s="221"/>
      <c r="C206" s="221"/>
      <c r="D206" s="221"/>
      <c r="E206" s="221"/>
      <c r="F206" s="221"/>
      <c r="G206" s="221"/>
      <c r="H206" s="221"/>
      <c r="I206" s="221"/>
      <c r="J206" s="221"/>
      <c r="K206" s="221"/>
      <c r="L206" s="221"/>
      <c r="M206" s="221"/>
      <c r="N206" s="221"/>
      <c r="O206" s="221"/>
      <c r="P206" s="257"/>
      <c r="Q206" s="374"/>
      <c r="R206" s="851"/>
      <c r="S206" s="852"/>
      <c r="T206" s="852"/>
      <c r="U206" s="853"/>
      <c r="V206" s="851"/>
      <c r="W206" s="852"/>
      <c r="X206" s="852"/>
      <c r="Y206" s="853"/>
      <c r="Z206" s="854">
        <f t="shared" si="0"/>
        <v>0</v>
      </c>
      <c r="AA206" s="852"/>
      <c r="AB206" s="852"/>
      <c r="AC206" s="853"/>
      <c r="AD206" s="365"/>
      <c r="AE206" s="317"/>
      <c r="AF206" s="317"/>
      <c r="AG206" s="347"/>
      <c r="AH206" s="374"/>
      <c r="AI206" s="851"/>
      <c r="AJ206" s="852"/>
      <c r="AK206" s="852"/>
      <c r="AL206" s="853"/>
      <c r="AM206" s="851"/>
      <c r="AN206" s="852"/>
      <c r="AO206" s="852"/>
      <c r="AP206" s="853"/>
      <c r="AQ206" s="854">
        <f t="shared" si="16"/>
        <v>0</v>
      </c>
      <c r="AR206" s="852"/>
      <c r="AS206" s="852"/>
      <c r="AT206" s="853"/>
      <c r="AU206" s="365"/>
      <c r="AV206" s="317"/>
      <c r="AW206" s="317"/>
      <c r="AX206" s="347"/>
      <c r="AY206" s="374"/>
      <c r="AZ206" s="328"/>
      <c r="BA206" s="221"/>
      <c r="BB206" s="221"/>
      <c r="BC206" s="221"/>
      <c r="BD206" s="221"/>
      <c r="BE206" s="221"/>
      <c r="BF206" s="221"/>
      <c r="BG206" s="221"/>
      <c r="BH206" s="221"/>
      <c r="BI206" s="221"/>
      <c r="BJ206" s="221"/>
      <c r="BK206" s="221"/>
      <c r="BL206" s="221"/>
      <c r="BM206" s="221"/>
      <c r="BN206" s="221"/>
      <c r="BO206" s="257"/>
      <c r="BP206" s="374"/>
      <c r="BQ206" s="851"/>
      <c r="BR206" s="852"/>
      <c r="BS206" s="852"/>
      <c r="BT206" s="853"/>
      <c r="BU206" s="851"/>
      <c r="BV206" s="852"/>
      <c r="BW206" s="852"/>
      <c r="BX206" s="853"/>
      <c r="BY206" s="854" t="e">
        <f t="shared" si="17"/>
        <v>#DIV/0!</v>
      </c>
      <c r="BZ206" s="852"/>
      <c r="CA206" s="852"/>
      <c r="CB206" s="852"/>
      <c r="CC206" s="368"/>
      <c r="CD206" s="316"/>
      <c r="CE206" s="316"/>
      <c r="CF206" s="369"/>
      <c r="CG206" s="374"/>
      <c r="CH206" s="851"/>
      <c r="CI206" s="852"/>
      <c r="CJ206" s="852"/>
      <c r="CK206" s="853"/>
      <c r="CL206" s="851"/>
      <c r="CM206" s="852"/>
      <c r="CN206" s="852"/>
      <c r="CO206" s="853"/>
      <c r="CP206" s="854" t="e">
        <f t="shared" si="18"/>
        <v>#DIV/0!</v>
      </c>
      <c r="CQ206" s="852"/>
      <c r="CR206" s="852"/>
      <c r="CS206" s="852"/>
      <c r="CT206" s="368"/>
      <c r="CU206" s="316"/>
      <c r="CV206" s="316"/>
      <c r="CW206" s="369"/>
      <c r="CX206" s="374"/>
      <c r="CY206" s="328"/>
      <c r="CZ206" s="221"/>
      <c r="DA206" s="221"/>
      <c r="DB206" s="221"/>
      <c r="DC206" s="221"/>
      <c r="DD206" s="221"/>
      <c r="DE206" s="221"/>
      <c r="DF206" s="221"/>
      <c r="DG206" s="221"/>
      <c r="DH206" s="221"/>
      <c r="DI206" s="221"/>
      <c r="DJ206" s="221"/>
      <c r="DK206" s="221"/>
      <c r="DL206" s="221"/>
      <c r="DM206" s="221"/>
      <c r="DN206" s="257"/>
      <c r="DO206" s="374"/>
      <c r="DP206" s="851"/>
      <c r="DQ206" s="852"/>
      <c r="DR206" s="852"/>
      <c r="DS206" s="853"/>
      <c r="DT206" s="851"/>
      <c r="DU206" s="852"/>
      <c r="DV206" s="852"/>
      <c r="DW206" s="853"/>
      <c r="DX206" s="854" t="e">
        <f t="shared" si="19"/>
        <v>#DIV/0!</v>
      </c>
      <c r="DY206" s="852"/>
      <c r="DZ206" s="852"/>
      <c r="EA206" s="852"/>
      <c r="EB206" s="368"/>
      <c r="EC206" s="316"/>
      <c r="ED206" s="316"/>
      <c r="EE206" s="369"/>
      <c r="EF206" s="374"/>
      <c r="EG206" s="851"/>
      <c r="EH206" s="852"/>
      <c r="EI206" s="852"/>
      <c r="EJ206" s="853"/>
      <c r="EK206" s="851"/>
      <c r="EL206" s="852"/>
      <c r="EM206" s="852"/>
      <c r="EN206" s="853"/>
      <c r="EO206" s="854" t="e">
        <f t="shared" si="20"/>
        <v>#DIV/0!</v>
      </c>
      <c r="EP206" s="852"/>
      <c r="EQ206" s="852"/>
      <c r="ER206" s="852"/>
      <c r="ES206" s="368"/>
      <c r="ET206" s="316"/>
      <c r="EU206" s="316"/>
      <c r="EV206" s="369"/>
      <c r="EW206" s="374"/>
    </row>
    <row r="207" spans="1:153" s="124" customFormat="1" ht="12.75" customHeight="1" thickBot="1" x14ac:dyDescent="0.25">
      <c r="A207" s="328"/>
      <c r="B207" s="221"/>
      <c r="C207" s="221"/>
      <c r="D207" s="221"/>
      <c r="E207" s="221"/>
      <c r="F207" s="221"/>
      <c r="G207" s="221"/>
      <c r="H207" s="221"/>
      <c r="I207" s="221"/>
      <c r="J207" s="221"/>
      <c r="K207" s="221"/>
      <c r="L207" s="221"/>
      <c r="M207" s="221"/>
      <c r="N207" s="221"/>
      <c r="O207" s="221"/>
      <c r="P207" s="257"/>
      <c r="Q207" s="374"/>
      <c r="R207" s="851"/>
      <c r="S207" s="852"/>
      <c r="T207" s="852"/>
      <c r="U207" s="853"/>
      <c r="V207" s="851"/>
      <c r="W207" s="852"/>
      <c r="X207" s="852"/>
      <c r="Y207" s="853"/>
      <c r="Z207" s="854">
        <f t="shared" si="0"/>
        <v>0</v>
      </c>
      <c r="AA207" s="852"/>
      <c r="AB207" s="852"/>
      <c r="AC207" s="853"/>
      <c r="AD207" s="365"/>
      <c r="AE207" s="317"/>
      <c r="AF207" s="317"/>
      <c r="AG207" s="347"/>
      <c r="AH207" s="374"/>
      <c r="AI207" s="851"/>
      <c r="AJ207" s="852"/>
      <c r="AK207" s="852"/>
      <c r="AL207" s="853"/>
      <c r="AM207" s="851"/>
      <c r="AN207" s="852"/>
      <c r="AO207" s="852"/>
      <c r="AP207" s="853"/>
      <c r="AQ207" s="854">
        <f t="shared" si="16"/>
        <v>0</v>
      </c>
      <c r="AR207" s="852"/>
      <c r="AS207" s="852"/>
      <c r="AT207" s="853"/>
      <c r="AU207" s="365"/>
      <c r="AV207" s="317"/>
      <c r="AW207" s="317"/>
      <c r="AX207" s="347"/>
      <c r="AY207" s="374"/>
      <c r="AZ207" s="328"/>
      <c r="BA207" s="221"/>
      <c r="BB207" s="221"/>
      <c r="BC207" s="221"/>
      <c r="BD207" s="221"/>
      <c r="BE207" s="221"/>
      <c r="BF207" s="221"/>
      <c r="BG207" s="221"/>
      <c r="BH207" s="221"/>
      <c r="BI207" s="221"/>
      <c r="BJ207" s="221"/>
      <c r="BK207" s="221"/>
      <c r="BL207" s="221"/>
      <c r="BM207" s="221"/>
      <c r="BN207" s="221"/>
      <c r="BO207" s="257"/>
      <c r="BP207" s="374"/>
      <c r="BQ207" s="851"/>
      <c r="BR207" s="852"/>
      <c r="BS207" s="852"/>
      <c r="BT207" s="853"/>
      <c r="BU207" s="851"/>
      <c r="BV207" s="852"/>
      <c r="BW207" s="852"/>
      <c r="BX207" s="853"/>
      <c r="BY207" s="854" t="e">
        <f t="shared" si="17"/>
        <v>#DIV/0!</v>
      </c>
      <c r="BZ207" s="852"/>
      <c r="CA207" s="852"/>
      <c r="CB207" s="852"/>
      <c r="CC207" s="368"/>
      <c r="CD207" s="316"/>
      <c r="CE207" s="316"/>
      <c r="CF207" s="369"/>
      <c r="CG207" s="374"/>
      <c r="CH207" s="851"/>
      <c r="CI207" s="852"/>
      <c r="CJ207" s="852"/>
      <c r="CK207" s="853"/>
      <c r="CL207" s="851"/>
      <c r="CM207" s="852"/>
      <c r="CN207" s="852"/>
      <c r="CO207" s="853"/>
      <c r="CP207" s="854" t="e">
        <f t="shared" si="18"/>
        <v>#DIV/0!</v>
      </c>
      <c r="CQ207" s="852"/>
      <c r="CR207" s="852"/>
      <c r="CS207" s="852"/>
      <c r="CT207" s="368"/>
      <c r="CU207" s="316"/>
      <c r="CV207" s="316"/>
      <c r="CW207" s="369"/>
      <c r="CX207" s="374"/>
      <c r="CY207" s="328"/>
      <c r="CZ207" s="221"/>
      <c r="DA207" s="221"/>
      <c r="DB207" s="221"/>
      <c r="DC207" s="221"/>
      <c r="DD207" s="221"/>
      <c r="DE207" s="221"/>
      <c r="DF207" s="221"/>
      <c r="DG207" s="221"/>
      <c r="DH207" s="221"/>
      <c r="DI207" s="221"/>
      <c r="DJ207" s="221"/>
      <c r="DK207" s="221"/>
      <c r="DL207" s="221"/>
      <c r="DM207" s="221"/>
      <c r="DN207" s="257"/>
      <c r="DO207" s="374"/>
      <c r="DP207" s="851"/>
      <c r="DQ207" s="852"/>
      <c r="DR207" s="852"/>
      <c r="DS207" s="853"/>
      <c r="DT207" s="851"/>
      <c r="DU207" s="852"/>
      <c r="DV207" s="852"/>
      <c r="DW207" s="853"/>
      <c r="DX207" s="854" t="e">
        <f t="shared" si="19"/>
        <v>#DIV/0!</v>
      </c>
      <c r="DY207" s="852"/>
      <c r="DZ207" s="852"/>
      <c r="EA207" s="852"/>
      <c r="EB207" s="368"/>
      <c r="EC207" s="316"/>
      <c r="ED207" s="316"/>
      <c r="EE207" s="369"/>
      <c r="EF207" s="374"/>
      <c r="EG207" s="851"/>
      <c r="EH207" s="852"/>
      <c r="EI207" s="852"/>
      <c r="EJ207" s="853"/>
      <c r="EK207" s="851"/>
      <c r="EL207" s="852"/>
      <c r="EM207" s="852"/>
      <c r="EN207" s="853"/>
      <c r="EO207" s="854" t="e">
        <f t="shared" si="20"/>
        <v>#DIV/0!</v>
      </c>
      <c r="EP207" s="852"/>
      <c r="EQ207" s="852"/>
      <c r="ER207" s="852"/>
      <c r="ES207" s="368"/>
      <c r="ET207" s="316"/>
      <c r="EU207" s="316"/>
      <c r="EV207" s="369"/>
      <c r="EW207" s="374"/>
    </row>
    <row r="208" spans="1:153" s="124" customFormat="1" ht="12.75" customHeight="1" thickBot="1" x14ac:dyDescent="0.25">
      <c r="A208" s="328"/>
      <c r="B208" s="221"/>
      <c r="C208" s="221"/>
      <c r="D208" s="221"/>
      <c r="E208" s="221"/>
      <c r="F208" s="221"/>
      <c r="G208" s="221"/>
      <c r="H208" s="221"/>
      <c r="I208" s="221"/>
      <c r="J208" s="221"/>
      <c r="K208" s="221"/>
      <c r="L208" s="221"/>
      <c r="M208" s="221"/>
      <c r="N208" s="221"/>
      <c r="O208" s="221"/>
      <c r="P208" s="257"/>
      <c r="Q208" s="374"/>
      <c r="R208" s="851"/>
      <c r="S208" s="852"/>
      <c r="T208" s="852"/>
      <c r="U208" s="853"/>
      <c r="V208" s="851"/>
      <c r="W208" s="852"/>
      <c r="X208" s="852"/>
      <c r="Y208" s="853"/>
      <c r="Z208" s="854">
        <f t="shared" si="0"/>
        <v>0</v>
      </c>
      <c r="AA208" s="852"/>
      <c r="AB208" s="852"/>
      <c r="AC208" s="853"/>
      <c r="AD208" s="365"/>
      <c r="AE208" s="317"/>
      <c r="AF208" s="317"/>
      <c r="AG208" s="347"/>
      <c r="AH208" s="374"/>
      <c r="AI208" s="851"/>
      <c r="AJ208" s="852"/>
      <c r="AK208" s="852"/>
      <c r="AL208" s="853"/>
      <c r="AM208" s="851"/>
      <c r="AN208" s="852"/>
      <c r="AO208" s="852"/>
      <c r="AP208" s="853"/>
      <c r="AQ208" s="854">
        <f t="shared" si="16"/>
        <v>0</v>
      </c>
      <c r="AR208" s="852"/>
      <c r="AS208" s="852"/>
      <c r="AT208" s="853"/>
      <c r="AU208" s="365"/>
      <c r="AV208" s="317"/>
      <c r="AW208" s="317"/>
      <c r="AX208" s="347"/>
      <c r="AY208" s="374"/>
      <c r="AZ208" s="328"/>
      <c r="BA208" s="221"/>
      <c r="BB208" s="221"/>
      <c r="BC208" s="221"/>
      <c r="BD208" s="221"/>
      <c r="BE208" s="221"/>
      <c r="BF208" s="221"/>
      <c r="BG208" s="221"/>
      <c r="BH208" s="221"/>
      <c r="BI208" s="221"/>
      <c r="BJ208" s="221"/>
      <c r="BK208" s="221"/>
      <c r="BL208" s="221"/>
      <c r="BM208" s="221"/>
      <c r="BN208" s="221"/>
      <c r="BO208" s="257"/>
      <c r="BP208" s="374"/>
      <c r="BQ208" s="851"/>
      <c r="BR208" s="852"/>
      <c r="BS208" s="852"/>
      <c r="BT208" s="853"/>
      <c r="BU208" s="851"/>
      <c r="BV208" s="852"/>
      <c r="BW208" s="852"/>
      <c r="BX208" s="853"/>
      <c r="BY208" s="854" t="e">
        <f t="shared" si="17"/>
        <v>#DIV/0!</v>
      </c>
      <c r="BZ208" s="852"/>
      <c r="CA208" s="852"/>
      <c r="CB208" s="852"/>
      <c r="CC208" s="368"/>
      <c r="CD208" s="316"/>
      <c r="CE208" s="316"/>
      <c r="CF208" s="369"/>
      <c r="CG208" s="374"/>
      <c r="CH208" s="851"/>
      <c r="CI208" s="852"/>
      <c r="CJ208" s="852"/>
      <c r="CK208" s="853"/>
      <c r="CL208" s="851"/>
      <c r="CM208" s="852"/>
      <c r="CN208" s="852"/>
      <c r="CO208" s="853"/>
      <c r="CP208" s="854" t="e">
        <f t="shared" si="18"/>
        <v>#DIV/0!</v>
      </c>
      <c r="CQ208" s="852"/>
      <c r="CR208" s="852"/>
      <c r="CS208" s="852"/>
      <c r="CT208" s="368"/>
      <c r="CU208" s="316"/>
      <c r="CV208" s="316"/>
      <c r="CW208" s="369"/>
      <c r="CX208" s="374"/>
      <c r="CY208" s="328"/>
      <c r="CZ208" s="221"/>
      <c r="DA208" s="221"/>
      <c r="DB208" s="221"/>
      <c r="DC208" s="221"/>
      <c r="DD208" s="221"/>
      <c r="DE208" s="221"/>
      <c r="DF208" s="221"/>
      <c r="DG208" s="221"/>
      <c r="DH208" s="221"/>
      <c r="DI208" s="221"/>
      <c r="DJ208" s="221"/>
      <c r="DK208" s="221"/>
      <c r="DL208" s="221"/>
      <c r="DM208" s="221"/>
      <c r="DN208" s="257"/>
      <c r="DO208" s="374"/>
      <c r="DP208" s="851"/>
      <c r="DQ208" s="852"/>
      <c r="DR208" s="852"/>
      <c r="DS208" s="853"/>
      <c r="DT208" s="851"/>
      <c r="DU208" s="852"/>
      <c r="DV208" s="852"/>
      <c r="DW208" s="853"/>
      <c r="DX208" s="854" t="e">
        <f t="shared" si="19"/>
        <v>#DIV/0!</v>
      </c>
      <c r="DY208" s="852"/>
      <c r="DZ208" s="852"/>
      <c r="EA208" s="852"/>
      <c r="EB208" s="368"/>
      <c r="EC208" s="316"/>
      <c r="ED208" s="316"/>
      <c r="EE208" s="369"/>
      <c r="EF208" s="374"/>
      <c r="EG208" s="851"/>
      <c r="EH208" s="852"/>
      <c r="EI208" s="852"/>
      <c r="EJ208" s="853"/>
      <c r="EK208" s="851"/>
      <c r="EL208" s="852"/>
      <c r="EM208" s="852"/>
      <c r="EN208" s="853"/>
      <c r="EO208" s="854" t="e">
        <f t="shared" si="20"/>
        <v>#DIV/0!</v>
      </c>
      <c r="EP208" s="852"/>
      <c r="EQ208" s="852"/>
      <c r="ER208" s="852"/>
      <c r="ES208" s="368"/>
      <c r="ET208" s="316"/>
      <c r="EU208" s="316"/>
      <c r="EV208" s="369"/>
      <c r="EW208" s="374"/>
    </row>
    <row r="209" spans="1:153" s="124" customFormat="1" ht="12.75" customHeight="1" thickBot="1" x14ac:dyDescent="0.25">
      <c r="A209" s="328"/>
      <c r="B209" s="221"/>
      <c r="C209" s="221"/>
      <c r="D209" s="221"/>
      <c r="E209" s="221"/>
      <c r="F209" s="221"/>
      <c r="G209" s="221"/>
      <c r="H209" s="221"/>
      <c r="I209" s="221"/>
      <c r="J209" s="221"/>
      <c r="K209" s="221"/>
      <c r="L209" s="221"/>
      <c r="M209" s="221"/>
      <c r="N209" s="221"/>
      <c r="O209" s="221"/>
      <c r="P209" s="257"/>
      <c r="Q209" s="374"/>
      <c r="R209" s="851"/>
      <c r="S209" s="852"/>
      <c r="T209" s="852"/>
      <c r="U209" s="853"/>
      <c r="V209" s="851"/>
      <c r="W209" s="852"/>
      <c r="X209" s="852"/>
      <c r="Y209" s="853"/>
      <c r="Z209" s="854">
        <f t="shared" si="0"/>
        <v>0</v>
      </c>
      <c r="AA209" s="852"/>
      <c r="AB209" s="852"/>
      <c r="AC209" s="853"/>
      <c r="AD209" s="365"/>
      <c r="AE209" s="317"/>
      <c r="AF209" s="317"/>
      <c r="AG209" s="347"/>
      <c r="AH209" s="374"/>
      <c r="AI209" s="851"/>
      <c r="AJ209" s="852"/>
      <c r="AK209" s="852"/>
      <c r="AL209" s="853"/>
      <c r="AM209" s="851"/>
      <c r="AN209" s="852"/>
      <c r="AO209" s="852"/>
      <c r="AP209" s="853"/>
      <c r="AQ209" s="854">
        <f t="shared" si="16"/>
        <v>0</v>
      </c>
      <c r="AR209" s="852"/>
      <c r="AS209" s="852"/>
      <c r="AT209" s="853"/>
      <c r="AU209" s="365"/>
      <c r="AV209" s="317"/>
      <c r="AW209" s="317"/>
      <c r="AX209" s="347"/>
      <c r="AY209" s="374"/>
      <c r="AZ209" s="328"/>
      <c r="BA209" s="221"/>
      <c r="BB209" s="221"/>
      <c r="BC209" s="221"/>
      <c r="BD209" s="221"/>
      <c r="BE209" s="221"/>
      <c r="BF209" s="221"/>
      <c r="BG209" s="221"/>
      <c r="BH209" s="221"/>
      <c r="BI209" s="221"/>
      <c r="BJ209" s="221"/>
      <c r="BK209" s="221"/>
      <c r="BL209" s="221"/>
      <c r="BM209" s="221"/>
      <c r="BN209" s="221"/>
      <c r="BO209" s="257"/>
      <c r="BP209" s="374"/>
      <c r="BQ209" s="851"/>
      <c r="BR209" s="852"/>
      <c r="BS209" s="852"/>
      <c r="BT209" s="853"/>
      <c r="BU209" s="851"/>
      <c r="BV209" s="852"/>
      <c r="BW209" s="852"/>
      <c r="BX209" s="853"/>
      <c r="BY209" s="854" t="e">
        <f t="shared" si="17"/>
        <v>#DIV/0!</v>
      </c>
      <c r="BZ209" s="852"/>
      <c r="CA209" s="852"/>
      <c r="CB209" s="852"/>
      <c r="CC209" s="368"/>
      <c r="CD209" s="316"/>
      <c r="CE209" s="316"/>
      <c r="CF209" s="369"/>
      <c r="CG209" s="374"/>
      <c r="CH209" s="851"/>
      <c r="CI209" s="852"/>
      <c r="CJ209" s="852"/>
      <c r="CK209" s="853"/>
      <c r="CL209" s="851"/>
      <c r="CM209" s="852"/>
      <c r="CN209" s="852"/>
      <c r="CO209" s="853"/>
      <c r="CP209" s="854" t="e">
        <f t="shared" si="18"/>
        <v>#DIV/0!</v>
      </c>
      <c r="CQ209" s="852"/>
      <c r="CR209" s="852"/>
      <c r="CS209" s="852"/>
      <c r="CT209" s="368"/>
      <c r="CU209" s="316"/>
      <c r="CV209" s="316"/>
      <c r="CW209" s="369"/>
      <c r="CX209" s="374"/>
      <c r="CY209" s="328"/>
      <c r="CZ209" s="221"/>
      <c r="DA209" s="221"/>
      <c r="DB209" s="221"/>
      <c r="DC209" s="221"/>
      <c r="DD209" s="221"/>
      <c r="DE209" s="221"/>
      <c r="DF209" s="221"/>
      <c r="DG209" s="221"/>
      <c r="DH209" s="221"/>
      <c r="DI209" s="221"/>
      <c r="DJ209" s="221"/>
      <c r="DK209" s="221"/>
      <c r="DL209" s="221"/>
      <c r="DM209" s="221"/>
      <c r="DN209" s="257"/>
      <c r="DO209" s="374"/>
      <c r="DP209" s="851"/>
      <c r="DQ209" s="852"/>
      <c r="DR209" s="852"/>
      <c r="DS209" s="853"/>
      <c r="DT209" s="851"/>
      <c r="DU209" s="852"/>
      <c r="DV209" s="852"/>
      <c r="DW209" s="853"/>
      <c r="DX209" s="854" t="e">
        <f t="shared" si="19"/>
        <v>#DIV/0!</v>
      </c>
      <c r="DY209" s="852"/>
      <c r="DZ209" s="852"/>
      <c r="EA209" s="852"/>
      <c r="EB209" s="368"/>
      <c r="EC209" s="316"/>
      <c r="ED209" s="316"/>
      <c r="EE209" s="369"/>
      <c r="EF209" s="374"/>
      <c r="EG209" s="851"/>
      <c r="EH209" s="852"/>
      <c r="EI209" s="852"/>
      <c r="EJ209" s="853"/>
      <c r="EK209" s="851"/>
      <c r="EL209" s="852"/>
      <c r="EM209" s="852"/>
      <c r="EN209" s="853"/>
      <c r="EO209" s="854" t="e">
        <f t="shared" si="20"/>
        <v>#DIV/0!</v>
      </c>
      <c r="EP209" s="852"/>
      <c r="EQ209" s="852"/>
      <c r="ER209" s="852"/>
      <c r="ES209" s="368"/>
      <c r="ET209" s="316"/>
      <c r="EU209" s="316"/>
      <c r="EV209" s="369"/>
      <c r="EW209" s="374"/>
    </row>
    <row r="210" spans="1:153" s="124" customFormat="1" ht="12.75" customHeight="1" thickBot="1" x14ac:dyDescent="0.25">
      <c r="A210" s="328"/>
      <c r="B210" s="221"/>
      <c r="C210" s="221"/>
      <c r="D210" s="221"/>
      <c r="E210" s="221"/>
      <c r="F210" s="221"/>
      <c r="G210" s="221"/>
      <c r="H210" s="221"/>
      <c r="I210" s="221"/>
      <c r="J210" s="221"/>
      <c r="K210" s="221"/>
      <c r="L210" s="221"/>
      <c r="M210" s="221"/>
      <c r="N210" s="221"/>
      <c r="O210" s="221"/>
      <c r="P210" s="257"/>
      <c r="Q210" s="374"/>
      <c r="R210" s="851"/>
      <c r="S210" s="852"/>
      <c r="T210" s="852"/>
      <c r="U210" s="853"/>
      <c r="V210" s="851"/>
      <c r="W210" s="852"/>
      <c r="X210" s="852"/>
      <c r="Y210" s="853"/>
      <c r="Z210" s="854">
        <f t="shared" si="0"/>
        <v>0</v>
      </c>
      <c r="AA210" s="852"/>
      <c r="AB210" s="852"/>
      <c r="AC210" s="853"/>
      <c r="AD210" s="365"/>
      <c r="AE210" s="317"/>
      <c r="AF210" s="317"/>
      <c r="AG210" s="347"/>
      <c r="AH210" s="374"/>
      <c r="AI210" s="851"/>
      <c r="AJ210" s="852"/>
      <c r="AK210" s="852"/>
      <c r="AL210" s="853"/>
      <c r="AM210" s="851"/>
      <c r="AN210" s="852"/>
      <c r="AO210" s="852"/>
      <c r="AP210" s="853"/>
      <c r="AQ210" s="854">
        <f t="shared" si="16"/>
        <v>0</v>
      </c>
      <c r="AR210" s="852"/>
      <c r="AS210" s="852"/>
      <c r="AT210" s="853"/>
      <c r="AU210" s="365"/>
      <c r="AV210" s="317"/>
      <c r="AW210" s="317"/>
      <c r="AX210" s="347"/>
      <c r="AY210" s="374"/>
      <c r="AZ210" s="328"/>
      <c r="BA210" s="221"/>
      <c r="BB210" s="221"/>
      <c r="BC210" s="221"/>
      <c r="BD210" s="221"/>
      <c r="BE210" s="221"/>
      <c r="BF210" s="221"/>
      <c r="BG210" s="221"/>
      <c r="BH210" s="221"/>
      <c r="BI210" s="221"/>
      <c r="BJ210" s="221"/>
      <c r="BK210" s="221"/>
      <c r="BL210" s="221"/>
      <c r="BM210" s="221"/>
      <c r="BN210" s="221"/>
      <c r="BO210" s="257"/>
      <c r="BP210" s="374"/>
      <c r="BQ210" s="851"/>
      <c r="BR210" s="852"/>
      <c r="BS210" s="852"/>
      <c r="BT210" s="853"/>
      <c r="BU210" s="851"/>
      <c r="BV210" s="852"/>
      <c r="BW210" s="852"/>
      <c r="BX210" s="853"/>
      <c r="BY210" s="854" t="e">
        <f t="shared" si="17"/>
        <v>#DIV/0!</v>
      </c>
      <c r="BZ210" s="852"/>
      <c r="CA210" s="852"/>
      <c r="CB210" s="852"/>
      <c r="CC210" s="368"/>
      <c r="CD210" s="316"/>
      <c r="CE210" s="316"/>
      <c r="CF210" s="369"/>
      <c r="CG210" s="374"/>
      <c r="CH210" s="851"/>
      <c r="CI210" s="852"/>
      <c r="CJ210" s="852"/>
      <c r="CK210" s="853"/>
      <c r="CL210" s="851"/>
      <c r="CM210" s="852"/>
      <c r="CN210" s="852"/>
      <c r="CO210" s="853"/>
      <c r="CP210" s="854" t="e">
        <f t="shared" si="18"/>
        <v>#DIV/0!</v>
      </c>
      <c r="CQ210" s="852"/>
      <c r="CR210" s="852"/>
      <c r="CS210" s="852"/>
      <c r="CT210" s="368"/>
      <c r="CU210" s="316"/>
      <c r="CV210" s="316"/>
      <c r="CW210" s="369"/>
      <c r="CX210" s="374"/>
      <c r="CY210" s="328"/>
      <c r="CZ210" s="221"/>
      <c r="DA210" s="221"/>
      <c r="DB210" s="221"/>
      <c r="DC210" s="221"/>
      <c r="DD210" s="221"/>
      <c r="DE210" s="221"/>
      <c r="DF210" s="221"/>
      <c r="DG210" s="221"/>
      <c r="DH210" s="221"/>
      <c r="DI210" s="221"/>
      <c r="DJ210" s="221"/>
      <c r="DK210" s="221"/>
      <c r="DL210" s="221"/>
      <c r="DM210" s="221"/>
      <c r="DN210" s="257"/>
      <c r="DO210" s="374"/>
      <c r="DP210" s="851"/>
      <c r="DQ210" s="852"/>
      <c r="DR210" s="852"/>
      <c r="DS210" s="853"/>
      <c r="DT210" s="851"/>
      <c r="DU210" s="852"/>
      <c r="DV210" s="852"/>
      <c r="DW210" s="853"/>
      <c r="DX210" s="854" t="e">
        <f t="shared" si="19"/>
        <v>#DIV/0!</v>
      </c>
      <c r="DY210" s="852"/>
      <c r="DZ210" s="852"/>
      <c r="EA210" s="852"/>
      <c r="EB210" s="368"/>
      <c r="EC210" s="316"/>
      <c r="ED210" s="316"/>
      <c r="EE210" s="369"/>
      <c r="EF210" s="374"/>
      <c r="EG210" s="851"/>
      <c r="EH210" s="852"/>
      <c r="EI210" s="852"/>
      <c r="EJ210" s="853"/>
      <c r="EK210" s="851"/>
      <c r="EL210" s="852"/>
      <c r="EM210" s="852"/>
      <c r="EN210" s="853"/>
      <c r="EO210" s="854" t="e">
        <f t="shared" si="20"/>
        <v>#DIV/0!</v>
      </c>
      <c r="EP210" s="852"/>
      <c r="EQ210" s="852"/>
      <c r="ER210" s="852"/>
      <c r="ES210" s="368"/>
      <c r="ET210" s="316"/>
      <c r="EU210" s="316"/>
      <c r="EV210" s="369"/>
      <c r="EW210" s="374"/>
    </row>
    <row r="211" spans="1:153" s="124" customFormat="1" ht="12.75" customHeight="1" thickBot="1" x14ac:dyDescent="0.25">
      <c r="A211" s="328"/>
      <c r="B211" s="221"/>
      <c r="C211" s="221"/>
      <c r="D211" s="221"/>
      <c r="E211" s="221"/>
      <c r="F211" s="221"/>
      <c r="G211" s="221"/>
      <c r="H211" s="221"/>
      <c r="I211" s="221"/>
      <c r="J211" s="221"/>
      <c r="K211" s="221"/>
      <c r="L211" s="221"/>
      <c r="M211" s="221"/>
      <c r="N211" s="221"/>
      <c r="O211" s="221"/>
      <c r="P211" s="257"/>
      <c r="Q211" s="374"/>
      <c r="R211" s="851"/>
      <c r="S211" s="852"/>
      <c r="T211" s="852"/>
      <c r="U211" s="853"/>
      <c r="V211" s="851"/>
      <c r="W211" s="852"/>
      <c r="X211" s="852"/>
      <c r="Y211" s="853"/>
      <c r="Z211" s="854">
        <f t="shared" si="0"/>
        <v>0</v>
      </c>
      <c r="AA211" s="852"/>
      <c r="AB211" s="852"/>
      <c r="AC211" s="853"/>
      <c r="AD211" s="365"/>
      <c r="AE211" s="317"/>
      <c r="AF211" s="317"/>
      <c r="AG211" s="347"/>
      <c r="AH211" s="374"/>
      <c r="AI211" s="851"/>
      <c r="AJ211" s="852"/>
      <c r="AK211" s="852"/>
      <c r="AL211" s="853"/>
      <c r="AM211" s="851"/>
      <c r="AN211" s="852"/>
      <c r="AO211" s="852"/>
      <c r="AP211" s="853"/>
      <c r="AQ211" s="854">
        <f t="shared" si="16"/>
        <v>0</v>
      </c>
      <c r="AR211" s="852"/>
      <c r="AS211" s="852"/>
      <c r="AT211" s="853"/>
      <c r="AU211" s="365"/>
      <c r="AV211" s="317"/>
      <c r="AW211" s="317"/>
      <c r="AX211" s="347"/>
      <c r="AY211" s="374"/>
      <c r="AZ211" s="328"/>
      <c r="BA211" s="221"/>
      <c r="BB211" s="221"/>
      <c r="BC211" s="221"/>
      <c r="BD211" s="221"/>
      <c r="BE211" s="221"/>
      <c r="BF211" s="221"/>
      <c r="BG211" s="221"/>
      <c r="BH211" s="221"/>
      <c r="BI211" s="221"/>
      <c r="BJ211" s="221"/>
      <c r="BK211" s="221"/>
      <c r="BL211" s="221"/>
      <c r="BM211" s="221"/>
      <c r="BN211" s="221"/>
      <c r="BO211" s="257"/>
      <c r="BP211" s="374"/>
      <c r="BQ211" s="851"/>
      <c r="BR211" s="852"/>
      <c r="BS211" s="852"/>
      <c r="BT211" s="853"/>
      <c r="BU211" s="851"/>
      <c r="BV211" s="852"/>
      <c r="BW211" s="852"/>
      <c r="BX211" s="853"/>
      <c r="BY211" s="854" t="e">
        <f t="shared" si="17"/>
        <v>#DIV/0!</v>
      </c>
      <c r="BZ211" s="852"/>
      <c r="CA211" s="852"/>
      <c r="CB211" s="852"/>
      <c r="CC211" s="368"/>
      <c r="CD211" s="316"/>
      <c r="CE211" s="316"/>
      <c r="CF211" s="369"/>
      <c r="CG211" s="374"/>
      <c r="CH211" s="851"/>
      <c r="CI211" s="852"/>
      <c r="CJ211" s="852"/>
      <c r="CK211" s="853"/>
      <c r="CL211" s="851"/>
      <c r="CM211" s="852"/>
      <c r="CN211" s="852"/>
      <c r="CO211" s="853"/>
      <c r="CP211" s="854" t="e">
        <f t="shared" si="18"/>
        <v>#DIV/0!</v>
      </c>
      <c r="CQ211" s="852"/>
      <c r="CR211" s="852"/>
      <c r="CS211" s="852"/>
      <c r="CT211" s="368"/>
      <c r="CU211" s="316"/>
      <c r="CV211" s="316"/>
      <c r="CW211" s="369"/>
      <c r="CX211" s="374"/>
      <c r="CY211" s="328"/>
      <c r="CZ211" s="221"/>
      <c r="DA211" s="221"/>
      <c r="DB211" s="221"/>
      <c r="DC211" s="221"/>
      <c r="DD211" s="221"/>
      <c r="DE211" s="221"/>
      <c r="DF211" s="221"/>
      <c r="DG211" s="221"/>
      <c r="DH211" s="221"/>
      <c r="DI211" s="221"/>
      <c r="DJ211" s="221"/>
      <c r="DK211" s="221"/>
      <c r="DL211" s="221"/>
      <c r="DM211" s="221"/>
      <c r="DN211" s="257"/>
      <c r="DO211" s="374"/>
      <c r="DP211" s="851"/>
      <c r="DQ211" s="852"/>
      <c r="DR211" s="852"/>
      <c r="DS211" s="853"/>
      <c r="DT211" s="851"/>
      <c r="DU211" s="852"/>
      <c r="DV211" s="852"/>
      <c r="DW211" s="853"/>
      <c r="DX211" s="854" t="e">
        <f t="shared" si="19"/>
        <v>#DIV/0!</v>
      </c>
      <c r="DY211" s="852"/>
      <c r="DZ211" s="852"/>
      <c r="EA211" s="852"/>
      <c r="EB211" s="368"/>
      <c r="EC211" s="316"/>
      <c r="ED211" s="316"/>
      <c r="EE211" s="369"/>
      <c r="EF211" s="374"/>
      <c r="EG211" s="851"/>
      <c r="EH211" s="852"/>
      <c r="EI211" s="852"/>
      <c r="EJ211" s="853"/>
      <c r="EK211" s="851"/>
      <c r="EL211" s="852"/>
      <c r="EM211" s="852"/>
      <c r="EN211" s="853"/>
      <c r="EO211" s="854" t="e">
        <f t="shared" si="20"/>
        <v>#DIV/0!</v>
      </c>
      <c r="EP211" s="852"/>
      <c r="EQ211" s="852"/>
      <c r="ER211" s="852"/>
      <c r="ES211" s="368"/>
      <c r="ET211" s="316"/>
      <c r="EU211" s="316"/>
      <c r="EV211" s="369"/>
      <c r="EW211" s="374"/>
    </row>
    <row r="212" spans="1:153" s="124" customFormat="1" ht="12.75" customHeight="1" thickBot="1" x14ac:dyDescent="0.25">
      <c r="A212" s="328"/>
      <c r="B212" s="221"/>
      <c r="C212" s="221"/>
      <c r="D212" s="221"/>
      <c r="E212" s="221"/>
      <c r="F212" s="221"/>
      <c r="G212" s="221"/>
      <c r="H212" s="221"/>
      <c r="I212" s="221"/>
      <c r="J212" s="221"/>
      <c r="K212" s="221"/>
      <c r="L212" s="221"/>
      <c r="M212" s="221"/>
      <c r="N212" s="221"/>
      <c r="O212" s="221"/>
      <c r="P212" s="257"/>
      <c r="Q212" s="374"/>
      <c r="R212" s="851"/>
      <c r="S212" s="852"/>
      <c r="T212" s="852"/>
      <c r="U212" s="853"/>
      <c r="V212" s="851"/>
      <c r="W212" s="852"/>
      <c r="X212" s="852"/>
      <c r="Y212" s="853"/>
      <c r="Z212" s="854">
        <f t="shared" si="0"/>
        <v>0</v>
      </c>
      <c r="AA212" s="852"/>
      <c r="AB212" s="852"/>
      <c r="AC212" s="853"/>
      <c r="AD212" s="365"/>
      <c r="AE212" s="317"/>
      <c r="AF212" s="317"/>
      <c r="AG212" s="347"/>
      <c r="AH212" s="374"/>
      <c r="AI212" s="851"/>
      <c r="AJ212" s="852"/>
      <c r="AK212" s="852"/>
      <c r="AL212" s="853"/>
      <c r="AM212" s="851"/>
      <c r="AN212" s="852"/>
      <c r="AO212" s="852"/>
      <c r="AP212" s="853"/>
      <c r="AQ212" s="854">
        <f t="shared" si="16"/>
        <v>0</v>
      </c>
      <c r="AR212" s="852"/>
      <c r="AS212" s="852"/>
      <c r="AT212" s="853"/>
      <c r="AU212" s="365"/>
      <c r="AV212" s="317"/>
      <c r="AW212" s="317"/>
      <c r="AX212" s="347"/>
      <c r="AY212" s="374"/>
      <c r="AZ212" s="328"/>
      <c r="BA212" s="221"/>
      <c r="BB212" s="221"/>
      <c r="BC212" s="221"/>
      <c r="BD212" s="221"/>
      <c r="BE212" s="221"/>
      <c r="BF212" s="221"/>
      <c r="BG212" s="221"/>
      <c r="BH212" s="221"/>
      <c r="BI212" s="221"/>
      <c r="BJ212" s="221"/>
      <c r="BK212" s="221"/>
      <c r="BL212" s="221"/>
      <c r="BM212" s="221"/>
      <c r="BN212" s="221"/>
      <c r="BO212" s="257"/>
      <c r="BP212" s="374"/>
      <c r="BQ212" s="851"/>
      <c r="BR212" s="852"/>
      <c r="BS212" s="852"/>
      <c r="BT212" s="853"/>
      <c r="BU212" s="851"/>
      <c r="BV212" s="852"/>
      <c r="BW212" s="852"/>
      <c r="BX212" s="853"/>
      <c r="BY212" s="854" t="e">
        <f t="shared" si="17"/>
        <v>#DIV/0!</v>
      </c>
      <c r="BZ212" s="852"/>
      <c r="CA212" s="852"/>
      <c r="CB212" s="852"/>
      <c r="CC212" s="368"/>
      <c r="CD212" s="316"/>
      <c r="CE212" s="316"/>
      <c r="CF212" s="369"/>
      <c r="CG212" s="374"/>
      <c r="CH212" s="851"/>
      <c r="CI212" s="852"/>
      <c r="CJ212" s="852"/>
      <c r="CK212" s="853"/>
      <c r="CL212" s="851"/>
      <c r="CM212" s="852"/>
      <c r="CN212" s="852"/>
      <c r="CO212" s="853"/>
      <c r="CP212" s="854" t="e">
        <f t="shared" si="18"/>
        <v>#DIV/0!</v>
      </c>
      <c r="CQ212" s="852"/>
      <c r="CR212" s="852"/>
      <c r="CS212" s="852"/>
      <c r="CT212" s="368"/>
      <c r="CU212" s="316"/>
      <c r="CV212" s="316"/>
      <c r="CW212" s="369"/>
      <c r="CX212" s="374"/>
      <c r="CY212" s="328"/>
      <c r="CZ212" s="221"/>
      <c r="DA212" s="221"/>
      <c r="DB212" s="221"/>
      <c r="DC212" s="221"/>
      <c r="DD212" s="221"/>
      <c r="DE212" s="221"/>
      <c r="DF212" s="221"/>
      <c r="DG212" s="221"/>
      <c r="DH212" s="221"/>
      <c r="DI212" s="221"/>
      <c r="DJ212" s="221"/>
      <c r="DK212" s="221"/>
      <c r="DL212" s="221"/>
      <c r="DM212" s="221"/>
      <c r="DN212" s="257"/>
      <c r="DO212" s="374"/>
      <c r="DP212" s="851"/>
      <c r="DQ212" s="852"/>
      <c r="DR212" s="852"/>
      <c r="DS212" s="853"/>
      <c r="DT212" s="851"/>
      <c r="DU212" s="852"/>
      <c r="DV212" s="852"/>
      <c r="DW212" s="853"/>
      <c r="DX212" s="854" t="e">
        <f t="shared" si="19"/>
        <v>#DIV/0!</v>
      </c>
      <c r="DY212" s="852"/>
      <c r="DZ212" s="852"/>
      <c r="EA212" s="852"/>
      <c r="EB212" s="368"/>
      <c r="EC212" s="316"/>
      <c r="ED212" s="316"/>
      <c r="EE212" s="369"/>
      <c r="EF212" s="374"/>
      <c r="EG212" s="851"/>
      <c r="EH212" s="852"/>
      <c r="EI212" s="852"/>
      <c r="EJ212" s="853"/>
      <c r="EK212" s="851"/>
      <c r="EL212" s="852"/>
      <c r="EM212" s="852"/>
      <c r="EN212" s="853"/>
      <c r="EO212" s="854" t="e">
        <f t="shared" si="20"/>
        <v>#DIV/0!</v>
      </c>
      <c r="EP212" s="852"/>
      <c r="EQ212" s="852"/>
      <c r="ER212" s="852"/>
      <c r="ES212" s="368"/>
      <c r="ET212" s="316"/>
      <c r="EU212" s="316"/>
      <c r="EV212" s="369"/>
      <c r="EW212" s="374"/>
    </row>
    <row r="213" spans="1:153" s="124" customFormat="1" ht="12.75" customHeight="1" thickBot="1" x14ac:dyDescent="0.25">
      <c r="A213" s="328"/>
      <c r="B213" s="221"/>
      <c r="C213" s="221"/>
      <c r="D213" s="221"/>
      <c r="E213" s="221"/>
      <c r="F213" s="221"/>
      <c r="G213" s="221"/>
      <c r="H213" s="221"/>
      <c r="I213" s="221"/>
      <c r="J213" s="221"/>
      <c r="K213" s="221"/>
      <c r="L213" s="221"/>
      <c r="M213" s="221"/>
      <c r="N213" s="221"/>
      <c r="O213" s="221"/>
      <c r="P213" s="257"/>
      <c r="Q213" s="374"/>
      <c r="R213" s="851"/>
      <c r="S213" s="852"/>
      <c r="T213" s="852"/>
      <c r="U213" s="853"/>
      <c r="V213" s="851"/>
      <c r="W213" s="852"/>
      <c r="X213" s="852"/>
      <c r="Y213" s="853"/>
      <c r="Z213" s="854">
        <f t="shared" si="0"/>
        <v>0</v>
      </c>
      <c r="AA213" s="852"/>
      <c r="AB213" s="852"/>
      <c r="AC213" s="853"/>
      <c r="AD213" s="365"/>
      <c r="AE213" s="317"/>
      <c r="AF213" s="317"/>
      <c r="AG213" s="347"/>
      <c r="AH213" s="374"/>
      <c r="AI213" s="851"/>
      <c r="AJ213" s="852"/>
      <c r="AK213" s="852"/>
      <c r="AL213" s="853"/>
      <c r="AM213" s="851"/>
      <c r="AN213" s="852"/>
      <c r="AO213" s="852"/>
      <c r="AP213" s="853"/>
      <c r="AQ213" s="854">
        <f t="shared" si="16"/>
        <v>0</v>
      </c>
      <c r="AR213" s="852"/>
      <c r="AS213" s="852"/>
      <c r="AT213" s="853"/>
      <c r="AU213" s="365"/>
      <c r="AV213" s="317"/>
      <c r="AW213" s="317"/>
      <c r="AX213" s="347"/>
      <c r="AY213" s="374"/>
      <c r="AZ213" s="328"/>
      <c r="BA213" s="221"/>
      <c r="BB213" s="221"/>
      <c r="BC213" s="221"/>
      <c r="BD213" s="221"/>
      <c r="BE213" s="221"/>
      <c r="BF213" s="221"/>
      <c r="BG213" s="221"/>
      <c r="BH213" s="221"/>
      <c r="BI213" s="221"/>
      <c r="BJ213" s="221"/>
      <c r="BK213" s="221"/>
      <c r="BL213" s="221"/>
      <c r="BM213" s="221"/>
      <c r="BN213" s="221"/>
      <c r="BO213" s="257"/>
      <c r="BP213" s="374"/>
      <c r="BQ213" s="851"/>
      <c r="BR213" s="852"/>
      <c r="BS213" s="852"/>
      <c r="BT213" s="853"/>
      <c r="BU213" s="851"/>
      <c r="BV213" s="852"/>
      <c r="BW213" s="852"/>
      <c r="BX213" s="853"/>
      <c r="BY213" s="854" t="e">
        <f t="shared" si="17"/>
        <v>#DIV/0!</v>
      </c>
      <c r="BZ213" s="852"/>
      <c r="CA213" s="852"/>
      <c r="CB213" s="852"/>
      <c r="CC213" s="368"/>
      <c r="CD213" s="316"/>
      <c r="CE213" s="316"/>
      <c r="CF213" s="369"/>
      <c r="CG213" s="374"/>
      <c r="CH213" s="851"/>
      <c r="CI213" s="852"/>
      <c r="CJ213" s="852"/>
      <c r="CK213" s="853"/>
      <c r="CL213" s="851"/>
      <c r="CM213" s="852"/>
      <c r="CN213" s="852"/>
      <c r="CO213" s="853"/>
      <c r="CP213" s="854" t="e">
        <f t="shared" si="18"/>
        <v>#DIV/0!</v>
      </c>
      <c r="CQ213" s="852"/>
      <c r="CR213" s="852"/>
      <c r="CS213" s="852"/>
      <c r="CT213" s="368"/>
      <c r="CU213" s="316"/>
      <c r="CV213" s="316"/>
      <c r="CW213" s="369"/>
      <c r="CX213" s="374"/>
      <c r="CY213" s="328"/>
      <c r="CZ213" s="221"/>
      <c r="DA213" s="221"/>
      <c r="DB213" s="221"/>
      <c r="DC213" s="221"/>
      <c r="DD213" s="221"/>
      <c r="DE213" s="221"/>
      <c r="DF213" s="221"/>
      <c r="DG213" s="221"/>
      <c r="DH213" s="221"/>
      <c r="DI213" s="221"/>
      <c r="DJ213" s="221"/>
      <c r="DK213" s="221"/>
      <c r="DL213" s="221"/>
      <c r="DM213" s="221"/>
      <c r="DN213" s="257"/>
      <c r="DO213" s="374"/>
      <c r="DP213" s="851"/>
      <c r="DQ213" s="852"/>
      <c r="DR213" s="852"/>
      <c r="DS213" s="853"/>
      <c r="DT213" s="851"/>
      <c r="DU213" s="852"/>
      <c r="DV213" s="852"/>
      <c r="DW213" s="853"/>
      <c r="DX213" s="854" t="e">
        <f t="shared" si="19"/>
        <v>#DIV/0!</v>
      </c>
      <c r="DY213" s="852"/>
      <c r="DZ213" s="852"/>
      <c r="EA213" s="852"/>
      <c r="EB213" s="368"/>
      <c r="EC213" s="316"/>
      <c r="ED213" s="316"/>
      <c r="EE213" s="369"/>
      <c r="EF213" s="374"/>
      <c r="EG213" s="851"/>
      <c r="EH213" s="852"/>
      <c r="EI213" s="852"/>
      <c r="EJ213" s="853"/>
      <c r="EK213" s="851"/>
      <c r="EL213" s="852"/>
      <c r="EM213" s="852"/>
      <c r="EN213" s="853"/>
      <c r="EO213" s="854" t="e">
        <f t="shared" si="20"/>
        <v>#DIV/0!</v>
      </c>
      <c r="EP213" s="852"/>
      <c r="EQ213" s="852"/>
      <c r="ER213" s="852"/>
      <c r="ES213" s="368"/>
      <c r="ET213" s="316"/>
      <c r="EU213" s="316"/>
      <c r="EV213" s="369"/>
      <c r="EW213" s="374"/>
    </row>
    <row r="214" spans="1:153" s="124" customFormat="1" ht="12.75" customHeight="1" thickBot="1" x14ac:dyDescent="0.25">
      <c r="A214" s="328"/>
      <c r="B214" s="221"/>
      <c r="C214" s="221"/>
      <c r="D214" s="221"/>
      <c r="E214" s="221"/>
      <c r="F214" s="221"/>
      <c r="G214" s="221"/>
      <c r="H214" s="221"/>
      <c r="I214" s="221"/>
      <c r="J214" s="221"/>
      <c r="K214" s="221"/>
      <c r="L214" s="221"/>
      <c r="M214" s="221"/>
      <c r="N214" s="221"/>
      <c r="O214" s="221"/>
      <c r="P214" s="257"/>
      <c r="Q214" s="374"/>
      <c r="R214" s="851"/>
      <c r="S214" s="852"/>
      <c r="T214" s="852"/>
      <c r="U214" s="853"/>
      <c r="V214" s="851"/>
      <c r="W214" s="852"/>
      <c r="X214" s="852"/>
      <c r="Y214" s="853"/>
      <c r="Z214" s="854">
        <f t="shared" si="0"/>
        <v>0</v>
      </c>
      <c r="AA214" s="852"/>
      <c r="AB214" s="852"/>
      <c r="AC214" s="853"/>
      <c r="AD214" s="365"/>
      <c r="AE214" s="317"/>
      <c r="AF214" s="317"/>
      <c r="AG214" s="347"/>
      <c r="AH214" s="374"/>
      <c r="AI214" s="851"/>
      <c r="AJ214" s="852"/>
      <c r="AK214" s="852"/>
      <c r="AL214" s="853"/>
      <c r="AM214" s="851"/>
      <c r="AN214" s="852"/>
      <c r="AO214" s="852"/>
      <c r="AP214" s="853"/>
      <c r="AQ214" s="854">
        <f t="shared" si="16"/>
        <v>0</v>
      </c>
      <c r="AR214" s="852"/>
      <c r="AS214" s="852"/>
      <c r="AT214" s="853"/>
      <c r="AU214" s="365"/>
      <c r="AV214" s="317"/>
      <c r="AW214" s="317"/>
      <c r="AX214" s="347"/>
      <c r="AY214" s="374"/>
      <c r="AZ214" s="328"/>
      <c r="BA214" s="221"/>
      <c r="BB214" s="221"/>
      <c r="BC214" s="221"/>
      <c r="BD214" s="221"/>
      <c r="BE214" s="221"/>
      <c r="BF214" s="221"/>
      <c r="BG214" s="221"/>
      <c r="BH214" s="221"/>
      <c r="BI214" s="221"/>
      <c r="BJ214" s="221"/>
      <c r="BK214" s="221"/>
      <c r="BL214" s="221"/>
      <c r="BM214" s="221"/>
      <c r="BN214" s="221"/>
      <c r="BO214" s="257"/>
      <c r="BP214" s="374"/>
      <c r="BQ214" s="851"/>
      <c r="BR214" s="852"/>
      <c r="BS214" s="852"/>
      <c r="BT214" s="853"/>
      <c r="BU214" s="851"/>
      <c r="BV214" s="852"/>
      <c r="BW214" s="852"/>
      <c r="BX214" s="853"/>
      <c r="BY214" s="854" t="e">
        <f t="shared" si="17"/>
        <v>#DIV/0!</v>
      </c>
      <c r="BZ214" s="852"/>
      <c r="CA214" s="852"/>
      <c r="CB214" s="852"/>
      <c r="CC214" s="368"/>
      <c r="CD214" s="316"/>
      <c r="CE214" s="316"/>
      <c r="CF214" s="369"/>
      <c r="CG214" s="374"/>
      <c r="CH214" s="851"/>
      <c r="CI214" s="852"/>
      <c r="CJ214" s="852"/>
      <c r="CK214" s="853"/>
      <c r="CL214" s="851"/>
      <c r="CM214" s="852"/>
      <c r="CN214" s="852"/>
      <c r="CO214" s="853"/>
      <c r="CP214" s="854" t="e">
        <f t="shared" si="18"/>
        <v>#DIV/0!</v>
      </c>
      <c r="CQ214" s="852"/>
      <c r="CR214" s="852"/>
      <c r="CS214" s="852"/>
      <c r="CT214" s="368"/>
      <c r="CU214" s="316"/>
      <c r="CV214" s="316"/>
      <c r="CW214" s="369"/>
      <c r="CX214" s="374"/>
      <c r="CY214" s="328"/>
      <c r="CZ214" s="221"/>
      <c r="DA214" s="221"/>
      <c r="DB214" s="221"/>
      <c r="DC214" s="221"/>
      <c r="DD214" s="221"/>
      <c r="DE214" s="221"/>
      <c r="DF214" s="221"/>
      <c r="DG214" s="221"/>
      <c r="DH214" s="221"/>
      <c r="DI214" s="221"/>
      <c r="DJ214" s="221"/>
      <c r="DK214" s="221"/>
      <c r="DL214" s="221"/>
      <c r="DM214" s="221"/>
      <c r="DN214" s="257"/>
      <c r="DO214" s="374"/>
      <c r="DP214" s="851"/>
      <c r="DQ214" s="852"/>
      <c r="DR214" s="852"/>
      <c r="DS214" s="853"/>
      <c r="DT214" s="851"/>
      <c r="DU214" s="852"/>
      <c r="DV214" s="852"/>
      <c r="DW214" s="853"/>
      <c r="DX214" s="854" t="e">
        <f t="shared" si="19"/>
        <v>#DIV/0!</v>
      </c>
      <c r="DY214" s="852"/>
      <c r="DZ214" s="852"/>
      <c r="EA214" s="852"/>
      <c r="EB214" s="368"/>
      <c r="EC214" s="316"/>
      <c r="ED214" s="316"/>
      <c r="EE214" s="369"/>
      <c r="EF214" s="374"/>
      <c r="EG214" s="851"/>
      <c r="EH214" s="852"/>
      <c r="EI214" s="852"/>
      <c r="EJ214" s="853"/>
      <c r="EK214" s="851"/>
      <c r="EL214" s="852"/>
      <c r="EM214" s="852"/>
      <c r="EN214" s="853"/>
      <c r="EO214" s="854" t="e">
        <f t="shared" si="20"/>
        <v>#DIV/0!</v>
      </c>
      <c r="EP214" s="852"/>
      <c r="EQ214" s="852"/>
      <c r="ER214" s="852"/>
      <c r="ES214" s="368"/>
      <c r="ET214" s="316"/>
      <c r="EU214" s="316"/>
      <c r="EV214" s="369"/>
      <c r="EW214" s="374"/>
    </row>
    <row r="215" spans="1:153" s="124" customFormat="1" ht="12.75" customHeight="1" thickBot="1" x14ac:dyDescent="0.25">
      <c r="A215" s="328"/>
      <c r="B215" s="221"/>
      <c r="C215" s="221"/>
      <c r="D215" s="221"/>
      <c r="E215" s="221"/>
      <c r="F215" s="221"/>
      <c r="G215" s="221"/>
      <c r="H215" s="221"/>
      <c r="I215" s="221"/>
      <c r="J215" s="221"/>
      <c r="K215" s="221"/>
      <c r="L215" s="221"/>
      <c r="M215" s="221"/>
      <c r="N215" s="221"/>
      <c r="O215" s="221"/>
      <c r="P215" s="257"/>
      <c r="Q215" s="374"/>
      <c r="R215" s="851"/>
      <c r="S215" s="852"/>
      <c r="T215" s="852"/>
      <c r="U215" s="853"/>
      <c r="V215" s="851"/>
      <c r="W215" s="852"/>
      <c r="X215" s="852"/>
      <c r="Y215" s="853"/>
      <c r="Z215" s="854">
        <f t="shared" si="0"/>
        <v>0</v>
      </c>
      <c r="AA215" s="852"/>
      <c r="AB215" s="852"/>
      <c r="AC215" s="853"/>
      <c r="AD215" s="365"/>
      <c r="AE215" s="317"/>
      <c r="AF215" s="317"/>
      <c r="AG215" s="347"/>
      <c r="AH215" s="374"/>
      <c r="AI215" s="851"/>
      <c r="AJ215" s="852"/>
      <c r="AK215" s="852"/>
      <c r="AL215" s="853"/>
      <c r="AM215" s="851"/>
      <c r="AN215" s="852"/>
      <c r="AO215" s="852"/>
      <c r="AP215" s="853"/>
      <c r="AQ215" s="854">
        <f t="shared" si="16"/>
        <v>0</v>
      </c>
      <c r="AR215" s="852"/>
      <c r="AS215" s="852"/>
      <c r="AT215" s="853"/>
      <c r="AU215" s="365"/>
      <c r="AV215" s="317"/>
      <c r="AW215" s="317"/>
      <c r="AX215" s="347"/>
      <c r="AY215" s="374"/>
      <c r="AZ215" s="328"/>
      <c r="BA215" s="221"/>
      <c r="BB215" s="221"/>
      <c r="BC215" s="221"/>
      <c r="BD215" s="221"/>
      <c r="BE215" s="221"/>
      <c r="BF215" s="221"/>
      <c r="BG215" s="221"/>
      <c r="BH215" s="221"/>
      <c r="BI215" s="221"/>
      <c r="BJ215" s="221"/>
      <c r="BK215" s="221"/>
      <c r="BL215" s="221"/>
      <c r="BM215" s="221"/>
      <c r="BN215" s="221"/>
      <c r="BO215" s="257"/>
      <c r="BP215" s="374"/>
      <c r="BQ215" s="851"/>
      <c r="BR215" s="852"/>
      <c r="BS215" s="852"/>
      <c r="BT215" s="853"/>
      <c r="BU215" s="851"/>
      <c r="BV215" s="852"/>
      <c r="BW215" s="852"/>
      <c r="BX215" s="853"/>
      <c r="BY215" s="854" t="e">
        <f t="shared" si="17"/>
        <v>#DIV/0!</v>
      </c>
      <c r="BZ215" s="852"/>
      <c r="CA215" s="852"/>
      <c r="CB215" s="852"/>
      <c r="CC215" s="368"/>
      <c r="CD215" s="316"/>
      <c r="CE215" s="316"/>
      <c r="CF215" s="369"/>
      <c r="CG215" s="374"/>
      <c r="CH215" s="851"/>
      <c r="CI215" s="852"/>
      <c r="CJ215" s="852"/>
      <c r="CK215" s="853"/>
      <c r="CL215" s="851"/>
      <c r="CM215" s="852"/>
      <c r="CN215" s="852"/>
      <c r="CO215" s="853"/>
      <c r="CP215" s="854" t="e">
        <f t="shared" si="18"/>
        <v>#DIV/0!</v>
      </c>
      <c r="CQ215" s="852"/>
      <c r="CR215" s="852"/>
      <c r="CS215" s="852"/>
      <c r="CT215" s="368"/>
      <c r="CU215" s="316"/>
      <c r="CV215" s="316"/>
      <c r="CW215" s="369"/>
      <c r="CX215" s="374"/>
      <c r="CY215" s="328"/>
      <c r="CZ215" s="221"/>
      <c r="DA215" s="221"/>
      <c r="DB215" s="221"/>
      <c r="DC215" s="221"/>
      <c r="DD215" s="221"/>
      <c r="DE215" s="221"/>
      <c r="DF215" s="221"/>
      <c r="DG215" s="221"/>
      <c r="DH215" s="221"/>
      <c r="DI215" s="221"/>
      <c r="DJ215" s="221"/>
      <c r="DK215" s="221"/>
      <c r="DL215" s="221"/>
      <c r="DM215" s="221"/>
      <c r="DN215" s="257"/>
      <c r="DO215" s="374"/>
      <c r="DP215" s="851"/>
      <c r="DQ215" s="852"/>
      <c r="DR215" s="852"/>
      <c r="DS215" s="853"/>
      <c r="DT215" s="851"/>
      <c r="DU215" s="852"/>
      <c r="DV215" s="852"/>
      <c r="DW215" s="853"/>
      <c r="DX215" s="854" t="e">
        <f t="shared" si="19"/>
        <v>#DIV/0!</v>
      </c>
      <c r="DY215" s="852"/>
      <c r="DZ215" s="852"/>
      <c r="EA215" s="852"/>
      <c r="EB215" s="368"/>
      <c r="EC215" s="316"/>
      <c r="ED215" s="316"/>
      <c r="EE215" s="369"/>
      <c r="EF215" s="374"/>
      <c r="EG215" s="851"/>
      <c r="EH215" s="852"/>
      <c r="EI215" s="852"/>
      <c r="EJ215" s="853"/>
      <c r="EK215" s="851"/>
      <c r="EL215" s="852"/>
      <c r="EM215" s="852"/>
      <c r="EN215" s="853"/>
      <c r="EO215" s="854" t="e">
        <f t="shared" si="20"/>
        <v>#DIV/0!</v>
      </c>
      <c r="EP215" s="852"/>
      <c r="EQ215" s="852"/>
      <c r="ER215" s="852"/>
      <c r="ES215" s="368"/>
      <c r="ET215" s="316"/>
      <c r="EU215" s="316"/>
      <c r="EV215" s="369"/>
      <c r="EW215" s="374"/>
    </row>
    <row r="216" spans="1:153" s="124" customFormat="1" ht="12.75" customHeight="1" thickBot="1" x14ac:dyDescent="0.25">
      <c r="A216" s="328"/>
      <c r="B216" s="221"/>
      <c r="C216" s="221"/>
      <c r="D216" s="221"/>
      <c r="E216" s="221"/>
      <c r="F216" s="221"/>
      <c r="G216" s="221"/>
      <c r="H216" s="221"/>
      <c r="I216" s="221"/>
      <c r="J216" s="221"/>
      <c r="K216" s="221"/>
      <c r="L216" s="221"/>
      <c r="M216" s="221"/>
      <c r="N216" s="221"/>
      <c r="O216" s="221"/>
      <c r="P216" s="257"/>
      <c r="Q216" s="374"/>
      <c r="R216" s="851"/>
      <c r="S216" s="852"/>
      <c r="T216" s="852"/>
      <c r="U216" s="853"/>
      <c r="V216" s="851"/>
      <c r="W216" s="852"/>
      <c r="X216" s="852"/>
      <c r="Y216" s="853"/>
      <c r="Z216" s="854">
        <f t="shared" si="0"/>
        <v>0</v>
      </c>
      <c r="AA216" s="852"/>
      <c r="AB216" s="852"/>
      <c r="AC216" s="853"/>
      <c r="AD216" s="365"/>
      <c r="AE216" s="317"/>
      <c r="AF216" s="317"/>
      <c r="AG216" s="347"/>
      <c r="AH216" s="374"/>
      <c r="AI216" s="851"/>
      <c r="AJ216" s="852"/>
      <c r="AK216" s="852"/>
      <c r="AL216" s="853"/>
      <c r="AM216" s="851"/>
      <c r="AN216" s="852"/>
      <c r="AO216" s="852"/>
      <c r="AP216" s="853"/>
      <c r="AQ216" s="854">
        <f t="shared" si="16"/>
        <v>0</v>
      </c>
      <c r="AR216" s="852"/>
      <c r="AS216" s="852"/>
      <c r="AT216" s="853"/>
      <c r="AU216" s="365"/>
      <c r="AV216" s="317"/>
      <c r="AW216" s="317"/>
      <c r="AX216" s="347"/>
      <c r="AY216" s="374"/>
      <c r="AZ216" s="328"/>
      <c r="BA216" s="221"/>
      <c r="BB216" s="221"/>
      <c r="BC216" s="221"/>
      <c r="BD216" s="221"/>
      <c r="BE216" s="221"/>
      <c r="BF216" s="221"/>
      <c r="BG216" s="221"/>
      <c r="BH216" s="221"/>
      <c r="BI216" s="221"/>
      <c r="BJ216" s="221"/>
      <c r="BK216" s="221"/>
      <c r="BL216" s="221"/>
      <c r="BM216" s="221"/>
      <c r="BN216" s="221"/>
      <c r="BO216" s="257"/>
      <c r="BP216" s="374"/>
      <c r="BQ216" s="851"/>
      <c r="BR216" s="852"/>
      <c r="BS216" s="852"/>
      <c r="BT216" s="853"/>
      <c r="BU216" s="851"/>
      <c r="BV216" s="852"/>
      <c r="BW216" s="852"/>
      <c r="BX216" s="853"/>
      <c r="BY216" s="854" t="e">
        <f t="shared" si="17"/>
        <v>#DIV/0!</v>
      </c>
      <c r="BZ216" s="852"/>
      <c r="CA216" s="852"/>
      <c r="CB216" s="852"/>
      <c r="CC216" s="368"/>
      <c r="CD216" s="316"/>
      <c r="CE216" s="316"/>
      <c r="CF216" s="369"/>
      <c r="CG216" s="374"/>
      <c r="CH216" s="851"/>
      <c r="CI216" s="852"/>
      <c r="CJ216" s="852"/>
      <c r="CK216" s="853"/>
      <c r="CL216" s="851"/>
      <c r="CM216" s="852"/>
      <c r="CN216" s="852"/>
      <c r="CO216" s="853"/>
      <c r="CP216" s="854" t="e">
        <f t="shared" si="18"/>
        <v>#DIV/0!</v>
      </c>
      <c r="CQ216" s="852"/>
      <c r="CR216" s="852"/>
      <c r="CS216" s="852"/>
      <c r="CT216" s="368"/>
      <c r="CU216" s="316"/>
      <c r="CV216" s="316"/>
      <c r="CW216" s="369"/>
      <c r="CX216" s="374"/>
      <c r="CY216" s="328"/>
      <c r="CZ216" s="221"/>
      <c r="DA216" s="221"/>
      <c r="DB216" s="221"/>
      <c r="DC216" s="221"/>
      <c r="DD216" s="221"/>
      <c r="DE216" s="221"/>
      <c r="DF216" s="221"/>
      <c r="DG216" s="221"/>
      <c r="DH216" s="221"/>
      <c r="DI216" s="221"/>
      <c r="DJ216" s="221"/>
      <c r="DK216" s="221"/>
      <c r="DL216" s="221"/>
      <c r="DM216" s="221"/>
      <c r="DN216" s="257"/>
      <c r="DO216" s="374"/>
      <c r="DP216" s="851"/>
      <c r="DQ216" s="852"/>
      <c r="DR216" s="852"/>
      <c r="DS216" s="853"/>
      <c r="DT216" s="851"/>
      <c r="DU216" s="852"/>
      <c r="DV216" s="852"/>
      <c r="DW216" s="853"/>
      <c r="DX216" s="854" t="e">
        <f t="shared" si="19"/>
        <v>#DIV/0!</v>
      </c>
      <c r="DY216" s="852"/>
      <c r="DZ216" s="852"/>
      <c r="EA216" s="852"/>
      <c r="EB216" s="368"/>
      <c r="EC216" s="316"/>
      <c r="ED216" s="316"/>
      <c r="EE216" s="369"/>
      <c r="EF216" s="374"/>
      <c r="EG216" s="851"/>
      <c r="EH216" s="852"/>
      <c r="EI216" s="852"/>
      <c r="EJ216" s="853"/>
      <c r="EK216" s="851"/>
      <c r="EL216" s="852"/>
      <c r="EM216" s="852"/>
      <c r="EN216" s="853"/>
      <c r="EO216" s="854" t="e">
        <f t="shared" si="20"/>
        <v>#DIV/0!</v>
      </c>
      <c r="EP216" s="852"/>
      <c r="EQ216" s="852"/>
      <c r="ER216" s="852"/>
      <c r="ES216" s="368"/>
      <c r="ET216" s="316"/>
      <c r="EU216" s="316"/>
      <c r="EV216" s="369"/>
      <c r="EW216" s="374"/>
    </row>
    <row r="217" spans="1:153" s="124" customFormat="1" ht="12.75" customHeight="1" thickBot="1" x14ac:dyDescent="0.25">
      <c r="A217" s="328"/>
      <c r="B217" s="221"/>
      <c r="C217" s="221"/>
      <c r="D217" s="221"/>
      <c r="E217" s="221"/>
      <c r="F217" s="221"/>
      <c r="G217" s="221"/>
      <c r="H217" s="221"/>
      <c r="I217" s="221"/>
      <c r="J217" s="221"/>
      <c r="K217" s="221"/>
      <c r="L217" s="221"/>
      <c r="M217" s="221"/>
      <c r="N217" s="221"/>
      <c r="O217" s="221"/>
      <c r="P217" s="257"/>
      <c r="Q217" s="374"/>
      <c r="R217" s="851"/>
      <c r="S217" s="852"/>
      <c r="T217" s="852"/>
      <c r="U217" s="853"/>
      <c r="V217" s="851"/>
      <c r="W217" s="852"/>
      <c r="X217" s="852"/>
      <c r="Y217" s="853"/>
      <c r="Z217" s="854">
        <f t="shared" si="0"/>
        <v>0</v>
      </c>
      <c r="AA217" s="852"/>
      <c r="AB217" s="852"/>
      <c r="AC217" s="853"/>
      <c r="AD217" s="365"/>
      <c r="AE217" s="317"/>
      <c r="AF217" s="317"/>
      <c r="AG217" s="347"/>
      <c r="AH217" s="374"/>
      <c r="AI217" s="851"/>
      <c r="AJ217" s="852"/>
      <c r="AK217" s="852"/>
      <c r="AL217" s="853"/>
      <c r="AM217" s="851"/>
      <c r="AN217" s="852"/>
      <c r="AO217" s="852"/>
      <c r="AP217" s="853"/>
      <c r="AQ217" s="854">
        <f t="shared" si="16"/>
        <v>0</v>
      </c>
      <c r="AR217" s="852"/>
      <c r="AS217" s="852"/>
      <c r="AT217" s="853"/>
      <c r="AU217" s="365"/>
      <c r="AV217" s="317"/>
      <c r="AW217" s="317"/>
      <c r="AX217" s="347"/>
      <c r="AY217" s="374"/>
      <c r="AZ217" s="328"/>
      <c r="BA217" s="221"/>
      <c r="BB217" s="221"/>
      <c r="BC217" s="221"/>
      <c r="BD217" s="221"/>
      <c r="BE217" s="221"/>
      <c r="BF217" s="221"/>
      <c r="BG217" s="221"/>
      <c r="BH217" s="221"/>
      <c r="BI217" s="221"/>
      <c r="BJ217" s="221"/>
      <c r="BK217" s="221"/>
      <c r="BL217" s="221"/>
      <c r="BM217" s="221"/>
      <c r="BN217" s="221"/>
      <c r="BO217" s="257"/>
      <c r="BP217" s="374"/>
      <c r="BQ217" s="851"/>
      <c r="BR217" s="852"/>
      <c r="BS217" s="852"/>
      <c r="BT217" s="853"/>
      <c r="BU217" s="851"/>
      <c r="BV217" s="852"/>
      <c r="BW217" s="852"/>
      <c r="BX217" s="853"/>
      <c r="BY217" s="854" t="e">
        <f t="shared" si="17"/>
        <v>#DIV/0!</v>
      </c>
      <c r="BZ217" s="852"/>
      <c r="CA217" s="852"/>
      <c r="CB217" s="852"/>
      <c r="CC217" s="368"/>
      <c r="CD217" s="316"/>
      <c r="CE217" s="316"/>
      <c r="CF217" s="369"/>
      <c r="CG217" s="374"/>
      <c r="CH217" s="851"/>
      <c r="CI217" s="852"/>
      <c r="CJ217" s="852"/>
      <c r="CK217" s="853"/>
      <c r="CL217" s="851"/>
      <c r="CM217" s="852"/>
      <c r="CN217" s="852"/>
      <c r="CO217" s="853"/>
      <c r="CP217" s="854" t="e">
        <f t="shared" si="18"/>
        <v>#DIV/0!</v>
      </c>
      <c r="CQ217" s="852"/>
      <c r="CR217" s="852"/>
      <c r="CS217" s="852"/>
      <c r="CT217" s="368"/>
      <c r="CU217" s="316"/>
      <c r="CV217" s="316"/>
      <c r="CW217" s="369"/>
      <c r="CX217" s="374"/>
      <c r="CY217" s="328"/>
      <c r="CZ217" s="221"/>
      <c r="DA217" s="221"/>
      <c r="DB217" s="221"/>
      <c r="DC217" s="221"/>
      <c r="DD217" s="221"/>
      <c r="DE217" s="221"/>
      <c r="DF217" s="221"/>
      <c r="DG217" s="221"/>
      <c r="DH217" s="221"/>
      <c r="DI217" s="221"/>
      <c r="DJ217" s="221"/>
      <c r="DK217" s="221"/>
      <c r="DL217" s="221"/>
      <c r="DM217" s="221"/>
      <c r="DN217" s="257"/>
      <c r="DO217" s="374"/>
      <c r="DP217" s="851"/>
      <c r="DQ217" s="852"/>
      <c r="DR217" s="852"/>
      <c r="DS217" s="853"/>
      <c r="DT217" s="851"/>
      <c r="DU217" s="852"/>
      <c r="DV217" s="852"/>
      <c r="DW217" s="853"/>
      <c r="DX217" s="854" t="e">
        <f t="shared" si="19"/>
        <v>#DIV/0!</v>
      </c>
      <c r="DY217" s="852"/>
      <c r="DZ217" s="852"/>
      <c r="EA217" s="852"/>
      <c r="EB217" s="368"/>
      <c r="EC217" s="316"/>
      <c r="ED217" s="316"/>
      <c r="EE217" s="369"/>
      <c r="EF217" s="374"/>
      <c r="EG217" s="851"/>
      <c r="EH217" s="852"/>
      <c r="EI217" s="852"/>
      <c r="EJ217" s="853"/>
      <c r="EK217" s="851"/>
      <c r="EL217" s="852"/>
      <c r="EM217" s="852"/>
      <c r="EN217" s="853"/>
      <c r="EO217" s="854" t="e">
        <f t="shared" si="20"/>
        <v>#DIV/0!</v>
      </c>
      <c r="EP217" s="852"/>
      <c r="EQ217" s="852"/>
      <c r="ER217" s="852"/>
      <c r="ES217" s="368"/>
      <c r="ET217" s="316"/>
      <c r="EU217" s="316"/>
      <c r="EV217" s="369"/>
      <c r="EW217" s="374"/>
    </row>
    <row r="218" spans="1:153" s="124" customFormat="1" ht="12.75" customHeight="1" thickBot="1" x14ac:dyDescent="0.25">
      <c r="A218" s="328"/>
      <c r="B218" s="221"/>
      <c r="C218" s="221"/>
      <c r="D218" s="221"/>
      <c r="E218" s="221"/>
      <c r="F218" s="221"/>
      <c r="G218" s="221"/>
      <c r="H218" s="221"/>
      <c r="I218" s="221"/>
      <c r="J218" s="221"/>
      <c r="K218" s="221"/>
      <c r="L218" s="221"/>
      <c r="M218" s="221"/>
      <c r="N218" s="221"/>
      <c r="O218" s="221"/>
      <c r="P218" s="257"/>
      <c r="Q218" s="374"/>
      <c r="R218" s="851"/>
      <c r="S218" s="852"/>
      <c r="T218" s="852"/>
      <c r="U218" s="853"/>
      <c r="V218" s="851"/>
      <c r="W218" s="852"/>
      <c r="X218" s="852"/>
      <c r="Y218" s="853"/>
      <c r="Z218" s="854">
        <f t="shared" si="0"/>
        <v>0</v>
      </c>
      <c r="AA218" s="852"/>
      <c r="AB218" s="852"/>
      <c r="AC218" s="853"/>
      <c r="AD218" s="365"/>
      <c r="AE218" s="317"/>
      <c r="AF218" s="317"/>
      <c r="AG218" s="347"/>
      <c r="AH218" s="374"/>
      <c r="AI218" s="851"/>
      <c r="AJ218" s="852"/>
      <c r="AK218" s="852"/>
      <c r="AL218" s="853"/>
      <c r="AM218" s="851"/>
      <c r="AN218" s="852"/>
      <c r="AO218" s="852"/>
      <c r="AP218" s="853"/>
      <c r="AQ218" s="854">
        <f t="shared" si="16"/>
        <v>0</v>
      </c>
      <c r="AR218" s="852"/>
      <c r="AS218" s="852"/>
      <c r="AT218" s="853"/>
      <c r="AU218" s="365"/>
      <c r="AV218" s="317"/>
      <c r="AW218" s="317"/>
      <c r="AX218" s="347"/>
      <c r="AY218" s="374"/>
      <c r="AZ218" s="328"/>
      <c r="BA218" s="221"/>
      <c r="BB218" s="221"/>
      <c r="BC218" s="221"/>
      <c r="BD218" s="221"/>
      <c r="BE218" s="221"/>
      <c r="BF218" s="221"/>
      <c r="BG218" s="221"/>
      <c r="BH218" s="221"/>
      <c r="BI218" s="221"/>
      <c r="BJ218" s="221"/>
      <c r="BK218" s="221"/>
      <c r="BL218" s="221"/>
      <c r="BM218" s="221"/>
      <c r="BN218" s="221"/>
      <c r="BO218" s="257"/>
      <c r="BP218" s="374"/>
      <c r="BQ218" s="851"/>
      <c r="BR218" s="852"/>
      <c r="BS218" s="852"/>
      <c r="BT218" s="853"/>
      <c r="BU218" s="851"/>
      <c r="BV218" s="852"/>
      <c r="BW218" s="852"/>
      <c r="BX218" s="853"/>
      <c r="BY218" s="854" t="e">
        <f t="shared" si="17"/>
        <v>#DIV/0!</v>
      </c>
      <c r="BZ218" s="852"/>
      <c r="CA218" s="852"/>
      <c r="CB218" s="852"/>
      <c r="CC218" s="368"/>
      <c r="CD218" s="316"/>
      <c r="CE218" s="316"/>
      <c r="CF218" s="369"/>
      <c r="CG218" s="374"/>
      <c r="CH218" s="851"/>
      <c r="CI218" s="852"/>
      <c r="CJ218" s="852"/>
      <c r="CK218" s="853"/>
      <c r="CL218" s="851"/>
      <c r="CM218" s="852"/>
      <c r="CN218" s="852"/>
      <c r="CO218" s="853"/>
      <c r="CP218" s="854" t="e">
        <f t="shared" si="18"/>
        <v>#DIV/0!</v>
      </c>
      <c r="CQ218" s="852"/>
      <c r="CR218" s="852"/>
      <c r="CS218" s="852"/>
      <c r="CT218" s="368"/>
      <c r="CU218" s="316"/>
      <c r="CV218" s="316"/>
      <c r="CW218" s="369"/>
      <c r="CX218" s="374"/>
      <c r="CY218" s="328"/>
      <c r="CZ218" s="221"/>
      <c r="DA218" s="221"/>
      <c r="DB218" s="221"/>
      <c r="DC218" s="221"/>
      <c r="DD218" s="221"/>
      <c r="DE218" s="221"/>
      <c r="DF218" s="221"/>
      <c r="DG218" s="221"/>
      <c r="DH218" s="221"/>
      <c r="DI218" s="221"/>
      <c r="DJ218" s="221"/>
      <c r="DK218" s="221"/>
      <c r="DL218" s="221"/>
      <c r="DM218" s="221"/>
      <c r="DN218" s="257"/>
      <c r="DO218" s="374"/>
      <c r="DP218" s="851"/>
      <c r="DQ218" s="852"/>
      <c r="DR218" s="852"/>
      <c r="DS218" s="853"/>
      <c r="DT218" s="851"/>
      <c r="DU218" s="852"/>
      <c r="DV218" s="852"/>
      <c r="DW218" s="853"/>
      <c r="DX218" s="854" t="e">
        <f t="shared" si="19"/>
        <v>#DIV/0!</v>
      </c>
      <c r="DY218" s="852"/>
      <c r="DZ218" s="852"/>
      <c r="EA218" s="852"/>
      <c r="EB218" s="368"/>
      <c r="EC218" s="316"/>
      <c r="ED218" s="316"/>
      <c r="EE218" s="369"/>
      <c r="EF218" s="374"/>
      <c r="EG218" s="851"/>
      <c r="EH218" s="852"/>
      <c r="EI218" s="852"/>
      <c r="EJ218" s="853"/>
      <c r="EK218" s="851"/>
      <c r="EL218" s="852"/>
      <c r="EM218" s="852"/>
      <c r="EN218" s="853"/>
      <c r="EO218" s="854" t="e">
        <f t="shared" si="20"/>
        <v>#DIV/0!</v>
      </c>
      <c r="EP218" s="852"/>
      <c r="EQ218" s="852"/>
      <c r="ER218" s="852"/>
      <c r="ES218" s="368"/>
      <c r="ET218" s="316"/>
      <c r="EU218" s="316"/>
      <c r="EV218" s="369"/>
      <c r="EW218" s="374"/>
    </row>
    <row r="219" spans="1:153" s="124" customFormat="1" ht="12.75" customHeight="1" thickBot="1" x14ac:dyDescent="0.25">
      <c r="A219" s="328"/>
      <c r="B219" s="221"/>
      <c r="C219" s="221"/>
      <c r="D219" s="221"/>
      <c r="E219" s="221"/>
      <c r="F219" s="221"/>
      <c r="G219" s="221"/>
      <c r="H219" s="221"/>
      <c r="I219" s="221"/>
      <c r="J219" s="221"/>
      <c r="K219" s="221"/>
      <c r="L219" s="221"/>
      <c r="M219" s="221"/>
      <c r="N219" s="221"/>
      <c r="O219" s="221"/>
      <c r="P219" s="257"/>
      <c r="Q219" s="374"/>
      <c r="R219" s="851"/>
      <c r="S219" s="852"/>
      <c r="T219" s="852"/>
      <c r="U219" s="853"/>
      <c r="V219" s="851"/>
      <c r="W219" s="852"/>
      <c r="X219" s="852"/>
      <c r="Y219" s="853"/>
      <c r="Z219" s="854">
        <f t="shared" si="0"/>
        <v>0</v>
      </c>
      <c r="AA219" s="852"/>
      <c r="AB219" s="852"/>
      <c r="AC219" s="853"/>
      <c r="AD219" s="365"/>
      <c r="AE219" s="317"/>
      <c r="AF219" s="317"/>
      <c r="AG219" s="347"/>
      <c r="AH219" s="374"/>
      <c r="AI219" s="851"/>
      <c r="AJ219" s="852"/>
      <c r="AK219" s="852"/>
      <c r="AL219" s="853"/>
      <c r="AM219" s="851"/>
      <c r="AN219" s="852"/>
      <c r="AO219" s="852"/>
      <c r="AP219" s="853"/>
      <c r="AQ219" s="854">
        <f t="shared" si="16"/>
        <v>0</v>
      </c>
      <c r="AR219" s="852"/>
      <c r="AS219" s="852"/>
      <c r="AT219" s="853"/>
      <c r="AU219" s="365"/>
      <c r="AV219" s="317"/>
      <c r="AW219" s="317"/>
      <c r="AX219" s="347"/>
      <c r="AY219" s="374"/>
      <c r="AZ219" s="328"/>
      <c r="BA219" s="221"/>
      <c r="BB219" s="221"/>
      <c r="BC219" s="221"/>
      <c r="BD219" s="221"/>
      <c r="BE219" s="221"/>
      <c r="BF219" s="221"/>
      <c r="BG219" s="221"/>
      <c r="BH219" s="221"/>
      <c r="BI219" s="221"/>
      <c r="BJ219" s="221"/>
      <c r="BK219" s="221"/>
      <c r="BL219" s="221"/>
      <c r="BM219" s="221"/>
      <c r="BN219" s="221"/>
      <c r="BO219" s="257"/>
      <c r="BP219" s="374"/>
      <c r="BQ219" s="851"/>
      <c r="BR219" s="852"/>
      <c r="BS219" s="852"/>
      <c r="BT219" s="853"/>
      <c r="BU219" s="851"/>
      <c r="BV219" s="852"/>
      <c r="BW219" s="852"/>
      <c r="BX219" s="853"/>
      <c r="BY219" s="854" t="e">
        <f t="shared" si="17"/>
        <v>#DIV/0!</v>
      </c>
      <c r="BZ219" s="852"/>
      <c r="CA219" s="852"/>
      <c r="CB219" s="852"/>
      <c r="CC219" s="368"/>
      <c r="CD219" s="316"/>
      <c r="CE219" s="316"/>
      <c r="CF219" s="369"/>
      <c r="CG219" s="374"/>
      <c r="CH219" s="851"/>
      <c r="CI219" s="852"/>
      <c r="CJ219" s="852"/>
      <c r="CK219" s="853"/>
      <c r="CL219" s="851"/>
      <c r="CM219" s="852"/>
      <c r="CN219" s="852"/>
      <c r="CO219" s="853"/>
      <c r="CP219" s="854" t="e">
        <f t="shared" si="18"/>
        <v>#DIV/0!</v>
      </c>
      <c r="CQ219" s="852"/>
      <c r="CR219" s="852"/>
      <c r="CS219" s="852"/>
      <c r="CT219" s="368"/>
      <c r="CU219" s="316"/>
      <c r="CV219" s="316"/>
      <c r="CW219" s="369"/>
      <c r="CX219" s="374"/>
      <c r="CY219" s="328"/>
      <c r="CZ219" s="221"/>
      <c r="DA219" s="221"/>
      <c r="DB219" s="221"/>
      <c r="DC219" s="221"/>
      <c r="DD219" s="221"/>
      <c r="DE219" s="221"/>
      <c r="DF219" s="221"/>
      <c r="DG219" s="221"/>
      <c r="DH219" s="221"/>
      <c r="DI219" s="221"/>
      <c r="DJ219" s="221"/>
      <c r="DK219" s="221"/>
      <c r="DL219" s="221"/>
      <c r="DM219" s="221"/>
      <c r="DN219" s="257"/>
      <c r="DO219" s="374"/>
      <c r="DP219" s="851"/>
      <c r="DQ219" s="852"/>
      <c r="DR219" s="852"/>
      <c r="DS219" s="853"/>
      <c r="DT219" s="851"/>
      <c r="DU219" s="852"/>
      <c r="DV219" s="852"/>
      <c r="DW219" s="853"/>
      <c r="DX219" s="854" t="e">
        <f t="shared" si="19"/>
        <v>#DIV/0!</v>
      </c>
      <c r="DY219" s="852"/>
      <c r="DZ219" s="852"/>
      <c r="EA219" s="852"/>
      <c r="EB219" s="368"/>
      <c r="EC219" s="316"/>
      <c r="ED219" s="316"/>
      <c r="EE219" s="369"/>
      <c r="EF219" s="374"/>
      <c r="EG219" s="851"/>
      <c r="EH219" s="852"/>
      <c r="EI219" s="852"/>
      <c r="EJ219" s="853"/>
      <c r="EK219" s="851"/>
      <c r="EL219" s="852"/>
      <c r="EM219" s="852"/>
      <c r="EN219" s="853"/>
      <c r="EO219" s="854" t="e">
        <f t="shared" si="20"/>
        <v>#DIV/0!</v>
      </c>
      <c r="EP219" s="852"/>
      <c r="EQ219" s="852"/>
      <c r="ER219" s="852"/>
      <c r="ES219" s="368"/>
      <c r="ET219" s="316"/>
      <c r="EU219" s="316"/>
      <c r="EV219" s="369"/>
      <c r="EW219" s="374"/>
    </row>
    <row r="220" spans="1:153" s="124" customFormat="1" ht="12.75" customHeight="1" thickBot="1" x14ac:dyDescent="0.25">
      <c r="A220" s="328"/>
      <c r="B220" s="221"/>
      <c r="C220" s="221"/>
      <c r="D220" s="221"/>
      <c r="E220" s="221"/>
      <c r="F220" s="221"/>
      <c r="G220" s="221"/>
      <c r="H220" s="221"/>
      <c r="I220" s="221"/>
      <c r="J220" s="221"/>
      <c r="K220" s="221"/>
      <c r="L220" s="221"/>
      <c r="M220" s="221"/>
      <c r="N220" s="221"/>
      <c r="O220" s="221"/>
      <c r="P220" s="257"/>
      <c r="Q220" s="374"/>
      <c r="R220" s="851"/>
      <c r="S220" s="852"/>
      <c r="T220" s="852"/>
      <c r="U220" s="853"/>
      <c r="V220" s="851"/>
      <c r="W220" s="852"/>
      <c r="X220" s="852"/>
      <c r="Y220" s="853"/>
      <c r="Z220" s="854">
        <f t="shared" si="0"/>
        <v>0</v>
      </c>
      <c r="AA220" s="852"/>
      <c r="AB220" s="852"/>
      <c r="AC220" s="853"/>
      <c r="AD220" s="365"/>
      <c r="AE220" s="317"/>
      <c r="AF220" s="317"/>
      <c r="AG220" s="347"/>
      <c r="AH220" s="374"/>
      <c r="AI220" s="851"/>
      <c r="AJ220" s="852"/>
      <c r="AK220" s="852"/>
      <c r="AL220" s="853"/>
      <c r="AM220" s="851"/>
      <c r="AN220" s="852"/>
      <c r="AO220" s="852"/>
      <c r="AP220" s="853"/>
      <c r="AQ220" s="854">
        <f t="shared" si="16"/>
        <v>0</v>
      </c>
      <c r="AR220" s="852"/>
      <c r="AS220" s="852"/>
      <c r="AT220" s="853"/>
      <c r="AU220" s="365"/>
      <c r="AV220" s="317"/>
      <c r="AW220" s="317"/>
      <c r="AX220" s="347"/>
      <c r="AY220" s="374"/>
      <c r="AZ220" s="328"/>
      <c r="BA220" s="221"/>
      <c r="BB220" s="221"/>
      <c r="BC220" s="221"/>
      <c r="BD220" s="221"/>
      <c r="BE220" s="221"/>
      <c r="BF220" s="221"/>
      <c r="BG220" s="221"/>
      <c r="BH220" s="221"/>
      <c r="BI220" s="221"/>
      <c r="BJ220" s="221"/>
      <c r="BK220" s="221"/>
      <c r="BL220" s="221"/>
      <c r="BM220" s="221"/>
      <c r="BN220" s="221"/>
      <c r="BO220" s="257"/>
      <c r="BP220" s="374"/>
      <c r="BQ220" s="851"/>
      <c r="BR220" s="852"/>
      <c r="BS220" s="852"/>
      <c r="BT220" s="853"/>
      <c r="BU220" s="851"/>
      <c r="BV220" s="852"/>
      <c r="BW220" s="852"/>
      <c r="BX220" s="853"/>
      <c r="BY220" s="854" t="e">
        <f t="shared" si="17"/>
        <v>#DIV/0!</v>
      </c>
      <c r="BZ220" s="852"/>
      <c r="CA220" s="852"/>
      <c r="CB220" s="852"/>
      <c r="CC220" s="368"/>
      <c r="CD220" s="316"/>
      <c r="CE220" s="316"/>
      <c r="CF220" s="369"/>
      <c r="CG220" s="374"/>
      <c r="CH220" s="851"/>
      <c r="CI220" s="852"/>
      <c r="CJ220" s="852"/>
      <c r="CK220" s="853"/>
      <c r="CL220" s="851"/>
      <c r="CM220" s="852"/>
      <c r="CN220" s="852"/>
      <c r="CO220" s="853"/>
      <c r="CP220" s="854" t="e">
        <f t="shared" si="18"/>
        <v>#DIV/0!</v>
      </c>
      <c r="CQ220" s="852"/>
      <c r="CR220" s="852"/>
      <c r="CS220" s="852"/>
      <c r="CT220" s="368"/>
      <c r="CU220" s="316"/>
      <c r="CV220" s="316"/>
      <c r="CW220" s="369"/>
      <c r="CX220" s="374"/>
      <c r="CY220" s="328"/>
      <c r="CZ220" s="221"/>
      <c r="DA220" s="221"/>
      <c r="DB220" s="221"/>
      <c r="DC220" s="221"/>
      <c r="DD220" s="221"/>
      <c r="DE220" s="221"/>
      <c r="DF220" s="221"/>
      <c r="DG220" s="221"/>
      <c r="DH220" s="221"/>
      <c r="DI220" s="221"/>
      <c r="DJ220" s="221"/>
      <c r="DK220" s="221"/>
      <c r="DL220" s="221"/>
      <c r="DM220" s="221"/>
      <c r="DN220" s="257"/>
      <c r="DO220" s="374"/>
      <c r="DP220" s="851"/>
      <c r="DQ220" s="852"/>
      <c r="DR220" s="852"/>
      <c r="DS220" s="853"/>
      <c r="DT220" s="851"/>
      <c r="DU220" s="852"/>
      <c r="DV220" s="852"/>
      <c r="DW220" s="853"/>
      <c r="DX220" s="854" t="e">
        <f t="shared" si="19"/>
        <v>#DIV/0!</v>
      </c>
      <c r="DY220" s="852"/>
      <c r="DZ220" s="852"/>
      <c r="EA220" s="852"/>
      <c r="EB220" s="368"/>
      <c r="EC220" s="316"/>
      <c r="ED220" s="316"/>
      <c r="EE220" s="369"/>
      <c r="EF220" s="374"/>
      <c r="EG220" s="851"/>
      <c r="EH220" s="852"/>
      <c r="EI220" s="852"/>
      <c r="EJ220" s="853"/>
      <c r="EK220" s="851"/>
      <c r="EL220" s="852"/>
      <c r="EM220" s="852"/>
      <c r="EN220" s="853"/>
      <c r="EO220" s="854" t="e">
        <f t="shared" si="20"/>
        <v>#DIV/0!</v>
      </c>
      <c r="EP220" s="852"/>
      <c r="EQ220" s="852"/>
      <c r="ER220" s="852"/>
      <c r="ES220" s="368"/>
      <c r="ET220" s="316"/>
      <c r="EU220" s="316"/>
      <c r="EV220" s="369"/>
      <c r="EW220" s="374"/>
    </row>
    <row r="221" spans="1:153" s="124" customFormat="1" ht="12.75" customHeight="1" thickBot="1" x14ac:dyDescent="0.25">
      <c r="A221" s="328"/>
      <c r="B221" s="221"/>
      <c r="C221" s="221"/>
      <c r="D221" s="221"/>
      <c r="E221" s="221"/>
      <c r="F221" s="221"/>
      <c r="G221" s="221"/>
      <c r="H221" s="221"/>
      <c r="I221" s="221"/>
      <c r="J221" s="221"/>
      <c r="K221" s="221"/>
      <c r="L221" s="221"/>
      <c r="M221" s="221"/>
      <c r="N221" s="221"/>
      <c r="O221" s="221"/>
      <c r="P221" s="257"/>
      <c r="Q221" s="374"/>
      <c r="R221" s="851"/>
      <c r="S221" s="852"/>
      <c r="T221" s="852"/>
      <c r="U221" s="853"/>
      <c r="V221" s="851"/>
      <c r="W221" s="852"/>
      <c r="X221" s="852"/>
      <c r="Y221" s="853"/>
      <c r="Z221" s="854">
        <f t="shared" si="0"/>
        <v>0</v>
      </c>
      <c r="AA221" s="852"/>
      <c r="AB221" s="852"/>
      <c r="AC221" s="853"/>
      <c r="AD221" s="365"/>
      <c r="AE221" s="317"/>
      <c r="AF221" s="317"/>
      <c r="AG221" s="347"/>
      <c r="AH221" s="374"/>
      <c r="AI221" s="851"/>
      <c r="AJ221" s="852"/>
      <c r="AK221" s="852"/>
      <c r="AL221" s="853"/>
      <c r="AM221" s="851"/>
      <c r="AN221" s="852"/>
      <c r="AO221" s="852"/>
      <c r="AP221" s="853"/>
      <c r="AQ221" s="854">
        <f t="shared" si="16"/>
        <v>0</v>
      </c>
      <c r="AR221" s="852"/>
      <c r="AS221" s="852"/>
      <c r="AT221" s="853"/>
      <c r="AU221" s="365"/>
      <c r="AV221" s="317"/>
      <c r="AW221" s="317"/>
      <c r="AX221" s="347"/>
      <c r="AY221" s="374"/>
      <c r="AZ221" s="328"/>
      <c r="BA221" s="221"/>
      <c r="BB221" s="221"/>
      <c r="BC221" s="221"/>
      <c r="BD221" s="221"/>
      <c r="BE221" s="221"/>
      <c r="BF221" s="221"/>
      <c r="BG221" s="221"/>
      <c r="BH221" s="221"/>
      <c r="BI221" s="221"/>
      <c r="BJ221" s="221"/>
      <c r="BK221" s="221"/>
      <c r="BL221" s="221"/>
      <c r="BM221" s="221"/>
      <c r="BN221" s="221"/>
      <c r="BO221" s="257"/>
      <c r="BP221" s="374"/>
      <c r="BQ221" s="851"/>
      <c r="BR221" s="852"/>
      <c r="BS221" s="852"/>
      <c r="BT221" s="853"/>
      <c r="BU221" s="851"/>
      <c r="BV221" s="852"/>
      <c r="BW221" s="852"/>
      <c r="BX221" s="853"/>
      <c r="BY221" s="854" t="e">
        <f t="shared" si="17"/>
        <v>#DIV/0!</v>
      </c>
      <c r="BZ221" s="852"/>
      <c r="CA221" s="852"/>
      <c r="CB221" s="852"/>
      <c r="CC221" s="368"/>
      <c r="CD221" s="316"/>
      <c r="CE221" s="316"/>
      <c r="CF221" s="369"/>
      <c r="CG221" s="374"/>
      <c r="CH221" s="851"/>
      <c r="CI221" s="852"/>
      <c r="CJ221" s="852"/>
      <c r="CK221" s="853"/>
      <c r="CL221" s="851"/>
      <c r="CM221" s="852"/>
      <c r="CN221" s="852"/>
      <c r="CO221" s="853"/>
      <c r="CP221" s="854" t="e">
        <f t="shared" si="18"/>
        <v>#DIV/0!</v>
      </c>
      <c r="CQ221" s="852"/>
      <c r="CR221" s="852"/>
      <c r="CS221" s="852"/>
      <c r="CT221" s="368"/>
      <c r="CU221" s="316"/>
      <c r="CV221" s="316"/>
      <c r="CW221" s="369"/>
      <c r="CX221" s="374"/>
      <c r="CY221" s="328"/>
      <c r="CZ221" s="221"/>
      <c r="DA221" s="221"/>
      <c r="DB221" s="221"/>
      <c r="DC221" s="221"/>
      <c r="DD221" s="221"/>
      <c r="DE221" s="221"/>
      <c r="DF221" s="221"/>
      <c r="DG221" s="221"/>
      <c r="DH221" s="221"/>
      <c r="DI221" s="221"/>
      <c r="DJ221" s="221"/>
      <c r="DK221" s="221"/>
      <c r="DL221" s="221"/>
      <c r="DM221" s="221"/>
      <c r="DN221" s="257"/>
      <c r="DO221" s="374"/>
      <c r="DP221" s="851"/>
      <c r="DQ221" s="852"/>
      <c r="DR221" s="852"/>
      <c r="DS221" s="853"/>
      <c r="DT221" s="851"/>
      <c r="DU221" s="852"/>
      <c r="DV221" s="852"/>
      <c r="DW221" s="853"/>
      <c r="DX221" s="854" t="e">
        <f t="shared" si="19"/>
        <v>#DIV/0!</v>
      </c>
      <c r="DY221" s="852"/>
      <c r="DZ221" s="852"/>
      <c r="EA221" s="852"/>
      <c r="EB221" s="368"/>
      <c r="EC221" s="316"/>
      <c r="ED221" s="316"/>
      <c r="EE221" s="369"/>
      <c r="EF221" s="374"/>
      <c r="EG221" s="851"/>
      <c r="EH221" s="852"/>
      <c r="EI221" s="852"/>
      <c r="EJ221" s="853"/>
      <c r="EK221" s="851"/>
      <c r="EL221" s="852"/>
      <c r="EM221" s="852"/>
      <c r="EN221" s="853"/>
      <c r="EO221" s="854" t="e">
        <f t="shared" si="20"/>
        <v>#DIV/0!</v>
      </c>
      <c r="EP221" s="852"/>
      <c r="EQ221" s="852"/>
      <c r="ER221" s="852"/>
      <c r="ES221" s="368"/>
      <c r="ET221" s="316"/>
      <c r="EU221" s="316"/>
      <c r="EV221" s="369"/>
      <c r="EW221" s="374"/>
    </row>
    <row r="222" spans="1:153" s="124" customFormat="1" ht="12.75" customHeight="1" thickBot="1" x14ac:dyDescent="0.25">
      <c r="A222" s="328"/>
      <c r="B222" s="221"/>
      <c r="C222" s="221"/>
      <c r="D222" s="221"/>
      <c r="E222" s="221"/>
      <c r="F222" s="221"/>
      <c r="G222" s="221"/>
      <c r="H222" s="221"/>
      <c r="I222" s="221"/>
      <c r="J222" s="221"/>
      <c r="K222" s="221"/>
      <c r="L222" s="221"/>
      <c r="M222" s="221"/>
      <c r="N222" s="221"/>
      <c r="O222" s="221"/>
      <c r="P222" s="257"/>
      <c r="Q222" s="374"/>
      <c r="R222" s="851"/>
      <c r="S222" s="852"/>
      <c r="T222" s="852"/>
      <c r="U222" s="853"/>
      <c r="V222" s="851"/>
      <c r="W222" s="852"/>
      <c r="X222" s="852"/>
      <c r="Y222" s="853"/>
      <c r="Z222" s="854">
        <f t="shared" si="0"/>
        <v>0</v>
      </c>
      <c r="AA222" s="852"/>
      <c r="AB222" s="852"/>
      <c r="AC222" s="853"/>
      <c r="AD222" s="365"/>
      <c r="AE222" s="317"/>
      <c r="AF222" s="317"/>
      <c r="AG222" s="347"/>
      <c r="AH222" s="374"/>
      <c r="AI222" s="851"/>
      <c r="AJ222" s="852"/>
      <c r="AK222" s="852"/>
      <c r="AL222" s="853"/>
      <c r="AM222" s="851"/>
      <c r="AN222" s="852"/>
      <c r="AO222" s="852"/>
      <c r="AP222" s="853"/>
      <c r="AQ222" s="854">
        <f t="shared" si="16"/>
        <v>0</v>
      </c>
      <c r="AR222" s="852"/>
      <c r="AS222" s="852"/>
      <c r="AT222" s="853"/>
      <c r="AU222" s="365"/>
      <c r="AV222" s="317"/>
      <c r="AW222" s="317"/>
      <c r="AX222" s="347"/>
      <c r="AY222" s="374"/>
      <c r="AZ222" s="328"/>
      <c r="BA222" s="221"/>
      <c r="BB222" s="221"/>
      <c r="BC222" s="221"/>
      <c r="BD222" s="221"/>
      <c r="BE222" s="221"/>
      <c r="BF222" s="221"/>
      <c r="BG222" s="221"/>
      <c r="BH222" s="221"/>
      <c r="BI222" s="221"/>
      <c r="BJ222" s="221"/>
      <c r="BK222" s="221"/>
      <c r="BL222" s="221"/>
      <c r="BM222" s="221"/>
      <c r="BN222" s="221"/>
      <c r="BO222" s="257"/>
      <c r="BP222" s="374"/>
      <c r="BQ222" s="851"/>
      <c r="BR222" s="852"/>
      <c r="BS222" s="852"/>
      <c r="BT222" s="853"/>
      <c r="BU222" s="851"/>
      <c r="BV222" s="852"/>
      <c r="BW222" s="852"/>
      <c r="BX222" s="853"/>
      <c r="BY222" s="854" t="e">
        <f t="shared" si="17"/>
        <v>#DIV/0!</v>
      </c>
      <c r="BZ222" s="852"/>
      <c r="CA222" s="852"/>
      <c r="CB222" s="852"/>
      <c r="CC222" s="368"/>
      <c r="CD222" s="316"/>
      <c r="CE222" s="316"/>
      <c r="CF222" s="369"/>
      <c r="CG222" s="374"/>
      <c r="CH222" s="851"/>
      <c r="CI222" s="852"/>
      <c r="CJ222" s="852"/>
      <c r="CK222" s="853"/>
      <c r="CL222" s="851"/>
      <c r="CM222" s="852"/>
      <c r="CN222" s="852"/>
      <c r="CO222" s="853"/>
      <c r="CP222" s="854" t="e">
        <f t="shared" si="18"/>
        <v>#DIV/0!</v>
      </c>
      <c r="CQ222" s="852"/>
      <c r="CR222" s="852"/>
      <c r="CS222" s="852"/>
      <c r="CT222" s="368"/>
      <c r="CU222" s="316"/>
      <c r="CV222" s="316"/>
      <c r="CW222" s="369"/>
      <c r="CX222" s="374"/>
      <c r="CY222" s="328"/>
      <c r="CZ222" s="221"/>
      <c r="DA222" s="221"/>
      <c r="DB222" s="221"/>
      <c r="DC222" s="221"/>
      <c r="DD222" s="221"/>
      <c r="DE222" s="221"/>
      <c r="DF222" s="221"/>
      <c r="DG222" s="221"/>
      <c r="DH222" s="221"/>
      <c r="DI222" s="221"/>
      <c r="DJ222" s="221"/>
      <c r="DK222" s="221"/>
      <c r="DL222" s="221"/>
      <c r="DM222" s="221"/>
      <c r="DN222" s="257"/>
      <c r="DO222" s="374"/>
      <c r="DP222" s="851"/>
      <c r="DQ222" s="852"/>
      <c r="DR222" s="852"/>
      <c r="DS222" s="853"/>
      <c r="DT222" s="851"/>
      <c r="DU222" s="852"/>
      <c r="DV222" s="852"/>
      <c r="DW222" s="853"/>
      <c r="DX222" s="854" t="e">
        <f t="shared" si="19"/>
        <v>#DIV/0!</v>
      </c>
      <c r="DY222" s="852"/>
      <c r="DZ222" s="852"/>
      <c r="EA222" s="852"/>
      <c r="EB222" s="368"/>
      <c r="EC222" s="316"/>
      <c r="ED222" s="316"/>
      <c r="EE222" s="369"/>
      <c r="EF222" s="374"/>
      <c r="EG222" s="851"/>
      <c r="EH222" s="852"/>
      <c r="EI222" s="852"/>
      <c r="EJ222" s="853"/>
      <c r="EK222" s="851"/>
      <c r="EL222" s="852"/>
      <c r="EM222" s="852"/>
      <c r="EN222" s="853"/>
      <c r="EO222" s="854" t="e">
        <f t="shared" si="20"/>
        <v>#DIV/0!</v>
      </c>
      <c r="EP222" s="852"/>
      <c r="EQ222" s="852"/>
      <c r="ER222" s="852"/>
      <c r="ES222" s="368"/>
      <c r="ET222" s="316"/>
      <c r="EU222" s="316"/>
      <c r="EV222" s="369"/>
      <c r="EW222" s="374"/>
    </row>
    <row r="223" spans="1:153" s="124" customFormat="1" ht="12.75" customHeight="1" thickBot="1" x14ac:dyDescent="0.25">
      <c r="A223" s="328"/>
      <c r="B223" s="221"/>
      <c r="C223" s="221"/>
      <c r="D223" s="221"/>
      <c r="E223" s="221"/>
      <c r="F223" s="221"/>
      <c r="G223" s="221"/>
      <c r="H223" s="221"/>
      <c r="I223" s="221"/>
      <c r="J223" s="221"/>
      <c r="K223" s="221"/>
      <c r="L223" s="221"/>
      <c r="M223" s="221"/>
      <c r="N223" s="221"/>
      <c r="O223" s="221"/>
      <c r="P223" s="257"/>
      <c r="Q223" s="374"/>
      <c r="R223" s="851"/>
      <c r="S223" s="852"/>
      <c r="T223" s="852"/>
      <c r="U223" s="853"/>
      <c r="V223" s="851"/>
      <c r="W223" s="852"/>
      <c r="X223" s="852"/>
      <c r="Y223" s="853"/>
      <c r="Z223" s="854">
        <f t="shared" si="0"/>
        <v>0</v>
      </c>
      <c r="AA223" s="852"/>
      <c r="AB223" s="852"/>
      <c r="AC223" s="853"/>
      <c r="AD223" s="365"/>
      <c r="AE223" s="317"/>
      <c r="AF223" s="317"/>
      <c r="AG223" s="347"/>
      <c r="AH223" s="374"/>
      <c r="AI223" s="851"/>
      <c r="AJ223" s="852"/>
      <c r="AK223" s="852"/>
      <c r="AL223" s="853"/>
      <c r="AM223" s="851"/>
      <c r="AN223" s="852"/>
      <c r="AO223" s="852"/>
      <c r="AP223" s="853"/>
      <c r="AQ223" s="854">
        <f t="shared" si="16"/>
        <v>0</v>
      </c>
      <c r="AR223" s="852"/>
      <c r="AS223" s="852"/>
      <c r="AT223" s="853"/>
      <c r="AU223" s="365"/>
      <c r="AV223" s="317"/>
      <c r="AW223" s="317"/>
      <c r="AX223" s="347"/>
      <c r="AY223" s="374"/>
      <c r="AZ223" s="328"/>
      <c r="BA223" s="221"/>
      <c r="BB223" s="221"/>
      <c r="BC223" s="221"/>
      <c r="BD223" s="221"/>
      <c r="BE223" s="221"/>
      <c r="BF223" s="221"/>
      <c r="BG223" s="221"/>
      <c r="BH223" s="221"/>
      <c r="BI223" s="221"/>
      <c r="BJ223" s="221"/>
      <c r="BK223" s="221"/>
      <c r="BL223" s="221"/>
      <c r="BM223" s="221"/>
      <c r="BN223" s="221"/>
      <c r="BO223" s="257"/>
      <c r="BP223" s="374"/>
      <c r="BQ223" s="851"/>
      <c r="BR223" s="852"/>
      <c r="BS223" s="852"/>
      <c r="BT223" s="853"/>
      <c r="BU223" s="851"/>
      <c r="BV223" s="852"/>
      <c r="BW223" s="852"/>
      <c r="BX223" s="853"/>
      <c r="BY223" s="854" t="e">
        <f t="shared" si="17"/>
        <v>#DIV/0!</v>
      </c>
      <c r="BZ223" s="852"/>
      <c r="CA223" s="852"/>
      <c r="CB223" s="852"/>
      <c r="CC223" s="368"/>
      <c r="CD223" s="316"/>
      <c r="CE223" s="316"/>
      <c r="CF223" s="369"/>
      <c r="CG223" s="374"/>
      <c r="CH223" s="851"/>
      <c r="CI223" s="852"/>
      <c r="CJ223" s="852"/>
      <c r="CK223" s="853"/>
      <c r="CL223" s="851"/>
      <c r="CM223" s="852"/>
      <c r="CN223" s="852"/>
      <c r="CO223" s="853"/>
      <c r="CP223" s="854" t="e">
        <f t="shared" si="18"/>
        <v>#DIV/0!</v>
      </c>
      <c r="CQ223" s="852"/>
      <c r="CR223" s="852"/>
      <c r="CS223" s="852"/>
      <c r="CT223" s="368"/>
      <c r="CU223" s="316"/>
      <c r="CV223" s="316"/>
      <c r="CW223" s="369"/>
      <c r="CX223" s="374"/>
      <c r="CY223" s="328"/>
      <c r="CZ223" s="221"/>
      <c r="DA223" s="221"/>
      <c r="DB223" s="221"/>
      <c r="DC223" s="221"/>
      <c r="DD223" s="221"/>
      <c r="DE223" s="221"/>
      <c r="DF223" s="221"/>
      <c r="DG223" s="221"/>
      <c r="DH223" s="221"/>
      <c r="DI223" s="221"/>
      <c r="DJ223" s="221"/>
      <c r="DK223" s="221"/>
      <c r="DL223" s="221"/>
      <c r="DM223" s="221"/>
      <c r="DN223" s="257"/>
      <c r="DO223" s="374"/>
      <c r="DP223" s="851"/>
      <c r="DQ223" s="852"/>
      <c r="DR223" s="852"/>
      <c r="DS223" s="853"/>
      <c r="DT223" s="851"/>
      <c r="DU223" s="852"/>
      <c r="DV223" s="852"/>
      <c r="DW223" s="853"/>
      <c r="DX223" s="854" t="e">
        <f t="shared" si="19"/>
        <v>#DIV/0!</v>
      </c>
      <c r="DY223" s="852"/>
      <c r="DZ223" s="852"/>
      <c r="EA223" s="852"/>
      <c r="EB223" s="368"/>
      <c r="EC223" s="316"/>
      <c r="ED223" s="316"/>
      <c r="EE223" s="369"/>
      <c r="EF223" s="374"/>
      <c r="EG223" s="851"/>
      <c r="EH223" s="852"/>
      <c r="EI223" s="852"/>
      <c r="EJ223" s="853"/>
      <c r="EK223" s="851"/>
      <c r="EL223" s="852"/>
      <c r="EM223" s="852"/>
      <c r="EN223" s="853"/>
      <c r="EO223" s="854" t="e">
        <f t="shared" si="20"/>
        <v>#DIV/0!</v>
      </c>
      <c r="EP223" s="852"/>
      <c r="EQ223" s="852"/>
      <c r="ER223" s="852"/>
      <c r="ES223" s="368"/>
      <c r="ET223" s="316"/>
      <c r="EU223" s="316"/>
      <c r="EV223" s="369"/>
      <c r="EW223" s="374"/>
    </row>
    <row r="224" spans="1:153" s="124" customFormat="1" ht="12.75" customHeight="1" thickBot="1" x14ac:dyDescent="0.25">
      <c r="A224" s="328"/>
      <c r="B224" s="221"/>
      <c r="C224" s="221"/>
      <c r="D224" s="221"/>
      <c r="E224" s="221"/>
      <c r="F224" s="221"/>
      <c r="G224" s="221"/>
      <c r="H224" s="221"/>
      <c r="I224" s="221"/>
      <c r="J224" s="221"/>
      <c r="K224" s="221"/>
      <c r="L224" s="221"/>
      <c r="M224" s="221"/>
      <c r="N224" s="221"/>
      <c r="O224" s="221"/>
      <c r="P224" s="257"/>
      <c r="Q224" s="374"/>
      <c r="R224" s="851"/>
      <c r="S224" s="852"/>
      <c r="T224" s="852"/>
      <c r="U224" s="853"/>
      <c r="V224" s="851"/>
      <c r="W224" s="852"/>
      <c r="X224" s="852"/>
      <c r="Y224" s="853"/>
      <c r="Z224" s="854">
        <f t="shared" si="0"/>
        <v>0</v>
      </c>
      <c r="AA224" s="852"/>
      <c r="AB224" s="852"/>
      <c r="AC224" s="853"/>
      <c r="AD224" s="365"/>
      <c r="AE224" s="317"/>
      <c r="AF224" s="317"/>
      <c r="AG224" s="347"/>
      <c r="AH224" s="374"/>
      <c r="AI224" s="851"/>
      <c r="AJ224" s="852"/>
      <c r="AK224" s="852"/>
      <c r="AL224" s="853"/>
      <c r="AM224" s="851"/>
      <c r="AN224" s="852"/>
      <c r="AO224" s="852"/>
      <c r="AP224" s="853"/>
      <c r="AQ224" s="854">
        <f t="shared" si="16"/>
        <v>0</v>
      </c>
      <c r="AR224" s="852"/>
      <c r="AS224" s="852"/>
      <c r="AT224" s="853"/>
      <c r="AU224" s="365"/>
      <c r="AV224" s="317"/>
      <c r="AW224" s="317"/>
      <c r="AX224" s="347"/>
      <c r="AY224" s="374"/>
      <c r="AZ224" s="328"/>
      <c r="BA224" s="221"/>
      <c r="BB224" s="221"/>
      <c r="BC224" s="221"/>
      <c r="BD224" s="221"/>
      <c r="BE224" s="221"/>
      <c r="BF224" s="221"/>
      <c r="BG224" s="221"/>
      <c r="BH224" s="221"/>
      <c r="BI224" s="221"/>
      <c r="BJ224" s="221"/>
      <c r="BK224" s="221"/>
      <c r="BL224" s="221"/>
      <c r="BM224" s="221"/>
      <c r="BN224" s="221"/>
      <c r="BO224" s="257"/>
      <c r="BP224" s="374"/>
      <c r="BQ224" s="851"/>
      <c r="BR224" s="852"/>
      <c r="BS224" s="852"/>
      <c r="BT224" s="853"/>
      <c r="BU224" s="851"/>
      <c r="BV224" s="852"/>
      <c r="BW224" s="852"/>
      <c r="BX224" s="853"/>
      <c r="BY224" s="854" t="e">
        <f t="shared" si="17"/>
        <v>#DIV/0!</v>
      </c>
      <c r="BZ224" s="852"/>
      <c r="CA224" s="852"/>
      <c r="CB224" s="852"/>
      <c r="CC224" s="368"/>
      <c r="CD224" s="316"/>
      <c r="CE224" s="316"/>
      <c r="CF224" s="369"/>
      <c r="CG224" s="374"/>
      <c r="CH224" s="851"/>
      <c r="CI224" s="852"/>
      <c r="CJ224" s="852"/>
      <c r="CK224" s="853"/>
      <c r="CL224" s="851"/>
      <c r="CM224" s="852"/>
      <c r="CN224" s="852"/>
      <c r="CO224" s="853"/>
      <c r="CP224" s="854" t="e">
        <f t="shared" si="18"/>
        <v>#DIV/0!</v>
      </c>
      <c r="CQ224" s="852"/>
      <c r="CR224" s="852"/>
      <c r="CS224" s="852"/>
      <c r="CT224" s="368"/>
      <c r="CU224" s="316"/>
      <c r="CV224" s="316"/>
      <c r="CW224" s="369"/>
      <c r="CX224" s="374"/>
      <c r="CY224" s="328"/>
      <c r="CZ224" s="221"/>
      <c r="DA224" s="221"/>
      <c r="DB224" s="221"/>
      <c r="DC224" s="221"/>
      <c r="DD224" s="221"/>
      <c r="DE224" s="221"/>
      <c r="DF224" s="221"/>
      <c r="DG224" s="221"/>
      <c r="DH224" s="221"/>
      <c r="DI224" s="221"/>
      <c r="DJ224" s="221"/>
      <c r="DK224" s="221"/>
      <c r="DL224" s="221"/>
      <c r="DM224" s="221"/>
      <c r="DN224" s="257"/>
      <c r="DO224" s="374"/>
      <c r="DP224" s="851"/>
      <c r="DQ224" s="852"/>
      <c r="DR224" s="852"/>
      <c r="DS224" s="853"/>
      <c r="DT224" s="851"/>
      <c r="DU224" s="852"/>
      <c r="DV224" s="852"/>
      <c r="DW224" s="853"/>
      <c r="DX224" s="854" t="e">
        <f t="shared" si="19"/>
        <v>#DIV/0!</v>
      </c>
      <c r="DY224" s="852"/>
      <c r="DZ224" s="852"/>
      <c r="EA224" s="852"/>
      <c r="EB224" s="368"/>
      <c r="EC224" s="316"/>
      <c r="ED224" s="316"/>
      <c r="EE224" s="369"/>
      <c r="EF224" s="374"/>
      <c r="EG224" s="851"/>
      <c r="EH224" s="852"/>
      <c r="EI224" s="852"/>
      <c r="EJ224" s="853"/>
      <c r="EK224" s="851"/>
      <c r="EL224" s="852"/>
      <c r="EM224" s="852"/>
      <c r="EN224" s="853"/>
      <c r="EO224" s="854" t="e">
        <f t="shared" si="20"/>
        <v>#DIV/0!</v>
      </c>
      <c r="EP224" s="852"/>
      <c r="EQ224" s="852"/>
      <c r="ER224" s="852"/>
      <c r="ES224" s="368"/>
      <c r="ET224" s="316"/>
      <c r="EU224" s="316"/>
      <c r="EV224" s="369"/>
      <c r="EW224" s="374"/>
    </row>
    <row r="225" spans="1:153" s="124" customFormat="1" ht="12.75" customHeight="1" thickBot="1" x14ac:dyDescent="0.25">
      <c r="A225" s="328"/>
      <c r="B225" s="221"/>
      <c r="C225" s="221"/>
      <c r="D225" s="221"/>
      <c r="E225" s="221"/>
      <c r="F225" s="221"/>
      <c r="G225" s="221"/>
      <c r="H225" s="221"/>
      <c r="I225" s="221"/>
      <c r="J225" s="221"/>
      <c r="K225" s="221"/>
      <c r="L225" s="221"/>
      <c r="M225" s="221"/>
      <c r="N225" s="221"/>
      <c r="O225" s="221"/>
      <c r="P225" s="257"/>
      <c r="Q225" s="374"/>
      <c r="R225" s="851"/>
      <c r="S225" s="852"/>
      <c r="T225" s="852"/>
      <c r="U225" s="853"/>
      <c r="V225" s="851"/>
      <c r="W225" s="852"/>
      <c r="X225" s="852"/>
      <c r="Y225" s="853"/>
      <c r="Z225" s="854">
        <f t="shared" si="0"/>
        <v>0</v>
      </c>
      <c r="AA225" s="852"/>
      <c r="AB225" s="852"/>
      <c r="AC225" s="853"/>
      <c r="AD225" s="365"/>
      <c r="AE225" s="317"/>
      <c r="AF225" s="317"/>
      <c r="AG225" s="347"/>
      <c r="AH225" s="374"/>
      <c r="AI225" s="851"/>
      <c r="AJ225" s="852"/>
      <c r="AK225" s="852"/>
      <c r="AL225" s="853"/>
      <c r="AM225" s="851"/>
      <c r="AN225" s="852"/>
      <c r="AO225" s="852"/>
      <c r="AP225" s="853"/>
      <c r="AQ225" s="854">
        <f t="shared" si="16"/>
        <v>0</v>
      </c>
      <c r="AR225" s="852"/>
      <c r="AS225" s="852"/>
      <c r="AT225" s="853"/>
      <c r="AU225" s="365"/>
      <c r="AV225" s="317"/>
      <c r="AW225" s="317"/>
      <c r="AX225" s="347"/>
      <c r="AY225" s="374"/>
      <c r="AZ225" s="328"/>
      <c r="BA225" s="221"/>
      <c r="BB225" s="221"/>
      <c r="BC225" s="221"/>
      <c r="BD225" s="221"/>
      <c r="BE225" s="221"/>
      <c r="BF225" s="221"/>
      <c r="BG225" s="221"/>
      <c r="BH225" s="221"/>
      <c r="BI225" s="221"/>
      <c r="BJ225" s="221"/>
      <c r="BK225" s="221"/>
      <c r="BL225" s="221"/>
      <c r="BM225" s="221"/>
      <c r="BN225" s="221"/>
      <c r="BO225" s="257"/>
      <c r="BP225" s="374"/>
      <c r="BQ225" s="851"/>
      <c r="BR225" s="852"/>
      <c r="BS225" s="852"/>
      <c r="BT225" s="853"/>
      <c r="BU225" s="851"/>
      <c r="BV225" s="852"/>
      <c r="BW225" s="852"/>
      <c r="BX225" s="853"/>
      <c r="BY225" s="854" t="e">
        <f t="shared" si="17"/>
        <v>#DIV/0!</v>
      </c>
      <c r="BZ225" s="852"/>
      <c r="CA225" s="852"/>
      <c r="CB225" s="852"/>
      <c r="CC225" s="368"/>
      <c r="CD225" s="316"/>
      <c r="CE225" s="316"/>
      <c r="CF225" s="369"/>
      <c r="CG225" s="374"/>
      <c r="CH225" s="851"/>
      <c r="CI225" s="852"/>
      <c r="CJ225" s="852"/>
      <c r="CK225" s="853"/>
      <c r="CL225" s="851"/>
      <c r="CM225" s="852"/>
      <c r="CN225" s="852"/>
      <c r="CO225" s="853"/>
      <c r="CP225" s="854" t="e">
        <f t="shared" si="18"/>
        <v>#DIV/0!</v>
      </c>
      <c r="CQ225" s="852"/>
      <c r="CR225" s="852"/>
      <c r="CS225" s="852"/>
      <c r="CT225" s="368"/>
      <c r="CU225" s="316"/>
      <c r="CV225" s="316"/>
      <c r="CW225" s="369"/>
      <c r="CX225" s="374"/>
      <c r="CY225" s="328"/>
      <c r="CZ225" s="221"/>
      <c r="DA225" s="221"/>
      <c r="DB225" s="221"/>
      <c r="DC225" s="221"/>
      <c r="DD225" s="221"/>
      <c r="DE225" s="221"/>
      <c r="DF225" s="221"/>
      <c r="DG225" s="221"/>
      <c r="DH225" s="221"/>
      <c r="DI225" s="221"/>
      <c r="DJ225" s="221"/>
      <c r="DK225" s="221"/>
      <c r="DL225" s="221"/>
      <c r="DM225" s="221"/>
      <c r="DN225" s="257"/>
      <c r="DO225" s="374"/>
      <c r="DP225" s="851"/>
      <c r="DQ225" s="852"/>
      <c r="DR225" s="852"/>
      <c r="DS225" s="853"/>
      <c r="DT225" s="851"/>
      <c r="DU225" s="852"/>
      <c r="DV225" s="852"/>
      <c r="DW225" s="853"/>
      <c r="DX225" s="854" t="e">
        <f t="shared" si="19"/>
        <v>#DIV/0!</v>
      </c>
      <c r="DY225" s="852"/>
      <c r="DZ225" s="852"/>
      <c r="EA225" s="852"/>
      <c r="EB225" s="368"/>
      <c r="EC225" s="316"/>
      <c r="ED225" s="316"/>
      <c r="EE225" s="369"/>
      <c r="EF225" s="374"/>
      <c r="EG225" s="851"/>
      <c r="EH225" s="852"/>
      <c r="EI225" s="852"/>
      <c r="EJ225" s="853"/>
      <c r="EK225" s="851"/>
      <c r="EL225" s="852"/>
      <c r="EM225" s="852"/>
      <c r="EN225" s="853"/>
      <c r="EO225" s="854" t="e">
        <f t="shared" si="20"/>
        <v>#DIV/0!</v>
      </c>
      <c r="EP225" s="852"/>
      <c r="EQ225" s="852"/>
      <c r="ER225" s="852"/>
      <c r="ES225" s="368"/>
      <c r="ET225" s="316"/>
      <c r="EU225" s="316"/>
      <c r="EV225" s="369"/>
      <c r="EW225" s="374"/>
    </row>
    <row r="226" spans="1:153" s="124" customFormat="1" ht="12.75" customHeight="1" thickBot="1" x14ac:dyDescent="0.25">
      <c r="A226" s="328"/>
      <c r="B226" s="221"/>
      <c r="C226" s="221"/>
      <c r="D226" s="221"/>
      <c r="E226" s="221"/>
      <c r="F226" s="221"/>
      <c r="G226" s="221"/>
      <c r="H226" s="221"/>
      <c r="I226" s="221"/>
      <c r="J226" s="221"/>
      <c r="K226" s="221"/>
      <c r="L226" s="221"/>
      <c r="M226" s="221"/>
      <c r="N226" s="221"/>
      <c r="O226" s="221"/>
      <c r="P226" s="257"/>
      <c r="Q226" s="374"/>
      <c r="R226" s="851"/>
      <c r="S226" s="852"/>
      <c r="T226" s="852"/>
      <c r="U226" s="853"/>
      <c r="V226" s="851"/>
      <c r="W226" s="852"/>
      <c r="X226" s="852"/>
      <c r="Y226" s="853"/>
      <c r="Z226" s="854">
        <f t="shared" si="0"/>
        <v>0</v>
      </c>
      <c r="AA226" s="852"/>
      <c r="AB226" s="852"/>
      <c r="AC226" s="853"/>
      <c r="AD226" s="365"/>
      <c r="AE226" s="317"/>
      <c r="AF226" s="317"/>
      <c r="AG226" s="347"/>
      <c r="AH226" s="374"/>
      <c r="AI226" s="851"/>
      <c r="AJ226" s="852"/>
      <c r="AK226" s="852"/>
      <c r="AL226" s="853"/>
      <c r="AM226" s="851"/>
      <c r="AN226" s="852"/>
      <c r="AO226" s="852"/>
      <c r="AP226" s="853"/>
      <c r="AQ226" s="854">
        <f t="shared" si="16"/>
        <v>0</v>
      </c>
      <c r="AR226" s="852"/>
      <c r="AS226" s="852"/>
      <c r="AT226" s="853"/>
      <c r="AU226" s="365"/>
      <c r="AV226" s="317"/>
      <c r="AW226" s="317"/>
      <c r="AX226" s="347"/>
      <c r="AY226" s="374"/>
      <c r="AZ226" s="328"/>
      <c r="BA226" s="221"/>
      <c r="BB226" s="221"/>
      <c r="BC226" s="221"/>
      <c r="BD226" s="221"/>
      <c r="BE226" s="221"/>
      <c r="BF226" s="221"/>
      <c r="BG226" s="221"/>
      <c r="BH226" s="221"/>
      <c r="BI226" s="221"/>
      <c r="BJ226" s="221"/>
      <c r="BK226" s="221"/>
      <c r="BL226" s="221"/>
      <c r="BM226" s="221"/>
      <c r="BN226" s="221"/>
      <c r="BO226" s="257"/>
      <c r="BP226" s="374"/>
      <c r="BQ226" s="851"/>
      <c r="BR226" s="852"/>
      <c r="BS226" s="852"/>
      <c r="BT226" s="853"/>
      <c r="BU226" s="851"/>
      <c r="BV226" s="852"/>
      <c r="BW226" s="852"/>
      <c r="BX226" s="853"/>
      <c r="BY226" s="854" t="e">
        <f t="shared" si="17"/>
        <v>#DIV/0!</v>
      </c>
      <c r="BZ226" s="852"/>
      <c r="CA226" s="852"/>
      <c r="CB226" s="852"/>
      <c r="CC226" s="368"/>
      <c r="CD226" s="316"/>
      <c r="CE226" s="316"/>
      <c r="CF226" s="369"/>
      <c r="CG226" s="374"/>
      <c r="CH226" s="851"/>
      <c r="CI226" s="852"/>
      <c r="CJ226" s="852"/>
      <c r="CK226" s="853"/>
      <c r="CL226" s="851"/>
      <c r="CM226" s="852"/>
      <c r="CN226" s="852"/>
      <c r="CO226" s="853"/>
      <c r="CP226" s="854" t="e">
        <f t="shared" si="18"/>
        <v>#DIV/0!</v>
      </c>
      <c r="CQ226" s="852"/>
      <c r="CR226" s="852"/>
      <c r="CS226" s="852"/>
      <c r="CT226" s="368"/>
      <c r="CU226" s="316"/>
      <c r="CV226" s="316"/>
      <c r="CW226" s="369"/>
      <c r="CX226" s="374"/>
      <c r="CY226" s="328"/>
      <c r="CZ226" s="221"/>
      <c r="DA226" s="221"/>
      <c r="DB226" s="221"/>
      <c r="DC226" s="221"/>
      <c r="DD226" s="221"/>
      <c r="DE226" s="221"/>
      <c r="DF226" s="221"/>
      <c r="DG226" s="221"/>
      <c r="DH226" s="221"/>
      <c r="DI226" s="221"/>
      <c r="DJ226" s="221"/>
      <c r="DK226" s="221"/>
      <c r="DL226" s="221"/>
      <c r="DM226" s="221"/>
      <c r="DN226" s="257"/>
      <c r="DO226" s="374"/>
      <c r="DP226" s="851"/>
      <c r="DQ226" s="852"/>
      <c r="DR226" s="852"/>
      <c r="DS226" s="853"/>
      <c r="DT226" s="851"/>
      <c r="DU226" s="852"/>
      <c r="DV226" s="852"/>
      <c r="DW226" s="853"/>
      <c r="DX226" s="854" t="e">
        <f t="shared" si="19"/>
        <v>#DIV/0!</v>
      </c>
      <c r="DY226" s="852"/>
      <c r="DZ226" s="852"/>
      <c r="EA226" s="852"/>
      <c r="EB226" s="368"/>
      <c r="EC226" s="316"/>
      <c r="ED226" s="316"/>
      <c r="EE226" s="369"/>
      <c r="EF226" s="374"/>
      <c r="EG226" s="851"/>
      <c r="EH226" s="852"/>
      <c r="EI226" s="852"/>
      <c r="EJ226" s="853"/>
      <c r="EK226" s="851"/>
      <c r="EL226" s="852"/>
      <c r="EM226" s="852"/>
      <c r="EN226" s="853"/>
      <c r="EO226" s="854" t="e">
        <f t="shared" si="20"/>
        <v>#DIV/0!</v>
      </c>
      <c r="EP226" s="852"/>
      <c r="EQ226" s="852"/>
      <c r="ER226" s="852"/>
      <c r="ES226" s="368"/>
      <c r="ET226" s="316"/>
      <c r="EU226" s="316"/>
      <c r="EV226" s="369"/>
      <c r="EW226" s="374"/>
    </row>
    <row r="227" spans="1:153" s="124" customFormat="1" ht="12.75" customHeight="1" thickBot="1" x14ac:dyDescent="0.25">
      <c r="A227" s="328"/>
      <c r="B227" s="221"/>
      <c r="C227" s="221"/>
      <c r="D227" s="221"/>
      <c r="E227" s="221"/>
      <c r="F227" s="221"/>
      <c r="G227" s="221"/>
      <c r="H227" s="221"/>
      <c r="I227" s="221"/>
      <c r="J227" s="221"/>
      <c r="K227" s="221"/>
      <c r="L227" s="221"/>
      <c r="M227" s="221"/>
      <c r="N227" s="221"/>
      <c r="O227" s="221"/>
      <c r="P227" s="257"/>
      <c r="Q227" s="374"/>
      <c r="R227" s="851"/>
      <c r="S227" s="852"/>
      <c r="T227" s="852"/>
      <c r="U227" s="853"/>
      <c r="V227" s="851"/>
      <c r="W227" s="852"/>
      <c r="X227" s="852"/>
      <c r="Y227" s="853"/>
      <c r="Z227" s="854">
        <f t="shared" si="0"/>
        <v>0</v>
      </c>
      <c r="AA227" s="852"/>
      <c r="AB227" s="852"/>
      <c r="AC227" s="853"/>
      <c r="AD227" s="365"/>
      <c r="AE227" s="317"/>
      <c r="AF227" s="317"/>
      <c r="AG227" s="347"/>
      <c r="AH227" s="374"/>
      <c r="AI227" s="851"/>
      <c r="AJ227" s="852"/>
      <c r="AK227" s="852"/>
      <c r="AL227" s="853"/>
      <c r="AM227" s="851"/>
      <c r="AN227" s="852"/>
      <c r="AO227" s="852"/>
      <c r="AP227" s="853"/>
      <c r="AQ227" s="854">
        <f t="shared" ref="AQ227:AQ290" si="21">AI227-AM227/$AN$26*100</f>
        <v>0</v>
      </c>
      <c r="AR227" s="852"/>
      <c r="AS227" s="852"/>
      <c r="AT227" s="853"/>
      <c r="AU227" s="365"/>
      <c r="AV227" s="317"/>
      <c r="AW227" s="317"/>
      <c r="AX227" s="347"/>
      <c r="AY227" s="374"/>
      <c r="AZ227" s="328"/>
      <c r="BA227" s="221"/>
      <c r="BB227" s="221"/>
      <c r="BC227" s="221"/>
      <c r="BD227" s="221"/>
      <c r="BE227" s="221"/>
      <c r="BF227" s="221"/>
      <c r="BG227" s="221"/>
      <c r="BH227" s="221"/>
      <c r="BI227" s="221"/>
      <c r="BJ227" s="221"/>
      <c r="BK227" s="221"/>
      <c r="BL227" s="221"/>
      <c r="BM227" s="221"/>
      <c r="BN227" s="221"/>
      <c r="BO227" s="257"/>
      <c r="BP227" s="374"/>
      <c r="BQ227" s="851"/>
      <c r="BR227" s="852"/>
      <c r="BS227" s="852"/>
      <c r="BT227" s="853"/>
      <c r="BU227" s="851"/>
      <c r="BV227" s="852"/>
      <c r="BW227" s="852"/>
      <c r="BX227" s="853"/>
      <c r="BY227" s="854" t="e">
        <f t="shared" ref="BY227:BY290" si="22">BQ227-BU227/$BV$26*100</f>
        <v>#DIV/0!</v>
      </c>
      <c r="BZ227" s="852"/>
      <c r="CA227" s="852"/>
      <c r="CB227" s="852"/>
      <c r="CC227" s="368"/>
      <c r="CD227" s="316"/>
      <c r="CE227" s="316"/>
      <c r="CF227" s="369"/>
      <c r="CG227" s="374"/>
      <c r="CH227" s="851"/>
      <c r="CI227" s="852"/>
      <c r="CJ227" s="852"/>
      <c r="CK227" s="853"/>
      <c r="CL227" s="851"/>
      <c r="CM227" s="852"/>
      <c r="CN227" s="852"/>
      <c r="CO227" s="853"/>
      <c r="CP227" s="854" t="e">
        <f t="shared" ref="CP227:CP290" si="23">CH227-CL227/$CM$26*100</f>
        <v>#DIV/0!</v>
      </c>
      <c r="CQ227" s="852"/>
      <c r="CR227" s="852"/>
      <c r="CS227" s="852"/>
      <c r="CT227" s="368"/>
      <c r="CU227" s="316"/>
      <c r="CV227" s="316"/>
      <c r="CW227" s="369"/>
      <c r="CX227" s="374"/>
      <c r="CY227" s="328"/>
      <c r="CZ227" s="221"/>
      <c r="DA227" s="221"/>
      <c r="DB227" s="221"/>
      <c r="DC227" s="221"/>
      <c r="DD227" s="221"/>
      <c r="DE227" s="221"/>
      <c r="DF227" s="221"/>
      <c r="DG227" s="221"/>
      <c r="DH227" s="221"/>
      <c r="DI227" s="221"/>
      <c r="DJ227" s="221"/>
      <c r="DK227" s="221"/>
      <c r="DL227" s="221"/>
      <c r="DM227" s="221"/>
      <c r="DN227" s="257"/>
      <c r="DO227" s="374"/>
      <c r="DP227" s="851"/>
      <c r="DQ227" s="852"/>
      <c r="DR227" s="852"/>
      <c r="DS227" s="853"/>
      <c r="DT227" s="851"/>
      <c r="DU227" s="852"/>
      <c r="DV227" s="852"/>
      <c r="DW227" s="853"/>
      <c r="DX227" s="854" t="e">
        <f t="shared" ref="DX227:DX290" si="24">DP227-DT227/$DU$26*100</f>
        <v>#DIV/0!</v>
      </c>
      <c r="DY227" s="852"/>
      <c r="DZ227" s="852"/>
      <c r="EA227" s="852"/>
      <c r="EB227" s="368"/>
      <c r="EC227" s="316"/>
      <c r="ED227" s="316"/>
      <c r="EE227" s="369"/>
      <c r="EF227" s="374"/>
      <c r="EG227" s="851"/>
      <c r="EH227" s="852"/>
      <c r="EI227" s="852"/>
      <c r="EJ227" s="853"/>
      <c r="EK227" s="851"/>
      <c r="EL227" s="852"/>
      <c r="EM227" s="852"/>
      <c r="EN227" s="853"/>
      <c r="EO227" s="854" t="e">
        <f t="shared" ref="EO227:EO290" si="25">EG227-EK227/$DU$26*100</f>
        <v>#DIV/0!</v>
      </c>
      <c r="EP227" s="852"/>
      <c r="EQ227" s="852"/>
      <c r="ER227" s="852"/>
      <c r="ES227" s="368"/>
      <c r="ET227" s="316"/>
      <c r="EU227" s="316"/>
      <c r="EV227" s="369"/>
      <c r="EW227" s="374"/>
    </row>
    <row r="228" spans="1:153" s="124" customFormat="1" ht="12.75" customHeight="1" thickBot="1" x14ac:dyDescent="0.25">
      <c r="A228" s="328"/>
      <c r="B228" s="221"/>
      <c r="C228" s="221"/>
      <c r="D228" s="221"/>
      <c r="E228" s="221"/>
      <c r="F228" s="221"/>
      <c r="G228" s="221"/>
      <c r="H228" s="221"/>
      <c r="I228" s="221"/>
      <c r="J228" s="221"/>
      <c r="K228" s="221"/>
      <c r="L228" s="221"/>
      <c r="M228" s="221"/>
      <c r="N228" s="221"/>
      <c r="O228" s="221"/>
      <c r="P228" s="257"/>
      <c r="Q228" s="374"/>
      <c r="R228" s="851"/>
      <c r="S228" s="852"/>
      <c r="T228" s="852"/>
      <c r="U228" s="853"/>
      <c r="V228" s="851"/>
      <c r="W228" s="852"/>
      <c r="X228" s="852"/>
      <c r="Y228" s="853"/>
      <c r="Z228" s="854">
        <f t="shared" si="0"/>
        <v>0</v>
      </c>
      <c r="AA228" s="852"/>
      <c r="AB228" s="852"/>
      <c r="AC228" s="853"/>
      <c r="AD228" s="365"/>
      <c r="AE228" s="317"/>
      <c r="AF228" s="317"/>
      <c r="AG228" s="347"/>
      <c r="AH228" s="374"/>
      <c r="AI228" s="851"/>
      <c r="AJ228" s="852"/>
      <c r="AK228" s="852"/>
      <c r="AL228" s="853"/>
      <c r="AM228" s="851"/>
      <c r="AN228" s="852"/>
      <c r="AO228" s="852"/>
      <c r="AP228" s="853"/>
      <c r="AQ228" s="854">
        <f t="shared" si="21"/>
        <v>0</v>
      </c>
      <c r="AR228" s="852"/>
      <c r="AS228" s="852"/>
      <c r="AT228" s="853"/>
      <c r="AU228" s="365"/>
      <c r="AV228" s="317"/>
      <c r="AW228" s="317"/>
      <c r="AX228" s="347"/>
      <c r="AY228" s="374"/>
      <c r="AZ228" s="328"/>
      <c r="BA228" s="221"/>
      <c r="BB228" s="221"/>
      <c r="BC228" s="221"/>
      <c r="BD228" s="221"/>
      <c r="BE228" s="221"/>
      <c r="BF228" s="221"/>
      <c r="BG228" s="221"/>
      <c r="BH228" s="221"/>
      <c r="BI228" s="221"/>
      <c r="BJ228" s="221"/>
      <c r="BK228" s="221"/>
      <c r="BL228" s="221"/>
      <c r="BM228" s="221"/>
      <c r="BN228" s="221"/>
      <c r="BO228" s="257"/>
      <c r="BP228" s="374"/>
      <c r="BQ228" s="851"/>
      <c r="BR228" s="852"/>
      <c r="BS228" s="852"/>
      <c r="BT228" s="853"/>
      <c r="BU228" s="851"/>
      <c r="BV228" s="852"/>
      <c r="BW228" s="852"/>
      <c r="BX228" s="853"/>
      <c r="BY228" s="854" t="e">
        <f t="shared" si="22"/>
        <v>#DIV/0!</v>
      </c>
      <c r="BZ228" s="852"/>
      <c r="CA228" s="852"/>
      <c r="CB228" s="852"/>
      <c r="CC228" s="368"/>
      <c r="CD228" s="316"/>
      <c r="CE228" s="316"/>
      <c r="CF228" s="369"/>
      <c r="CG228" s="374"/>
      <c r="CH228" s="851"/>
      <c r="CI228" s="852"/>
      <c r="CJ228" s="852"/>
      <c r="CK228" s="853"/>
      <c r="CL228" s="851"/>
      <c r="CM228" s="852"/>
      <c r="CN228" s="852"/>
      <c r="CO228" s="853"/>
      <c r="CP228" s="854" t="e">
        <f t="shared" si="23"/>
        <v>#DIV/0!</v>
      </c>
      <c r="CQ228" s="852"/>
      <c r="CR228" s="852"/>
      <c r="CS228" s="852"/>
      <c r="CT228" s="368"/>
      <c r="CU228" s="316"/>
      <c r="CV228" s="316"/>
      <c r="CW228" s="369"/>
      <c r="CX228" s="374"/>
      <c r="CY228" s="328"/>
      <c r="CZ228" s="221"/>
      <c r="DA228" s="221"/>
      <c r="DB228" s="221"/>
      <c r="DC228" s="221"/>
      <c r="DD228" s="221"/>
      <c r="DE228" s="221"/>
      <c r="DF228" s="221"/>
      <c r="DG228" s="221"/>
      <c r="DH228" s="221"/>
      <c r="DI228" s="221"/>
      <c r="DJ228" s="221"/>
      <c r="DK228" s="221"/>
      <c r="DL228" s="221"/>
      <c r="DM228" s="221"/>
      <c r="DN228" s="257"/>
      <c r="DO228" s="374"/>
      <c r="DP228" s="851"/>
      <c r="DQ228" s="852"/>
      <c r="DR228" s="852"/>
      <c r="DS228" s="853"/>
      <c r="DT228" s="851"/>
      <c r="DU228" s="852"/>
      <c r="DV228" s="852"/>
      <c r="DW228" s="853"/>
      <c r="DX228" s="854" t="e">
        <f t="shared" si="24"/>
        <v>#DIV/0!</v>
      </c>
      <c r="DY228" s="852"/>
      <c r="DZ228" s="852"/>
      <c r="EA228" s="852"/>
      <c r="EB228" s="368"/>
      <c r="EC228" s="316"/>
      <c r="ED228" s="316"/>
      <c r="EE228" s="369"/>
      <c r="EF228" s="374"/>
      <c r="EG228" s="851"/>
      <c r="EH228" s="852"/>
      <c r="EI228" s="852"/>
      <c r="EJ228" s="853"/>
      <c r="EK228" s="851"/>
      <c r="EL228" s="852"/>
      <c r="EM228" s="852"/>
      <c r="EN228" s="853"/>
      <c r="EO228" s="854" t="e">
        <f t="shared" si="25"/>
        <v>#DIV/0!</v>
      </c>
      <c r="EP228" s="852"/>
      <c r="EQ228" s="852"/>
      <c r="ER228" s="852"/>
      <c r="ES228" s="368"/>
      <c r="ET228" s="316"/>
      <c r="EU228" s="316"/>
      <c r="EV228" s="369"/>
      <c r="EW228" s="374"/>
    </row>
    <row r="229" spans="1:153" s="124" customFormat="1" ht="12.75" customHeight="1" thickBot="1" x14ac:dyDescent="0.25">
      <c r="A229" s="328"/>
      <c r="B229" s="221"/>
      <c r="C229" s="221"/>
      <c r="D229" s="221"/>
      <c r="E229" s="221"/>
      <c r="F229" s="221"/>
      <c r="G229" s="221"/>
      <c r="H229" s="221"/>
      <c r="I229" s="221"/>
      <c r="J229" s="221"/>
      <c r="K229" s="221"/>
      <c r="L229" s="221"/>
      <c r="M229" s="221"/>
      <c r="N229" s="221"/>
      <c r="O229" s="221"/>
      <c r="P229" s="257"/>
      <c r="Q229" s="374"/>
      <c r="R229" s="851"/>
      <c r="S229" s="852"/>
      <c r="T229" s="852"/>
      <c r="U229" s="853"/>
      <c r="V229" s="851"/>
      <c r="W229" s="852"/>
      <c r="X229" s="852"/>
      <c r="Y229" s="853"/>
      <c r="Z229" s="854">
        <f t="shared" si="0"/>
        <v>0</v>
      </c>
      <c r="AA229" s="852"/>
      <c r="AB229" s="852"/>
      <c r="AC229" s="853"/>
      <c r="AD229" s="365"/>
      <c r="AE229" s="317"/>
      <c r="AF229" s="317"/>
      <c r="AG229" s="347"/>
      <c r="AH229" s="374"/>
      <c r="AI229" s="851"/>
      <c r="AJ229" s="852"/>
      <c r="AK229" s="852"/>
      <c r="AL229" s="853"/>
      <c r="AM229" s="851"/>
      <c r="AN229" s="852"/>
      <c r="AO229" s="852"/>
      <c r="AP229" s="853"/>
      <c r="AQ229" s="854">
        <f t="shared" si="21"/>
        <v>0</v>
      </c>
      <c r="AR229" s="852"/>
      <c r="AS229" s="852"/>
      <c r="AT229" s="853"/>
      <c r="AU229" s="365"/>
      <c r="AV229" s="317"/>
      <c r="AW229" s="317"/>
      <c r="AX229" s="347"/>
      <c r="AY229" s="374"/>
      <c r="AZ229" s="328"/>
      <c r="BA229" s="221"/>
      <c r="BB229" s="221"/>
      <c r="BC229" s="221"/>
      <c r="BD229" s="221"/>
      <c r="BE229" s="221"/>
      <c r="BF229" s="221"/>
      <c r="BG229" s="221"/>
      <c r="BH229" s="221"/>
      <c r="BI229" s="221"/>
      <c r="BJ229" s="221"/>
      <c r="BK229" s="221"/>
      <c r="BL229" s="221"/>
      <c r="BM229" s="221"/>
      <c r="BN229" s="221"/>
      <c r="BO229" s="257"/>
      <c r="BP229" s="374"/>
      <c r="BQ229" s="851"/>
      <c r="BR229" s="852"/>
      <c r="BS229" s="852"/>
      <c r="BT229" s="853"/>
      <c r="BU229" s="851"/>
      <c r="BV229" s="852"/>
      <c r="BW229" s="852"/>
      <c r="BX229" s="853"/>
      <c r="BY229" s="854" t="e">
        <f t="shared" si="22"/>
        <v>#DIV/0!</v>
      </c>
      <c r="BZ229" s="852"/>
      <c r="CA229" s="852"/>
      <c r="CB229" s="852"/>
      <c r="CC229" s="368"/>
      <c r="CD229" s="316"/>
      <c r="CE229" s="316"/>
      <c r="CF229" s="369"/>
      <c r="CG229" s="374"/>
      <c r="CH229" s="851"/>
      <c r="CI229" s="852"/>
      <c r="CJ229" s="852"/>
      <c r="CK229" s="853"/>
      <c r="CL229" s="851"/>
      <c r="CM229" s="852"/>
      <c r="CN229" s="852"/>
      <c r="CO229" s="853"/>
      <c r="CP229" s="854" t="e">
        <f t="shared" si="23"/>
        <v>#DIV/0!</v>
      </c>
      <c r="CQ229" s="852"/>
      <c r="CR229" s="852"/>
      <c r="CS229" s="852"/>
      <c r="CT229" s="368"/>
      <c r="CU229" s="316"/>
      <c r="CV229" s="316"/>
      <c r="CW229" s="369"/>
      <c r="CX229" s="374"/>
      <c r="CY229" s="328"/>
      <c r="CZ229" s="221"/>
      <c r="DA229" s="221"/>
      <c r="DB229" s="221"/>
      <c r="DC229" s="221"/>
      <c r="DD229" s="221"/>
      <c r="DE229" s="221"/>
      <c r="DF229" s="221"/>
      <c r="DG229" s="221"/>
      <c r="DH229" s="221"/>
      <c r="DI229" s="221"/>
      <c r="DJ229" s="221"/>
      <c r="DK229" s="221"/>
      <c r="DL229" s="221"/>
      <c r="DM229" s="221"/>
      <c r="DN229" s="257"/>
      <c r="DO229" s="374"/>
      <c r="DP229" s="851"/>
      <c r="DQ229" s="852"/>
      <c r="DR229" s="852"/>
      <c r="DS229" s="853"/>
      <c r="DT229" s="851"/>
      <c r="DU229" s="852"/>
      <c r="DV229" s="852"/>
      <c r="DW229" s="853"/>
      <c r="DX229" s="854" t="e">
        <f t="shared" si="24"/>
        <v>#DIV/0!</v>
      </c>
      <c r="DY229" s="852"/>
      <c r="DZ229" s="852"/>
      <c r="EA229" s="852"/>
      <c r="EB229" s="368"/>
      <c r="EC229" s="316"/>
      <c r="ED229" s="316"/>
      <c r="EE229" s="369"/>
      <c r="EF229" s="374"/>
      <c r="EG229" s="851"/>
      <c r="EH229" s="852"/>
      <c r="EI229" s="852"/>
      <c r="EJ229" s="853"/>
      <c r="EK229" s="851"/>
      <c r="EL229" s="852"/>
      <c r="EM229" s="852"/>
      <c r="EN229" s="853"/>
      <c r="EO229" s="854" t="e">
        <f t="shared" si="25"/>
        <v>#DIV/0!</v>
      </c>
      <c r="EP229" s="852"/>
      <c r="EQ229" s="852"/>
      <c r="ER229" s="852"/>
      <c r="ES229" s="368"/>
      <c r="ET229" s="316"/>
      <c r="EU229" s="316"/>
      <c r="EV229" s="369"/>
      <c r="EW229" s="374"/>
    </row>
    <row r="230" spans="1:153" s="124" customFormat="1" ht="12.75" customHeight="1" thickBot="1" x14ac:dyDescent="0.25">
      <c r="A230" s="328"/>
      <c r="B230" s="221"/>
      <c r="C230" s="221"/>
      <c r="D230" s="221"/>
      <c r="E230" s="221"/>
      <c r="F230" s="221"/>
      <c r="G230" s="221"/>
      <c r="H230" s="221"/>
      <c r="I230" s="221"/>
      <c r="J230" s="221"/>
      <c r="K230" s="221"/>
      <c r="L230" s="221"/>
      <c r="M230" s="221"/>
      <c r="N230" s="221"/>
      <c r="O230" s="221"/>
      <c r="P230" s="257"/>
      <c r="Q230" s="374"/>
      <c r="R230" s="851"/>
      <c r="S230" s="852"/>
      <c r="T230" s="852"/>
      <c r="U230" s="853"/>
      <c r="V230" s="851"/>
      <c r="W230" s="852"/>
      <c r="X230" s="852"/>
      <c r="Y230" s="853"/>
      <c r="Z230" s="854">
        <f t="shared" si="0"/>
        <v>0</v>
      </c>
      <c r="AA230" s="852"/>
      <c r="AB230" s="852"/>
      <c r="AC230" s="853"/>
      <c r="AD230" s="365"/>
      <c r="AE230" s="317"/>
      <c r="AF230" s="317"/>
      <c r="AG230" s="347"/>
      <c r="AH230" s="374"/>
      <c r="AI230" s="851"/>
      <c r="AJ230" s="852"/>
      <c r="AK230" s="852"/>
      <c r="AL230" s="853"/>
      <c r="AM230" s="851"/>
      <c r="AN230" s="852"/>
      <c r="AO230" s="852"/>
      <c r="AP230" s="853"/>
      <c r="AQ230" s="854">
        <f t="shared" si="21"/>
        <v>0</v>
      </c>
      <c r="AR230" s="852"/>
      <c r="AS230" s="852"/>
      <c r="AT230" s="853"/>
      <c r="AU230" s="365"/>
      <c r="AV230" s="317"/>
      <c r="AW230" s="317"/>
      <c r="AX230" s="347"/>
      <c r="AY230" s="374"/>
      <c r="AZ230" s="328"/>
      <c r="BA230" s="221"/>
      <c r="BB230" s="221"/>
      <c r="BC230" s="221"/>
      <c r="BD230" s="221"/>
      <c r="BE230" s="221"/>
      <c r="BF230" s="221"/>
      <c r="BG230" s="221"/>
      <c r="BH230" s="221"/>
      <c r="BI230" s="221"/>
      <c r="BJ230" s="221"/>
      <c r="BK230" s="221"/>
      <c r="BL230" s="221"/>
      <c r="BM230" s="221"/>
      <c r="BN230" s="221"/>
      <c r="BO230" s="257"/>
      <c r="BP230" s="374"/>
      <c r="BQ230" s="851"/>
      <c r="BR230" s="852"/>
      <c r="BS230" s="852"/>
      <c r="BT230" s="853"/>
      <c r="BU230" s="851"/>
      <c r="BV230" s="852"/>
      <c r="BW230" s="852"/>
      <c r="BX230" s="853"/>
      <c r="BY230" s="854" t="e">
        <f t="shared" si="22"/>
        <v>#DIV/0!</v>
      </c>
      <c r="BZ230" s="852"/>
      <c r="CA230" s="852"/>
      <c r="CB230" s="852"/>
      <c r="CC230" s="368"/>
      <c r="CD230" s="316"/>
      <c r="CE230" s="316"/>
      <c r="CF230" s="369"/>
      <c r="CG230" s="374"/>
      <c r="CH230" s="851"/>
      <c r="CI230" s="852"/>
      <c r="CJ230" s="852"/>
      <c r="CK230" s="853"/>
      <c r="CL230" s="851"/>
      <c r="CM230" s="852"/>
      <c r="CN230" s="852"/>
      <c r="CO230" s="853"/>
      <c r="CP230" s="854" t="e">
        <f t="shared" si="23"/>
        <v>#DIV/0!</v>
      </c>
      <c r="CQ230" s="852"/>
      <c r="CR230" s="852"/>
      <c r="CS230" s="852"/>
      <c r="CT230" s="368"/>
      <c r="CU230" s="316"/>
      <c r="CV230" s="316"/>
      <c r="CW230" s="369"/>
      <c r="CX230" s="374"/>
      <c r="CY230" s="328"/>
      <c r="CZ230" s="221"/>
      <c r="DA230" s="221"/>
      <c r="DB230" s="221"/>
      <c r="DC230" s="221"/>
      <c r="DD230" s="221"/>
      <c r="DE230" s="221"/>
      <c r="DF230" s="221"/>
      <c r="DG230" s="221"/>
      <c r="DH230" s="221"/>
      <c r="DI230" s="221"/>
      <c r="DJ230" s="221"/>
      <c r="DK230" s="221"/>
      <c r="DL230" s="221"/>
      <c r="DM230" s="221"/>
      <c r="DN230" s="257"/>
      <c r="DO230" s="374"/>
      <c r="DP230" s="851"/>
      <c r="DQ230" s="852"/>
      <c r="DR230" s="852"/>
      <c r="DS230" s="853"/>
      <c r="DT230" s="851"/>
      <c r="DU230" s="852"/>
      <c r="DV230" s="852"/>
      <c r="DW230" s="853"/>
      <c r="DX230" s="854" t="e">
        <f t="shared" si="24"/>
        <v>#DIV/0!</v>
      </c>
      <c r="DY230" s="852"/>
      <c r="DZ230" s="852"/>
      <c r="EA230" s="852"/>
      <c r="EB230" s="368"/>
      <c r="EC230" s="316"/>
      <c r="ED230" s="316"/>
      <c r="EE230" s="369"/>
      <c r="EF230" s="374"/>
      <c r="EG230" s="851"/>
      <c r="EH230" s="852"/>
      <c r="EI230" s="852"/>
      <c r="EJ230" s="853"/>
      <c r="EK230" s="851"/>
      <c r="EL230" s="852"/>
      <c r="EM230" s="852"/>
      <c r="EN230" s="853"/>
      <c r="EO230" s="854" t="e">
        <f t="shared" si="25"/>
        <v>#DIV/0!</v>
      </c>
      <c r="EP230" s="852"/>
      <c r="EQ230" s="852"/>
      <c r="ER230" s="852"/>
      <c r="ES230" s="368"/>
      <c r="ET230" s="316"/>
      <c r="EU230" s="316"/>
      <c r="EV230" s="369"/>
      <c r="EW230" s="374"/>
    </row>
    <row r="231" spans="1:153" s="124" customFormat="1" ht="12.75" customHeight="1" thickBot="1" x14ac:dyDescent="0.25">
      <c r="A231" s="328"/>
      <c r="B231" s="221"/>
      <c r="C231" s="221"/>
      <c r="D231" s="221"/>
      <c r="E231" s="221"/>
      <c r="F231" s="221"/>
      <c r="G231" s="221"/>
      <c r="H231" s="221"/>
      <c r="I231" s="221"/>
      <c r="J231" s="221"/>
      <c r="K231" s="221"/>
      <c r="L231" s="221"/>
      <c r="M231" s="221"/>
      <c r="N231" s="221"/>
      <c r="O231" s="221"/>
      <c r="P231" s="257"/>
      <c r="Q231" s="374"/>
      <c r="R231" s="851"/>
      <c r="S231" s="852"/>
      <c r="T231" s="852"/>
      <c r="U231" s="853"/>
      <c r="V231" s="851"/>
      <c r="W231" s="852"/>
      <c r="X231" s="852"/>
      <c r="Y231" s="853"/>
      <c r="Z231" s="854">
        <f t="shared" si="0"/>
        <v>0</v>
      </c>
      <c r="AA231" s="852"/>
      <c r="AB231" s="852"/>
      <c r="AC231" s="853"/>
      <c r="AD231" s="365"/>
      <c r="AE231" s="317"/>
      <c r="AF231" s="317"/>
      <c r="AG231" s="347"/>
      <c r="AH231" s="374"/>
      <c r="AI231" s="851"/>
      <c r="AJ231" s="852"/>
      <c r="AK231" s="852"/>
      <c r="AL231" s="853"/>
      <c r="AM231" s="851"/>
      <c r="AN231" s="852"/>
      <c r="AO231" s="852"/>
      <c r="AP231" s="853"/>
      <c r="AQ231" s="854">
        <f t="shared" si="21"/>
        <v>0</v>
      </c>
      <c r="AR231" s="852"/>
      <c r="AS231" s="852"/>
      <c r="AT231" s="853"/>
      <c r="AU231" s="365"/>
      <c r="AV231" s="317"/>
      <c r="AW231" s="317"/>
      <c r="AX231" s="347"/>
      <c r="AY231" s="374"/>
      <c r="AZ231" s="328"/>
      <c r="BA231" s="221"/>
      <c r="BB231" s="221"/>
      <c r="BC231" s="221"/>
      <c r="BD231" s="221"/>
      <c r="BE231" s="221"/>
      <c r="BF231" s="221"/>
      <c r="BG231" s="221"/>
      <c r="BH231" s="221"/>
      <c r="BI231" s="221"/>
      <c r="BJ231" s="221"/>
      <c r="BK231" s="221"/>
      <c r="BL231" s="221"/>
      <c r="BM231" s="221"/>
      <c r="BN231" s="221"/>
      <c r="BO231" s="257"/>
      <c r="BP231" s="374"/>
      <c r="BQ231" s="851"/>
      <c r="BR231" s="852"/>
      <c r="BS231" s="852"/>
      <c r="BT231" s="853"/>
      <c r="BU231" s="851"/>
      <c r="BV231" s="852"/>
      <c r="BW231" s="852"/>
      <c r="BX231" s="853"/>
      <c r="BY231" s="854" t="e">
        <f t="shared" si="22"/>
        <v>#DIV/0!</v>
      </c>
      <c r="BZ231" s="852"/>
      <c r="CA231" s="852"/>
      <c r="CB231" s="852"/>
      <c r="CC231" s="368"/>
      <c r="CD231" s="316"/>
      <c r="CE231" s="316"/>
      <c r="CF231" s="369"/>
      <c r="CG231" s="374"/>
      <c r="CH231" s="851"/>
      <c r="CI231" s="852"/>
      <c r="CJ231" s="852"/>
      <c r="CK231" s="853"/>
      <c r="CL231" s="851"/>
      <c r="CM231" s="852"/>
      <c r="CN231" s="852"/>
      <c r="CO231" s="853"/>
      <c r="CP231" s="854" t="e">
        <f t="shared" si="23"/>
        <v>#DIV/0!</v>
      </c>
      <c r="CQ231" s="852"/>
      <c r="CR231" s="852"/>
      <c r="CS231" s="852"/>
      <c r="CT231" s="368"/>
      <c r="CU231" s="316"/>
      <c r="CV231" s="316"/>
      <c r="CW231" s="369"/>
      <c r="CX231" s="374"/>
      <c r="CY231" s="328"/>
      <c r="CZ231" s="221"/>
      <c r="DA231" s="221"/>
      <c r="DB231" s="221"/>
      <c r="DC231" s="221"/>
      <c r="DD231" s="221"/>
      <c r="DE231" s="221"/>
      <c r="DF231" s="221"/>
      <c r="DG231" s="221"/>
      <c r="DH231" s="221"/>
      <c r="DI231" s="221"/>
      <c r="DJ231" s="221"/>
      <c r="DK231" s="221"/>
      <c r="DL231" s="221"/>
      <c r="DM231" s="221"/>
      <c r="DN231" s="257"/>
      <c r="DO231" s="374"/>
      <c r="DP231" s="851"/>
      <c r="DQ231" s="852"/>
      <c r="DR231" s="852"/>
      <c r="DS231" s="853"/>
      <c r="DT231" s="851"/>
      <c r="DU231" s="852"/>
      <c r="DV231" s="852"/>
      <c r="DW231" s="853"/>
      <c r="DX231" s="854" t="e">
        <f t="shared" si="24"/>
        <v>#DIV/0!</v>
      </c>
      <c r="DY231" s="852"/>
      <c r="DZ231" s="852"/>
      <c r="EA231" s="852"/>
      <c r="EB231" s="368"/>
      <c r="EC231" s="316"/>
      <c r="ED231" s="316"/>
      <c r="EE231" s="369"/>
      <c r="EF231" s="374"/>
      <c r="EG231" s="851"/>
      <c r="EH231" s="852"/>
      <c r="EI231" s="852"/>
      <c r="EJ231" s="853"/>
      <c r="EK231" s="851"/>
      <c r="EL231" s="852"/>
      <c r="EM231" s="852"/>
      <c r="EN231" s="853"/>
      <c r="EO231" s="854" t="e">
        <f t="shared" si="25"/>
        <v>#DIV/0!</v>
      </c>
      <c r="EP231" s="852"/>
      <c r="EQ231" s="852"/>
      <c r="ER231" s="852"/>
      <c r="ES231" s="368"/>
      <c r="ET231" s="316"/>
      <c r="EU231" s="316"/>
      <c r="EV231" s="369"/>
      <c r="EW231" s="374"/>
    </row>
    <row r="232" spans="1:153" s="124" customFormat="1" ht="12.75" customHeight="1" thickBot="1" x14ac:dyDescent="0.25">
      <c r="A232" s="328"/>
      <c r="B232" s="221"/>
      <c r="C232" s="221"/>
      <c r="D232" s="221"/>
      <c r="E232" s="221"/>
      <c r="F232" s="221"/>
      <c r="G232" s="221"/>
      <c r="H232" s="221"/>
      <c r="I232" s="221"/>
      <c r="J232" s="221"/>
      <c r="K232" s="221"/>
      <c r="L232" s="221"/>
      <c r="M232" s="221"/>
      <c r="N232" s="221"/>
      <c r="O232" s="221"/>
      <c r="P232" s="257"/>
      <c r="Q232" s="374"/>
      <c r="R232" s="851"/>
      <c r="S232" s="852"/>
      <c r="T232" s="852"/>
      <c r="U232" s="853"/>
      <c r="V232" s="851"/>
      <c r="W232" s="852"/>
      <c r="X232" s="852"/>
      <c r="Y232" s="853"/>
      <c r="Z232" s="854">
        <f t="shared" si="0"/>
        <v>0</v>
      </c>
      <c r="AA232" s="852"/>
      <c r="AB232" s="852"/>
      <c r="AC232" s="853"/>
      <c r="AD232" s="365"/>
      <c r="AE232" s="317"/>
      <c r="AF232" s="317"/>
      <c r="AG232" s="347"/>
      <c r="AH232" s="374"/>
      <c r="AI232" s="851"/>
      <c r="AJ232" s="852"/>
      <c r="AK232" s="852"/>
      <c r="AL232" s="853"/>
      <c r="AM232" s="851"/>
      <c r="AN232" s="852"/>
      <c r="AO232" s="852"/>
      <c r="AP232" s="853"/>
      <c r="AQ232" s="854">
        <f t="shared" si="21"/>
        <v>0</v>
      </c>
      <c r="AR232" s="852"/>
      <c r="AS232" s="852"/>
      <c r="AT232" s="853"/>
      <c r="AU232" s="365"/>
      <c r="AV232" s="317"/>
      <c r="AW232" s="317"/>
      <c r="AX232" s="347"/>
      <c r="AY232" s="374"/>
      <c r="AZ232" s="328"/>
      <c r="BA232" s="221"/>
      <c r="BB232" s="221"/>
      <c r="BC232" s="221"/>
      <c r="BD232" s="221"/>
      <c r="BE232" s="221"/>
      <c r="BF232" s="221"/>
      <c r="BG232" s="221"/>
      <c r="BH232" s="221"/>
      <c r="BI232" s="221"/>
      <c r="BJ232" s="221"/>
      <c r="BK232" s="221"/>
      <c r="BL232" s="221"/>
      <c r="BM232" s="221"/>
      <c r="BN232" s="221"/>
      <c r="BO232" s="257"/>
      <c r="BP232" s="374"/>
      <c r="BQ232" s="851"/>
      <c r="BR232" s="852"/>
      <c r="BS232" s="852"/>
      <c r="BT232" s="853"/>
      <c r="BU232" s="851"/>
      <c r="BV232" s="852"/>
      <c r="BW232" s="852"/>
      <c r="BX232" s="853"/>
      <c r="BY232" s="854" t="e">
        <f t="shared" si="22"/>
        <v>#DIV/0!</v>
      </c>
      <c r="BZ232" s="852"/>
      <c r="CA232" s="852"/>
      <c r="CB232" s="852"/>
      <c r="CC232" s="368"/>
      <c r="CD232" s="316"/>
      <c r="CE232" s="316"/>
      <c r="CF232" s="369"/>
      <c r="CG232" s="374"/>
      <c r="CH232" s="851"/>
      <c r="CI232" s="852"/>
      <c r="CJ232" s="852"/>
      <c r="CK232" s="853"/>
      <c r="CL232" s="851"/>
      <c r="CM232" s="852"/>
      <c r="CN232" s="852"/>
      <c r="CO232" s="853"/>
      <c r="CP232" s="854" t="e">
        <f t="shared" si="23"/>
        <v>#DIV/0!</v>
      </c>
      <c r="CQ232" s="852"/>
      <c r="CR232" s="852"/>
      <c r="CS232" s="852"/>
      <c r="CT232" s="368"/>
      <c r="CU232" s="316"/>
      <c r="CV232" s="316"/>
      <c r="CW232" s="369"/>
      <c r="CX232" s="374"/>
      <c r="CY232" s="328"/>
      <c r="CZ232" s="221"/>
      <c r="DA232" s="221"/>
      <c r="DB232" s="221"/>
      <c r="DC232" s="221"/>
      <c r="DD232" s="221"/>
      <c r="DE232" s="221"/>
      <c r="DF232" s="221"/>
      <c r="DG232" s="221"/>
      <c r="DH232" s="221"/>
      <c r="DI232" s="221"/>
      <c r="DJ232" s="221"/>
      <c r="DK232" s="221"/>
      <c r="DL232" s="221"/>
      <c r="DM232" s="221"/>
      <c r="DN232" s="257"/>
      <c r="DO232" s="374"/>
      <c r="DP232" s="851"/>
      <c r="DQ232" s="852"/>
      <c r="DR232" s="852"/>
      <c r="DS232" s="853"/>
      <c r="DT232" s="851"/>
      <c r="DU232" s="852"/>
      <c r="DV232" s="852"/>
      <c r="DW232" s="853"/>
      <c r="DX232" s="854" t="e">
        <f t="shared" si="24"/>
        <v>#DIV/0!</v>
      </c>
      <c r="DY232" s="852"/>
      <c r="DZ232" s="852"/>
      <c r="EA232" s="852"/>
      <c r="EB232" s="368"/>
      <c r="EC232" s="316"/>
      <c r="ED232" s="316"/>
      <c r="EE232" s="369"/>
      <c r="EF232" s="374"/>
      <c r="EG232" s="851"/>
      <c r="EH232" s="852"/>
      <c r="EI232" s="852"/>
      <c r="EJ232" s="853"/>
      <c r="EK232" s="851"/>
      <c r="EL232" s="852"/>
      <c r="EM232" s="852"/>
      <c r="EN232" s="853"/>
      <c r="EO232" s="854" t="e">
        <f t="shared" si="25"/>
        <v>#DIV/0!</v>
      </c>
      <c r="EP232" s="852"/>
      <c r="EQ232" s="852"/>
      <c r="ER232" s="852"/>
      <c r="ES232" s="368"/>
      <c r="ET232" s="316"/>
      <c r="EU232" s="316"/>
      <c r="EV232" s="369"/>
      <c r="EW232" s="374"/>
    </row>
    <row r="233" spans="1:153" s="124" customFormat="1" ht="12.75" customHeight="1" thickBot="1" x14ac:dyDescent="0.25">
      <c r="A233" s="328"/>
      <c r="B233" s="221"/>
      <c r="C233" s="221"/>
      <c r="D233" s="221"/>
      <c r="E233" s="221"/>
      <c r="F233" s="221"/>
      <c r="G233" s="221"/>
      <c r="H233" s="221"/>
      <c r="I233" s="221"/>
      <c r="J233" s="221"/>
      <c r="K233" s="221"/>
      <c r="L233" s="221"/>
      <c r="M233" s="221"/>
      <c r="N233" s="221"/>
      <c r="O233" s="221"/>
      <c r="P233" s="257"/>
      <c r="Q233" s="374"/>
      <c r="R233" s="851"/>
      <c r="S233" s="852"/>
      <c r="T233" s="852"/>
      <c r="U233" s="853"/>
      <c r="V233" s="851"/>
      <c r="W233" s="852"/>
      <c r="X233" s="852"/>
      <c r="Y233" s="853"/>
      <c r="Z233" s="854">
        <f t="shared" si="0"/>
        <v>0</v>
      </c>
      <c r="AA233" s="852"/>
      <c r="AB233" s="852"/>
      <c r="AC233" s="853"/>
      <c r="AD233" s="365"/>
      <c r="AE233" s="317"/>
      <c r="AF233" s="317"/>
      <c r="AG233" s="347"/>
      <c r="AH233" s="374"/>
      <c r="AI233" s="851"/>
      <c r="AJ233" s="852"/>
      <c r="AK233" s="852"/>
      <c r="AL233" s="853"/>
      <c r="AM233" s="851"/>
      <c r="AN233" s="852"/>
      <c r="AO233" s="852"/>
      <c r="AP233" s="853"/>
      <c r="AQ233" s="854">
        <f t="shared" si="21"/>
        <v>0</v>
      </c>
      <c r="AR233" s="852"/>
      <c r="AS233" s="852"/>
      <c r="AT233" s="853"/>
      <c r="AU233" s="365"/>
      <c r="AV233" s="317"/>
      <c r="AW233" s="317"/>
      <c r="AX233" s="347"/>
      <c r="AY233" s="374"/>
      <c r="AZ233" s="328"/>
      <c r="BA233" s="221"/>
      <c r="BB233" s="221"/>
      <c r="BC233" s="221"/>
      <c r="BD233" s="221"/>
      <c r="BE233" s="221"/>
      <c r="BF233" s="221"/>
      <c r="BG233" s="221"/>
      <c r="BH233" s="221"/>
      <c r="BI233" s="221"/>
      <c r="BJ233" s="221"/>
      <c r="BK233" s="221"/>
      <c r="BL233" s="221"/>
      <c r="BM233" s="221"/>
      <c r="BN233" s="221"/>
      <c r="BO233" s="257"/>
      <c r="BP233" s="374"/>
      <c r="BQ233" s="851"/>
      <c r="BR233" s="852"/>
      <c r="BS233" s="852"/>
      <c r="BT233" s="853"/>
      <c r="BU233" s="851"/>
      <c r="BV233" s="852"/>
      <c r="BW233" s="852"/>
      <c r="BX233" s="853"/>
      <c r="BY233" s="854" t="e">
        <f t="shared" si="22"/>
        <v>#DIV/0!</v>
      </c>
      <c r="BZ233" s="852"/>
      <c r="CA233" s="852"/>
      <c r="CB233" s="852"/>
      <c r="CC233" s="368"/>
      <c r="CD233" s="316"/>
      <c r="CE233" s="316"/>
      <c r="CF233" s="369"/>
      <c r="CG233" s="374"/>
      <c r="CH233" s="851"/>
      <c r="CI233" s="852"/>
      <c r="CJ233" s="852"/>
      <c r="CK233" s="853"/>
      <c r="CL233" s="851"/>
      <c r="CM233" s="852"/>
      <c r="CN233" s="852"/>
      <c r="CO233" s="853"/>
      <c r="CP233" s="854" t="e">
        <f t="shared" si="23"/>
        <v>#DIV/0!</v>
      </c>
      <c r="CQ233" s="852"/>
      <c r="CR233" s="852"/>
      <c r="CS233" s="852"/>
      <c r="CT233" s="368"/>
      <c r="CU233" s="316"/>
      <c r="CV233" s="316"/>
      <c r="CW233" s="369"/>
      <c r="CX233" s="374"/>
      <c r="CY233" s="328"/>
      <c r="CZ233" s="221"/>
      <c r="DA233" s="221"/>
      <c r="DB233" s="221"/>
      <c r="DC233" s="221"/>
      <c r="DD233" s="221"/>
      <c r="DE233" s="221"/>
      <c r="DF233" s="221"/>
      <c r="DG233" s="221"/>
      <c r="DH233" s="221"/>
      <c r="DI233" s="221"/>
      <c r="DJ233" s="221"/>
      <c r="DK233" s="221"/>
      <c r="DL233" s="221"/>
      <c r="DM233" s="221"/>
      <c r="DN233" s="257"/>
      <c r="DO233" s="374"/>
      <c r="DP233" s="851"/>
      <c r="DQ233" s="852"/>
      <c r="DR233" s="852"/>
      <c r="DS233" s="853"/>
      <c r="DT233" s="851"/>
      <c r="DU233" s="852"/>
      <c r="DV233" s="852"/>
      <c r="DW233" s="853"/>
      <c r="DX233" s="854" t="e">
        <f t="shared" si="24"/>
        <v>#DIV/0!</v>
      </c>
      <c r="DY233" s="852"/>
      <c r="DZ233" s="852"/>
      <c r="EA233" s="852"/>
      <c r="EB233" s="368"/>
      <c r="EC233" s="316"/>
      <c r="ED233" s="316"/>
      <c r="EE233" s="369"/>
      <c r="EF233" s="374"/>
      <c r="EG233" s="851"/>
      <c r="EH233" s="852"/>
      <c r="EI233" s="852"/>
      <c r="EJ233" s="853"/>
      <c r="EK233" s="851"/>
      <c r="EL233" s="852"/>
      <c r="EM233" s="852"/>
      <c r="EN233" s="853"/>
      <c r="EO233" s="854" t="e">
        <f t="shared" si="25"/>
        <v>#DIV/0!</v>
      </c>
      <c r="EP233" s="852"/>
      <c r="EQ233" s="852"/>
      <c r="ER233" s="852"/>
      <c r="ES233" s="368"/>
      <c r="ET233" s="316"/>
      <c r="EU233" s="316"/>
      <c r="EV233" s="369"/>
      <c r="EW233" s="374"/>
    </row>
    <row r="234" spans="1:153" s="124" customFormat="1" ht="12.75" customHeight="1" thickBot="1" x14ac:dyDescent="0.25">
      <c r="A234" s="328"/>
      <c r="B234" s="221"/>
      <c r="C234" s="221"/>
      <c r="D234" s="221"/>
      <c r="E234" s="221"/>
      <c r="F234" s="221"/>
      <c r="G234" s="221"/>
      <c r="H234" s="221"/>
      <c r="I234" s="221"/>
      <c r="J234" s="221"/>
      <c r="K234" s="221"/>
      <c r="L234" s="221"/>
      <c r="M234" s="221"/>
      <c r="N234" s="221"/>
      <c r="O234" s="221"/>
      <c r="P234" s="257"/>
      <c r="Q234" s="374"/>
      <c r="R234" s="851"/>
      <c r="S234" s="852"/>
      <c r="T234" s="852"/>
      <c r="U234" s="853"/>
      <c r="V234" s="851"/>
      <c r="W234" s="852"/>
      <c r="X234" s="852"/>
      <c r="Y234" s="853"/>
      <c r="Z234" s="854">
        <f t="shared" si="0"/>
        <v>0</v>
      </c>
      <c r="AA234" s="852"/>
      <c r="AB234" s="852"/>
      <c r="AC234" s="853"/>
      <c r="AD234" s="365"/>
      <c r="AE234" s="317"/>
      <c r="AF234" s="317"/>
      <c r="AG234" s="347"/>
      <c r="AH234" s="374"/>
      <c r="AI234" s="851"/>
      <c r="AJ234" s="852"/>
      <c r="AK234" s="852"/>
      <c r="AL234" s="853"/>
      <c r="AM234" s="851"/>
      <c r="AN234" s="852"/>
      <c r="AO234" s="852"/>
      <c r="AP234" s="853"/>
      <c r="AQ234" s="854">
        <f t="shared" si="21"/>
        <v>0</v>
      </c>
      <c r="AR234" s="852"/>
      <c r="AS234" s="852"/>
      <c r="AT234" s="853"/>
      <c r="AU234" s="365"/>
      <c r="AV234" s="317"/>
      <c r="AW234" s="317"/>
      <c r="AX234" s="347"/>
      <c r="AY234" s="374"/>
      <c r="AZ234" s="328"/>
      <c r="BA234" s="221"/>
      <c r="BB234" s="221"/>
      <c r="BC234" s="221"/>
      <c r="BD234" s="221"/>
      <c r="BE234" s="221"/>
      <c r="BF234" s="221"/>
      <c r="BG234" s="221"/>
      <c r="BH234" s="221"/>
      <c r="BI234" s="221"/>
      <c r="BJ234" s="221"/>
      <c r="BK234" s="221"/>
      <c r="BL234" s="221"/>
      <c r="BM234" s="221"/>
      <c r="BN234" s="221"/>
      <c r="BO234" s="257"/>
      <c r="BP234" s="374"/>
      <c r="BQ234" s="851"/>
      <c r="BR234" s="852"/>
      <c r="BS234" s="852"/>
      <c r="BT234" s="853"/>
      <c r="BU234" s="851"/>
      <c r="BV234" s="852"/>
      <c r="BW234" s="852"/>
      <c r="BX234" s="853"/>
      <c r="BY234" s="854" t="e">
        <f t="shared" si="22"/>
        <v>#DIV/0!</v>
      </c>
      <c r="BZ234" s="852"/>
      <c r="CA234" s="852"/>
      <c r="CB234" s="852"/>
      <c r="CC234" s="368"/>
      <c r="CD234" s="316"/>
      <c r="CE234" s="316"/>
      <c r="CF234" s="369"/>
      <c r="CG234" s="374"/>
      <c r="CH234" s="851"/>
      <c r="CI234" s="852"/>
      <c r="CJ234" s="852"/>
      <c r="CK234" s="853"/>
      <c r="CL234" s="851"/>
      <c r="CM234" s="852"/>
      <c r="CN234" s="852"/>
      <c r="CO234" s="853"/>
      <c r="CP234" s="854" t="e">
        <f t="shared" si="23"/>
        <v>#DIV/0!</v>
      </c>
      <c r="CQ234" s="852"/>
      <c r="CR234" s="852"/>
      <c r="CS234" s="852"/>
      <c r="CT234" s="368"/>
      <c r="CU234" s="316"/>
      <c r="CV234" s="316"/>
      <c r="CW234" s="369"/>
      <c r="CX234" s="374"/>
      <c r="CY234" s="328"/>
      <c r="CZ234" s="221"/>
      <c r="DA234" s="221"/>
      <c r="DB234" s="221"/>
      <c r="DC234" s="221"/>
      <c r="DD234" s="221"/>
      <c r="DE234" s="221"/>
      <c r="DF234" s="221"/>
      <c r="DG234" s="221"/>
      <c r="DH234" s="221"/>
      <c r="DI234" s="221"/>
      <c r="DJ234" s="221"/>
      <c r="DK234" s="221"/>
      <c r="DL234" s="221"/>
      <c r="DM234" s="221"/>
      <c r="DN234" s="257"/>
      <c r="DO234" s="374"/>
      <c r="DP234" s="851"/>
      <c r="DQ234" s="852"/>
      <c r="DR234" s="852"/>
      <c r="DS234" s="853"/>
      <c r="DT234" s="851"/>
      <c r="DU234" s="852"/>
      <c r="DV234" s="852"/>
      <c r="DW234" s="853"/>
      <c r="DX234" s="854" t="e">
        <f t="shared" si="24"/>
        <v>#DIV/0!</v>
      </c>
      <c r="DY234" s="852"/>
      <c r="DZ234" s="852"/>
      <c r="EA234" s="852"/>
      <c r="EB234" s="368"/>
      <c r="EC234" s="316"/>
      <c r="ED234" s="316"/>
      <c r="EE234" s="369"/>
      <c r="EF234" s="374"/>
      <c r="EG234" s="851"/>
      <c r="EH234" s="852"/>
      <c r="EI234" s="852"/>
      <c r="EJ234" s="853"/>
      <c r="EK234" s="851"/>
      <c r="EL234" s="852"/>
      <c r="EM234" s="852"/>
      <c r="EN234" s="853"/>
      <c r="EO234" s="854" t="e">
        <f t="shared" si="25"/>
        <v>#DIV/0!</v>
      </c>
      <c r="EP234" s="852"/>
      <c r="EQ234" s="852"/>
      <c r="ER234" s="852"/>
      <c r="ES234" s="368"/>
      <c r="ET234" s="316"/>
      <c r="EU234" s="316"/>
      <c r="EV234" s="369"/>
      <c r="EW234" s="374"/>
    </row>
    <row r="235" spans="1:153" s="124" customFormat="1" ht="12.75" customHeight="1" thickBot="1" x14ac:dyDescent="0.25">
      <c r="A235" s="328"/>
      <c r="B235" s="221"/>
      <c r="C235" s="221"/>
      <c r="D235" s="221"/>
      <c r="E235" s="221"/>
      <c r="F235" s="221"/>
      <c r="G235" s="221"/>
      <c r="H235" s="221"/>
      <c r="I235" s="221"/>
      <c r="J235" s="221"/>
      <c r="K235" s="221"/>
      <c r="L235" s="221"/>
      <c r="M235" s="221"/>
      <c r="N235" s="221"/>
      <c r="O235" s="221"/>
      <c r="P235" s="257"/>
      <c r="Q235" s="374"/>
      <c r="R235" s="851"/>
      <c r="S235" s="852"/>
      <c r="T235" s="852"/>
      <c r="U235" s="853"/>
      <c r="V235" s="851"/>
      <c r="W235" s="852"/>
      <c r="X235" s="852"/>
      <c r="Y235" s="853"/>
      <c r="Z235" s="854">
        <f t="shared" si="0"/>
        <v>0</v>
      </c>
      <c r="AA235" s="852"/>
      <c r="AB235" s="852"/>
      <c r="AC235" s="853"/>
      <c r="AD235" s="365"/>
      <c r="AE235" s="317"/>
      <c r="AF235" s="317"/>
      <c r="AG235" s="347"/>
      <c r="AH235" s="374"/>
      <c r="AI235" s="851"/>
      <c r="AJ235" s="852"/>
      <c r="AK235" s="852"/>
      <c r="AL235" s="853"/>
      <c r="AM235" s="851"/>
      <c r="AN235" s="852"/>
      <c r="AO235" s="852"/>
      <c r="AP235" s="853"/>
      <c r="AQ235" s="854">
        <f t="shared" si="21"/>
        <v>0</v>
      </c>
      <c r="AR235" s="852"/>
      <c r="AS235" s="852"/>
      <c r="AT235" s="853"/>
      <c r="AU235" s="365"/>
      <c r="AV235" s="317"/>
      <c r="AW235" s="317"/>
      <c r="AX235" s="347"/>
      <c r="AY235" s="374"/>
      <c r="AZ235" s="328"/>
      <c r="BA235" s="221"/>
      <c r="BB235" s="221"/>
      <c r="BC235" s="221"/>
      <c r="BD235" s="221"/>
      <c r="BE235" s="221"/>
      <c r="BF235" s="221"/>
      <c r="BG235" s="221"/>
      <c r="BH235" s="221"/>
      <c r="BI235" s="221"/>
      <c r="BJ235" s="221"/>
      <c r="BK235" s="221"/>
      <c r="BL235" s="221"/>
      <c r="BM235" s="221"/>
      <c r="BN235" s="221"/>
      <c r="BO235" s="257"/>
      <c r="BP235" s="374"/>
      <c r="BQ235" s="851"/>
      <c r="BR235" s="852"/>
      <c r="BS235" s="852"/>
      <c r="BT235" s="853"/>
      <c r="BU235" s="851"/>
      <c r="BV235" s="852"/>
      <c r="BW235" s="852"/>
      <c r="BX235" s="853"/>
      <c r="BY235" s="854" t="e">
        <f t="shared" si="22"/>
        <v>#DIV/0!</v>
      </c>
      <c r="BZ235" s="852"/>
      <c r="CA235" s="852"/>
      <c r="CB235" s="852"/>
      <c r="CC235" s="368"/>
      <c r="CD235" s="316"/>
      <c r="CE235" s="316"/>
      <c r="CF235" s="369"/>
      <c r="CG235" s="374"/>
      <c r="CH235" s="851"/>
      <c r="CI235" s="852"/>
      <c r="CJ235" s="852"/>
      <c r="CK235" s="853"/>
      <c r="CL235" s="851"/>
      <c r="CM235" s="852"/>
      <c r="CN235" s="852"/>
      <c r="CO235" s="853"/>
      <c r="CP235" s="854" t="e">
        <f t="shared" si="23"/>
        <v>#DIV/0!</v>
      </c>
      <c r="CQ235" s="852"/>
      <c r="CR235" s="852"/>
      <c r="CS235" s="852"/>
      <c r="CT235" s="368"/>
      <c r="CU235" s="316"/>
      <c r="CV235" s="316"/>
      <c r="CW235" s="369"/>
      <c r="CX235" s="374"/>
      <c r="CY235" s="328"/>
      <c r="CZ235" s="221"/>
      <c r="DA235" s="221"/>
      <c r="DB235" s="221"/>
      <c r="DC235" s="221"/>
      <c r="DD235" s="221"/>
      <c r="DE235" s="221"/>
      <c r="DF235" s="221"/>
      <c r="DG235" s="221"/>
      <c r="DH235" s="221"/>
      <c r="DI235" s="221"/>
      <c r="DJ235" s="221"/>
      <c r="DK235" s="221"/>
      <c r="DL235" s="221"/>
      <c r="DM235" s="221"/>
      <c r="DN235" s="257"/>
      <c r="DO235" s="374"/>
      <c r="DP235" s="851"/>
      <c r="DQ235" s="852"/>
      <c r="DR235" s="852"/>
      <c r="DS235" s="853"/>
      <c r="DT235" s="851"/>
      <c r="DU235" s="852"/>
      <c r="DV235" s="852"/>
      <c r="DW235" s="853"/>
      <c r="DX235" s="854" t="e">
        <f t="shared" si="24"/>
        <v>#DIV/0!</v>
      </c>
      <c r="DY235" s="852"/>
      <c r="DZ235" s="852"/>
      <c r="EA235" s="852"/>
      <c r="EB235" s="368"/>
      <c r="EC235" s="316"/>
      <c r="ED235" s="316"/>
      <c r="EE235" s="369"/>
      <c r="EF235" s="374"/>
      <c r="EG235" s="851"/>
      <c r="EH235" s="852"/>
      <c r="EI235" s="852"/>
      <c r="EJ235" s="853"/>
      <c r="EK235" s="851"/>
      <c r="EL235" s="852"/>
      <c r="EM235" s="852"/>
      <c r="EN235" s="853"/>
      <c r="EO235" s="854" t="e">
        <f t="shared" si="25"/>
        <v>#DIV/0!</v>
      </c>
      <c r="EP235" s="852"/>
      <c r="EQ235" s="852"/>
      <c r="ER235" s="852"/>
      <c r="ES235" s="368"/>
      <c r="ET235" s="316"/>
      <c r="EU235" s="316"/>
      <c r="EV235" s="369"/>
      <c r="EW235" s="374"/>
    </row>
    <row r="236" spans="1:153" s="124" customFormat="1" ht="12.75" customHeight="1" thickBot="1" x14ac:dyDescent="0.25">
      <c r="A236" s="328"/>
      <c r="B236" s="221"/>
      <c r="C236" s="221"/>
      <c r="D236" s="221"/>
      <c r="E236" s="221"/>
      <c r="F236" s="221"/>
      <c r="G236" s="221"/>
      <c r="H236" s="221"/>
      <c r="I236" s="221"/>
      <c r="J236" s="221"/>
      <c r="K236" s="221"/>
      <c r="L236" s="221"/>
      <c r="M236" s="221"/>
      <c r="N236" s="221"/>
      <c r="O236" s="221"/>
      <c r="P236" s="257"/>
      <c r="Q236" s="374"/>
      <c r="R236" s="851"/>
      <c r="S236" s="852"/>
      <c r="T236" s="852"/>
      <c r="U236" s="853"/>
      <c r="V236" s="851"/>
      <c r="W236" s="852"/>
      <c r="X236" s="852"/>
      <c r="Y236" s="853"/>
      <c r="Z236" s="854">
        <f t="shared" si="0"/>
        <v>0</v>
      </c>
      <c r="AA236" s="852"/>
      <c r="AB236" s="852"/>
      <c r="AC236" s="853"/>
      <c r="AD236" s="365"/>
      <c r="AE236" s="317"/>
      <c r="AF236" s="317"/>
      <c r="AG236" s="347"/>
      <c r="AH236" s="374"/>
      <c r="AI236" s="851"/>
      <c r="AJ236" s="852"/>
      <c r="AK236" s="852"/>
      <c r="AL236" s="853"/>
      <c r="AM236" s="851"/>
      <c r="AN236" s="852"/>
      <c r="AO236" s="852"/>
      <c r="AP236" s="853"/>
      <c r="AQ236" s="854">
        <f t="shared" si="21"/>
        <v>0</v>
      </c>
      <c r="AR236" s="852"/>
      <c r="AS236" s="852"/>
      <c r="AT236" s="853"/>
      <c r="AU236" s="365"/>
      <c r="AV236" s="317"/>
      <c r="AW236" s="317"/>
      <c r="AX236" s="347"/>
      <c r="AY236" s="374"/>
      <c r="AZ236" s="328"/>
      <c r="BA236" s="221"/>
      <c r="BB236" s="221"/>
      <c r="BC236" s="221"/>
      <c r="BD236" s="221"/>
      <c r="BE236" s="221"/>
      <c r="BF236" s="221"/>
      <c r="BG236" s="221"/>
      <c r="BH236" s="221"/>
      <c r="BI236" s="221"/>
      <c r="BJ236" s="221"/>
      <c r="BK236" s="221"/>
      <c r="BL236" s="221"/>
      <c r="BM236" s="221"/>
      <c r="BN236" s="221"/>
      <c r="BO236" s="257"/>
      <c r="BP236" s="374"/>
      <c r="BQ236" s="851"/>
      <c r="BR236" s="852"/>
      <c r="BS236" s="852"/>
      <c r="BT236" s="853"/>
      <c r="BU236" s="851"/>
      <c r="BV236" s="852"/>
      <c r="BW236" s="852"/>
      <c r="BX236" s="853"/>
      <c r="BY236" s="854" t="e">
        <f t="shared" si="22"/>
        <v>#DIV/0!</v>
      </c>
      <c r="BZ236" s="852"/>
      <c r="CA236" s="852"/>
      <c r="CB236" s="852"/>
      <c r="CC236" s="368"/>
      <c r="CD236" s="316"/>
      <c r="CE236" s="316"/>
      <c r="CF236" s="369"/>
      <c r="CG236" s="374"/>
      <c r="CH236" s="851"/>
      <c r="CI236" s="852"/>
      <c r="CJ236" s="852"/>
      <c r="CK236" s="853"/>
      <c r="CL236" s="851"/>
      <c r="CM236" s="852"/>
      <c r="CN236" s="852"/>
      <c r="CO236" s="853"/>
      <c r="CP236" s="854" t="e">
        <f t="shared" si="23"/>
        <v>#DIV/0!</v>
      </c>
      <c r="CQ236" s="852"/>
      <c r="CR236" s="852"/>
      <c r="CS236" s="852"/>
      <c r="CT236" s="368"/>
      <c r="CU236" s="316"/>
      <c r="CV236" s="316"/>
      <c r="CW236" s="369"/>
      <c r="CX236" s="374"/>
      <c r="CY236" s="328"/>
      <c r="CZ236" s="221"/>
      <c r="DA236" s="221"/>
      <c r="DB236" s="221"/>
      <c r="DC236" s="221"/>
      <c r="DD236" s="221"/>
      <c r="DE236" s="221"/>
      <c r="DF236" s="221"/>
      <c r="DG236" s="221"/>
      <c r="DH236" s="221"/>
      <c r="DI236" s="221"/>
      <c r="DJ236" s="221"/>
      <c r="DK236" s="221"/>
      <c r="DL236" s="221"/>
      <c r="DM236" s="221"/>
      <c r="DN236" s="257"/>
      <c r="DO236" s="374"/>
      <c r="DP236" s="851"/>
      <c r="DQ236" s="852"/>
      <c r="DR236" s="852"/>
      <c r="DS236" s="853"/>
      <c r="DT236" s="851"/>
      <c r="DU236" s="852"/>
      <c r="DV236" s="852"/>
      <c r="DW236" s="853"/>
      <c r="DX236" s="854" t="e">
        <f t="shared" si="24"/>
        <v>#DIV/0!</v>
      </c>
      <c r="DY236" s="852"/>
      <c r="DZ236" s="852"/>
      <c r="EA236" s="852"/>
      <c r="EB236" s="368"/>
      <c r="EC236" s="316"/>
      <c r="ED236" s="316"/>
      <c r="EE236" s="369"/>
      <c r="EF236" s="374"/>
      <c r="EG236" s="851"/>
      <c r="EH236" s="852"/>
      <c r="EI236" s="852"/>
      <c r="EJ236" s="853"/>
      <c r="EK236" s="851"/>
      <c r="EL236" s="852"/>
      <c r="EM236" s="852"/>
      <c r="EN236" s="853"/>
      <c r="EO236" s="854" t="e">
        <f t="shared" si="25"/>
        <v>#DIV/0!</v>
      </c>
      <c r="EP236" s="852"/>
      <c r="EQ236" s="852"/>
      <c r="ER236" s="852"/>
      <c r="ES236" s="368"/>
      <c r="ET236" s="316"/>
      <c r="EU236" s="316"/>
      <c r="EV236" s="369"/>
      <c r="EW236" s="374"/>
    </row>
    <row r="237" spans="1:153" s="124" customFormat="1" ht="12.75" customHeight="1" thickBot="1" x14ac:dyDescent="0.25">
      <c r="A237" s="328"/>
      <c r="B237" s="221"/>
      <c r="C237" s="221"/>
      <c r="D237" s="221"/>
      <c r="E237" s="221"/>
      <c r="F237" s="221"/>
      <c r="G237" s="221"/>
      <c r="H237" s="221"/>
      <c r="I237" s="221"/>
      <c r="J237" s="221"/>
      <c r="K237" s="221"/>
      <c r="L237" s="221"/>
      <c r="M237" s="221"/>
      <c r="N237" s="221"/>
      <c r="O237" s="221"/>
      <c r="P237" s="257"/>
      <c r="Q237" s="374"/>
      <c r="R237" s="851"/>
      <c r="S237" s="852"/>
      <c r="T237" s="852"/>
      <c r="U237" s="853"/>
      <c r="V237" s="851"/>
      <c r="W237" s="852"/>
      <c r="X237" s="852"/>
      <c r="Y237" s="853"/>
      <c r="Z237" s="854">
        <f t="shared" si="0"/>
        <v>0</v>
      </c>
      <c r="AA237" s="852"/>
      <c r="AB237" s="852"/>
      <c r="AC237" s="853"/>
      <c r="AD237" s="365"/>
      <c r="AE237" s="317"/>
      <c r="AF237" s="317"/>
      <c r="AG237" s="347"/>
      <c r="AH237" s="374"/>
      <c r="AI237" s="851"/>
      <c r="AJ237" s="852"/>
      <c r="AK237" s="852"/>
      <c r="AL237" s="853"/>
      <c r="AM237" s="851"/>
      <c r="AN237" s="852"/>
      <c r="AO237" s="852"/>
      <c r="AP237" s="853"/>
      <c r="AQ237" s="854">
        <f t="shared" si="21"/>
        <v>0</v>
      </c>
      <c r="AR237" s="852"/>
      <c r="AS237" s="852"/>
      <c r="AT237" s="853"/>
      <c r="AU237" s="365"/>
      <c r="AV237" s="317"/>
      <c r="AW237" s="317"/>
      <c r="AX237" s="347"/>
      <c r="AY237" s="374"/>
      <c r="AZ237" s="328"/>
      <c r="BA237" s="221"/>
      <c r="BB237" s="221"/>
      <c r="BC237" s="221"/>
      <c r="BD237" s="221"/>
      <c r="BE237" s="221"/>
      <c r="BF237" s="221"/>
      <c r="BG237" s="221"/>
      <c r="BH237" s="221"/>
      <c r="BI237" s="221"/>
      <c r="BJ237" s="221"/>
      <c r="BK237" s="221"/>
      <c r="BL237" s="221"/>
      <c r="BM237" s="221"/>
      <c r="BN237" s="221"/>
      <c r="BO237" s="257"/>
      <c r="BP237" s="374"/>
      <c r="BQ237" s="851"/>
      <c r="BR237" s="852"/>
      <c r="BS237" s="852"/>
      <c r="BT237" s="853"/>
      <c r="BU237" s="851"/>
      <c r="BV237" s="852"/>
      <c r="BW237" s="852"/>
      <c r="BX237" s="853"/>
      <c r="BY237" s="854" t="e">
        <f t="shared" si="22"/>
        <v>#DIV/0!</v>
      </c>
      <c r="BZ237" s="852"/>
      <c r="CA237" s="852"/>
      <c r="CB237" s="852"/>
      <c r="CC237" s="368"/>
      <c r="CD237" s="316"/>
      <c r="CE237" s="316"/>
      <c r="CF237" s="369"/>
      <c r="CG237" s="374"/>
      <c r="CH237" s="851"/>
      <c r="CI237" s="852"/>
      <c r="CJ237" s="852"/>
      <c r="CK237" s="853"/>
      <c r="CL237" s="851"/>
      <c r="CM237" s="852"/>
      <c r="CN237" s="852"/>
      <c r="CO237" s="853"/>
      <c r="CP237" s="854" t="e">
        <f t="shared" si="23"/>
        <v>#DIV/0!</v>
      </c>
      <c r="CQ237" s="852"/>
      <c r="CR237" s="852"/>
      <c r="CS237" s="852"/>
      <c r="CT237" s="368"/>
      <c r="CU237" s="316"/>
      <c r="CV237" s="316"/>
      <c r="CW237" s="369"/>
      <c r="CX237" s="374"/>
      <c r="CY237" s="328"/>
      <c r="CZ237" s="221"/>
      <c r="DA237" s="221"/>
      <c r="DB237" s="221"/>
      <c r="DC237" s="221"/>
      <c r="DD237" s="221"/>
      <c r="DE237" s="221"/>
      <c r="DF237" s="221"/>
      <c r="DG237" s="221"/>
      <c r="DH237" s="221"/>
      <c r="DI237" s="221"/>
      <c r="DJ237" s="221"/>
      <c r="DK237" s="221"/>
      <c r="DL237" s="221"/>
      <c r="DM237" s="221"/>
      <c r="DN237" s="257"/>
      <c r="DO237" s="374"/>
      <c r="DP237" s="851"/>
      <c r="DQ237" s="852"/>
      <c r="DR237" s="852"/>
      <c r="DS237" s="853"/>
      <c r="DT237" s="851"/>
      <c r="DU237" s="852"/>
      <c r="DV237" s="852"/>
      <c r="DW237" s="853"/>
      <c r="DX237" s="854" t="e">
        <f t="shared" si="24"/>
        <v>#DIV/0!</v>
      </c>
      <c r="DY237" s="852"/>
      <c r="DZ237" s="852"/>
      <c r="EA237" s="852"/>
      <c r="EB237" s="368"/>
      <c r="EC237" s="316"/>
      <c r="ED237" s="316"/>
      <c r="EE237" s="369"/>
      <c r="EF237" s="374"/>
      <c r="EG237" s="851"/>
      <c r="EH237" s="852"/>
      <c r="EI237" s="852"/>
      <c r="EJ237" s="853"/>
      <c r="EK237" s="851"/>
      <c r="EL237" s="852"/>
      <c r="EM237" s="852"/>
      <c r="EN237" s="853"/>
      <c r="EO237" s="854" t="e">
        <f t="shared" si="25"/>
        <v>#DIV/0!</v>
      </c>
      <c r="EP237" s="852"/>
      <c r="EQ237" s="852"/>
      <c r="ER237" s="852"/>
      <c r="ES237" s="368"/>
      <c r="ET237" s="316"/>
      <c r="EU237" s="316"/>
      <c r="EV237" s="369"/>
      <c r="EW237" s="374"/>
    </row>
    <row r="238" spans="1:153" s="124" customFormat="1" ht="12.75" customHeight="1" thickBot="1" x14ac:dyDescent="0.25">
      <c r="A238" s="328"/>
      <c r="B238" s="221"/>
      <c r="C238" s="221"/>
      <c r="D238" s="221"/>
      <c r="E238" s="221"/>
      <c r="F238" s="221"/>
      <c r="G238" s="221"/>
      <c r="H238" s="221"/>
      <c r="I238" s="221"/>
      <c r="J238" s="221"/>
      <c r="K238" s="221"/>
      <c r="L238" s="221"/>
      <c r="M238" s="221"/>
      <c r="N238" s="221"/>
      <c r="O238" s="221"/>
      <c r="P238" s="257"/>
      <c r="Q238" s="374"/>
      <c r="R238" s="851"/>
      <c r="S238" s="852"/>
      <c r="T238" s="852"/>
      <c r="U238" s="853"/>
      <c r="V238" s="851"/>
      <c r="W238" s="852"/>
      <c r="X238" s="852"/>
      <c r="Y238" s="853"/>
      <c r="Z238" s="854">
        <f t="shared" si="0"/>
        <v>0</v>
      </c>
      <c r="AA238" s="852"/>
      <c r="AB238" s="852"/>
      <c r="AC238" s="853"/>
      <c r="AD238" s="365"/>
      <c r="AE238" s="317"/>
      <c r="AF238" s="317"/>
      <c r="AG238" s="347"/>
      <c r="AH238" s="374"/>
      <c r="AI238" s="851"/>
      <c r="AJ238" s="852"/>
      <c r="AK238" s="852"/>
      <c r="AL238" s="853"/>
      <c r="AM238" s="851"/>
      <c r="AN238" s="852"/>
      <c r="AO238" s="852"/>
      <c r="AP238" s="853"/>
      <c r="AQ238" s="854">
        <f t="shared" si="21"/>
        <v>0</v>
      </c>
      <c r="AR238" s="852"/>
      <c r="AS238" s="852"/>
      <c r="AT238" s="853"/>
      <c r="AU238" s="365"/>
      <c r="AV238" s="317"/>
      <c r="AW238" s="317"/>
      <c r="AX238" s="347"/>
      <c r="AY238" s="374"/>
      <c r="AZ238" s="328"/>
      <c r="BA238" s="221"/>
      <c r="BB238" s="221"/>
      <c r="BC238" s="221"/>
      <c r="BD238" s="221"/>
      <c r="BE238" s="221"/>
      <c r="BF238" s="221"/>
      <c r="BG238" s="221"/>
      <c r="BH238" s="221"/>
      <c r="BI238" s="221"/>
      <c r="BJ238" s="221"/>
      <c r="BK238" s="221"/>
      <c r="BL238" s="221"/>
      <c r="BM238" s="221"/>
      <c r="BN238" s="221"/>
      <c r="BO238" s="257"/>
      <c r="BP238" s="374"/>
      <c r="BQ238" s="851"/>
      <c r="BR238" s="852"/>
      <c r="BS238" s="852"/>
      <c r="BT238" s="853"/>
      <c r="BU238" s="851"/>
      <c r="BV238" s="852"/>
      <c r="BW238" s="852"/>
      <c r="BX238" s="853"/>
      <c r="BY238" s="854" t="e">
        <f t="shared" si="22"/>
        <v>#DIV/0!</v>
      </c>
      <c r="BZ238" s="852"/>
      <c r="CA238" s="852"/>
      <c r="CB238" s="852"/>
      <c r="CC238" s="368"/>
      <c r="CD238" s="316"/>
      <c r="CE238" s="316"/>
      <c r="CF238" s="369"/>
      <c r="CG238" s="374"/>
      <c r="CH238" s="851"/>
      <c r="CI238" s="852"/>
      <c r="CJ238" s="852"/>
      <c r="CK238" s="853"/>
      <c r="CL238" s="851"/>
      <c r="CM238" s="852"/>
      <c r="CN238" s="852"/>
      <c r="CO238" s="853"/>
      <c r="CP238" s="854" t="e">
        <f t="shared" si="23"/>
        <v>#DIV/0!</v>
      </c>
      <c r="CQ238" s="852"/>
      <c r="CR238" s="852"/>
      <c r="CS238" s="852"/>
      <c r="CT238" s="368"/>
      <c r="CU238" s="316"/>
      <c r="CV238" s="316"/>
      <c r="CW238" s="369"/>
      <c r="CX238" s="374"/>
      <c r="CY238" s="328"/>
      <c r="CZ238" s="221"/>
      <c r="DA238" s="221"/>
      <c r="DB238" s="221"/>
      <c r="DC238" s="221"/>
      <c r="DD238" s="221"/>
      <c r="DE238" s="221"/>
      <c r="DF238" s="221"/>
      <c r="DG238" s="221"/>
      <c r="DH238" s="221"/>
      <c r="DI238" s="221"/>
      <c r="DJ238" s="221"/>
      <c r="DK238" s="221"/>
      <c r="DL238" s="221"/>
      <c r="DM238" s="221"/>
      <c r="DN238" s="257"/>
      <c r="DO238" s="374"/>
      <c r="DP238" s="851"/>
      <c r="DQ238" s="852"/>
      <c r="DR238" s="852"/>
      <c r="DS238" s="853"/>
      <c r="DT238" s="851"/>
      <c r="DU238" s="852"/>
      <c r="DV238" s="852"/>
      <c r="DW238" s="853"/>
      <c r="DX238" s="854" t="e">
        <f t="shared" si="24"/>
        <v>#DIV/0!</v>
      </c>
      <c r="DY238" s="852"/>
      <c r="DZ238" s="852"/>
      <c r="EA238" s="852"/>
      <c r="EB238" s="368"/>
      <c r="EC238" s="316"/>
      <c r="ED238" s="316"/>
      <c r="EE238" s="369"/>
      <c r="EF238" s="374"/>
      <c r="EG238" s="851"/>
      <c r="EH238" s="852"/>
      <c r="EI238" s="852"/>
      <c r="EJ238" s="853"/>
      <c r="EK238" s="851"/>
      <c r="EL238" s="852"/>
      <c r="EM238" s="852"/>
      <c r="EN238" s="853"/>
      <c r="EO238" s="854" t="e">
        <f t="shared" si="25"/>
        <v>#DIV/0!</v>
      </c>
      <c r="EP238" s="852"/>
      <c r="EQ238" s="852"/>
      <c r="ER238" s="852"/>
      <c r="ES238" s="368"/>
      <c r="ET238" s="316"/>
      <c r="EU238" s="316"/>
      <c r="EV238" s="369"/>
      <c r="EW238" s="374"/>
    </row>
    <row r="239" spans="1:153" s="124" customFormat="1" ht="12.75" customHeight="1" thickBot="1" x14ac:dyDescent="0.25">
      <c r="A239" s="328"/>
      <c r="B239" s="221"/>
      <c r="C239" s="221"/>
      <c r="D239" s="221"/>
      <c r="E239" s="221"/>
      <c r="F239" s="221"/>
      <c r="G239" s="221"/>
      <c r="H239" s="221"/>
      <c r="I239" s="221"/>
      <c r="J239" s="221"/>
      <c r="K239" s="221"/>
      <c r="L239" s="221"/>
      <c r="M239" s="221"/>
      <c r="N239" s="221"/>
      <c r="O239" s="221"/>
      <c r="P239" s="257"/>
      <c r="Q239" s="374"/>
      <c r="R239" s="851"/>
      <c r="S239" s="852"/>
      <c r="T239" s="852"/>
      <c r="U239" s="853"/>
      <c r="V239" s="851"/>
      <c r="W239" s="852"/>
      <c r="X239" s="852"/>
      <c r="Y239" s="853"/>
      <c r="Z239" s="854">
        <f t="shared" si="0"/>
        <v>0</v>
      </c>
      <c r="AA239" s="852"/>
      <c r="AB239" s="852"/>
      <c r="AC239" s="853"/>
      <c r="AD239" s="365"/>
      <c r="AE239" s="317"/>
      <c r="AF239" s="317"/>
      <c r="AG239" s="347"/>
      <c r="AH239" s="374"/>
      <c r="AI239" s="851"/>
      <c r="AJ239" s="852"/>
      <c r="AK239" s="852"/>
      <c r="AL239" s="853"/>
      <c r="AM239" s="851"/>
      <c r="AN239" s="852"/>
      <c r="AO239" s="852"/>
      <c r="AP239" s="853"/>
      <c r="AQ239" s="854">
        <f t="shared" si="21"/>
        <v>0</v>
      </c>
      <c r="AR239" s="852"/>
      <c r="AS239" s="852"/>
      <c r="AT239" s="853"/>
      <c r="AU239" s="365"/>
      <c r="AV239" s="317"/>
      <c r="AW239" s="317"/>
      <c r="AX239" s="347"/>
      <c r="AY239" s="374"/>
      <c r="AZ239" s="328"/>
      <c r="BA239" s="221"/>
      <c r="BB239" s="221"/>
      <c r="BC239" s="221"/>
      <c r="BD239" s="221"/>
      <c r="BE239" s="221"/>
      <c r="BF239" s="221"/>
      <c r="BG239" s="221"/>
      <c r="BH239" s="221"/>
      <c r="BI239" s="221"/>
      <c r="BJ239" s="221"/>
      <c r="BK239" s="221"/>
      <c r="BL239" s="221"/>
      <c r="BM239" s="221"/>
      <c r="BN239" s="221"/>
      <c r="BO239" s="257"/>
      <c r="BP239" s="374"/>
      <c r="BQ239" s="851"/>
      <c r="BR239" s="852"/>
      <c r="BS239" s="852"/>
      <c r="BT239" s="853"/>
      <c r="BU239" s="851"/>
      <c r="BV239" s="852"/>
      <c r="BW239" s="852"/>
      <c r="BX239" s="853"/>
      <c r="BY239" s="854" t="e">
        <f t="shared" si="22"/>
        <v>#DIV/0!</v>
      </c>
      <c r="BZ239" s="852"/>
      <c r="CA239" s="852"/>
      <c r="CB239" s="852"/>
      <c r="CC239" s="368"/>
      <c r="CD239" s="316"/>
      <c r="CE239" s="316"/>
      <c r="CF239" s="369"/>
      <c r="CG239" s="374"/>
      <c r="CH239" s="851"/>
      <c r="CI239" s="852"/>
      <c r="CJ239" s="852"/>
      <c r="CK239" s="853"/>
      <c r="CL239" s="851"/>
      <c r="CM239" s="852"/>
      <c r="CN239" s="852"/>
      <c r="CO239" s="853"/>
      <c r="CP239" s="854" t="e">
        <f t="shared" si="23"/>
        <v>#DIV/0!</v>
      </c>
      <c r="CQ239" s="852"/>
      <c r="CR239" s="852"/>
      <c r="CS239" s="852"/>
      <c r="CT239" s="368"/>
      <c r="CU239" s="316"/>
      <c r="CV239" s="316"/>
      <c r="CW239" s="369"/>
      <c r="CX239" s="374"/>
      <c r="CY239" s="328"/>
      <c r="CZ239" s="221"/>
      <c r="DA239" s="221"/>
      <c r="DB239" s="221"/>
      <c r="DC239" s="221"/>
      <c r="DD239" s="221"/>
      <c r="DE239" s="221"/>
      <c r="DF239" s="221"/>
      <c r="DG239" s="221"/>
      <c r="DH239" s="221"/>
      <c r="DI239" s="221"/>
      <c r="DJ239" s="221"/>
      <c r="DK239" s="221"/>
      <c r="DL239" s="221"/>
      <c r="DM239" s="221"/>
      <c r="DN239" s="257"/>
      <c r="DO239" s="374"/>
      <c r="DP239" s="851"/>
      <c r="DQ239" s="852"/>
      <c r="DR239" s="852"/>
      <c r="DS239" s="853"/>
      <c r="DT239" s="851"/>
      <c r="DU239" s="852"/>
      <c r="DV239" s="852"/>
      <c r="DW239" s="853"/>
      <c r="DX239" s="854" t="e">
        <f t="shared" si="24"/>
        <v>#DIV/0!</v>
      </c>
      <c r="DY239" s="852"/>
      <c r="DZ239" s="852"/>
      <c r="EA239" s="852"/>
      <c r="EB239" s="368"/>
      <c r="EC239" s="316"/>
      <c r="ED239" s="316"/>
      <c r="EE239" s="369"/>
      <c r="EF239" s="374"/>
      <c r="EG239" s="851"/>
      <c r="EH239" s="852"/>
      <c r="EI239" s="852"/>
      <c r="EJ239" s="853"/>
      <c r="EK239" s="851"/>
      <c r="EL239" s="852"/>
      <c r="EM239" s="852"/>
      <c r="EN239" s="853"/>
      <c r="EO239" s="854" t="e">
        <f t="shared" si="25"/>
        <v>#DIV/0!</v>
      </c>
      <c r="EP239" s="852"/>
      <c r="EQ239" s="852"/>
      <c r="ER239" s="852"/>
      <c r="ES239" s="368"/>
      <c r="ET239" s="316"/>
      <c r="EU239" s="316"/>
      <c r="EV239" s="369"/>
      <c r="EW239" s="374"/>
    </row>
    <row r="240" spans="1:153" s="124" customFormat="1" ht="12.75" customHeight="1" thickBot="1" x14ac:dyDescent="0.25">
      <c r="A240" s="328"/>
      <c r="B240" s="221"/>
      <c r="C240" s="221"/>
      <c r="D240" s="221"/>
      <c r="E240" s="221"/>
      <c r="F240" s="221"/>
      <c r="G240" s="221"/>
      <c r="H240" s="221"/>
      <c r="I240" s="221"/>
      <c r="J240" s="221"/>
      <c r="K240" s="221"/>
      <c r="L240" s="221"/>
      <c r="M240" s="221"/>
      <c r="N240" s="221"/>
      <c r="O240" s="221"/>
      <c r="P240" s="257"/>
      <c r="Q240" s="374"/>
      <c r="R240" s="851"/>
      <c r="S240" s="852"/>
      <c r="T240" s="852"/>
      <c r="U240" s="853"/>
      <c r="V240" s="851"/>
      <c r="W240" s="852"/>
      <c r="X240" s="852"/>
      <c r="Y240" s="853"/>
      <c r="Z240" s="854">
        <f t="shared" si="0"/>
        <v>0</v>
      </c>
      <c r="AA240" s="852"/>
      <c r="AB240" s="852"/>
      <c r="AC240" s="853"/>
      <c r="AD240" s="365"/>
      <c r="AE240" s="317"/>
      <c r="AF240" s="317"/>
      <c r="AG240" s="347"/>
      <c r="AH240" s="374"/>
      <c r="AI240" s="851"/>
      <c r="AJ240" s="852"/>
      <c r="AK240" s="852"/>
      <c r="AL240" s="853"/>
      <c r="AM240" s="851"/>
      <c r="AN240" s="852"/>
      <c r="AO240" s="852"/>
      <c r="AP240" s="853"/>
      <c r="AQ240" s="854">
        <f t="shared" si="21"/>
        <v>0</v>
      </c>
      <c r="AR240" s="852"/>
      <c r="AS240" s="852"/>
      <c r="AT240" s="853"/>
      <c r="AU240" s="365"/>
      <c r="AV240" s="317"/>
      <c r="AW240" s="317"/>
      <c r="AX240" s="347"/>
      <c r="AY240" s="374"/>
      <c r="AZ240" s="328"/>
      <c r="BA240" s="221"/>
      <c r="BB240" s="221"/>
      <c r="BC240" s="221"/>
      <c r="BD240" s="221"/>
      <c r="BE240" s="221"/>
      <c r="BF240" s="221"/>
      <c r="BG240" s="221"/>
      <c r="BH240" s="221"/>
      <c r="BI240" s="221"/>
      <c r="BJ240" s="221"/>
      <c r="BK240" s="221"/>
      <c r="BL240" s="221"/>
      <c r="BM240" s="221"/>
      <c r="BN240" s="221"/>
      <c r="BO240" s="257"/>
      <c r="BP240" s="374"/>
      <c r="BQ240" s="851"/>
      <c r="BR240" s="852"/>
      <c r="BS240" s="852"/>
      <c r="BT240" s="853"/>
      <c r="BU240" s="851"/>
      <c r="BV240" s="852"/>
      <c r="BW240" s="852"/>
      <c r="BX240" s="853"/>
      <c r="BY240" s="854" t="e">
        <f t="shared" si="22"/>
        <v>#DIV/0!</v>
      </c>
      <c r="BZ240" s="852"/>
      <c r="CA240" s="852"/>
      <c r="CB240" s="852"/>
      <c r="CC240" s="368"/>
      <c r="CD240" s="316"/>
      <c r="CE240" s="316"/>
      <c r="CF240" s="369"/>
      <c r="CG240" s="374"/>
      <c r="CH240" s="851"/>
      <c r="CI240" s="852"/>
      <c r="CJ240" s="852"/>
      <c r="CK240" s="853"/>
      <c r="CL240" s="851"/>
      <c r="CM240" s="852"/>
      <c r="CN240" s="852"/>
      <c r="CO240" s="853"/>
      <c r="CP240" s="854" t="e">
        <f t="shared" si="23"/>
        <v>#DIV/0!</v>
      </c>
      <c r="CQ240" s="852"/>
      <c r="CR240" s="852"/>
      <c r="CS240" s="852"/>
      <c r="CT240" s="368"/>
      <c r="CU240" s="316"/>
      <c r="CV240" s="316"/>
      <c r="CW240" s="369"/>
      <c r="CX240" s="374"/>
      <c r="CY240" s="328"/>
      <c r="CZ240" s="221"/>
      <c r="DA240" s="221"/>
      <c r="DB240" s="221"/>
      <c r="DC240" s="221"/>
      <c r="DD240" s="221"/>
      <c r="DE240" s="221"/>
      <c r="DF240" s="221"/>
      <c r="DG240" s="221"/>
      <c r="DH240" s="221"/>
      <c r="DI240" s="221"/>
      <c r="DJ240" s="221"/>
      <c r="DK240" s="221"/>
      <c r="DL240" s="221"/>
      <c r="DM240" s="221"/>
      <c r="DN240" s="257"/>
      <c r="DO240" s="374"/>
      <c r="DP240" s="851"/>
      <c r="DQ240" s="852"/>
      <c r="DR240" s="852"/>
      <c r="DS240" s="853"/>
      <c r="DT240" s="851"/>
      <c r="DU240" s="852"/>
      <c r="DV240" s="852"/>
      <c r="DW240" s="853"/>
      <c r="DX240" s="854" t="e">
        <f t="shared" si="24"/>
        <v>#DIV/0!</v>
      </c>
      <c r="DY240" s="852"/>
      <c r="DZ240" s="852"/>
      <c r="EA240" s="852"/>
      <c r="EB240" s="368"/>
      <c r="EC240" s="316"/>
      <c r="ED240" s="316"/>
      <c r="EE240" s="369"/>
      <c r="EF240" s="374"/>
      <c r="EG240" s="851"/>
      <c r="EH240" s="852"/>
      <c r="EI240" s="852"/>
      <c r="EJ240" s="853"/>
      <c r="EK240" s="851"/>
      <c r="EL240" s="852"/>
      <c r="EM240" s="852"/>
      <c r="EN240" s="853"/>
      <c r="EO240" s="854" t="e">
        <f t="shared" si="25"/>
        <v>#DIV/0!</v>
      </c>
      <c r="EP240" s="852"/>
      <c r="EQ240" s="852"/>
      <c r="ER240" s="852"/>
      <c r="ES240" s="368"/>
      <c r="ET240" s="316"/>
      <c r="EU240" s="316"/>
      <c r="EV240" s="369"/>
      <c r="EW240" s="374"/>
    </row>
    <row r="241" spans="1:153" s="124" customFormat="1" ht="12.75" customHeight="1" thickBot="1" x14ac:dyDescent="0.25">
      <c r="A241" s="328"/>
      <c r="B241" s="221"/>
      <c r="C241" s="221"/>
      <c r="D241" s="221"/>
      <c r="E241" s="221"/>
      <c r="F241" s="221"/>
      <c r="G241" s="221"/>
      <c r="H241" s="221"/>
      <c r="I241" s="221"/>
      <c r="J241" s="221"/>
      <c r="K241" s="221"/>
      <c r="L241" s="221"/>
      <c r="M241" s="221"/>
      <c r="N241" s="221"/>
      <c r="O241" s="221"/>
      <c r="P241" s="257"/>
      <c r="Q241" s="374"/>
      <c r="R241" s="851"/>
      <c r="S241" s="852"/>
      <c r="T241" s="852"/>
      <c r="U241" s="853"/>
      <c r="V241" s="851"/>
      <c r="W241" s="852"/>
      <c r="X241" s="852"/>
      <c r="Y241" s="853"/>
      <c r="Z241" s="854">
        <f t="shared" si="0"/>
        <v>0</v>
      </c>
      <c r="AA241" s="852"/>
      <c r="AB241" s="852"/>
      <c r="AC241" s="853"/>
      <c r="AD241" s="365"/>
      <c r="AE241" s="317"/>
      <c r="AF241" s="317"/>
      <c r="AG241" s="347"/>
      <c r="AH241" s="374"/>
      <c r="AI241" s="851"/>
      <c r="AJ241" s="852"/>
      <c r="AK241" s="852"/>
      <c r="AL241" s="853"/>
      <c r="AM241" s="851"/>
      <c r="AN241" s="852"/>
      <c r="AO241" s="852"/>
      <c r="AP241" s="853"/>
      <c r="AQ241" s="854">
        <f t="shared" si="21"/>
        <v>0</v>
      </c>
      <c r="AR241" s="852"/>
      <c r="AS241" s="852"/>
      <c r="AT241" s="853"/>
      <c r="AU241" s="365"/>
      <c r="AV241" s="317"/>
      <c r="AW241" s="317"/>
      <c r="AX241" s="347"/>
      <c r="AY241" s="374"/>
      <c r="AZ241" s="328"/>
      <c r="BA241" s="221"/>
      <c r="BB241" s="221"/>
      <c r="BC241" s="221"/>
      <c r="BD241" s="221"/>
      <c r="BE241" s="221"/>
      <c r="BF241" s="221"/>
      <c r="BG241" s="221"/>
      <c r="BH241" s="221"/>
      <c r="BI241" s="221"/>
      <c r="BJ241" s="221"/>
      <c r="BK241" s="221"/>
      <c r="BL241" s="221"/>
      <c r="BM241" s="221"/>
      <c r="BN241" s="221"/>
      <c r="BO241" s="257"/>
      <c r="BP241" s="374"/>
      <c r="BQ241" s="851"/>
      <c r="BR241" s="852"/>
      <c r="BS241" s="852"/>
      <c r="BT241" s="853"/>
      <c r="BU241" s="851"/>
      <c r="BV241" s="852"/>
      <c r="BW241" s="852"/>
      <c r="BX241" s="853"/>
      <c r="BY241" s="854" t="e">
        <f t="shared" si="22"/>
        <v>#DIV/0!</v>
      </c>
      <c r="BZ241" s="852"/>
      <c r="CA241" s="852"/>
      <c r="CB241" s="852"/>
      <c r="CC241" s="368"/>
      <c r="CD241" s="316"/>
      <c r="CE241" s="316"/>
      <c r="CF241" s="369"/>
      <c r="CG241" s="374"/>
      <c r="CH241" s="851"/>
      <c r="CI241" s="852"/>
      <c r="CJ241" s="852"/>
      <c r="CK241" s="853"/>
      <c r="CL241" s="851"/>
      <c r="CM241" s="852"/>
      <c r="CN241" s="852"/>
      <c r="CO241" s="853"/>
      <c r="CP241" s="854" t="e">
        <f t="shared" si="23"/>
        <v>#DIV/0!</v>
      </c>
      <c r="CQ241" s="852"/>
      <c r="CR241" s="852"/>
      <c r="CS241" s="852"/>
      <c r="CT241" s="368"/>
      <c r="CU241" s="316"/>
      <c r="CV241" s="316"/>
      <c r="CW241" s="369"/>
      <c r="CX241" s="374"/>
      <c r="CY241" s="328"/>
      <c r="CZ241" s="221"/>
      <c r="DA241" s="221"/>
      <c r="DB241" s="221"/>
      <c r="DC241" s="221"/>
      <c r="DD241" s="221"/>
      <c r="DE241" s="221"/>
      <c r="DF241" s="221"/>
      <c r="DG241" s="221"/>
      <c r="DH241" s="221"/>
      <c r="DI241" s="221"/>
      <c r="DJ241" s="221"/>
      <c r="DK241" s="221"/>
      <c r="DL241" s="221"/>
      <c r="DM241" s="221"/>
      <c r="DN241" s="257"/>
      <c r="DO241" s="374"/>
      <c r="DP241" s="851"/>
      <c r="DQ241" s="852"/>
      <c r="DR241" s="852"/>
      <c r="DS241" s="853"/>
      <c r="DT241" s="851"/>
      <c r="DU241" s="852"/>
      <c r="DV241" s="852"/>
      <c r="DW241" s="853"/>
      <c r="DX241" s="854" t="e">
        <f t="shared" si="24"/>
        <v>#DIV/0!</v>
      </c>
      <c r="DY241" s="852"/>
      <c r="DZ241" s="852"/>
      <c r="EA241" s="852"/>
      <c r="EB241" s="368"/>
      <c r="EC241" s="316"/>
      <c r="ED241" s="316"/>
      <c r="EE241" s="369"/>
      <c r="EF241" s="374"/>
      <c r="EG241" s="851"/>
      <c r="EH241" s="852"/>
      <c r="EI241" s="852"/>
      <c r="EJ241" s="853"/>
      <c r="EK241" s="851"/>
      <c r="EL241" s="852"/>
      <c r="EM241" s="852"/>
      <c r="EN241" s="853"/>
      <c r="EO241" s="854" t="e">
        <f t="shared" si="25"/>
        <v>#DIV/0!</v>
      </c>
      <c r="EP241" s="852"/>
      <c r="EQ241" s="852"/>
      <c r="ER241" s="852"/>
      <c r="ES241" s="368"/>
      <c r="ET241" s="316"/>
      <c r="EU241" s="316"/>
      <c r="EV241" s="369"/>
      <c r="EW241" s="374"/>
    </row>
    <row r="242" spans="1:153" s="124" customFormat="1" ht="12.75" customHeight="1" thickBot="1" x14ac:dyDescent="0.25">
      <c r="A242" s="328"/>
      <c r="B242" s="221"/>
      <c r="C242" s="221"/>
      <c r="D242" s="221"/>
      <c r="E242" s="221"/>
      <c r="F242" s="221"/>
      <c r="G242" s="221"/>
      <c r="H242" s="221"/>
      <c r="I242" s="221"/>
      <c r="J242" s="221"/>
      <c r="K242" s="221"/>
      <c r="L242" s="221"/>
      <c r="M242" s="221"/>
      <c r="N242" s="221"/>
      <c r="O242" s="221"/>
      <c r="P242" s="257"/>
      <c r="Q242" s="374"/>
      <c r="R242" s="851"/>
      <c r="S242" s="852"/>
      <c r="T242" s="852"/>
      <c r="U242" s="853"/>
      <c r="V242" s="851"/>
      <c r="W242" s="852"/>
      <c r="X242" s="852"/>
      <c r="Y242" s="853"/>
      <c r="Z242" s="854">
        <f t="shared" si="0"/>
        <v>0</v>
      </c>
      <c r="AA242" s="852"/>
      <c r="AB242" s="852"/>
      <c r="AC242" s="853"/>
      <c r="AD242" s="365"/>
      <c r="AE242" s="317"/>
      <c r="AF242" s="317"/>
      <c r="AG242" s="347"/>
      <c r="AH242" s="374"/>
      <c r="AI242" s="851"/>
      <c r="AJ242" s="852"/>
      <c r="AK242" s="852"/>
      <c r="AL242" s="853"/>
      <c r="AM242" s="851"/>
      <c r="AN242" s="852"/>
      <c r="AO242" s="852"/>
      <c r="AP242" s="853"/>
      <c r="AQ242" s="854">
        <f t="shared" si="21"/>
        <v>0</v>
      </c>
      <c r="AR242" s="852"/>
      <c r="AS242" s="852"/>
      <c r="AT242" s="853"/>
      <c r="AU242" s="365"/>
      <c r="AV242" s="317"/>
      <c r="AW242" s="317"/>
      <c r="AX242" s="347"/>
      <c r="AY242" s="374"/>
      <c r="AZ242" s="328"/>
      <c r="BA242" s="221"/>
      <c r="BB242" s="221"/>
      <c r="BC242" s="221"/>
      <c r="BD242" s="221"/>
      <c r="BE242" s="221"/>
      <c r="BF242" s="221"/>
      <c r="BG242" s="221"/>
      <c r="BH242" s="221"/>
      <c r="BI242" s="221"/>
      <c r="BJ242" s="221"/>
      <c r="BK242" s="221"/>
      <c r="BL242" s="221"/>
      <c r="BM242" s="221"/>
      <c r="BN242" s="221"/>
      <c r="BO242" s="257"/>
      <c r="BP242" s="374"/>
      <c r="BQ242" s="851"/>
      <c r="BR242" s="852"/>
      <c r="BS242" s="852"/>
      <c r="BT242" s="853"/>
      <c r="BU242" s="851"/>
      <c r="BV242" s="852"/>
      <c r="BW242" s="852"/>
      <c r="BX242" s="853"/>
      <c r="BY242" s="854" t="e">
        <f t="shared" si="22"/>
        <v>#DIV/0!</v>
      </c>
      <c r="BZ242" s="852"/>
      <c r="CA242" s="852"/>
      <c r="CB242" s="852"/>
      <c r="CC242" s="368"/>
      <c r="CD242" s="316"/>
      <c r="CE242" s="316"/>
      <c r="CF242" s="369"/>
      <c r="CG242" s="374"/>
      <c r="CH242" s="851"/>
      <c r="CI242" s="852"/>
      <c r="CJ242" s="852"/>
      <c r="CK242" s="853"/>
      <c r="CL242" s="851"/>
      <c r="CM242" s="852"/>
      <c r="CN242" s="852"/>
      <c r="CO242" s="853"/>
      <c r="CP242" s="854" t="e">
        <f t="shared" si="23"/>
        <v>#DIV/0!</v>
      </c>
      <c r="CQ242" s="852"/>
      <c r="CR242" s="852"/>
      <c r="CS242" s="852"/>
      <c r="CT242" s="368"/>
      <c r="CU242" s="316"/>
      <c r="CV242" s="316"/>
      <c r="CW242" s="369"/>
      <c r="CX242" s="374"/>
      <c r="CY242" s="328"/>
      <c r="CZ242" s="221"/>
      <c r="DA242" s="221"/>
      <c r="DB242" s="221"/>
      <c r="DC242" s="221"/>
      <c r="DD242" s="221"/>
      <c r="DE242" s="221"/>
      <c r="DF242" s="221"/>
      <c r="DG242" s="221"/>
      <c r="DH242" s="221"/>
      <c r="DI242" s="221"/>
      <c r="DJ242" s="221"/>
      <c r="DK242" s="221"/>
      <c r="DL242" s="221"/>
      <c r="DM242" s="221"/>
      <c r="DN242" s="257"/>
      <c r="DO242" s="374"/>
      <c r="DP242" s="851"/>
      <c r="DQ242" s="852"/>
      <c r="DR242" s="852"/>
      <c r="DS242" s="853"/>
      <c r="DT242" s="851"/>
      <c r="DU242" s="852"/>
      <c r="DV242" s="852"/>
      <c r="DW242" s="853"/>
      <c r="DX242" s="854" t="e">
        <f t="shared" si="24"/>
        <v>#DIV/0!</v>
      </c>
      <c r="DY242" s="852"/>
      <c r="DZ242" s="852"/>
      <c r="EA242" s="852"/>
      <c r="EB242" s="368"/>
      <c r="EC242" s="316"/>
      <c r="ED242" s="316"/>
      <c r="EE242" s="369"/>
      <c r="EF242" s="374"/>
      <c r="EG242" s="851"/>
      <c r="EH242" s="852"/>
      <c r="EI242" s="852"/>
      <c r="EJ242" s="853"/>
      <c r="EK242" s="851"/>
      <c r="EL242" s="852"/>
      <c r="EM242" s="852"/>
      <c r="EN242" s="853"/>
      <c r="EO242" s="854" t="e">
        <f t="shared" si="25"/>
        <v>#DIV/0!</v>
      </c>
      <c r="EP242" s="852"/>
      <c r="EQ242" s="852"/>
      <c r="ER242" s="852"/>
      <c r="ES242" s="368"/>
      <c r="ET242" s="316"/>
      <c r="EU242" s="316"/>
      <c r="EV242" s="369"/>
      <c r="EW242" s="374"/>
    </row>
    <row r="243" spans="1:153" s="124" customFormat="1" ht="12.75" customHeight="1" thickBot="1" x14ac:dyDescent="0.25">
      <c r="A243" s="328"/>
      <c r="B243" s="221"/>
      <c r="C243" s="221"/>
      <c r="D243" s="221"/>
      <c r="E243" s="221"/>
      <c r="F243" s="221"/>
      <c r="G243" s="221"/>
      <c r="H243" s="221"/>
      <c r="I243" s="221"/>
      <c r="J243" s="221"/>
      <c r="K243" s="221"/>
      <c r="L243" s="221"/>
      <c r="M243" s="221"/>
      <c r="N243" s="221"/>
      <c r="O243" s="221"/>
      <c r="P243" s="257"/>
      <c r="Q243" s="374"/>
      <c r="R243" s="851"/>
      <c r="S243" s="852"/>
      <c r="T243" s="852"/>
      <c r="U243" s="853"/>
      <c r="V243" s="851"/>
      <c r="W243" s="852"/>
      <c r="X243" s="852"/>
      <c r="Y243" s="853"/>
      <c r="Z243" s="854">
        <f t="shared" si="0"/>
        <v>0</v>
      </c>
      <c r="AA243" s="852"/>
      <c r="AB243" s="852"/>
      <c r="AC243" s="853"/>
      <c r="AD243" s="365"/>
      <c r="AE243" s="317"/>
      <c r="AF243" s="317"/>
      <c r="AG243" s="347"/>
      <c r="AH243" s="374"/>
      <c r="AI243" s="851"/>
      <c r="AJ243" s="852"/>
      <c r="AK243" s="852"/>
      <c r="AL243" s="853"/>
      <c r="AM243" s="851"/>
      <c r="AN243" s="852"/>
      <c r="AO243" s="852"/>
      <c r="AP243" s="853"/>
      <c r="AQ243" s="854">
        <f t="shared" si="21"/>
        <v>0</v>
      </c>
      <c r="AR243" s="852"/>
      <c r="AS243" s="852"/>
      <c r="AT243" s="853"/>
      <c r="AU243" s="365"/>
      <c r="AV243" s="317"/>
      <c r="AW243" s="317"/>
      <c r="AX243" s="347"/>
      <c r="AY243" s="374"/>
      <c r="AZ243" s="328"/>
      <c r="BA243" s="221"/>
      <c r="BB243" s="221"/>
      <c r="BC243" s="221"/>
      <c r="BD243" s="221"/>
      <c r="BE243" s="221"/>
      <c r="BF243" s="221"/>
      <c r="BG243" s="221"/>
      <c r="BH243" s="221"/>
      <c r="BI243" s="221"/>
      <c r="BJ243" s="221"/>
      <c r="BK243" s="221"/>
      <c r="BL243" s="221"/>
      <c r="BM243" s="221"/>
      <c r="BN243" s="221"/>
      <c r="BO243" s="257"/>
      <c r="BP243" s="374"/>
      <c r="BQ243" s="851"/>
      <c r="BR243" s="852"/>
      <c r="BS243" s="852"/>
      <c r="BT243" s="853"/>
      <c r="BU243" s="851"/>
      <c r="BV243" s="852"/>
      <c r="BW243" s="852"/>
      <c r="BX243" s="853"/>
      <c r="BY243" s="854" t="e">
        <f t="shared" si="22"/>
        <v>#DIV/0!</v>
      </c>
      <c r="BZ243" s="852"/>
      <c r="CA243" s="852"/>
      <c r="CB243" s="852"/>
      <c r="CC243" s="368"/>
      <c r="CD243" s="316"/>
      <c r="CE243" s="316"/>
      <c r="CF243" s="369"/>
      <c r="CG243" s="374"/>
      <c r="CH243" s="851"/>
      <c r="CI243" s="852"/>
      <c r="CJ243" s="852"/>
      <c r="CK243" s="853"/>
      <c r="CL243" s="851"/>
      <c r="CM243" s="852"/>
      <c r="CN243" s="852"/>
      <c r="CO243" s="853"/>
      <c r="CP243" s="854" t="e">
        <f t="shared" si="23"/>
        <v>#DIV/0!</v>
      </c>
      <c r="CQ243" s="852"/>
      <c r="CR243" s="852"/>
      <c r="CS243" s="852"/>
      <c r="CT243" s="368"/>
      <c r="CU243" s="316"/>
      <c r="CV243" s="316"/>
      <c r="CW243" s="369"/>
      <c r="CX243" s="374"/>
      <c r="CY243" s="328"/>
      <c r="CZ243" s="221"/>
      <c r="DA243" s="221"/>
      <c r="DB243" s="221"/>
      <c r="DC243" s="221"/>
      <c r="DD243" s="221"/>
      <c r="DE243" s="221"/>
      <c r="DF243" s="221"/>
      <c r="DG243" s="221"/>
      <c r="DH243" s="221"/>
      <c r="DI243" s="221"/>
      <c r="DJ243" s="221"/>
      <c r="DK243" s="221"/>
      <c r="DL243" s="221"/>
      <c r="DM243" s="221"/>
      <c r="DN243" s="257"/>
      <c r="DO243" s="374"/>
      <c r="DP243" s="851"/>
      <c r="DQ243" s="852"/>
      <c r="DR243" s="852"/>
      <c r="DS243" s="853"/>
      <c r="DT243" s="851"/>
      <c r="DU243" s="852"/>
      <c r="DV243" s="852"/>
      <c r="DW243" s="853"/>
      <c r="DX243" s="854" t="e">
        <f t="shared" si="24"/>
        <v>#DIV/0!</v>
      </c>
      <c r="DY243" s="852"/>
      <c r="DZ243" s="852"/>
      <c r="EA243" s="852"/>
      <c r="EB243" s="368"/>
      <c r="EC243" s="316"/>
      <c r="ED243" s="316"/>
      <c r="EE243" s="369"/>
      <c r="EF243" s="374"/>
      <c r="EG243" s="851"/>
      <c r="EH243" s="852"/>
      <c r="EI243" s="852"/>
      <c r="EJ243" s="853"/>
      <c r="EK243" s="851"/>
      <c r="EL243" s="852"/>
      <c r="EM243" s="852"/>
      <c r="EN243" s="853"/>
      <c r="EO243" s="854" t="e">
        <f t="shared" si="25"/>
        <v>#DIV/0!</v>
      </c>
      <c r="EP243" s="852"/>
      <c r="EQ243" s="852"/>
      <c r="ER243" s="852"/>
      <c r="ES243" s="368"/>
      <c r="ET243" s="316"/>
      <c r="EU243" s="316"/>
      <c r="EV243" s="369"/>
      <c r="EW243" s="374"/>
    </row>
    <row r="244" spans="1:153" s="124" customFormat="1" ht="12.75" customHeight="1" thickBot="1" x14ac:dyDescent="0.25">
      <c r="A244" s="328"/>
      <c r="B244" s="221"/>
      <c r="C244" s="221"/>
      <c r="D244" s="221"/>
      <c r="E244" s="221"/>
      <c r="F244" s="221"/>
      <c r="G244" s="221"/>
      <c r="H244" s="221"/>
      <c r="I244" s="221"/>
      <c r="J244" s="221"/>
      <c r="K244" s="221"/>
      <c r="L244" s="221"/>
      <c r="M244" s="221"/>
      <c r="N244" s="221"/>
      <c r="O244" s="221"/>
      <c r="P244" s="257"/>
      <c r="Q244" s="374"/>
      <c r="R244" s="851"/>
      <c r="S244" s="852"/>
      <c r="T244" s="852"/>
      <c r="U244" s="853"/>
      <c r="V244" s="851"/>
      <c r="W244" s="852"/>
      <c r="X244" s="852"/>
      <c r="Y244" s="853"/>
      <c r="Z244" s="854">
        <f t="shared" si="0"/>
        <v>0</v>
      </c>
      <c r="AA244" s="852"/>
      <c r="AB244" s="852"/>
      <c r="AC244" s="853"/>
      <c r="AD244" s="365"/>
      <c r="AE244" s="317"/>
      <c r="AF244" s="317"/>
      <c r="AG244" s="347"/>
      <c r="AH244" s="374"/>
      <c r="AI244" s="851"/>
      <c r="AJ244" s="852"/>
      <c r="AK244" s="852"/>
      <c r="AL244" s="853"/>
      <c r="AM244" s="851"/>
      <c r="AN244" s="852"/>
      <c r="AO244" s="852"/>
      <c r="AP244" s="853"/>
      <c r="AQ244" s="854">
        <f t="shared" si="21"/>
        <v>0</v>
      </c>
      <c r="AR244" s="852"/>
      <c r="AS244" s="852"/>
      <c r="AT244" s="853"/>
      <c r="AU244" s="365"/>
      <c r="AV244" s="317"/>
      <c r="AW244" s="317"/>
      <c r="AX244" s="347"/>
      <c r="AY244" s="374"/>
      <c r="AZ244" s="328"/>
      <c r="BA244" s="221"/>
      <c r="BB244" s="221"/>
      <c r="BC244" s="221"/>
      <c r="BD244" s="221"/>
      <c r="BE244" s="221"/>
      <c r="BF244" s="221"/>
      <c r="BG244" s="221"/>
      <c r="BH244" s="221"/>
      <c r="BI244" s="221"/>
      <c r="BJ244" s="221"/>
      <c r="BK244" s="221"/>
      <c r="BL244" s="221"/>
      <c r="BM244" s="221"/>
      <c r="BN244" s="221"/>
      <c r="BO244" s="257"/>
      <c r="BP244" s="374"/>
      <c r="BQ244" s="851"/>
      <c r="BR244" s="852"/>
      <c r="BS244" s="852"/>
      <c r="BT244" s="853"/>
      <c r="BU244" s="851"/>
      <c r="BV244" s="852"/>
      <c r="BW244" s="852"/>
      <c r="BX244" s="853"/>
      <c r="BY244" s="854" t="e">
        <f t="shared" si="22"/>
        <v>#DIV/0!</v>
      </c>
      <c r="BZ244" s="852"/>
      <c r="CA244" s="852"/>
      <c r="CB244" s="852"/>
      <c r="CC244" s="368"/>
      <c r="CD244" s="316"/>
      <c r="CE244" s="316"/>
      <c r="CF244" s="369"/>
      <c r="CG244" s="374"/>
      <c r="CH244" s="851"/>
      <c r="CI244" s="852"/>
      <c r="CJ244" s="852"/>
      <c r="CK244" s="853"/>
      <c r="CL244" s="851"/>
      <c r="CM244" s="852"/>
      <c r="CN244" s="852"/>
      <c r="CO244" s="853"/>
      <c r="CP244" s="854" t="e">
        <f t="shared" si="23"/>
        <v>#DIV/0!</v>
      </c>
      <c r="CQ244" s="852"/>
      <c r="CR244" s="852"/>
      <c r="CS244" s="852"/>
      <c r="CT244" s="368"/>
      <c r="CU244" s="316"/>
      <c r="CV244" s="316"/>
      <c r="CW244" s="369"/>
      <c r="CX244" s="374"/>
      <c r="CY244" s="328"/>
      <c r="CZ244" s="221"/>
      <c r="DA244" s="221"/>
      <c r="DB244" s="221"/>
      <c r="DC244" s="221"/>
      <c r="DD244" s="221"/>
      <c r="DE244" s="221"/>
      <c r="DF244" s="221"/>
      <c r="DG244" s="221"/>
      <c r="DH244" s="221"/>
      <c r="DI244" s="221"/>
      <c r="DJ244" s="221"/>
      <c r="DK244" s="221"/>
      <c r="DL244" s="221"/>
      <c r="DM244" s="221"/>
      <c r="DN244" s="257"/>
      <c r="DO244" s="374"/>
      <c r="DP244" s="851"/>
      <c r="DQ244" s="852"/>
      <c r="DR244" s="852"/>
      <c r="DS244" s="853"/>
      <c r="DT244" s="851"/>
      <c r="DU244" s="852"/>
      <c r="DV244" s="852"/>
      <c r="DW244" s="853"/>
      <c r="DX244" s="854" t="e">
        <f t="shared" si="24"/>
        <v>#DIV/0!</v>
      </c>
      <c r="DY244" s="852"/>
      <c r="DZ244" s="852"/>
      <c r="EA244" s="852"/>
      <c r="EB244" s="368"/>
      <c r="EC244" s="316"/>
      <c r="ED244" s="316"/>
      <c r="EE244" s="369"/>
      <c r="EF244" s="374"/>
      <c r="EG244" s="851"/>
      <c r="EH244" s="852"/>
      <c r="EI244" s="852"/>
      <c r="EJ244" s="853"/>
      <c r="EK244" s="851"/>
      <c r="EL244" s="852"/>
      <c r="EM244" s="852"/>
      <c r="EN244" s="853"/>
      <c r="EO244" s="854" t="e">
        <f t="shared" si="25"/>
        <v>#DIV/0!</v>
      </c>
      <c r="EP244" s="852"/>
      <c r="EQ244" s="852"/>
      <c r="ER244" s="852"/>
      <c r="ES244" s="368"/>
      <c r="ET244" s="316"/>
      <c r="EU244" s="316"/>
      <c r="EV244" s="369"/>
      <c r="EW244" s="374"/>
    </row>
    <row r="245" spans="1:153" s="124" customFormat="1" ht="12.75" customHeight="1" thickBot="1" x14ac:dyDescent="0.25">
      <c r="A245" s="328"/>
      <c r="B245" s="221"/>
      <c r="C245" s="221"/>
      <c r="D245" s="221"/>
      <c r="E245" s="221"/>
      <c r="F245" s="221"/>
      <c r="G245" s="221"/>
      <c r="H245" s="221"/>
      <c r="I245" s="221"/>
      <c r="J245" s="221"/>
      <c r="K245" s="221"/>
      <c r="L245" s="221"/>
      <c r="M245" s="221"/>
      <c r="N245" s="221"/>
      <c r="O245" s="221"/>
      <c r="P245" s="257"/>
      <c r="Q245" s="374"/>
      <c r="R245" s="851"/>
      <c r="S245" s="852"/>
      <c r="T245" s="852"/>
      <c r="U245" s="853"/>
      <c r="V245" s="851"/>
      <c r="W245" s="852"/>
      <c r="X245" s="852"/>
      <c r="Y245" s="853"/>
      <c r="Z245" s="854">
        <f t="shared" si="0"/>
        <v>0</v>
      </c>
      <c r="AA245" s="852"/>
      <c r="AB245" s="852"/>
      <c r="AC245" s="853"/>
      <c r="AD245" s="365"/>
      <c r="AE245" s="317"/>
      <c r="AF245" s="317"/>
      <c r="AG245" s="347"/>
      <c r="AH245" s="374"/>
      <c r="AI245" s="851"/>
      <c r="AJ245" s="852"/>
      <c r="AK245" s="852"/>
      <c r="AL245" s="853"/>
      <c r="AM245" s="851"/>
      <c r="AN245" s="852"/>
      <c r="AO245" s="852"/>
      <c r="AP245" s="853"/>
      <c r="AQ245" s="854">
        <f t="shared" si="21"/>
        <v>0</v>
      </c>
      <c r="AR245" s="852"/>
      <c r="AS245" s="852"/>
      <c r="AT245" s="853"/>
      <c r="AU245" s="365"/>
      <c r="AV245" s="317"/>
      <c r="AW245" s="317"/>
      <c r="AX245" s="347"/>
      <c r="AY245" s="374"/>
      <c r="AZ245" s="328"/>
      <c r="BA245" s="221"/>
      <c r="BB245" s="221"/>
      <c r="BC245" s="221"/>
      <c r="BD245" s="221"/>
      <c r="BE245" s="221"/>
      <c r="BF245" s="221"/>
      <c r="BG245" s="221"/>
      <c r="BH245" s="221"/>
      <c r="BI245" s="221"/>
      <c r="BJ245" s="221"/>
      <c r="BK245" s="221"/>
      <c r="BL245" s="221"/>
      <c r="BM245" s="221"/>
      <c r="BN245" s="221"/>
      <c r="BO245" s="257"/>
      <c r="BP245" s="374"/>
      <c r="BQ245" s="851"/>
      <c r="BR245" s="852"/>
      <c r="BS245" s="852"/>
      <c r="BT245" s="853"/>
      <c r="BU245" s="851"/>
      <c r="BV245" s="852"/>
      <c r="BW245" s="852"/>
      <c r="BX245" s="853"/>
      <c r="BY245" s="854" t="e">
        <f t="shared" si="22"/>
        <v>#DIV/0!</v>
      </c>
      <c r="BZ245" s="852"/>
      <c r="CA245" s="852"/>
      <c r="CB245" s="852"/>
      <c r="CC245" s="368"/>
      <c r="CD245" s="316"/>
      <c r="CE245" s="316"/>
      <c r="CF245" s="369"/>
      <c r="CG245" s="374"/>
      <c r="CH245" s="851"/>
      <c r="CI245" s="852"/>
      <c r="CJ245" s="852"/>
      <c r="CK245" s="853"/>
      <c r="CL245" s="851"/>
      <c r="CM245" s="852"/>
      <c r="CN245" s="852"/>
      <c r="CO245" s="853"/>
      <c r="CP245" s="854" t="e">
        <f t="shared" si="23"/>
        <v>#DIV/0!</v>
      </c>
      <c r="CQ245" s="852"/>
      <c r="CR245" s="852"/>
      <c r="CS245" s="852"/>
      <c r="CT245" s="368"/>
      <c r="CU245" s="316"/>
      <c r="CV245" s="316"/>
      <c r="CW245" s="369"/>
      <c r="CX245" s="374"/>
      <c r="CY245" s="328"/>
      <c r="CZ245" s="221"/>
      <c r="DA245" s="221"/>
      <c r="DB245" s="221"/>
      <c r="DC245" s="221"/>
      <c r="DD245" s="221"/>
      <c r="DE245" s="221"/>
      <c r="DF245" s="221"/>
      <c r="DG245" s="221"/>
      <c r="DH245" s="221"/>
      <c r="DI245" s="221"/>
      <c r="DJ245" s="221"/>
      <c r="DK245" s="221"/>
      <c r="DL245" s="221"/>
      <c r="DM245" s="221"/>
      <c r="DN245" s="257"/>
      <c r="DO245" s="374"/>
      <c r="DP245" s="851"/>
      <c r="DQ245" s="852"/>
      <c r="DR245" s="852"/>
      <c r="DS245" s="853"/>
      <c r="DT245" s="851"/>
      <c r="DU245" s="852"/>
      <c r="DV245" s="852"/>
      <c r="DW245" s="853"/>
      <c r="DX245" s="854" t="e">
        <f t="shared" si="24"/>
        <v>#DIV/0!</v>
      </c>
      <c r="DY245" s="852"/>
      <c r="DZ245" s="852"/>
      <c r="EA245" s="852"/>
      <c r="EB245" s="368"/>
      <c r="EC245" s="316"/>
      <c r="ED245" s="316"/>
      <c r="EE245" s="369"/>
      <c r="EF245" s="374"/>
      <c r="EG245" s="851"/>
      <c r="EH245" s="852"/>
      <c r="EI245" s="852"/>
      <c r="EJ245" s="853"/>
      <c r="EK245" s="851"/>
      <c r="EL245" s="852"/>
      <c r="EM245" s="852"/>
      <c r="EN245" s="853"/>
      <c r="EO245" s="854" t="e">
        <f t="shared" si="25"/>
        <v>#DIV/0!</v>
      </c>
      <c r="EP245" s="852"/>
      <c r="EQ245" s="852"/>
      <c r="ER245" s="852"/>
      <c r="ES245" s="368"/>
      <c r="ET245" s="316"/>
      <c r="EU245" s="316"/>
      <c r="EV245" s="369"/>
      <c r="EW245" s="374"/>
    </row>
    <row r="246" spans="1:153" s="124" customFormat="1" ht="12.75" customHeight="1" thickBot="1" x14ac:dyDescent="0.25">
      <c r="A246" s="328"/>
      <c r="B246" s="221"/>
      <c r="C246" s="221"/>
      <c r="D246" s="221"/>
      <c r="E246" s="221"/>
      <c r="F246" s="221"/>
      <c r="G246" s="221"/>
      <c r="H246" s="221"/>
      <c r="I246" s="221"/>
      <c r="J246" s="221"/>
      <c r="K246" s="221"/>
      <c r="L246" s="221"/>
      <c r="M246" s="221"/>
      <c r="N246" s="221"/>
      <c r="O246" s="221"/>
      <c r="P246" s="257"/>
      <c r="Q246" s="374"/>
      <c r="R246" s="851"/>
      <c r="S246" s="852"/>
      <c r="T246" s="852"/>
      <c r="U246" s="853"/>
      <c r="V246" s="851"/>
      <c r="W246" s="852"/>
      <c r="X246" s="852"/>
      <c r="Y246" s="853"/>
      <c r="Z246" s="854">
        <f t="shared" si="0"/>
        <v>0</v>
      </c>
      <c r="AA246" s="852"/>
      <c r="AB246" s="852"/>
      <c r="AC246" s="853"/>
      <c r="AD246" s="365"/>
      <c r="AE246" s="317"/>
      <c r="AF246" s="317"/>
      <c r="AG246" s="347"/>
      <c r="AH246" s="374"/>
      <c r="AI246" s="851"/>
      <c r="AJ246" s="852"/>
      <c r="AK246" s="852"/>
      <c r="AL246" s="853"/>
      <c r="AM246" s="851"/>
      <c r="AN246" s="852"/>
      <c r="AO246" s="852"/>
      <c r="AP246" s="853"/>
      <c r="AQ246" s="854">
        <f t="shared" si="21"/>
        <v>0</v>
      </c>
      <c r="AR246" s="852"/>
      <c r="AS246" s="852"/>
      <c r="AT246" s="853"/>
      <c r="AU246" s="365"/>
      <c r="AV246" s="317"/>
      <c r="AW246" s="317"/>
      <c r="AX246" s="347"/>
      <c r="AY246" s="374"/>
      <c r="AZ246" s="328"/>
      <c r="BA246" s="221"/>
      <c r="BB246" s="221"/>
      <c r="BC246" s="221"/>
      <c r="BD246" s="221"/>
      <c r="BE246" s="221"/>
      <c r="BF246" s="221"/>
      <c r="BG246" s="221"/>
      <c r="BH246" s="221"/>
      <c r="BI246" s="221"/>
      <c r="BJ246" s="221"/>
      <c r="BK246" s="221"/>
      <c r="BL246" s="221"/>
      <c r="BM246" s="221"/>
      <c r="BN246" s="221"/>
      <c r="BO246" s="257"/>
      <c r="BP246" s="374"/>
      <c r="BQ246" s="851"/>
      <c r="BR246" s="852"/>
      <c r="BS246" s="852"/>
      <c r="BT246" s="853"/>
      <c r="BU246" s="851"/>
      <c r="BV246" s="852"/>
      <c r="BW246" s="852"/>
      <c r="BX246" s="853"/>
      <c r="BY246" s="854" t="e">
        <f t="shared" si="22"/>
        <v>#DIV/0!</v>
      </c>
      <c r="BZ246" s="852"/>
      <c r="CA246" s="852"/>
      <c r="CB246" s="852"/>
      <c r="CC246" s="368"/>
      <c r="CD246" s="316"/>
      <c r="CE246" s="316"/>
      <c r="CF246" s="369"/>
      <c r="CG246" s="374"/>
      <c r="CH246" s="851"/>
      <c r="CI246" s="852"/>
      <c r="CJ246" s="852"/>
      <c r="CK246" s="853"/>
      <c r="CL246" s="851"/>
      <c r="CM246" s="852"/>
      <c r="CN246" s="852"/>
      <c r="CO246" s="853"/>
      <c r="CP246" s="854" t="e">
        <f t="shared" si="23"/>
        <v>#DIV/0!</v>
      </c>
      <c r="CQ246" s="852"/>
      <c r="CR246" s="852"/>
      <c r="CS246" s="852"/>
      <c r="CT246" s="368"/>
      <c r="CU246" s="316"/>
      <c r="CV246" s="316"/>
      <c r="CW246" s="369"/>
      <c r="CX246" s="374"/>
      <c r="CY246" s="328"/>
      <c r="CZ246" s="221"/>
      <c r="DA246" s="221"/>
      <c r="DB246" s="221"/>
      <c r="DC246" s="221"/>
      <c r="DD246" s="221"/>
      <c r="DE246" s="221"/>
      <c r="DF246" s="221"/>
      <c r="DG246" s="221"/>
      <c r="DH246" s="221"/>
      <c r="DI246" s="221"/>
      <c r="DJ246" s="221"/>
      <c r="DK246" s="221"/>
      <c r="DL246" s="221"/>
      <c r="DM246" s="221"/>
      <c r="DN246" s="257"/>
      <c r="DO246" s="374"/>
      <c r="DP246" s="851"/>
      <c r="DQ246" s="852"/>
      <c r="DR246" s="852"/>
      <c r="DS246" s="853"/>
      <c r="DT246" s="851"/>
      <c r="DU246" s="852"/>
      <c r="DV246" s="852"/>
      <c r="DW246" s="853"/>
      <c r="DX246" s="854" t="e">
        <f t="shared" si="24"/>
        <v>#DIV/0!</v>
      </c>
      <c r="DY246" s="852"/>
      <c r="DZ246" s="852"/>
      <c r="EA246" s="852"/>
      <c r="EB246" s="368"/>
      <c r="EC246" s="316"/>
      <c r="ED246" s="316"/>
      <c r="EE246" s="369"/>
      <c r="EF246" s="374"/>
      <c r="EG246" s="851"/>
      <c r="EH246" s="852"/>
      <c r="EI246" s="852"/>
      <c r="EJ246" s="853"/>
      <c r="EK246" s="851"/>
      <c r="EL246" s="852"/>
      <c r="EM246" s="852"/>
      <c r="EN246" s="853"/>
      <c r="EO246" s="854" t="e">
        <f t="shared" si="25"/>
        <v>#DIV/0!</v>
      </c>
      <c r="EP246" s="852"/>
      <c r="EQ246" s="852"/>
      <c r="ER246" s="852"/>
      <c r="ES246" s="368"/>
      <c r="ET246" s="316"/>
      <c r="EU246" s="316"/>
      <c r="EV246" s="369"/>
      <c r="EW246" s="374"/>
    </row>
    <row r="247" spans="1:153" s="124" customFormat="1" ht="12.75" customHeight="1" thickBot="1" x14ac:dyDescent="0.25">
      <c r="A247" s="328"/>
      <c r="B247" s="221"/>
      <c r="C247" s="221"/>
      <c r="D247" s="221"/>
      <c r="E247" s="221"/>
      <c r="F247" s="221"/>
      <c r="G247" s="221"/>
      <c r="H247" s="221"/>
      <c r="I247" s="221"/>
      <c r="J247" s="221"/>
      <c r="K247" s="221"/>
      <c r="L247" s="221"/>
      <c r="M247" s="221"/>
      <c r="N247" s="221"/>
      <c r="O247" s="221"/>
      <c r="P247" s="257"/>
      <c r="Q247" s="374"/>
      <c r="R247" s="851"/>
      <c r="S247" s="852"/>
      <c r="T247" s="852"/>
      <c r="U247" s="853"/>
      <c r="V247" s="851"/>
      <c r="W247" s="852"/>
      <c r="X247" s="852"/>
      <c r="Y247" s="853"/>
      <c r="Z247" s="854">
        <f t="shared" si="0"/>
        <v>0</v>
      </c>
      <c r="AA247" s="852"/>
      <c r="AB247" s="852"/>
      <c r="AC247" s="853"/>
      <c r="AD247" s="365"/>
      <c r="AE247" s="317"/>
      <c r="AF247" s="317"/>
      <c r="AG247" s="347"/>
      <c r="AH247" s="374"/>
      <c r="AI247" s="851"/>
      <c r="AJ247" s="852"/>
      <c r="AK247" s="852"/>
      <c r="AL247" s="853"/>
      <c r="AM247" s="851"/>
      <c r="AN247" s="852"/>
      <c r="AO247" s="852"/>
      <c r="AP247" s="853"/>
      <c r="AQ247" s="854">
        <f t="shared" si="21"/>
        <v>0</v>
      </c>
      <c r="AR247" s="852"/>
      <c r="AS247" s="852"/>
      <c r="AT247" s="853"/>
      <c r="AU247" s="365"/>
      <c r="AV247" s="317"/>
      <c r="AW247" s="317"/>
      <c r="AX247" s="347"/>
      <c r="AY247" s="374"/>
      <c r="AZ247" s="328"/>
      <c r="BA247" s="221"/>
      <c r="BB247" s="221"/>
      <c r="BC247" s="221"/>
      <c r="BD247" s="221"/>
      <c r="BE247" s="221"/>
      <c r="BF247" s="221"/>
      <c r="BG247" s="221"/>
      <c r="BH247" s="221"/>
      <c r="BI247" s="221"/>
      <c r="BJ247" s="221"/>
      <c r="BK247" s="221"/>
      <c r="BL247" s="221"/>
      <c r="BM247" s="221"/>
      <c r="BN247" s="221"/>
      <c r="BO247" s="257"/>
      <c r="BP247" s="374"/>
      <c r="BQ247" s="851"/>
      <c r="BR247" s="852"/>
      <c r="BS247" s="852"/>
      <c r="BT247" s="853"/>
      <c r="BU247" s="851"/>
      <c r="BV247" s="852"/>
      <c r="BW247" s="852"/>
      <c r="BX247" s="853"/>
      <c r="BY247" s="854" t="e">
        <f t="shared" si="22"/>
        <v>#DIV/0!</v>
      </c>
      <c r="BZ247" s="852"/>
      <c r="CA247" s="852"/>
      <c r="CB247" s="852"/>
      <c r="CC247" s="368"/>
      <c r="CD247" s="316"/>
      <c r="CE247" s="316"/>
      <c r="CF247" s="369"/>
      <c r="CG247" s="374"/>
      <c r="CH247" s="851"/>
      <c r="CI247" s="852"/>
      <c r="CJ247" s="852"/>
      <c r="CK247" s="853"/>
      <c r="CL247" s="851"/>
      <c r="CM247" s="852"/>
      <c r="CN247" s="852"/>
      <c r="CO247" s="853"/>
      <c r="CP247" s="854" t="e">
        <f t="shared" si="23"/>
        <v>#DIV/0!</v>
      </c>
      <c r="CQ247" s="852"/>
      <c r="CR247" s="852"/>
      <c r="CS247" s="852"/>
      <c r="CT247" s="368"/>
      <c r="CU247" s="316"/>
      <c r="CV247" s="316"/>
      <c r="CW247" s="369"/>
      <c r="CX247" s="374"/>
      <c r="CY247" s="328"/>
      <c r="CZ247" s="221"/>
      <c r="DA247" s="221"/>
      <c r="DB247" s="221"/>
      <c r="DC247" s="221"/>
      <c r="DD247" s="221"/>
      <c r="DE247" s="221"/>
      <c r="DF247" s="221"/>
      <c r="DG247" s="221"/>
      <c r="DH247" s="221"/>
      <c r="DI247" s="221"/>
      <c r="DJ247" s="221"/>
      <c r="DK247" s="221"/>
      <c r="DL247" s="221"/>
      <c r="DM247" s="221"/>
      <c r="DN247" s="257"/>
      <c r="DO247" s="374"/>
      <c r="DP247" s="851"/>
      <c r="DQ247" s="852"/>
      <c r="DR247" s="852"/>
      <c r="DS247" s="853"/>
      <c r="DT247" s="851"/>
      <c r="DU247" s="852"/>
      <c r="DV247" s="852"/>
      <c r="DW247" s="853"/>
      <c r="DX247" s="854" t="e">
        <f t="shared" si="24"/>
        <v>#DIV/0!</v>
      </c>
      <c r="DY247" s="852"/>
      <c r="DZ247" s="852"/>
      <c r="EA247" s="852"/>
      <c r="EB247" s="368"/>
      <c r="EC247" s="316"/>
      <c r="ED247" s="316"/>
      <c r="EE247" s="369"/>
      <c r="EF247" s="374"/>
      <c r="EG247" s="851"/>
      <c r="EH247" s="852"/>
      <c r="EI247" s="852"/>
      <c r="EJ247" s="853"/>
      <c r="EK247" s="851"/>
      <c r="EL247" s="852"/>
      <c r="EM247" s="852"/>
      <c r="EN247" s="853"/>
      <c r="EO247" s="854" t="e">
        <f t="shared" si="25"/>
        <v>#DIV/0!</v>
      </c>
      <c r="EP247" s="852"/>
      <c r="EQ247" s="852"/>
      <c r="ER247" s="852"/>
      <c r="ES247" s="368"/>
      <c r="ET247" s="316"/>
      <c r="EU247" s="316"/>
      <c r="EV247" s="369"/>
      <c r="EW247" s="374"/>
    </row>
    <row r="248" spans="1:153" s="124" customFormat="1" ht="12.75" customHeight="1" thickBot="1" x14ac:dyDescent="0.25">
      <c r="A248" s="328"/>
      <c r="B248" s="221"/>
      <c r="C248" s="221"/>
      <c r="D248" s="221"/>
      <c r="E248" s="221"/>
      <c r="F248" s="221"/>
      <c r="G248" s="221"/>
      <c r="H248" s="221"/>
      <c r="I248" s="221"/>
      <c r="J248" s="221"/>
      <c r="K248" s="221"/>
      <c r="L248" s="221"/>
      <c r="M248" s="221"/>
      <c r="N248" s="221"/>
      <c r="O248" s="221"/>
      <c r="P248" s="257"/>
      <c r="Q248" s="374"/>
      <c r="R248" s="851"/>
      <c r="S248" s="852"/>
      <c r="T248" s="852"/>
      <c r="U248" s="853"/>
      <c r="V248" s="851"/>
      <c r="W248" s="852"/>
      <c r="X248" s="852"/>
      <c r="Y248" s="853"/>
      <c r="Z248" s="854">
        <f t="shared" si="0"/>
        <v>0</v>
      </c>
      <c r="AA248" s="852"/>
      <c r="AB248" s="852"/>
      <c r="AC248" s="853"/>
      <c r="AD248" s="365"/>
      <c r="AE248" s="317"/>
      <c r="AF248" s="317"/>
      <c r="AG248" s="347"/>
      <c r="AH248" s="374"/>
      <c r="AI248" s="851"/>
      <c r="AJ248" s="852"/>
      <c r="AK248" s="852"/>
      <c r="AL248" s="853"/>
      <c r="AM248" s="851"/>
      <c r="AN248" s="852"/>
      <c r="AO248" s="852"/>
      <c r="AP248" s="853"/>
      <c r="AQ248" s="854">
        <f t="shared" si="21"/>
        <v>0</v>
      </c>
      <c r="AR248" s="852"/>
      <c r="AS248" s="852"/>
      <c r="AT248" s="853"/>
      <c r="AU248" s="365"/>
      <c r="AV248" s="317"/>
      <c r="AW248" s="317"/>
      <c r="AX248" s="347"/>
      <c r="AY248" s="374"/>
      <c r="AZ248" s="328"/>
      <c r="BA248" s="221"/>
      <c r="BB248" s="221"/>
      <c r="BC248" s="221"/>
      <c r="BD248" s="221"/>
      <c r="BE248" s="221"/>
      <c r="BF248" s="221"/>
      <c r="BG248" s="221"/>
      <c r="BH248" s="221"/>
      <c r="BI248" s="221"/>
      <c r="BJ248" s="221"/>
      <c r="BK248" s="221"/>
      <c r="BL248" s="221"/>
      <c r="BM248" s="221"/>
      <c r="BN248" s="221"/>
      <c r="BO248" s="257"/>
      <c r="BP248" s="374"/>
      <c r="BQ248" s="851"/>
      <c r="BR248" s="852"/>
      <c r="BS248" s="852"/>
      <c r="BT248" s="853"/>
      <c r="BU248" s="851"/>
      <c r="BV248" s="852"/>
      <c r="BW248" s="852"/>
      <c r="BX248" s="853"/>
      <c r="BY248" s="854" t="e">
        <f t="shared" si="22"/>
        <v>#DIV/0!</v>
      </c>
      <c r="BZ248" s="852"/>
      <c r="CA248" s="852"/>
      <c r="CB248" s="852"/>
      <c r="CC248" s="368"/>
      <c r="CD248" s="316"/>
      <c r="CE248" s="316"/>
      <c r="CF248" s="369"/>
      <c r="CG248" s="374"/>
      <c r="CH248" s="851"/>
      <c r="CI248" s="852"/>
      <c r="CJ248" s="852"/>
      <c r="CK248" s="853"/>
      <c r="CL248" s="851"/>
      <c r="CM248" s="852"/>
      <c r="CN248" s="852"/>
      <c r="CO248" s="853"/>
      <c r="CP248" s="854" t="e">
        <f t="shared" si="23"/>
        <v>#DIV/0!</v>
      </c>
      <c r="CQ248" s="852"/>
      <c r="CR248" s="852"/>
      <c r="CS248" s="852"/>
      <c r="CT248" s="368"/>
      <c r="CU248" s="316"/>
      <c r="CV248" s="316"/>
      <c r="CW248" s="369"/>
      <c r="CX248" s="374"/>
      <c r="CY248" s="328"/>
      <c r="CZ248" s="221"/>
      <c r="DA248" s="221"/>
      <c r="DB248" s="221"/>
      <c r="DC248" s="221"/>
      <c r="DD248" s="221"/>
      <c r="DE248" s="221"/>
      <c r="DF248" s="221"/>
      <c r="DG248" s="221"/>
      <c r="DH248" s="221"/>
      <c r="DI248" s="221"/>
      <c r="DJ248" s="221"/>
      <c r="DK248" s="221"/>
      <c r="DL248" s="221"/>
      <c r="DM248" s="221"/>
      <c r="DN248" s="257"/>
      <c r="DO248" s="374"/>
      <c r="DP248" s="851"/>
      <c r="DQ248" s="852"/>
      <c r="DR248" s="852"/>
      <c r="DS248" s="853"/>
      <c r="DT248" s="851"/>
      <c r="DU248" s="852"/>
      <c r="DV248" s="852"/>
      <c r="DW248" s="853"/>
      <c r="DX248" s="854" t="e">
        <f t="shared" si="24"/>
        <v>#DIV/0!</v>
      </c>
      <c r="DY248" s="852"/>
      <c r="DZ248" s="852"/>
      <c r="EA248" s="852"/>
      <c r="EB248" s="368"/>
      <c r="EC248" s="316"/>
      <c r="ED248" s="316"/>
      <c r="EE248" s="369"/>
      <c r="EF248" s="374"/>
      <c r="EG248" s="851"/>
      <c r="EH248" s="852"/>
      <c r="EI248" s="852"/>
      <c r="EJ248" s="853"/>
      <c r="EK248" s="851"/>
      <c r="EL248" s="852"/>
      <c r="EM248" s="852"/>
      <c r="EN248" s="853"/>
      <c r="EO248" s="854" t="e">
        <f t="shared" si="25"/>
        <v>#DIV/0!</v>
      </c>
      <c r="EP248" s="852"/>
      <c r="EQ248" s="852"/>
      <c r="ER248" s="852"/>
      <c r="ES248" s="368"/>
      <c r="ET248" s="316"/>
      <c r="EU248" s="316"/>
      <c r="EV248" s="369"/>
      <c r="EW248" s="374"/>
    </row>
    <row r="249" spans="1:153" s="124" customFormat="1" ht="12.75" customHeight="1" thickBot="1" x14ac:dyDescent="0.25">
      <c r="A249" s="328"/>
      <c r="B249" s="221"/>
      <c r="C249" s="221"/>
      <c r="D249" s="221"/>
      <c r="E249" s="221"/>
      <c r="F249" s="221"/>
      <c r="G249" s="221"/>
      <c r="H249" s="221"/>
      <c r="I249" s="221"/>
      <c r="J249" s="221"/>
      <c r="K249" s="221"/>
      <c r="L249" s="221"/>
      <c r="M249" s="221"/>
      <c r="N249" s="221"/>
      <c r="O249" s="221"/>
      <c r="P249" s="257"/>
      <c r="Q249" s="374"/>
      <c r="R249" s="851"/>
      <c r="S249" s="852"/>
      <c r="T249" s="852"/>
      <c r="U249" s="853"/>
      <c r="V249" s="851"/>
      <c r="W249" s="852"/>
      <c r="X249" s="852"/>
      <c r="Y249" s="853"/>
      <c r="Z249" s="854">
        <f t="shared" si="0"/>
        <v>0</v>
      </c>
      <c r="AA249" s="852"/>
      <c r="AB249" s="852"/>
      <c r="AC249" s="853"/>
      <c r="AD249" s="365"/>
      <c r="AE249" s="317"/>
      <c r="AF249" s="317"/>
      <c r="AG249" s="347"/>
      <c r="AH249" s="374"/>
      <c r="AI249" s="851"/>
      <c r="AJ249" s="852"/>
      <c r="AK249" s="852"/>
      <c r="AL249" s="853"/>
      <c r="AM249" s="851"/>
      <c r="AN249" s="852"/>
      <c r="AO249" s="852"/>
      <c r="AP249" s="853"/>
      <c r="AQ249" s="854">
        <f t="shared" si="21"/>
        <v>0</v>
      </c>
      <c r="AR249" s="852"/>
      <c r="AS249" s="852"/>
      <c r="AT249" s="853"/>
      <c r="AU249" s="365"/>
      <c r="AV249" s="317"/>
      <c r="AW249" s="317"/>
      <c r="AX249" s="347"/>
      <c r="AY249" s="374"/>
      <c r="AZ249" s="328"/>
      <c r="BA249" s="221"/>
      <c r="BB249" s="221"/>
      <c r="BC249" s="221"/>
      <c r="BD249" s="221"/>
      <c r="BE249" s="221"/>
      <c r="BF249" s="221"/>
      <c r="BG249" s="221"/>
      <c r="BH249" s="221"/>
      <c r="BI249" s="221"/>
      <c r="BJ249" s="221"/>
      <c r="BK249" s="221"/>
      <c r="BL249" s="221"/>
      <c r="BM249" s="221"/>
      <c r="BN249" s="221"/>
      <c r="BO249" s="257"/>
      <c r="BP249" s="374"/>
      <c r="BQ249" s="851"/>
      <c r="BR249" s="852"/>
      <c r="BS249" s="852"/>
      <c r="BT249" s="853"/>
      <c r="BU249" s="851"/>
      <c r="BV249" s="852"/>
      <c r="BW249" s="852"/>
      <c r="BX249" s="853"/>
      <c r="BY249" s="854" t="e">
        <f t="shared" si="22"/>
        <v>#DIV/0!</v>
      </c>
      <c r="BZ249" s="852"/>
      <c r="CA249" s="852"/>
      <c r="CB249" s="852"/>
      <c r="CC249" s="368"/>
      <c r="CD249" s="316"/>
      <c r="CE249" s="316"/>
      <c r="CF249" s="369"/>
      <c r="CG249" s="374"/>
      <c r="CH249" s="851"/>
      <c r="CI249" s="852"/>
      <c r="CJ249" s="852"/>
      <c r="CK249" s="853"/>
      <c r="CL249" s="851"/>
      <c r="CM249" s="852"/>
      <c r="CN249" s="852"/>
      <c r="CO249" s="853"/>
      <c r="CP249" s="854" t="e">
        <f t="shared" si="23"/>
        <v>#DIV/0!</v>
      </c>
      <c r="CQ249" s="852"/>
      <c r="CR249" s="852"/>
      <c r="CS249" s="852"/>
      <c r="CT249" s="368"/>
      <c r="CU249" s="316"/>
      <c r="CV249" s="316"/>
      <c r="CW249" s="369"/>
      <c r="CX249" s="374"/>
      <c r="CY249" s="328"/>
      <c r="CZ249" s="221"/>
      <c r="DA249" s="221"/>
      <c r="DB249" s="221"/>
      <c r="DC249" s="221"/>
      <c r="DD249" s="221"/>
      <c r="DE249" s="221"/>
      <c r="DF249" s="221"/>
      <c r="DG249" s="221"/>
      <c r="DH249" s="221"/>
      <c r="DI249" s="221"/>
      <c r="DJ249" s="221"/>
      <c r="DK249" s="221"/>
      <c r="DL249" s="221"/>
      <c r="DM249" s="221"/>
      <c r="DN249" s="257"/>
      <c r="DO249" s="374"/>
      <c r="DP249" s="851"/>
      <c r="DQ249" s="852"/>
      <c r="DR249" s="852"/>
      <c r="DS249" s="853"/>
      <c r="DT249" s="851"/>
      <c r="DU249" s="852"/>
      <c r="DV249" s="852"/>
      <c r="DW249" s="853"/>
      <c r="DX249" s="854" t="e">
        <f t="shared" si="24"/>
        <v>#DIV/0!</v>
      </c>
      <c r="DY249" s="852"/>
      <c r="DZ249" s="852"/>
      <c r="EA249" s="852"/>
      <c r="EB249" s="368"/>
      <c r="EC249" s="316"/>
      <c r="ED249" s="316"/>
      <c r="EE249" s="369"/>
      <c r="EF249" s="374"/>
      <c r="EG249" s="851"/>
      <c r="EH249" s="852"/>
      <c r="EI249" s="852"/>
      <c r="EJ249" s="853"/>
      <c r="EK249" s="851"/>
      <c r="EL249" s="852"/>
      <c r="EM249" s="852"/>
      <c r="EN249" s="853"/>
      <c r="EO249" s="854" t="e">
        <f t="shared" si="25"/>
        <v>#DIV/0!</v>
      </c>
      <c r="EP249" s="852"/>
      <c r="EQ249" s="852"/>
      <c r="ER249" s="852"/>
      <c r="ES249" s="368"/>
      <c r="ET249" s="316"/>
      <c r="EU249" s="316"/>
      <c r="EV249" s="369"/>
      <c r="EW249" s="374"/>
    </row>
    <row r="250" spans="1:153" s="124" customFormat="1" ht="12.75" customHeight="1" thickBot="1" x14ac:dyDescent="0.25">
      <c r="A250" s="328"/>
      <c r="B250" s="221"/>
      <c r="C250" s="221"/>
      <c r="D250" s="221"/>
      <c r="E250" s="221"/>
      <c r="F250" s="221"/>
      <c r="G250" s="221"/>
      <c r="H250" s="221"/>
      <c r="I250" s="221"/>
      <c r="J250" s="221"/>
      <c r="K250" s="221"/>
      <c r="L250" s="221"/>
      <c r="M250" s="221"/>
      <c r="N250" s="221"/>
      <c r="O250" s="221"/>
      <c r="P250" s="257"/>
      <c r="Q250" s="374"/>
      <c r="R250" s="851"/>
      <c r="S250" s="852"/>
      <c r="T250" s="852"/>
      <c r="U250" s="853"/>
      <c r="V250" s="851"/>
      <c r="W250" s="852"/>
      <c r="X250" s="852"/>
      <c r="Y250" s="853"/>
      <c r="Z250" s="854">
        <f t="shared" si="0"/>
        <v>0</v>
      </c>
      <c r="AA250" s="852"/>
      <c r="AB250" s="852"/>
      <c r="AC250" s="853"/>
      <c r="AD250" s="365"/>
      <c r="AE250" s="317"/>
      <c r="AF250" s="317"/>
      <c r="AG250" s="347"/>
      <c r="AH250" s="374"/>
      <c r="AI250" s="851"/>
      <c r="AJ250" s="852"/>
      <c r="AK250" s="852"/>
      <c r="AL250" s="853"/>
      <c r="AM250" s="851"/>
      <c r="AN250" s="852"/>
      <c r="AO250" s="852"/>
      <c r="AP250" s="853"/>
      <c r="AQ250" s="854">
        <f t="shared" si="21"/>
        <v>0</v>
      </c>
      <c r="AR250" s="852"/>
      <c r="AS250" s="852"/>
      <c r="AT250" s="853"/>
      <c r="AU250" s="365"/>
      <c r="AV250" s="317"/>
      <c r="AW250" s="317"/>
      <c r="AX250" s="347"/>
      <c r="AY250" s="374"/>
      <c r="AZ250" s="328"/>
      <c r="BA250" s="221"/>
      <c r="BB250" s="221"/>
      <c r="BC250" s="221"/>
      <c r="BD250" s="221"/>
      <c r="BE250" s="221"/>
      <c r="BF250" s="221"/>
      <c r="BG250" s="221"/>
      <c r="BH250" s="221"/>
      <c r="BI250" s="221"/>
      <c r="BJ250" s="221"/>
      <c r="BK250" s="221"/>
      <c r="BL250" s="221"/>
      <c r="BM250" s="221"/>
      <c r="BN250" s="221"/>
      <c r="BO250" s="257"/>
      <c r="BP250" s="374"/>
      <c r="BQ250" s="851"/>
      <c r="BR250" s="852"/>
      <c r="BS250" s="852"/>
      <c r="BT250" s="853"/>
      <c r="BU250" s="851"/>
      <c r="BV250" s="852"/>
      <c r="BW250" s="852"/>
      <c r="BX250" s="853"/>
      <c r="BY250" s="854" t="e">
        <f t="shared" si="22"/>
        <v>#DIV/0!</v>
      </c>
      <c r="BZ250" s="852"/>
      <c r="CA250" s="852"/>
      <c r="CB250" s="852"/>
      <c r="CC250" s="368"/>
      <c r="CD250" s="316"/>
      <c r="CE250" s="316"/>
      <c r="CF250" s="369"/>
      <c r="CG250" s="374"/>
      <c r="CH250" s="851"/>
      <c r="CI250" s="852"/>
      <c r="CJ250" s="852"/>
      <c r="CK250" s="853"/>
      <c r="CL250" s="851"/>
      <c r="CM250" s="852"/>
      <c r="CN250" s="852"/>
      <c r="CO250" s="853"/>
      <c r="CP250" s="854" t="e">
        <f t="shared" si="23"/>
        <v>#DIV/0!</v>
      </c>
      <c r="CQ250" s="852"/>
      <c r="CR250" s="852"/>
      <c r="CS250" s="852"/>
      <c r="CT250" s="368"/>
      <c r="CU250" s="316"/>
      <c r="CV250" s="316"/>
      <c r="CW250" s="369"/>
      <c r="CX250" s="374"/>
      <c r="CY250" s="328"/>
      <c r="CZ250" s="221"/>
      <c r="DA250" s="221"/>
      <c r="DB250" s="221"/>
      <c r="DC250" s="221"/>
      <c r="DD250" s="221"/>
      <c r="DE250" s="221"/>
      <c r="DF250" s="221"/>
      <c r="DG250" s="221"/>
      <c r="DH250" s="221"/>
      <c r="DI250" s="221"/>
      <c r="DJ250" s="221"/>
      <c r="DK250" s="221"/>
      <c r="DL250" s="221"/>
      <c r="DM250" s="221"/>
      <c r="DN250" s="257"/>
      <c r="DO250" s="374"/>
      <c r="DP250" s="851"/>
      <c r="DQ250" s="852"/>
      <c r="DR250" s="852"/>
      <c r="DS250" s="853"/>
      <c r="DT250" s="851"/>
      <c r="DU250" s="852"/>
      <c r="DV250" s="852"/>
      <c r="DW250" s="853"/>
      <c r="DX250" s="854" t="e">
        <f t="shared" si="24"/>
        <v>#DIV/0!</v>
      </c>
      <c r="DY250" s="852"/>
      <c r="DZ250" s="852"/>
      <c r="EA250" s="852"/>
      <c r="EB250" s="368"/>
      <c r="EC250" s="316"/>
      <c r="ED250" s="316"/>
      <c r="EE250" s="369"/>
      <c r="EF250" s="374"/>
      <c r="EG250" s="851"/>
      <c r="EH250" s="852"/>
      <c r="EI250" s="852"/>
      <c r="EJ250" s="853"/>
      <c r="EK250" s="851"/>
      <c r="EL250" s="852"/>
      <c r="EM250" s="852"/>
      <c r="EN250" s="853"/>
      <c r="EO250" s="854" t="e">
        <f t="shared" si="25"/>
        <v>#DIV/0!</v>
      </c>
      <c r="EP250" s="852"/>
      <c r="EQ250" s="852"/>
      <c r="ER250" s="852"/>
      <c r="ES250" s="368"/>
      <c r="ET250" s="316"/>
      <c r="EU250" s="316"/>
      <c r="EV250" s="369"/>
      <c r="EW250" s="374"/>
    </row>
    <row r="251" spans="1:153" s="124" customFormat="1" ht="12.75" customHeight="1" thickBot="1" x14ac:dyDescent="0.25">
      <c r="A251" s="328"/>
      <c r="B251" s="221"/>
      <c r="C251" s="221"/>
      <c r="D251" s="221"/>
      <c r="E251" s="221"/>
      <c r="F251" s="221"/>
      <c r="G251" s="221"/>
      <c r="H251" s="221"/>
      <c r="I251" s="221"/>
      <c r="J251" s="221"/>
      <c r="K251" s="221"/>
      <c r="L251" s="221"/>
      <c r="M251" s="221"/>
      <c r="N251" s="221"/>
      <c r="O251" s="221"/>
      <c r="P251" s="257"/>
      <c r="Q251" s="374"/>
      <c r="R251" s="851"/>
      <c r="S251" s="852"/>
      <c r="T251" s="852"/>
      <c r="U251" s="853"/>
      <c r="V251" s="851"/>
      <c r="W251" s="852"/>
      <c r="X251" s="852"/>
      <c r="Y251" s="853"/>
      <c r="Z251" s="854">
        <f t="shared" si="0"/>
        <v>0</v>
      </c>
      <c r="AA251" s="852"/>
      <c r="AB251" s="852"/>
      <c r="AC251" s="853"/>
      <c r="AD251" s="365"/>
      <c r="AE251" s="317"/>
      <c r="AF251" s="317"/>
      <c r="AG251" s="347"/>
      <c r="AH251" s="374"/>
      <c r="AI251" s="851"/>
      <c r="AJ251" s="852"/>
      <c r="AK251" s="852"/>
      <c r="AL251" s="853"/>
      <c r="AM251" s="851"/>
      <c r="AN251" s="852"/>
      <c r="AO251" s="852"/>
      <c r="AP251" s="853"/>
      <c r="AQ251" s="854">
        <f t="shared" si="21"/>
        <v>0</v>
      </c>
      <c r="AR251" s="852"/>
      <c r="AS251" s="852"/>
      <c r="AT251" s="853"/>
      <c r="AU251" s="365"/>
      <c r="AV251" s="317"/>
      <c r="AW251" s="317"/>
      <c r="AX251" s="347"/>
      <c r="AY251" s="374"/>
      <c r="AZ251" s="328"/>
      <c r="BA251" s="221"/>
      <c r="BB251" s="221"/>
      <c r="BC251" s="221"/>
      <c r="BD251" s="221"/>
      <c r="BE251" s="221"/>
      <c r="BF251" s="221"/>
      <c r="BG251" s="221"/>
      <c r="BH251" s="221"/>
      <c r="BI251" s="221"/>
      <c r="BJ251" s="221"/>
      <c r="BK251" s="221"/>
      <c r="BL251" s="221"/>
      <c r="BM251" s="221"/>
      <c r="BN251" s="221"/>
      <c r="BO251" s="257"/>
      <c r="BP251" s="374"/>
      <c r="BQ251" s="851"/>
      <c r="BR251" s="852"/>
      <c r="BS251" s="852"/>
      <c r="BT251" s="853"/>
      <c r="BU251" s="851"/>
      <c r="BV251" s="852"/>
      <c r="BW251" s="852"/>
      <c r="BX251" s="853"/>
      <c r="BY251" s="854" t="e">
        <f t="shared" si="22"/>
        <v>#DIV/0!</v>
      </c>
      <c r="BZ251" s="852"/>
      <c r="CA251" s="852"/>
      <c r="CB251" s="852"/>
      <c r="CC251" s="368"/>
      <c r="CD251" s="316"/>
      <c r="CE251" s="316"/>
      <c r="CF251" s="369"/>
      <c r="CG251" s="374"/>
      <c r="CH251" s="851"/>
      <c r="CI251" s="852"/>
      <c r="CJ251" s="852"/>
      <c r="CK251" s="853"/>
      <c r="CL251" s="851"/>
      <c r="CM251" s="852"/>
      <c r="CN251" s="852"/>
      <c r="CO251" s="853"/>
      <c r="CP251" s="854" t="e">
        <f t="shared" si="23"/>
        <v>#DIV/0!</v>
      </c>
      <c r="CQ251" s="852"/>
      <c r="CR251" s="852"/>
      <c r="CS251" s="852"/>
      <c r="CT251" s="368"/>
      <c r="CU251" s="316"/>
      <c r="CV251" s="316"/>
      <c r="CW251" s="369"/>
      <c r="CX251" s="374"/>
      <c r="CY251" s="328"/>
      <c r="CZ251" s="221"/>
      <c r="DA251" s="221"/>
      <c r="DB251" s="221"/>
      <c r="DC251" s="221"/>
      <c r="DD251" s="221"/>
      <c r="DE251" s="221"/>
      <c r="DF251" s="221"/>
      <c r="DG251" s="221"/>
      <c r="DH251" s="221"/>
      <c r="DI251" s="221"/>
      <c r="DJ251" s="221"/>
      <c r="DK251" s="221"/>
      <c r="DL251" s="221"/>
      <c r="DM251" s="221"/>
      <c r="DN251" s="257"/>
      <c r="DO251" s="374"/>
      <c r="DP251" s="851"/>
      <c r="DQ251" s="852"/>
      <c r="DR251" s="852"/>
      <c r="DS251" s="853"/>
      <c r="DT251" s="851"/>
      <c r="DU251" s="852"/>
      <c r="DV251" s="852"/>
      <c r="DW251" s="853"/>
      <c r="DX251" s="854" t="e">
        <f t="shared" si="24"/>
        <v>#DIV/0!</v>
      </c>
      <c r="DY251" s="852"/>
      <c r="DZ251" s="852"/>
      <c r="EA251" s="852"/>
      <c r="EB251" s="368"/>
      <c r="EC251" s="316"/>
      <c r="ED251" s="316"/>
      <c r="EE251" s="369"/>
      <c r="EF251" s="374"/>
      <c r="EG251" s="851"/>
      <c r="EH251" s="852"/>
      <c r="EI251" s="852"/>
      <c r="EJ251" s="853"/>
      <c r="EK251" s="851"/>
      <c r="EL251" s="852"/>
      <c r="EM251" s="852"/>
      <c r="EN251" s="853"/>
      <c r="EO251" s="854" t="e">
        <f t="shared" si="25"/>
        <v>#DIV/0!</v>
      </c>
      <c r="EP251" s="852"/>
      <c r="EQ251" s="852"/>
      <c r="ER251" s="852"/>
      <c r="ES251" s="368"/>
      <c r="ET251" s="316"/>
      <c r="EU251" s="316"/>
      <c r="EV251" s="369"/>
      <c r="EW251" s="374"/>
    </row>
    <row r="252" spans="1:153" s="124" customFormat="1" ht="12.75" customHeight="1" thickBot="1" x14ac:dyDescent="0.25">
      <c r="A252" s="328"/>
      <c r="B252" s="221"/>
      <c r="C252" s="221"/>
      <c r="D252" s="221"/>
      <c r="E252" s="221"/>
      <c r="F252" s="221"/>
      <c r="G252" s="221"/>
      <c r="H252" s="221"/>
      <c r="I252" s="221"/>
      <c r="J252" s="221"/>
      <c r="K252" s="221"/>
      <c r="L252" s="221"/>
      <c r="M252" s="221"/>
      <c r="N252" s="221"/>
      <c r="O252" s="221"/>
      <c r="P252" s="257"/>
      <c r="Q252" s="374"/>
      <c r="R252" s="851"/>
      <c r="S252" s="852"/>
      <c r="T252" s="852"/>
      <c r="U252" s="853"/>
      <c r="V252" s="851"/>
      <c r="W252" s="852"/>
      <c r="X252" s="852"/>
      <c r="Y252" s="853"/>
      <c r="Z252" s="854">
        <f t="shared" si="0"/>
        <v>0</v>
      </c>
      <c r="AA252" s="852"/>
      <c r="AB252" s="852"/>
      <c r="AC252" s="853"/>
      <c r="AD252" s="365"/>
      <c r="AE252" s="317"/>
      <c r="AF252" s="317"/>
      <c r="AG252" s="347"/>
      <c r="AH252" s="374"/>
      <c r="AI252" s="851"/>
      <c r="AJ252" s="852"/>
      <c r="AK252" s="852"/>
      <c r="AL252" s="853"/>
      <c r="AM252" s="851"/>
      <c r="AN252" s="852"/>
      <c r="AO252" s="852"/>
      <c r="AP252" s="853"/>
      <c r="AQ252" s="854">
        <f t="shared" si="21"/>
        <v>0</v>
      </c>
      <c r="AR252" s="852"/>
      <c r="AS252" s="852"/>
      <c r="AT252" s="853"/>
      <c r="AU252" s="365"/>
      <c r="AV252" s="317"/>
      <c r="AW252" s="317"/>
      <c r="AX252" s="347"/>
      <c r="AY252" s="374"/>
      <c r="AZ252" s="328"/>
      <c r="BA252" s="221"/>
      <c r="BB252" s="221"/>
      <c r="BC252" s="221"/>
      <c r="BD252" s="221"/>
      <c r="BE252" s="221"/>
      <c r="BF252" s="221"/>
      <c r="BG252" s="221"/>
      <c r="BH252" s="221"/>
      <c r="BI252" s="221"/>
      <c r="BJ252" s="221"/>
      <c r="BK252" s="221"/>
      <c r="BL252" s="221"/>
      <c r="BM252" s="221"/>
      <c r="BN252" s="221"/>
      <c r="BO252" s="257"/>
      <c r="BP252" s="374"/>
      <c r="BQ252" s="851"/>
      <c r="BR252" s="852"/>
      <c r="BS252" s="852"/>
      <c r="BT252" s="853"/>
      <c r="BU252" s="851"/>
      <c r="BV252" s="852"/>
      <c r="BW252" s="852"/>
      <c r="BX252" s="853"/>
      <c r="BY252" s="854" t="e">
        <f t="shared" si="22"/>
        <v>#DIV/0!</v>
      </c>
      <c r="BZ252" s="852"/>
      <c r="CA252" s="852"/>
      <c r="CB252" s="852"/>
      <c r="CC252" s="368"/>
      <c r="CD252" s="316"/>
      <c r="CE252" s="316"/>
      <c r="CF252" s="369"/>
      <c r="CG252" s="374"/>
      <c r="CH252" s="851"/>
      <c r="CI252" s="852"/>
      <c r="CJ252" s="852"/>
      <c r="CK252" s="853"/>
      <c r="CL252" s="851"/>
      <c r="CM252" s="852"/>
      <c r="CN252" s="852"/>
      <c r="CO252" s="853"/>
      <c r="CP252" s="854" t="e">
        <f t="shared" si="23"/>
        <v>#DIV/0!</v>
      </c>
      <c r="CQ252" s="852"/>
      <c r="CR252" s="852"/>
      <c r="CS252" s="852"/>
      <c r="CT252" s="368"/>
      <c r="CU252" s="316"/>
      <c r="CV252" s="316"/>
      <c r="CW252" s="369"/>
      <c r="CX252" s="374"/>
      <c r="CY252" s="328"/>
      <c r="CZ252" s="221"/>
      <c r="DA252" s="221"/>
      <c r="DB252" s="221"/>
      <c r="DC252" s="221"/>
      <c r="DD252" s="221"/>
      <c r="DE252" s="221"/>
      <c r="DF252" s="221"/>
      <c r="DG252" s="221"/>
      <c r="DH252" s="221"/>
      <c r="DI252" s="221"/>
      <c r="DJ252" s="221"/>
      <c r="DK252" s="221"/>
      <c r="DL252" s="221"/>
      <c r="DM252" s="221"/>
      <c r="DN252" s="257"/>
      <c r="DO252" s="374"/>
      <c r="DP252" s="851"/>
      <c r="DQ252" s="852"/>
      <c r="DR252" s="852"/>
      <c r="DS252" s="853"/>
      <c r="DT252" s="851"/>
      <c r="DU252" s="852"/>
      <c r="DV252" s="852"/>
      <c r="DW252" s="853"/>
      <c r="DX252" s="854" t="e">
        <f t="shared" si="24"/>
        <v>#DIV/0!</v>
      </c>
      <c r="DY252" s="852"/>
      <c r="DZ252" s="852"/>
      <c r="EA252" s="852"/>
      <c r="EB252" s="368"/>
      <c r="EC252" s="316"/>
      <c r="ED252" s="316"/>
      <c r="EE252" s="369"/>
      <c r="EF252" s="374"/>
      <c r="EG252" s="851"/>
      <c r="EH252" s="852"/>
      <c r="EI252" s="852"/>
      <c r="EJ252" s="853"/>
      <c r="EK252" s="851"/>
      <c r="EL252" s="852"/>
      <c r="EM252" s="852"/>
      <c r="EN252" s="853"/>
      <c r="EO252" s="854" t="e">
        <f t="shared" si="25"/>
        <v>#DIV/0!</v>
      </c>
      <c r="EP252" s="852"/>
      <c r="EQ252" s="852"/>
      <c r="ER252" s="852"/>
      <c r="ES252" s="368"/>
      <c r="ET252" s="316"/>
      <c r="EU252" s="316"/>
      <c r="EV252" s="369"/>
      <c r="EW252" s="374"/>
    </row>
    <row r="253" spans="1:153" s="124" customFormat="1" ht="12.75" customHeight="1" thickBot="1" x14ac:dyDescent="0.25">
      <c r="A253" s="328"/>
      <c r="B253" s="221"/>
      <c r="C253" s="221"/>
      <c r="D253" s="221"/>
      <c r="E253" s="221"/>
      <c r="F253" s="221"/>
      <c r="G253" s="221"/>
      <c r="H253" s="221"/>
      <c r="I253" s="221"/>
      <c r="J253" s="221"/>
      <c r="K253" s="221"/>
      <c r="L253" s="221"/>
      <c r="M253" s="221"/>
      <c r="N253" s="221"/>
      <c r="O253" s="221"/>
      <c r="P253" s="257"/>
      <c r="Q253" s="374"/>
      <c r="R253" s="851"/>
      <c r="S253" s="852"/>
      <c r="T253" s="852"/>
      <c r="U253" s="853"/>
      <c r="V253" s="851"/>
      <c r="W253" s="852"/>
      <c r="X253" s="852"/>
      <c r="Y253" s="853"/>
      <c r="Z253" s="854">
        <f t="shared" si="0"/>
        <v>0</v>
      </c>
      <c r="AA253" s="852"/>
      <c r="AB253" s="852"/>
      <c r="AC253" s="853"/>
      <c r="AD253" s="365"/>
      <c r="AE253" s="317"/>
      <c r="AF253" s="317"/>
      <c r="AG253" s="347"/>
      <c r="AH253" s="374"/>
      <c r="AI253" s="851"/>
      <c r="AJ253" s="852"/>
      <c r="AK253" s="852"/>
      <c r="AL253" s="853"/>
      <c r="AM253" s="851"/>
      <c r="AN253" s="852"/>
      <c r="AO253" s="852"/>
      <c r="AP253" s="853"/>
      <c r="AQ253" s="854">
        <f t="shared" si="21"/>
        <v>0</v>
      </c>
      <c r="AR253" s="852"/>
      <c r="AS253" s="852"/>
      <c r="AT253" s="853"/>
      <c r="AU253" s="365"/>
      <c r="AV253" s="317"/>
      <c r="AW253" s="317"/>
      <c r="AX253" s="347"/>
      <c r="AY253" s="374"/>
      <c r="AZ253" s="328"/>
      <c r="BA253" s="221"/>
      <c r="BB253" s="221"/>
      <c r="BC253" s="221"/>
      <c r="BD253" s="221"/>
      <c r="BE253" s="221"/>
      <c r="BF253" s="221"/>
      <c r="BG253" s="221"/>
      <c r="BH253" s="221"/>
      <c r="BI253" s="221"/>
      <c r="BJ253" s="221"/>
      <c r="BK253" s="221"/>
      <c r="BL253" s="221"/>
      <c r="BM253" s="221"/>
      <c r="BN253" s="221"/>
      <c r="BO253" s="257"/>
      <c r="BP253" s="374"/>
      <c r="BQ253" s="851"/>
      <c r="BR253" s="852"/>
      <c r="BS253" s="852"/>
      <c r="BT253" s="853"/>
      <c r="BU253" s="851"/>
      <c r="BV253" s="852"/>
      <c r="BW253" s="852"/>
      <c r="BX253" s="853"/>
      <c r="BY253" s="854" t="e">
        <f t="shared" si="22"/>
        <v>#DIV/0!</v>
      </c>
      <c r="BZ253" s="852"/>
      <c r="CA253" s="852"/>
      <c r="CB253" s="852"/>
      <c r="CC253" s="368"/>
      <c r="CD253" s="316"/>
      <c r="CE253" s="316"/>
      <c r="CF253" s="369"/>
      <c r="CG253" s="374"/>
      <c r="CH253" s="851"/>
      <c r="CI253" s="852"/>
      <c r="CJ253" s="852"/>
      <c r="CK253" s="853"/>
      <c r="CL253" s="851"/>
      <c r="CM253" s="852"/>
      <c r="CN253" s="852"/>
      <c r="CO253" s="853"/>
      <c r="CP253" s="854" t="e">
        <f t="shared" si="23"/>
        <v>#DIV/0!</v>
      </c>
      <c r="CQ253" s="852"/>
      <c r="CR253" s="852"/>
      <c r="CS253" s="852"/>
      <c r="CT253" s="368"/>
      <c r="CU253" s="316"/>
      <c r="CV253" s="316"/>
      <c r="CW253" s="369"/>
      <c r="CX253" s="374"/>
      <c r="CY253" s="328"/>
      <c r="CZ253" s="221"/>
      <c r="DA253" s="221"/>
      <c r="DB253" s="221"/>
      <c r="DC253" s="221"/>
      <c r="DD253" s="221"/>
      <c r="DE253" s="221"/>
      <c r="DF253" s="221"/>
      <c r="DG253" s="221"/>
      <c r="DH253" s="221"/>
      <c r="DI253" s="221"/>
      <c r="DJ253" s="221"/>
      <c r="DK253" s="221"/>
      <c r="DL253" s="221"/>
      <c r="DM253" s="221"/>
      <c r="DN253" s="257"/>
      <c r="DO253" s="374"/>
      <c r="DP253" s="851"/>
      <c r="DQ253" s="852"/>
      <c r="DR253" s="852"/>
      <c r="DS253" s="853"/>
      <c r="DT253" s="851"/>
      <c r="DU253" s="852"/>
      <c r="DV253" s="852"/>
      <c r="DW253" s="853"/>
      <c r="DX253" s="854" t="e">
        <f t="shared" si="24"/>
        <v>#DIV/0!</v>
      </c>
      <c r="DY253" s="852"/>
      <c r="DZ253" s="852"/>
      <c r="EA253" s="852"/>
      <c r="EB253" s="368"/>
      <c r="EC253" s="316"/>
      <c r="ED253" s="316"/>
      <c r="EE253" s="369"/>
      <c r="EF253" s="374"/>
      <c r="EG253" s="851"/>
      <c r="EH253" s="852"/>
      <c r="EI253" s="852"/>
      <c r="EJ253" s="853"/>
      <c r="EK253" s="851"/>
      <c r="EL253" s="852"/>
      <c r="EM253" s="852"/>
      <c r="EN253" s="853"/>
      <c r="EO253" s="854" t="e">
        <f t="shared" si="25"/>
        <v>#DIV/0!</v>
      </c>
      <c r="EP253" s="852"/>
      <c r="EQ253" s="852"/>
      <c r="ER253" s="852"/>
      <c r="ES253" s="368"/>
      <c r="ET253" s="316"/>
      <c r="EU253" s="316"/>
      <c r="EV253" s="369"/>
      <c r="EW253" s="374"/>
    </row>
    <row r="254" spans="1:153" s="124" customFormat="1" ht="12.75" customHeight="1" thickBot="1" x14ac:dyDescent="0.25">
      <c r="A254" s="328"/>
      <c r="B254" s="221"/>
      <c r="C254" s="221"/>
      <c r="D254" s="221"/>
      <c r="E254" s="221"/>
      <c r="F254" s="221"/>
      <c r="G254" s="221"/>
      <c r="H254" s="221"/>
      <c r="I254" s="221"/>
      <c r="J254" s="221"/>
      <c r="K254" s="221"/>
      <c r="L254" s="221"/>
      <c r="M254" s="221"/>
      <c r="N254" s="221"/>
      <c r="O254" s="221"/>
      <c r="P254" s="257"/>
      <c r="Q254" s="374"/>
      <c r="R254" s="851"/>
      <c r="S254" s="852"/>
      <c r="T254" s="852"/>
      <c r="U254" s="853"/>
      <c r="V254" s="851"/>
      <c r="W254" s="852"/>
      <c r="X254" s="852"/>
      <c r="Y254" s="853"/>
      <c r="Z254" s="854">
        <f t="shared" si="0"/>
        <v>0</v>
      </c>
      <c r="AA254" s="852"/>
      <c r="AB254" s="852"/>
      <c r="AC254" s="853"/>
      <c r="AD254" s="365"/>
      <c r="AE254" s="317"/>
      <c r="AF254" s="317"/>
      <c r="AG254" s="347"/>
      <c r="AH254" s="374"/>
      <c r="AI254" s="851"/>
      <c r="AJ254" s="852"/>
      <c r="AK254" s="852"/>
      <c r="AL254" s="853"/>
      <c r="AM254" s="851"/>
      <c r="AN254" s="852"/>
      <c r="AO254" s="852"/>
      <c r="AP254" s="853"/>
      <c r="AQ254" s="854">
        <f t="shared" si="21"/>
        <v>0</v>
      </c>
      <c r="AR254" s="852"/>
      <c r="AS254" s="852"/>
      <c r="AT254" s="853"/>
      <c r="AU254" s="365"/>
      <c r="AV254" s="317"/>
      <c r="AW254" s="317"/>
      <c r="AX254" s="347"/>
      <c r="AY254" s="374"/>
      <c r="AZ254" s="328"/>
      <c r="BA254" s="221"/>
      <c r="BB254" s="221"/>
      <c r="BC254" s="221"/>
      <c r="BD254" s="221"/>
      <c r="BE254" s="221"/>
      <c r="BF254" s="221"/>
      <c r="BG254" s="221"/>
      <c r="BH254" s="221"/>
      <c r="BI254" s="221"/>
      <c r="BJ254" s="221"/>
      <c r="BK254" s="221"/>
      <c r="BL254" s="221"/>
      <c r="BM254" s="221"/>
      <c r="BN254" s="221"/>
      <c r="BO254" s="257"/>
      <c r="BP254" s="374"/>
      <c r="BQ254" s="851"/>
      <c r="BR254" s="852"/>
      <c r="BS254" s="852"/>
      <c r="BT254" s="853"/>
      <c r="BU254" s="851"/>
      <c r="BV254" s="852"/>
      <c r="BW254" s="852"/>
      <c r="BX254" s="853"/>
      <c r="BY254" s="854" t="e">
        <f t="shared" si="22"/>
        <v>#DIV/0!</v>
      </c>
      <c r="BZ254" s="852"/>
      <c r="CA254" s="852"/>
      <c r="CB254" s="852"/>
      <c r="CC254" s="368"/>
      <c r="CD254" s="316"/>
      <c r="CE254" s="316"/>
      <c r="CF254" s="369"/>
      <c r="CG254" s="374"/>
      <c r="CH254" s="851"/>
      <c r="CI254" s="852"/>
      <c r="CJ254" s="852"/>
      <c r="CK254" s="853"/>
      <c r="CL254" s="851"/>
      <c r="CM254" s="852"/>
      <c r="CN254" s="852"/>
      <c r="CO254" s="853"/>
      <c r="CP254" s="854" t="e">
        <f t="shared" si="23"/>
        <v>#DIV/0!</v>
      </c>
      <c r="CQ254" s="852"/>
      <c r="CR254" s="852"/>
      <c r="CS254" s="852"/>
      <c r="CT254" s="368"/>
      <c r="CU254" s="316"/>
      <c r="CV254" s="316"/>
      <c r="CW254" s="369"/>
      <c r="CX254" s="374"/>
      <c r="CY254" s="328"/>
      <c r="CZ254" s="221"/>
      <c r="DA254" s="221"/>
      <c r="DB254" s="221"/>
      <c r="DC254" s="221"/>
      <c r="DD254" s="221"/>
      <c r="DE254" s="221"/>
      <c r="DF254" s="221"/>
      <c r="DG254" s="221"/>
      <c r="DH254" s="221"/>
      <c r="DI254" s="221"/>
      <c r="DJ254" s="221"/>
      <c r="DK254" s="221"/>
      <c r="DL254" s="221"/>
      <c r="DM254" s="221"/>
      <c r="DN254" s="257"/>
      <c r="DO254" s="374"/>
      <c r="DP254" s="851"/>
      <c r="DQ254" s="852"/>
      <c r="DR254" s="852"/>
      <c r="DS254" s="853"/>
      <c r="DT254" s="851"/>
      <c r="DU254" s="852"/>
      <c r="DV254" s="852"/>
      <c r="DW254" s="853"/>
      <c r="DX254" s="854" t="e">
        <f t="shared" si="24"/>
        <v>#DIV/0!</v>
      </c>
      <c r="DY254" s="852"/>
      <c r="DZ254" s="852"/>
      <c r="EA254" s="852"/>
      <c r="EB254" s="368"/>
      <c r="EC254" s="316"/>
      <c r="ED254" s="316"/>
      <c r="EE254" s="369"/>
      <c r="EF254" s="374"/>
      <c r="EG254" s="851"/>
      <c r="EH254" s="852"/>
      <c r="EI254" s="852"/>
      <c r="EJ254" s="853"/>
      <c r="EK254" s="851"/>
      <c r="EL254" s="852"/>
      <c r="EM254" s="852"/>
      <c r="EN254" s="853"/>
      <c r="EO254" s="854" t="e">
        <f t="shared" si="25"/>
        <v>#DIV/0!</v>
      </c>
      <c r="EP254" s="852"/>
      <c r="EQ254" s="852"/>
      <c r="ER254" s="852"/>
      <c r="ES254" s="368"/>
      <c r="ET254" s="316"/>
      <c r="EU254" s="316"/>
      <c r="EV254" s="369"/>
      <c r="EW254" s="374"/>
    </row>
    <row r="255" spans="1:153" s="124" customFormat="1" ht="12.75" customHeight="1" thickBot="1" x14ac:dyDescent="0.25">
      <c r="A255" s="328"/>
      <c r="B255" s="221"/>
      <c r="C255" s="221"/>
      <c r="D255" s="221"/>
      <c r="E255" s="221"/>
      <c r="F255" s="221"/>
      <c r="G255" s="221"/>
      <c r="H255" s="221"/>
      <c r="I255" s="221"/>
      <c r="J255" s="221"/>
      <c r="K255" s="221"/>
      <c r="L255" s="221"/>
      <c r="M255" s="221"/>
      <c r="N255" s="221"/>
      <c r="O255" s="221"/>
      <c r="P255" s="257"/>
      <c r="Q255" s="374"/>
      <c r="R255" s="851"/>
      <c r="S255" s="852"/>
      <c r="T255" s="852"/>
      <c r="U255" s="853"/>
      <c r="V255" s="851"/>
      <c r="W255" s="852"/>
      <c r="X255" s="852"/>
      <c r="Y255" s="853"/>
      <c r="Z255" s="854">
        <f t="shared" si="0"/>
        <v>0</v>
      </c>
      <c r="AA255" s="852"/>
      <c r="AB255" s="852"/>
      <c r="AC255" s="853"/>
      <c r="AD255" s="365"/>
      <c r="AE255" s="317"/>
      <c r="AF255" s="317"/>
      <c r="AG255" s="347"/>
      <c r="AH255" s="374"/>
      <c r="AI255" s="851"/>
      <c r="AJ255" s="852"/>
      <c r="AK255" s="852"/>
      <c r="AL255" s="853"/>
      <c r="AM255" s="851"/>
      <c r="AN255" s="852"/>
      <c r="AO255" s="852"/>
      <c r="AP255" s="853"/>
      <c r="AQ255" s="854">
        <f t="shared" si="21"/>
        <v>0</v>
      </c>
      <c r="AR255" s="852"/>
      <c r="AS255" s="852"/>
      <c r="AT255" s="853"/>
      <c r="AU255" s="365"/>
      <c r="AV255" s="317"/>
      <c r="AW255" s="317"/>
      <c r="AX255" s="347"/>
      <c r="AY255" s="374"/>
      <c r="AZ255" s="328"/>
      <c r="BA255" s="221"/>
      <c r="BB255" s="221"/>
      <c r="BC255" s="221"/>
      <c r="BD255" s="221"/>
      <c r="BE255" s="221"/>
      <c r="BF255" s="221"/>
      <c r="BG255" s="221"/>
      <c r="BH255" s="221"/>
      <c r="BI255" s="221"/>
      <c r="BJ255" s="221"/>
      <c r="BK255" s="221"/>
      <c r="BL255" s="221"/>
      <c r="BM255" s="221"/>
      <c r="BN255" s="221"/>
      <c r="BO255" s="257"/>
      <c r="BP255" s="374"/>
      <c r="BQ255" s="851"/>
      <c r="BR255" s="852"/>
      <c r="BS255" s="852"/>
      <c r="BT255" s="853"/>
      <c r="BU255" s="851"/>
      <c r="BV255" s="852"/>
      <c r="BW255" s="852"/>
      <c r="BX255" s="853"/>
      <c r="BY255" s="854" t="e">
        <f t="shared" si="22"/>
        <v>#DIV/0!</v>
      </c>
      <c r="BZ255" s="852"/>
      <c r="CA255" s="852"/>
      <c r="CB255" s="852"/>
      <c r="CC255" s="368"/>
      <c r="CD255" s="316"/>
      <c r="CE255" s="316"/>
      <c r="CF255" s="369"/>
      <c r="CG255" s="374"/>
      <c r="CH255" s="851"/>
      <c r="CI255" s="852"/>
      <c r="CJ255" s="852"/>
      <c r="CK255" s="853"/>
      <c r="CL255" s="851"/>
      <c r="CM255" s="852"/>
      <c r="CN255" s="852"/>
      <c r="CO255" s="853"/>
      <c r="CP255" s="854" t="e">
        <f t="shared" si="23"/>
        <v>#DIV/0!</v>
      </c>
      <c r="CQ255" s="852"/>
      <c r="CR255" s="852"/>
      <c r="CS255" s="852"/>
      <c r="CT255" s="368"/>
      <c r="CU255" s="316"/>
      <c r="CV255" s="316"/>
      <c r="CW255" s="369"/>
      <c r="CX255" s="374"/>
      <c r="CY255" s="328"/>
      <c r="CZ255" s="221"/>
      <c r="DA255" s="221"/>
      <c r="DB255" s="221"/>
      <c r="DC255" s="221"/>
      <c r="DD255" s="221"/>
      <c r="DE255" s="221"/>
      <c r="DF255" s="221"/>
      <c r="DG255" s="221"/>
      <c r="DH255" s="221"/>
      <c r="DI255" s="221"/>
      <c r="DJ255" s="221"/>
      <c r="DK255" s="221"/>
      <c r="DL255" s="221"/>
      <c r="DM255" s="221"/>
      <c r="DN255" s="257"/>
      <c r="DO255" s="374"/>
      <c r="DP255" s="851"/>
      <c r="DQ255" s="852"/>
      <c r="DR255" s="852"/>
      <c r="DS255" s="853"/>
      <c r="DT255" s="851"/>
      <c r="DU255" s="852"/>
      <c r="DV255" s="852"/>
      <c r="DW255" s="853"/>
      <c r="DX255" s="854" t="e">
        <f t="shared" si="24"/>
        <v>#DIV/0!</v>
      </c>
      <c r="DY255" s="852"/>
      <c r="DZ255" s="852"/>
      <c r="EA255" s="852"/>
      <c r="EB255" s="368"/>
      <c r="EC255" s="316"/>
      <c r="ED255" s="316"/>
      <c r="EE255" s="369"/>
      <c r="EF255" s="374"/>
      <c r="EG255" s="851"/>
      <c r="EH255" s="852"/>
      <c r="EI255" s="852"/>
      <c r="EJ255" s="853"/>
      <c r="EK255" s="851"/>
      <c r="EL255" s="852"/>
      <c r="EM255" s="852"/>
      <c r="EN255" s="853"/>
      <c r="EO255" s="854" t="e">
        <f t="shared" si="25"/>
        <v>#DIV/0!</v>
      </c>
      <c r="EP255" s="852"/>
      <c r="EQ255" s="852"/>
      <c r="ER255" s="852"/>
      <c r="ES255" s="368"/>
      <c r="ET255" s="316"/>
      <c r="EU255" s="316"/>
      <c r="EV255" s="369"/>
      <c r="EW255" s="374"/>
    </row>
    <row r="256" spans="1:153" s="124" customFormat="1" ht="12.75" customHeight="1" thickBot="1" x14ac:dyDescent="0.25">
      <c r="A256" s="328"/>
      <c r="B256" s="221"/>
      <c r="C256" s="221"/>
      <c r="D256" s="221"/>
      <c r="E256" s="221"/>
      <c r="F256" s="221"/>
      <c r="G256" s="221"/>
      <c r="H256" s="221"/>
      <c r="I256" s="221"/>
      <c r="J256" s="221"/>
      <c r="K256" s="221"/>
      <c r="L256" s="221"/>
      <c r="M256" s="221"/>
      <c r="N256" s="221"/>
      <c r="O256" s="221"/>
      <c r="P256" s="257"/>
      <c r="Q256" s="374"/>
      <c r="R256" s="851"/>
      <c r="S256" s="852"/>
      <c r="T256" s="852"/>
      <c r="U256" s="853"/>
      <c r="V256" s="851"/>
      <c r="W256" s="852"/>
      <c r="X256" s="852"/>
      <c r="Y256" s="853"/>
      <c r="Z256" s="854">
        <f t="shared" si="0"/>
        <v>0</v>
      </c>
      <c r="AA256" s="852"/>
      <c r="AB256" s="852"/>
      <c r="AC256" s="853"/>
      <c r="AD256" s="365"/>
      <c r="AE256" s="317"/>
      <c r="AF256" s="317"/>
      <c r="AG256" s="347"/>
      <c r="AH256" s="374"/>
      <c r="AI256" s="851"/>
      <c r="AJ256" s="852"/>
      <c r="AK256" s="852"/>
      <c r="AL256" s="853"/>
      <c r="AM256" s="851"/>
      <c r="AN256" s="852"/>
      <c r="AO256" s="852"/>
      <c r="AP256" s="853"/>
      <c r="AQ256" s="854">
        <f t="shared" si="21"/>
        <v>0</v>
      </c>
      <c r="AR256" s="852"/>
      <c r="AS256" s="852"/>
      <c r="AT256" s="853"/>
      <c r="AU256" s="365"/>
      <c r="AV256" s="317"/>
      <c r="AW256" s="317"/>
      <c r="AX256" s="347"/>
      <c r="AY256" s="374"/>
      <c r="AZ256" s="328"/>
      <c r="BA256" s="221"/>
      <c r="BB256" s="221"/>
      <c r="BC256" s="221"/>
      <c r="BD256" s="221"/>
      <c r="BE256" s="221"/>
      <c r="BF256" s="221"/>
      <c r="BG256" s="221"/>
      <c r="BH256" s="221"/>
      <c r="BI256" s="221"/>
      <c r="BJ256" s="221"/>
      <c r="BK256" s="221"/>
      <c r="BL256" s="221"/>
      <c r="BM256" s="221"/>
      <c r="BN256" s="221"/>
      <c r="BO256" s="257"/>
      <c r="BP256" s="374"/>
      <c r="BQ256" s="851"/>
      <c r="BR256" s="852"/>
      <c r="BS256" s="852"/>
      <c r="BT256" s="853"/>
      <c r="BU256" s="851"/>
      <c r="BV256" s="852"/>
      <c r="BW256" s="852"/>
      <c r="BX256" s="853"/>
      <c r="BY256" s="854" t="e">
        <f t="shared" si="22"/>
        <v>#DIV/0!</v>
      </c>
      <c r="BZ256" s="852"/>
      <c r="CA256" s="852"/>
      <c r="CB256" s="852"/>
      <c r="CC256" s="368"/>
      <c r="CD256" s="316"/>
      <c r="CE256" s="316"/>
      <c r="CF256" s="369"/>
      <c r="CG256" s="374"/>
      <c r="CH256" s="851"/>
      <c r="CI256" s="852"/>
      <c r="CJ256" s="852"/>
      <c r="CK256" s="853"/>
      <c r="CL256" s="851"/>
      <c r="CM256" s="852"/>
      <c r="CN256" s="852"/>
      <c r="CO256" s="853"/>
      <c r="CP256" s="854" t="e">
        <f t="shared" si="23"/>
        <v>#DIV/0!</v>
      </c>
      <c r="CQ256" s="852"/>
      <c r="CR256" s="852"/>
      <c r="CS256" s="852"/>
      <c r="CT256" s="368"/>
      <c r="CU256" s="316"/>
      <c r="CV256" s="316"/>
      <c r="CW256" s="369"/>
      <c r="CX256" s="374"/>
      <c r="CY256" s="328"/>
      <c r="CZ256" s="221"/>
      <c r="DA256" s="221"/>
      <c r="DB256" s="221"/>
      <c r="DC256" s="221"/>
      <c r="DD256" s="221"/>
      <c r="DE256" s="221"/>
      <c r="DF256" s="221"/>
      <c r="DG256" s="221"/>
      <c r="DH256" s="221"/>
      <c r="DI256" s="221"/>
      <c r="DJ256" s="221"/>
      <c r="DK256" s="221"/>
      <c r="DL256" s="221"/>
      <c r="DM256" s="221"/>
      <c r="DN256" s="257"/>
      <c r="DO256" s="374"/>
      <c r="DP256" s="851"/>
      <c r="DQ256" s="852"/>
      <c r="DR256" s="852"/>
      <c r="DS256" s="853"/>
      <c r="DT256" s="851"/>
      <c r="DU256" s="852"/>
      <c r="DV256" s="852"/>
      <c r="DW256" s="853"/>
      <c r="DX256" s="854" t="e">
        <f t="shared" si="24"/>
        <v>#DIV/0!</v>
      </c>
      <c r="DY256" s="852"/>
      <c r="DZ256" s="852"/>
      <c r="EA256" s="852"/>
      <c r="EB256" s="368"/>
      <c r="EC256" s="316"/>
      <c r="ED256" s="316"/>
      <c r="EE256" s="369"/>
      <c r="EF256" s="374"/>
      <c r="EG256" s="851"/>
      <c r="EH256" s="852"/>
      <c r="EI256" s="852"/>
      <c r="EJ256" s="853"/>
      <c r="EK256" s="851"/>
      <c r="EL256" s="852"/>
      <c r="EM256" s="852"/>
      <c r="EN256" s="853"/>
      <c r="EO256" s="854" t="e">
        <f t="shared" si="25"/>
        <v>#DIV/0!</v>
      </c>
      <c r="EP256" s="852"/>
      <c r="EQ256" s="852"/>
      <c r="ER256" s="852"/>
      <c r="ES256" s="368"/>
      <c r="ET256" s="316"/>
      <c r="EU256" s="316"/>
      <c r="EV256" s="369"/>
      <c r="EW256" s="374"/>
    </row>
    <row r="257" spans="1:153" s="124" customFormat="1" ht="12.75" customHeight="1" thickBot="1" x14ac:dyDescent="0.25">
      <c r="A257" s="328"/>
      <c r="B257" s="221"/>
      <c r="C257" s="221"/>
      <c r="D257" s="221"/>
      <c r="E257" s="221"/>
      <c r="F257" s="221"/>
      <c r="G257" s="221"/>
      <c r="H257" s="221"/>
      <c r="I257" s="221"/>
      <c r="J257" s="221"/>
      <c r="K257" s="221"/>
      <c r="L257" s="221"/>
      <c r="M257" s="221"/>
      <c r="N257" s="221"/>
      <c r="O257" s="221"/>
      <c r="P257" s="257"/>
      <c r="Q257" s="374"/>
      <c r="R257" s="851"/>
      <c r="S257" s="852"/>
      <c r="T257" s="852"/>
      <c r="U257" s="853"/>
      <c r="V257" s="851"/>
      <c r="W257" s="852"/>
      <c r="X257" s="852"/>
      <c r="Y257" s="853"/>
      <c r="Z257" s="854">
        <f t="shared" si="0"/>
        <v>0</v>
      </c>
      <c r="AA257" s="852"/>
      <c r="AB257" s="852"/>
      <c r="AC257" s="853"/>
      <c r="AD257" s="365"/>
      <c r="AE257" s="317"/>
      <c r="AF257" s="317"/>
      <c r="AG257" s="347"/>
      <c r="AH257" s="374"/>
      <c r="AI257" s="851"/>
      <c r="AJ257" s="852"/>
      <c r="AK257" s="852"/>
      <c r="AL257" s="853"/>
      <c r="AM257" s="851"/>
      <c r="AN257" s="852"/>
      <c r="AO257" s="852"/>
      <c r="AP257" s="853"/>
      <c r="AQ257" s="854">
        <f t="shared" si="21"/>
        <v>0</v>
      </c>
      <c r="AR257" s="852"/>
      <c r="AS257" s="852"/>
      <c r="AT257" s="853"/>
      <c r="AU257" s="365"/>
      <c r="AV257" s="317"/>
      <c r="AW257" s="317"/>
      <c r="AX257" s="347"/>
      <c r="AY257" s="374"/>
      <c r="AZ257" s="328"/>
      <c r="BA257" s="221"/>
      <c r="BB257" s="221"/>
      <c r="BC257" s="221"/>
      <c r="BD257" s="221"/>
      <c r="BE257" s="221"/>
      <c r="BF257" s="221"/>
      <c r="BG257" s="221"/>
      <c r="BH257" s="221"/>
      <c r="BI257" s="221"/>
      <c r="BJ257" s="221"/>
      <c r="BK257" s="221"/>
      <c r="BL257" s="221"/>
      <c r="BM257" s="221"/>
      <c r="BN257" s="221"/>
      <c r="BO257" s="257"/>
      <c r="BP257" s="374"/>
      <c r="BQ257" s="851"/>
      <c r="BR257" s="852"/>
      <c r="BS257" s="852"/>
      <c r="BT257" s="853"/>
      <c r="BU257" s="851"/>
      <c r="BV257" s="852"/>
      <c r="BW257" s="852"/>
      <c r="BX257" s="853"/>
      <c r="BY257" s="854" t="e">
        <f t="shared" si="22"/>
        <v>#DIV/0!</v>
      </c>
      <c r="BZ257" s="852"/>
      <c r="CA257" s="852"/>
      <c r="CB257" s="852"/>
      <c r="CC257" s="368"/>
      <c r="CD257" s="316"/>
      <c r="CE257" s="316"/>
      <c r="CF257" s="369"/>
      <c r="CG257" s="374"/>
      <c r="CH257" s="851"/>
      <c r="CI257" s="852"/>
      <c r="CJ257" s="852"/>
      <c r="CK257" s="853"/>
      <c r="CL257" s="851"/>
      <c r="CM257" s="852"/>
      <c r="CN257" s="852"/>
      <c r="CO257" s="853"/>
      <c r="CP257" s="854" t="e">
        <f t="shared" si="23"/>
        <v>#DIV/0!</v>
      </c>
      <c r="CQ257" s="852"/>
      <c r="CR257" s="852"/>
      <c r="CS257" s="852"/>
      <c r="CT257" s="368"/>
      <c r="CU257" s="316"/>
      <c r="CV257" s="316"/>
      <c r="CW257" s="369"/>
      <c r="CX257" s="374"/>
      <c r="CY257" s="328"/>
      <c r="CZ257" s="221"/>
      <c r="DA257" s="221"/>
      <c r="DB257" s="221"/>
      <c r="DC257" s="221"/>
      <c r="DD257" s="221"/>
      <c r="DE257" s="221"/>
      <c r="DF257" s="221"/>
      <c r="DG257" s="221"/>
      <c r="DH257" s="221"/>
      <c r="DI257" s="221"/>
      <c r="DJ257" s="221"/>
      <c r="DK257" s="221"/>
      <c r="DL257" s="221"/>
      <c r="DM257" s="221"/>
      <c r="DN257" s="257"/>
      <c r="DO257" s="374"/>
      <c r="DP257" s="851"/>
      <c r="DQ257" s="852"/>
      <c r="DR257" s="852"/>
      <c r="DS257" s="853"/>
      <c r="DT257" s="851"/>
      <c r="DU257" s="852"/>
      <c r="DV257" s="852"/>
      <c r="DW257" s="853"/>
      <c r="DX257" s="854" t="e">
        <f t="shared" si="24"/>
        <v>#DIV/0!</v>
      </c>
      <c r="DY257" s="852"/>
      <c r="DZ257" s="852"/>
      <c r="EA257" s="852"/>
      <c r="EB257" s="368"/>
      <c r="EC257" s="316"/>
      <c r="ED257" s="316"/>
      <c r="EE257" s="369"/>
      <c r="EF257" s="374"/>
      <c r="EG257" s="851"/>
      <c r="EH257" s="852"/>
      <c r="EI257" s="852"/>
      <c r="EJ257" s="853"/>
      <c r="EK257" s="851"/>
      <c r="EL257" s="852"/>
      <c r="EM257" s="852"/>
      <c r="EN257" s="853"/>
      <c r="EO257" s="854" t="e">
        <f t="shared" si="25"/>
        <v>#DIV/0!</v>
      </c>
      <c r="EP257" s="852"/>
      <c r="EQ257" s="852"/>
      <c r="ER257" s="852"/>
      <c r="ES257" s="368"/>
      <c r="ET257" s="316"/>
      <c r="EU257" s="316"/>
      <c r="EV257" s="369"/>
      <c r="EW257" s="374"/>
    </row>
    <row r="258" spans="1:153" s="124" customFormat="1" ht="12.75" customHeight="1" thickBot="1" x14ac:dyDescent="0.25">
      <c r="A258" s="328"/>
      <c r="B258" s="221"/>
      <c r="C258" s="221"/>
      <c r="D258" s="221"/>
      <c r="E258" s="221"/>
      <c r="F258" s="221"/>
      <c r="G258" s="221"/>
      <c r="H258" s="221"/>
      <c r="I258" s="221"/>
      <c r="J258" s="221"/>
      <c r="K258" s="221"/>
      <c r="L258" s="221"/>
      <c r="M258" s="221"/>
      <c r="N258" s="221"/>
      <c r="O258" s="221"/>
      <c r="P258" s="257"/>
      <c r="Q258" s="374"/>
      <c r="R258" s="851"/>
      <c r="S258" s="852"/>
      <c r="T258" s="852"/>
      <c r="U258" s="853"/>
      <c r="V258" s="851"/>
      <c r="W258" s="852"/>
      <c r="X258" s="852"/>
      <c r="Y258" s="853"/>
      <c r="Z258" s="854">
        <f t="shared" si="0"/>
        <v>0</v>
      </c>
      <c r="AA258" s="852"/>
      <c r="AB258" s="852"/>
      <c r="AC258" s="853"/>
      <c r="AD258" s="365"/>
      <c r="AE258" s="317"/>
      <c r="AF258" s="317"/>
      <c r="AG258" s="347"/>
      <c r="AH258" s="374"/>
      <c r="AI258" s="851"/>
      <c r="AJ258" s="852"/>
      <c r="AK258" s="852"/>
      <c r="AL258" s="853"/>
      <c r="AM258" s="851"/>
      <c r="AN258" s="852"/>
      <c r="AO258" s="852"/>
      <c r="AP258" s="853"/>
      <c r="AQ258" s="854">
        <f t="shared" si="21"/>
        <v>0</v>
      </c>
      <c r="AR258" s="852"/>
      <c r="AS258" s="852"/>
      <c r="AT258" s="853"/>
      <c r="AU258" s="365"/>
      <c r="AV258" s="317"/>
      <c r="AW258" s="317"/>
      <c r="AX258" s="347"/>
      <c r="AY258" s="374"/>
      <c r="AZ258" s="328"/>
      <c r="BA258" s="221"/>
      <c r="BB258" s="221"/>
      <c r="BC258" s="221"/>
      <c r="BD258" s="221"/>
      <c r="BE258" s="221"/>
      <c r="BF258" s="221"/>
      <c r="BG258" s="221"/>
      <c r="BH258" s="221"/>
      <c r="BI258" s="221"/>
      <c r="BJ258" s="221"/>
      <c r="BK258" s="221"/>
      <c r="BL258" s="221"/>
      <c r="BM258" s="221"/>
      <c r="BN258" s="221"/>
      <c r="BO258" s="257"/>
      <c r="BP258" s="374"/>
      <c r="BQ258" s="851"/>
      <c r="BR258" s="852"/>
      <c r="BS258" s="852"/>
      <c r="BT258" s="853"/>
      <c r="BU258" s="851"/>
      <c r="BV258" s="852"/>
      <c r="BW258" s="852"/>
      <c r="BX258" s="853"/>
      <c r="BY258" s="854" t="e">
        <f t="shared" si="22"/>
        <v>#DIV/0!</v>
      </c>
      <c r="BZ258" s="852"/>
      <c r="CA258" s="852"/>
      <c r="CB258" s="852"/>
      <c r="CC258" s="368"/>
      <c r="CD258" s="316"/>
      <c r="CE258" s="316"/>
      <c r="CF258" s="369"/>
      <c r="CG258" s="374"/>
      <c r="CH258" s="851"/>
      <c r="CI258" s="852"/>
      <c r="CJ258" s="852"/>
      <c r="CK258" s="853"/>
      <c r="CL258" s="851"/>
      <c r="CM258" s="852"/>
      <c r="CN258" s="852"/>
      <c r="CO258" s="853"/>
      <c r="CP258" s="854" t="e">
        <f t="shared" si="23"/>
        <v>#DIV/0!</v>
      </c>
      <c r="CQ258" s="852"/>
      <c r="CR258" s="852"/>
      <c r="CS258" s="852"/>
      <c r="CT258" s="368"/>
      <c r="CU258" s="316"/>
      <c r="CV258" s="316"/>
      <c r="CW258" s="369"/>
      <c r="CX258" s="374"/>
      <c r="CY258" s="328"/>
      <c r="CZ258" s="221"/>
      <c r="DA258" s="221"/>
      <c r="DB258" s="221"/>
      <c r="DC258" s="221"/>
      <c r="DD258" s="221"/>
      <c r="DE258" s="221"/>
      <c r="DF258" s="221"/>
      <c r="DG258" s="221"/>
      <c r="DH258" s="221"/>
      <c r="DI258" s="221"/>
      <c r="DJ258" s="221"/>
      <c r="DK258" s="221"/>
      <c r="DL258" s="221"/>
      <c r="DM258" s="221"/>
      <c r="DN258" s="257"/>
      <c r="DO258" s="374"/>
      <c r="DP258" s="851"/>
      <c r="DQ258" s="852"/>
      <c r="DR258" s="852"/>
      <c r="DS258" s="853"/>
      <c r="DT258" s="851"/>
      <c r="DU258" s="852"/>
      <c r="DV258" s="852"/>
      <c r="DW258" s="853"/>
      <c r="DX258" s="854" t="e">
        <f t="shared" si="24"/>
        <v>#DIV/0!</v>
      </c>
      <c r="DY258" s="852"/>
      <c r="DZ258" s="852"/>
      <c r="EA258" s="852"/>
      <c r="EB258" s="368"/>
      <c r="EC258" s="316"/>
      <c r="ED258" s="316"/>
      <c r="EE258" s="369"/>
      <c r="EF258" s="374"/>
      <c r="EG258" s="851"/>
      <c r="EH258" s="852"/>
      <c r="EI258" s="852"/>
      <c r="EJ258" s="853"/>
      <c r="EK258" s="851"/>
      <c r="EL258" s="852"/>
      <c r="EM258" s="852"/>
      <c r="EN258" s="853"/>
      <c r="EO258" s="854" t="e">
        <f t="shared" si="25"/>
        <v>#DIV/0!</v>
      </c>
      <c r="EP258" s="852"/>
      <c r="EQ258" s="852"/>
      <c r="ER258" s="852"/>
      <c r="ES258" s="368"/>
      <c r="ET258" s="316"/>
      <c r="EU258" s="316"/>
      <c r="EV258" s="369"/>
      <c r="EW258" s="374"/>
    </row>
    <row r="259" spans="1:153" s="124" customFormat="1" ht="12.75" customHeight="1" thickBot="1" x14ac:dyDescent="0.25">
      <c r="A259" s="328"/>
      <c r="B259" s="221"/>
      <c r="C259" s="221"/>
      <c r="D259" s="221"/>
      <c r="E259" s="221"/>
      <c r="F259" s="221"/>
      <c r="G259" s="221"/>
      <c r="H259" s="221"/>
      <c r="I259" s="221"/>
      <c r="J259" s="221"/>
      <c r="K259" s="221"/>
      <c r="L259" s="221"/>
      <c r="M259" s="221"/>
      <c r="N259" s="221"/>
      <c r="O259" s="221"/>
      <c r="P259" s="257"/>
      <c r="Q259" s="374"/>
      <c r="R259" s="851"/>
      <c r="S259" s="852"/>
      <c r="T259" s="852"/>
      <c r="U259" s="853"/>
      <c r="V259" s="851"/>
      <c r="W259" s="852"/>
      <c r="X259" s="852"/>
      <c r="Y259" s="853"/>
      <c r="Z259" s="854">
        <f t="shared" si="0"/>
        <v>0</v>
      </c>
      <c r="AA259" s="852"/>
      <c r="AB259" s="852"/>
      <c r="AC259" s="853"/>
      <c r="AD259" s="365"/>
      <c r="AE259" s="317"/>
      <c r="AF259" s="317"/>
      <c r="AG259" s="347"/>
      <c r="AH259" s="374"/>
      <c r="AI259" s="851"/>
      <c r="AJ259" s="852"/>
      <c r="AK259" s="852"/>
      <c r="AL259" s="853"/>
      <c r="AM259" s="851"/>
      <c r="AN259" s="852"/>
      <c r="AO259" s="852"/>
      <c r="AP259" s="853"/>
      <c r="AQ259" s="854">
        <f t="shared" si="21"/>
        <v>0</v>
      </c>
      <c r="AR259" s="852"/>
      <c r="AS259" s="852"/>
      <c r="AT259" s="853"/>
      <c r="AU259" s="365"/>
      <c r="AV259" s="317"/>
      <c r="AW259" s="317"/>
      <c r="AX259" s="347"/>
      <c r="AY259" s="374"/>
      <c r="AZ259" s="328"/>
      <c r="BA259" s="221"/>
      <c r="BB259" s="221"/>
      <c r="BC259" s="221"/>
      <c r="BD259" s="221"/>
      <c r="BE259" s="221"/>
      <c r="BF259" s="221"/>
      <c r="BG259" s="221"/>
      <c r="BH259" s="221"/>
      <c r="BI259" s="221"/>
      <c r="BJ259" s="221"/>
      <c r="BK259" s="221"/>
      <c r="BL259" s="221"/>
      <c r="BM259" s="221"/>
      <c r="BN259" s="221"/>
      <c r="BO259" s="257"/>
      <c r="BP259" s="374"/>
      <c r="BQ259" s="851"/>
      <c r="BR259" s="852"/>
      <c r="BS259" s="852"/>
      <c r="BT259" s="853"/>
      <c r="BU259" s="851"/>
      <c r="BV259" s="852"/>
      <c r="BW259" s="852"/>
      <c r="BX259" s="853"/>
      <c r="BY259" s="854" t="e">
        <f t="shared" si="22"/>
        <v>#DIV/0!</v>
      </c>
      <c r="BZ259" s="852"/>
      <c r="CA259" s="852"/>
      <c r="CB259" s="852"/>
      <c r="CC259" s="368"/>
      <c r="CD259" s="316"/>
      <c r="CE259" s="316"/>
      <c r="CF259" s="369"/>
      <c r="CG259" s="374"/>
      <c r="CH259" s="851"/>
      <c r="CI259" s="852"/>
      <c r="CJ259" s="852"/>
      <c r="CK259" s="853"/>
      <c r="CL259" s="851"/>
      <c r="CM259" s="852"/>
      <c r="CN259" s="852"/>
      <c r="CO259" s="853"/>
      <c r="CP259" s="854" t="e">
        <f t="shared" si="23"/>
        <v>#DIV/0!</v>
      </c>
      <c r="CQ259" s="852"/>
      <c r="CR259" s="852"/>
      <c r="CS259" s="852"/>
      <c r="CT259" s="368"/>
      <c r="CU259" s="316"/>
      <c r="CV259" s="316"/>
      <c r="CW259" s="369"/>
      <c r="CX259" s="374"/>
      <c r="CY259" s="328"/>
      <c r="CZ259" s="221"/>
      <c r="DA259" s="221"/>
      <c r="DB259" s="221"/>
      <c r="DC259" s="221"/>
      <c r="DD259" s="221"/>
      <c r="DE259" s="221"/>
      <c r="DF259" s="221"/>
      <c r="DG259" s="221"/>
      <c r="DH259" s="221"/>
      <c r="DI259" s="221"/>
      <c r="DJ259" s="221"/>
      <c r="DK259" s="221"/>
      <c r="DL259" s="221"/>
      <c r="DM259" s="221"/>
      <c r="DN259" s="257"/>
      <c r="DO259" s="374"/>
      <c r="DP259" s="851"/>
      <c r="DQ259" s="852"/>
      <c r="DR259" s="852"/>
      <c r="DS259" s="853"/>
      <c r="DT259" s="851"/>
      <c r="DU259" s="852"/>
      <c r="DV259" s="852"/>
      <c r="DW259" s="853"/>
      <c r="DX259" s="854" t="e">
        <f t="shared" si="24"/>
        <v>#DIV/0!</v>
      </c>
      <c r="DY259" s="852"/>
      <c r="DZ259" s="852"/>
      <c r="EA259" s="852"/>
      <c r="EB259" s="368"/>
      <c r="EC259" s="316"/>
      <c r="ED259" s="316"/>
      <c r="EE259" s="369"/>
      <c r="EF259" s="374"/>
      <c r="EG259" s="851"/>
      <c r="EH259" s="852"/>
      <c r="EI259" s="852"/>
      <c r="EJ259" s="853"/>
      <c r="EK259" s="851"/>
      <c r="EL259" s="852"/>
      <c r="EM259" s="852"/>
      <c r="EN259" s="853"/>
      <c r="EO259" s="854" t="e">
        <f t="shared" si="25"/>
        <v>#DIV/0!</v>
      </c>
      <c r="EP259" s="852"/>
      <c r="EQ259" s="852"/>
      <c r="ER259" s="852"/>
      <c r="ES259" s="368"/>
      <c r="ET259" s="316"/>
      <c r="EU259" s="316"/>
      <c r="EV259" s="369"/>
      <c r="EW259" s="374"/>
    </row>
    <row r="260" spans="1:153" s="124" customFormat="1" ht="12.75" customHeight="1" thickBot="1" x14ac:dyDescent="0.25">
      <c r="A260" s="328"/>
      <c r="B260" s="221"/>
      <c r="C260" s="221"/>
      <c r="D260" s="221"/>
      <c r="E260" s="221"/>
      <c r="F260" s="221"/>
      <c r="G260" s="221"/>
      <c r="H260" s="221"/>
      <c r="I260" s="221"/>
      <c r="J260" s="221"/>
      <c r="K260" s="221"/>
      <c r="L260" s="221"/>
      <c r="M260" s="221"/>
      <c r="N260" s="221"/>
      <c r="O260" s="221"/>
      <c r="P260" s="257"/>
      <c r="Q260" s="374"/>
      <c r="R260" s="851"/>
      <c r="S260" s="852"/>
      <c r="T260" s="852"/>
      <c r="U260" s="853"/>
      <c r="V260" s="851"/>
      <c r="W260" s="852"/>
      <c r="X260" s="852"/>
      <c r="Y260" s="853"/>
      <c r="Z260" s="854">
        <f t="shared" si="0"/>
        <v>0</v>
      </c>
      <c r="AA260" s="852"/>
      <c r="AB260" s="852"/>
      <c r="AC260" s="853"/>
      <c r="AD260" s="365"/>
      <c r="AE260" s="317"/>
      <c r="AF260" s="317"/>
      <c r="AG260" s="347"/>
      <c r="AH260" s="374"/>
      <c r="AI260" s="851"/>
      <c r="AJ260" s="852"/>
      <c r="AK260" s="852"/>
      <c r="AL260" s="853"/>
      <c r="AM260" s="851"/>
      <c r="AN260" s="852"/>
      <c r="AO260" s="852"/>
      <c r="AP260" s="853"/>
      <c r="AQ260" s="854">
        <f t="shared" si="21"/>
        <v>0</v>
      </c>
      <c r="AR260" s="852"/>
      <c r="AS260" s="852"/>
      <c r="AT260" s="853"/>
      <c r="AU260" s="365"/>
      <c r="AV260" s="317"/>
      <c r="AW260" s="317"/>
      <c r="AX260" s="347"/>
      <c r="AY260" s="374"/>
      <c r="AZ260" s="328"/>
      <c r="BA260" s="221"/>
      <c r="BB260" s="221"/>
      <c r="BC260" s="221"/>
      <c r="BD260" s="221"/>
      <c r="BE260" s="221"/>
      <c r="BF260" s="221"/>
      <c r="BG260" s="221"/>
      <c r="BH260" s="221"/>
      <c r="BI260" s="221"/>
      <c r="BJ260" s="221"/>
      <c r="BK260" s="221"/>
      <c r="BL260" s="221"/>
      <c r="BM260" s="221"/>
      <c r="BN260" s="221"/>
      <c r="BO260" s="257"/>
      <c r="BP260" s="374"/>
      <c r="BQ260" s="851"/>
      <c r="BR260" s="852"/>
      <c r="BS260" s="852"/>
      <c r="BT260" s="853"/>
      <c r="BU260" s="851"/>
      <c r="BV260" s="852"/>
      <c r="BW260" s="852"/>
      <c r="BX260" s="853"/>
      <c r="BY260" s="854" t="e">
        <f t="shared" si="22"/>
        <v>#DIV/0!</v>
      </c>
      <c r="BZ260" s="852"/>
      <c r="CA260" s="852"/>
      <c r="CB260" s="852"/>
      <c r="CC260" s="368"/>
      <c r="CD260" s="316"/>
      <c r="CE260" s="316"/>
      <c r="CF260" s="369"/>
      <c r="CG260" s="374"/>
      <c r="CH260" s="851"/>
      <c r="CI260" s="852"/>
      <c r="CJ260" s="852"/>
      <c r="CK260" s="853"/>
      <c r="CL260" s="851"/>
      <c r="CM260" s="852"/>
      <c r="CN260" s="852"/>
      <c r="CO260" s="853"/>
      <c r="CP260" s="854" t="e">
        <f t="shared" si="23"/>
        <v>#DIV/0!</v>
      </c>
      <c r="CQ260" s="852"/>
      <c r="CR260" s="852"/>
      <c r="CS260" s="852"/>
      <c r="CT260" s="368"/>
      <c r="CU260" s="316"/>
      <c r="CV260" s="316"/>
      <c r="CW260" s="369"/>
      <c r="CX260" s="374"/>
      <c r="CY260" s="328"/>
      <c r="CZ260" s="221"/>
      <c r="DA260" s="221"/>
      <c r="DB260" s="221"/>
      <c r="DC260" s="221"/>
      <c r="DD260" s="221"/>
      <c r="DE260" s="221"/>
      <c r="DF260" s="221"/>
      <c r="DG260" s="221"/>
      <c r="DH260" s="221"/>
      <c r="DI260" s="221"/>
      <c r="DJ260" s="221"/>
      <c r="DK260" s="221"/>
      <c r="DL260" s="221"/>
      <c r="DM260" s="221"/>
      <c r="DN260" s="257"/>
      <c r="DO260" s="374"/>
      <c r="DP260" s="851"/>
      <c r="DQ260" s="852"/>
      <c r="DR260" s="852"/>
      <c r="DS260" s="853"/>
      <c r="DT260" s="851"/>
      <c r="DU260" s="852"/>
      <c r="DV260" s="852"/>
      <c r="DW260" s="853"/>
      <c r="DX260" s="854" t="e">
        <f t="shared" si="24"/>
        <v>#DIV/0!</v>
      </c>
      <c r="DY260" s="852"/>
      <c r="DZ260" s="852"/>
      <c r="EA260" s="852"/>
      <c r="EB260" s="368"/>
      <c r="EC260" s="316"/>
      <c r="ED260" s="316"/>
      <c r="EE260" s="369"/>
      <c r="EF260" s="374"/>
      <c r="EG260" s="851"/>
      <c r="EH260" s="852"/>
      <c r="EI260" s="852"/>
      <c r="EJ260" s="853"/>
      <c r="EK260" s="851"/>
      <c r="EL260" s="852"/>
      <c r="EM260" s="852"/>
      <c r="EN260" s="853"/>
      <c r="EO260" s="854" t="e">
        <f t="shared" si="25"/>
        <v>#DIV/0!</v>
      </c>
      <c r="EP260" s="852"/>
      <c r="EQ260" s="852"/>
      <c r="ER260" s="852"/>
      <c r="ES260" s="368"/>
      <c r="ET260" s="316"/>
      <c r="EU260" s="316"/>
      <c r="EV260" s="369"/>
      <c r="EW260" s="374"/>
    </row>
    <row r="261" spans="1:153" s="124" customFormat="1" ht="12.75" customHeight="1" thickBot="1" x14ac:dyDescent="0.25">
      <c r="A261" s="328"/>
      <c r="B261" s="221"/>
      <c r="C261" s="221"/>
      <c r="D261" s="221"/>
      <c r="E261" s="221"/>
      <c r="F261" s="221"/>
      <c r="G261" s="221"/>
      <c r="H261" s="221"/>
      <c r="I261" s="221"/>
      <c r="J261" s="221"/>
      <c r="K261" s="221"/>
      <c r="L261" s="221"/>
      <c r="M261" s="221"/>
      <c r="N261" s="221"/>
      <c r="O261" s="221"/>
      <c r="P261" s="257"/>
      <c r="Q261" s="374"/>
      <c r="R261" s="851"/>
      <c r="S261" s="852"/>
      <c r="T261" s="852"/>
      <c r="U261" s="853"/>
      <c r="V261" s="851"/>
      <c r="W261" s="852"/>
      <c r="X261" s="852"/>
      <c r="Y261" s="853"/>
      <c r="Z261" s="854">
        <f t="shared" si="0"/>
        <v>0</v>
      </c>
      <c r="AA261" s="852"/>
      <c r="AB261" s="852"/>
      <c r="AC261" s="853"/>
      <c r="AD261" s="365"/>
      <c r="AE261" s="317"/>
      <c r="AF261" s="317"/>
      <c r="AG261" s="347"/>
      <c r="AH261" s="374"/>
      <c r="AI261" s="851"/>
      <c r="AJ261" s="852"/>
      <c r="AK261" s="852"/>
      <c r="AL261" s="853"/>
      <c r="AM261" s="851"/>
      <c r="AN261" s="852"/>
      <c r="AO261" s="852"/>
      <c r="AP261" s="853"/>
      <c r="AQ261" s="854">
        <f t="shared" si="21"/>
        <v>0</v>
      </c>
      <c r="AR261" s="852"/>
      <c r="AS261" s="852"/>
      <c r="AT261" s="853"/>
      <c r="AU261" s="365"/>
      <c r="AV261" s="317"/>
      <c r="AW261" s="317"/>
      <c r="AX261" s="347"/>
      <c r="AY261" s="374"/>
      <c r="AZ261" s="328"/>
      <c r="BA261" s="221"/>
      <c r="BB261" s="221"/>
      <c r="BC261" s="221"/>
      <c r="BD261" s="221"/>
      <c r="BE261" s="221"/>
      <c r="BF261" s="221"/>
      <c r="BG261" s="221"/>
      <c r="BH261" s="221"/>
      <c r="BI261" s="221"/>
      <c r="BJ261" s="221"/>
      <c r="BK261" s="221"/>
      <c r="BL261" s="221"/>
      <c r="BM261" s="221"/>
      <c r="BN261" s="221"/>
      <c r="BO261" s="257"/>
      <c r="BP261" s="374"/>
      <c r="BQ261" s="851"/>
      <c r="BR261" s="852"/>
      <c r="BS261" s="852"/>
      <c r="BT261" s="853"/>
      <c r="BU261" s="851"/>
      <c r="BV261" s="852"/>
      <c r="BW261" s="852"/>
      <c r="BX261" s="853"/>
      <c r="BY261" s="854" t="e">
        <f t="shared" si="22"/>
        <v>#DIV/0!</v>
      </c>
      <c r="BZ261" s="852"/>
      <c r="CA261" s="852"/>
      <c r="CB261" s="852"/>
      <c r="CC261" s="368"/>
      <c r="CD261" s="316"/>
      <c r="CE261" s="316"/>
      <c r="CF261" s="369"/>
      <c r="CG261" s="374"/>
      <c r="CH261" s="851"/>
      <c r="CI261" s="852"/>
      <c r="CJ261" s="852"/>
      <c r="CK261" s="853"/>
      <c r="CL261" s="851"/>
      <c r="CM261" s="852"/>
      <c r="CN261" s="852"/>
      <c r="CO261" s="853"/>
      <c r="CP261" s="854" t="e">
        <f t="shared" si="23"/>
        <v>#DIV/0!</v>
      </c>
      <c r="CQ261" s="852"/>
      <c r="CR261" s="852"/>
      <c r="CS261" s="852"/>
      <c r="CT261" s="368"/>
      <c r="CU261" s="316"/>
      <c r="CV261" s="316"/>
      <c r="CW261" s="369"/>
      <c r="CX261" s="374"/>
      <c r="CY261" s="328"/>
      <c r="CZ261" s="221"/>
      <c r="DA261" s="221"/>
      <c r="DB261" s="221"/>
      <c r="DC261" s="221"/>
      <c r="DD261" s="221"/>
      <c r="DE261" s="221"/>
      <c r="DF261" s="221"/>
      <c r="DG261" s="221"/>
      <c r="DH261" s="221"/>
      <c r="DI261" s="221"/>
      <c r="DJ261" s="221"/>
      <c r="DK261" s="221"/>
      <c r="DL261" s="221"/>
      <c r="DM261" s="221"/>
      <c r="DN261" s="257"/>
      <c r="DO261" s="374"/>
      <c r="DP261" s="851"/>
      <c r="DQ261" s="852"/>
      <c r="DR261" s="852"/>
      <c r="DS261" s="853"/>
      <c r="DT261" s="851"/>
      <c r="DU261" s="852"/>
      <c r="DV261" s="852"/>
      <c r="DW261" s="853"/>
      <c r="DX261" s="854" t="e">
        <f t="shared" si="24"/>
        <v>#DIV/0!</v>
      </c>
      <c r="DY261" s="852"/>
      <c r="DZ261" s="852"/>
      <c r="EA261" s="852"/>
      <c r="EB261" s="368"/>
      <c r="EC261" s="316"/>
      <c r="ED261" s="316"/>
      <c r="EE261" s="369"/>
      <c r="EF261" s="374"/>
      <c r="EG261" s="851"/>
      <c r="EH261" s="852"/>
      <c r="EI261" s="852"/>
      <c r="EJ261" s="853"/>
      <c r="EK261" s="851"/>
      <c r="EL261" s="852"/>
      <c r="EM261" s="852"/>
      <c r="EN261" s="853"/>
      <c r="EO261" s="854" t="e">
        <f t="shared" si="25"/>
        <v>#DIV/0!</v>
      </c>
      <c r="EP261" s="852"/>
      <c r="EQ261" s="852"/>
      <c r="ER261" s="852"/>
      <c r="ES261" s="368"/>
      <c r="ET261" s="316"/>
      <c r="EU261" s="316"/>
      <c r="EV261" s="369"/>
      <c r="EW261" s="374"/>
    </row>
    <row r="262" spans="1:153" s="124" customFormat="1" ht="12.75" customHeight="1" thickBot="1" x14ac:dyDescent="0.25">
      <c r="A262" s="328"/>
      <c r="B262" s="221"/>
      <c r="C262" s="221"/>
      <c r="D262" s="221"/>
      <c r="E262" s="221"/>
      <c r="F262" s="221"/>
      <c r="G262" s="221"/>
      <c r="H262" s="221"/>
      <c r="I262" s="221"/>
      <c r="J262" s="221"/>
      <c r="K262" s="221"/>
      <c r="L262" s="221"/>
      <c r="M262" s="221"/>
      <c r="N262" s="221"/>
      <c r="O262" s="221"/>
      <c r="P262" s="257"/>
      <c r="Q262" s="374"/>
      <c r="R262" s="851"/>
      <c r="S262" s="852"/>
      <c r="T262" s="852"/>
      <c r="U262" s="853"/>
      <c r="V262" s="851"/>
      <c r="W262" s="852"/>
      <c r="X262" s="852"/>
      <c r="Y262" s="853"/>
      <c r="Z262" s="854">
        <f t="shared" si="0"/>
        <v>0</v>
      </c>
      <c r="AA262" s="852"/>
      <c r="AB262" s="852"/>
      <c r="AC262" s="853"/>
      <c r="AD262" s="365"/>
      <c r="AE262" s="317"/>
      <c r="AF262" s="317"/>
      <c r="AG262" s="347"/>
      <c r="AH262" s="374"/>
      <c r="AI262" s="851"/>
      <c r="AJ262" s="852"/>
      <c r="AK262" s="852"/>
      <c r="AL262" s="853"/>
      <c r="AM262" s="851"/>
      <c r="AN262" s="852"/>
      <c r="AO262" s="852"/>
      <c r="AP262" s="853"/>
      <c r="AQ262" s="854">
        <f t="shared" si="21"/>
        <v>0</v>
      </c>
      <c r="AR262" s="852"/>
      <c r="AS262" s="852"/>
      <c r="AT262" s="853"/>
      <c r="AU262" s="365"/>
      <c r="AV262" s="317"/>
      <c r="AW262" s="317"/>
      <c r="AX262" s="347"/>
      <c r="AY262" s="374"/>
      <c r="AZ262" s="328"/>
      <c r="BA262" s="221"/>
      <c r="BB262" s="221"/>
      <c r="BC262" s="221"/>
      <c r="BD262" s="221"/>
      <c r="BE262" s="221"/>
      <c r="BF262" s="221"/>
      <c r="BG262" s="221"/>
      <c r="BH262" s="221"/>
      <c r="BI262" s="221"/>
      <c r="BJ262" s="221"/>
      <c r="BK262" s="221"/>
      <c r="BL262" s="221"/>
      <c r="BM262" s="221"/>
      <c r="BN262" s="221"/>
      <c r="BO262" s="257"/>
      <c r="BP262" s="374"/>
      <c r="BQ262" s="851"/>
      <c r="BR262" s="852"/>
      <c r="BS262" s="852"/>
      <c r="BT262" s="853"/>
      <c r="BU262" s="851"/>
      <c r="BV262" s="852"/>
      <c r="BW262" s="852"/>
      <c r="BX262" s="853"/>
      <c r="BY262" s="854" t="e">
        <f t="shared" si="22"/>
        <v>#DIV/0!</v>
      </c>
      <c r="BZ262" s="852"/>
      <c r="CA262" s="852"/>
      <c r="CB262" s="852"/>
      <c r="CC262" s="368"/>
      <c r="CD262" s="316"/>
      <c r="CE262" s="316"/>
      <c r="CF262" s="369"/>
      <c r="CG262" s="374"/>
      <c r="CH262" s="851"/>
      <c r="CI262" s="852"/>
      <c r="CJ262" s="852"/>
      <c r="CK262" s="853"/>
      <c r="CL262" s="851"/>
      <c r="CM262" s="852"/>
      <c r="CN262" s="852"/>
      <c r="CO262" s="853"/>
      <c r="CP262" s="854" t="e">
        <f t="shared" si="23"/>
        <v>#DIV/0!</v>
      </c>
      <c r="CQ262" s="852"/>
      <c r="CR262" s="852"/>
      <c r="CS262" s="852"/>
      <c r="CT262" s="368"/>
      <c r="CU262" s="316"/>
      <c r="CV262" s="316"/>
      <c r="CW262" s="369"/>
      <c r="CX262" s="374"/>
      <c r="CY262" s="328"/>
      <c r="CZ262" s="221"/>
      <c r="DA262" s="221"/>
      <c r="DB262" s="221"/>
      <c r="DC262" s="221"/>
      <c r="DD262" s="221"/>
      <c r="DE262" s="221"/>
      <c r="DF262" s="221"/>
      <c r="DG262" s="221"/>
      <c r="DH262" s="221"/>
      <c r="DI262" s="221"/>
      <c r="DJ262" s="221"/>
      <c r="DK262" s="221"/>
      <c r="DL262" s="221"/>
      <c r="DM262" s="221"/>
      <c r="DN262" s="257"/>
      <c r="DO262" s="374"/>
      <c r="DP262" s="851"/>
      <c r="DQ262" s="852"/>
      <c r="DR262" s="852"/>
      <c r="DS262" s="853"/>
      <c r="DT262" s="851"/>
      <c r="DU262" s="852"/>
      <c r="DV262" s="852"/>
      <c r="DW262" s="853"/>
      <c r="DX262" s="854" t="e">
        <f t="shared" si="24"/>
        <v>#DIV/0!</v>
      </c>
      <c r="DY262" s="852"/>
      <c r="DZ262" s="852"/>
      <c r="EA262" s="852"/>
      <c r="EB262" s="368"/>
      <c r="EC262" s="316"/>
      <c r="ED262" s="316"/>
      <c r="EE262" s="369"/>
      <c r="EF262" s="374"/>
      <c r="EG262" s="851"/>
      <c r="EH262" s="852"/>
      <c r="EI262" s="852"/>
      <c r="EJ262" s="853"/>
      <c r="EK262" s="851"/>
      <c r="EL262" s="852"/>
      <c r="EM262" s="852"/>
      <c r="EN262" s="853"/>
      <c r="EO262" s="854" t="e">
        <f t="shared" si="25"/>
        <v>#DIV/0!</v>
      </c>
      <c r="EP262" s="852"/>
      <c r="EQ262" s="852"/>
      <c r="ER262" s="852"/>
      <c r="ES262" s="368"/>
      <c r="ET262" s="316"/>
      <c r="EU262" s="316"/>
      <c r="EV262" s="369"/>
      <c r="EW262" s="374"/>
    </row>
    <row r="263" spans="1:153" s="124" customFormat="1" ht="12.75" customHeight="1" thickBot="1" x14ac:dyDescent="0.25">
      <c r="A263" s="328"/>
      <c r="B263" s="221"/>
      <c r="C263" s="221"/>
      <c r="D263" s="221"/>
      <c r="E263" s="221"/>
      <c r="F263" s="221"/>
      <c r="G263" s="221"/>
      <c r="H263" s="221"/>
      <c r="I263" s="221"/>
      <c r="J263" s="221"/>
      <c r="K263" s="221"/>
      <c r="L263" s="221"/>
      <c r="M263" s="221"/>
      <c r="N263" s="221"/>
      <c r="O263" s="221"/>
      <c r="P263" s="257"/>
      <c r="Q263" s="374"/>
      <c r="R263" s="851"/>
      <c r="S263" s="852"/>
      <c r="T263" s="852"/>
      <c r="U263" s="853"/>
      <c r="V263" s="851"/>
      <c r="W263" s="852"/>
      <c r="X263" s="852"/>
      <c r="Y263" s="853"/>
      <c r="Z263" s="854">
        <f t="shared" si="0"/>
        <v>0</v>
      </c>
      <c r="AA263" s="852"/>
      <c r="AB263" s="852"/>
      <c r="AC263" s="853"/>
      <c r="AD263" s="365"/>
      <c r="AE263" s="317"/>
      <c r="AF263" s="317"/>
      <c r="AG263" s="347"/>
      <c r="AH263" s="374"/>
      <c r="AI263" s="851"/>
      <c r="AJ263" s="852"/>
      <c r="AK263" s="852"/>
      <c r="AL263" s="853"/>
      <c r="AM263" s="851"/>
      <c r="AN263" s="852"/>
      <c r="AO263" s="852"/>
      <c r="AP263" s="853"/>
      <c r="AQ263" s="854">
        <f t="shared" si="21"/>
        <v>0</v>
      </c>
      <c r="AR263" s="852"/>
      <c r="AS263" s="852"/>
      <c r="AT263" s="853"/>
      <c r="AU263" s="365"/>
      <c r="AV263" s="317"/>
      <c r="AW263" s="317"/>
      <c r="AX263" s="347"/>
      <c r="AY263" s="374"/>
      <c r="AZ263" s="328"/>
      <c r="BA263" s="221"/>
      <c r="BB263" s="221"/>
      <c r="BC263" s="221"/>
      <c r="BD263" s="221"/>
      <c r="BE263" s="221"/>
      <c r="BF263" s="221"/>
      <c r="BG263" s="221"/>
      <c r="BH263" s="221"/>
      <c r="BI263" s="221"/>
      <c r="BJ263" s="221"/>
      <c r="BK263" s="221"/>
      <c r="BL263" s="221"/>
      <c r="BM263" s="221"/>
      <c r="BN263" s="221"/>
      <c r="BO263" s="257"/>
      <c r="BP263" s="374"/>
      <c r="BQ263" s="851"/>
      <c r="BR263" s="852"/>
      <c r="BS263" s="852"/>
      <c r="BT263" s="853"/>
      <c r="BU263" s="851"/>
      <c r="BV263" s="852"/>
      <c r="BW263" s="852"/>
      <c r="BX263" s="853"/>
      <c r="BY263" s="854" t="e">
        <f t="shared" si="22"/>
        <v>#DIV/0!</v>
      </c>
      <c r="BZ263" s="852"/>
      <c r="CA263" s="852"/>
      <c r="CB263" s="852"/>
      <c r="CC263" s="368"/>
      <c r="CD263" s="316"/>
      <c r="CE263" s="316"/>
      <c r="CF263" s="369"/>
      <c r="CG263" s="374"/>
      <c r="CH263" s="851"/>
      <c r="CI263" s="852"/>
      <c r="CJ263" s="852"/>
      <c r="CK263" s="853"/>
      <c r="CL263" s="851"/>
      <c r="CM263" s="852"/>
      <c r="CN263" s="852"/>
      <c r="CO263" s="853"/>
      <c r="CP263" s="854" t="e">
        <f t="shared" si="23"/>
        <v>#DIV/0!</v>
      </c>
      <c r="CQ263" s="852"/>
      <c r="CR263" s="852"/>
      <c r="CS263" s="852"/>
      <c r="CT263" s="368"/>
      <c r="CU263" s="316"/>
      <c r="CV263" s="316"/>
      <c r="CW263" s="369"/>
      <c r="CX263" s="374"/>
      <c r="CY263" s="328"/>
      <c r="CZ263" s="221"/>
      <c r="DA263" s="221"/>
      <c r="DB263" s="221"/>
      <c r="DC263" s="221"/>
      <c r="DD263" s="221"/>
      <c r="DE263" s="221"/>
      <c r="DF263" s="221"/>
      <c r="DG263" s="221"/>
      <c r="DH263" s="221"/>
      <c r="DI263" s="221"/>
      <c r="DJ263" s="221"/>
      <c r="DK263" s="221"/>
      <c r="DL263" s="221"/>
      <c r="DM263" s="221"/>
      <c r="DN263" s="257"/>
      <c r="DO263" s="374"/>
      <c r="DP263" s="851"/>
      <c r="DQ263" s="852"/>
      <c r="DR263" s="852"/>
      <c r="DS263" s="853"/>
      <c r="DT263" s="851"/>
      <c r="DU263" s="852"/>
      <c r="DV263" s="852"/>
      <c r="DW263" s="853"/>
      <c r="DX263" s="854" t="e">
        <f t="shared" si="24"/>
        <v>#DIV/0!</v>
      </c>
      <c r="DY263" s="852"/>
      <c r="DZ263" s="852"/>
      <c r="EA263" s="852"/>
      <c r="EB263" s="368"/>
      <c r="EC263" s="316"/>
      <c r="ED263" s="316"/>
      <c r="EE263" s="369"/>
      <c r="EF263" s="374"/>
      <c r="EG263" s="851"/>
      <c r="EH263" s="852"/>
      <c r="EI263" s="852"/>
      <c r="EJ263" s="853"/>
      <c r="EK263" s="851"/>
      <c r="EL263" s="852"/>
      <c r="EM263" s="852"/>
      <c r="EN263" s="853"/>
      <c r="EO263" s="854" t="e">
        <f t="shared" si="25"/>
        <v>#DIV/0!</v>
      </c>
      <c r="EP263" s="852"/>
      <c r="EQ263" s="852"/>
      <c r="ER263" s="852"/>
      <c r="ES263" s="368"/>
      <c r="ET263" s="316"/>
      <c r="EU263" s="316"/>
      <c r="EV263" s="369"/>
      <c r="EW263" s="374"/>
    </row>
    <row r="264" spans="1:153" s="124" customFormat="1" ht="12.75" customHeight="1" thickBot="1" x14ac:dyDescent="0.25">
      <c r="A264" s="328"/>
      <c r="B264" s="221"/>
      <c r="C264" s="221"/>
      <c r="D264" s="221"/>
      <c r="E264" s="221"/>
      <c r="F264" s="221"/>
      <c r="G264" s="221"/>
      <c r="H264" s="221"/>
      <c r="I264" s="221"/>
      <c r="J264" s="221"/>
      <c r="K264" s="221"/>
      <c r="L264" s="221"/>
      <c r="M264" s="221"/>
      <c r="N264" s="221"/>
      <c r="O264" s="221"/>
      <c r="P264" s="257"/>
      <c r="Q264" s="374"/>
      <c r="R264" s="851"/>
      <c r="S264" s="852"/>
      <c r="T264" s="852"/>
      <c r="U264" s="853"/>
      <c r="V264" s="851"/>
      <c r="W264" s="852"/>
      <c r="X264" s="852"/>
      <c r="Y264" s="853"/>
      <c r="Z264" s="854">
        <f t="shared" si="0"/>
        <v>0</v>
      </c>
      <c r="AA264" s="852"/>
      <c r="AB264" s="852"/>
      <c r="AC264" s="853"/>
      <c r="AD264" s="365"/>
      <c r="AE264" s="317"/>
      <c r="AF264" s="317"/>
      <c r="AG264" s="347"/>
      <c r="AH264" s="374"/>
      <c r="AI264" s="851"/>
      <c r="AJ264" s="852"/>
      <c r="AK264" s="852"/>
      <c r="AL264" s="853"/>
      <c r="AM264" s="851"/>
      <c r="AN264" s="852"/>
      <c r="AO264" s="852"/>
      <c r="AP264" s="853"/>
      <c r="AQ264" s="854">
        <f t="shared" si="21"/>
        <v>0</v>
      </c>
      <c r="AR264" s="852"/>
      <c r="AS264" s="852"/>
      <c r="AT264" s="853"/>
      <c r="AU264" s="365"/>
      <c r="AV264" s="317"/>
      <c r="AW264" s="317"/>
      <c r="AX264" s="347"/>
      <c r="AY264" s="374"/>
      <c r="AZ264" s="328"/>
      <c r="BA264" s="221"/>
      <c r="BB264" s="221"/>
      <c r="BC264" s="221"/>
      <c r="BD264" s="221"/>
      <c r="BE264" s="221"/>
      <c r="BF264" s="221"/>
      <c r="BG264" s="221"/>
      <c r="BH264" s="221"/>
      <c r="BI264" s="221"/>
      <c r="BJ264" s="221"/>
      <c r="BK264" s="221"/>
      <c r="BL264" s="221"/>
      <c r="BM264" s="221"/>
      <c r="BN264" s="221"/>
      <c r="BO264" s="257"/>
      <c r="BP264" s="374"/>
      <c r="BQ264" s="851"/>
      <c r="BR264" s="852"/>
      <c r="BS264" s="852"/>
      <c r="BT264" s="853"/>
      <c r="BU264" s="851"/>
      <c r="BV264" s="852"/>
      <c r="BW264" s="852"/>
      <c r="BX264" s="853"/>
      <c r="BY264" s="854" t="e">
        <f t="shared" si="22"/>
        <v>#DIV/0!</v>
      </c>
      <c r="BZ264" s="852"/>
      <c r="CA264" s="852"/>
      <c r="CB264" s="852"/>
      <c r="CC264" s="368"/>
      <c r="CD264" s="316"/>
      <c r="CE264" s="316"/>
      <c r="CF264" s="369"/>
      <c r="CG264" s="374"/>
      <c r="CH264" s="851"/>
      <c r="CI264" s="852"/>
      <c r="CJ264" s="852"/>
      <c r="CK264" s="853"/>
      <c r="CL264" s="851"/>
      <c r="CM264" s="852"/>
      <c r="CN264" s="852"/>
      <c r="CO264" s="853"/>
      <c r="CP264" s="854" t="e">
        <f t="shared" si="23"/>
        <v>#DIV/0!</v>
      </c>
      <c r="CQ264" s="852"/>
      <c r="CR264" s="852"/>
      <c r="CS264" s="852"/>
      <c r="CT264" s="368"/>
      <c r="CU264" s="316"/>
      <c r="CV264" s="316"/>
      <c r="CW264" s="369"/>
      <c r="CX264" s="374"/>
      <c r="CY264" s="328"/>
      <c r="CZ264" s="221"/>
      <c r="DA264" s="221"/>
      <c r="DB264" s="221"/>
      <c r="DC264" s="221"/>
      <c r="DD264" s="221"/>
      <c r="DE264" s="221"/>
      <c r="DF264" s="221"/>
      <c r="DG264" s="221"/>
      <c r="DH264" s="221"/>
      <c r="DI264" s="221"/>
      <c r="DJ264" s="221"/>
      <c r="DK264" s="221"/>
      <c r="DL264" s="221"/>
      <c r="DM264" s="221"/>
      <c r="DN264" s="257"/>
      <c r="DO264" s="374"/>
      <c r="DP264" s="851"/>
      <c r="DQ264" s="852"/>
      <c r="DR264" s="852"/>
      <c r="DS264" s="853"/>
      <c r="DT264" s="851"/>
      <c r="DU264" s="852"/>
      <c r="DV264" s="852"/>
      <c r="DW264" s="853"/>
      <c r="DX264" s="854" t="e">
        <f t="shared" si="24"/>
        <v>#DIV/0!</v>
      </c>
      <c r="DY264" s="852"/>
      <c r="DZ264" s="852"/>
      <c r="EA264" s="852"/>
      <c r="EB264" s="368"/>
      <c r="EC264" s="316"/>
      <c r="ED264" s="316"/>
      <c r="EE264" s="369"/>
      <c r="EF264" s="374"/>
      <c r="EG264" s="851"/>
      <c r="EH264" s="852"/>
      <c r="EI264" s="852"/>
      <c r="EJ264" s="853"/>
      <c r="EK264" s="851"/>
      <c r="EL264" s="852"/>
      <c r="EM264" s="852"/>
      <c r="EN264" s="853"/>
      <c r="EO264" s="854" t="e">
        <f t="shared" si="25"/>
        <v>#DIV/0!</v>
      </c>
      <c r="EP264" s="852"/>
      <c r="EQ264" s="852"/>
      <c r="ER264" s="852"/>
      <c r="ES264" s="368"/>
      <c r="ET264" s="316"/>
      <c r="EU264" s="316"/>
      <c r="EV264" s="369"/>
      <c r="EW264" s="374"/>
    </row>
    <row r="265" spans="1:153" s="124" customFormat="1" ht="12.75" customHeight="1" thickBot="1" x14ac:dyDescent="0.25">
      <c r="A265" s="328"/>
      <c r="B265" s="221"/>
      <c r="C265" s="221"/>
      <c r="D265" s="221"/>
      <c r="E265" s="221"/>
      <c r="F265" s="221"/>
      <c r="G265" s="221"/>
      <c r="H265" s="221"/>
      <c r="I265" s="221"/>
      <c r="J265" s="221"/>
      <c r="K265" s="221"/>
      <c r="L265" s="221"/>
      <c r="M265" s="221"/>
      <c r="N265" s="221"/>
      <c r="O265" s="221"/>
      <c r="P265" s="257"/>
      <c r="Q265" s="374"/>
      <c r="R265" s="851"/>
      <c r="S265" s="852"/>
      <c r="T265" s="852"/>
      <c r="U265" s="853"/>
      <c r="V265" s="851"/>
      <c r="W265" s="852"/>
      <c r="X265" s="852"/>
      <c r="Y265" s="853"/>
      <c r="Z265" s="854">
        <f t="shared" si="0"/>
        <v>0</v>
      </c>
      <c r="AA265" s="852"/>
      <c r="AB265" s="852"/>
      <c r="AC265" s="853"/>
      <c r="AD265" s="365"/>
      <c r="AE265" s="317"/>
      <c r="AF265" s="317"/>
      <c r="AG265" s="347"/>
      <c r="AH265" s="374"/>
      <c r="AI265" s="851"/>
      <c r="AJ265" s="852"/>
      <c r="AK265" s="852"/>
      <c r="AL265" s="853"/>
      <c r="AM265" s="851"/>
      <c r="AN265" s="852"/>
      <c r="AO265" s="852"/>
      <c r="AP265" s="853"/>
      <c r="AQ265" s="854">
        <f t="shared" si="21"/>
        <v>0</v>
      </c>
      <c r="AR265" s="852"/>
      <c r="AS265" s="852"/>
      <c r="AT265" s="853"/>
      <c r="AU265" s="365"/>
      <c r="AV265" s="317"/>
      <c r="AW265" s="317"/>
      <c r="AX265" s="347"/>
      <c r="AY265" s="374"/>
      <c r="AZ265" s="328"/>
      <c r="BA265" s="221"/>
      <c r="BB265" s="221"/>
      <c r="BC265" s="221"/>
      <c r="BD265" s="221"/>
      <c r="BE265" s="221"/>
      <c r="BF265" s="221"/>
      <c r="BG265" s="221"/>
      <c r="BH265" s="221"/>
      <c r="BI265" s="221"/>
      <c r="BJ265" s="221"/>
      <c r="BK265" s="221"/>
      <c r="BL265" s="221"/>
      <c r="BM265" s="221"/>
      <c r="BN265" s="221"/>
      <c r="BO265" s="257"/>
      <c r="BP265" s="374"/>
      <c r="BQ265" s="851"/>
      <c r="BR265" s="852"/>
      <c r="BS265" s="852"/>
      <c r="BT265" s="853"/>
      <c r="BU265" s="851"/>
      <c r="BV265" s="852"/>
      <c r="BW265" s="852"/>
      <c r="BX265" s="853"/>
      <c r="BY265" s="854" t="e">
        <f t="shared" si="22"/>
        <v>#DIV/0!</v>
      </c>
      <c r="BZ265" s="852"/>
      <c r="CA265" s="852"/>
      <c r="CB265" s="852"/>
      <c r="CC265" s="368"/>
      <c r="CD265" s="316"/>
      <c r="CE265" s="316"/>
      <c r="CF265" s="369"/>
      <c r="CG265" s="374"/>
      <c r="CH265" s="851"/>
      <c r="CI265" s="852"/>
      <c r="CJ265" s="852"/>
      <c r="CK265" s="853"/>
      <c r="CL265" s="851"/>
      <c r="CM265" s="852"/>
      <c r="CN265" s="852"/>
      <c r="CO265" s="853"/>
      <c r="CP265" s="854" t="e">
        <f t="shared" si="23"/>
        <v>#DIV/0!</v>
      </c>
      <c r="CQ265" s="852"/>
      <c r="CR265" s="852"/>
      <c r="CS265" s="852"/>
      <c r="CT265" s="368"/>
      <c r="CU265" s="316"/>
      <c r="CV265" s="316"/>
      <c r="CW265" s="369"/>
      <c r="CX265" s="374"/>
      <c r="CY265" s="328"/>
      <c r="CZ265" s="221"/>
      <c r="DA265" s="221"/>
      <c r="DB265" s="221"/>
      <c r="DC265" s="221"/>
      <c r="DD265" s="221"/>
      <c r="DE265" s="221"/>
      <c r="DF265" s="221"/>
      <c r="DG265" s="221"/>
      <c r="DH265" s="221"/>
      <c r="DI265" s="221"/>
      <c r="DJ265" s="221"/>
      <c r="DK265" s="221"/>
      <c r="DL265" s="221"/>
      <c r="DM265" s="221"/>
      <c r="DN265" s="257"/>
      <c r="DO265" s="374"/>
      <c r="DP265" s="851"/>
      <c r="DQ265" s="852"/>
      <c r="DR265" s="852"/>
      <c r="DS265" s="853"/>
      <c r="DT265" s="851"/>
      <c r="DU265" s="852"/>
      <c r="DV265" s="852"/>
      <c r="DW265" s="853"/>
      <c r="DX265" s="854" t="e">
        <f t="shared" si="24"/>
        <v>#DIV/0!</v>
      </c>
      <c r="DY265" s="852"/>
      <c r="DZ265" s="852"/>
      <c r="EA265" s="852"/>
      <c r="EB265" s="368"/>
      <c r="EC265" s="316"/>
      <c r="ED265" s="316"/>
      <c r="EE265" s="369"/>
      <c r="EF265" s="374"/>
      <c r="EG265" s="851"/>
      <c r="EH265" s="852"/>
      <c r="EI265" s="852"/>
      <c r="EJ265" s="853"/>
      <c r="EK265" s="851"/>
      <c r="EL265" s="852"/>
      <c r="EM265" s="852"/>
      <c r="EN265" s="853"/>
      <c r="EO265" s="854" t="e">
        <f t="shared" si="25"/>
        <v>#DIV/0!</v>
      </c>
      <c r="EP265" s="852"/>
      <c r="EQ265" s="852"/>
      <c r="ER265" s="852"/>
      <c r="ES265" s="368"/>
      <c r="ET265" s="316"/>
      <c r="EU265" s="316"/>
      <c r="EV265" s="369"/>
      <c r="EW265" s="374"/>
    </row>
    <row r="266" spans="1:153" s="124" customFormat="1" ht="12.75" customHeight="1" thickBot="1" x14ac:dyDescent="0.25">
      <c r="A266" s="328"/>
      <c r="B266" s="221"/>
      <c r="C266" s="221"/>
      <c r="D266" s="221"/>
      <c r="E266" s="221"/>
      <c r="F266" s="221"/>
      <c r="G266" s="221"/>
      <c r="H266" s="221"/>
      <c r="I266" s="221"/>
      <c r="J266" s="221"/>
      <c r="K266" s="221"/>
      <c r="L266" s="221"/>
      <c r="M266" s="221"/>
      <c r="N266" s="221"/>
      <c r="O266" s="221"/>
      <c r="P266" s="257"/>
      <c r="Q266" s="374"/>
      <c r="R266" s="851"/>
      <c r="S266" s="852"/>
      <c r="T266" s="852"/>
      <c r="U266" s="853"/>
      <c r="V266" s="851"/>
      <c r="W266" s="852"/>
      <c r="X266" s="852"/>
      <c r="Y266" s="853"/>
      <c r="Z266" s="854">
        <f t="shared" si="0"/>
        <v>0</v>
      </c>
      <c r="AA266" s="852"/>
      <c r="AB266" s="852"/>
      <c r="AC266" s="853"/>
      <c r="AD266" s="365"/>
      <c r="AE266" s="317"/>
      <c r="AF266" s="317"/>
      <c r="AG266" s="347"/>
      <c r="AH266" s="374"/>
      <c r="AI266" s="851"/>
      <c r="AJ266" s="852"/>
      <c r="AK266" s="852"/>
      <c r="AL266" s="853"/>
      <c r="AM266" s="851"/>
      <c r="AN266" s="852"/>
      <c r="AO266" s="852"/>
      <c r="AP266" s="853"/>
      <c r="AQ266" s="854">
        <f t="shared" si="21"/>
        <v>0</v>
      </c>
      <c r="AR266" s="852"/>
      <c r="AS266" s="852"/>
      <c r="AT266" s="853"/>
      <c r="AU266" s="365"/>
      <c r="AV266" s="317"/>
      <c r="AW266" s="317"/>
      <c r="AX266" s="347"/>
      <c r="AY266" s="374"/>
      <c r="AZ266" s="328"/>
      <c r="BA266" s="221"/>
      <c r="BB266" s="221"/>
      <c r="BC266" s="221"/>
      <c r="BD266" s="221"/>
      <c r="BE266" s="221"/>
      <c r="BF266" s="221"/>
      <c r="BG266" s="221"/>
      <c r="BH266" s="221"/>
      <c r="BI266" s="221"/>
      <c r="BJ266" s="221"/>
      <c r="BK266" s="221"/>
      <c r="BL266" s="221"/>
      <c r="BM266" s="221"/>
      <c r="BN266" s="221"/>
      <c r="BO266" s="257"/>
      <c r="BP266" s="374"/>
      <c r="BQ266" s="851"/>
      <c r="BR266" s="852"/>
      <c r="BS266" s="852"/>
      <c r="BT266" s="853"/>
      <c r="BU266" s="851"/>
      <c r="BV266" s="852"/>
      <c r="BW266" s="852"/>
      <c r="BX266" s="853"/>
      <c r="BY266" s="854" t="e">
        <f t="shared" si="22"/>
        <v>#DIV/0!</v>
      </c>
      <c r="BZ266" s="852"/>
      <c r="CA266" s="852"/>
      <c r="CB266" s="852"/>
      <c r="CC266" s="368"/>
      <c r="CD266" s="316"/>
      <c r="CE266" s="316"/>
      <c r="CF266" s="369"/>
      <c r="CG266" s="374"/>
      <c r="CH266" s="851"/>
      <c r="CI266" s="852"/>
      <c r="CJ266" s="852"/>
      <c r="CK266" s="853"/>
      <c r="CL266" s="851"/>
      <c r="CM266" s="852"/>
      <c r="CN266" s="852"/>
      <c r="CO266" s="853"/>
      <c r="CP266" s="854" t="e">
        <f t="shared" si="23"/>
        <v>#DIV/0!</v>
      </c>
      <c r="CQ266" s="852"/>
      <c r="CR266" s="852"/>
      <c r="CS266" s="852"/>
      <c r="CT266" s="368"/>
      <c r="CU266" s="316"/>
      <c r="CV266" s="316"/>
      <c r="CW266" s="369"/>
      <c r="CX266" s="374"/>
      <c r="CY266" s="328"/>
      <c r="CZ266" s="221"/>
      <c r="DA266" s="221"/>
      <c r="DB266" s="221"/>
      <c r="DC266" s="221"/>
      <c r="DD266" s="221"/>
      <c r="DE266" s="221"/>
      <c r="DF266" s="221"/>
      <c r="DG266" s="221"/>
      <c r="DH266" s="221"/>
      <c r="DI266" s="221"/>
      <c r="DJ266" s="221"/>
      <c r="DK266" s="221"/>
      <c r="DL266" s="221"/>
      <c r="DM266" s="221"/>
      <c r="DN266" s="257"/>
      <c r="DO266" s="374"/>
      <c r="DP266" s="851"/>
      <c r="DQ266" s="852"/>
      <c r="DR266" s="852"/>
      <c r="DS266" s="853"/>
      <c r="DT266" s="851"/>
      <c r="DU266" s="852"/>
      <c r="DV266" s="852"/>
      <c r="DW266" s="853"/>
      <c r="DX266" s="854" t="e">
        <f t="shared" si="24"/>
        <v>#DIV/0!</v>
      </c>
      <c r="DY266" s="852"/>
      <c r="DZ266" s="852"/>
      <c r="EA266" s="852"/>
      <c r="EB266" s="368"/>
      <c r="EC266" s="316"/>
      <c r="ED266" s="316"/>
      <c r="EE266" s="369"/>
      <c r="EF266" s="374"/>
      <c r="EG266" s="851"/>
      <c r="EH266" s="852"/>
      <c r="EI266" s="852"/>
      <c r="EJ266" s="853"/>
      <c r="EK266" s="851"/>
      <c r="EL266" s="852"/>
      <c r="EM266" s="852"/>
      <c r="EN266" s="853"/>
      <c r="EO266" s="854" t="e">
        <f t="shared" si="25"/>
        <v>#DIV/0!</v>
      </c>
      <c r="EP266" s="852"/>
      <c r="EQ266" s="852"/>
      <c r="ER266" s="852"/>
      <c r="ES266" s="368"/>
      <c r="ET266" s="316"/>
      <c r="EU266" s="316"/>
      <c r="EV266" s="369"/>
      <c r="EW266" s="374"/>
    </row>
    <row r="267" spans="1:153" s="124" customFormat="1" ht="12.75" customHeight="1" thickBot="1" x14ac:dyDescent="0.25">
      <c r="A267" s="328"/>
      <c r="B267" s="221"/>
      <c r="C267" s="221"/>
      <c r="D267" s="221"/>
      <c r="E267" s="221"/>
      <c r="F267" s="221"/>
      <c r="G267" s="221"/>
      <c r="H267" s="221"/>
      <c r="I267" s="221"/>
      <c r="J267" s="221"/>
      <c r="K267" s="221"/>
      <c r="L267" s="221"/>
      <c r="M267" s="221"/>
      <c r="N267" s="221"/>
      <c r="O267" s="221"/>
      <c r="P267" s="257"/>
      <c r="Q267" s="374"/>
      <c r="R267" s="851"/>
      <c r="S267" s="852"/>
      <c r="T267" s="852"/>
      <c r="U267" s="853"/>
      <c r="V267" s="851"/>
      <c r="W267" s="852"/>
      <c r="X267" s="852"/>
      <c r="Y267" s="853"/>
      <c r="Z267" s="854">
        <f t="shared" si="0"/>
        <v>0</v>
      </c>
      <c r="AA267" s="852"/>
      <c r="AB267" s="852"/>
      <c r="AC267" s="853"/>
      <c r="AD267" s="365"/>
      <c r="AE267" s="317"/>
      <c r="AF267" s="317"/>
      <c r="AG267" s="347"/>
      <c r="AH267" s="374"/>
      <c r="AI267" s="851"/>
      <c r="AJ267" s="852"/>
      <c r="AK267" s="852"/>
      <c r="AL267" s="853"/>
      <c r="AM267" s="851"/>
      <c r="AN267" s="852"/>
      <c r="AO267" s="852"/>
      <c r="AP267" s="853"/>
      <c r="AQ267" s="854">
        <f t="shared" si="21"/>
        <v>0</v>
      </c>
      <c r="AR267" s="852"/>
      <c r="AS267" s="852"/>
      <c r="AT267" s="853"/>
      <c r="AU267" s="365"/>
      <c r="AV267" s="317"/>
      <c r="AW267" s="317"/>
      <c r="AX267" s="347"/>
      <c r="AY267" s="374"/>
      <c r="AZ267" s="328"/>
      <c r="BA267" s="221"/>
      <c r="BB267" s="221"/>
      <c r="BC267" s="221"/>
      <c r="BD267" s="221"/>
      <c r="BE267" s="221"/>
      <c r="BF267" s="221"/>
      <c r="BG267" s="221"/>
      <c r="BH267" s="221"/>
      <c r="BI267" s="221"/>
      <c r="BJ267" s="221"/>
      <c r="BK267" s="221"/>
      <c r="BL267" s="221"/>
      <c r="BM267" s="221"/>
      <c r="BN267" s="221"/>
      <c r="BO267" s="257"/>
      <c r="BP267" s="374"/>
      <c r="BQ267" s="851"/>
      <c r="BR267" s="852"/>
      <c r="BS267" s="852"/>
      <c r="BT267" s="853"/>
      <c r="BU267" s="851"/>
      <c r="BV267" s="852"/>
      <c r="BW267" s="852"/>
      <c r="BX267" s="853"/>
      <c r="BY267" s="854" t="e">
        <f t="shared" si="22"/>
        <v>#DIV/0!</v>
      </c>
      <c r="BZ267" s="852"/>
      <c r="CA267" s="852"/>
      <c r="CB267" s="852"/>
      <c r="CC267" s="368"/>
      <c r="CD267" s="316"/>
      <c r="CE267" s="316"/>
      <c r="CF267" s="369"/>
      <c r="CG267" s="374"/>
      <c r="CH267" s="851"/>
      <c r="CI267" s="852"/>
      <c r="CJ267" s="852"/>
      <c r="CK267" s="853"/>
      <c r="CL267" s="851"/>
      <c r="CM267" s="852"/>
      <c r="CN267" s="852"/>
      <c r="CO267" s="853"/>
      <c r="CP267" s="854" t="e">
        <f t="shared" si="23"/>
        <v>#DIV/0!</v>
      </c>
      <c r="CQ267" s="852"/>
      <c r="CR267" s="852"/>
      <c r="CS267" s="852"/>
      <c r="CT267" s="368"/>
      <c r="CU267" s="316"/>
      <c r="CV267" s="316"/>
      <c r="CW267" s="369"/>
      <c r="CX267" s="374"/>
      <c r="CY267" s="328"/>
      <c r="CZ267" s="221"/>
      <c r="DA267" s="221"/>
      <c r="DB267" s="221"/>
      <c r="DC267" s="221"/>
      <c r="DD267" s="221"/>
      <c r="DE267" s="221"/>
      <c r="DF267" s="221"/>
      <c r="DG267" s="221"/>
      <c r="DH267" s="221"/>
      <c r="DI267" s="221"/>
      <c r="DJ267" s="221"/>
      <c r="DK267" s="221"/>
      <c r="DL267" s="221"/>
      <c r="DM267" s="221"/>
      <c r="DN267" s="257"/>
      <c r="DO267" s="374"/>
      <c r="DP267" s="851"/>
      <c r="DQ267" s="852"/>
      <c r="DR267" s="852"/>
      <c r="DS267" s="853"/>
      <c r="DT267" s="851"/>
      <c r="DU267" s="852"/>
      <c r="DV267" s="852"/>
      <c r="DW267" s="853"/>
      <c r="DX267" s="854" t="e">
        <f t="shared" si="24"/>
        <v>#DIV/0!</v>
      </c>
      <c r="DY267" s="852"/>
      <c r="DZ267" s="852"/>
      <c r="EA267" s="852"/>
      <c r="EB267" s="368"/>
      <c r="EC267" s="316"/>
      <c r="ED267" s="316"/>
      <c r="EE267" s="369"/>
      <c r="EF267" s="374"/>
      <c r="EG267" s="851"/>
      <c r="EH267" s="852"/>
      <c r="EI267" s="852"/>
      <c r="EJ267" s="853"/>
      <c r="EK267" s="851"/>
      <c r="EL267" s="852"/>
      <c r="EM267" s="852"/>
      <c r="EN267" s="853"/>
      <c r="EO267" s="854" t="e">
        <f t="shared" si="25"/>
        <v>#DIV/0!</v>
      </c>
      <c r="EP267" s="852"/>
      <c r="EQ267" s="852"/>
      <c r="ER267" s="852"/>
      <c r="ES267" s="368"/>
      <c r="ET267" s="316"/>
      <c r="EU267" s="316"/>
      <c r="EV267" s="369"/>
      <c r="EW267" s="374"/>
    </row>
    <row r="268" spans="1:153" s="124" customFormat="1" ht="12.75" customHeight="1" thickBot="1" x14ac:dyDescent="0.25">
      <c r="A268" s="328"/>
      <c r="B268" s="221"/>
      <c r="C268" s="221"/>
      <c r="D268" s="221"/>
      <c r="E268" s="221"/>
      <c r="F268" s="221"/>
      <c r="G268" s="221"/>
      <c r="H268" s="221"/>
      <c r="I268" s="221"/>
      <c r="J268" s="221"/>
      <c r="K268" s="221"/>
      <c r="L268" s="221"/>
      <c r="M268" s="221"/>
      <c r="N268" s="221"/>
      <c r="O268" s="221"/>
      <c r="P268" s="257"/>
      <c r="Q268" s="374"/>
      <c r="R268" s="851"/>
      <c r="S268" s="852"/>
      <c r="T268" s="852"/>
      <c r="U268" s="853"/>
      <c r="V268" s="851"/>
      <c r="W268" s="852"/>
      <c r="X268" s="852"/>
      <c r="Y268" s="853"/>
      <c r="Z268" s="854">
        <f t="shared" si="0"/>
        <v>0</v>
      </c>
      <c r="AA268" s="852"/>
      <c r="AB268" s="852"/>
      <c r="AC268" s="853"/>
      <c r="AD268" s="365"/>
      <c r="AE268" s="317"/>
      <c r="AF268" s="317"/>
      <c r="AG268" s="347"/>
      <c r="AH268" s="374"/>
      <c r="AI268" s="851"/>
      <c r="AJ268" s="852"/>
      <c r="AK268" s="852"/>
      <c r="AL268" s="853"/>
      <c r="AM268" s="851"/>
      <c r="AN268" s="852"/>
      <c r="AO268" s="852"/>
      <c r="AP268" s="853"/>
      <c r="AQ268" s="854">
        <f t="shared" si="21"/>
        <v>0</v>
      </c>
      <c r="AR268" s="852"/>
      <c r="AS268" s="852"/>
      <c r="AT268" s="853"/>
      <c r="AU268" s="365"/>
      <c r="AV268" s="317"/>
      <c r="AW268" s="317"/>
      <c r="AX268" s="347"/>
      <c r="AY268" s="374"/>
      <c r="AZ268" s="328"/>
      <c r="BA268" s="221"/>
      <c r="BB268" s="221"/>
      <c r="BC268" s="221"/>
      <c r="BD268" s="221"/>
      <c r="BE268" s="221"/>
      <c r="BF268" s="221"/>
      <c r="BG268" s="221"/>
      <c r="BH268" s="221"/>
      <c r="BI268" s="221"/>
      <c r="BJ268" s="221"/>
      <c r="BK268" s="221"/>
      <c r="BL268" s="221"/>
      <c r="BM268" s="221"/>
      <c r="BN268" s="221"/>
      <c r="BO268" s="257"/>
      <c r="BP268" s="374"/>
      <c r="BQ268" s="851"/>
      <c r="BR268" s="852"/>
      <c r="BS268" s="852"/>
      <c r="BT268" s="853"/>
      <c r="BU268" s="851"/>
      <c r="BV268" s="852"/>
      <c r="BW268" s="852"/>
      <c r="BX268" s="853"/>
      <c r="BY268" s="854" t="e">
        <f t="shared" si="22"/>
        <v>#DIV/0!</v>
      </c>
      <c r="BZ268" s="852"/>
      <c r="CA268" s="852"/>
      <c r="CB268" s="852"/>
      <c r="CC268" s="368"/>
      <c r="CD268" s="316"/>
      <c r="CE268" s="316"/>
      <c r="CF268" s="369"/>
      <c r="CG268" s="374"/>
      <c r="CH268" s="851"/>
      <c r="CI268" s="852"/>
      <c r="CJ268" s="852"/>
      <c r="CK268" s="853"/>
      <c r="CL268" s="851"/>
      <c r="CM268" s="852"/>
      <c r="CN268" s="852"/>
      <c r="CO268" s="853"/>
      <c r="CP268" s="854" t="e">
        <f t="shared" si="23"/>
        <v>#DIV/0!</v>
      </c>
      <c r="CQ268" s="852"/>
      <c r="CR268" s="852"/>
      <c r="CS268" s="852"/>
      <c r="CT268" s="368"/>
      <c r="CU268" s="316"/>
      <c r="CV268" s="316"/>
      <c r="CW268" s="369"/>
      <c r="CX268" s="374"/>
      <c r="CY268" s="328"/>
      <c r="CZ268" s="221"/>
      <c r="DA268" s="221"/>
      <c r="DB268" s="221"/>
      <c r="DC268" s="221"/>
      <c r="DD268" s="221"/>
      <c r="DE268" s="221"/>
      <c r="DF268" s="221"/>
      <c r="DG268" s="221"/>
      <c r="DH268" s="221"/>
      <c r="DI268" s="221"/>
      <c r="DJ268" s="221"/>
      <c r="DK268" s="221"/>
      <c r="DL268" s="221"/>
      <c r="DM268" s="221"/>
      <c r="DN268" s="257"/>
      <c r="DO268" s="374"/>
      <c r="DP268" s="851"/>
      <c r="DQ268" s="852"/>
      <c r="DR268" s="852"/>
      <c r="DS268" s="853"/>
      <c r="DT268" s="851"/>
      <c r="DU268" s="852"/>
      <c r="DV268" s="852"/>
      <c r="DW268" s="853"/>
      <c r="DX268" s="854" t="e">
        <f t="shared" si="24"/>
        <v>#DIV/0!</v>
      </c>
      <c r="DY268" s="852"/>
      <c r="DZ268" s="852"/>
      <c r="EA268" s="852"/>
      <c r="EB268" s="368"/>
      <c r="EC268" s="316"/>
      <c r="ED268" s="316"/>
      <c r="EE268" s="369"/>
      <c r="EF268" s="374"/>
      <c r="EG268" s="851"/>
      <c r="EH268" s="852"/>
      <c r="EI268" s="852"/>
      <c r="EJ268" s="853"/>
      <c r="EK268" s="851"/>
      <c r="EL268" s="852"/>
      <c r="EM268" s="852"/>
      <c r="EN268" s="853"/>
      <c r="EO268" s="854" t="e">
        <f t="shared" si="25"/>
        <v>#DIV/0!</v>
      </c>
      <c r="EP268" s="852"/>
      <c r="EQ268" s="852"/>
      <c r="ER268" s="852"/>
      <c r="ES268" s="368"/>
      <c r="ET268" s="316"/>
      <c r="EU268" s="316"/>
      <c r="EV268" s="369"/>
      <c r="EW268" s="374"/>
    </row>
    <row r="269" spans="1:153" s="124" customFormat="1" ht="12.75" customHeight="1" thickBot="1" x14ac:dyDescent="0.25">
      <c r="A269" s="328"/>
      <c r="B269" s="221"/>
      <c r="C269" s="221"/>
      <c r="D269" s="221"/>
      <c r="E269" s="221"/>
      <c r="F269" s="221"/>
      <c r="G269" s="221"/>
      <c r="H269" s="221"/>
      <c r="I269" s="221"/>
      <c r="J269" s="221"/>
      <c r="K269" s="221"/>
      <c r="L269" s="221"/>
      <c r="M269" s="221"/>
      <c r="N269" s="221"/>
      <c r="O269" s="221"/>
      <c r="P269" s="257"/>
      <c r="Q269" s="374"/>
      <c r="R269" s="851"/>
      <c r="S269" s="852"/>
      <c r="T269" s="852"/>
      <c r="U269" s="853"/>
      <c r="V269" s="851"/>
      <c r="W269" s="852"/>
      <c r="X269" s="852"/>
      <c r="Y269" s="853"/>
      <c r="Z269" s="854">
        <f t="shared" si="0"/>
        <v>0</v>
      </c>
      <c r="AA269" s="852"/>
      <c r="AB269" s="852"/>
      <c r="AC269" s="853"/>
      <c r="AD269" s="365"/>
      <c r="AE269" s="317"/>
      <c r="AF269" s="317"/>
      <c r="AG269" s="347"/>
      <c r="AH269" s="374"/>
      <c r="AI269" s="851"/>
      <c r="AJ269" s="852"/>
      <c r="AK269" s="852"/>
      <c r="AL269" s="853"/>
      <c r="AM269" s="851"/>
      <c r="AN269" s="852"/>
      <c r="AO269" s="852"/>
      <c r="AP269" s="853"/>
      <c r="AQ269" s="854">
        <f t="shared" si="21"/>
        <v>0</v>
      </c>
      <c r="AR269" s="852"/>
      <c r="AS269" s="852"/>
      <c r="AT269" s="853"/>
      <c r="AU269" s="365"/>
      <c r="AV269" s="317"/>
      <c r="AW269" s="317"/>
      <c r="AX269" s="347"/>
      <c r="AY269" s="374"/>
      <c r="AZ269" s="328"/>
      <c r="BA269" s="221"/>
      <c r="BB269" s="221"/>
      <c r="BC269" s="221"/>
      <c r="BD269" s="221"/>
      <c r="BE269" s="221"/>
      <c r="BF269" s="221"/>
      <c r="BG269" s="221"/>
      <c r="BH269" s="221"/>
      <c r="BI269" s="221"/>
      <c r="BJ269" s="221"/>
      <c r="BK269" s="221"/>
      <c r="BL269" s="221"/>
      <c r="BM269" s="221"/>
      <c r="BN269" s="221"/>
      <c r="BO269" s="257"/>
      <c r="BP269" s="374"/>
      <c r="BQ269" s="851"/>
      <c r="BR269" s="852"/>
      <c r="BS269" s="852"/>
      <c r="BT269" s="853"/>
      <c r="BU269" s="851"/>
      <c r="BV269" s="852"/>
      <c r="BW269" s="852"/>
      <c r="BX269" s="853"/>
      <c r="BY269" s="854" t="e">
        <f t="shared" si="22"/>
        <v>#DIV/0!</v>
      </c>
      <c r="BZ269" s="852"/>
      <c r="CA269" s="852"/>
      <c r="CB269" s="852"/>
      <c r="CC269" s="368"/>
      <c r="CD269" s="316"/>
      <c r="CE269" s="316"/>
      <c r="CF269" s="369"/>
      <c r="CG269" s="374"/>
      <c r="CH269" s="851"/>
      <c r="CI269" s="852"/>
      <c r="CJ269" s="852"/>
      <c r="CK269" s="853"/>
      <c r="CL269" s="851"/>
      <c r="CM269" s="852"/>
      <c r="CN269" s="852"/>
      <c r="CO269" s="853"/>
      <c r="CP269" s="854" t="e">
        <f t="shared" si="23"/>
        <v>#DIV/0!</v>
      </c>
      <c r="CQ269" s="852"/>
      <c r="CR269" s="852"/>
      <c r="CS269" s="852"/>
      <c r="CT269" s="368"/>
      <c r="CU269" s="316"/>
      <c r="CV269" s="316"/>
      <c r="CW269" s="369"/>
      <c r="CX269" s="374"/>
      <c r="CY269" s="328"/>
      <c r="CZ269" s="221"/>
      <c r="DA269" s="221"/>
      <c r="DB269" s="221"/>
      <c r="DC269" s="221"/>
      <c r="DD269" s="221"/>
      <c r="DE269" s="221"/>
      <c r="DF269" s="221"/>
      <c r="DG269" s="221"/>
      <c r="DH269" s="221"/>
      <c r="DI269" s="221"/>
      <c r="DJ269" s="221"/>
      <c r="DK269" s="221"/>
      <c r="DL269" s="221"/>
      <c r="DM269" s="221"/>
      <c r="DN269" s="257"/>
      <c r="DO269" s="374"/>
      <c r="DP269" s="851"/>
      <c r="DQ269" s="852"/>
      <c r="DR269" s="852"/>
      <c r="DS269" s="853"/>
      <c r="DT269" s="851"/>
      <c r="DU269" s="852"/>
      <c r="DV269" s="852"/>
      <c r="DW269" s="853"/>
      <c r="DX269" s="854" t="e">
        <f t="shared" si="24"/>
        <v>#DIV/0!</v>
      </c>
      <c r="DY269" s="852"/>
      <c r="DZ269" s="852"/>
      <c r="EA269" s="852"/>
      <c r="EB269" s="368"/>
      <c r="EC269" s="316"/>
      <c r="ED269" s="316"/>
      <c r="EE269" s="369"/>
      <c r="EF269" s="374"/>
      <c r="EG269" s="851"/>
      <c r="EH269" s="852"/>
      <c r="EI269" s="852"/>
      <c r="EJ269" s="853"/>
      <c r="EK269" s="851"/>
      <c r="EL269" s="852"/>
      <c r="EM269" s="852"/>
      <c r="EN269" s="853"/>
      <c r="EO269" s="854" t="e">
        <f t="shared" si="25"/>
        <v>#DIV/0!</v>
      </c>
      <c r="EP269" s="852"/>
      <c r="EQ269" s="852"/>
      <c r="ER269" s="852"/>
      <c r="ES269" s="368"/>
      <c r="ET269" s="316"/>
      <c r="EU269" s="316"/>
      <c r="EV269" s="369"/>
      <c r="EW269" s="374"/>
    </row>
    <row r="270" spans="1:153" s="124" customFormat="1" ht="12.75" customHeight="1" thickBot="1" x14ac:dyDescent="0.25">
      <c r="A270" s="328"/>
      <c r="B270" s="221"/>
      <c r="C270" s="221"/>
      <c r="D270" s="221"/>
      <c r="E270" s="221"/>
      <c r="F270" s="221"/>
      <c r="G270" s="221"/>
      <c r="H270" s="221"/>
      <c r="I270" s="221"/>
      <c r="J270" s="221"/>
      <c r="K270" s="221"/>
      <c r="L270" s="221"/>
      <c r="M270" s="221"/>
      <c r="N270" s="221"/>
      <c r="O270" s="221"/>
      <c r="P270" s="257"/>
      <c r="Q270" s="374"/>
      <c r="R270" s="851"/>
      <c r="S270" s="852"/>
      <c r="T270" s="852"/>
      <c r="U270" s="853"/>
      <c r="V270" s="851"/>
      <c r="W270" s="852"/>
      <c r="X270" s="852"/>
      <c r="Y270" s="853"/>
      <c r="Z270" s="854">
        <f t="shared" si="0"/>
        <v>0</v>
      </c>
      <c r="AA270" s="852"/>
      <c r="AB270" s="852"/>
      <c r="AC270" s="853"/>
      <c r="AD270" s="365"/>
      <c r="AE270" s="317"/>
      <c r="AF270" s="317"/>
      <c r="AG270" s="347"/>
      <c r="AH270" s="374"/>
      <c r="AI270" s="851"/>
      <c r="AJ270" s="852"/>
      <c r="AK270" s="852"/>
      <c r="AL270" s="853"/>
      <c r="AM270" s="851"/>
      <c r="AN270" s="852"/>
      <c r="AO270" s="852"/>
      <c r="AP270" s="853"/>
      <c r="AQ270" s="854">
        <f t="shared" si="21"/>
        <v>0</v>
      </c>
      <c r="AR270" s="852"/>
      <c r="AS270" s="852"/>
      <c r="AT270" s="853"/>
      <c r="AU270" s="365"/>
      <c r="AV270" s="317"/>
      <c r="AW270" s="317"/>
      <c r="AX270" s="347"/>
      <c r="AY270" s="374"/>
      <c r="AZ270" s="328"/>
      <c r="BA270" s="221"/>
      <c r="BB270" s="221"/>
      <c r="BC270" s="221"/>
      <c r="BD270" s="221"/>
      <c r="BE270" s="221"/>
      <c r="BF270" s="221"/>
      <c r="BG270" s="221"/>
      <c r="BH270" s="221"/>
      <c r="BI270" s="221"/>
      <c r="BJ270" s="221"/>
      <c r="BK270" s="221"/>
      <c r="BL270" s="221"/>
      <c r="BM270" s="221"/>
      <c r="BN270" s="221"/>
      <c r="BO270" s="257"/>
      <c r="BP270" s="374"/>
      <c r="BQ270" s="851"/>
      <c r="BR270" s="852"/>
      <c r="BS270" s="852"/>
      <c r="BT270" s="853"/>
      <c r="BU270" s="851"/>
      <c r="BV270" s="852"/>
      <c r="BW270" s="852"/>
      <c r="BX270" s="853"/>
      <c r="BY270" s="854" t="e">
        <f t="shared" si="22"/>
        <v>#DIV/0!</v>
      </c>
      <c r="BZ270" s="852"/>
      <c r="CA270" s="852"/>
      <c r="CB270" s="852"/>
      <c r="CC270" s="368"/>
      <c r="CD270" s="316"/>
      <c r="CE270" s="316"/>
      <c r="CF270" s="369"/>
      <c r="CG270" s="374"/>
      <c r="CH270" s="851"/>
      <c r="CI270" s="852"/>
      <c r="CJ270" s="852"/>
      <c r="CK270" s="853"/>
      <c r="CL270" s="851"/>
      <c r="CM270" s="852"/>
      <c r="CN270" s="852"/>
      <c r="CO270" s="853"/>
      <c r="CP270" s="854" t="e">
        <f t="shared" si="23"/>
        <v>#DIV/0!</v>
      </c>
      <c r="CQ270" s="852"/>
      <c r="CR270" s="852"/>
      <c r="CS270" s="852"/>
      <c r="CT270" s="368"/>
      <c r="CU270" s="316"/>
      <c r="CV270" s="316"/>
      <c r="CW270" s="369"/>
      <c r="CX270" s="374"/>
      <c r="CY270" s="328"/>
      <c r="CZ270" s="221"/>
      <c r="DA270" s="221"/>
      <c r="DB270" s="221"/>
      <c r="DC270" s="221"/>
      <c r="DD270" s="221"/>
      <c r="DE270" s="221"/>
      <c r="DF270" s="221"/>
      <c r="DG270" s="221"/>
      <c r="DH270" s="221"/>
      <c r="DI270" s="221"/>
      <c r="DJ270" s="221"/>
      <c r="DK270" s="221"/>
      <c r="DL270" s="221"/>
      <c r="DM270" s="221"/>
      <c r="DN270" s="257"/>
      <c r="DO270" s="374"/>
      <c r="DP270" s="851"/>
      <c r="DQ270" s="852"/>
      <c r="DR270" s="852"/>
      <c r="DS270" s="853"/>
      <c r="DT270" s="851"/>
      <c r="DU270" s="852"/>
      <c r="DV270" s="852"/>
      <c r="DW270" s="853"/>
      <c r="DX270" s="854" t="e">
        <f t="shared" si="24"/>
        <v>#DIV/0!</v>
      </c>
      <c r="DY270" s="852"/>
      <c r="DZ270" s="852"/>
      <c r="EA270" s="852"/>
      <c r="EB270" s="368"/>
      <c r="EC270" s="316"/>
      <c r="ED270" s="316"/>
      <c r="EE270" s="369"/>
      <c r="EF270" s="374"/>
      <c r="EG270" s="851"/>
      <c r="EH270" s="852"/>
      <c r="EI270" s="852"/>
      <c r="EJ270" s="853"/>
      <c r="EK270" s="851"/>
      <c r="EL270" s="852"/>
      <c r="EM270" s="852"/>
      <c r="EN270" s="853"/>
      <c r="EO270" s="854" t="e">
        <f t="shared" si="25"/>
        <v>#DIV/0!</v>
      </c>
      <c r="EP270" s="852"/>
      <c r="EQ270" s="852"/>
      <c r="ER270" s="852"/>
      <c r="ES270" s="368"/>
      <c r="ET270" s="316"/>
      <c r="EU270" s="316"/>
      <c r="EV270" s="369"/>
      <c r="EW270" s="374"/>
    </row>
    <row r="271" spans="1:153" s="124" customFormat="1" ht="12.75" customHeight="1" thickBot="1" x14ac:dyDescent="0.25">
      <c r="A271" s="328"/>
      <c r="B271" s="221"/>
      <c r="C271" s="221"/>
      <c r="D271" s="221"/>
      <c r="E271" s="221"/>
      <c r="F271" s="221"/>
      <c r="G271" s="221"/>
      <c r="H271" s="221"/>
      <c r="I271" s="221"/>
      <c r="J271" s="221"/>
      <c r="K271" s="221"/>
      <c r="L271" s="221"/>
      <c r="M271" s="221"/>
      <c r="N271" s="221"/>
      <c r="O271" s="221"/>
      <c r="P271" s="257"/>
      <c r="Q271" s="374"/>
      <c r="R271" s="851"/>
      <c r="S271" s="852"/>
      <c r="T271" s="852"/>
      <c r="U271" s="853"/>
      <c r="V271" s="851"/>
      <c r="W271" s="852"/>
      <c r="X271" s="852"/>
      <c r="Y271" s="853"/>
      <c r="Z271" s="854">
        <f t="shared" si="0"/>
        <v>0</v>
      </c>
      <c r="AA271" s="852"/>
      <c r="AB271" s="852"/>
      <c r="AC271" s="853"/>
      <c r="AD271" s="365"/>
      <c r="AE271" s="317"/>
      <c r="AF271" s="317"/>
      <c r="AG271" s="347"/>
      <c r="AH271" s="374"/>
      <c r="AI271" s="851"/>
      <c r="AJ271" s="852"/>
      <c r="AK271" s="852"/>
      <c r="AL271" s="853"/>
      <c r="AM271" s="851"/>
      <c r="AN271" s="852"/>
      <c r="AO271" s="852"/>
      <c r="AP271" s="853"/>
      <c r="AQ271" s="854">
        <f t="shared" si="21"/>
        <v>0</v>
      </c>
      <c r="AR271" s="852"/>
      <c r="AS271" s="852"/>
      <c r="AT271" s="853"/>
      <c r="AU271" s="365"/>
      <c r="AV271" s="317"/>
      <c r="AW271" s="317"/>
      <c r="AX271" s="347"/>
      <c r="AY271" s="374"/>
      <c r="AZ271" s="328"/>
      <c r="BA271" s="221"/>
      <c r="BB271" s="221"/>
      <c r="BC271" s="221"/>
      <c r="BD271" s="221"/>
      <c r="BE271" s="221"/>
      <c r="BF271" s="221"/>
      <c r="BG271" s="221"/>
      <c r="BH271" s="221"/>
      <c r="BI271" s="221"/>
      <c r="BJ271" s="221"/>
      <c r="BK271" s="221"/>
      <c r="BL271" s="221"/>
      <c r="BM271" s="221"/>
      <c r="BN271" s="221"/>
      <c r="BO271" s="257"/>
      <c r="BP271" s="374"/>
      <c r="BQ271" s="851"/>
      <c r="BR271" s="852"/>
      <c r="BS271" s="852"/>
      <c r="BT271" s="853"/>
      <c r="BU271" s="851"/>
      <c r="BV271" s="852"/>
      <c r="BW271" s="852"/>
      <c r="BX271" s="853"/>
      <c r="BY271" s="854" t="e">
        <f t="shared" si="22"/>
        <v>#DIV/0!</v>
      </c>
      <c r="BZ271" s="852"/>
      <c r="CA271" s="852"/>
      <c r="CB271" s="852"/>
      <c r="CC271" s="368"/>
      <c r="CD271" s="316"/>
      <c r="CE271" s="316"/>
      <c r="CF271" s="369"/>
      <c r="CG271" s="374"/>
      <c r="CH271" s="851"/>
      <c r="CI271" s="852"/>
      <c r="CJ271" s="852"/>
      <c r="CK271" s="853"/>
      <c r="CL271" s="851"/>
      <c r="CM271" s="852"/>
      <c r="CN271" s="852"/>
      <c r="CO271" s="853"/>
      <c r="CP271" s="854" t="e">
        <f t="shared" si="23"/>
        <v>#DIV/0!</v>
      </c>
      <c r="CQ271" s="852"/>
      <c r="CR271" s="852"/>
      <c r="CS271" s="852"/>
      <c r="CT271" s="368"/>
      <c r="CU271" s="316"/>
      <c r="CV271" s="316"/>
      <c r="CW271" s="369"/>
      <c r="CX271" s="374"/>
      <c r="CY271" s="328"/>
      <c r="CZ271" s="221"/>
      <c r="DA271" s="221"/>
      <c r="DB271" s="221"/>
      <c r="DC271" s="221"/>
      <c r="DD271" s="221"/>
      <c r="DE271" s="221"/>
      <c r="DF271" s="221"/>
      <c r="DG271" s="221"/>
      <c r="DH271" s="221"/>
      <c r="DI271" s="221"/>
      <c r="DJ271" s="221"/>
      <c r="DK271" s="221"/>
      <c r="DL271" s="221"/>
      <c r="DM271" s="221"/>
      <c r="DN271" s="257"/>
      <c r="DO271" s="374"/>
      <c r="DP271" s="851"/>
      <c r="DQ271" s="852"/>
      <c r="DR271" s="852"/>
      <c r="DS271" s="853"/>
      <c r="DT271" s="851"/>
      <c r="DU271" s="852"/>
      <c r="DV271" s="852"/>
      <c r="DW271" s="853"/>
      <c r="DX271" s="854" t="e">
        <f t="shared" si="24"/>
        <v>#DIV/0!</v>
      </c>
      <c r="DY271" s="852"/>
      <c r="DZ271" s="852"/>
      <c r="EA271" s="852"/>
      <c r="EB271" s="368"/>
      <c r="EC271" s="316"/>
      <c r="ED271" s="316"/>
      <c r="EE271" s="369"/>
      <c r="EF271" s="374"/>
      <c r="EG271" s="851"/>
      <c r="EH271" s="852"/>
      <c r="EI271" s="852"/>
      <c r="EJ271" s="853"/>
      <c r="EK271" s="851"/>
      <c r="EL271" s="852"/>
      <c r="EM271" s="852"/>
      <c r="EN271" s="853"/>
      <c r="EO271" s="854" t="e">
        <f t="shared" si="25"/>
        <v>#DIV/0!</v>
      </c>
      <c r="EP271" s="852"/>
      <c r="EQ271" s="852"/>
      <c r="ER271" s="852"/>
      <c r="ES271" s="368"/>
      <c r="ET271" s="316"/>
      <c r="EU271" s="316"/>
      <c r="EV271" s="369"/>
      <c r="EW271" s="374"/>
    </row>
    <row r="272" spans="1:153" s="124" customFormat="1" ht="12.75" customHeight="1" thickBot="1" x14ac:dyDescent="0.25">
      <c r="A272" s="328"/>
      <c r="B272" s="221"/>
      <c r="C272" s="221"/>
      <c r="D272" s="221"/>
      <c r="E272" s="221"/>
      <c r="F272" s="221"/>
      <c r="G272" s="221"/>
      <c r="H272" s="221"/>
      <c r="I272" s="221"/>
      <c r="J272" s="221"/>
      <c r="K272" s="221"/>
      <c r="L272" s="221"/>
      <c r="M272" s="221"/>
      <c r="N272" s="221"/>
      <c r="O272" s="221"/>
      <c r="P272" s="257"/>
      <c r="Q272" s="374"/>
      <c r="R272" s="851"/>
      <c r="S272" s="852"/>
      <c r="T272" s="852"/>
      <c r="U272" s="853"/>
      <c r="V272" s="851"/>
      <c r="W272" s="852"/>
      <c r="X272" s="852"/>
      <c r="Y272" s="853"/>
      <c r="Z272" s="854">
        <f t="shared" si="0"/>
        <v>0</v>
      </c>
      <c r="AA272" s="852"/>
      <c r="AB272" s="852"/>
      <c r="AC272" s="853"/>
      <c r="AD272" s="365"/>
      <c r="AE272" s="317"/>
      <c r="AF272" s="317"/>
      <c r="AG272" s="347"/>
      <c r="AH272" s="374"/>
      <c r="AI272" s="851"/>
      <c r="AJ272" s="852"/>
      <c r="AK272" s="852"/>
      <c r="AL272" s="853"/>
      <c r="AM272" s="851"/>
      <c r="AN272" s="852"/>
      <c r="AO272" s="852"/>
      <c r="AP272" s="853"/>
      <c r="AQ272" s="854">
        <f t="shared" si="21"/>
        <v>0</v>
      </c>
      <c r="AR272" s="852"/>
      <c r="AS272" s="852"/>
      <c r="AT272" s="853"/>
      <c r="AU272" s="365"/>
      <c r="AV272" s="317"/>
      <c r="AW272" s="317"/>
      <c r="AX272" s="347"/>
      <c r="AY272" s="374"/>
      <c r="AZ272" s="328"/>
      <c r="BA272" s="221"/>
      <c r="BB272" s="221"/>
      <c r="BC272" s="221"/>
      <c r="BD272" s="221"/>
      <c r="BE272" s="221"/>
      <c r="BF272" s="221"/>
      <c r="BG272" s="221"/>
      <c r="BH272" s="221"/>
      <c r="BI272" s="221"/>
      <c r="BJ272" s="221"/>
      <c r="BK272" s="221"/>
      <c r="BL272" s="221"/>
      <c r="BM272" s="221"/>
      <c r="BN272" s="221"/>
      <c r="BO272" s="257"/>
      <c r="BP272" s="374"/>
      <c r="BQ272" s="851"/>
      <c r="BR272" s="852"/>
      <c r="BS272" s="852"/>
      <c r="BT272" s="853"/>
      <c r="BU272" s="851"/>
      <c r="BV272" s="852"/>
      <c r="BW272" s="852"/>
      <c r="BX272" s="853"/>
      <c r="BY272" s="854" t="e">
        <f t="shared" si="22"/>
        <v>#DIV/0!</v>
      </c>
      <c r="BZ272" s="852"/>
      <c r="CA272" s="852"/>
      <c r="CB272" s="852"/>
      <c r="CC272" s="368"/>
      <c r="CD272" s="316"/>
      <c r="CE272" s="316"/>
      <c r="CF272" s="369"/>
      <c r="CG272" s="374"/>
      <c r="CH272" s="851"/>
      <c r="CI272" s="852"/>
      <c r="CJ272" s="852"/>
      <c r="CK272" s="853"/>
      <c r="CL272" s="851"/>
      <c r="CM272" s="852"/>
      <c r="CN272" s="852"/>
      <c r="CO272" s="853"/>
      <c r="CP272" s="854" t="e">
        <f t="shared" si="23"/>
        <v>#DIV/0!</v>
      </c>
      <c r="CQ272" s="852"/>
      <c r="CR272" s="852"/>
      <c r="CS272" s="852"/>
      <c r="CT272" s="368"/>
      <c r="CU272" s="316"/>
      <c r="CV272" s="316"/>
      <c r="CW272" s="369"/>
      <c r="CX272" s="374"/>
      <c r="CY272" s="328"/>
      <c r="CZ272" s="221"/>
      <c r="DA272" s="221"/>
      <c r="DB272" s="221"/>
      <c r="DC272" s="221"/>
      <c r="DD272" s="221"/>
      <c r="DE272" s="221"/>
      <c r="DF272" s="221"/>
      <c r="DG272" s="221"/>
      <c r="DH272" s="221"/>
      <c r="DI272" s="221"/>
      <c r="DJ272" s="221"/>
      <c r="DK272" s="221"/>
      <c r="DL272" s="221"/>
      <c r="DM272" s="221"/>
      <c r="DN272" s="257"/>
      <c r="DO272" s="374"/>
      <c r="DP272" s="851"/>
      <c r="DQ272" s="852"/>
      <c r="DR272" s="852"/>
      <c r="DS272" s="853"/>
      <c r="DT272" s="851"/>
      <c r="DU272" s="852"/>
      <c r="DV272" s="852"/>
      <c r="DW272" s="853"/>
      <c r="DX272" s="854" t="e">
        <f t="shared" si="24"/>
        <v>#DIV/0!</v>
      </c>
      <c r="DY272" s="852"/>
      <c r="DZ272" s="852"/>
      <c r="EA272" s="852"/>
      <c r="EB272" s="368"/>
      <c r="EC272" s="316"/>
      <c r="ED272" s="316"/>
      <c r="EE272" s="369"/>
      <c r="EF272" s="374"/>
      <c r="EG272" s="851"/>
      <c r="EH272" s="852"/>
      <c r="EI272" s="852"/>
      <c r="EJ272" s="853"/>
      <c r="EK272" s="851"/>
      <c r="EL272" s="852"/>
      <c r="EM272" s="852"/>
      <c r="EN272" s="853"/>
      <c r="EO272" s="854" t="e">
        <f t="shared" si="25"/>
        <v>#DIV/0!</v>
      </c>
      <c r="EP272" s="852"/>
      <c r="EQ272" s="852"/>
      <c r="ER272" s="852"/>
      <c r="ES272" s="368"/>
      <c r="ET272" s="316"/>
      <c r="EU272" s="316"/>
      <c r="EV272" s="369"/>
      <c r="EW272" s="374"/>
    </row>
    <row r="273" spans="1:153" s="124" customFormat="1" ht="12.75" customHeight="1" thickBot="1" x14ac:dyDescent="0.25">
      <c r="A273" s="328"/>
      <c r="B273" s="221"/>
      <c r="C273" s="221"/>
      <c r="D273" s="221"/>
      <c r="E273" s="221"/>
      <c r="F273" s="221"/>
      <c r="G273" s="221"/>
      <c r="H273" s="221"/>
      <c r="I273" s="221"/>
      <c r="J273" s="221"/>
      <c r="K273" s="221"/>
      <c r="L273" s="221"/>
      <c r="M273" s="221"/>
      <c r="N273" s="221"/>
      <c r="O273" s="221"/>
      <c r="P273" s="257"/>
      <c r="Q273" s="374"/>
      <c r="R273" s="851"/>
      <c r="S273" s="852"/>
      <c r="T273" s="852"/>
      <c r="U273" s="853"/>
      <c r="V273" s="851"/>
      <c r="W273" s="852"/>
      <c r="X273" s="852"/>
      <c r="Y273" s="853"/>
      <c r="Z273" s="854">
        <f t="shared" si="0"/>
        <v>0</v>
      </c>
      <c r="AA273" s="852"/>
      <c r="AB273" s="852"/>
      <c r="AC273" s="853"/>
      <c r="AD273" s="365"/>
      <c r="AE273" s="317"/>
      <c r="AF273" s="317"/>
      <c r="AG273" s="347"/>
      <c r="AH273" s="374"/>
      <c r="AI273" s="851"/>
      <c r="AJ273" s="852"/>
      <c r="AK273" s="852"/>
      <c r="AL273" s="853"/>
      <c r="AM273" s="851"/>
      <c r="AN273" s="852"/>
      <c r="AO273" s="852"/>
      <c r="AP273" s="853"/>
      <c r="AQ273" s="854">
        <f t="shared" si="21"/>
        <v>0</v>
      </c>
      <c r="AR273" s="852"/>
      <c r="AS273" s="852"/>
      <c r="AT273" s="853"/>
      <c r="AU273" s="365"/>
      <c r="AV273" s="317"/>
      <c r="AW273" s="317"/>
      <c r="AX273" s="347"/>
      <c r="AY273" s="374"/>
      <c r="AZ273" s="328"/>
      <c r="BA273" s="221"/>
      <c r="BB273" s="221"/>
      <c r="BC273" s="221"/>
      <c r="BD273" s="221"/>
      <c r="BE273" s="221"/>
      <c r="BF273" s="221"/>
      <c r="BG273" s="221"/>
      <c r="BH273" s="221"/>
      <c r="BI273" s="221"/>
      <c r="BJ273" s="221"/>
      <c r="BK273" s="221"/>
      <c r="BL273" s="221"/>
      <c r="BM273" s="221"/>
      <c r="BN273" s="221"/>
      <c r="BO273" s="257"/>
      <c r="BP273" s="374"/>
      <c r="BQ273" s="851"/>
      <c r="BR273" s="852"/>
      <c r="BS273" s="852"/>
      <c r="BT273" s="853"/>
      <c r="BU273" s="851"/>
      <c r="BV273" s="852"/>
      <c r="BW273" s="852"/>
      <c r="BX273" s="853"/>
      <c r="BY273" s="854" t="e">
        <f t="shared" si="22"/>
        <v>#DIV/0!</v>
      </c>
      <c r="BZ273" s="852"/>
      <c r="CA273" s="852"/>
      <c r="CB273" s="852"/>
      <c r="CC273" s="368"/>
      <c r="CD273" s="316"/>
      <c r="CE273" s="316"/>
      <c r="CF273" s="369"/>
      <c r="CG273" s="374"/>
      <c r="CH273" s="851"/>
      <c r="CI273" s="852"/>
      <c r="CJ273" s="852"/>
      <c r="CK273" s="853"/>
      <c r="CL273" s="851"/>
      <c r="CM273" s="852"/>
      <c r="CN273" s="852"/>
      <c r="CO273" s="853"/>
      <c r="CP273" s="854" t="e">
        <f t="shared" si="23"/>
        <v>#DIV/0!</v>
      </c>
      <c r="CQ273" s="852"/>
      <c r="CR273" s="852"/>
      <c r="CS273" s="852"/>
      <c r="CT273" s="368"/>
      <c r="CU273" s="316"/>
      <c r="CV273" s="316"/>
      <c r="CW273" s="369"/>
      <c r="CX273" s="374"/>
      <c r="CY273" s="328"/>
      <c r="CZ273" s="221"/>
      <c r="DA273" s="221"/>
      <c r="DB273" s="221"/>
      <c r="DC273" s="221"/>
      <c r="DD273" s="221"/>
      <c r="DE273" s="221"/>
      <c r="DF273" s="221"/>
      <c r="DG273" s="221"/>
      <c r="DH273" s="221"/>
      <c r="DI273" s="221"/>
      <c r="DJ273" s="221"/>
      <c r="DK273" s="221"/>
      <c r="DL273" s="221"/>
      <c r="DM273" s="221"/>
      <c r="DN273" s="257"/>
      <c r="DO273" s="374"/>
      <c r="DP273" s="851"/>
      <c r="DQ273" s="852"/>
      <c r="DR273" s="852"/>
      <c r="DS273" s="853"/>
      <c r="DT273" s="851"/>
      <c r="DU273" s="852"/>
      <c r="DV273" s="852"/>
      <c r="DW273" s="853"/>
      <c r="DX273" s="854" t="e">
        <f t="shared" si="24"/>
        <v>#DIV/0!</v>
      </c>
      <c r="DY273" s="852"/>
      <c r="DZ273" s="852"/>
      <c r="EA273" s="852"/>
      <c r="EB273" s="368"/>
      <c r="EC273" s="316"/>
      <c r="ED273" s="316"/>
      <c r="EE273" s="369"/>
      <c r="EF273" s="374"/>
      <c r="EG273" s="851"/>
      <c r="EH273" s="852"/>
      <c r="EI273" s="852"/>
      <c r="EJ273" s="853"/>
      <c r="EK273" s="851"/>
      <c r="EL273" s="852"/>
      <c r="EM273" s="852"/>
      <c r="EN273" s="853"/>
      <c r="EO273" s="854" t="e">
        <f t="shared" si="25"/>
        <v>#DIV/0!</v>
      </c>
      <c r="EP273" s="852"/>
      <c r="EQ273" s="852"/>
      <c r="ER273" s="852"/>
      <c r="ES273" s="368"/>
      <c r="ET273" s="316"/>
      <c r="EU273" s="316"/>
      <c r="EV273" s="369"/>
      <c r="EW273" s="374"/>
    </row>
    <row r="274" spans="1:153" s="124" customFormat="1" ht="12.75" customHeight="1" thickBot="1" x14ac:dyDescent="0.25">
      <c r="A274" s="328"/>
      <c r="B274" s="221"/>
      <c r="C274" s="221"/>
      <c r="D274" s="221"/>
      <c r="E274" s="221"/>
      <c r="F274" s="221"/>
      <c r="G274" s="221"/>
      <c r="H274" s="221"/>
      <c r="I274" s="221"/>
      <c r="J274" s="221"/>
      <c r="K274" s="221"/>
      <c r="L274" s="221"/>
      <c r="M274" s="221"/>
      <c r="N274" s="221"/>
      <c r="O274" s="221"/>
      <c r="P274" s="257"/>
      <c r="Q274" s="374"/>
      <c r="R274" s="851"/>
      <c r="S274" s="852"/>
      <c r="T274" s="852"/>
      <c r="U274" s="853"/>
      <c r="V274" s="851"/>
      <c r="W274" s="852"/>
      <c r="X274" s="852"/>
      <c r="Y274" s="853"/>
      <c r="Z274" s="854">
        <f t="shared" si="0"/>
        <v>0</v>
      </c>
      <c r="AA274" s="852"/>
      <c r="AB274" s="852"/>
      <c r="AC274" s="853"/>
      <c r="AD274" s="365"/>
      <c r="AE274" s="317"/>
      <c r="AF274" s="317"/>
      <c r="AG274" s="347"/>
      <c r="AH274" s="374"/>
      <c r="AI274" s="851"/>
      <c r="AJ274" s="852"/>
      <c r="AK274" s="852"/>
      <c r="AL274" s="853"/>
      <c r="AM274" s="851"/>
      <c r="AN274" s="852"/>
      <c r="AO274" s="852"/>
      <c r="AP274" s="853"/>
      <c r="AQ274" s="854">
        <f t="shared" si="21"/>
        <v>0</v>
      </c>
      <c r="AR274" s="852"/>
      <c r="AS274" s="852"/>
      <c r="AT274" s="853"/>
      <c r="AU274" s="365"/>
      <c r="AV274" s="317"/>
      <c r="AW274" s="317"/>
      <c r="AX274" s="347"/>
      <c r="AY274" s="374"/>
      <c r="AZ274" s="328"/>
      <c r="BA274" s="221"/>
      <c r="BB274" s="221"/>
      <c r="BC274" s="221"/>
      <c r="BD274" s="221"/>
      <c r="BE274" s="221"/>
      <c r="BF274" s="221"/>
      <c r="BG274" s="221"/>
      <c r="BH274" s="221"/>
      <c r="BI274" s="221"/>
      <c r="BJ274" s="221"/>
      <c r="BK274" s="221"/>
      <c r="BL274" s="221"/>
      <c r="BM274" s="221"/>
      <c r="BN274" s="221"/>
      <c r="BO274" s="257"/>
      <c r="BP274" s="374"/>
      <c r="BQ274" s="851"/>
      <c r="BR274" s="852"/>
      <c r="BS274" s="852"/>
      <c r="BT274" s="853"/>
      <c r="BU274" s="851"/>
      <c r="BV274" s="852"/>
      <c r="BW274" s="852"/>
      <c r="BX274" s="853"/>
      <c r="BY274" s="854" t="e">
        <f t="shared" si="22"/>
        <v>#DIV/0!</v>
      </c>
      <c r="BZ274" s="852"/>
      <c r="CA274" s="852"/>
      <c r="CB274" s="852"/>
      <c r="CC274" s="368"/>
      <c r="CD274" s="316"/>
      <c r="CE274" s="316"/>
      <c r="CF274" s="369"/>
      <c r="CG274" s="374"/>
      <c r="CH274" s="851"/>
      <c r="CI274" s="852"/>
      <c r="CJ274" s="852"/>
      <c r="CK274" s="853"/>
      <c r="CL274" s="851"/>
      <c r="CM274" s="852"/>
      <c r="CN274" s="852"/>
      <c r="CO274" s="853"/>
      <c r="CP274" s="854" t="e">
        <f t="shared" si="23"/>
        <v>#DIV/0!</v>
      </c>
      <c r="CQ274" s="852"/>
      <c r="CR274" s="852"/>
      <c r="CS274" s="852"/>
      <c r="CT274" s="368"/>
      <c r="CU274" s="316"/>
      <c r="CV274" s="316"/>
      <c r="CW274" s="369"/>
      <c r="CX274" s="374"/>
      <c r="CY274" s="328"/>
      <c r="CZ274" s="221"/>
      <c r="DA274" s="221"/>
      <c r="DB274" s="221"/>
      <c r="DC274" s="221"/>
      <c r="DD274" s="221"/>
      <c r="DE274" s="221"/>
      <c r="DF274" s="221"/>
      <c r="DG274" s="221"/>
      <c r="DH274" s="221"/>
      <c r="DI274" s="221"/>
      <c r="DJ274" s="221"/>
      <c r="DK274" s="221"/>
      <c r="DL274" s="221"/>
      <c r="DM274" s="221"/>
      <c r="DN274" s="257"/>
      <c r="DO274" s="374"/>
      <c r="DP274" s="851"/>
      <c r="DQ274" s="852"/>
      <c r="DR274" s="852"/>
      <c r="DS274" s="853"/>
      <c r="DT274" s="851"/>
      <c r="DU274" s="852"/>
      <c r="DV274" s="852"/>
      <c r="DW274" s="853"/>
      <c r="DX274" s="854" t="e">
        <f t="shared" si="24"/>
        <v>#DIV/0!</v>
      </c>
      <c r="DY274" s="852"/>
      <c r="DZ274" s="852"/>
      <c r="EA274" s="852"/>
      <c r="EB274" s="368"/>
      <c r="EC274" s="316"/>
      <c r="ED274" s="316"/>
      <c r="EE274" s="369"/>
      <c r="EF274" s="374"/>
      <c r="EG274" s="851"/>
      <c r="EH274" s="852"/>
      <c r="EI274" s="852"/>
      <c r="EJ274" s="853"/>
      <c r="EK274" s="851"/>
      <c r="EL274" s="852"/>
      <c r="EM274" s="852"/>
      <c r="EN274" s="853"/>
      <c r="EO274" s="854" t="e">
        <f t="shared" si="25"/>
        <v>#DIV/0!</v>
      </c>
      <c r="EP274" s="852"/>
      <c r="EQ274" s="852"/>
      <c r="ER274" s="852"/>
      <c r="ES274" s="368"/>
      <c r="ET274" s="316"/>
      <c r="EU274" s="316"/>
      <c r="EV274" s="369"/>
      <c r="EW274" s="374"/>
    </row>
    <row r="275" spans="1:153" s="124" customFormat="1" ht="12.75" customHeight="1" thickBot="1" x14ac:dyDescent="0.25">
      <c r="A275" s="328"/>
      <c r="B275" s="221"/>
      <c r="C275" s="221"/>
      <c r="D275" s="221"/>
      <c r="E275" s="221"/>
      <c r="F275" s="221"/>
      <c r="G275" s="221"/>
      <c r="H275" s="221"/>
      <c r="I275" s="221"/>
      <c r="J275" s="221"/>
      <c r="K275" s="221"/>
      <c r="L275" s="221"/>
      <c r="M275" s="221"/>
      <c r="N275" s="221"/>
      <c r="O275" s="221"/>
      <c r="P275" s="257"/>
      <c r="Q275" s="374"/>
      <c r="R275" s="851"/>
      <c r="S275" s="852"/>
      <c r="T275" s="852"/>
      <c r="U275" s="853"/>
      <c r="V275" s="851"/>
      <c r="W275" s="852"/>
      <c r="X275" s="852"/>
      <c r="Y275" s="853"/>
      <c r="Z275" s="854">
        <f t="shared" si="0"/>
        <v>0</v>
      </c>
      <c r="AA275" s="852"/>
      <c r="AB275" s="852"/>
      <c r="AC275" s="853"/>
      <c r="AD275" s="365"/>
      <c r="AE275" s="317"/>
      <c r="AF275" s="317"/>
      <c r="AG275" s="347"/>
      <c r="AH275" s="374"/>
      <c r="AI275" s="851"/>
      <c r="AJ275" s="852"/>
      <c r="AK275" s="852"/>
      <c r="AL275" s="853"/>
      <c r="AM275" s="851"/>
      <c r="AN275" s="852"/>
      <c r="AO275" s="852"/>
      <c r="AP275" s="853"/>
      <c r="AQ275" s="854">
        <f t="shared" si="21"/>
        <v>0</v>
      </c>
      <c r="AR275" s="852"/>
      <c r="AS275" s="852"/>
      <c r="AT275" s="853"/>
      <c r="AU275" s="365"/>
      <c r="AV275" s="317"/>
      <c r="AW275" s="317"/>
      <c r="AX275" s="347"/>
      <c r="AY275" s="374"/>
      <c r="AZ275" s="328"/>
      <c r="BA275" s="221"/>
      <c r="BB275" s="221"/>
      <c r="BC275" s="221"/>
      <c r="BD275" s="221"/>
      <c r="BE275" s="221"/>
      <c r="BF275" s="221"/>
      <c r="BG275" s="221"/>
      <c r="BH275" s="221"/>
      <c r="BI275" s="221"/>
      <c r="BJ275" s="221"/>
      <c r="BK275" s="221"/>
      <c r="BL275" s="221"/>
      <c r="BM275" s="221"/>
      <c r="BN275" s="221"/>
      <c r="BO275" s="257"/>
      <c r="BP275" s="374"/>
      <c r="BQ275" s="851"/>
      <c r="BR275" s="852"/>
      <c r="BS275" s="852"/>
      <c r="BT275" s="853"/>
      <c r="BU275" s="851"/>
      <c r="BV275" s="852"/>
      <c r="BW275" s="852"/>
      <c r="BX275" s="853"/>
      <c r="BY275" s="854" t="e">
        <f t="shared" si="22"/>
        <v>#DIV/0!</v>
      </c>
      <c r="BZ275" s="852"/>
      <c r="CA275" s="852"/>
      <c r="CB275" s="852"/>
      <c r="CC275" s="368"/>
      <c r="CD275" s="316"/>
      <c r="CE275" s="316"/>
      <c r="CF275" s="369"/>
      <c r="CG275" s="374"/>
      <c r="CH275" s="851"/>
      <c r="CI275" s="852"/>
      <c r="CJ275" s="852"/>
      <c r="CK275" s="853"/>
      <c r="CL275" s="851"/>
      <c r="CM275" s="852"/>
      <c r="CN275" s="852"/>
      <c r="CO275" s="853"/>
      <c r="CP275" s="854" t="e">
        <f t="shared" si="23"/>
        <v>#DIV/0!</v>
      </c>
      <c r="CQ275" s="852"/>
      <c r="CR275" s="852"/>
      <c r="CS275" s="852"/>
      <c r="CT275" s="368"/>
      <c r="CU275" s="316"/>
      <c r="CV275" s="316"/>
      <c r="CW275" s="369"/>
      <c r="CX275" s="374"/>
      <c r="CY275" s="328"/>
      <c r="CZ275" s="221"/>
      <c r="DA275" s="221"/>
      <c r="DB275" s="221"/>
      <c r="DC275" s="221"/>
      <c r="DD275" s="221"/>
      <c r="DE275" s="221"/>
      <c r="DF275" s="221"/>
      <c r="DG275" s="221"/>
      <c r="DH275" s="221"/>
      <c r="DI275" s="221"/>
      <c r="DJ275" s="221"/>
      <c r="DK275" s="221"/>
      <c r="DL275" s="221"/>
      <c r="DM275" s="221"/>
      <c r="DN275" s="257"/>
      <c r="DO275" s="374"/>
      <c r="DP275" s="851"/>
      <c r="DQ275" s="852"/>
      <c r="DR275" s="852"/>
      <c r="DS275" s="853"/>
      <c r="DT275" s="851"/>
      <c r="DU275" s="852"/>
      <c r="DV275" s="852"/>
      <c r="DW275" s="853"/>
      <c r="DX275" s="854" t="e">
        <f t="shared" si="24"/>
        <v>#DIV/0!</v>
      </c>
      <c r="DY275" s="852"/>
      <c r="DZ275" s="852"/>
      <c r="EA275" s="852"/>
      <c r="EB275" s="368"/>
      <c r="EC275" s="316"/>
      <c r="ED275" s="316"/>
      <c r="EE275" s="369"/>
      <c r="EF275" s="374"/>
      <c r="EG275" s="851"/>
      <c r="EH275" s="852"/>
      <c r="EI275" s="852"/>
      <c r="EJ275" s="853"/>
      <c r="EK275" s="851"/>
      <c r="EL275" s="852"/>
      <c r="EM275" s="852"/>
      <c r="EN275" s="853"/>
      <c r="EO275" s="854" t="e">
        <f t="shared" si="25"/>
        <v>#DIV/0!</v>
      </c>
      <c r="EP275" s="852"/>
      <c r="EQ275" s="852"/>
      <c r="ER275" s="852"/>
      <c r="ES275" s="368"/>
      <c r="ET275" s="316"/>
      <c r="EU275" s="316"/>
      <c r="EV275" s="369"/>
      <c r="EW275" s="374"/>
    </row>
    <row r="276" spans="1:153" s="124" customFormat="1" ht="12.75" customHeight="1" thickBot="1" x14ac:dyDescent="0.25">
      <c r="A276" s="328"/>
      <c r="B276" s="221"/>
      <c r="C276" s="221"/>
      <c r="D276" s="221"/>
      <c r="E276" s="221"/>
      <c r="F276" s="221"/>
      <c r="G276" s="221"/>
      <c r="H276" s="221"/>
      <c r="I276" s="221"/>
      <c r="J276" s="221"/>
      <c r="K276" s="221"/>
      <c r="L276" s="221"/>
      <c r="M276" s="221"/>
      <c r="N276" s="221"/>
      <c r="O276" s="221"/>
      <c r="P276" s="257"/>
      <c r="Q276" s="374"/>
      <c r="R276" s="851"/>
      <c r="S276" s="852"/>
      <c r="T276" s="852"/>
      <c r="U276" s="853"/>
      <c r="V276" s="851"/>
      <c r="W276" s="852"/>
      <c r="X276" s="852"/>
      <c r="Y276" s="853"/>
      <c r="Z276" s="854">
        <f t="shared" si="0"/>
        <v>0</v>
      </c>
      <c r="AA276" s="852"/>
      <c r="AB276" s="852"/>
      <c r="AC276" s="853"/>
      <c r="AD276" s="365"/>
      <c r="AE276" s="317"/>
      <c r="AF276" s="317"/>
      <c r="AG276" s="347"/>
      <c r="AH276" s="374"/>
      <c r="AI276" s="851"/>
      <c r="AJ276" s="852"/>
      <c r="AK276" s="852"/>
      <c r="AL276" s="853"/>
      <c r="AM276" s="851"/>
      <c r="AN276" s="852"/>
      <c r="AO276" s="852"/>
      <c r="AP276" s="853"/>
      <c r="AQ276" s="854">
        <f t="shared" si="21"/>
        <v>0</v>
      </c>
      <c r="AR276" s="852"/>
      <c r="AS276" s="852"/>
      <c r="AT276" s="853"/>
      <c r="AU276" s="365"/>
      <c r="AV276" s="317"/>
      <c r="AW276" s="317"/>
      <c r="AX276" s="347"/>
      <c r="AY276" s="374"/>
      <c r="AZ276" s="328"/>
      <c r="BA276" s="221"/>
      <c r="BB276" s="221"/>
      <c r="BC276" s="221"/>
      <c r="BD276" s="221"/>
      <c r="BE276" s="221"/>
      <c r="BF276" s="221"/>
      <c r="BG276" s="221"/>
      <c r="BH276" s="221"/>
      <c r="BI276" s="221"/>
      <c r="BJ276" s="221"/>
      <c r="BK276" s="221"/>
      <c r="BL276" s="221"/>
      <c r="BM276" s="221"/>
      <c r="BN276" s="221"/>
      <c r="BO276" s="257"/>
      <c r="BP276" s="374"/>
      <c r="BQ276" s="851"/>
      <c r="BR276" s="852"/>
      <c r="BS276" s="852"/>
      <c r="BT276" s="853"/>
      <c r="BU276" s="851"/>
      <c r="BV276" s="852"/>
      <c r="BW276" s="852"/>
      <c r="BX276" s="853"/>
      <c r="BY276" s="854" t="e">
        <f t="shared" si="22"/>
        <v>#DIV/0!</v>
      </c>
      <c r="BZ276" s="852"/>
      <c r="CA276" s="852"/>
      <c r="CB276" s="852"/>
      <c r="CC276" s="368"/>
      <c r="CD276" s="316"/>
      <c r="CE276" s="316"/>
      <c r="CF276" s="369"/>
      <c r="CG276" s="374"/>
      <c r="CH276" s="851"/>
      <c r="CI276" s="852"/>
      <c r="CJ276" s="852"/>
      <c r="CK276" s="853"/>
      <c r="CL276" s="851"/>
      <c r="CM276" s="852"/>
      <c r="CN276" s="852"/>
      <c r="CO276" s="853"/>
      <c r="CP276" s="854" t="e">
        <f t="shared" si="23"/>
        <v>#DIV/0!</v>
      </c>
      <c r="CQ276" s="852"/>
      <c r="CR276" s="852"/>
      <c r="CS276" s="852"/>
      <c r="CT276" s="368"/>
      <c r="CU276" s="316"/>
      <c r="CV276" s="316"/>
      <c r="CW276" s="369"/>
      <c r="CX276" s="374"/>
      <c r="CY276" s="328"/>
      <c r="CZ276" s="221"/>
      <c r="DA276" s="221"/>
      <c r="DB276" s="221"/>
      <c r="DC276" s="221"/>
      <c r="DD276" s="221"/>
      <c r="DE276" s="221"/>
      <c r="DF276" s="221"/>
      <c r="DG276" s="221"/>
      <c r="DH276" s="221"/>
      <c r="DI276" s="221"/>
      <c r="DJ276" s="221"/>
      <c r="DK276" s="221"/>
      <c r="DL276" s="221"/>
      <c r="DM276" s="221"/>
      <c r="DN276" s="257"/>
      <c r="DO276" s="374"/>
      <c r="DP276" s="851"/>
      <c r="DQ276" s="852"/>
      <c r="DR276" s="852"/>
      <c r="DS276" s="853"/>
      <c r="DT276" s="851"/>
      <c r="DU276" s="852"/>
      <c r="DV276" s="852"/>
      <c r="DW276" s="853"/>
      <c r="DX276" s="854" t="e">
        <f t="shared" si="24"/>
        <v>#DIV/0!</v>
      </c>
      <c r="DY276" s="852"/>
      <c r="DZ276" s="852"/>
      <c r="EA276" s="852"/>
      <c r="EB276" s="368"/>
      <c r="EC276" s="316"/>
      <c r="ED276" s="316"/>
      <c r="EE276" s="369"/>
      <c r="EF276" s="374"/>
      <c r="EG276" s="851"/>
      <c r="EH276" s="852"/>
      <c r="EI276" s="852"/>
      <c r="EJ276" s="853"/>
      <c r="EK276" s="851"/>
      <c r="EL276" s="852"/>
      <c r="EM276" s="852"/>
      <c r="EN276" s="853"/>
      <c r="EO276" s="854" t="e">
        <f t="shared" si="25"/>
        <v>#DIV/0!</v>
      </c>
      <c r="EP276" s="852"/>
      <c r="EQ276" s="852"/>
      <c r="ER276" s="852"/>
      <c r="ES276" s="368"/>
      <c r="ET276" s="316"/>
      <c r="EU276" s="316"/>
      <c r="EV276" s="369"/>
      <c r="EW276" s="374"/>
    </row>
    <row r="277" spans="1:153" s="124" customFormat="1" ht="12.75" customHeight="1" thickBot="1" x14ac:dyDescent="0.25">
      <c r="A277" s="328"/>
      <c r="B277" s="221"/>
      <c r="C277" s="221"/>
      <c r="D277" s="221"/>
      <c r="E277" s="221"/>
      <c r="F277" s="221"/>
      <c r="G277" s="221"/>
      <c r="H277" s="221"/>
      <c r="I277" s="221"/>
      <c r="J277" s="221"/>
      <c r="K277" s="221"/>
      <c r="L277" s="221"/>
      <c r="M277" s="221"/>
      <c r="N277" s="221"/>
      <c r="O277" s="221"/>
      <c r="P277" s="257"/>
      <c r="Q277" s="374"/>
      <c r="R277" s="851"/>
      <c r="S277" s="852"/>
      <c r="T277" s="852"/>
      <c r="U277" s="853"/>
      <c r="V277" s="851"/>
      <c r="W277" s="852"/>
      <c r="X277" s="852"/>
      <c r="Y277" s="853"/>
      <c r="Z277" s="854">
        <f t="shared" si="0"/>
        <v>0</v>
      </c>
      <c r="AA277" s="852"/>
      <c r="AB277" s="852"/>
      <c r="AC277" s="853"/>
      <c r="AD277" s="365"/>
      <c r="AE277" s="317"/>
      <c r="AF277" s="317"/>
      <c r="AG277" s="347"/>
      <c r="AH277" s="374"/>
      <c r="AI277" s="851"/>
      <c r="AJ277" s="852"/>
      <c r="AK277" s="852"/>
      <c r="AL277" s="853"/>
      <c r="AM277" s="851"/>
      <c r="AN277" s="852"/>
      <c r="AO277" s="852"/>
      <c r="AP277" s="853"/>
      <c r="AQ277" s="854">
        <f t="shared" si="21"/>
        <v>0</v>
      </c>
      <c r="AR277" s="852"/>
      <c r="AS277" s="852"/>
      <c r="AT277" s="853"/>
      <c r="AU277" s="365"/>
      <c r="AV277" s="317"/>
      <c r="AW277" s="317"/>
      <c r="AX277" s="347"/>
      <c r="AY277" s="374"/>
      <c r="AZ277" s="328"/>
      <c r="BA277" s="221"/>
      <c r="BB277" s="221"/>
      <c r="BC277" s="221"/>
      <c r="BD277" s="221"/>
      <c r="BE277" s="221"/>
      <c r="BF277" s="221"/>
      <c r="BG277" s="221"/>
      <c r="BH277" s="221"/>
      <c r="BI277" s="221"/>
      <c r="BJ277" s="221"/>
      <c r="BK277" s="221"/>
      <c r="BL277" s="221"/>
      <c r="BM277" s="221"/>
      <c r="BN277" s="221"/>
      <c r="BO277" s="257"/>
      <c r="BP277" s="374"/>
      <c r="BQ277" s="851"/>
      <c r="BR277" s="852"/>
      <c r="BS277" s="852"/>
      <c r="BT277" s="853"/>
      <c r="BU277" s="851"/>
      <c r="BV277" s="852"/>
      <c r="BW277" s="852"/>
      <c r="BX277" s="853"/>
      <c r="BY277" s="854" t="e">
        <f t="shared" si="22"/>
        <v>#DIV/0!</v>
      </c>
      <c r="BZ277" s="852"/>
      <c r="CA277" s="852"/>
      <c r="CB277" s="852"/>
      <c r="CC277" s="368"/>
      <c r="CD277" s="316"/>
      <c r="CE277" s="316"/>
      <c r="CF277" s="369"/>
      <c r="CG277" s="374"/>
      <c r="CH277" s="851"/>
      <c r="CI277" s="852"/>
      <c r="CJ277" s="852"/>
      <c r="CK277" s="853"/>
      <c r="CL277" s="851"/>
      <c r="CM277" s="852"/>
      <c r="CN277" s="852"/>
      <c r="CO277" s="853"/>
      <c r="CP277" s="854" t="e">
        <f t="shared" si="23"/>
        <v>#DIV/0!</v>
      </c>
      <c r="CQ277" s="852"/>
      <c r="CR277" s="852"/>
      <c r="CS277" s="852"/>
      <c r="CT277" s="368"/>
      <c r="CU277" s="316"/>
      <c r="CV277" s="316"/>
      <c r="CW277" s="369"/>
      <c r="CX277" s="374"/>
      <c r="CY277" s="328"/>
      <c r="CZ277" s="221"/>
      <c r="DA277" s="221"/>
      <c r="DB277" s="221"/>
      <c r="DC277" s="221"/>
      <c r="DD277" s="221"/>
      <c r="DE277" s="221"/>
      <c r="DF277" s="221"/>
      <c r="DG277" s="221"/>
      <c r="DH277" s="221"/>
      <c r="DI277" s="221"/>
      <c r="DJ277" s="221"/>
      <c r="DK277" s="221"/>
      <c r="DL277" s="221"/>
      <c r="DM277" s="221"/>
      <c r="DN277" s="257"/>
      <c r="DO277" s="374"/>
      <c r="DP277" s="851"/>
      <c r="DQ277" s="852"/>
      <c r="DR277" s="852"/>
      <c r="DS277" s="853"/>
      <c r="DT277" s="851"/>
      <c r="DU277" s="852"/>
      <c r="DV277" s="852"/>
      <c r="DW277" s="853"/>
      <c r="DX277" s="854" t="e">
        <f t="shared" si="24"/>
        <v>#DIV/0!</v>
      </c>
      <c r="DY277" s="852"/>
      <c r="DZ277" s="852"/>
      <c r="EA277" s="852"/>
      <c r="EB277" s="368"/>
      <c r="EC277" s="316"/>
      <c r="ED277" s="316"/>
      <c r="EE277" s="369"/>
      <c r="EF277" s="374"/>
      <c r="EG277" s="851"/>
      <c r="EH277" s="852"/>
      <c r="EI277" s="852"/>
      <c r="EJ277" s="853"/>
      <c r="EK277" s="851"/>
      <c r="EL277" s="852"/>
      <c r="EM277" s="852"/>
      <c r="EN277" s="853"/>
      <c r="EO277" s="854" t="e">
        <f t="shared" si="25"/>
        <v>#DIV/0!</v>
      </c>
      <c r="EP277" s="852"/>
      <c r="EQ277" s="852"/>
      <c r="ER277" s="852"/>
      <c r="ES277" s="368"/>
      <c r="ET277" s="316"/>
      <c r="EU277" s="316"/>
      <c r="EV277" s="369"/>
      <c r="EW277" s="374"/>
    </row>
    <row r="278" spans="1:153" s="124" customFormat="1" ht="12.75" customHeight="1" thickBot="1" x14ac:dyDescent="0.25">
      <c r="A278" s="328"/>
      <c r="B278" s="221"/>
      <c r="C278" s="221"/>
      <c r="D278" s="221"/>
      <c r="E278" s="221"/>
      <c r="F278" s="221"/>
      <c r="G278" s="221"/>
      <c r="H278" s="221"/>
      <c r="I278" s="221"/>
      <c r="J278" s="221"/>
      <c r="K278" s="221"/>
      <c r="L278" s="221"/>
      <c r="M278" s="221"/>
      <c r="N278" s="221"/>
      <c r="O278" s="221"/>
      <c r="P278" s="257"/>
      <c r="Q278" s="374"/>
      <c r="R278" s="851"/>
      <c r="S278" s="852"/>
      <c r="T278" s="852"/>
      <c r="U278" s="853"/>
      <c r="V278" s="851"/>
      <c r="W278" s="852"/>
      <c r="X278" s="852"/>
      <c r="Y278" s="853"/>
      <c r="Z278" s="854">
        <f t="shared" si="0"/>
        <v>0</v>
      </c>
      <c r="AA278" s="852"/>
      <c r="AB278" s="852"/>
      <c r="AC278" s="853"/>
      <c r="AD278" s="365"/>
      <c r="AE278" s="317"/>
      <c r="AF278" s="317"/>
      <c r="AG278" s="347"/>
      <c r="AH278" s="374"/>
      <c r="AI278" s="851"/>
      <c r="AJ278" s="852"/>
      <c r="AK278" s="852"/>
      <c r="AL278" s="853"/>
      <c r="AM278" s="851"/>
      <c r="AN278" s="852"/>
      <c r="AO278" s="852"/>
      <c r="AP278" s="853"/>
      <c r="AQ278" s="854">
        <f t="shared" si="21"/>
        <v>0</v>
      </c>
      <c r="AR278" s="852"/>
      <c r="AS278" s="852"/>
      <c r="AT278" s="853"/>
      <c r="AU278" s="365"/>
      <c r="AV278" s="317"/>
      <c r="AW278" s="317"/>
      <c r="AX278" s="347"/>
      <c r="AY278" s="374"/>
      <c r="AZ278" s="328"/>
      <c r="BA278" s="221"/>
      <c r="BB278" s="221"/>
      <c r="BC278" s="221"/>
      <c r="BD278" s="221"/>
      <c r="BE278" s="221"/>
      <c r="BF278" s="221"/>
      <c r="BG278" s="221"/>
      <c r="BH278" s="221"/>
      <c r="BI278" s="221"/>
      <c r="BJ278" s="221"/>
      <c r="BK278" s="221"/>
      <c r="BL278" s="221"/>
      <c r="BM278" s="221"/>
      <c r="BN278" s="221"/>
      <c r="BO278" s="257"/>
      <c r="BP278" s="374"/>
      <c r="BQ278" s="851"/>
      <c r="BR278" s="852"/>
      <c r="BS278" s="852"/>
      <c r="BT278" s="853"/>
      <c r="BU278" s="851"/>
      <c r="BV278" s="852"/>
      <c r="BW278" s="852"/>
      <c r="BX278" s="853"/>
      <c r="BY278" s="854" t="e">
        <f t="shared" si="22"/>
        <v>#DIV/0!</v>
      </c>
      <c r="BZ278" s="852"/>
      <c r="CA278" s="852"/>
      <c r="CB278" s="852"/>
      <c r="CC278" s="368"/>
      <c r="CD278" s="316"/>
      <c r="CE278" s="316"/>
      <c r="CF278" s="369"/>
      <c r="CG278" s="374"/>
      <c r="CH278" s="851"/>
      <c r="CI278" s="852"/>
      <c r="CJ278" s="852"/>
      <c r="CK278" s="853"/>
      <c r="CL278" s="851"/>
      <c r="CM278" s="852"/>
      <c r="CN278" s="852"/>
      <c r="CO278" s="853"/>
      <c r="CP278" s="854" t="e">
        <f t="shared" si="23"/>
        <v>#DIV/0!</v>
      </c>
      <c r="CQ278" s="852"/>
      <c r="CR278" s="852"/>
      <c r="CS278" s="852"/>
      <c r="CT278" s="368"/>
      <c r="CU278" s="316"/>
      <c r="CV278" s="316"/>
      <c r="CW278" s="369"/>
      <c r="CX278" s="374"/>
      <c r="CY278" s="328"/>
      <c r="CZ278" s="221"/>
      <c r="DA278" s="221"/>
      <c r="DB278" s="221"/>
      <c r="DC278" s="221"/>
      <c r="DD278" s="221"/>
      <c r="DE278" s="221"/>
      <c r="DF278" s="221"/>
      <c r="DG278" s="221"/>
      <c r="DH278" s="221"/>
      <c r="DI278" s="221"/>
      <c r="DJ278" s="221"/>
      <c r="DK278" s="221"/>
      <c r="DL278" s="221"/>
      <c r="DM278" s="221"/>
      <c r="DN278" s="257"/>
      <c r="DO278" s="374"/>
      <c r="DP278" s="851"/>
      <c r="DQ278" s="852"/>
      <c r="DR278" s="852"/>
      <c r="DS278" s="853"/>
      <c r="DT278" s="851"/>
      <c r="DU278" s="852"/>
      <c r="DV278" s="852"/>
      <c r="DW278" s="853"/>
      <c r="DX278" s="854" t="e">
        <f t="shared" si="24"/>
        <v>#DIV/0!</v>
      </c>
      <c r="DY278" s="852"/>
      <c r="DZ278" s="852"/>
      <c r="EA278" s="852"/>
      <c r="EB278" s="368"/>
      <c r="EC278" s="316"/>
      <c r="ED278" s="316"/>
      <c r="EE278" s="369"/>
      <c r="EF278" s="374"/>
      <c r="EG278" s="851"/>
      <c r="EH278" s="852"/>
      <c r="EI278" s="852"/>
      <c r="EJ278" s="853"/>
      <c r="EK278" s="851"/>
      <c r="EL278" s="852"/>
      <c r="EM278" s="852"/>
      <c r="EN278" s="853"/>
      <c r="EO278" s="854" t="e">
        <f t="shared" si="25"/>
        <v>#DIV/0!</v>
      </c>
      <c r="EP278" s="852"/>
      <c r="EQ278" s="852"/>
      <c r="ER278" s="852"/>
      <c r="ES278" s="368"/>
      <c r="ET278" s="316"/>
      <c r="EU278" s="316"/>
      <c r="EV278" s="369"/>
      <c r="EW278" s="374"/>
    </row>
    <row r="279" spans="1:153" s="124" customFormat="1" ht="12.75" customHeight="1" thickBot="1" x14ac:dyDescent="0.25">
      <c r="A279" s="328"/>
      <c r="B279" s="221"/>
      <c r="C279" s="221"/>
      <c r="D279" s="221"/>
      <c r="E279" s="221"/>
      <c r="F279" s="221"/>
      <c r="G279" s="221"/>
      <c r="H279" s="221"/>
      <c r="I279" s="221"/>
      <c r="J279" s="221"/>
      <c r="K279" s="221"/>
      <c r="L279" s="221"/>
      <c r="M279" s="221"/>
      <c r="N279" s="221"/>
      <c r="O279" s="221"/>
      <c r="P279" s="257"/>
      <c r="Q279" s="374"/>
      <c r="R279" s="851"/>
      <c r="S279" s="852"/>
      <c r="T279" s="852"/>
      <c r="U279" s="853"/>
      <c r="V279" s="851"/>
      <c r="W279" s="852"/>
      <c r="X279" s="852"/>
      <c r="Y279" s="853"/>
      <c r="Z279" s="854">
        <f t="shared" si="0"/>
        <v>0</v>
      </c>
      <c r="AA279" s="852"/>
      <c r="AB279" s="852"/>
      <c r="AC279" s="853"/>
      <c r="AD279" s="365"/>
      <c r="AE279" s="317"/>
      <c r="AF279" s="317"/>
      <c r="AG279" s="347"/>
      <c r="AH279" s="374"/>
      <c r="AI279" s="851"/>
      <c r="AJ279" s="852"/>
      <c r="AK279" s="852"/>
      <c r="AL279" s="853"/>
      <c r="AM279" s="851"/>
      <c r="AN279" s="852"/>
      <c r="AO279" s="852"/>
      <c r="AP279" s="853"/>
      <c r="AQ279" s="854">
        <f t="shared" si="21"/>
        <v>0</v>
      </c>
      <c r="AR279" s="852"/>
      <c r="AS279" s="852"/>
      <c r="AT279" s="853"/>
      <c r="AU279" s="365"/>
      <c r="AV279" s="317"/>
      <c r="AW279" s="317"/>
      <c r="AX279" s="347"/>
      <c r="AY279" s="374"/>
      <c r="AZ279" s="328"/>
      <c r="BA279" s="221"/>
      <c r="BB279" s="221"/>
      <c r="BC279" s="221"/>
      <c r="BD279" s="221"/>
      <c r="BE279" s="221"/>
      <c r="BF279" s="221"/>
      <c r="BG279" s="221"/>
      <c r="BH279" s="221"/>
      <c r="BI279" s="221"/>
      <c r="BJ279" s="221"/>
      <c r="BK279" s="221"/>
      <c r="BL279" s="221"/>
      <c r="BM279" s="221"/>
      <c r="BN279" s="221"/>
      <c r="BO279" s="257"/>
      <c r="BP279" s="374"/>
      <c r="BQ279" s="851"/>
      <c r="BR279" s="852"/>
      <c r="BS279" s="852"/>
      <c r="BT279" s="853"/>
      <c r="BU279" s="851"/>
      <c r="BV279" s="852"/>
      <c r="BW279" s="852"/>
      <c r="BX279" s="853"/>
      <c r="BY279" s="854" t="e">
        <f t="shared" si="22"/>
        <v>#DIV/0!</v>
      </c>
      <c r="BZ279" s="852"/>
      <c r="CA279" s="852"/>
      <c r="CB279" s="852"/>
      <c r="CC279" s="368"/>
      <c r="CD279" s="316"/>
      <c r="CE279" s="316"/>
      <c r="CF279" s="369"/>
      <c r="CG279" s="374"/>
      <c r="CH279" s="851"/>
      <c r="CI279" s="852"/>
      <c r="CJ279" s="852"/>
      <c r="CK279" s="853"/>
      <c r="CL279" s="851"/>
      <c r="CM279" s="852"/>
      <c r="CN279" s="852"/>
      <c r="CO279" s="853"/>
      <c r="CP279" s="854" t="e">
        <f t="shared" si="23"/>
        <v>#DIV/0!</v>
      </c>
      <c r="CQ279" s="852"/>
      <c r="CR279" s="852"/>
      <c r="CS279" s="852"/>
      <c r="CT279" s="368"/>
      <c r="CU279" s="316"/>
      <c r="CV279" s="316"/>
      <c r="CW279" s="369"/>
      <c r="CX279" s="374"/>
      <c r="CY279" s="328"/>
      <c r="CZ279" s="221"/>
      <c r="DA279" s="221"/>
      <c r="DB279" s="221"/>
      <c r="DC279" s="221"/>
      <c r="DD279" s="221"/>
      <c r="DE279" s="221"/>
      <c r="DF279" s="221"/>
      <c r="DG279" s="221"/>
      <c r="DH279" s="221"/>
      <c r="DI279" s="221"/>
      <c r="DJ279" s="221"/>
      <c r="DK279" s="221"/>
      <c r="DL279" s="221"/>
      <c r="DM279" s="221"/>
      <c r="DN279" s="257"/>
      <c r="DO279" s="374"/>
      <c r="DP279" s="851"/>
      <c r="DQ279" s="852"/>
      <c r="DR279" s="852"/>
      <c r="DS279" s="853"/>
      <c r="DT279" s="851"/>
      <c r="DU279" s="852"/>
      <c r="DV279" s="852"/>
      <c r="DW279" s="853"/>
      <c r="DX279" s="854" t="e">
        <f t="shared" si="24"/>
        <v>#DIV/0!</v>
      </c>
      <c r="DY279" s="852"/>
      <c r="DZ279" s="852"/>
      <c r="EA279" s="852"/>
      <c r="EB279" s="368"/>
      <c r="EC279" s="316"/>
      <c r="ED279" s="316"/>
      <c r="EE279" s="369"/>
      <c r="EF279" s="374"/>
      <c r="EG279" s="851"/>
      <c r="EH279" s="852"/>
      <c r="EI279" s="852"/>
      <c r="EJ279" s="853"/>
      <c r="EK279" s="851"/>
      <c r="EL279" s="852"/>
      <c r="EM279" s="852"/>
      <c r="EN279" s="853"/>
      <c r="EO279" s="854" t="e">
        <f t="shared" si="25"/>
        <v>#DIV/0!</v>
      </c>
      <c r="EP279" s="852"/>
      <c r="EQ279" s="852"/>
      <c r="ER279" s="852"/>
      <c r="ES279" s="368"/>
      <c r="ET279" s="316"/>
      <c r="EU279" s="316"/>
      <c r="EV279" s="369"/>
      <c r="EW279" s="374"/>
    </row>
    <row r="280" spans="1:153" s="124" customFormat="1" ht="12.75" customHeight="1" thickBot="1" x14ac:dyDescent="0.25">
      <c r="A280" s="328"/>
      <c r="B280" s="221"/>
      <c r="C280" s="221"/>
      <c r="D280" s="221"/>
      <c r="E280" s="221"/>
      <c r="F280" s="221"/>
      <c r="G280" s="221"/>
      <c r="H280" s="221"/>
      <c r="I280" s="221"/>
      <c r="J280" s="221"/>
      <c r="K280" s="221"/>
      <c r="L280" s="221"/>
      <c r="M280" s="221"/>
      <c r="N280" s="221"/>
      <c r="O280" s="221"/>
      <c r="P280" s="257"/>
      <c r="Q280" s="374"/>
      <c r="R280" s="851"/>
      <c r="S280" s="852"/>
      <c r="T280" s="852"/>
      <c r="U280" s="853"/>
      <c r="V280" s="851"/>
      <c r="W280" s="852"/>
      <c r="X280" s="852"/>
      <c r="Y280" s="853"/>
      <c r="Z280" s="854">
        <f t="shared" si="0"/>
        <v>0</v>
      </c>
      <c r="AA280" s="852"/>
      <c r="AB280" s="852"/>
      <c r="AC280" s="853"/>
      <c r="AD280" s="365"/>
      <c r="AE280" s="317"/>
      <c r="AF280" s="317"/>
      <c r="AG280" s="347"/>
      <c r="AH280" s="374"/>
      <c r="AI280" s="851"/>
      <c r="AJ280" s="852"/>
      <c r="AK280" s="852"/>
      <c r="AL280" s="853"/>
      <c r="AM280" s="851"/>
      <c r="AN280" s="852"/>
      <c r="AO280" s="852"/>
      <c r="AP280" s="853"/>
      <c r="AQ280" s="854">
        <f t="shared" si="21"/>
        <v>0</v>
      </c>
      <c r="AR280" s="852"/>
      <c r="AS280" s="852"/>
      <c r="AT280" s="853"/>
      <c r="AU280" s="365"/>
      <c r="AV280" s="317"/>
      <c r="AW280" s="317"/>
      <c r="AX280" s="347"/>
      <c r="AY280" s="374"/>
      <c r="AZ280" s="328"/>
      <c r="BA280" s="221"/>
      <c r="BB280" s="221"/>
      <c r="BC280" s="221"/>
      <c r="BD280" s="221"/>
      <c r="BE280" s="221"/>
      <c r="BF280" s="221"/>
      <c r="BG280" s="221"/>
      <c r="BH280" s="221"/>
      <c r="BI280" s="221"/>
      <c r="BJ280" s="221"/>
      <c r="BK280" s="221"/>
      <c r="BL280" s="221"/>
      <c r="BM280" s="221"/>
      <c r="BN280" s="221"/>
      <c r="BO280" s="257"/>
      <c r="BP280" s="374"/>
      <c r="BQ280" s="851"/>
      <c r="BR280" s="852"/>
      <c r="BS280" s="852"/>
      <c r="BT280" s="853"/>
      <c r="BU280" s="851"/>
      <c r="BV280" s="852"/>
      <c r="BW280" s="852"/>
      <c r="BX280" s="853"/>
      <c r="BY280" s="854" t="e">
        <f t="shared" si="22"/>
        <v>#DIV/0!</v>
      </c>
      <c r="BZ280" s="852"/>
      <c r="CA280" s="852"/>
      <c r="CB280" s="852"/>
      <c r="CC280" s="368"/>
      <c r="CD280" s="316"/>
      <c r="CE280" s="316"/>
      <c r="CF280" s="369"/>
      <c r="CG280" s="374"/>
      <c r="CH280" s="851"/>
      <c r="CI280" s="852"/>
      <c r="CJ280" s="852"/>
      <c r="CK280" s="853"/>
      <c r="CL280" s="851"/>
      <c r="CM280" s="852"/>
      <c r="CN280" s="852"/>
      <c r="CO280" s="853"/>
      <c r="CP280" s="854" t="e">
        <f t="shared" si="23"/>
        <v>#DIV/0!</v>
      </c>
      <c r="CQ280" s="852"/>
      <c r="CR280" s="852"/>
      <c r="CS280" s="852"/>
      <c r="CT280" s="368"/>
      <c r="CU280" s="316"/>
      <c r="CV280" s="316"/>
      <c r="CW280" s="369"/>
      <c r="CX280" s="374"/>
      <c r="CY280" s="328"/>
      <c r="CZ280" s="221"/>
      <c r="DA280" s="221"/>
      <c r="DB280" s="221"/>
      <c r="DC280" s="221"/>
      <c r="DD280" s="221"/>
      <c r="DE280" s="221"/>
      <c r="DF280" s="221"/>
      <c r="DG280" s="221"/>
      <c r="DH280" s="221"/>
      <c r="DI280" s="221"/>
      <c r="DJ280" s="221"/>
      <c r="DK280" s="221"/>
      <c r="DL280" s="221"/>
      <c r="DM280" s="221"/>
      <c r="DN280" s="257"/>
      <c r="DO280" s="374"/>
      <c r="DP280" s="851"/>
      <c r="DQ280" s="852"/>
      <c r="DR280" s="852"/>
      <c r="DS280" s="853"/>
      <c r="DT280" s="851"/>
      <c r="DU280" s="852"/>
      <c r="DV280" s="852"/>
      <c r="DW280" s="853"/>
      <c r="DX280" s="854" t="e">
        <f t="shared" si="24"/>
        <v>#DIV/0!</v>
      </c>
      <c r="DY280" s="852"/>
      <c r="DZ280" s="852"/>
      <c r="EA280" s="852"/>
      <c r="EB280" s="368"/>
      <c r="EC280" s="316"/>
      <c r="ED280" s="316"/>
      <c r="EE280" s="369"/>
      <c r="EF280" s="374"/>
      <c r="EG280" s="851"/>
      <c r="EH280" s="852"/>
      <c r="EI280" s="852"/>
      <c r="EJ280" s="853"/>
      <c r="EK280" s="851"/>
      <c r="EL280" s="852"/>
      <c r="EM280" s="852"/>
      <c r="EN280" s="853"/>
      <c r="EO280" s="854" t="e">
        <f t="shared" si="25"/>
        <v>#DIV/0!</v>
      </c>
      <c r="EP280" s="852"/>
      <c r="EQ280" s="852"/>
      <c r="ER280" s="852"/>
      <c r="ES280" s="368"/>
      <c r="ET280" s="316"/>
      <c r="EU280" s="316"/>
      <c r="EV280" s="369"/>
      <c r="EW280" s="374"/>
    </row>
    <row r="281" spans="1:153" s="124" customFormat="1" ht="12.75" customHeight="1" thickBot="1" x14ac:dyDescent="0.25">
      <c r="A281" s="328"/>
      <c r="B281" s="221"/>
      <c r="C281" s="221"/>
      <c r="D281" s="221"/>
      <c r="E281" s="221"/>
      <c r="F281" s="221"/>
      <c r="G281" s="221"/>
      <c r="H281" s="221"/>
      <c r="I281" s="221"/>
      <c r="J281" s="221"/>
      <c r="K281" s="221"/>
      <c r="L281" s="221"/>
      <c r="M281" s="221"/>
      <c r="N281" s="221"/>
      <c r="O281" s="221"/>
      <c r="P281" s="257"/>
      <c r="Q281" s="374"/>
      <c r="R281" s="851"/>
      <c r="S281" s="852"/>
      <c r="T281" s="852"/>
      <c r="U281" s="853"/>
      <c r="V281" s="851"/>
      <c r="W281" s="852"/>
      <c r="X281" s="852"/>
      <c r="Y281" s="853"/>
      <c r="Z281" s="854">
        <f t="shared" si="0"/>
        <v>0</v>
      </c>
      <c r="AA281" s="852"/>
      <c r="AB281" s="852"/>
      <c r="AC281" s="853"/>
      <c r="AD281" s="365"/>
      <c r="AE281" s="317"/>
      <c r="AF281" s="317"/>
      <c r="AG281" s="347"/>
      <c r="AH281" s="374"/>
      <c r="AI281" s="851"/>
      <c r="AJ281" s="852"/>
      <c r="AK281" s="852"/>
      <c r="AL281" s="853"/>
      <c r="AM281" s="851"/>
      <c r="AN281" s="852"/>
      <c r="AO281" s="852"/>
      <c r="AP281" s="853"/>
      <c r="AQ281" s="854">
        <f t="shared" si="21"/>
        <v>0</v>
      </c>
      <c r="AR281" s="852"/>
      <c r="AS281" s="852"/>
      <c r="AT281" s="853"/>
      <c r="AU281" s="365"/>
      <c r="AV281" s="317"/>
      <c r="AW281" s="317"/>
      <c r="AX281" s="347"/>
      <c r="AY281" s="374"/>
      <c r="AZ281" s="328"/>
      <c r="BA281" s="221"/>
      <c r="BB281" s="221"/>
      <c r="BC281" s="221"/>
      <c r="BD281" s="221"/>
      <c r="BE281" s="221"/>
      <c r="BF281" s="221"/>
      <c r="BG281" s="221"/>
      <c r="BH281" s="221"/>
      <c r="BI281" s="221"/>
      <c r="BJ281" s="221"/>
      <c r="BK281" s="221"/>
      <c r="BL281" s="221"/>
      <c r="BM281" s="221"/>
      <c r="BN281" s="221"/>
      <c r="BO281" s="257"/>
      <c r="BP281" s="374"/>
      <c r="BQ281" s="851"/>
      <c r="BR281" s="852"/>
      <c r="BS281" s="852"/>
      <c r="BT281" s="853"/>
      <c r="BU281" s="851"/>
      <c r="BV281" s="852"/>
      <c r="BW281" s="852"/>
      <c r="BX281" s="853"/>
      <c r="BY281" s="854" t="e">
        <f t="shared" si="22"/>
        <v>#DIV/0!</v>
      </c>
      <c r="BZ281" s="852"/>
      <c r="CA281" s="852"/>
      <c r="CB281" s="852"/>
      <c r="CC281" s="368"/>
      <c r="CD281" s="316"/>
      <c r="CE281" s="316"/>
      <c r="CF281" s="369"/>
      <c r="CG281" s="374"/>
      <c r="CH281" s="851"/>
      <c r="CI281" s="852"/>
      <c r="CJ281" s="852"/>
      <c r="CK281" s="853"/>
      <c r="CL281" s="851"/>
      <c r="CM281" s="852"/>
      <c r="CN281" s="852"/>
      <c r="CO281" s="853"/>
      <c r="CP281" s="854" t="e">
        <f t="shared" si="23"/>
        <v>#DIV/0!</v>
      </c>
      <c r="CQ281" s="852"/>
      <c r="CR281" s="852"/>
      <c r="CS281" s="852"/>
      <c r="CT281" s="368"/>
      <c r="CU281" s="316"/>
      <c r="CV281" s="316"/>
      <c r="CW281" s="369"/>
      <c r="CX281" s="374"/>
      <c r="CY281" s="328"/>
      <c r="CZ281" s="221"/>
      <c r="DA281" s="221"/>
      <c r="DB281" s="221"/>
      <c r="DC281" s="221"/>
      <c r="DD281" s="221"/>
      <c r="DE281" s="221"/>
      <c r="DF281" s="221"/>
      <c r="DG281" s="221"/>
      <c r="DH281" s="221"/>
      <c r="DI281" s="221"/>
      <c r="DJ281" s="221"/>
      <c r="DK281" s="221"/>
      <c r="DL281" s="221"/>
      <c r="DM281" s="221"/>
      <c r="DN281" s="257"/>
      <c r="DO281" s="374"/>
      <c r="DP281" s="851"/>
      <c r="DQ281" s="852"/>
      <c r="DR281" s="852"/>
      <c r="DS281" s="853"/>
      <c r="DT281" s="851"/>
      <c r="DU281" s="852"/>
      <c r="DV281" s="852"/>
      <c r="DW281" s="853"/>
      <c r="DX281" s="854" t="e">
        <f t="shared" si="24"/>
        <v>#DIV/0!</v>
      </c>
      <c r="DY281" s="852"/>
      <c r="DZ281" s="852"/>
      <c r="EA281" s="852"/>
      <c r="EB281" s="368"/>
      <c r="EC281" s="316"/>
      <c r="ED281" s="316"/>
      <c r="EE281" s="369"/>
      <c r="EF281" s="374"/>
      <c r="EG281" s="851"/>
      <c r="EH281" s="852"/>
      <c r="EI281" s="852"/>
      <c r="EJ281" s="853"/>
      <c r="EK281" s="851"/>
      <c r="EL281" s="852"/>
      <c r="EM281" s="852"/>
      <c r="EN281" s="853"/>
      <c r="EO281" s="854" t="e">
        <f t="shared" si="25"/>
        <v>#DIV/0!</v>
      </c>
      <c r="EP281" s="852"/>
      <c r="EQ281" s="852"/>
      <c r="ER281" s="852"/>
      <c r="ES281" s="368"/>
      <c r="ET281" s="316"/>
      <c r="EU281" s="316"/>
      <c r="EV281" s="369"/>
      <c r="EW281" s="374"/>
    </row>
    <row r="282" spans="1:153" s="124" customFormat="1" ht="12.75" customHeight="1" thickBot="1" x14ac:dyDescent="0.25">
      <c r="A282" s="328"/>
      <c r="B282" s="221"/>
      <c r="C282" s="221"/>
      <c r="D282" s="221"/>
      <c r="E282" s="221"/>
      <c r="F282" s="221"/>
      <c r="G282" s="221"/>
      <c r="H282" s="221"/>
      <c r="I282" s="221"/>
      <c r="J282" s="221"/>
      <c r="K282" s="221"/>
      <c r="L282" s="221"/>
      <c r="M282" s="221"/>
      <c r="N282" s="221"/>
      <c r="O282" s="221"/>
      <c r="P282" s="257"/>
      <c r="Q282" s="374"/>
      <c r="R282" s="851"/>
      <c r="S282" s="852"/>
      <c r="T282" s="852"/>
      <c r="U282" s="853"/>
      <c r="V282" s="851"/>
      <c r="W282" s="852"/>
      <c r="X282" s="852"/>
      <c r="Y282" s="853"/>
      <c r="Z282" s="854">
        <f t="shared" si="0"/>
        <v>0</v>
      </c>
      <c r="AA282" s="852"/>
      <c r="AB282" s="852"/>
      <c r="AC282" s="853"/>
      <c r="AD282" s="365"/>
      <c r="AE282" s="317"/>
      <c r="AF282" s="317"/>
      <c r="AG282" s="347"/>
      <c r="AH282" s="374"/>
      <c r="AI282" s="851"/>
      <c r="AJ282" s="852"/>
      <c r="AK282" s="852"/>
      <c r="AL282" s="853"/>
      <c r="AM282" s="851"/>
      <c r="AN282" s="852"/>
      <c r="AO282" s="852"/>
      <c r="AP282" s="853"/>
      <c r="AQ282" s="854">
        <f t="shared" si="21"/>
        <v>0</v>
      </c>
      <c r="AR282" s="852"/>
      <c r="AS282" s="852"/>
      <c r="AT282" s="853"/>
      <c r="AU282" s="365"/>
      <c r="AV282" s="317"/>
      <c r="AW282" s="317"/>
      <c r="AX282" s="347"/>
      <c r="AY282" s="374"/>
      <c r="AZ282" s="328"/>
      <c r="BA282" s="221"/>
      <c r="BB282" s="221"/>
      <c r="BC282" s="221"/>
      <c r="BD282" s="221"/>
      <c r="BE282" s="221"/>
      <c r="BF282" s="221"/>
      <c r="BG282" s="221"/>
      <c r="BH282" s="221"/>
      <c r="BI282" s="221"/>
      <c r="BJ282" s="221"/>
      <c r="BK282" s="221"/>
      <c r="BL282" s="221"/>
      <c r="BM282" s="221"/>
      <c r="BN282" s="221"/>
      <c r="BO282" s="257"/>
      <c r="BP282" s="374"/>
      <c r="BQ282" s="851"/>
      <c r="BR282" s="852"/>
      <c r="BS282" s="852"/>
      <c r="BT282" s="853"/>
      <c r="BU282" s="851"/>
      <c r="BV282" s="852"/>
      <c r="BW282" s="852"/>
      <c r="BX282" s="853"/>
      <c r="BY282" s="854" t="e">
        <f t="shared" si="22"/>
        <v>#DIV/0!</v>
      </c>
      <c r="BZ282" s="852"/>
      <c r="CA282" s="852"/>
      <c r="CB282" s="852"/>
      <c r="CC282" s="368"/>
      <c r="CD282" s="316"/>
      <c r="CE282" s="316"/>
      <c r="CF282" s="369"/>
      <c r="CG282" s="374"/>
      <c r="CH282" s="851"/>
      <c r="CI282" s="852"/>
      <c r="CJ282" s="852"/>
      <c r="CK282" s="853"/>
      <c r="CL282" s="851"/>
      <c r="CM282" s="852"/>
      <c r="CN282" s="852"/>
      <c r="CO282" s="853"/>
      <c r="CP282" s="854" t="e">
        <f t="shared" si="23"/>
        <v>#DIV/0!</v>
      </c>
      <c r="CQ282" s="852"/>
      <c r="CR282" s="852"/>
      <c r="CS282" s="852"/>
      <c r="CT282" s="368"/>
      <c r="CU282" s="316"/>
      <c r="CV282" s="316"/>
      <c r="CW282" s="369"/>
      <c r="CX282" s="374"/>
      <c r="CY282" s="328"/>
      <c r="CZ282" s="221"/>
      <c r="DA282" s="221"/>
      <c r="DB282" s="221"/>
      <c r="DC282" s="221"/>
      <c r="DD282" s="221"/>
      <c r="DE282" s="221"/>
      <c r="DF282" s="221"/>
      <c r="DG282" s="221"/>
      <c r="DH282" s="221"/>
      <c r="DI282" s="221"/>
      <c r="DJ282" s="221"/>
      <c r="DK282" s="221"/>
      <c r="DL282" s="221"/>
      <c r="DM282" s="221"/>
      <c r="DN282" s="257"/>
      <c r="DO282" s="374"/>
      <c r="DP282" s="851"/>
      <c r="DQ282" s="852"/>
      <c r="DR282" s="852"/>
      <c r="DS282" s="853"/>
      <c r="DT282" s="851"/>
      <c r="DU282" s="852"/>
      <c r="DV282" s="852"/>
      <c r="DW282" s="853"/>
      <c r="DX282" s="854" t="e">
        <f t="shared" si="24"/>
        <v>#DIV/0!</v>
      </c>
      <c r="DY282" s="852"/>
      <c r="DZ282" s="852"/>
      <c r="EA282" s="852"/>
      <c r="EB282" s="368"/>
      <c r="EC282" s="316"/>
      <c r="ED282" s="316"/>
      <c r="EE282" s="369"/>
      <c r="EF282" s="374"/>
      <c r="EG282" s="851"/>
      <c r="EH282" s="852"/>
      <c r="EI282" s="852"/>
      <c r="EJ282" s="853"/>
      <c r="EK282" s="851"/>
      <c r="EL282" s="852"/>
      <c r="EM282" s="852"/>
      <c r="EN282" s="853"/>
      <c r="EO282" s="854" t="e">
        <f t="shared" si="25"/>
        <v>#DIV/0!</v>
      </c>
      <c r="EP282" s="852"/>
      <c r="EQ282" s="852"/>
      <c r="ER282" s="852"/>
      <c r="ES282" s="368"/>
      <c r="ET282" s="316"/>
      <c r="EU282" s="316"/>
      <c r="EV282" s="369"/>
      <c r="EW282" s="374"/>
    </row>
    <row r="283" spans="1:153" s="124" customFormat="1" ht="12.75" customHeight="1" thickBot="1" x14ac:dyDescent="0.25">
      <c r="A283" s="328"/>
      <c r="B283" s="221"/>
      <c r="C283" s="221"/>
      <c r="D283" s="221"/>
      <c r="E283" s="221"/>
      <c r="F283" s="221"/>
      <c r="G283" s="221"/>
      <c r="H283" s="221"/>
      <c r="I283" s="221"/>
      <c r="J283" s="221"/>
      <c r="K283" s="221"/>
      <c r="L283" s="221"/>
      <c r="M283" s="221"/>
      <c r="N283" s="221"/>
      <c r="O283" s="221"/>
      <c r="P283" s="257"/>
      <c r="Q283" s="374"/>
      <c r="R283" s="851"/>
      <c r="S283" s="852"/>
      <c r="T283" s="852"/>
      <c r="U283" s="853"/>
      <c r="V283" s="851"/>
      <c r="W283" s="852"/>
      <c r="X283" s="852"/>
      <c r="Y283" s="853"/>
      <c r="Z283" s="854">
        <f t="shared" si="0"/>
        <v>0</v>
      </c>
      <c r="AA283" s="852"/>
      <c r="AB283" s="852"/>
      <c r="AC283" s="853"/>
      <c r="AD283" s="365"/>
      <c r="AE283" s="317"/>
      <c r="AF283" s="317"/>
      <c r="AG283" s="347"/>
      <c r="AH283" s="374"/>
      <c r="AI283" s="851"/>
      <c r="AJ283" s="852"/>
      <c r="AK283" s="852"/>
      <c r="AL283" s="853"/>
      <c r="AM283" s="851"/>
      <c r="AN283" s="852"/>
      <c r="AO283" s="852"/>
      <c r="AP283" s="853"/>
      <c r="AQ283" s="854">
        <f t="shared" si="21"/>
        <v>0</v>
      </c>
      <c r="AR283" s="852"/>
      <c r="AS283" s="852"/>
      <c r="AT283" s="853"/>
      <c r="AU283" s="365"/>
      <c r="AV283" s="317"/>
      <c r="AW283" s="317"/>
      <c r="AX283" s="347"/>
      <c r="AY283" s="374"/>
      <c r="AZ283" s="328"/>
      <c r="BA283" s="221"/>
      <c r="BB283" s="221"/>
      <c r="BC283" s="221"/>
      <c r="BD283" s="221"/>
      <c r="BE283" s="221"/>
      <c r="BF283" s="221"/>
      <c r="BG283" s="221"/>
      <c r="BH283" s="221"/>
      <c r="BI283" s="221"/>
      <c r="BJ283" s="221"/>
      <c r="BK283" s="221"/>
      <c r="BL283" s="221"/>
      <c r="BM283" s="221"/>
      <c r="BN283" s="221"/>
      <c r="BO283" s="257"/>
      <c r="BP283" s="374"/>
      <c r="BQ283" s="851"/>
      <c r="BR283" s="852"/>
      <c r="BS283" s="852"/>
      <c r="BT283" s="853"/>
      <c r="BU283" s="851"/>
      <c r="BV283" s="852"/>
      <c r="BW283" s="852"/>
      <c r="BX283" s="853"/>
      <c r="BY283" s="854" t="e">
        <f t="shared" si="22"/>
        <v>#DIV/0!</v>
      </c>
      <c r="BZ283" s="852"/>
      <c r="CA283" s="852"/>
      <c r="CB283" s="852"/>
      <c r="CC283" s="368"/>
      <c r="CD283" s="316"/>
      <c r="CE283" s="316"/>
      <c r="CF283" s="369"/>
      <c r="CG283" s="374"/>
      <c r="CH283" s="851"/>
      <c r="CI283" s="852"/>
      <c r="CJ283" s="852"/>
      <c r="CK283" s="853"/>
      <c r="CL283" s="851"/>
      <c r="CM283" s="852"/>
      <c r="CN283" s="852"/>
      <c r="CO283" s="853"/>
      <c r="CP283" s="854" t="e">
        <f t="shared" si="23"/>
        <v>#DIV/0!</v>
      </c>
      <c r="CQ283" s="852"/>
      <c r="CR283" s="852"/>
      <c r="CS283" s="852"/>
      <c r="CT283" s="368"/>
      <c r="CU283" s="316"/>
      <c r="CV283" s="316"/>
      <c r="CW283" s="369"/>
      <c r="CX283" s="374"/>
      <c r="CY283" s="328"/>
      <c r="CZ283" s="221"/>
      <c r="DA283" s="221"/>
      <c r="DB283" s="221"/>
      <c r="DC283" s="221"/>
      <c r="DD283" s="221"/>
      <c r="DE283" s="221"/>
      <c r="DF283" s="221"/>
      <c r="DG283" s="221"/>
      <c r="DH283" s="221"/>
      <c r="DI283" s="221"/>
      <c r="DJ283" s="221"/>
      <c r="DK283" s="221"/>
      <c r="DL283" s="221"/>
      <c r="DM283" s="221"/>
      <c r="DN283" s="257"/>
      <c r="DO283" s="374"/>
      <c r="DP283" s="851"/>
      <c r="DQ283" s="852"/>
      <c r="DR283" s="852"/>
      <c r="DS283" s="853"/>
      <c r="DT283" s="851"/>
      <c r="DU283" s="852"/>
      <c r="DV283" s="852"/>
      <c r="DW283" s="853"/>
      <c r="DX283" s="854" t="e">
        <f t="shared" si="24"/>
        <v>#DIV/0!</v>
      </c>
      <c r="DY283" s="852"/>
      <c r="DZ283" s="852"/>
      <c r="EA283" s="852"/>
      <c r="EB283" s="368"/>
      <c r="EC283" s="316"/>
      <c r="ED283" s="316"/>
      <c r="EE283" s="369"/>
      <c r="EF283" s="374"/>
      <c r="EG283" s="851"/>
      <c r="EH283" s="852"/>
      <c r="EI283" s="852"/>
      <c r="EJ283" s="853"/>
      <c r="EK283" s="851"/>
      <c r="EL283" s="852"/>
      <c r="EM283" s="852"/>
      <c r="EN283" s="853"/>
      <c r="EO283" s="854" t="e">
        <f t="shared" si="25"/>
        <v>#DIV/0!</v>
      </c>
      <c r="EP283" s="852"/>
      <c r="EQ283" s="852"/>
      <c r="ER283" s="852"/>
      <c r="ES283" s="368"/>
      <c r="ET283" s="316"/>
      <c r="EU283" s="316"/>
      <c r="EV283" s="369"/>
      <c r="EW283" s="374"/>
    </row>
    <row r="284" spans="1:153" s="124" customFormat="1" ht="12.75" customHeight="1" thickBot="1" x14ac:dyDescent="0.25">
      <c r="A284" s="328"/>
      <c r="B284" s="221"/>
      <c r="C284" s="221"/>
      <c r="D284" s="221"/>
      <c r="E284" s="221"/>
      <c r="F284" s="221"/>
      <c r="G284" s="221"/>
      <c r="H284" s="221"/>
      <c r="I284" s="221"/>
      <c r="J284" s="221"/>
      <c r="K284" s="221"/>
      <c r="L284" s="221"/>
      <c r="M284" s="221"/>
      <c r="N284" s="221"/>
      <c r="O284" s="221"/>
      <c r="P284" s="257"/>
      <c r="Q284" s="374"/>
      <c r="R284" s="851"/>
      <c r="S284" s="852"/>
      <c r="T284" s="852"/>
      <c r="U284" s="853"/>
      <c r="V284" s="851"/>
      <c r="W284" s="852"/>
      <c r="X284" s="852"/>
      <c r="Y284" s="853"/>
      <c r="Z284" s="854">
        <f t="shared" si="0"/>
        <v>0</v>
      </c>
      <c r="AA284" s="852"/>
      <c r="AB284" s="852"/>
      <c r="AC284" s="853"/>
      <c r="AD284" s="365"/>
      <c r="AE284" s="317"/>
      <c r="AF284" s="317"/>
      <c r="AG284" s="347"/>
      <c r="AH284" s="374"/>
      <c r="AI284" s="851"/>
      <c r="AJ284" s="852"/>
      <c r="AK284" s="852"/>
      <c r="AL284" s="853"/>
      <c r="AM284" s="851"/>
      <c r="AN284" s="852"/>
      <c r="AO284" s="852"/>
      <c r="AP284" s="853"/>
      <c r="AQ284" s="854">
        <f t="shared" si="21"/>
        <v>0</v>
      </c>
      <c r="AR284" s="852"/>
      <c r="AS284" s="852"/>
      <c r="AT284" s="853"/>
      <c r="AU284" s="365"/>
      <c r="AV284" s="317"/>
      <c r="AW284" s="317"/>
      <c r="AX284" s="347"/>
      <c r="AY284" s="374"/>
      <c r="AZ284" s="328"/>
      <c r="BA284" s="221"/>
      <c r="BB284" s="221"/>
      <c r="BC284" s="221"/>
      <c r="BD284" s="221"/>
      <c r="BE284" s="221"/>
      <c r="BF284" s="221"/>
      <c r="BG284" s="221"/>
      <c r="BH284" s="221"/>
      <c r="BI284" s="221"/>
      <c r="BJ284" s="221"/>
      <c r="BK284" s="221"/>
      <c r="BL284" s="221"/>
      <c r="BM284" s="221"/>
      <c r="BN284" s="221"/>
      <c r="BO284" s="257"/>
      <c r="BP284" s="374"/>
      <c r="BQ284" s="851"/>
      <c r="BR284" s="852"/>
      <c r="BS284" s="852"/>
      <c r="BT284" s="853"/>
      <c r="BU284" s="851"/>
      <c r="BV284" s="852"/>
      <c r="BW284" s="852"/>
      <c r="BX284" s="853"/>
      <c r="BY284" s="854" t="e">
        <f t="shared" si="22"/>
        <v>#DIV/0!</v>
      </c>
      <c r="BZ284" s="852"/>
      <c r="CA284" s="852"/>
      <c r="CB284" s="852"/>
      <c r="CC284" s="368"/>
      <c r="CD284" s="316"/>
      <c r="CE284" s="316"/>
      <c r="CF284" s="369"/>
      <c r="CG284" s="374"/>
      <c r="CH284" s="851"/>
      <c r="CI284" s="852"/>
      <c r="CJ284" s="852"/>
      <c r="CK284" s="853"/>
      <c r="CL284" s="851"/>
      <c r="CM284" s="852"/>
      <c r="CN284" s="852"/>
      <c r="CO284" s="853"/>
      <c r="CP284" s="854" t="e">
        <f t="shared" si="23"/>
        <v>#DIV/0!</v>
      </c>
      <c r="CQ284" s="852"/>
      <c r="CR284" s="852"/>
      <c r="CS284" s="852"/>
      <c r="CT284" s="368"/>
      <c r="CU284" s="316"/>
      <c r="CV284" s="316"/>
      <c r="CW284" s="369"/>
      <c r="CX284" s="374"/>
      <c r="CY284" s="328"/>
      <c r="CZ284" s="221"/>
      <c r="DA284" s="221"/>
      <c r="DB284" s="221"/>
      <c r="DC284" s="221"/>
      <c r="DD284" s="221"/>
      <c r="DE284" s="221"/>
      <c r="DF284" s="221"/>
      <c r="DG284" s="221"/>
      <c r="DH284" s="221"/>
      <c r="DI284" s="221"/>
      <c r="DJ284" s="221"/>
      <c r="DK284" s="221"/>
      <c r="DL284" s="221"/>
      <c r="DM284" s="221"/>
      <c r="DN284" s="257"/>
      <c r="DO284" s="374"/>
      <c r="DP284" s="851"/>
      <c r="DQ284" s="852"/>
      <c r="DR284" s="852"/>
      <c r="DS284" s="853"/>
      <c r="DT284" s="851"/>
      <c r="DU284" s="852"/>
      <c r="DV284" s="852"/>
      <c r="DW284" s="853"/>
      <c r="DX284" s="854" t="e">
        <f t="shared" si="24"/>
        <v>#DIV/0!</v>
      </c>
      <c r="DY284" s="852"/>
      <c r="DZ284" s="852"/>
      <c r="EA284" s="852"/>
      <c r="EB284" s="368"/>
      <c r="EC284" s="316"/>
      <c r="ED284" s="316"/>
      <c r="EE284" s="369"/>
      <c r="EF284" s="374"/>
      <c r="EG284" s="851"/>
      <c r="EH284" s="852"/>
      <c r="EI284" s="852"/>
      <c r="EJ284" s="853"/>
      <c r="EK284" s="851"/>
      <c r="EL284" s="852"/>
      <c r="EM284" s="852"/>
      <c r="EN284" s="853"/>
      <c r="EO284" s="854" t="e">
        <f t="shared" si="25"/>
        <v>#DIV/0!</v>
      </c>
      <c r="EP284" s="852"/>
      <c r="EQ284" s="852"/>
      <c r="ER284" s="852"/>
      <c r="ES284" s="368"/>
      <c r="ET284" s="316"/>
      <c r="EU284" s="316"/>
      <c r="EV284" s="369"/>
      <c r="EW284" s="374"/>
    </row>
    <row r="285" spans="1:153" s="124" customFormat="1" ht="12.75" customHeight="1" thickBot="1" x14ac:dyDescent="0.25">
      <c r="A285" s="328"/>
      <c r="B285" s="221"/>
      <c r="C285" s="221"/>
      <c r="D285" s="221"/>
      <c r="E285" s="221"/>
      <c r="F285" s="221"/>
      <c r="G285" s="221"/>
      <c r="H285" s="221"/>
      <c r="I285" s="221"/>
      <c r="J285" s="221"/>
      <c r="K285" s="221"/>
      <c r="L285" s="221"/>
      <c r="M285" s="221"/>
      <c r="N285" s="221"/>
      <c r="O285" s="221"/>
      <c r="P285" s="257"/>
      <c r="Q285" s="374"/>
      <c r="R285" s="851"/>
      <c r="S285" s="852"/>
      <c r="T285" s="852"/>
      <c r="U285" s="853"/>
      <c r="V285" s="851"/>
      <c r="W285" s="852"/>
      <c r="X285" s="852"/>
      <c r="Y285" s="853"/>
      <c r="Z285" s="854">
        <f t="shared" si="0"/>
        <v>0</v>
      </c>
      <c r="AA285" s="852"/>
      <c r="AB285" s="852"/>
      <c r="AC285" s="853"/>
      <c r="AD285" s="365"/>
      <c r="AE285" s="317"/>
      <c r="AF285" s="317"/>
      <c r="AG285" s="347"/>
      <c r="AH285" s="374"/>
      <c r="AI285" s="851"/>
      <c r="AJ285" s="852"/>
      <c r="AK285" s="852"/>
      <c r="AL285" s="853"/>
      <c r="AM285" s="851"/>
      <c r="AN285" s="852"/>
      <c r="AO285" s="852"/>
      <c r="AP285" s="853"/>
      <c r="AQ285" s="854">
        <f t="shared" si="21"/>
        <v>0</v>
      </c>
      <c r="AR285" s="852"/>
      <c r="AS285" s="852"/>
      <c r="AT285" s="853"/>
      <c r="AU285" s="365"/>
      <c r="AV285" s="317"/>
      <c r="AW285" s="317"/>
      <c r="AX285" s="347"/>
      <c r="AY285" s="374"/>
      <c r="AZ285" s="328"/>
      <c r="BA285" s="221"/>
      <c r="BB285" s="221"/>
      <c r="BC285" s="221"/>
      <c r="BD285" s="221"/>
      <c r="BE285" s="221"/>
      <c r="BF285" s="221"/>
      <c r="BG285" s="221"/>
      <c r="BH285" s="221"/>
      <c r="BI285" s="221"/>
      <c r="BJ285" s="221"/>
      <c r="BK285" s="221"/>
      <c r="BL285" s="221"/>
      <c r="BM285" s="221"/>
      <c r="BN285" s="221"/>
      <c r="BO285" s="257"/>
      <c r="BP285" s="374"/>
      <c r="BQ285" s="851"/>
      <c r="BR285" s="852"/>
      <c r="BS285" s="852"/>
      <c r="BT285" s="853"/>
      <c r="BU285" s="851"/>
      <c r="BV285" s="852"/>
      <c r="BW285" s="852"/>
      <c r="BX285" s="853"/>
      <c r="BY285" s="854" t="e">
        <f t="shared" si="22"/>
        <v>#DIV/0!</v>
      </c>
      <c r="BZ285" s="852"/>
      <c r="CA285" s="852"/>
      <c r="CB285" s="852"/>
      <c r="CC285" s="368"/>
      <c r="CD285" s="316"/>
      <c r="CE285" s="316"/>
      <c r="CF285" s="369"/>
      <c r="CG285" s="374"/>
      <c r="CH285" s="851"/>
      <c r="CI285" s="852"/>
      <c r="CJ285" s="852"/>
      <c r="CK285" s="853"/>
      <c r="CL285" s="851"/>
      <c r="CM285" s="852"/>
      <c r="CN285" s="852"/>
      <c r="CO285" s="853"/>
      <c r="CP285" s="854" t="e">
        <f t="shared" si="23"/>
        <v>#DIV/0!</v>
      </c>
      <c r="CQ285" s="852"/>
      <c r="CR285" s="852"/>
      <c r="CS285" s="852"/>
      <c r="CT285" s="368"/>
      <c r="CU285" s="316"/>
      <c r="CV285" s="316"/>
      <c r="CW285" s="369"/>
      <c r="CX285" s="374"/>
      <c r="CY285" s="328"/>
      <c r="CZ285" s="221"/>
      <c r="DA285" s="221"/>
      <c r="DB285" s="221"/>
      <c r="DC285" s="221"/>
      <c r="DD285" s="221"/>
      <c r="DE285" s="221"/>
      <c r="DF285" s="221"/>
      <c r="DG285" s="221"/>
      <c r="DH285" s="221"/>
      <c r="DI285" s="221"/>
      <c r="DJ285" s="221"/>
      <c r="DK285" s="221"/>
      <c r="DL285" s="221"/>
      <c r="DM285" s="221"/>
      <c r="DN285" s="257"/>
      <c r="DO285" s="374"/>
      <c r="DP285" s="851"/>
      <c r="DQ285" s="852"/>
      <c r="DR285" s="852"/>
      <c r="DS285" s="853"/>
      <c r="DT285" s="851"/>
      <c r="DU285" s="852"/>
      <c r="DV285" s="852"/>
      <c r="DW285" s="853"/>
      <c r="DX285" s="854" t="e">
        <f t="shared" si="24"/>
        <v>#DIV/0!</v>
      </c>
      <c r="DY285" s="852"/>
      <c r="DZ285" s="852"/>
      <c r="EA285" s="852"/>
      <c r="EB285" s="368"/>
      <c r="EC285" s="316"/>
      <c r="ED285" s="316"/>
      <c r="EE285" s="369"/>
      <c r="EF285" s="374"/>
      <c r="EG285" s="851"/>
      <c r="EH285" s="852"/>
      <c r="EI285" s="852"/>
      <c r="EJ285" s="853"/>
      <c r="EK285" s="851"/>
      <c r="EL285" s="852"/>
      <c r="EM285" s="852"/>
      <c r="EN285" s="853"/>
      <c r="EO285" s="854" t="e">
        <f t="shared" si="25"/>
        <v>#DIV/0!</v>
      </c>
      <c r="EP285" s="852"/>
      <c r="EQ285" s="852"/>
      <c r="ER285" s="852"/>
      <c r="ES285" s="368"/>
      <c r="ET285" s="316"/>
      <c r="EU285" s="316"/>
      <c r="EV285" s="369"/>
      <c r="EW285" s="374"/>
    </row>
    <row r="286" spans="1:153" s="124" customFormat="1" ht="12.75" customHeight="1" thickBot="1" x14ac:dyDescent="0.25">
      <c r="A286" s="328"/>
      <c r="B286" s="221"/>
      <c r="C286" s="221"/>
      <c r="D286" s="221"/>
      <c r="E286" s="221"/>
      <c r="F286" s="221"/>
      <c r="G286" s="221"/>
      <c r="H286" s="221"/>
      <c r="I286" s="221"/>
      <c r="J286" s="221"/>
      <c r="K286" s="221"/>
      <c r="L286" s="221"/>
      <c r="M286" s="221"/>
      <c r="N286" s="221"/>
      <c r="O286" s="221"/>
      <c r="P286" s="257"/>
      <c r="Q286" s="374"/>
      <c r="R286" s="851"/>
      <c r="S286" s="852"/>
      <c r="T286" s="852"/>
      <c r="U286" s="853"/>
      <c r="V286" s="851"/>
      <c r="W286" s="852"/>
      <c r="X286" s="852"/>
      <c r="Y286" s="853"/>
      <c r="Z286" s="854">
        <f t="shared" si="0"/>
        <v>0</v>
      </c>
      <c r="AA286" s="852"/>
      <c r="AB286" s="852"/>
      <c r="AC286" s="853"/>
      <c r="AD286" s="365"/>
      <c r="AE286" s="317"/>
      <c r="AF286" s="317"/>
      <c r="AG286" s="347"/>
      <c r="AH286" s="374"/>
      <c r="AI286" s="851"/>
      <c r="AJ286" s="852"/>
      <c r="AK286" s="852"/>
      <c r="AL286" s="853"/>
      <c r="AM286" s="851"/>
      <c r="AN286" s="852"/>
      <c r="AO286" s="852"/>
      <c r="AP286" s="853"/>
      <c r="AQ286" s="854">
        <f t="shared" si="21"/>
        <v>0</v>
      </c>
      <c r="AR286" s="852"/>
      <c r="AS286" s="852"/>
      <c r="AT286" s="853"/>
      <c r="AU286" s="365"/>
      <c r="AV286" s="317"/>
      <c r="AW286" s="317"/>
      <c r="AX286" s="347"/>
      <c r="AY286" s="374"/>
      <c r="AZ286" s="328"/>
      <c r="BA286" s="221"/>
      <c r="BB286" s="221"/>
      <c r="BC286" s="221"/>
      <c r="BD286" s="221"/>
      <c r="BE286" s="221"/>
      <c r="BF286" s="221"/>
      <c r="BG286" s="221"/>
      <c r="BH286" s="221"/>
      <c r="BI286" s="221"/>
      <c r="BJ286" s="221"/>
      <c r="BK286" s="221"/>
      <c r="BL286" s="221"/>
      <c r="BM286" s="221"/>
      <c r="BN286" s="221"/>
      <c r="BO286" s="257"/>
      <c r="BP286" s="374"/>
      <c r="BQ286" s="851"/>
      <c r="BR286" s="852"/>
      <c r="BS286" s="852"/>
      <c r="BT286" s="853"/>
      <c r="BU286" s="851"/>
      <c r="BV286" s="852"/>
      <c r="BW286" s="852"/>
      <c r="BX286" s="853"/>
      <c r="BY286" s="854" t="e">
        <f t="shared" si="22"/>
        <v>#DIV/0!</v>
      </c>
      <c r="BZ286" s="852"/>
      <c r="CA286" s="852"/>
      <c r="CB286" s="852"/>
      <c r="CC286" s="368"/>
      <c r="CD286" s="316"/>
      <c r="CE286" s="316"/>
      <c r="CF286" s="369"/>
      <c r="CG286" s="374"/>
      <c r="CH286" s="851"/>
      <c r="CI286" s="852"/>
      <c r="CJ286" s="852"/>
      <c r="CK286" s="853"/>
      <c r="CL286" s="851"/>
      <c r="CM286" s="852"/>
      <c r="CN286" s="852"/>
      <c r="CO286" s="853"/>
      <c r="CP286" s="854" t="e">
        <f t="shared" si="23"/>
        <v>#DIV/0!</v>
      </c>
      <c r="CQ286" s="852"/>
      <c r="CR286" s="852"/>
      <c r="CS286" s="852"/>
      <c r="CT286" s="368"/>
      <c r="CU286" s="316"/>
      <c r="CV286" s="316"/>
      <c r="CW286" s="369"/>
      <c r="CX286" s="374"/>
      <c r="CY286" s="328"/>
      <c r="CZ286" s="221"/>
      <c r="DA286" s="221"/>
      <c r="DB286" s="221"/>
      <c r="DC286" s="221"/>
      <c r="DD286" s="221"/>
      <c r="DE286" s="221"/>
      <c r="DF286" s="221"/>
      <c r="DG286" s="221"/>
      <c r="DH286" s="221"/>
      <c r="DI286" s="221"/>
      <c r="DJ286" s="221"/>
      <c r="DK286" s="221"/>
      <c r="DL286" s="221"/>
      <c r="DM286" s="221"/>
      <c r="DN286" s="257"/>
      <c r="DO286" s="374"/>
      <c r="DP286" s="851"/>
      <c r="DQ286" s="852"/>
      <c r="DR286" s="852"/>
      <c r="DS286" s="853"/>
      <c r="DT286" s="851"/>
      <c r="DU286" s="852"/>
      <c r="DV286" s="852"/>
      <c r="DW286" s="853"/>
      <c r="DX286" s="854" t="e">
        <f t="shared" si="24"/>
        <v>#DIV/0!</v>
      </c>
      <c r="DY286" s="852"/>
      <c r="DZ286" s="852"/>
      <c r="EA286" s="852"/>
      <c r="EB286" s="368"/>
      <c r="EC286" s="316"/>
      <c r="ED286" s="316"/>
      <c r="EE286" s="369"/>
      <c r="EF286" s="374"/>
      <c r="EG286" s="851"/>
      <c r="EH286" s="852"/>
      <c r="EI286" s="852"/>
      <c r="EJ286" s="853"/>
      <c r="EK286" s="851"/>
      <c r="EL286" s="852"/>
      <c r="EM286" s="852"/>
      <c r="EN286" s="853"/>
      <c r="EO286" s="854" t="e">
        <f t="shared" si="25"/>
        <v>#DIV/0!</v>
      </c>
      <c r="EP286" s="852"/>
      <c r="EQ286" s="852"/>
      <c r="ER286" s="852"/>
      <c r="ES286" s="368"/>
      <c r="ET286" s="316"/>
      <c r="EU286" s="316"/>
      <c r="EV286" s="369"/>
      <c r="EW286" s="374"/>
    </row>
    <row r="287" spans="1:153" s="124" customFormat="1" ht="12.75" customHeight="1" thickBot="1" x14ac:dyDescent="0.25">
      <c r="A287" s="328"/>
      <c r="B287" s="221"/>
      <c r="C287" s="221"/>
      <c r="D287" s="221"/>
      <c r="E287" s="221"/>
      <c r="F287" s="221"/>
      <c r="G287" s="221"/>
      <c r="H287" s="221"/>
      <c r="I287" s="221"/>
      <c r="J287" s="221"/>
      <c r="K287" s="221"/>
      <c r="L287" s="221"/>
      <c r="M287" s="221"/>
      <c r="N287" s="221"/>
      <c r="O287" s="221"/>
      <c r="P287" s="257"/>
      <c r="Q287" s="374"/>
      <c r="R287" s="851"/>
      <c r="S287" s="852"/>
      <c r="T287" s="852"/>
      <c r="U287" s="853"/>
      <c r="V287" s="851"/>
      <c r="W287" s="852"/>
      <c r="X287" s="852"/>
      <c r="Y287" s="853"/>
      <c r="Z287" s="854">
        <f t="shared" si="0"/>
        <v>0</v>
      </c>
      <c r="AA287" s="852"/>
      <c r="AB287" s="852"/>
      <c r="AC287" s="853"/>
      <c r="AD287" s="365"/>
      <c r="AE287" s="317"/>
      <c r="AF287" s="317"/>
      <c r="AG287" s="347"/>
      <c r="AH287" s="374"/>
      <c r="AI287" s="851"/>
      <c r="AJ287" s="852"/>
      <c r="AK287" s="852"/>
      <c r="AL287" s="853"/>
      <c r="AM287" s="851"/>
      <c r="AN287" s="852"/>
      <c r="AO287" s="852"/>
      <c r="AP287" s="853"/>
      <c r="AQ287" s="854">
        <f t="shared" si="21"/>
        <v>0</v>
      </c>
      <c r="AR287" s="852"/>
      <c r="AS287" s="852"/>
      <c r="AT287" s="853"/>
      <c r="AU287" s="365"/>
      <c r="AV287" s="317"/>
      <c r="AW287" s="317"/>
      <c r="AX287" s="347"/>
      <c r="AY287" s="374"/>
      <c r="AZ287" s="328"/>
      <c r="BA287" s="221"/>
      <c r="BB287" s="221"/>
      <c r="BC287" s="221"/>
      <c r="BD287" s="221"/>
      <c r="BE287" s="221"/>
      <c r="BF287" s="221"/>
      <c r="BG287" s="221"/>
      <c r="BH287" s="221"/>
      <c r="BI287" s="221"/>
      <c r="BJ287" s="221"/>
      <c r="BK287" s="221"/>
      <c r="BL287" s="221"/>
      <c r="BM287" s="221"/>
      <c r="BN287" s="221"/>
      <c r="BO287" s="257"/>
      <c r="BP287" s="374"/>
      <c r="BQ287" s="851"/>
      <c r="BR287" s="852"/>
      <c r="BS287" s="852"/>
      <c r="BT287" s="853"/>
      <c r="BU287" s="851"/>
      <c r="BV287" s="852"/>
      <c r="BW287" s="852"/>
      <c r="BX287" s="853"/>
      <c r="BY287" s="854" t="e">
        <f t="shared" si="22"/>
        <v>#DIV/0!</v>
      </c>
      <c r="BZ287" s="852"/>
      <c r="CA287" s="852"/>
      <c r="CB287" s="852"/>
      <c r="CC287" s="368"/>
      <c r="CD287" s="316"/>
      <c r="CE287" s="316"/>
      <c r="CF287" s="369"/>
      <c r="CG287" s="374"/>
      <c r="CH287" s="851"/>
      <c r="CI287" s="852"/>
      <c r="CJ287" s="852"/>
      <c r="CK287" s="853"/>
      <c r="CL287" s="851"/>
      <c r="CM287" s="852"/>
      <c r="CN287" s="852"/>
      <c r="CO287" s="853"/>
      <c r="CP287" s="854" t="e">
        <f t="shared" si="23"/>
        <v>#DIV/0!</v>
      </c>
      <c r="CQ287" s="852"/>
      <c r="CR287" s="852"/>
      <c r="CS287" s="852"/>
      <c r="CT287" s="368"/>
      <c r="CU287" s="316"/>
      <c r="CV287" s="316"/>
      <c r="CW287" s="369"/>
      <c r="CX287" s="374"/>
      <c r="CY287" s="328"/>
      <c r="CZ287" s="221"/>
      <c r="DA287" s="221"/>
      <c r="DB287" s="221"/>
      <c r="DC287" s="221"/>
      <c r="DD287" s="221"/>
      <c r="DE287" s="221"/>
      <c r="DF287" s="221"/>
      <c r="DG287" s="221"/>
      <c r="DH287" s="221"/>
      <c r="DI287" s="221"/>
      <c r="DJ287" s="221"/>
      <c r="DK287" s="221"/>
      <c r="DL287" s="221"/>
      <c r="DM287" s="221"/>
      <c r="DN287" s="257"/>
      <c r="DO287" s="374"/>
      <c r="DP287" s="851"/>
      <c r="DQ287" s="852"/>
      <c r="DR287" s="852"/>
      <c r="DS287" s="853"/>
      <c r="DT287" s="851"/>
      <c r="DU287" s="852"/>
      <c r="DV287" s="852"/>
      <c r="DW287" s="853"/>
      <c r="DX287" s="854" t="e">
        <f t="shared" si="24"/>
        <v>#DIV/0!</v>
      </c>
      <c r="DY287" s="852"/>
      <c r="DZ287" s="852"/>
      <c r="EA287" s="852"/>
      <c r="EB287" s="368"/>
      <c r="EC287" s="316"/>
      <c r="ED287" s="316"/>
      <c r="EE287" s="369"/>
      <c r="EF287" s="374"/>
      <c r="EG287" s="851"/>
      <c r="EH287" s="852"/>
      <c r="EI287" s="852"/>
      <c r="EJ287" s="853"/>
      <c r="EK287" s="851"/>
      <c r="EL287" s="852"/>
      <c r="EM287" s="852"/>
      <c r="EN287" s="853"/>
      <c r="EO287" s="854" t="e">
        <f t="shared" si="25"/>
        <v>#DIV/0!</v>
      </c>
      <c r="EP287" s="852"/>
      <c r="EQ287" s="852"/>
      <c r="ER287" s="852"/>
      <c r="ES287" s="368"/>
      <c r="ET287" s="316"/>
      <c r="EU287" s="316"/>
      <c r="EV287" s="369"/>
      <c r="EW287" s="374"/>
    </row>
    <row r="288" spans="1:153" s="124" customFormat="1" ht="12.75" customHeight="1" thickBot="1" x14ac:dyDescent="0.25">
      <c r="A288" s="328"/>
      <c r="B288" s="221"/>
      <c r="C288" s="221"/>
      <c r="D288" s="221"/>
      <c r="E288" s="221"/>
      <c r="F288" s="221"/>
      <c r="G288" s="221"/>
      <c r="H288" s="221"/>
      <c r="I288" s="221"/>
      <c r="J288" s="221"/>
      <c r="K288" s="221"/>
      <c r="L288" s="221"/>
      <c r="M288" s="221"/>
      <c r="N288" s="221"/>
      <c r="O288" s="221"/>
      <c r="P288" s="257"/>
      <c r="Q288" s="374"/>
      <c r="R288" s="851"/>
      <c r="S288" s="852"/>
      <c r="T288" s="852"/>
      <c r="U288" s="853"/>
      <c r="V288" s="851"/>
      <c r="W288" s="852"/>
      <c r="X288" s="852"/>
      <c r="Y288" s="853"/>
      <c r="Z288" s="854">
        <f t="shared" ref="Z288:Z332" si="26">R288-V288/$W$26*100</f>
        <v>0</v>
      </c>
      <c r="AA288" s="852"/>
      <c r="AB288" s="852"/>
      <c r="AC288" s="853"/>
      <c r="AD288" s="365"/>
      <c r="AE288" s="317"/>
      <c r="AF288" s="317"/>
      <c r="AG288" s="347"/>
      <c r="AH288" s="374"/>
      <c r="AI288" s="851"/>
      <c r="AJ288" s="852"/>
      <c r="AK288" s="852"/>
      <c r="AL288" s="853"/>
      <c r="AM288" s="851"/>
      <c r="AN288" s="852"/>
      <c r="AO288" s="852"/>
      <c r="AP288" s="853"/>
      <c r="AQ288" s="854">
        <f t="shared" si="21"/>
        <v>0</v>
      </c>
      <c r="AR288" s="852"/>
      <c r="AS288" s="852"/>
      <c r="AT288" s="853"/>
      <c r="AU288" s="365"/>
      <c r="AV288" s="317"/>
      <c r="AW288" s="317"/>
      <c r="AX288" s="347"/>
      <c r="AY288" s="374"/>
      <c r="AZ288" s="328"/>
      <c r="BA288" s="221"/>
      <c r="BB288" s="221"/>
      <c r="BC288" s="221"/>
      <c r="BD288" s="221"/>
      <c r="BE288" s="221"/>
      <c r="BF288" s="221"/>
      <c r="BG288" s="221"/>
      <c r="BH288" s="221"/>
      <c r="BI288" s="221"/>
      <c r="BJ288" s="221"/>
      <c r="BK288" s="221"/>
      <c r="BL288" s="221"/>
      <c r="BM288" s="221"/>
      <c r="BN288" s="221"/>
      <c r="BO288" s="257"/>
      <c r="BP288" s="374"/>
      <c r="BQ288" s="851"/>
      <c r="BR288" s="852"/>
      <c r="BS288" s="852"/>
      <c r="BT288" s="853"/>
      <c r="BU288" s="851"/>
      <c r="BV288" s="852"/>
      <c r="BW288" s="852"/>
      <c r="BX288" s="853"/>
      <c r="BY288" s="854" t="e">
        <f t="shared" si="22"/>
        <v>#DIV/0!</v>
      </c>
      <c r="BZ288" s="852"/>
      <c r="CA288" s="852"/>
      <c r="CB288" s="852"/>
      <c r="CC288" s="368"/>
      <c r="CD288" s="316"/>
      <c r="CE288" s="316"/>
      <c r="CF288" s="369"/>
      <c r="CG288" s="374"/>
      <c r="CH288" s="851"/>
      <c r="CI288" s="852"/>
      <c r="CJ288" s="852"/>
      <c r="CK288" s="853"/>
      <c r="CL288" s="851"/>
      <c r="CM288" s="852"/>
      <c r="CN288" s="852"/>
      <c r="CO288" s="853"/>
      <c r="CP288" s="854" t="e">
        <f t="shared" si="23"/>
        <v>#DIV/0!</v>
      </c>
      <c r="CQ288" s="852"/>
      <c r="CR288" s="852"/>
      <c r="CS288" s="852"/>
      <c r="CT288" s="368"/>
      <c r="CU288" s="316"/>
      <c r="CV288" s="316"/>
      <c r="CW288" s="369"/>
      <c r="CX288" s="374"/>
      <c r="CY288" s="328"/>
      <c r="CZ288" s="221"/>
      <c r="DA288" s="221"/>
      <c r="DB288" s="221"/>
      <c r="DC288" s="221"/>
      <c r="DD288" s="221"/>
      <c r="DE288" s="221"/>
      <c r="DF288" s="221"/>
      <c r="DG288" s="221"/>
      <c r="DH288" s="221"/>
      <c r="DI288" s="221"/>
      <c r="DJ288" s="221"/>
      <c r="DK288" s="221"/>
      <c r="DL288" s="221"/>
      <c r="DM288" s="221"/>
      <c r="DN288" s="257"/>
      <c r="DO288" s="374"/>
      <c r="DP288" s="851"/>
      <c r="DQ288" s="852"/>
      <c r="DR288" s="852"/>
      <c r="DS288" s="853"/>
      <c r="DT288" s="851"/>
      <c r="DU288" s="852"/>
      <c r="DV288" s="852"/>
      <c r="DW288" s="853"/>
      <c r="DX288" s="854" t="e">
        <f t="shared" si="24"/>
        <v>#DIV/0!</v>
      </c>
      <c r="DY288" s="852"/>
      <c r="DZ288" s="852"/>
      <c r="EA288" s="852"/>
      <c r="EB288" s="368"/>
      <c r="EC288" s="316"/>
      <c r="ED288" s="316"/>
      <c r="EE288" s="369"/>
      <c r="EF288" s="374"/>
      <c r="EG288" s="851"/>
      <c r="EH288" s="852"/>
      <c r="EI288" s="852"/>
      <c r="EJ288" s="853"/>
      <c r="EK288" s="851"/>
      <c r="EL288" s="852"/>
      <c r="EM288" s="852"/>
      <c r="EN288" s="853"/>
      <c r="EO288" s="854" t="e">
        <f t="shared" si="25"/>
        <v>#DIV/0!</v>
      </c>
      <c r="EP288" s="852"/>
      <c r="EQ288" s="852"/>
      <c r="ER288" s="852"/>
      <c r="ES288" s="368"/>
      <c r="ET288" s="316"/>
      <c r="EU288" s="316"/>
      <c r="EV288" s="369"/>
      <c r="EW288" s="374"/>
    </row>
    <row r="289" spans="1:153" s="124" customFormat="1" ht="12.75" customHeight="1" thickBot="1" x14ac:dyDescent="0.25">
      <c r="A289" s="328"/>
      <c r="B289" s="221"/>
      <c r="C289" s="221"/>
      <c r="D289" s="221"/>
      <c r="E289" s="221"/>
      <c r="F289" s="221"/>
      <c r="G289" s="221"/>
      <c r="H289" s="221"/>
      <c r="I289" s="221"/>
      <c r="J289" s="221"/>
      <c r="K289" s="221"/>
      <c r="L289" s="221"/>
      <c r="M289" s="221"/>
      <c r="N289" s="221"/>
      <c r="O289" s="221"/>
      <c r="P289" s="257"/>
      <c r="Q289" s="374"/>
      <c r="R289" s="851"/>
      <c r="S289" s="852"/>
      <c r="T289" s="852"/>
      <c r="U289" s="853"/>
      <c r="V289" s="851"/>
      <c r="W289" s="852"/>
      <c r="X289" s="852"/>
      <c r="Y289" s="853"/>
      <c r="Z289" s="854">
        <f t="shared" si="26"/>
        <v>0</v>
      </c>
      <c r="AA289" s="852"/>
      <c r="AB289" s="852"/>
      <c r="AC289" s="853"/>
      <c r="AD289" s="365"/>
      <c r="AE289" s="317"/>
      <c r="AF289" s="317"/>
      <c r="AG289" s="347"/>
      <c r="AH289" s="374"/>
      <c r="AI289" s="851"/>
      <c r="AJ289" s="852"/>
      <c r="AK289" s="852"/>
      <c r="AL289" s="853"/>
      <c r="AM289" s="851"/>
      <c r="AN289" s="852"/>
      <c r="AO289" s="852"/>
      <c r="AP289" s="853"/>
      <c r="AQ289" s="854">
        <f t="shared" si="21"/>
        <v>0</v>
      </c>
      <c r="AR289" s="852"/>
      <c r="AS289" s="852"/>
      <c r="AT289" s="853"/>
      <c r="AU289" s="365"/>
      <c r="AV289" s="317"/>
      <c r="AW289" s="317"/>
      <c r="AX289" s="347"/>
      <c r="AY289" s="374"/>
      <c r="AZ289" s="328"/>
      <c r="BA289" s="221"/>
      <c r="BB289" s="221"/>
      <c r="BC289" s="221"/>
      <c r="BD289" s="221"/>
      <c r="BE289" s="221"/>
      <c r="BF289" s="221"/>
      <c r="BG289" s="221"/>
      <c r="BH289" s="221"/>
      <c r="BI289" s="221"/>
      <c r="BJ289" s="221"/>
      <c r="BK289" s="221"/>
      <c r="BL289" s="221"/>
      <c r="BM289" s="221"/>
      <c r="BN289" s="221"/>
      <c r="BO289" s="257"/>
      <c r="BP289" s="374"/>
      <c r="BQ289" s="851"/>
      <c r="BR289" s="852"/>
      <c r="BS289" s="852"/>
      <c r="BT289" s="853"/>
      <c r="BU289" s="851"/>
      <c r="BV289" s="852"/>
      <c r="BW289" s="852"/>
      <c r="BX289" s="853"/>
      <c r="BY289" s="854" t="e">
        <f t="shared" si="22"/>
        <v>#DIV/0!</v>
      </c>
      <c r="BZ289" s="852"/>
      <c r="CA289" s="852"/>
      <c r="CB289" s="852"/>
      <c r="CC289" s="368"/>
      <c r="CD289" s="316"/>
      <c r="CE289" s="316"/>
      <c r="CF289" s="369"/>
      <c r="CG289" s="374"/>
      <c r="CH289" s="851"/>
      <c r="CI289" s="852"/>
      <c r="CJ289" s="852"/>
      <c r="CK289" s="853"/>
      <c r="CL289" s="851"/>
      <c r="CM289" s="852"/>
      <c r="CN289" s="852"/>
      <c r="CO289" s="853"/>
      <c r="CP289" s="854" t="e">
        <f t="shared" si="23"/>
        <v>#DIV/0!</v>
      </c>
      <c r="CQ289" s="852"/>
      <c r="CR289" s="852"/>
      <c r="CS289" s="852"/>
      <c r="CT289" s="368"/>
      <c r="CU289" s="316"/>
      <c r="CV289" s="316"/>
      <c r="CW289" s="369"/>
      <c r="CX289" s="374"/>
      <c r="CY289" s="328"/>
      <c r="CZ289" s="221"/>
      <c r="DA289" s="221"/>
      <c r="DB289" s="221"/>
      <c r="DC289" s="221"/>
      <c r="DD289" s="221"/>
      <c r="DE289" s="221"/>
      <c r="DF289" s="221"/>
      <c r="DG289" s="221"/>
      <c r="DH289" s="221"/>
      <c r="DI289" s="221"/>
      <c r="DJ289" s="221"/>
      <c r="DK289" s="221"/>
      <c r="DL289" s="221"/>
      <c r="DM289" s="221"/>
      <c r="DN289" s="257"/>
      <c r="DO289" s="374"/>
      <c r="DP289" s="851"/>
      <c r="DQ289" s="852"/>
      <c r="DR289" s="852"/>
      <c r="DS289" s="853"/>
      <c r="DT289" s="851"/>
      <c r="DU289" s="852"/>
      <c r="DV289" s="852"/>
      <c r="DW289" s="853"/>
      <c r="DX289" s="854" t="e">
        <f t="shared" si="24"/>
        <v>#DIV/0!</v>
      </c>
      <c r="DY289" s="852"/>
      <c r="DZ289" s="852"/>
      <c r="EA289" s="852"/>
      <c r="EB289" s="368"/>
      <c r="EC289" s="316"/>
      <c r="ED289" s="316"/>
      <c r="EE289" s="369"/>
      <c r="EF289" s="374"/>
      <c r="EG289" s="851"/>
      <c r="EH289" s="852"/>
      <c r="EI289" s="852"/>
      <c r="EJ289" s="853"/>
      <c r="EK289" s="851"/>
      <c r="EL289" s="852"/>
      <c r="EM289" s="852"/>
      <c r="EN289" s="853"/>
      <c r="EO289" s="854" t="e">
        <f t="shared" si="25"/>
        <v>#DIV/0!</v>
      </c>
      <c r="EP289" s="852"/>
      <c r="EQ289" s="852"/>
      <c r="ER289" s="852"/>
      <c r="ES289" s="368"/>
      <c r="ET289" s="316"/>
      <c r="EU289" s="316"/>
      <c r="EV289" s="369"/>
      <c r="EW289" s="374"/>
    </row>
    <row r="290" spans="1:153" s="124" customFormat="1" ht="12.75" customHeight="1" thickBot="1" x14ac:dyDescent="0.25">
      <c r="A290" s="328"/>
      <c r="B290" s="221"/>
      <c r="C290" s="221"/>
      <c r="D290" s="221"/>
      <c r="E290" s="221"/>
      <c r="F290" s="221"/>
      <c r="G290" s="221"/>
      <c r="H290" s="221"/>
      <c r="I290" s="221"/>
      <c r="J290" s="221"/>
      <c r="K290" s="221"/>
      <c r="L290" s="221"/>
      <c r="M290" s="221"/>
      <c r="N290" s="221"/>
      <c r="O290" s="221"/>
      <c r="P290" s="257"/>
      <c r="Q290" s="374"/>
      <c r="R290" s="851"/>
      <c r="S290" s="852"/>
      <c r="T290" s="852"/>
      <c r="U290" s="853"/>
      <c r="V290" s="851"/>
      <c r="W290" s="852"/>
      <c r="X290" s="852"/>
      <c r="Y290" s="853"/>
      <c r="Z290" s="854">
        <f t="shared" si="26"/>
        <v>0</v>
      </c>
      <c r="AA290" s="852"/>
      <c r="AB290" s="852"/>
      <c r="AC290" s="853"/>
      <c r="AD290" s="365"/>
      <c r="AE290" s="317"/>
      <c r="AF290" s="317"/>
      <c r="AG290" s="347"/>
      <c r="AH290" s="374"/>
      <c r="AI290" s="851"/>
      <c r="AJ290" s="852"/>
      <c r="AK290" s="852"/>
      <c r="AL290" s="853"/>
      <c r="AM290" s="851"/>
      <c r="AN290" s="852"/>
      <c r="AO290" s="852"/>
      <c r="AP290" s="853"/>
      <c r="AQ290" s="854">
        <f t="shared" si="21"/>
        <v>0</v>
      </c>
      <c r="AR290" s="852"/>
      <c r="AS290" s="852"/>
      <c r="AT290" s="853"/>
      <c r="AU290" s="365"/>
      <c r="AV290" s="317"/>
      <c r="AW290" s="317"/>
      <c r="AX290" s="347"/>
      <c r="AY290" s="374"/>
      <c r="AZ290" s="328"/>
      <c r="BA290" s="221"/>
      <c r="BB290" s="221"/>
      <c r="BC290" s="221"/>
      <c r="BD290" s="221"/>
      <c r="BE290" s="221"/>
      <c r="BF290" s="221"/>
      <c r="BG290" s="221"/>
      <c r="BH290" s="221"/>
      <c r="BI290" s="221"/>
      <c r="BJ290" s="221"/>
      <c r="BK290" s="221"/>
      <c r="BL290" s="221"/>
      <c r="BM290" s="221"/>
      <c r="BN290" s="221"/>
      <c r="BO290" s="257"/>
      <c r="BP290" s="374"/>
      <c r="BQ290" s="851"/>
      <c r="BR290" s="852"/>
      <c r="BS290" s="852"/>
      <c r="BT290" s="853"/>
      <c r="BU290" s="851"/>
      <c r="BV290" s="852"/>
      <c r="BW290" s="852"/>
      <c r="BX290" s="853"/>
      <c r="BY290" s="854" t="e">
        <f t="shared" si="22"/>
        <v>#DIV/0!</v>
      </c>
      <c r="BZ290" s="852"/>
      <c r="CA290" s="852"/>
      <c r="CB290" s="852"/>
      <c r="CC290" s="368"/>
      <c r="CD290" s="316"/>
      <c r="CE290" s="316"/>
      <c r="CF290" s="369"/>
      <c r="CG290" s="374"/>
      <c r="CH290" s="851"/>
      <c r="CI290" s="852"/>
      <c r="CJ290" s="852"/>
      <c r="CK290" s="853"/>
      <c r="CL290" s="851"/>
      <c r="CM290" s="852"/>
      <c r="CN290" s="852"/>
      <c r="CO290" s="853"/>
      <c r="CP290" s="854" t="e">
        <f t="shared" si="23"/>
        <v>#DIV/0!</v>
      </c>
      <c r="CQ290" s="852"/>
      <c r="CR290" s="852"/>
      <c r="CS290" s="852"/>
      <c r="CT290" s="368"/>
      <c r="CU290" s="316"/>
      <c r="CV290" s="316"/>
      <c r="CW290" s="369"/>
      <c r="CX290" s="374"/>
      <c r="CY290" s="328"/>
      <c r="CZ290" s="221"/>
      <c r="DA290" s="221"/>
      <c r="DB290" s="221"/>
      <c r="DC290" s="221"/>
      <c r="DD290" s="221"/>
      <c r="DE290" s="221"/>
      <c r="DF290" s="221"/>
      <c r="DG290" s="221"/>
      <c r="DH290" s="221"/>
      <c r="DI290" s="221"/>
      <c r="DJ290" s="221"/>
      <c r="DK290" s="221"/>
      <c r="DL290" s="221"/>
      <c r="DM290" s="221"/>
      <c r="DN290" s="257"/>
      <c r="DO290" s="374"/>
      <c r="DP290" s="851"/>
      <c r="DQ290" s="852"/>
      <c r="DR290" s="852"/>
      <c r="DS290" s="853"/>
      <c r="DT290" s="851"/>
      <c r="DU290" s="852"/>
      <c r="DV290" s="852"/>
      <c r="DW290" s="853"/>
      <c r="DX290" s="854" t="e">
        <f t="shared" si="24"/>
        <v>#DIV/0!</v>
      </c>
      <c r="DY290" s="852"/>
      <c r="DZ290" s="852"/>
      <c r="EA290" s="852"/>
      <c r="EB290" s="368"/>
      <c r="EC290" s="316"/>
      <c r="ED290" s="316"/>
      <c r="EE290" s="369"/>
      <c r="EF290" s="374"/>
      <c r="EG290" s="851"/>
      <c r="EH290" s="852"/>
      <c r="EI290" s="852"/>
      <c r="EJ290" s="853"/>
      <c r="EK290" s="851"/>
      <c r="EL290" s="852"/>
      <c r="EM290" s="852"/>
      <c r="EN290" s="853"/>
      <c r="EO290" s="854" t="e">
        <f t="shared" si="25"/>
        <v>#DIV/0!</v>
      </c>
      <c r="EP290" s="852"/>
      <c r="EQ290" s="852"/>
      <c r="ER290" s="852"/>
      <c r="ES290" s="368"/>
      <c r="ET290" s="316"/>
      <c r="EU290" s="316"/>
      <c r="EV290" s="369"/>
      <c r="EW290" s="374"/>
    </row>
    <row r="291" spans="1:153" s="124" customFormat="1" ht="12.75" customHeight="1" thickBot="1" x14ac:dyDescent="0.25">
      <c r="A291" s="328"/>
      <c r="B291" s="221"/>
      <c r="C291" s="221"/>
      <c r="D291" s="221"/>
      <c r="E291" s="221"/>
      <c r="F291" s="221"/>
      <c r="G291" s="221"/>
      <c r="H291" s="221"/>
      <c r="I291" s="221"/>
      <c r="J291" s="221"/>
      <c r="K291" s="221"/>
      <c r="L291" s="221"/>
      <c r="M291" s="221"/>
      <c r="N291" s="221"/>
      <c r="O291" s="221"/>
      <c r="P291" s="257"/>
      <c r="Q291" s="374"/>
      <c r="R291" s="851"/>
      <c r="S291" s="852"/>
      <c r="T291" s="852"/>
      <c r="U291" s="853"/>
      <c r="V291" s="851"/>
      <c r="W291" s="852"/>
      <c r="X291" s="852"/>
      <c r="Y291" s="853"/>
      <c r="Z291" s="854">
        <f t="shared" si="26"/>
        <v>0</v>
      </c>
      <c r="AA291" s="852"/>
      <c r="AB291" s="852"/>
      <c r="AC291" s="853"/>
      <c r="AD291" s="365"/>
      <c r="AE291" s="317"/>
      <c r="AF291" s="317"/>
      <c r="AG291" s="347"/>
      <c r="AH291" s="374"/>
      <c r="AI291" s="851"/>
      <c r="AJ291" s="852"/>
      <c r="AK291" s="852"/>
      <c r="AL291" s="853"/>
      <c r="AM291" s="851"/>
      <c r="AN291" s="852"/>
      <c r="AO291" s="852"/>
      <c r="AP291" s="853"/>
      <c r="AQ291" s="854">
        <f t="shared" ref="AQ291:AQ332" si="27">AI291-AM291/$AN$26*100</f>
        <v>0</v>
      </c>
      <c r="AR291" s="852"/>
      <c r="AS291" s="852"/>
      <c r="AT291" s="853"/>
      <c r="AU291" s="365"/>
      <c r="AV291" s="317"/>
      <c r="AW291" s="317"/>
      <c r="AX291" s="347"/>
      <c r="AY291" s="374"/>
      <c r="AZ291" s="328"/>
      <c r="BA291" s="221"/>
      <c r="BB291" s="221"/>
      <c r="BC291" s="221"/>
      <c r="BD291" s="221"/>
      <c r="BE291" s="221"/>
      <c r="BF291" s="221"/>
      <c r="BG291" s="221"/>
      <c r="BH291" s="221"/>
      <c r="BI291" s="221"/>
      <c r="BJ291" s="221"/>
      <c r="BK291" s="221"/>
      <c r="BL291" s="221"/>
      <c r="BM291" s="221"/>
      <c r="BN291" s="221"/>
      <c r="BO291" s="257"/>
      <c r="BP291" s="374"/>
      <c r="BQ291" s="851"/>
      <c r="BR291" s="852"/>
      <c r="BS291" s="852"/>
      <c r="BT291" s="853"/>
      <c r="BU291" s="851"/>
      <c r="BV291" s="852"/>
      <c r="BW291" s="852"/>
      <c r="BX291" s="853"/>
      <c r="BY291" s="854" t="e">
        <f t="shared" ref="BY291:BY332" si="28">BQ291-BU291/$BV$26*100</f>
        <v>#DIV/0!</v>
      </c>
      <c r="BZ291" s="852"/>
      <c r="CA291" s="852"/>
      <c r="CB291" s="852"/>
      <c r="CC291" s="368"/>
      <c r="CD291" s="316"/>
      <c r="CE291" s="316"/>
      <c r="CF291" s="369"/>
      <c r="CG291" s="374"/>
      <c r="CH291" s="851"/>
      <c r="CI291" s="852"/>
      <c r="CJ291" s="852"/>
      <c r="CK291" s="853"/>
      <c r="CL291" s="851"/>
      <c r="CM291" s="852"/>
      <c r="CN291" s="852"/>
      <c r="CO291" s="853"/>
      <c r="CP291" s="854" t="e">
        <f t="shared" ref="CP291:CP332" si="29">CH291-CL291/$CM$26*100</f>
        <v>#DIV/0!</v>
      </c>
      <c r="CQ291" s="852"/>
      <c r="CR291" s="852"/>
      <c r="CS291" s="852"/>
      <c r="CT291" s="368"/>
      <c r="CU291" s="316"/>
      <c r="CV291" s="316"/>
      <c r="CW291" s="369"/>
      <c r="CX291" s="374"/>
      <c r="CY291" s="328"/>
      <c r="CZ291" s="221"/>
      <c r="DA291" s="221"/>
      <c r="DB291" s="221"/>
      <c r="DC291" s="221"/>
      <c r="DD291" s="221"/>
      <c r="DE291" s="221"/>
      <c r="DF291" s="221"/>
      <c r="DG291" s="221"/>
      <c r="DH291" s="221"/>
      <c r="DI291" s="221"/>
      <c r="DJ291" s="221"/>
      <c r="DK291" s="221"/>
      <c r="DL291" s="221"/>
      <c r="DM291" s="221"/>
      <c r="DN291" s="257"/>
      <c r="DO291" s="374"/>
      <c r="DP291" s="851"/>
      <c r="DQ291" s="852"/>
      <c r="DR291" s="852"/>
      <c r="DS291" s="853"/>
      <c r="DT291" s="851"/>
      <c r="DU291" s="852"/>
      <c r="DV291" s="852"/>
      <c r="DW291" s="853"/>
      <c r="DX291" s="854" t="e">
        <f t="shared" ref="DX291:DX332" si="30">DP291-DT291/$DU$26*100</f>
        <v>#DIV/0!</v>
      </c>
      <c r="DY291" s="852"/>
      <c r="DZ291" s="852"/>
      <c r="EA291" s="852"/>
      <c r="EB291" s="368"/>
      <c r="EC291" s="316"/>
      <c r="ED291" s="316"/>
      <c r="EE291" s="369"/>
      <c r="EF291" s="374"/>
      <c r="EG291" s="851"/>
      <c r="EH291" s="852"/>
      <c r="EI291" s="852"/>
      <c r="EJ291" s="853"/>
      <c r="EK291" s="851"/>
      <c r="EL291" s="852"/>
      <c r="EM291" s="852"/>
      <c r="EN291" s="853"/>
      <c r="EO291" s="854" t="e">
        <f t="shared" ref="EO291:EO332" si="31">EG291-EK291/$DU$26*100</f>
        <v>#DIV/0!</v>
      </c>
      <c r="EP291" s="852"/>
      <c r="EQ291" s="852"/>
      <c r="ER291" s="852"/>
      <c r="ES291" s="368"/>
      <c r="ET291" s="316"/>
      <c r="EU291" s="316"/>
      <c r="EV291" s="369"/>
      <c r="EW291" s="374"/>
    </row>
    <row r="292" spans="1:153" s="124" customFormat="1" ht="12.75" customHeight="1" thickBot="1" x14ac:dyDescent="0.25">
      <c r="A292" s="328"/>
      <c r="B292" s="221"/>
      <c r="C292" s="221"/>
      <c r="D292" s="221"/>
      <c r="E292" s="221"/>
      <c r="F292" s="221"/>
      <c r="G292" s="221"/>
      <c r="H292" s="221"/>
      <c r="I292" s="221"/>
      <c r="J292" s="221"/>
      <c r="K292" s="221"/>
      <c r="L292" s="221"/>
      <c r="M292" s="221"/>
      <c r="N292" s="221"/>
      <c r="O292" s="221"/>
      <c r="P292" s="257"/>
      <c r="Q292" s="374"/>
      <c r="R292" s="851"/>
      <c r="S292" s="852"/>
      <c r="T292" s="852"/>
      <c r="U292" s="853"/>
      <c r="V292" s="851"/>
      <c r="W292" s="852"/>
      <c r="X292" s="852"/>
      <c r="Y292" s="853"/>
      <c r="Z292" s="854">
        <f t="shared" si="26"/>
        <v>0</v>
      </c>
      <c r="AA292" s="852"/>
      <c r="AB292" s="852"/>
      <c r="AC292" s="853"/>
      <c r="AD292" s="365"/>
      <c r="AE292" s="317"/>
      <c r="AF292" s="317"/>
      <c r="AG292" s="347"/>
      <c r="AH292" s="374"/>
      <c r="AI292" s="851"/>
      <c r="AJ292" s="852"/>
      <c r="AK292" s="852"/>
      <c r="AL292" s="853"/>
      <c r="AM292" s="851"/>
      <c r="AN292" s="852"/>
      <c r="AO292" s="852"/>
      <c r="AP292" s="853"/>
      <c r="AQ292" s="854">
        <f t="shared" si="27"/>
        <v>0</v>
      </c>
      <c r="AR292" s="852"/>
      <c r="AS292" s="852"/>
      <c r="AT292" s="853"/>
      <c r="AU292" s="365"/>
      <c r="AV292" s="317"/>
      <c r="AW292" s="317"/>
      <c r="AX292" s="347"/>
      <c r="AY292" s="374"/>
      <c r="AZ292" s="328"/>
      <c r="BA292" s="221"/>
      <c r="BB292" s="221"/>
      <c r="BC292" s="221"/>
      <c r="BD292" s="221"/>
      <c r="BE292" s="221"/>
      <c r="BF292" s="221"/>
      <c r="BG292" s="221"/>
      <c r="BH292" s="221"/>
      <c r="BI292" s="221"/>
      <c r="BJ292" s="221"/>
      <c r="BK292" s="221"/>
      <c r="BL292" s="221"/>
      <c r="BM292" s="221"/>
      <c r="BN292" s="221"/>
      <c r="BO292" s="257"/>
      <c r="BP292" s="374"/>
      <c r="BQ292" s="851"/>
      <c r="BR292" s="852"/>
      <c r="BS292" s="852"/>
      <c r="BT292" s="853"/>
      <c r="BU292" s="851"/>
      <c r="BV292" s="852"/>
      <c r="BW292" s="852"/>
      <c r="BX292" s="853"/>
      <c r="BY292" s="854" t="e">
        <f t="shared" si="28"/>
        <v>#DIV/0!</v>
      </c>
      <c r="BZ292" s="852"/>
      <c r="CA292" s="852"/>
      <c r="CB292" s="852"/>
      <c r="CC292" s="368"/>
      <c r="CD292" s="316"/>
      <c r="CE292" s="316"/>
      <c r="CF292" s="369"/>
      <c r="CG292" s="374"/>
      <c r="CH292" s="851"/>
      <c r="CI292" s="852"/>
      <c r="CJ292" s="852"/>
      <c r="CK292" s="853"/>
      <c r="CL292" s="851"/>
      <c r="CM292" s="852"/>
      <c r="CN292" s="852"/>
      <c r="CO292" s="853"/>
      <c r="CP292" s="854" t="e">
        <f t="shared" si="29"/>
        <v>#DIV/0!</v>
      </c>
      <c r="CQ292" s="852"/>
      <c r="CR292" s="852"/>
      <c r="CS292" s="852"/>
      <c r="CT292" s="368"/>
      <c r="CU292" s="316"/>
      <c r="CV292" s="316"/>
      <c r="CW292" s="369"/>
      <c r="CX292" s="374"/>
      <c r="CY292" s="328"/>
      <c r="CZ292" s="221"/>
      <c r="DA292" s="221"/>
      <c r="DB292" s="221"/>
      <c r="DC292" s="221"/>
      <c r="DD292" s="221"/>
      <c r="DE292" s="221"/>
      <c r="DF292" s="221"/>
      <c r="DG292" s="221"/>
      <c r="DH292" s="221"/>
      <c r="DI292" s="221"/>
      <c r="DJ292" s="221"/>
      <c r="DK292" s="221"/>
      <c r="DL292" s="221"/>
      <c r="DM292" s="221"/>
      <c r="DN292" s="257"/>
      <c r="DO292" s="374"/>
      <c r="DP292" s="851"/>
      <c r="DQ292" s="852"/>
      <c r="DR292" s="852"/>
      <c r="DS292" s="853"/>
      <c r="DT292" s="851"/>
      <c r="DU292" s="852"/>
      <c r="DV292" s="852"/>
      <c r="DW292" s="853"/>
      <c r="DX292" s="854" t="e">
        <f t="shared" si="30"/>
        <v>#DIV/0!</v>
      </c>
      <c r="DY292" s="852"/>
      <c r="DZ292" s="852"/>
      <c r="EA292" s="852"/>
      <c r="EB292" s="368"/>
      <c r="EC292" s="316"/>
      <c r="ED292" s="316"/>
      <c r="EE292" s="369"/>
      <c r="EF292" s="374"/>
      <c r="EG292" s="851"/>
      <c r="EH292" s="852"/>
      <c r="EI292" s="852"/>
      <c r="EJ292" s="853"/>
      <c r="EK292" s="851"/>
      <c r="EL292" s="852"/>
      <c r="EM292" s="852"/>
      <c r="EN292" s="853"/>
      <c r="EO292" s="854" t="e">
        <f t="shared" si="31"/>
        <v>#DIV/0!</v>
      </c>
      <c r="EP292" s="852"/>
      <c r="EQ292" s="852"/>
      <c r="ER292" s="852"/>
      <c r="ES292" s="368"/>
      <c r="ET292" s="316"/>
      <c r="EU292" s="316"/>
      <c r="EV292" s="369"/>
      <c r="EW292" s="374"/>
    </row>
    <row r="293" spans="1:153" s="124" customFormat="1" ht="12.75" customHeight="1" thickBot="1" x14ac:dyDescent="0.25">
      <c r="A293" s="328"/>
      <c r="B293" s="221"/>
      <c r="C293" s="221"/>
      <c r="D293" s="221"/>
      <c r="E293" s="221"/>
      <c r="F293" s="221"/>
      <c r="G293" s="221"/>
      <c r="H293" s="221"/>
      <c r="I293" s="221"/>
      <c r="J293" s="221"/>
      <c r="K293" s="221"/>
      <c r="L293" s="221"/>
      <c r="M293" s="221"/>
      <c r="N293" s="221"/>
      <c r="O293" s="221"/>
      <c r="P293" s="257"/>
      <c r="Q293" s="374"/>
      <c r="R293" s="851"/>
      <c r="S293" s="852"/>
      <c r="T293" s="852"/>
      <c r="U293" s="853"/>
      <c r="V293" s="851"/>
      <c r="W293" s="852"/>
      <c r="X293" s="852"/>
      <c r="Y293" s="853"/>
      <c r="Z293" s="854">
        <f t="shared" si="26"/>
        <v>0</v>
      </c>
      <c r="AA293" s="852"/>
      <c r="AB293" s="852"/>
      <c r="AC293" s="853"/>
      <c r="AD293" s="365"/>
      <c r="AE293" s="317"/>
      <c r="AF293" s="317"/>
      <c r="AG293" s="347"/>
      <c r="AH293" s="374"/>
      <c r="AI293" s="851"/>
      <c r="AJ293" s="852"/>
      <c r="AK293" s="852"/>
      <c r="AL293" s="853"/>
      <c r="AM293" s="851"/>
      <c r="AN293" s="852"/>
      <c r="AO293" s="852"/>
      <c r="AP293" s="853"/>
      <c r="AQ293" s="854">
        <f t="shared" si="27"/>
        <v>0</v>
      </c>
      <c r="AR293" s="852"/>
      <c r="AS293" s="852"/>
      <c r="AT293" s="853"/>
      <c r="AU293" s="365"/>
      <c r="AV293" s="317"/>
      <c r="AW293" s="317"/>
      <c r="AX293" s="347"/>
      <c r="AY293" s="374"/>
      <c r="AZ293" s="328"/>
      <c r="BA293" s="221"/>
      <c r="BB293" s="221"/>
      <c r="BC293" s="221"/>
      <c r="BD293" s="221"/>
      <c r="BE293" s="221"/>
      <c r="BF293" s="221"/>
      <c r="BG293" s="221"/>
      <c r="BH293" s="221"/>
      <c r="BI293" s="221"/>
      <c r="BJ293" s="221"/>
      <c r="BK293" s="221"/>
      <c r="BL293" s="221"/>
      <c r="BM293" s="221"/>
      <c r="BN293" s="221"/>
      <c r="BO293" s="257"/>
      <c r="BP293" s="374"/>
      <c r="BQ293" s="851"/>
      <c r="BR293" s="852"/>
      <c r="BS293" s="852"/>
      <c r="BT293" s="853"/>
      <c r="BU293" s="851"/>
      <c r="BV293" s="852"/>
      <c r="BW293" s="852"/>
      <c r="BX293" s="853"/>
      <c r="BY293" s="854" t="e">
        <f t="shared" si="28"/>
        <v>#DIV/0!</v>
      </c>
      <c r="BZ293" s="852"/>
      <c r="CA293" s="852"/>
      <c r="CB293" s="852"/>
      <c r="CC293" s="368"/>
      <c r="CD293" s="316"/>
      <c r="CE293" s="316"/>
      <c r="CF293" s="369"/>
      <c r="CG293" s="374"/>
      <c r="CH293" s="851"/>
      <c r="CI293" s="852"/>
      <c r="CJ293" s="852"/>
      <c r="CK293" s="853"/>
      <c r="CL293" s="851"/>
      <c r="CM293" s="852"/>
      <c r="CN293" s="852"/>
      <c r="CO293" s="853"/>
      <c r="CP293" s="854" t="e">
        <f t="shared" si="29"/>
        <v>#DIV/0!</v>
      </c>
      <c r="CQ293" s="852"/>
      <c r="CR293" s="852"/>
      <c r="CS293" s="852"/>
      <c r="CT293" s="368"/>
      <c r="CU293" s="316"/>
      <c r="CV293" s="316"/>
      <c r="CW293" s="369"/>
      <c r="CX293" s="374"/>
      <c r="CY293" s="328"/>
      <c r="CZ293" s="221"/>
      <c r="DA293" s="221"/>
      <c r="DB293" s="221"/>
      <c r="DC293" s="221"/>
      <c r="DD293" s="221"/>
      <c r="DE293" s="221"/>
      <c r="DF293" s="221"/>
      <c r="DG293" s="221"/>
      <c r="DH293" s="221"/>
      <c r="DI293" s="221"/>
      <c r="DJ293" s="221"/>
      <c r="DK293" s="221"/>
      <c r="DL293" s="221"/>
      <c r="DM293" s="221"/>
      <c r="DN293" s="257"/>
      <c r="DO293" s="374"/>
      <c r="DP293" s="851"/>
      <c r="DQ293" s="852"/>
      <c r="DR293" s="852"/>
      <c r="DS293" s="853"/>
      <c r="DT293" s="851"/>
      <c r="DU293" s="852"/>
      <c r="DV293" s="852"/>
      <c r="DW293" s="853"/>
      <c r="DX293" s="854" t="e">
        <f t="shared" si="30"/>
        <v>#DIV/0!</v>
      </c>
      <c r="DY293" s="852"/>
      <c r="DZ293" s="852"/>
      <c r="EA293" s="852"/>
      <c r="EB293" s="368"/>
      <c r="EC293" s="316"/>
      <c r="ED293" s="316"/>
      <c r="EE293" s="369"/>
      <c r="EF293" s="374"/>
      <c r="EG293" s="851"/>
      <c r="EH293" s="852"/>
      <c r="EI293" s="852"/>
      <c r="EJ293" s="853"/>
      <c r="EK293" s="851"/>
      <c r="EL293" s="852"/>
      <c r="EM293" s="852"/>
      <c r="EN293" s="853"/>
      <c r="EO293" s="854" t="e">
        <f t="shared" si="31"/>
        <v>#DIV/0!</v>
      </c>
      <c r="EP293" s="852"/>
      <c r="EQ293" s="852"/>
      <c r="ER293" s="852"/>
      <c r="ES293" s="368"/>
      <c r="ET293" s="316"/>
      <c r="EU293" s="316"/>
      <c r="EV293" s="369"/>
      <c r="EW293" s="374"/>
    </row>
    <row r="294" spans="1:153" s="124" customFormat="1" ht="12.75" customHeight="1" thickBot="1" x14ac:dyDescent="0.25">
      <c r="A294" s="328"/>
      <c r="B294" s="221"/>
      <c r="C294" s="221"/>
      <c r="D294" s="221"/>
      <c r="E294" s="221"/>
      <c r="F294" s="221"/>
      <c r="G294" s="221"/>
      <c r="H294" s="221"/>
      <c r="I294" s="221"/>
      <c r="J294" s="221"/>
      <c r="K294" s="221"/>
      <c r="L294" s="221"/>
      <c r="M294" s="221"/>
      <c r="N294" s="221"/>
      <c r="O294" s="221"/>
      <c r="P294" s="257"/>
      <c r="Q294" s="374"/>
      <c r="R294" s="851"/>
      <c r="S294" s="852"/>
      <c r="T294" s="852"/>
      <c r="U294" s="853"/>
      <c r="V294" s="851"/>
      <c r="W294" s="852"/>
      <c r="X294" s="852"/>
      <c r="Y294" s="853"/>
      <c r="Z294" s="854">
        <f t="shared" si="26"/>
        <v>0</v>
      </c>
      <c r="AA294" s="852"/>
      <c r="AB294" s="852"/>
      <c r="AC294" s="853"/>
      <c r="AD294" s="365"/>
      <c r="AE294" s="317"/>
      <c r="AF294" s="317"/>
      <c r="AG294" s="347"/>
      <c r="AH294" s="374"/>
      <c r="AI294" s="851"/>
      <c r="AJ294" s="852"/>
      <c r="AK294" s="852"/>
      <c r="AL294" s="853"/>
      <c r="AM294" s="851"/>
      <c r="AN294" s="852"/>
      <c r="AO294" s="852"/>
      <c r="AP294" s="853"/>
      <c r="AQ294" s="854">
        <f t="shared" si="27"/>
        <v>0</v>
      </c>
      <c r="AR294" s="852"/>
      <c r="AS294" s="852"/>
      <c r="AT294" s="853"/>
      <c r="AU294" s="365"/>
      <c r="AV294" s="317"/>
      <c r="AW294" s="317"/>
      <c r="AX294" s="347"/>
      <c r="AY294" s="374"/>
      <c r="AZ294" s="328"/>
      <c r="BA294" s="221"/>
      <c r="BB294" s="221"/>
      <c r="BC294" s="221"/>
      <c r="BD294" s="221"/>
      <c r="BE294" s="221"/>
      <c r="BF294" s="221"/>
      <c r="BG294" s="221"/>
      <c r="BH294" s="221"/>
      <c r="BI294" s="221"/>
      <c r="BJ294" s="221"/>
      <c r="BK294" s="221"/>
      <c r="BL294" s="221"/>
      <c r="BM294" s="221"/>
      <c r="BN294" s="221"/>
      <c r="BO294" s="257"/>
      <c r="BP294" s="374"/>
      <c r="BQ294" s="851"/>
      <c r="BR294" s="852"/>
      <c r="BS294" s="852"/>
      <c r="BT294" s="853"/>
      <c r="BU294" s="851"/>
      <c r="BV294" s="852"/>
      <c r="BW294" s="852"/>
      <c r="BX294" s="853"/>
      <c r="BY294" s="854" t="e">
        <f t="shared" si="28"/>
        <v>#DIV/0!</v>
      </c>
      <c r="BZ294" s="852"/>
      <c r="CA294" s="852"/>
      <c r="CB294" s="852"/>
      <c r="CC294" s="368"/>
      <c r="CD294" s="316"/>
      <c r="CE294" s="316"/>
      <c r="CF294" s="369"/>
      <c r="CG294" s="374"/>
      <c r="CH294" s="851"/>
      <c r="CI294" s="852"/>
      <c r="CJ294" s="852"/>
      <c r="CK294" s="853"/>
      <c r="CL294" s="851"/>
      <c r="CM294" s="852"/>
      <c r="CN294" s="852"/>
      <c r="CO294" s="853"/>
      <c r="CP294" s="854" t="e">
        <f t="shared" si="29"/>
        <v>#DIV/0!</v>
      </c>
      <c r="CQ294" s="852"/>
      <c r="CR294" s="852"/>
      <c r="CS294" s="852"/>
      <c r="CT294" s="368"/>
      <c r="CU294" s="316"/>
      <c r="CV294" s="316"/>
      <c r="CW294" s="369"/>
      <c r="CX294" s="374"/>
      <c r="CY294" s="328"/>
      <c r="CZ294" s="221"/>
      <c r="DA294" s="221"/>
      <c r="DB294" s="221"/>
      <c r="DC294" s="221"/>
      <c r="DD294" s="221"/>
      <c r="DE294" s="221"/>
      <c r="DF294" s="221"/>
      <c r="DG294" s="221"/>
      <c r="DH294" s="221"/>
      <c r="DI294" s="221"/>
      <c r="DJ294" s="221"/>
      <c r="DK294" s="221"/>
      <c r="DL294" s="221"/>
      <c r="DM294" s="221"/>
      <c r="DN294" s="257"/>
      <c r="DO294" s="374"/>
      <c r="DP294" s="851"/>
      <c r="DQ294" s="852"/>
      <c r="DR294" s="852"/>
      <c r="DS294" s="853"/>
      <c r="DT294" s="851"/>
      <c r="DU294" s="852"/>
      <c r="DV294" s="852"/>
      <c r="DW294" s="853"/>
      <c r="DX294" s="854" t="e">
        <f t="shared" si="30"/>
        <v>#DIV/0!</v>
      </c>
      <c r="DY294" s="852"/>
      <c r="DZ294" s="852"/>
      <c r="EA294" s="852"/>
      <c r="EB294" s="368"/>
      <c r="EC294" s="316"/>
      <c r="ED294" s="316"/>
      <c r="EE294" s="369"/>
      <c r="EF294" s="374"/>
      <c r="EG294" s="851"/>
      <c r="EH294" s="852"/>
      <c r="EI294" s="852"/>
      <c r="EJ294" s="853"/>
      <c r="EK294" s="851"/>
      <c r="EL294" s="852"/>
      <c r="EM294" s="852"/>
      <c r="EN294" s="853"/>
      <c r="EO294" s="854" t="e">
        <f t="shared" si="31"/>
        <v>#DIV/0!</v>
      </c>
      <c r="EP294" s="852"/>
      <c r="EQ294" s="852"/>
      <c r="ER294" s="852"/>
      <c r="ES294" s="368"/>
      <c r="ET294" s="316"/>
      <c r="EU294" s="316"/>
      <c r="EV294" s="369"/>
      <c r="EW294" s="374"/>
    </row>
    <row r="295" spans="1:153" s="124" customFormat="1" ht="12.75" customHeight="1" thickBot="1" x14ac:dyDescent="0.25">
      <c r="A295" s="328"/>
      <c r="B295" s="221"/>
      <c r="C295" s="221"/>
      <c r="D295" s="221"/>
      <c r="E295" s="221"/>
      <c r="F295" s="221"/>
      <c r="G295" s="221"/>
      <c r="H295" s="221"/>
      <c r="I295" s="221"/>
      <c r="J295" s="221"/>
      <c r="K295" s="221"/>
      <c r="L295" s="221"/>
      <c r="M295" s="221"/>
      <c r="N295" s="221"/>
      <c r="O295" s="221"/>
      <c r="P295" s="257"/>
      <c r="Q295" s="374"/>
      <c r="R295" s="851"/>
      <c r="S295" s="852"/>
      <c r="T295" s="852"/>
      <c r="U295" s="853"/>
      <c r="V295" s="851"/>
      <c r="W295" s="852"/>
      <c r="X295" s="852"/>
      <c r="Y295" s="853"/>
      <c r="Z295" s="854">
        <f t="shared" si="26"/>
        <v>0</v>
      </c>
      <c r="AA295" s="852"/>
      <c r="AB295" s="852"/>
      <c r="AC295" s="853"/>
      <c r="AD295" s="365"/>
      <c r="AE295" s="317"/>
      <c r="AF295" s="317"/>
      <c r="AG295" s="347"/>
      <c r="AH295" s="374"/>
      <c r="AI295" s="851"/>
      <c r="AJ295" s="852"/>
      <c r="AK295" s="852"/>
      <c r="AL295" s="853"/>
      <c r="AM295" s="851"/>
      <c r="AN295" s="852"/>
      <c r="AO295" s="852"/>
      <c r="AP295" s="853"/>
      <c r="AQ295" s="854">
        <f t="shared" si="27"/>
        <v>0</v>
      </c>
      <c r="AR295" s="852"/>
      <c r="AS295" s="852"/>
      <c r="AT295" s="853"/>
      <c r="AU295" s="365"/>
      <c r="AV295" s="317"/>
      <c r="AW295" s="317"/>
      <c r="AX295" s="347"/>
      <c r="AY295" s="374"/>
      <c r="AZ295" s="328"/>
      <c r="BA295" s="221"/>
      <c r="BB295" s="221"/>
      <c r="BC295" s="221"/>
      <c r="BD295" s="221"/>
      <c r="BE295" s="221"/>
      <c r="BF295" s="221"/>
      <c r="BG295" s="221"/>
      <c r="BH295" s="221"/>
      <c r="BI295" s="221"/>
      <c r="BJ295" s="221"/>
      <c r="BK295" s="221"/>
      <c r="BL295" s="221"/>
      <c r="BM295" s="221"/>
      <c r="BN295" s="221"/>
      <c r="BO295" s="257"/>
      <c r="BP295" s="374"/>
      <c r="BQ295" s="851"/>
      <c r="BR295" s="852"/>
      <c r="BS295" s="852"/>
      <c r="BT295" s="853"/>
      <c r="BU295" s="851"/>
      <c r="BV295" s="852"/>
      <c r="BW295" s="852"/>
      <c r="BX295" s="853"/>
      <c r="BY295" s="854" t="e">
        <f t="shared" si="28"/>
        <v>#DIV/0!</v>
      </c>
      <c r="BZ295" s="852"/>
      <c r="CA295" s="852"/>
      <c r="CB295" s="852"/>
      <c r="CC295" s="368"/>
      <c r="CD295" s="316"/>
      <c r="CE295" s="316"/>
      <c r="CF295" s="369"/>
      <c r="CG295" s="374"/>
      <c r="CH295" s="851"/>
      <c r="CI295" s="852"/>
      <c r="CJ295" s="852"/>
      <c r="CK295" s="853"/>
      <c r="CL295" s="851"/>
      <c r="CM295" s="852"/>
      <c r="CN295" s="852"/>
      <c r="CO295" s="853"/>
      <c r="CP295" s="854" t="e">
        <f t="shared" si="29"/>
        <v>#DIV/0!</v>
      </c>
      <c r="CQ295" s="852"/>
      <c r="CR295" s="852"/>
      <c r="CS295" s="852"/>
      <c r="CT295" s="368"/>
      <c r="CU295" s="316"/>
      <c r="CV295" s="316"/>
      <c r="CW295" s="369"/>
      <c r="CX295" s="374"/>
      <c r="CY295" s="328"/>
      <c r="CZ295" s="221"/>
      <c r="DA295" s="221"/>
      <c r="DB295" s="221"/>
      <c r="DC295" s="221"/>
      <c r="DD295" s="221"/>
      <c r="DE295" s="221"/>
      <c r="DF295" s="221"/>
      <c r="DG295" s="221"/>
      <c r="DH295" s="221"/>
      <c r="DI295" s="221"/>
      <c r="DJ295" s="221"/>
      <c r="DK295" s="221"/>
      <c r="DL295" s="221"/>
      <c r="DM295" s="221"/>
      <c r="DN295" s="257"/>
      <c r="DO295" s="374"/>
      <c r="DP295" s="851"/>
      <c r="DQ295" s="852"/>
      <c r="DR295" s="852"/>
      <c r="DS295" s="853"/>
      <c r="DT295" s="851"/>
      <c r="DU295" s="852"/>
      <c r="DV295" s="852"/>
      <c r="DW295" s="853"/>
      <c r="DX295" s="854" t="e">
        <f t="shared" si="30"/>
        <v>#DIV/0!</v>
      </c>
      <c r="DY295" s="852"/>
      <c r="DZ295" s="852"/>
      <c r="EA295" s="852"/>
      <c r="EB295" s="368"/>
      <c r="EC295" s="316"/>
      <c r="ED295" s="316"/>
      <c r="EE295" s="369"/>
      <c r="EF295" s="374"/>
      <c r="EG295" s="851"/>
      <c r="EH295" s="852"/>
      <c r="EI295" s="852"/>
      <c r="EJ295" s="853"/>
      <c r="EK295" s="851"/>
      <c r="EL295" s="852"/>
      <c r="EM295" s="852"/>
      <c r="EN295" s="853"/>
      <c r="EO295" s="854" t="e">
        <f t="shared" si="31"/>
        <v>#DIV/0!</v>
      </c>
      <c r="EP295" s="852"/>
      <c r="EQ295" s="852"/>
      <c r="ER295" s="852"/>
      <c r="ES295" s="368"/>
      <c r="ET295" s="316"/>
      <c r="EU295" s="316"/>
      <c r="EV295" s="369"/>
      <c r="EW295" s="374"/>
    </row>
    <row r="296" spans="1:153" s="124" customFormat="1" ht="12.75" customHeight="1" thickBot="1" x14ac:dyDescent="0.25">
      <c r="A296" s="328"/>
      <c r="B296" s="221"/>
      <c r="C296" s="221"/>
      <c r="D296" s="221"/>
      <c r="E296" s="221"/>
      <c r="F296" s="221"/>
      <c r="G296" s="221"/>
      <c r="H296" s="221"/>
      <c r="I296" s="221"/>
      <c r="J296" s="221"/>
      <c r="K296" s="221"/>
      <c r="L296" s="221"/>
      <c r="M296" s="221"/>
      <c r="N296" s="221"/>
      <c r="O296" s="221"/>
      <c r="P296" s="257"/>
      <c r="Q296" s="374"/>
      <c r="R296" s="851"/>
      <c r="S296" s="852"/>
      <c r="T296" s="852"/>
      <c r="U296" s="853"/>
      <c r="V296" s="851"/>
      <c r="W296" s="852"/>
      <c r="X296" s="852"/>
      <c r="Y296" s="853"/>
      <c r="Z296" s="854">
        <f t="shared" si="26"/>
        <v>0</v>
      </c>
      <c r="AA296" s="852"/>
      <c r="AB296" s="852"/>
      <c r="AC296" s="853"/>
      <c r="AD296" s="365"/>
      <c r="AE296" s="317"/>
      <c r="AF296" s="317"/>
      <c r="AG296" s="347"/>
      <c r="AH296" s="374"/>
      <c r="AI296" s="851"/>
      <c r="AJ296" s="852"/>
      <c r="AK296" s="852"/>
      <c r="AL296" s="853"/>
      <c r="AM296" s="851"/>
      <c r="AN296" s="852"/>
      <c r="AO296" s="852"/>
      <c r="AP296" s="853"/>
      <c r="AQ296" s="854">
        <f t="shared" si="27"/>
        <v>0</v>
      </c>
      <c r="AR296" s="852"/>
      <c r="AS296" s="852"/>
      <c r="AT296" s="853"/>
      <c r="AU296" s="365"/>
      <c r="AV296" s="317"/>
      <c r="AW296" s="317"/>
      <c r="AX296" s="347"/>
      <c r="AY296" s="374"/>
      <c r="AZ296" s="328"/>
      <c r="BA296" s="221"/>
      <c r="BB296" s="221"/>
      <c r="BC296" s="221"/>
      <c r="BD296" s="221"/>
      <c r="BE296" s="221"/>
      <c r="BF296" s="221"/>
      <c r="BG296" s="221"/>
      <c r="BH296" s="221"/>
      <c r="BI296" s="221"/>
      <c r="BJ296" s="221"/>
      <c r="BK296" s="221"/>
      <c r="BL296" s="221"/>
      <c r="BM296" s="221"/>
      <c r="BN296" s="221"/>
      <c r="BO296" s="257"/>
      <c r="BP296" s="374"/>
      <c r="BQ296" s="851"/>
      <c r="BR296" s="852"/>
      <c r="BS296" s="852"/>
      <c r="BT296" s="853"/>
      <c r="BU296" s="851"/>
      <c r="BV296" s="852"/>
      <c r="BW296" s="852"/>
      <c r="BX296" s="853"/>
      <c r="BY296" s="854" t="e">
        <f t="shared" si="28"/>
        <v>#DIV/0!</v>
      </c>
      <c r="BZ296" s="852"/>
      <c r="CA296" s="852"/>
      <c r="CB296" s="852"/>
      <c r="CC296" s="368"/>
      <c r="CD296" s="316"/>
      <c r="CE296" s="316"/>
      <c r="CF296" s="369"/>
      <c r="CG296" s="374"/>
      <c r="CH296" s="851"/>
      <c r="CI296" s="852"/>
      <c r="CJ296" s="852"/>
      <c r="CK296" s="853"/>
      <c r="CL296" s="851"/>
      <c r="CM296" s="852"/>
      <c r="CN296" s="852"/>
      <c r="CO296" s="853"/>
      <c r="CP296" s="854" t="e">
        <f t="shared" si="29"/>
        <v>#DIV/0!</v>
      </c>
      <c r="CQ296" s="852"/>
      <c r="CR296" s="852"/>
      <c r="CS296" s="852"/>
      <c r="CT296" s="368"/>
      <c r="CU296" s="316"/>
      <c r="CV296" s="316"/>
      <c r="CW296" s="369"/>
      <c r="CX296" s="374"/>
      <c r="CY296" s="328"/>
      <c r="CZ296" s="221"/>
      <c r="DA296" s="221"/>
      <c r="DB296" s="221"/>
      <c r="DC296" s="221"/>
      <c r="DD296" s="221"/>
      <c r="DE296" s="221"/>
      <c r="DF296" s="221"/>
      <c r="DG296" s="221"/>
      <c r="DH296" s="221"/>
      <c r="DI296" s="221"/>
      <c r="DJ296" s="221"/>
      <c r="DK296" s="221"/>
      <c r="DL296" s="221"/>
      <c r="DM296" s="221"/>
      <c r="DN296" s="257"/>
      <c r="DO296" s="374"/>
      <c r="DP296" s="851"/>
      <c r="DQ296" s="852"/>
      <c r="DR296" s="852"/>
      <c r="DS296" s="853"/>
      <c r="DT296" s="851"/>
      <c r="DU296" s="852"/>
      <c r="DV296" s="852"/>
      <c r="DW296" s="853"/>
      <c r="DX296" s="854" t="e">
        <f t="shared" si="30"/>
        <v>#DIV/0!</v>
      </c>
      <c r="DY296" s="852"/>
      <c r="DZ296" s="852"/>
      <c r="EA296" s="852"/>
      <c r="EB296" s="368"/>
      <c r="EC296" s="316"/>
      <c r="ED296" s="316"/>
      <c r="EE296" s="369"/>
      <c r="EF296" s="374"/>
      <c r="EG296" s="851"/>
      <c r="EH296" s="852"/>
      <c r="EI296" s="852"/>
      <c r="EJ296" s="853"/>
      <c r="EK296" s="851"/>
      <c r="EL296" s="852"/>
      <c r="EM296" s="852"/>
      <c r="EN296" s="853"/>
      <c r="EO296" s="854" t="e">
        <f t="shared" si="31"/>
        <v>#DIV/0!</v>
      </c>
      <c r="EP296" s="852"/>
      <c r="EQ296" s="852"/>
      <c r="ER296" s="852"/>
      <c r="ES296" s="368"/>
      <c r="ET296" s="316"/>
      <c r="EU296" s="316"/>
      <c r="EV296" s="369"/>
      <c r="EW296" s="374"/>
    </row>
    <row r="297" spans="1:153" s="124" customFormat="1" ht="12.75" customHeight="1" thickBot="1" x14ac:dyDescent="0.25">
      <c r="A297" s="328"/>
      <c r="B297" s="221"/>
      <c r="C297" s="221"/>
      <c r="D297" s="221"/>
      <c r="E297" s="221"/>
      <c r="F297" s="221"/>
      <c r="G297" s="221"/>
      <c r="H297" s="221"/>
      <c r="I297" s="221"/>
      <c r="J297" s="221"/>
      <c r="K297" s="221"/>
      <c r="L297" s="221"/>
      <c r="M297" s="221"/>
      <c r="N297" s="221"/>
      <c r="O297" s="221"/>
      <c r="P297" s="257"/>
      <c r="Q297" s="374"/>
      <c r="R297" s="851"/>
      <c r="S297" s="852"/>
      <c r="T297" s="852"/>
      <c r="U297" s="853"/>
      <c r="V297" s="851"/>
      <c r="W297" s="852"/>
      <c r="X297" s="852"/>
      <c r="Y297" s="853"/>
      <c r="Z297" s="854">
        <f t="shared" si="26"/>
        <v>0</v>
      </c>
      <c r="AA297" s="852"/>
      <c r="AB297" s="852"/>
      <c r="AC297" s="853"/>
      <c r="AD297" s="365"/>
      <c r="AE297" s="317"/>
      <c r="AF297" s="317"/>
      <c r="AG297" s="347"/>
      <c r="AH297" s="374"/>
      <c r="AI297" s="851"/>
      <c r="AJ297" s="852"/>
      <c r="AK297" s="852"/>
      <c r="AL297" s="853"/>
      <c r="AM297" s="851"/>
      <c r="AN297" s="852"/>
      <c r="AO297" s="852"/>
      <c r="AP297" s="853"/>
      <c r="AQ297" s="854">
        <f t="shared" si="27"/>
        <v>0</v>
      </c>
      <c r="AR297" s="852"/>
      <c r="AS297" s="852"/>
      <c r="AT297" s="853"/>
      <c r="AU297" s="365"/>
      <c r="AV297" s="317"/>
      <c r="AW297" s="317"/>
      <c r="AX297" s="347"/>
      <c r="AY297" s="374"/>
      <c r="AZ297" s="328"/>
      <c r="BA297" s="221"/>
      <c r="BB297" s="221"/>
      <c r="BC297" s="221"/>
      <c r="BD297" s="221"/>
      <c r="BE297" s="221"/>
      <c r="BF297" s="221"/>
      <c r="BG297" s="221"/>
      <c r="BH297" s="221"/>
      <c r="BI297" s="221"/>
      <c r="BJ297" s="221"/>
      <c r="BK297" s="221"/>
      <c r="BL297" s="221"/>
      <c r="BM297" s="221"/>
      <c r="BN297" s="221"/>
      <c r="BO297" s="257"/>
      <c r="BP297" s="374"/>
      <c r="BQ297" s="851"/>
      <c r="BR297" s="852"/>
      <c r="BS297" s="852"/>
      <c r="BT297" s="853"/>
      <c r="BU297" s="851"/>
      <c r="BV297" s="852"/>
      <c r="BW297" s="852"/>
      <c r="BX297" s="853"/>
      <c r="BY297" s="854" t="e">
        <f t="shared" si="28"/>
        <v>#DIV/0!</v>
      </c>
      <c r="BZ297" s="852"/>
      <c r="CA297" s="852"/>
      <c r="CB297" s="852"/>
      <c r="CC297" s="368"/>
      <c r="CD297" s="316"/>
      <c r="CE297" s="316"/>
      <c r="CF297" s="369"/>
      <c r="CG297" s="374"/>
      <c r="CH297" s="851"/>
      <c r="CI297" s="852"/>
      <c r="CJ297" s="852"/>
      <c r="CK297" s="853"/>
      <c r="CL297" s="851"/>
      <c r="CM297" s="852"/>
      <c r="CN297" s="852"/>
      <c r="CO297" s="853"/>
      <c r="CP297" s="854" t="e">
        <f t="shared" si="29"/>
        <v>#DIV/0!</v>
      </c>
      <c r="CQ297" s="852"/>
      <c r="CR297" s="852"/>
      <c r="CS297" s="852"/>
      <c r="CT297" s="368"/>
      <c r="CU297" s="316"/>
      <c r="CV297" s="316"/>
      <c r="CW297" s="369"/>
      <c r="CX297" s="374"/>
      <c r="CY297" s="328"/>
      <c r="CZ297" s="221"/>
      <c r="DA297" s="221"/>
      <c r="DB297" s="221"/>
      <c r="DC297" s="221"/>
      <c r="DD297" s="221"/>
      <c r="DE297" s="221"/>
      <c r="DF297" s="221"/>
      <c r="DG297" s="221"/>
      <c r="DH297" s="221"/>
      <c r="DI297" s="221"/>
      <c r="DJ297" s="221"/>
      <c r="DK297" s="221"/>
      <c r="DL297" s="221"/>
      <c r="DM297" s="221"/>
      <c r="DN297" s="257"/>
      <c r="DO297" s="374"/>
      <c r="DP297" s="851"/>
      <c r="DQ297" s="852"/>
      <c r="DR297" s="852"/>
      <c r="DS297" s="853"/>
      <c r="DT297" s="851"/>
      <c r="DU297" s="852"/>
      <c r="DV297" s="852"/>
      <c r="DW297" s="853"/>
      <c r="DX297" s="854" t="e">
        <f t="shared" si="30"/>
        <v>#DIV/0!</v>
      </c>
      <c r="DY297" s="852"/>
      <c r="DZ297" s="852"/>
      <c r="EA297" s="852"/>
      <c r="EB297" s="368"/>
      <c r="EC297" s="316"/>
      <c r="ED297" s="316"/>
      <c r="EE297" s="369"/>
      <c r="EF297" s="374"/>
      <c r="EG297" s="851"/>
      <c r="EH297" s="852"/>
      <c r="EI297" s="852"/>
      <c r="EJ297" s="853"/>
      <c r="EK297" s="851"/>
      <c r="EL297" s="852"/>
      <c r="EM297" s="852"/>
      <c r="EN297" s="853"/>
      <c r="EO297" s="854" t="e">
        <f t="shared" si="31"/>
        <v>#DIV/0!</v>
      </c>
      <c r="EP297" s="852"/>
      <c r="EQ297" s="852"/>
      <c r="ER297" s="852"/>
      <c r="ES297" s="368"/>
      <c r="ET297" s="316"/>
      <c r="EU297" s="316"/>
      <c r="EV297" s="369"/>
      <c r="EW297" s="374"/>
    </row>
    <row r="298" spans="1:153" s="124" customFormat="1" ht="12.75" customHeight="1" thickBot="1" x14ac:dyDescent="0.25">
      <c r="A298" s="328"/>
      <c r="B298" s="221"/>
      <c r="C298" s="221"/>
      <c r="D298" s="221"/>
      <c r="E298" s="221"/>
      <c r="F298" s="221"/>
      <c r="G298" s="221"/>
      <c r="H298" s="221"/>
      <c r="I298" s="221"/>
      <c r="J298" s="221"/>
      <c r="K298" s="221"/>
      <c r="L298" s="221"/>
      <c r="M298" s="221"/>
      <c r="N298" s="221"/>
      <c r="O298" s="221"/>
      <c r="P298" s="257"/>
      <c r="Q298" s="374"/>
      <c r="R298" s="851"/>
      <c r="S298" s="852"/>
      <c r="T298" s="852"/>
      <c r="U298" s="853"/>
      <c r="V298" s="851"/>
      <c r="W298" s="852"/>
      <c r="X298" s="852"/>
      <c r="Y298" s="853"/>
      <c r="Z298" s="854">
        <f t="shared" si="26"/>
        <v>0</v>
      </c>
      <c r="AA298" s="852"/>
      <c r="AB298" s="852"/>
      <c r="AC298" s="853"/>
      <c r="AD298" s="365"/>
      <c r="AE298" s="317"/>
      <c r="AF298" s="317"/>
      <c r="AG298" s="347"/>
      <c r="AH298" s="374"/>
      <c r="AI298" s="851"/>
      <c r="AJ298" s="852"/>
      <c r="AK298" s="852"/>
      <c r="AL298" s="853"/>
      <c r="AM298" s="851"/>
      <c r="AN298" s="852"/>
      <c r="AO298" s="852"/>
      <c r="AP298" s="853"/>
      <c r="AQ298" s="854">
        <f t="shared" si="27"/>
        <v>0</v>
      </c>
      <c r="AR298" s="852"/>
      <c r="AS298" s="852"/>
      <c r="AT298" s="853"/>
      <c r="AU298" s="365"/>
      <c r="AV298" s="317"/>
      <c r="AW298" s="317"/>
      <c r="AX298" s="347"/>
      <c r="AY298" s="374"/>
      <c r="AZ298" s="328"/>
      <c r="BA298" s="221"/>
      <c r="BB298" s="221"/>
      <c r="BC298" s="221"/>
      <c r="BD298" s="221"/>
      <c r="BE298" s="221"/>
      <c r="BF298" s="221"/>
      <c r="BG298" s="221"/>
      <c r="BH298" s="221"/>
      <c r="BI298" s="221"/>
      <c r="BJ298" s="221"/>
      <c r="BK298" s="221"/>
      <c r="BL298" s="221"/>
      <c r="BM298" s="221"/>
      <c r="BN298" s="221"/>
      <c r="BO298" s="257"/>
      <c r="BP298" s="374"/>
      <c r="BQ298" s="851"/>
      <c r="BR298" s="852"/>
      <c r="BS298" s="852"/>
      <c r="BT298" s="853"/>
      <c r="BU298" s="851"/>
      <c r="BV298" s="852"/>
      <c r="BW298" s="852"/>
      <c r="BX298" s="853"/>
      <c r="BY298" s="854" t="e">
        <f t="shared" si="28"/>
        <v>#DIV/0!</v>
      </c>
      <c r="BZ298" s="852"/>
      <c r="CA298" s="852"/>
      <c r="CB298" s="852"/>
      <c r="CC298" s="368"/>
      <c r="CD298" s="316"/>
      <c r="CE298" s="316"/>
      <c r="CF298" s="369"/>
      <c r="CG298" s="374"/>
      <c r="CH298" s="851"/>
      <c r="CI298" s="852"/>
      <c r="CJ298" s="852"/>
      <c r="CK298" s="853"/>
      <c r="CL298" s="851"/>
      <c r="CM298" s="852"/>
      <c r="CN298" s="852"/>
      <c r="CO298" s="853"/>
      <c r="CP298" s="854" t="e">
        <f t="shared" si="29"/>
        <v>#DIV/0!</v>
      </c>
      <c r="CQ298" s="852"/>
      <c r="CR298" s="852"/>
      <c r="CS298" s="852"/>
      <c r="CT298" s="368"/>
      <c r="CU298" s="316"/>
      <c r="CV298" s="316"/>
      <c r="CW298" s="369"/>
      <c r="CX298" s="374"/>
      <c r="CY298" s="328"/>
      <c r="CZ298" s="221"/>
      <c r="DA298" s="221"/>
      <c r="DB298" s="221"/>
      <c r="DC298" s="221"/>
      <c r="DD298" s="221"/>
      <c r="DE298" s="221"/>
      <c r="DF298" s="221"/>
      <c r="DG298" s="221"/>
      <c r="DH298" s="221"/>
      <c r="DI298" s="221"/>
      <c r="DJ298" s="221"/>
      <c r="DK298" s="221"/>
      <c r="DL298" s="221"/>
      <c r="DM298" s="221"/>
      <c r="DN298" s="257"/>
      <c r="DO298" s="374"/>
      <c r="DP298" s="851"/>
      <c r="DQ298" s="852"/>
      <c r="DR298" s="852"/>
      <c r="DS298" s="853"/>
      <c r="DT298" s="851"/>
      <c r="DU298" s="852"/>
      <c r="DV298" s="852"/>
      <c r="DW298" s="853"/>
      <c r="DX298" s="854" t="e">
        <f t="shared" si="30"/>
        <v>#DIV/0!</v>
      </c>
      <c r="DY298" s="852"/>
      <c r="DZ298" s="852"/>
      <c r="EA298" s="852"/>
      <c r="EB298" s="368"/>
      <c r="EC298" s="316"/>
      <c r="ED298" s="316"/>
      <c r="EE298" s="369"/>
      <c r="EF298" s="374"/>
      <c r="EG298" s="851"/>
      <c r="EH298" s="852"/>
      <c r="EI298" s="852"/>
      <c r="EJ298" s="853"/>
      <c r="EK298" s="851"/>
      <c r="EL298" s="852"/>
      <c r="EM298" s="852"/>
      <c r="EN298" s="853"/>
      <c r="EO298" s="854" t="e">
        <f t="shared" si="31"/>
        <v>#DIV/0!</v>
      </c>
      <c r="EP298" s="852"/>
      <c r="EQ298" s="852"/>
      <c r="ER298" s="852"/>
      <c r="ES298" s="368"/>
      <c r="ET298" s="316"/>
      <c r="EU298" s="316"/>
      <c r="EV298" s="369"/>
      <c r="EW298" s="374"/>
    </row>
    <row r="299" spans="1:153" s="124" customFormat="1" ht="12.75" customHeight="1" thickBot="1" x14ac:dyDescent="0.25">
      <c r="A299" s="328"/>
      <c r="B299" s="221"/>
      <c r="C299" s="221"/>
      <c r="D299" s="221"/>
      <c r="E299" s="221"/>
      <c r="F299" s="221"/>
      <c r="G299" s="221"/>
      <c r="H299" s="221"/>
      <c r="I299" s="221"/>
      <c r="J299" s="221"/>
      <c r="K299" s="221"/>
      <c r="L299" s="221"/>
      <c r="M299" s="221"/>
      <c r="N299" s="221"/>
      <c r="O299" s="221"/>
      <c r="P299" s="257"/>
      <c r="Q299" s="374"/>
      <c r="R299" s="851"/>
      <c r="S299" s="852"/>
      <c r="T299" s="852"/>
      <c r="U299" s="853"/>
      <c r="V299" s="851"/>
      <c r="W299" s="852"/>
      <c r="X299" s="852"/>
      <c r="Y299" s="853"/>
      <c r="Z299" s="854">
        <f t="shared" si="26"/>
        <v>0</v>
      </c>
      <c r="AA299" s="852"/>
      <c r="AB299" s="852"/>
      <c r="AC299" s="853"/>
      <c r="AD299" s="365"/>
      <c r="AE299" s="317"/>
      <c r="AF299" s="317"/>
      <c r="AG299" s="347"/>
      <c r="AH299" s="374"/>
      <c r="AI299" s="851"/>
      <c r="AJ299" s="852"/>
      <c r="AK299" s="852"/>
      <c r="AL299" s="853"/>
      <c r="AM299" s="851"/>
      <c r="AN299" s="852"/>
      <c r="AO299" s="852"/>
      <c r="AP299" s="853"/>
      <c r="AQ299" s="854">
        <f t="shared" si="27"/>
        <v>0</v>
      </c>
      <c r="AR299" s="852"/>
      <c r="AS299" s="852"/>
      <c r="AT299" s="853"/>
      <c r="AU299" s="365"/>
      <c r="AV299" s="317"/>
      <c r="AW299" s="317"/>
      <c r="AX299" s="347"/>
      <c r="AY299" s="374"/>
      <c r="AZ299" s="328"/>
      <c r="BA299" s="221"/>
      <c r="BB299" s="221"/>
      <c r="BC299" s="221"/>
      <c r="BD299" s="221"/>
      <c r="BE299" s="221"/>
      <c r="BF299" s="221"/>
      <c r="BG299" s="221"/>
      <c r="BH299" s="221"/>
      <c r="BI299" s="221"/>
      <c r="BJ299" s="221"/>
      <c r="BK299" s="221"/>
      <c r="BL299" s="221"/>
      <c r="BM299" s="221"/>
      <c r="BN299" s="221"/>
      <c r="BO299" s="257"/>
      <c r="BP299" s="374"/>
      <c r="BQ299" s="851"/>
      <c r="BR299" s="852"/>
      <c r="BS299" s="852"/>
      <c r="BT299" s="853"/>
      <c r="BU299" s="851"/>
      <c r="BV299" s="852"/>
      <c r="BW299" s="852"/>
      <c r="BX299" s="853"/>
      <c r="BY299" s="854" t="e">
        <f t="shared" si="28"/>
        <v>#DIV/0!</v>
      </c>
      <c r="BZ299" s="852"/>
      <c r="CA299" s="852"/>
      <c r="CB299" s="852"/>
      <c r="CC299" s="368"/>
      <c r="CD299" s="316"/>
      <c r="CE299" s="316"/>
      <c r="CF299" s="369"/>
      <c r="CG299" s="374"/>
      <c r="CH299" s="851"/>
      <c r="CI299" s="852"/>
      <c r="CJ299" s="852"/>
      <c r="CK299" s="853"/>
      <c r="CL299" s="851"/>
      <c r="CM299" s="852"/>
      <c r="CN299" s="852"/>
      <c r="CO299" s="853"/>
      <c r="CP299" s="854" t="e">
        <f t="shared" si="29"/>
        <v>#DIV/0!</v>
      </c>
      <c r="CQ299" s="852"/>
      <c r="CR299" s="852"/>
      <c r="CS299" s="852"/>
      <c r="CT299" s="368"/>
      <c r="CU299" s="316"/>
      <c r="CV299" s="316"/>
      <c r="CW299" s="369"/>
      <c r="CX299" s="374"/>
      <c r="CY299" s="328"/>
      <c r="CZ299" s="221"/>
      <c r="DA299" s="221"/>
      <c r="DB299" s="221"/>
      <c r="DC299" s="221"/>
      <c r="DD299" s="221"/>
      <c r="DE299" s="221"/>
      <c r="DF299" s="221"/>
      <c r="DG299" s="221"/>
      <c r="DH299" s="221"/>
      <c r="DI299" s="221"/>
      <c r="DJ299" s="221"/>
      <c r="DK299" s="221"/>
      <c r="DL299" s="221"/>
      <c r="DM299" s="221"/>
      <c r="DN299" s="257"/>
      <c r="DO299" s="374"/>
      <c r="DP299" s="851"/>
      <c r="DQ299" s="852"/>
      <c r="DR299" s="852"/>
      <c r="DS299" s="853"/>
      <c r="DT299" s="851"/>
      <c r="DU299" s="852"/>
      <c r="DV299" s="852"/>
      <c r="DW299" s="853"/>
      <c r="DX299" s="854" t="e">
        <f t="shared" si="30"/>
        <v>#DIV/0!</v>
      </c>
      <c r="DY299" s="852"/>
      <c r="DZ299" s="852"/>
      <c r="EA299" s="852"/>
      <c r="EB299" s="368"/>
      <c r="EC299" s="316"/>
      <c r="ED299" s="316"/>
      <c r="EE299" s="369"/>
      <c r="EF299" s="374"/>
      <c r="EG299" s="851"/>
      <c r="EH299" s="852"/>
      <c r="EI299" s="852"/>
      <c r="EJ299" s="853"/>
      <c r="EK299" s="851"/>
      <c r="EL299" s="852"/>
      <c r="EM299" s="852"/>
      <c r="EN299" s="853"/>
      <c r="EO299" s="854" t="e">
        <f t="shared" si="31"/>
        <v>#DIV/0!</v>
      </c>
      <c r="EP299" s="852"/>
      <c r="EQ299" s="852"/>
      <c r="ER299" s="852"/>
      <c r="ES299" s="368"/>
      <c r="ET299" s="316"/>
      <c r="EU299" s="316"/>
      <c r="EV299" s="369"/>
      <c r="EW299" s="374"/>
    </row>
    <row r="300" spans="1:153" s="124" customFormat="1" ht="12.75" customHeight="1" thickBot="1" x14ac:dyDescent="0.25">
      <c r="A300" s="328"/>
      <c r="B300" s="221"/>
      <c r="C300" s="221"/>
      <c r="D300" s="221"/>
      <c r="E300" s="221"/>
      <c r="F300" s="221"/>
      <c r="G300" s="221"/>
      <c r="H300" s="221"/>
      <c r="I300" s="221"/>
      <c r="J300" s="221"/>
      <c r="K300" s="221"/>
      <c r="L300" s="221"/>
      <c r="M300" s="221"/>
      <c r="N300" s="221"/>
      <c r="O300" s="221"/>
      <c r="P300" s="257"/>
      <c r="Q300" s="374"/>
      <c r="R300" s="851"/>
      <c r="S300" s="852"/>
      <c r="T300" s="852"/>
      <c r="U300" s="853"/>
      <c r="V300" s="851"/>
      <c r="W300" s="852"/>
      <c r="X300" s="852"/>
      <c r="Y300" s="853"/>
      <c r="Z300" s="854">
        <f t="shared" si="26"/>
        <v>0</v>
      </c>
      <c r="AA300" s="852"/>
      <c r="AB300" s="852"/>
      <c r="AC300" s="853"/>
      <c r="AD300" s="365"/>
      <c r="AE300" s="317"/>
      <c r="AF300" s="317"/>
      <c r="AG300" s="347"/>
      <c r="AH300" s="374"/>
      <c r="AI300" s="851"/>
      <c r="AJ300" s="852"/>
      <c r="AK300" s="852"/>
      <c r="AL300" s="853"/>
      <c r="AM300" s="851"/>
      <c r="AN300" s="852"/>
      <c r="AO300" s="852"/>
      <c r="AP300" s="853"/>
      <c r="AQ300" s="854">
        <f t="shared" si="27"/>
        <v>0</v>
      </c>
      <c r="AR300" s="852"/>
      <c r="AS300" s="852"/>
      <c r="AT300" s="853"/>
      <c r="AU300" s="365"/>
      <c r="AV300" s="317"/>
      <c r="AW300" s="317"/>
      <c r="AX300" s="347"/>
      <c r="AY300" s="374"/>
      <c r="AZ300" s="328"/>
      <c r="BA300" s="221"/>
      <c r="BB300" s="221"/>
      <c r="BC300" s="221"/>
      <c r="BD300" s="221"/>
      <c r="BE300" s="221"/>
      <c r="BF300" s="221"/>
      <c r="BG300" s="221"/>
      <c r="BH300" s="221"/>
      <c r="BI300" s="221"/>
      <c r="BJ300" s="221"/>
      <c r="BK300" s="221"/>
      <c r="BL300" s="221"/>
      <c r="BM300" s="221"/>
      <c r="BN300" s="221"/>
      <c r="BO300" s="257"/>
      <c r="BP300" s="374"/>
      <c r="BQ300" s="851"/>
      <c r="BR300" s="852"/>
      <c r="BS300" s="852"/>
      <c r="BT300" s="853"/>
      <c r="BU300" s="851"/>
      <c r="BV300" s="852"/>
      <c r="BW300" s="852"/>
      <c r="BX300" s="853"/>
      <c r="BY300" s="854" t="e">
        <f t="shared" si="28"/>
        <v>#DIV/0!</v>
      </c>
      <c r="BZ300" s="852"/>
      <c r="CA300" s="852"/>
      <c r="CB300" s="852"/>
      <c r="CC300" s="368"/>
      <c r="CD300" s="316"/>
      <c r="CE300" s="316"/>
      <c r="CF300" s="369"/>
      <c r="CG300" s="374"/>
      <c r="CH300" s="851"/>
      <c r="CI300" s="852"/>
      <c r="CJ300" s="852"/>
      <c r="CK300" s="853"/>
      <c r="CL300" s="851"/>
      <c r="CM300" s="852"/>
      <c r="CN300" s="852"/>
      <c r="CO300" s="853"/>
      <c r="CP300" s="854" t="e">
        <f t="shared" si="29"/>
        <v>#DIV/0!</v>
      </c>
      <c r="CQ300" s="852"/>
      <c r="CR300" s="852"/>
      <c r="CS300" s="852"/>
      <c r="CT300" s="368"/>
      <c r="CU300" s="316"/>
      <c r="CV300" s="316"/>
      <c r="CW300" s="369"/>
      <c r="CX300" s="374"/>
      <c r="CY300" s="328"/>
      <c r="CZ300" s="221"/>
      <c r="DA300" s="221"/>
      <c r="DB300" s="221"/>
      <c r="DC300" s="221"/>
      <c r="DD300" s="221"/>
      <c r="DE300" s="221"/>
      <c r="DF300" s="221"/>
      <c r="DG300" s="221"/>
      <c r="DH300" s="221"/>
      <c r="DI300" s="221"/>
      <c r="DJ300" s="221"/>
      <c r="DK300" s="221"/>
      <c r="DL300" s="221"/>
      <c r="DM300" s="221"/>
      <c r="DN300" s="257"/>
      <c r="DO300" s="374"/>
      <c r="DP300" s="851"/>
      <c r="DQ300" s="852"/>
      <c r="DR300" s="852"/>
      <c r="DS300" s="853"/>
      <c r="DT300" s="851"/>
      <c r="DU300" s="852"/>
      <c r="DV300" s="852"/>
      <c r="DW300" s="853"/>
      <c r="DX300" s="854" t="e">
        <f t="shared" si="30"/>
        <v>#DIV/0!</v>
      </c>
      <c r="DY300" s="852"/>
      <c r="DZ300" s="852"/>
      <c r="EA300" s="852"/>
      <c r="EB300" s="368"/>
      <c r="EC300" s="316"/>
      <c r="ED300" s="316"/>
      <c r="EE300" s="369"/>
      <c r="EF300" s="374"/>
      <c r="EG300" s="851"/>
      <c r="EH300" s="852"/>
      <c r="EI300" s="852"/>
      <c r="EJ300" s="853"/>
      <c r="EK300" s="851"/>
      <c r="EL300" s="852"/>
      <c r="EM300" s="852"/>
      <c r="EN300" s="853"/>
      <c r="EO300" s="854" t="e">
        <f t="shared" si="31"/>
        <v>#DIV/0!</v>
      </c>
      <c r="EP300" s="852"/>
      <c r="EQ300" s="852"/>
      <c r="ER300" s="852"/>
      <c r="ES300" s="368"/>
      <c r="ET300" s="316"/>
      <c r="EU300" s="316"/>
      <c r="EV300" s="369"/>
      <c r="EW300" s="374"/>
    </row>
    <row r="301" spans="1:153" s="124" customFormat="1" ht="12.75" customHeight="1" thickBot="1" x14ac:dyDescent="0.25">
      <c r="A301" s="328"/>
      <c r="B301" s="221"/>
      <c r="C301" s="221"/>
      <c r="D301" s="221"/>
      <c r="E301" s="221"/>
      <c r="F301" s="221"/>
      <c r="G301" s="221"/>
      <c r="H301" s="221"/>
      <c r="I301" s="221"/>
      <c r="J301" s="221"/>
      <c r="K301" s="221"/>
      <c r="L301" s="221"/>
      <c r="M301" s="221"/>
      <c r="N301" s="221"/>
      <c r="O301" s="221"/>
      <c r="P301" s="257"/>
      <c r="Q301" s="374"/>
      <c r="R301" s="851"/>
      <c r="S301" s="852"/>
      <c r="T301" s="852"/>
      <c r="U301" s="853"/>
      <c r="V301" s="851"/>
      <c r="W301" s="852"/>
      <c r="X301" s="852"/>
      <c r="Y301" s="853"/>
      <c r="Z301" s="854">
        <f t="shared" si="26"/>
        <v>0</v>
      </c>
      <c r="AA301" s="852"/>
      <c r="AB301" s="852"/>
      <c r="AC301" s="853"/>
      <c r="AD301" s="365"/>
      <c r="AE301" s="317"/>
      <c r="AF301" s="317"/>
      <c r="AG301" s="347"/>
      <c r="AH301" s="374"/>
      <c r="AI301" s="851"/>
      <c r="AJ301" s="852"/>
      <c r="AK301" s="852"/>
      <c r="AL301" s="853"/>
      <c r="AM301" s="851"/>
      <c r="AN301" s="852"/>
      <c r="AO301" s="852"/>
      <c r="AP301" s="853"/>
      <c r="AQ301" s="854">
        <f t="shared" si="27"/>
        <v>0</v>
      </c>
      <c r="AR301" s="852"/>
      <c r="AS301" s="852"/>
      <c r="AT301" s="853"/>
      <c r="AU301" s="365"/>
      <c r="AV301" s="317"/>
      <c r="AW301" s="317"/>
      <c r="AX301" s="347"/>
      <c r="AY301" s="374"/>
      <c r="AZ301" s="328"/>
      <c r="BA301" s="221"/>
      <c r="BB301" s="221"/>
      <c r="BC301" s="221"/>
      <c r="BD301" s="221"/>
      <c r="BE301" s="221"/>
      <c r="BF301" s="221"/>
      <c r="BG301" s="221"/>
      <c r="BH301" s="221"/>
      <c r="BI301" s="221"/>
      <c r="BJ301" s="221"/>
      <c r="BK301" s="221"/>
      <c r="BL301" s="221"/>
      <c r="BM301" s="221"/>
      <c r="BN301" s="221"/>
      <c r="BO301" s="257"/>
      <c r="BP301" s="374"/>
      <c r="BQ301" s="851"/>
      <c r="BR301" s="852"/>
      <c r="BS301" s="852"/>
      <c r="BT301" s="853"/>
      <c r="BU301" s="851"/>
      <c r="BV301" s="852"/>
      <c r="BW301" s="852"/>
      <c r="BX301" s="853"/>
      <c r="BY301" s="854" t="e">
        <f t="shared" si="28"/>
        <v>#DIV/0!</v>
      </c>
      <c r="BZ301" s="852"/>
      <c r="CA301" s="852"/>
      <c r="CB301" s="852"/>
      <c r="CC301" s="368"/>
      <c r="CD301" s="316"/>
      <c r="CE301" s="316"/>
      <c r="CF301" s="369"/>
      <c r="CG301" s="374"/>
      <c r="CH301" s="851"/>
      <c r="CI301" s="852"/>
      <c r="CJ301" s="852"/>
      <c r="CK301" s="853"/>
      <c r="CL301" s="851"/>
      <c r="CM301" s="852"/>
      <c r="CN301" s="852"/>
      <c r="CO301" s="853"/>
      <c r="CP301" s="854" t="e">
        <f t="shared" si="29"/>
        <v>#DIV/0!</v>
      </c>
      <c r="CQ301" s="852"/>
      <c r="CR301" s="852"/>
      <c r="CS301" s="852"/>
      <c r="CT301" s="368"/>
      <c r="CU301" s="316"/>
      <c r="CV301" s="316"/>
      <c r="CW301" s="369"/>
      <c r="CX301" s="374"/>
      <c r="CY301" s="328"/>
      <c r="CZ301" s="221"/>
      <c r="DA301" s="221"/>
      <c r="DB301" s="221"/>
      <c r="DC301" s="221"/>
      <c r="DD301" s="221"/>
      <c r="DE301" s="221"/>
      <c r="DF301" s="221"/>
      <c r="DG301" s="221"/>
      <c r="DH301" s="221"/>
      <c r="DI301" s="221"/>
      <c r="DJ301" s="221"/>
      <c r="DK301" s="221"/>
      <c r="DL301" s="221"/>
      <c r="DM301" s="221"/>
      <c r="DN301" s="257"/>
      <c r="DO301" s="374"/>
      <c r="DP301" s="851"/>
      <c r="DQ301" s="852"/>
      <c r="DR301" s="852"/>
      <c r="DS301" s="853"/>
      <c r="DT301" s="851"/>
      <c r="DU301" s="852"/>
      <c r="DV301" s="852"/>
      <c r="DW301" s="853"/>
      <c r="DX301" s="854" t="e">
        <f t="shared" si="30"/>
        <v>#DIV/0!</v>
      </c>
      <c r="DY301" s="852"/>
      <c r="DZ301" s="852"/>
      <c r="EA301" s="852"/>
      <c r="EB301" s="368"/>
      <c r="EC301" s="316"/>
      <c r="ED301" s="316"/>
      <c r="EE301" s="369"/>
      <c r="EF301" s="374"/>
      <c r="EG301" s="851"/>
      <c r="EH301" s="852"/>
      <c r="EI301" s="852"/>
      <c r="EJ301" s="853"/>
      <c r="EK301" s="851"/>
      <c r="EL301" s="852"/>
      <c r="EM301" s="852"/>
      <c r="EN301" s="853"/>
      <c r="EO301" s="854" t="e">
        <f t="shared" si="31"/>
        <v>#DIV/0!</v>
      </c>
      <c r="EP301" s="852"/>
      <c r="EQ301" s="852"/>
      <c r="ER301" s="852"/>
      <c r="ES301" s="368"/>
      <c r="ET301" s="316"/>
      <c r="EU301" s="316"/>
      <c r="EV301" s="369"/>
      <c r="EW301" s="374"/>
    </row>
    <row r="302" spans="1:153" s="124" customFormat="1" ht="12.75" customHeight="1" thickBot="1" x14ac:dyDescent="0.25">
      <c r="A302" s="328"/>
      <c r="B302" s="221"/>
      <c r="C302" s="221"/>
      <c r="D302" s="221"/>
      <c r="E302" s="221"/>
      <c r="F302" s="221"/>
      <c r="G302" s="221"/>
      <c r="H302" s="221"/>
      <c r="I302" s="221"/>
      <c r="J302" s="221"/>
      <c r="K302" s="221"/>
      <c r="L302" s="221"/>
      <c r="M302" s="221"/>
      <c r="N302" s="221"/>
      <c r="O302" s="221"/>
      <c r="P302" s="257"/>
      <c r="Q302" s="374"/>
      <c r="R302" s="851"/>
      <c r="S302" s="852"/>
      <c r="T302" s="852"/>
      <c r="U302" s="853"/>
      <c r="V302" s="851"/>
      <c r="W302" s="852"/>
      <c r="X302" s="852"/>
      <c r="Y302" s="853"/>
      <c r="Z302" s="854">
        <f t="shared" si="26"/>
        <v>0</v>
      </c>
      <c r="AA302" s="852"/>
      <c r="AB302" s="852"/>
      <c r="AC302" s="853"/>
      <c r="AD302" s="365"/>
      <c r="AE302" s="317"/>
      <c r="AF302" s="317"/>
      <c r="AG302" s="347"/>
      <c r="AH302" s="374"/>
      <c r="AI302" s="851"/>
      <c r="AJ302" s="852"/>
      <c r="AK302" s="852"/>
      <c r="AL302" s="853"/>
      <c r="AM302" s="851"/>
      <c r="AN302" s="852"/>
      <c r="AO302" s="852"/>
      <c r="AP302" s="853"/>
      <c r="AQ302" s="854">
        <f t="shared" si="27"/>
        <v>0</v>
      </c>
      <c r="AR302" s="852"/>
      <c r="AS302" s="852"/>
      <c r="AT302" s="853"/>
      <c r="AU302" s="365"/>
      <c r="AV302" s="317"/>
      <c r="AW302" s="317"/>
      <c r="AX302" s="347"/>
      <c r="AY302" s="374"/>
      <c r="AZ302" s="328"/>
      <c r="BA302" s="221"/>
      <c r="BB302" s="221"/>
      <c r="BC302" s="221"/>
      <c r="BD302" s="221"/>
      <c r="BE302" s="221"/>
      <c r="BF302" s="221"/>
      <c r="BG302" s="221"/>
      <c r="BH302" s="221"/>
      <c r="BI302" s="221"/>
      <c r="BJ302" s="221"/>
      <c r="BK302" s="221"/>
      <c r="BL302" s="221"/>
      <c r="BM302" s="221"/>
      <c r="BN302" s="221"/>
      <c r="BO302" s="257"/>
      <c r="BP302" s="374"/>
      <c r="BQ302" s="851"/>
      <c r="BR302" s="852"/>
      <c r="BS302" s="852"/>
      <c r="BT302" s="853"/>
      <c r="BU302" s="851"/>
      <c r="BV302" s="852"/>
      <c r="BW302" s="852"/>
      <c r="BX302" s="853"/>
      <c r="BY302" s="854" t="e">
        <f t="shared" si="28"/>
        <v>#DIV/0!</v>
      </c>
      <c r="BZ302" s="852"/>
      <c r="CA302" s="852"/>
      <c r="CB302" s="852"/>
      <c r="CC302" s="368"/>
      <c r="CD302" s="316"/>
      <c r="CE302" s="316"/>
      <c r="CF302" s="369"/>
      <c r="CG302" s="374"/>
      <c r="CH302" s="851"/>
      <c r="CI302" s="852"/>
      <c r="CJ302" s="852"/>
      <c r="CK302" s="853"/>
      <c r="CL302" s="851"/>
      <c r="CM302" s="852"/>
      <c r="CN302" s="852"/>
      <c r="CO302" s="853"/>
      <c r="CP302" s="854" t="e">
        <f t="shared" si="29"/>
        <v>#DIV/0!</v>
      </c>
      <c r="CQ302" s="852"/>
      <c r="CR302" s="852"/>
      <c r="CS302" s="852"/>
      <c r="CT302" s="368"/>
      <c r="CU302" s="316"/>
      <c r="CV302" s="316"/>
      <c r="CW302" s="369"/>
      <c r="CX302" s="374"/>
      <c r="CY302" s="328"/>
      <c r="CZ302" s="221"/>
      <c r="DA302" s="221"/>
      <c r="DB302" s="221"/>
      <c r="DC302" s="221"/>
      <c r="DD302" s="221"/>
      <c r="DE302" s="221"/>
      <c r="DF302" s="221"/>
      <c r="DG302" s="221"/>
      <c r="DH302" s="221"/>
      <c r="DI302" s="221"/>
      <c r="DJ302" s="221"/>
      <c r="DK302" s="221"/>
      <c r="DL302" s="221"/>
      <c r="DM302" s="221"/>
      <c r="DN302" s="257"/>
      <c r="DO302" s="374"/>
      <c r="DP302" s="851"/>
      <c r="DQ302" s="852"/>
      <c r="DR302" s="852"/>
      <c r="DS302" s="853"/>
      <c r="DT302" s="851"/>
      <c r="DU302" s="852"/>
      <c r="DV302" s="852"/>
      <c r="DW302" s="853"/>
      <c r="DX302" s="854" t="e">
        <f t="shared" si="30"/>
        <v>#DIV/0!</v>
      </c>
      <c r="DY302" s="852"/>
      <c r="DZ302" s="852"/>
      <c r="EA302" s="852"/>
      <c r="EB302" s="368"/>
      <c r="EC302" s="316"/>
      <c r="ED302" s="316"/>
      <c r="EE302" s="369"/>
      <c r="EF302" s="374"/>
      <c r="EG302" s="851"/>
      <c r="EH302" s="852"/>
      <c r="EI302" s="852"/>
      <c r="EJ302" s="853"/>
      <c r="EK302" s="851"/>
      <c r="EL302" s="852"/>
      <c r="EM302" s="852"/>
      <c r="EN302" s="853"/>
      <c r="EO302" s="854" t="e">
        <f t="shared" si="31"/>
        <v>#DIV/0!</v>
      </c>
      <c r="EP302" s="852"/>
      <c r="EQ302" s="852"/>
      <c r="ER302" s="852"/>
      <c r="ES302" s="368"/>
      <c r="ET302" s="316"/>
      <c r="EU302" s="316"/>
      <c r="EV302" s="369"/>
      <c r="EW302" s="374"/>
    </row>
    <row r="303" spans="1:153" s="124" customFormat="1" ht="12.75" customHeight="1" thickBot="1" x14ac:dyDescent="0.25">
      <c r="A303" s="328"/>
      <c r="B303" s="221"/>
      <c r="C303" s="221"/>
      <c r="D303" s="221"/>
      <c r="E303" s="221"/>
      <c r="F303" s="221"/>
      <c r="G303" s="221"/>
      <c r="H303" s="221"/>
      <c r="I303" s="221"/>
      <c r="J303" s="221"/>
      <c r="K303" s="221"/>
      <c r="L303" s="221"/>
      <c r="M303" s="221"/>
      <c r="N303" s="221"/>
      <c r="O303" s="221"/>
      <c r="P303" s="257"/>
      <c r="Q303" s="374"/>
      <c r="R303" s="851"/>
      <c r="S303" s="852"/>
      <c r="T303" s="852"/>
      <c r="U303" s="853"/>
      <c r="V303" s="851"/>
      <c r="W303" s="852"/>
      <c r="X303" s="852"/>
      <c r="Y303" s="853"/>
      <c r="Z303" s="854">
        <f t="shared" si="26"/>
        <v>0</v>
      </c>
      <c r="AA303" s="852"/>
      <c r="AB303" s="852"/>
      <c r="AC303" s="853"/>
      <c r="AD303" s="365"/>
      <c r="AE303" s="317"/>
      <c r="AF303" s="317"/>
      <c r="AG303" s="347"/>
      <c r="AH303" s="374"/>
      <c r="AI303" s="851"/>
      <c r="AJ303" s="852"/>
      <c r="AK303" s="852"/>
      <c r="AL303" s="853"/>
      <c r="AM303" s="851"/>
      <c r="AN303" s="852"/>
      <c r="AO303" s="852"/>
      <c r="AP303" s="853"/>
      <c r="AQ303" s="854">
        <f t="shared" si="27"/>
        <v>0</v>
      </c>
      <c r="AR303" s="852"/>
      <c r="AS303" s="852"/>
      <c r="AT303" s="853"/>
      <c r="AU303" s="365"/>
      <c r="AV303" s="317"/>
      <c r="AW303" s="317"/>
      <c r="AX303" s="347"/>
      <c r="AY303" s="374"/>
      <c r="AZ303" s="328"/>
      <c r="BA303" s="221"/>
      <c r="BB303" s="221"/>
      <c r="BC303" s="221"/>
      <c r="BD303" s="221"/>
      <c r="BE303" s="221"/>
      <c r="BF303" s="221"/>
      <c r="BG303" s="221"/>
      <c r="BH303" s="221"/>
      <c r="BI303" s="221"/>
      <c r="BJ303" s="221"/>
      <c r="BK303" s="221"/>
      <c r="BL303" s="221"/>
      <c r="BM303" s="221"/>
      <c r="BN303" s="221"/>
      <c r="BO303" s="257"/>
      <c r="BP303" s="374"/>
      <c r="BQ303" s="851"/>
      <c r="BR303" s="852"/>
      <c r="BS303" s="852"/>
      <c r="BT303" s="853"/>
      <c r="BU303" s="851"/>
      <c r="BV303" s="852"/>
      <c r="BW303" s="852"/>
      <c r="BX303" s="853"/>
      <c r="BY303" s="854" t="e">
        <f t="shared" si="28"/>
        <v>#DIV/0!</v>
      </c>
      <c r="BZ303" s="852"/>
      <c r="CA303" s="852"/>
      <c r="CB303" s="852"/>
      <c r="CC303" s="368"/>
      <c r="CD303" s="316"/>
      <c r="CE303" s="316"/>
      <c r="CF303" s="369"/>
      <c r="CG303" s="374"/>
      <c r="CH303" s="851"/>
      <c r="CI303" s="852"/>
      <c r="CJ303" s="852"/>
      <c r="CK303" s="853"/>
      <c r="CL303" s="851"/>
      <c r="CM303" s="852"/>
      <c r="CN303" s="852"/>
      <c r="CO303" s="853"/>
      <c r="CP303" s="854" t="e">
        <f t="shared" si="29"/>
        <v>#DIV/0!</v>
      </c>
      <c r="CQ303" s="852"/>
      <c r="CR303" s="852"/>
      <c r="CS303" s="852"/>
      <c r="CT303" s="368"/>
      <c r="CU303" s="316"/>
      <c r="CV303" s="316"/>
      <c r="CW303" s="369"/>
      <c r="CX303" s="374"/>
      <c r="CY303" s="328"/>
      <c r="CZ303" s="221"/>
      <c r="DA303" s="221"/>
      <c r="DB303" s="221"/>
      <c r="DC303" s="221"/>
      <c r="DD303" s="221"/>
      <c r="DE303" s="221"/>
      <c r="DF303" s="221"/>
      <c r="DG303" s="221"/>
      <c r="DH303" s="221"/>
      <c r="DI303" s="221"/>
      <c r="DJ303" s="221"/>
      <c r="DK303" s="221"/>
      <c r="DL303" s="221"/>
      <c r="DM303" s="221"/>
      <c r="DN303" s="257"/>
      <c r="DO303" s="374"/>
      <c r="DP303" s="851"/>
      <c r="DQ303" s="852"/>
      <c r="DR303" s="852"/>
      <c r="DS303" s="853"/>
      <c r="DT303" s="851"/>
      <c r="DU303" s="852"/>
      <c r="DV303" s="852"/>
      <c r="DW303" s="853"/>
      <c r="DX303" s="854" t="e">
        <f t="shared" si="30"/>
        <v>#DIV/0!</v>
      </c>
      <c r="DY303" s="852"/>
      <c r="DZ303" s="852"/>
      <c r="EA303" s="852"/>
      <c r="EB303" s="368"/>
      <c r="EC303" s="316"/>
      <c r="ED303" s="316"/>
      <c r="EE303" s="369"/>
      <c r="EF303" s="374"/>
      <c r="EG303" s="851"/>
      <c r="EH303" s="852"/>
      <c r="EI303" s="852"/>
      <c r="EJ303" s="853"/>
      <c r="EK303" s="851"/>
      <c r="EL303" s="852"/>
      <c r="EM303" s="852"/>
      <c r="EN303" s="853"/>
      <c r="EO303" s="854" t="e">
        <f t="shared" si="31"/>
        <v>#DIV/0!</v>
      </c>
      <c r="EP303" s="852"/>
      <c r="EQ303" s="852"/>
      <c r="ER303" s="852"/>
      <c r="ES303" s="368"/>
      <c r="ET303" s="316"/>
      <c r="EU303" s="316"/>
      <c r="EV303" s="369"/>
      <c r="EW303" s="374"/>
    </row>
    <row r="304" spans="1:153" s="124" customFormat="1" ht="12.75" customHeight="1" thickBot="1" x14ac:dyDescent="0.25">
      <c r="A304" s="328"/>
      <c r="B304" s="221"/>
      <c r="C304" s="221"/>
      <c r="D304" s="221"/>
      <c r="E304" s="221"/>
      <c r="F304" s="221"/>
      <c r="G304" s="221"/>
      <c r="H304" s="221"/>
      <c r="I304" s="221"/>
      <c r="J304" s="221"/>
      <c r="K304" s="221"/>
      <c r="L304" s="221"/>
      <c r="M304" s="221"/>
      <c r="N304" s="221"/>
      <c r="O304" s="221"/>
      <c r="P304" s="257"/>
      <c r="Q304" s="374"/>
      <c r="R304" s="851"/>
      <c r="S304" s="852"/>
      <c r="T304" s="852"/>
      <c r="U304" s="853"/>
      <c r="V304" s="851"/>
      <c r="W304" s="852"/>
      <c r="X304" s="852"/>
      <c r="Y304" s="853"/>
      <c r="Z304" s="854">
        <f t="shared" si="26"/>
        <v>0</v>
      </c>
      <c r="AA304" s="852"/>
      <c r="AB304" s="852"/>
      <c r="AC304" s="853"/>
      <c r="AD304" s="365"/>
      <c r="AE304" s="317"/>
      <c r="AF304" s="317"/>
      <c r="AG304" s="347"/>
      <c r="AH304" s="374"/>
      <c r="AI304" s="851"/>
      <c r="AJ304" s="852"/>
      <c r="AK304" s="852"/>
      <c r="AL304" s="853"/>
      <c r="AM304" s="851"/>
      <c r="AN304" s="852"/>
      <c r="AO304" s="852"/>
      <c r="AP304" s="853"/>
      <c r="AQ304" s="854">
        <f t="shared" si="27"/>
        <v>0</v>
      </c>
      <c r="AR304" s="852"/>
      <c r="AS304" s="852"/>
      <c r="AT304" s="853"/>
      <c r="AU304" s="365"/>
      <c r="AV304" s="317"/>
      <c r="AW304" s="317"/>
      <c r="AX304" s="347"/>
      <c r="AY304" s="374"/>
      <c r="AZ304" s="328"/>
      <c r="BA304" s="221"/>
      <c r="BB304" s="221"/>
      <c r="BC304" s="221"/>
      <c r="BD304" s="221"/>
      <c r="BE304" s="221"/>
      <c r="BF304" s="221"/>
      <c r="BG304" s="221"/>
      <c r="BH304" s="221"/>
      <c r="BI304" s="221"/>
      <c r="BJ304" s="221"/>
      <c r="BK304" s="221"/>
      <c r="BL304" s="221"/>
      <c r="BM304" s="221"/>
      <c r="BN304" s="221"/>
      <c r="BO304" s="257"/>
      <c r="BP304" s="374"/>
      <c r="BQ304" s="851"/>
      <c r="BR304" s="852"/>
      <c r="BS304" s="852"/>
      <c r="BT304" s="853"/>
      <c r="BU304" s="851"/>
      <c r="BV304" s="852"/>
      <c r="BW304" s="852"/>
      <c r="BX304" s="853"/>
      <c r="BY304" s="854" t="e">
        <f t="shared" si="28"/>
        <v>#DIV/0!</v>
      </c>
      <c r="BZ304" s="852"/>
      <c r="CA304" s="852"/>
      <c r="CB304" s="852"/>
      <c r="CC304" s="368"/>
      <c r="CD304" s="316"/>
      <c r="CE304" s="316"/>
      <c r="CF304" s="369"/>
      <c r="CG304" s="374"/>
      <c r="CH304" s="851"/>
      <c r="CI304" s="852"/>
      <c r="CJ304" s="852"/>
      <c r="CK304" s="853"/>
      <c r="CL304" s="851"/>
      <c r="CM304" s="852"/>
      <c r="CN304" s="852"/>
      <c r="CO304" s="853"/>
      <c r="CP304" s="854" t="e">
        <f t="shared" si="29"/>
        <v>#DIV/0!</v>
      </c>
      <c r="CQ304" s="852"/>
      <c r="CR304" s="852"/>
      <c r="CS304" s="852"/>
      <c r="CT304" s="368"/>
      <c r="CU304" s="316"/>
      <c r="CV304" s="316"/>
      <c r="CW304" s="369"/>
      <c r="CX304" s="374"/>
      <c r="CY304" s="328"/>
      <c r="CZ304" s="221"/>
      <c r="DA304" s="221"/>
      <c r="DB304" s="221"/>
      <c r="DC304" s="221"/>
      <c r="DD304" s="221"/>
      <c r="DE304" s="221"/>
      <c r="DF304" s="221"/>
      <c r="DG304" s="221"/>
      <c r="DH304" s="221"/>
      <c r="DI304" s="221"/>
      <c r="DJ304" s="221"/>
      <c r="DK304" s="221"/>
      <c r="DL304" s="221"/>
      <c r="DM304" s="221"/>
      <c r="DN304" s="257"/>
      <c r="DO304" s="374"/>
      <c r="DP304" s="851"/>
      <c r="DQ304" s="852"/>
      <c r="DR304" s="852"/>
      <c r="DS304" s="853"/>
      <c r="DT304" s="851"/>
      <c r="DU304" s="852"/>
      <c r="DV304" s="852"/>
      <c r="DW304" s="853"/>
      <c r="DX304" s="854" t="e">
        <f t="shared" si="30"/>
        <v>#DIV/0!</v>
      </c>
      <c r="DY304" s="852"/>
      <c r="DZ304" s="852"/>
      <c r="EA304" s="852"/>
      <c r="EB304" s="368"/>
      <c r="EC304" s="316"/>
      <c r="ED304" s="316"/>
      <c r="EE304" s="369"/>
      <c r="EF304" s="374"/>
      <c r="EG304" s="851"/>
      <c r="EH304" s="852"/>
      <c r="EI304" s="852"/>
      <c r="EJ304" s="853"/>
      <c r="EK304" s="851"/>
      <c r="EL304" s="852"/>
      <c r="EM304" s="852"/>
      <c r="EN304" s="853"/>
      <c r="EO304" s="854" t="e">
        <f t="shared" si="31"/>
        <v>#DIV/0!</v>
      </c>
      <c r="EP304" s="852"/>
      <c r="EQ304" s="852"/>
      <c r="ER304" s="852"/>
      <c r="ES304" s="368"/>
      <c r="ET304" s="316"/>
      <c r="EU304" s="316"/>
      <c r="EV304" s="369"/>
      <c r="EW304" s="374"/>
    </row>
    <row r="305" spans="1:153" s="124" customFormat="1" ht="12.75" customHeight="1" thickBot="1" x14ac:dyDescent="0.25">
      <c r="A305" s="328"/>
      <c r="B305" s="221"/>
      <c r="C305" s="221"/>
      <c r="D305" s="221"/>
      <c r="E305" s="221"/>
      <c r="F305" s="221"/>
      <c r="G305" s="221"/>
      <c r="H305" s="221"/>
      <c r="I305" s="221"/>
      <c r="J305" s="221"/>
      <c r="K305" s="221"/>
      <c r="L305" s="221"/>
      <c r="M305" s="221"/>
      <c r="N305" s="221"/>
      <c r="O305" s="221"/>
      <c r="P305" s="257"/>
      <c r="Q305" s="374"/>
      <c r="R305" s="851"/>
      <c r="S305" s="852"/>
      <c r="T305" s="852"/>
      <c r="U305" s="853"/>
      <c r="V305" s="851"/>
      <c r="W305" s="852"/>
      <c r="X305" s="852"/>
      <c r="Y305" s="853"/>
      <c r="Z305" s="854">
        <f t="shared" si="26"/>
        <v>0</v>
      </c>
      <c r="AA305" s="852"/>
      <c r="AB305" s="852"/>
      <c r="AC305" s="853"/>
      <c r="AD305" s="365"/>
      <c r="AE305" s="317"/>
      <c r="AF305" s="317"/>
      <c r="AG305" s="347"/>
      <c r="AH305" s="374"/>
      <c r="AI305" s="851"/>
      <c r="AJ305" s="852"/>
      <c r="AK305" s="852"/>
      <c r="AL305" s="853"/>
      <c r="AM305" s="851"/>
      <c r="AN305" s="852"/>
      <c r="AO305" s="852"/>
      <c r="AP305" s="853"/>
      <c r="AQ305" s="854">
        <f t="shared" si="27"/>
        <v>0</v>
      </c>
      <c r="AR305" s="852"/>
      <c r="AS305" s="852"/>
      <c r="AT305" s="853"/>
      <c r="AU305" s="365"/>
      <c r="AV305" s="317"/>
      <c r="AW305" s="317"/>
      <c r="AX305" s="347"/>
      <c r="AY305" s="374"/>
      <c r="AZ305" s="328"/>
      <c r="BA305" s="221"/>
      <c r="BB305" s="221"/>
      <c r="BC305" s="221"/>
      <c r="BD305" s="221"/>
      <c r="BE305" s="221"/>
      <c r="BF305" s="221"/>
      <c r="BG305" s="221"/>
      <c r="BH305" s="221"/>
      <c r="BI305" s="221"/>
      <c r="BJ305" s="221"/>
      <c r="BK305" s="221"/>
      <c r="BL305" s="221"/>
      <c r="BM305" s="221"/>
      <c r="BN305" s="221"/>
      <c r="BO305" s="257"/>
      <c r="BP305" s="374"/>
      <c r="BQ305" s="851"/>
      <c r="BR305" s="852"/>
      <c r="BS305" s="852"/>
      <c r="BT305" s="853"/>
      <c r="BU305" s="851"/>
      <c r="BV305" s="852"/>
      <c r="BW305" s="852"/>
      <c r="BX305" s="853"/>
      <c r="BY305" s="854" t="e">
        <f t="shared" si="28"/>
        <v>#DIV/0!</v>
      </c>
      <c r="BZ305" s="852"/>
      <c r="CA305" s="852"/>
      <c r="CB305" s="852"/>
      <c r="CC305" s="368"/>
      <c r="CD305" s="316"/>
      <c r="CE305" s="316"/>
      <c r="CF305" s="369"/>
      <c r="CG305" s="374"/>
      <c r="CH305" s="851"/>
      <c r="CI305" s="852"/>
      <c r="CJ305" s="852"/>
      <c r="CK305" s="853"/>
      <c r="CL305" s="851"/>
      <c r="CM305" s="852"/>
      <c r="CN305" s="852"/>
      <c r="CO305" s="853"/>
      <c r="CP305" s="854" t="e">
        <f t="shared" si="29"/>
        <v>#DIV/0!</v>
      </c>
      <c r="CQ305" s="852"/>
      <c r="CR305" s="852"/>
      <c r="CS305" s="852"/>
      <c r="CT305" s="368"/>
      <c r="CU305" s="316"/>
      <c r="CV305" s="316"/>
      <c r="CW305" s="369"/>
      <c r="CX305" s="374"/>
      <c r="CY305" s="328"/>
      <c r="CZ305" s="221"/>
      <c r="DA305" s="221"/>
      <c r="DB305" s="221"/>
      <c r="DC305" s="221"/>
      <c r="DD305" s="221"/>
      <c r="DE305" s="221"/>
      <c r="DF305" s="221"/>
      <c r="DG305" s="221"/>
      <c r="DH305" s="221"/>
      <c r="DI305" s="221"/>
      <c r="DJ305" s="221"/>
      <c r="DK305" s="221"/>
      <c r="DL305" s="221"/>
      <c r="DM305" s="221"/>
      <c r="DN305" s="257"/>
      <c r="DO305" s="374"/>
      <c r="DP305" s="851"/>
      <c r="DQ305" s="852"/>
      <c r="DR305" s="852"/>
      <c r="DS305" s="853"/>
      <c r="DT305" s="851"/>
      <c r="DU305" s="852"/>
      <c r="DV305" s="852"/>
      <c r="DW305" s="853"/>
      <c r="DX305" s="854" t="e">
        <f t="shared" si="30"/>
        <v>#DIV/0!</v>
      </c>
      <c r="DY305" s="852"/>
      <c r="DZ305" s="852"/>
      <c r="EA305" s="852"/>
      <c r="EB305" s="368"/>
      <c r="EC305" s="316"/>
      <c r="ED305" s="316"/>
      <c r="EE305" s="369"/>
      <c r="EF305" s="374"/>
      <c r="EG305" s="851"/>
      <c r="EH305" s="852"/>
      <c r="EI305" s="852"/>
      <c r="EJ305" s="853"/>
      <c r="EK305" s="851"/>
      <c r="EL305" s="852"/>
      <c r="EM305" s="852"/>
      <c r="EN305" s="853"/>
      <c r="EO305" s="854" t="e">
        <f t="shared" si="31"/>
        <v>#DIV/0!</v>
      </c>
      <c r="EP305" s="852"/>
      <c r="EQ305" s="852"/>
      <c r="ER305" s="852"/>
      <c r="ES305" s="368"/>
      <c r="ET305" s="316"/>
      <c r="EU305" s="316"/>
      <c r="EV305" s="369"/>
      <c r="EW305" s="374"/>
    </row>
    <row r="306" spans="1:153" s="124" customFormat="1" ht="12.75" customHeight="1" thickBot="1" x14ac:dyDescent="0.25">
      <c r="A306" s="328"/>
      <c r="B306" s="221"/>
      <c r="C306" s="221"/>
      <c r="D306" s="221"/>
      <c r="E306" s="221"/>
      <c r="F306" s="221"/>
      <c r="G306" s="221"/>
      <c r="H306" s="221"/>
      <c r="I306" s="221"/>
      <c r="J306" s="221"/>
      <c r="K306" s="221"/>
      <c r="L306" s="221"/>
      <c r="M306" s="221"/>
      <c r="N306" s="221"/>
      <c r="O306" s="221"/>
      <c r="P306" s="257"/>
      <c r="Q306" s="374"/>
      <c r="R306" s="851"/>
      <c r="S306" s="852"/>
      <c r="T306" s="852"/>
      <c r="U306" s="853"/>
      <c r="V306" s="851"/>
      <c r="W306" s="852"/>
      <c r="X306" s="852"/>
      <c r="Y306" s="853"/>
      <c r="Z306" s="854">
        <f t="shared" si="26"/>
        <v>0</v>
      </c>
      <c r="AA306" s="852"/>
      <c r="AB306" s="852"/>
      <c r="AC306" s="853"/>
      <c r="AD306" s="365"/>
      <c r="AE306" s="317"/>
      <c r="AF306" s="317"/>
      <c r="AG306" s="347"/>
      <c r="AH306" s="374"/>
      <c r="AI306" s="851"/>
      <c r="AJ306" s="852"/>
      <c r="AK306" s="852"/>
      <c r="AL306" s="853"/>
      <c r="AM306" s="851"/>
      <c r="AN306" s="852"/>
      <c r="AO306" s="852"/>
      <c r="AP306" s="853"/>
      <c r="AQ306" s="854">
        <f t="shared" si="27"/>
        <v>0</v>
      </c>
      <c r="AR306" s="852"/>
      <c r="AS306" s="852"/>
      <c r="AT306" s="853"/>
      <c r="AU306" s="365"/>
      <c r="AV306" s="317"/>
      <c r="AW306" s="317"/>
      <c r="AX306" s="347"/>
      <c r="AY306" s="374"/>
      <c r="AZ306" s="328"/>
      <c r="BA306" s="221"/>
      <c r="BB306" s="221"/>
      <c r="BC306" s="221"/>
      <c r="BD306" s="221"/>
      <c r="BE306" s="221"/>
      <c r="BF306" s="221"/>
      <c r="BG306" s="221"/>
      <c r="BH306" s="221"/>
      <c r="BI306" s="221"/>
      <c r="BJ306" s="221"/>
      <c r="BK306" s="221"/>
      <c r="BL306" s="221"/>
      <c r="BM306" s="221"/>
      <c r="BN306" s="221"/>
      <c r="BO306" s="257"/>
      <c r="BP306" s="374"/>
      <c r="BQ306" s="851"/>
      <c r="BR306" s="852"/>
      <c r="BS306" s="852"/>
      <c r="BT306" s="853"/>
      <c r="BU306" s="851"/>
      <c r="BV306" s="852"/>
      <c r="BW306" s="852"/>
      <c r="BX306" s="853"/>
      <c r="BY306" s="854" t="e">
        <f t="shared" si="28"/>
        <v>#DIV/0!</v>
      </c>
      <c r="BZ306" s="852"/>
      <c r="CA306" s="852"/>
      <c r="CB306" s="852"/>
      <c r="CC306" s="368"/>
      <c r="CD306" s="316"/>
      <c r="CE306" s="316"/>
      <c r="CF306" s="369"/>
      <c r="CG306" s="374"/>
      <c r="CH306" s="851"/>
      <c r="CI306" s="852"/>
      <c r="CJ306" s="852"/>
      <c r="CK306" s="853"/>
      <c r="CL306" s="851"/>
      <c r="CM306" s="852"/>
      <c r="CN306" s="852"/>
      <c r="CO306" s="853"/>
      <c r="CP306" s="854" t="e">
        <f t="shared" si="29"/>
        <v>#DIV/0!</v>
      </c>
      <c r="CQ306" s="852"/>
      <c r="CR306" s="852"/>
      <c r="CS306" s="852"/>
      <c r="CT306" s="368"/>
      <c r="CU306" s="316"/>
      <c r="CV306" s="316"/>
      <c r="CW306" s="369"/>
      <c r="CX306" s="374"/>
      <c r="CY306" s="328"/>
      <c r="CZ306" s="221"/>
      <c r="DA306" s="221"/>
      <c r="DB306" s="221"/>
      <c r="DC306" s="221"/>
      <c r="DD306" s="221"/>
      <c r="DE306" s="221"/>
      <c r="DF306" s="221"/>
      <c r="DG306" s="221"/>
      <c r="DH306" s="221"/>
      <c r="DI306" s="221"/>
      <c r="DJ306" s="221"/>
      <c r="DK306" s="221"/>
      <c r="DL306" s="221"/>
      <c r="DM306" s="221"/>
      <c r="DN306" s="257"/>
      <c r="DO306" s="374"/>
      <c r="DP306" s="851"/>
      <c r="DQ306" s="852"/>
      <c r="DR306" s="852"/>
      <c r="DS306" s="853"/>
      <c r="DT306" s="851"/>
      <c r="DU306" s="852"/>
      <c r="DV306" s="852"/>
      <c r="DW306" s="853"/>
      <c r="DX306" s="854" t="e">
        <f t="shared" si="30"/>
        <v>#DIV/0!</v>
      </c>
      <c r="DY306" s="852"/>
      <c r="DZ306" s="852"/>
      <c r="EA306" s="852"/>
      <c r="EB306" s="368"/>
      <c r="EC306" s="316"/>
      <c r="ED306" s="316"/>
      <c r="EE306" s="369"/>
      <c r="EF306" s="374"/>
      <c r="EG306" s="851"/>
      <c r="EH306" s="852"/>
      <c r="EI306" s="852"/>
      <c r="EJ306" s="853"/>
      <c r="EK306" s="851"/>
      <c r="EL306" s="852"/>
      <c r="EM306" s="852"/>
      <c r="EN306" s="853"/>
      <c r="EO306" s="854" t="e">
        <f t="shared" si="31"/>
        <v>#DIV/0!</v>
      </c>
      <c r="EP306" s="852"/>
      <c r="EQ306" s="852"/>
      <c r="ER306" s="852"/>
      <c r="ES306" s="368"/>
      <c r="ET306" s="316"/>
      <c r="EU306" s="316"/>
      <c r="EV306" s="369"/>
      <c r="EW306" s="374"/>
    </row>
    <row r="307" spans="1:153" s="124" customFormat="1" ht="12.75" customHeight="1" thickBot="1" x14ac:dyDescent="0.25">
      <c r="A307" s="328"/>
      <c r="B307" s="221"/>
      <c r="C307" s="221"/>
      <c r="D307" s="221"/>
      <c r="E307" s="221"/>
      <c r="F307" s="221"/>
      <c r="G307" s="221"/>
      <c r="H307" s="221"/>
      <c r="I307" s="221"/>
      <c r="J307" s="221"/>
      <c r="K307" s="221"/>
      <c r="L307" s="221"/>
      <c r="M307" s="221"/>
      <c r="N307" s="221"/>
      <c r="O307" s="221"/>
      <c r="P307" s="257"/>
      <c r="Q307" s="374"/>
      <c r="R307" s="851"/>
      <c r="S307" s="852"/>
      <c r="T307" s="852"/>
      <c r="U307" s="853"/>
      <c r="V307" s="851"/>
      <c r="W307" s="852"/>
      <c r="X307" s="852"/>
      <c r="Y307" s="853"/>
      <c r="Z307" s="854">
        <f t="shared" si="26"/>
        <v>0</v>
      </c>
      <c r="AA307" s="852"/>
      <c r="AB307" s="852"/>
      <c r="AC307" s="853"/>
      <c r="AD307" s="365"/>
      <c r="AE307" s="317"/>
      <c r="AF307" s="317"/>
      <c r="AG307" s="347"/>
      <c r="AH307" s="374"/>
      <c r="AI307" s="851"/>
      <c r="AJ307" s="852"/>
      <c r="AK307" s="852"/>
      <c r="AL307" s="853"/>
      <c r="AM307" s="851"/>
      <c r="AN307" s="852"/>
      <c r="AO307" s="852"/>
      <c r="AP307" s="853"/>
      <c r="AQ307" s="854">
        <f t="shared" si="27"/>
        <v>0</v>
      </c>
      <c r="AR307" s="852"/>
      <c r="AS307" s="852"/>
      <c r="AT307" s="853"/>
      <c r="AU307" s="365"/>
      <c r="AV307" s="317"/>
      <c r="AW307" s="317"/>
      <c r="AX307" s="347"/>
      <c r="AY307" s="374"/>
      <c r="AZ307" s="328"/>
      <c r="BA307" s="221"/>
      <c r="BB307" s="221"/>
      <c r="BC307" s="221"/>
      <c r="BD307" s="221"/>
      <c r="BE307" s="221"/>
      <c r="BF307" s="221"/>
      <c r="BG307" s="221"/>
      <c r="BH307" s="221"/>
      <c r="BI307" s="221"/>
      <c r="BJ307" s="221"/>
      <c r="BK307" s="221"/>
      <c r="BL307" s="221"/>
      <c r="BM307" s="221"/>
      <c r="BN307" s="221"/>
      <c r="BO307" s="257"/>
      <c r="BP307" s="374"/>
      <c r="BQ307" s="851"/>
      <c r="BR307" s="852"/>
      <c r="BS307" s="852"/>
      <c r="BT307" s="853"/>
      <c r="BU307" s="851"/>
      <c r="BV307" s="852"/>
      <c r="BW307" s="852"/>
      <c r="BX307" s="853"/>
      <c r="BY307" s="854" t="e">
        <f t="shared" si="28"/>
        <v>#DIV/0!</v>
      </c>
      <c r="BZ307" s="852"/>
      <c r="CA307" s="852"/>
      <c r="CB307" s="852"/>
      <c r="CC307" s="368"/>
      <c r="CD307" s="316"/>
      <c r="CE307" s="316"/>
      <c r="CF307" s="369"/>
      <c r="CG307" s="374"/>
      <c r="CH307" s="851"/>
      <c r="CI307" s="852"/>
      <c r="CJ307" s="852"/>
      <c r="CK307" s="853"/>
      <c r="CL307" s="851"/>
      <c r="CM307" s="852"/>
      <c r="CN307" s="852"/>
      <c r="CO307" s="853"/>
      <c r="CP307" s="854" t="e">
        <f t="shared" si="29"/>
        <v>#DIV/0!</v>
      </c>
      <c r="CQ307" s="852"/>
      <c r="CR307" s="852"/>
      <c r="CS307" s="852"/>
      <c r="CT307" s="368"/>
      <c r="CU307" s="316"/>
      <c r="CV307" s="316"/>
      <c r="CW307" s="369"/>
      <c r="CX307" s="374"/>
      <c r="CY307" s="328"/>
      <c r="CZ307" s="221"/>
      <c r="DA307" s="221"/>
      <c r="DB307" s="221"/>
      <c r="DC307" s="221"/>
      <c r="DD307" s="221"/>
      <c r="DE307" s="221"/>
      <c r="DF307" s="221"/>
      <c r="DG307" s="221"/>
      <c r="DH307" s="221"/>
      <c r="DI307" s="221"/>
      <c r="DJ307" s="221"/>
      <c r="DK307" s="221"/>
      <c r="DL307" s="221"/>
      <c r="DM307" s="221"/>
      <c r="DN307" s="257"/>
      <c r="DO307" s="374"/>
      <c r="DP307" s="851"/>
      <c r="DQ307" s="852"/>
      <c r="DR307" s="852"/>
      <c r="DS307" s="853"/>
      <c r="DT307" s="851"/>
      <c r="DU307" s="852"/>
      <c r="DV307" s="852"/>
      <c r="DW307" s="853"/>
      <c r="DX307" s="854" t="e">
        <f t="shared" si="30"/>
        <v>#DIV/0!</v>
      </c>
      <c r="DY307" s="852"/>
      <c r="DZ307" s="852"/>
      <c r="EA307" s="852"/>
      <c r="EB307" s="368"/>
      <c r="EC307" s="316"/>
      <c r="ED307" s="316"/>
      <c r="EE307" s="369"/>
      <c r="EF307" s="374"/>
      <c r="EG307" s="851"/>
      <c r="EH307" s="852"/>
      <c r="EI307" s="852"/>
      <c r="EJ307" s="853"/>
      <c r="EK307" s="851"/>
      <c r="EL307" s="852"/>
      <c r="EM307" s="852"/>
      <c r="EN307" s="853"/>
      <c r="EO307" s="854" t="e">
        <f t="shared" si="31"/>
        <v>#DIV/0!</v>
      </c>
      <c r="EP307" s="852"/>
      <c r="EQ307" s="852"/>
      <c r="ER307" s="852"/>
      <c r="ES307" s="368"/>
      <c r="ET307" s="316"/>
      <c r="EU307" s="316"/>
      <c r="EV307" s="369"/>
      <c r="EW307" s="374"/>
    </row>
    <row r="308" spans="1:153" s="124" customFormat="1" ht="12.75" customHeight="1" thickBot="1" x14ac:dyDescent="0.25">
      <c r="A308" s="328"/>
      <c r="B308" s="221"/>
      <c r="C308" s="221"/>
      <c r="D308" s="221"/>
      <c r="E308" s="221"/>
      <c r="F308" s="221"/>
      <c r="G308" s="221"/>
      <c r="H308" s="221"/>
      <c r="I308" s="221"/>
      <c r="J308" s="221"/>
      <c r="K308" s="221"/>
      <c r="L308" s="221"/>
      <c r="M308" s="221"/>
      <c r="N308" s="221"/>
      <c r="O308" s="221"/>
      <c r="P308" s="257"/>
      <c r="Q308" s="374"/>
      <c r="R308" s="851"/>
      <c r="S308" s="852"/>
      <c r="T308" s="852"/>
      <c r="U308" s="853"/>
      <c r="V308" s="851"/>
      <c r="W308" s="852"/>
      <c r="X308" s="852"/>
      <c r="Y308" s="853"/>
      <c r="Z308" s="854">
        <f t="shared" si="26"/>
        <v>0</v>
      </c>
      <c r="AA308" s="852"/>
      <c r="AB308" s="852"/>
      <c r="AC308" s="853"/>
      <c r="AD308" s="365"/>
      <c r="AE308" s="317"/>
      <c r="AF308" s="317"/>
      <c r="AG308" s="347"/>
      <c r="AH308" s="374"/>
      <c r="AI308" s="851"/>
      <c r="AJ308" s="852"/>
      <c r="AK308" s="852"/>
      <c r="AL308" s="853"/>
      <c r="AM308" s="851"/>
      <c r="AN308" s="852"/>
      <c r="AO308" s="852"/>
      <c r="AP308" s="853"/>
      <c r="AQ308" s="854">
        <f t="shared" si="27"/>
        <v>0</v>
      </c>
      <c r="AR308" s="852"/>
      <c r="AS308" s="852"/>
      <c r="AT308" s="853"/>
      <c r="AU308" s="365"/>
      <c r="AV308" s="317"/>
      <c r="AW308" s="317"/>
      <c r="AX308" s="347"/>
      <c r="AY308" s="374"/>
      <c r="AZ308" s="328"/>
      <c r="BA308" s="221"/>
      <c r="BB308" s="221"/>
      <c r="BC308" s="221"/>
      <c r="BD308" s="221"/>
      <c r="BE308" s="221"/>
      <c r="BF308" s="221"/>
      <c r="BG308" s="221"/>
      <c r="BH308" s="221"/>
      <c r="BI308" s="221"/>
      <c r="BJ308" s="221"/>
      <c r="BK308" s="221"/>
      <c r="BL308" s="221"/>
      <c r="BM308" s="221"/>
      <c r="BN308" s="221"/>
      <c r="BO308" s="257"/>
      <c r="BP308" s="374"/>
      <c r="BQ308" s="851"/>
      <c r="BR308" s="852"/>
      <c r="BS308" s="852"/>
      <c r="BT308" s="853"/>
      <c r="BU308" s="851"/>
      <c r="BV308" s="852"/>
      <c r="BW308" s="852"/>
      <c r="BX308" s="853"/>
      <c r="BY308" s="854" t="e">
        <f t="shared" si="28"/>
        <v>#DIV/0!</v>
      </c>
      <c r="BZ308" s="852"/>
      <c r="CA308" s="852"/>
      <c r="CB308" s="852"/>
      <c r="CC308" s="368"/>
      <c r="CD308" s="316"/>
      <c r="CE308" s="316"/>
      <c r="CF308" s="369"/>
      <c r="CG308" s="374"/>
      <c r="CH308" s="851"/>
      <c r="CI308" s="852"/>
      <c r="CJ308" s="852"/>
      <c r="CK308" s="853"/>
      <c r="CL308" s="851"/>
      <c r="CM308" s="852"/>
      <c r="CN308" s="852"/>
      <c r="CO308" s="853"/>
      <c r="CP308" s="854" t="e">
        <f t="shared" si="29"/>
        <v>#DIV/0!</v>
      </c>
      <c r="CQ308" s="852"/>
      <c r="CR308" s="852"/>
      <c r="CS308" s="852"/>
      <c r="CT308" s="368"/>
      <c r="CU308" s="316"/>
      <c r="CV308" s="316"/>
      <c r="CW308" s="369"/>
      <c r="CX308" s="374"/>
      <c r="CY308" s="328"/>
      <c r="CZ308" s="221"/>
      <c r="DA308" s="221"/>
      <c r="DB308" s="221"/>
      <c r="DC308" s="221"/>
      <c r="DD308" s="221"/>
      <c r="DE308" s="221"/>
      <c r="DF308" s="221"/>
      <c r="DG308" s="221"/>
      <c r="DH308" s="221"/>
      <c r="DI308" s="221"/>
      <c r="DJ308" s="221"/>
      <c r="DK308" s="221"/>
      <c r="DL308" s="221"/>
      <c r="DM308" s="221"/>
      <c r="DN308" s="257"/>
      <c r="DO308" s="374"/>
      <c r="DP308" s="851"/>
      <c r="DQ308" s="852"/>
      <c r="DR308" s="852"/>
      <c r="DS308" s="853"/>
      <c r="DT308" s="851"/>
      <c r="DU308" s="852"/>
      <c r="DV308" s="852"/>
      <c r="DW308" s="853"/>
      <c r="DX308" s="854" t="e">
        <f t="shared" si="30"/>
        <v>#DIV/0!</v>
      </c>
      <c r="DY308" s="852"/>
      <c r="DZ308" s="852"/>
      <c r="EA308" s="852"/>
      <c r="EB308" s="368"/>
      <c r="EC308" s="316"/>
      <c r="ED308" s="316"/>
      <c r="EE308" s="369"/>
      <c r="EF308" s="374"/>
      <c r="EG308" s="851"/>
      <c r="EH308" s="852"/>
      <c r="EI308" s="852"/>
      <c r="EJ308" s="853"/>
      <c r="EK308" s="851"/>
      <c r="EL308" s="852"/>
      <c r="EM308" s="852"/>
      <c r="EN308" s="853"/>
      <c r="EO308" s="854" t="e">
        <f t="shared" si="31"/>
        <v>#DIV/0!</v>
      </c>
      <c r="EP308" s="852"/>
      <c r="EQ308" s="852"/>
      <c r="ER308" s="852"/>
      <c r="ES308" s="368"/>
      <c r="ET308" s="316"/>
      <c r="EU308" s="316"/>
      <c r="EV308" s="369"/>
      <c r="EW308" s="374"/>
    </row>
    <row r="309" spans="1:153" s="124" customFormat="1" ht="12.75" customHeight="1" thickBot="1" x14ac:dyDescent="0.25">
      <c r="A309" s="328"/>
      <c r="B309" s="221"/>
      <c r="C309" s="221"/>
      <c r="D309" s="221"/>
      <c r="E309" s="221"/>
      <c r="F309" s="221"/>
      <c r="G309" s="221"/>
      <c r="H309" s="221"/>
      <c r="I309" s="221"/>
      <c r="J309" s="221"/>
      <c r="K309" s="221"/>
      <c r="L309" s="221"/>
      <c r="M309" s="221"/>
      <c r="N309" s="221"/>
      <c r="O309" s="221"/>
      <c r="P309" s="257"/>
      <c r="Q309" s="374"/>
      <c r="R309" s="851"/>
      <c r="S309" s="852"/>
      <c r="T309" s="852"/>
      <c r="U309" s="853"/>
      <c r="V309" s="851"/>
      <c r="W309" s="852"/>
      <c r="X309" s="852"/>
      <c r="Y309" s="853"/>
      <c r="Z309" s="854">
        <f t="shared" si="26"/>
        <v>0</v>
      </c>
      <c r="AA309" s="852"/>
      <c r="AB309" s="852"/>
      <c r="AC309" s="853"/>
      <c r="AD309" s="365"/>
      <c r="AE309" s="317"/>
      <c r="AF309" s="317"/>
      <c r="AG309" s="347"/>
      <c r="AH309" s="374"/>
      <c r="AI309" s="851"/>
      <c r="AJ309" s="852"/>
      <c r="AK309" s="852"/>
      <c r="AL309" s="853"/>
      <c r="AM309" s="851"/>
      <c r="AN309" s="852"/>
      <c r="AO309" s="852"/>
      <c r="AP309" s="853"/>
      <c r="AQ309" s="854">
        <f t="shared" si="27"/>
        <v>0</v>
      </c>
      <c r="AR309" s="852"/>
      <c r="AS309" s="852"/>
      <c r="AT309" s="853"/>
      <c r="AU309" s="365"/>
      <c r="AV309" s="317"/>
      <c r="AW309" s="317"/>
      <c r="AX309" s="347"/>
      <c r="AY309" s="374"/>
      <c r="AZ309" s="328"/>
      <c r="BA309" s="221"/>
      <c r="BB309" s="221"/>
      <c r="BC309" s="221"/>
      <c r="BD309" s="221"/>
      <c r="BE309" s="221"/>
      <c r="BF309" s="221"/>
      <c r="BG309" s="221"/>
      <c r="BH309" s="221"/>
      <c r="BI309" s="221"/>
      <c r="BJ309" s="221"/>
      <c r="BK309" s="221"/>
      <c r="BL309" s="221"/>
      <c r="BM309" s="221"/>
      <c r="BN309" s="221"/>
      <c r="BO309" s="257"/>
      <c r="BP309" s="374"/>
      <c r="BQ309" s="851"/>
      <c r="BR309" s="852"/>
      <c r="BS309" s="852"/>
      <c r="BT309" s="853"/>
      <c r="BU309" s="851"/>
      <c r="BV309" s="852"/>
      <c r="BW309" s="852"/>
      <c r="BX309" s="853"/>
      <c r="BY309" s="854" t="e">
        <f t="shared" si="28"/>
        <v>#DIV/0!</v>
      </c>
      <c r="BZ309" s="852"/>
      <c r="CA309" s="852"/>
      <c r="CB309" s="852"/>
      <c r="CC309" s="368"/>
      <c r="CD309" s="316"/>
      <c r="CE309" s="316"/>
      <c r="CF309" s="369"/>
      <c r="CG309" s="374"/>
      <c r="CH309" s="851"/>
      <c r="CI309" s="852"/>
      <c r="CJ309" s="852"/>
      <c r="CK309" s="853"/>
      <c r="CL309" s="851"/>
      <c r="CM309" s="852"/>
      <c r="CN309" s="852"/>
      <c r="CO309" s="853"/>
      <c r="CP309" s="854" t="e">
        <f t="shared" si="29"/>
        <v>#DIV/0!</v>
      </c>
      <c r="CQ309" s="852"/>
      <c r="CR309" s="852"/>
      <c r="CS309" s="852"/>
      <c r="CT309" s="368"/>
      <c r="CU309" s="316"/>
      <c r="CV309" s="316"/>
      <c r="CW309" s="369"/>
      <c r="CX309" s="374"/>
      <c r="CY309" s="328"/>
      <c r="CZ309" s="221"/>
      <c r="DA309" s="221"/>
      <c r="DB309" s="221"/>
      <c r="DC309" s="221"/>
      <c r="DD309" s="221"/>
      <c r="DE309" s="221"/>
      <c r="DF309" s="221"/>
      <c r="DG309" s="221"/>
      <c r="DH309" s="221"/>
      <c r="DI309" s="221"/>
      <c r="DJ309" s="221"/>
      <c r="DK309" s="221"/>
      <c r="DL309" s="221"/>
      <c r="DM309" s="221"/>
      <c r="DN309" s="257"/>
      <c r="DO309" s="374"/>
      <c r="DP309" s="851"/>
      <c r="DQ309" s="852"/>
      <c r="DR309" s="852"/>
      <c r="DS309" s="853"/>
      <c r="DT309" s="851"/>
      <c r="DU309" s="852"/>
      <c r="DV309" s="852"/>
      <c r="DW309" s="853"/>
      <c r="DX309" s="854" t="e">
        <f t="shared" si="30"/>
        <v>#DIV/0!</v>
      </c>
      <c r="DY309" s="852"/>
      <c r="DZ309" s="852"/>
      <c r="EA309" s="852"/>
      <c r="EB309" s="368"/>
      <c r="EC309" s="316"/>
      <c r="ED309" s="316"/>
      <c r="EE309" s="369"/>
      <c r="EF309" s="374"/>
      <c r="EG309" s="851"/>
      <c r="EH309" s="852"/>
      <c r="EI309" s="852"/>
      <c r="EJ309" s="853"/>
      <c r="EK309" s="851"/>
      <c r="EL309" s="852"/>
      <c r="EM309" s="852"/>
      <c r="EN309" s="853"/>
      <c r="EO309" s="854" t="e">
        <f t="shared" si="31"/>
        <v>#DIV/0!</v>
      </c>
      <c r="EP309" s="852"/>
      <c r="EQ309" s="852"/>
      <c r="ER309" s="852"/>
      <c r="ES309" s="368"/>
      <c r="ET309" s="316"/>
      <c r="EU309" s="316"/>
      <c r="EV309" s="369"/>
      <c r="EW309" s="374"/>
    </row>
    <row r="310" spans="1:153" s="124" customFormat="1" ht="12.75" customHeight="1" thickBot="1" x14ac:dyDescent="0.25">
      <c r="A310" s="328"/>
      <c r="B310" s="221"/>
      <c r="C310" s="221"/>
      <c r="D310" s="221"/>
      <c r="E310" s="221"/>
      <c r="F310" s="221"/>
      <c r="G310" s="221"/>
      <c r="H310" s="221"/>
      <c r="I310" s="221"/>
      <c r="J310" s="221"/>
      <c r="K310" s="221"/>
      <c r="L310" s="221"/>
      <c r="M310" s="221"/>
      <c r="N310" s="221"/>
      <c r="O310" s="221"/>
      <c r="P310" s="257"/>
      <c r="Q310" s="374"/>
      <c r="R310" s="851"/>
      <c r="S310" s="852"/>
      <c r="T310" s="852"/>
      <c r="U310" s="853"/>
      <c r="V310" s="851"/>
      <c r="W310" s="852"/>
      <c r="X310" s="852"/>
      <c r="Y310" s="853"/>
      <c r="Z310" s="854">
        <f t="shared" si="26"/>
        <v>0</v>
      </c>
      <c r="AA310" s="852"/>
      <c r="AB310" s="852"/>
      <c r="AC310" s="853"/>
      <c r="AD310" s="365"/>
      <c r="AE310" s="317"/>
      <c r="AF310" s="317"/>
      <c r="AG310" s="347"/>
      <c r="AH310" s="374"/>
      <c r="AI310" s="851"/>
      <c r="AJ310" s="852"/>
      <c r="AK310" s="852"/>
      <c r="AL310" s="853"/>
      <c r="AM310" s="851"/>
      <c r="AN310" s="852"/>
      <c r="AO310" s="852"/>
      <c r="AP310" s="853"/>
      <c r="AQ310" s="854">
        <f t="shared" si="27"/>
        <v>0</v>
      </c>
      <c r="AR310" s="852"/>
      <c r="AS310" s="852"/>
      <c r="AT310" s="853"/>
      <c r="AU310" s="365"/>
      <c r="AV310" s="317"/>
      <c r="AW310" s="317"/>
      <c r="AX310" s="347"/>
      <c r="AY310" s="374"/>
      <c r="AZ310" s="328"/>
      <c r="BA310" s="221"/>
      <c r="BB310" s="221"/>
      <c r="BC310" s="221"/>
      <c r="BD310" s="221"/>
      <c r="BE310" s="221"/>
      <c r="BF310" s="221"/>
      <c r="BG310" s="221"/>
      <c r="BH310" s="221"/>
      <c r="BI310" s="221"/>
      <c r="BJ310" s="221"/>
      <c r="BK310" s="221"/>
      <c r="BL310" s="221"/>
      <c r="BM310" s="221"/>
      <c r="BN310" s="221"/>
      <c r="BO310" s="257"/>
      <c r="BP310" s="374"/>
      <c r="BQ310" s="851"/>
      <c r="BR310" s="852"/>
      <c r="BS310" s="852"/>
      <c r="BT310" s="853"/>
      <c r="BU310" s="851"/>
      <c r="BV310" s="852"/>
      <c r="BW310" s="852"/>
      <c r="BX310" s="853"/>
      <c r="BY310" s="854" t="e">
        <f t="shared" si="28"/>
        <v>#DIV/0!</v>
      </c>
      <c r="BZ310" s="852"/>
      <c r="CA310" s="852"/>
      <c r="CB310" s="852"/>
      <c r="CC310" s="368"/>
      <c r="CD310" s="316"/>
      <c r="CE310" s="316"/>
      <c r="CF310" s="369"/>
      <c r="CG310" s="374"/>
      <c r="CH310" s="851"/>
      <c r="CI310" s="852"/>
      <c r="CJ310" s="852"/>
      <c r="CK310" s="853"/>
      <c r="CL310" s="851"/>
      <c r="CM310" s="852"/>
      <c r="CN310" s="852"/>
      <c r="CO310" s="853"/>
      <c r="CP310" s="854" t="e">
        <f t="shared" si="29"/>
        <v>#DIV/0!</v>
      </c>
      <c r="CQ310" s="852"/>
      <c r="CR310" s="852"/>
      <c r="CS310" s="852"/>
      <c r="CT310" s="368"/>
      <c r="CU310" s="316"/>
      <c r="CV310" s="316"/>
      <c r="CW310" s="369"/>
      <c r="CX310" s="374"/>
      <c r="CY310" s="328"/>
      <c r="CZ310" s="221"/>
      <c r="DA310" s="221"/>
      <c r="DB310" s="221"/>
      <c r="DC310" s="221"/>
      <c r="DD310" s="221"/>
      <c r="DE310" s="221"/>
      <c r="DF310" s="221"/>
      <c r="DG310" s="221"/>
      <c r="DH310" s="221"/>
      <c r="DI310" s="221"/>
      <c r="DJ310" s="221"/>
      <c r="DK310" s="221"/>
      <c r="DL310" s="221"/>
      <c r="DM310" s="221"/>
      <c r="DN310" s="257"/>
      <c r="DO310" s="374"/>
      <c r="DP310" s="851"/>
      <c r="DQ310" s="852"/>
      <c r="DR310" s="852"/>
      <c r="DS310" s="853"/>
      <c r="DT310" s="851"/>
      <c r="DU310" s="852"/>
      <c r="DV310" s="852"/>
      <c r="DW310" s="853"/>
      <c r="DX310" s="854" t="e">
        <f t="shared" si="30"/>
        <v>#DIV/0!</v>
      </c>
      <c r="DY310" s="852"/>
      <c r="DZ310" s="852"/>
      <c r="EA310" s="852"/>
      <c r="EB310" s="368"/>
      <c r="EC310" s="316"/>
      <c r="ED310" s="316"/>
      <c r="EE310" s="369"/>
      <c r="EF310" s="374"/>
      <c r="EG310" s="851"/>
      <c r="EH310" s="852"/>
      <c r="EI310" s="852"/>
      <c r="EJ310" s="853"/>
      <c r="EK310" s="851"/>
      <c r="EL310" s="852"/>
      <c r="EM310" s="852"/>
      <c r="EN310" s="853"/>
      <c r="EO310" s="854" t="e">
        <f t="shared" si="31"/>
        <v>#DIV/0!</v>
      </c>
      <c r="EP310" s="852"/>
      <c r="EQ310" s="852"/>
      <c r="ER310" s="852"/>
      <c r="ES310" s="368"/>
      <c r="ET310" s="316"/>
      <c r="EU310" s="316"/>
      <c r="EV310" s="369"/>
      <c r="EW310" s="374"/>
    </row>
    <row r="311" spans="1:153" s="124" customFormat="1" ht="12.75" customHeight="1" thickBot="1" x14ac:dyDescent="0.25">
      <c r="A311" s="328"/>
      <c r="B311" s="221"/>
      <c r="C311" s="221"/>
      <c r="D311" s="221"/>
      <c r="E311" s="221"/>
      <c r="F311" s="221"/>
      <c r="G311" s="221"/>
      <c r="H311" s="221"/>
      <c r="I311" s="221"/>
      <c r="J311" s="221"/>
      <c r="K311" s="221"/>
      <c r="L311" s="221"/>
      <c r="M311" s="221"/>
      <c r="N311" s="221"/>
      <c r="O311" s="221"/>
      <c r="P311" s="257"/>
      <c r="Q311" s="374"/>
      <c r="R311" s="851"/>
      <c r="S311" s="852"/>
      <c r="T311" s="852"/>
      <c r="U311" s="853"/>
      <c r="V311" s="851"/>
      <c r="W311" s="852"/>
      <c r="X311" s="852"/>
      <c r="Y311" s="853"/>
      <c r="Z311" s="854">
        <f t="shared" si="26"/>
        <v>0</v>
      </c>
      <c r="AA311" s="852"/>
      <c r="AB311" s="852"/>
      <c r="AC311" s="853"/>
      <c r="AD311" s="365"/>
      <c r="AE311" s="317"/>
      <c r="AF311" s="317"/>
      <c r="AG311" s="347"/>
      <c r="AH311" s="374"/>
      <c r="AI311" s="851"/>
      <c r="AJ311" s="852"/>
      <c r="AK311" s="852"/>
      <c r="AL311" s="853"/>
      <c r="AM311" s="851"/>
      <c r="AN311" s="852"/>
      <c r="AO311" s="852"/>
      <c r="AP311" s="853"/>
      <c r="AQ311" s="854">
        <f t="shared" si="27"/>
        <v>0</v>
      </c>
      <c r="AR311" s="852"/>
      <c r="AS311" s="852"/>
      <c r="AT311" s="853"/>
      <c r="AU311" s="365"/>
      <c r="AV311" s="317"/>
      <c r="AW311" s="317"/>
      <c r="AX311" s="347"/>
      <c r="AY311" s="374"/>
      <c r="AZ311" s="328"/>
      <c r="BA311" s="221"/>
      <c r="BB311" s="221"/>
      <c r="BC311" s="221"/>
      <c r="BD311" s="221"/>
      <c r="BE311" s="221"/>
      <c r="BF311" s="221"/>
      <c r="BG311" s="221"/>
      <c r="BH311" s="221"/>
      <c r="BI311" s="221"/>
      <c r="BJ311" s="221"/>
      <c r="BK311" s="221"/>
      <c r="BL311" s="221"/>
      <c r="BM311" s="221"/>
      <c r="BN311" s="221"/>
      <c r="BO311" s="257"/>
      <c r="BP311" s="374"/>
      <c r="BQ311" s="851"/>
      <c r="BR311" s="852"/>
      <c r="BS311" s="852"/>
      <c r="BT311" s="853"/>
      <c r="BU311" s="851"/>
      <c r="BV311" s="852"/>
      <c r="BW311" s="852"/>
      <c r="BX311" s="853"/>
      <c r="BY311" s="854" t="e">
        <f t="shared" si="28"/>
        <v>#DIV/0!</v>
      </c>
      <c r="BZ311" s="852"/>
      <c r="CA311" s="852"/>
      <c r="CB311" s="852"/>
      <c r="CC311" s="368"/>
      <c r="CD311" s="316"/>
      <c r="CE311" s="316"/>
      <c r="CF311" s="369"/>
      <c r="CG311" s="374"/>
      <c r="CH311" s="851"/>
      <c r="CI311" s="852"/>
      <c r="CJ311" s="852"/>
      <c r="CK311" s="853"/>
      <c r="CL311" s="851"/>
      <c r="CM311" s="852"/>
      <c r="CN311" s="852"/>
      <c r="CO311" s="853"/>
      <c r="CP311" s="854" t="e">
        <f t="shared" si="29"/>
        <v>#DIV/0!</v>
      </c>
      <c r="CQ311" s="852"/>
      <c r="CR311" s="852"/>
      <c r="CS311" s="852"/>
      <c r="CT311" s="368"/>
      <c r="CU311" s="316"/>
      <c r="CV311" s="316"/>
      <c r="CW311" s="369"/>
      <c r="CX311" s="374"/>
      <c r="CY311" s="328"/>
      <c r="CZ311" s="221"/>
      <c r="DA311" s="221"/>
      <c r="DB311" s="221"/>
      <c r="DC311" s="221"/>
      <c r="DD311" s="221"/>
      <c r="DE311" s="221"/>
      <c r="DF311" s="221"/>
      <c r="DG311" s="221"/>
      <c r="DH311" s="221"/>
      <c r="DI311" s="221"/>
      <c r="DJ311" s="221"/>
      <c r="DK311" s="221"/>
      <c r="DL311" s="221"/>
      <c r="DM311" s="221"/>
      <c r="DN311" s="257"/>
      <c r="DO311" s="374"/>
      <c r="DP311" s="851"/>
      <c r="DQ311" s="852"/>
      <c r="DR311" s="852"/>
      <c r="DS311" s="853"/>
      <c r="DT311" s="851"/>
      <c r="DU311" s="852"/>
      <c r="DV311" s="852"/>
      <c r="DW311" s="853"/>
      <c r="DX311" s="854" t="e">
        <f t="shared" si="30"/>
        <v>#DIV/0!</v>
      </c>
      <c r="DY311" s="852"/>
      <c r="DZ311" s="852"/>
      <c r="EA311" s="852"/>
      <c r="EB311" s="368"/>
      <c r="EC311" s="316"/>
      <c r="ED311" s="316"/>
      <c r="EE311" s="369"/>
      <c r="EF311" s="374"/>
      <c r="EG311" s="851"/>
      <c r="EH311" s="852"/>
      <c r="EI311" s="852"/>
      <c r="EJ311" s="853"/>
      <c r="EK311" s="851"/>
      <c r="EL311" s="852"/>
      <c r="EM311" s="852"/>
      <c r="EN311" s="853"/>
      <c r="EO311" s="854" t="e">
        <f t="shared" si="31"/>
        <v>#DIV/0!</v>
      </c>
      <c r="EP311" s="852"/>
      <c r="EQ311" s="852"/>
      <c r="ER311" s="852"/>
      <c r="ES311" s="368"/>
      <c r="ET311" s="316"/>
      <c r="EU311" s="316"/>
      <c r="EV311" s="369"/>
      <c r="EW311" s="374"/>
    </row>
    <row r="312" spans="1:153" s="124" customFormat="1" ht="12.75" customHeight="1" thickBot="1" x14ac:dyDescent="0.25">
      <c r="A312" s="328"/>
      <c r="B312" s="221"/>
      <c r="C312" s="221"/>
      <c r="D312" s="221"/>
      <c r="E312" s="221"/>
      <c r="F312" s="221"/>
      <c r="G312" s="221"/>
      <c r="H312" s="221"/>
      <c r="I312" s="221"/>
      <c r="J312" s="221"/>
      <c r="K312" s="221"/>
      <c r="L312" s="221"/>
      <c r="M312" s="221"/>
      <c r="N312" s="221"/>
      <c r="O312" s="221"/>
      <c r="P312" s="257"/>
      <c r="Q312" s="374"/>
      <c r="R312" s="851"/>
      <c r="S312" s="852"/>
      <c r="T312" s="852"/>
      <c r="U312" s="853"/>
      <c r="V312" s="851"/>
      <c r="W312" s="852"/>
      <c r="X312" s="852"/>
      <c r="Y312" s="853"/>
      <c r="Z312" s="854">
        <f t="shared" si="26"/>
        <v>0</v>
      </c>
      <c r="AA312" s="852"/>
      <c r="AB312" s="852"/>
      <c r="AC312" s="853"/>
      <c r="AD312" s="365"/>
      <c r="AE312" s="317"/>
      <c r="AF312" s="317"/>
      <c r="AG312" s="347"/>
      <c r="AH312" s="374"/>
      <c r="AI312" s="851"/>
      <c r="AJ312" s="852"/>
      <c r="AK312" s="852"/>
      <c r="AL312" s="853"/>
      <c r="AM312" s="851"/>
      <c r="AN312" s="852"/>
      <c r="AO312" s="852"/>
      <c r="AP312" s="853"/>
      <c r="AQ312" s="854">
        <f t="shared" si="27"/>
        <v>0</v>
      </c>
      <c r="AR312" s="852"/>
      <c r="AS312" s="852"/>
      <c r="AT312" s="853"/>
      <c r="AU312" s="365"/>
      <c r="AV312" s="317"/>
      <c r="AW312" s="317"/>
      <c r="AX312" s="347"/>
      <c r="AY312" s="374"/>
      <c r="AZ312" s="328"/>
      <c r="BA312" s="221"/>
      <c r="BB312" s="221"/>
      <c r="BC312" s="221"/>
      <c r="BD312" s="221"/>
      <c r="BE312" s="221"/>
      <c r="BF312" s="221"/>
      <c r="BG312" s="221"/>
      <c r="BH312" s="221"/>
      <c r="BI312" s="221"/>
      <c r="BJ312" s="221"/>
      <c r="BK312" s="221"/>
      <c r="BL312" s="221"/>
      <c r="BM312" s="221"/>
      <c r="BN312" s="221"/>
      <c r="BO312" s="257"/>
      <c r="BP312" s="374"/>
      <c r="BQ312" s="851"/>
      <c r="BR312" s="852"/>
      <c r="BS312" s="852"/>
      <c r="BT312" s="853"/>
      <c r="BU312" s="851"/>
      <c r="BV312" s="852"/>
      <c r="BW312" s="852"/>
      <c r="BX312" s="853"/>
      <c r="BY312" s="854" t="e">
        <f t="shared" si="28"/>
        <v>#DIV/0!</v>
      </c>
      <c r="BZ312" s="852"/>
      <c r="CA312" s="852"/>
      <c r="CB312" s="852"/>
      <c r="CC312" s="368"/>
      <c r="CD312" s="316"/>
      <c r="CE312" s="316"/>
      <c r="CF312" s="369"/>
      <c r="CG312" s="374"/>
      <c r="CH312" s="851"/>
      <c r="CI312" s="852"/>
      <c r="CJ312" s="852"/>
      <c r="CK312" s="853"/>
      <c r="CL312" s="851"/>
      <c r="CM312" s="852"/>
      <c r="CN312" s="852"/>
      <c r="CO312" s="853"/>
      <c r="CP312" s="854" t="e">
        <f t="shared" si="29"/>
        <v>#DIV/0!</v>
      </c>
      <c r="CQ312" s="852"/>
      <c r="CR312" s="852"/>
      <c r="CS312" s="852"/>
      <c r="CT312" s="368"/>
      <c r="CU312" s="316"/>
      <c r="CV312" s="316"/>
      <c r="CW312" s="369"/>
      <c r="CX312" s="374"/>
      <c r="CY312" s="328"/>
      <c r="CZ312" s="221"/>
      <c r="DA312" s="221"/>
      <c r="DB312" s="221"/>
      <c r="DC312" s="221"/>
      <c r="DD312" s="221"/>
      <c r="DE312" s="221"/>
      <c r="DF312" s="221"/>
      <c r="DG312" s="221"/>
      <c r="DH312" s="221"/>
      <c r="DI312" s="221"/>
      <c r="DJ312" s="221"/>
      <c r="DK312" s="221"/>
      <c r="DL312" s="221"/>
      <c r="DM312" s="221"/>
      <c r="DN312" s="257"/>
      <c r="DO312" s="374"/>
      <c r="DP312" s="851"/>
      <c r="DQ312" s="852"/>
      <c r="DR312" s="852"/>
      <c r="DS312" s="853"/>
      <c r="DT312" s="851"/>
      <c r="DU312" s="852"/>
      <c r="DV312" s="852"/>
      <c r="DW312" s="853"/>
      <c r="DX312" s="854" t="e">
        <f t="shared" si="30"/>
        <v>#DIV/0!</v>
      </c>
      <c r="DY312" s="852"/>
      <c r="DZ312" s="852"/>
      <c r="EA312" s="852"/>
      <c r="EB312" s="368"/>
      <c r="EC312" s="316"/>
      <c r="ED312" s="316"/>
      <c r="EE312" s="369"/>
      <c r="EF312" s="374"/>
      <c r="EG312" s="851"/>
      <c r="EH312" s="852"/>
      <c r="EI312" s="852"/>
      <c r="EJ312" s="853"/>
      <c r="EK312" s="851"/>
      <c r="EL312" s="852"/>
      <c r="EM312" s="852"/>
      <c r="EN312" s="853"/>
      <c r="EO312" s="854" t="e">
        <f t="shared" si="31"/>
        <v>#DIV/0!</v>
      </c>
      <c r="EP312" s="852"/>
      <c r="EQ312" s="852"/>
      <c r="ER312" s="852"/>
      <c r="ES312" s="368"/>
      <c r="ET312" s="316"/>
      <c r="EU312" s="316"/>
      <c r="EV312" s="369"/>
      <c r="EW312" s="374"/>
    </row>
    <row r="313" spans="1:153" s="124" customFormat="1" ht="12.75" customHeight="1" thickBot="1" x14ac:dyDescent="0.25">
      <c r="A313" s="328"/>
      <c r="B313" s="221"/>
      <c r="C313" s="221"/>
      <c r="D313" s="221"/>
      <c r="E313" s="221"/>
      <c r="F313" s="221"/>
      <c r="G313" s="221"/>
      <c r="H313" s="221"/>
      <c r="I313" s="221"/>
      <c r="J313" s="221"/>
      <c r="K313" s="221"/>
      <c r="L313" s="221"/>
      <c r="M313" s="221"/>
      <c r="N313" s="221"/>
      <c r="O313" s="221"/>
      <c r="P313" s="257"/>
      <c r="Q313" s="374"/>
      <c r="R313" s="851"/>
      <c r="S313" s="852"/>
      <c r="T313" s="852"/>
      <c r="U313" s="853"/>
      <c r="V313" s="851"/>
      <c r="W313" s="852"/>
      <c r="X313" s="852"/>
      <c r="Y313" s="853"/>
      <c r="Z313" s="854">
        <f t="shared" si="26"/>
        <v>0</v>
      </c>
      <c r="AA313" s="852"/>
      <c r="AB313" s="852"/>
      <c r="AC313" s="853"/>
      <c r="AD313" s="365"/>
      <c r="AE313" s="317"/>
      <c r="AF313" s="317"/>
      <c r="AG313" s="347"/>
      <c r="AH313" s="374"/>
      <c r="AI313" s="851"/>
      <c r="AJ313" s="852"/>
      <c r="AK313" s="852"/>
      <c r="AL313" s="853"/>
      <c r="AM313" s="851"/>
      <c r="AN313" s="852"/>
      <c r="AO313" s="852"/>
      <c r="AP313" s="853"/>
      <c r="AQ313" s="854">
        <f t="shared" si="27"/>
        <v>0</v>
      </c>
      <c r="AR313" s="852"/>
      <c r="AS313" s="852"/>
      <c r="AT313" s="853"/>
      <c r="AU313" s="365"/>
      <c r="AV313" s="317"/>
      <c r="AW313" s="317"/>
      <c r="AX313" s="347"/>
      <c r="AY313" s="374"/>
      <c r="AZ313" s="328"/>
      <c r="BA313" s="221"/>
      <c r="BB313" s="221"/>
      <c r="BC313" s="221"/>
      <c r="BD313" s="221"/>
      <c r="BE313" s="221"/>
      <c r="BF313" s="221"/>
      <c r="BG313" s="221"/>
      <c r="BH313" s="221"/>
      <c r="BI313" s="221"/>
      <c r="BJ313" s="221"/>
      <c r="BK313" s="221"/>
      <c r="BL313" s="221"/>
      <c r="BM313" s="221"/>
      <c r="BN313" s="221"/>
      <c r="BO313" s="257"/>
      <c r="BP313" s="374"/>
      <c r="BQ313" s="851"/>
      <c r="BR313" s="852"/>
      <c r="BS313" s="852"/>
      <c r="BT313" s="853"/>
      <c r="BU313" s="851"/>
      <c r="BV313" s="852"/>
      <c r="BW313" s="852"/>
      <c r="BX313" s="853"/>
      <c r="BY313" s="854" t="e">
        <f t="shared" si="28"/>
        <v>#DIV/0!</v>
      </c>
      <c r="BZ313" s="852"/>
      <c r="CA313" s="852"/>
      <c r="CB313" s="852"/>
      <c r="CC313" s="368"/>
      <c r="CD313" s="316"/>
      <c r="CE313" s="316"/>
      <c r="CF313" s="369"/>
      <c r="CG313" s="374"/>
      <c r="CH313" s="851"/>
      <c r="CI313" s="852"/>
      <c r="CJ313" s="852"/>
      <c r="CK313" s="853"/>
      <c r="CL313" s="851"/>
      <c r="CM313" s="852"/>
      <c r="CN313" s="852"/>
      <c r="CO313" s="853"/>
      <c r="CP313" s="854" t="e">
        <f t="shared" si="29"/>
        <v>#DIV/0!</v>
      </c>
      <c r="CQ313" s="852"/>
      <c r="CR313" s="852"/>
      <c r="CS313" s="852"/>
      <c r="CT313" s="368"/>
      <c r="CU313" s="316"/>
      <c r="CV313" s="316"/>
      <c r="CW313" s="369"/>
      <c r="CX313" s="374"/>
      <c r="CY313" s="328"/>
      <c r="CZ313" s="221"/>
      <c r="DA313" s="221"/>
      <c r="DB313" s="221"/>
      <c r="DC313" s="221"/>
      <c r="DD313" s="221"/>
      <c r="DE313" s="221"/>
      <c r="DF313" s="221"/>
      <c r="DG313" s="221"/>
      <c r="DH313" s="221"/>
      <c r="DI313" s="221"/>
      <c r="DJ313" s="221"/>
      <c r="DK313" s="221"/>
      <c r="DL313" s="221"/>
      <c r="DM313" s="221"/>
      <c r="DN313" s="257"/>
      <c r="DO313" s="374"/>
      <c r="DP313" s="851"/>
      <c r="DQ313" s="852"/>
      <c r="DR313" s="852"/>
      <c r="DS313" s="853"/>
      <c r="DT313" s="851"/>
      <c r="DU313" s="852"/>
      <c r="DV313" s="852"/>
      <c r="DW313" s="853"/>
      <c r="DX313" s="854" t="e">
        <f t="shared" si="30"/>
        <v>#DIV/0!</v>
      </c>
      <c r="DY313" s="852"/>
      <c r="DZ313" s="852"/>
      <c r="EA313" s="852"/>
      <c r="EB313" s="368"/>
      <c r="EC313" s="316"/>
      <c r="ED313" s="316"/>
      <c r="EE313" s="369"/>
      <c r="EF313" s="374"/>
      <c r="EG313" s="851"/>
      <c r="EH313" s="852"/>
      <c r="EI313" s="852"/>
      <c r="EJ313" s="853"/>
      <c r="EK313" s="851"/>
      <c r="EL313" s="852"/>
      <c r="EM313" s="852"/>
      <c r="EN313" s="853"/>
      <c r="EO313" s="854" t="e">
        <f t="shared" si="31"/>
        <v>#DIV/0!</v>
      </c>
      <c r="EP313" s="852"/>
      <c r="EQ313" s="852"/>
      <c r="ER313" s="852"/>
      <c r="ES313" s="368"/>
      <c r="ET313" s="316"/>
      <c r="EU313" s="316"/>
      <c r="EV313" s="369"/>
      <c r="EW313" s="374"/>
    </row>
    <row r="314" spans="1:153" s="124" customFormat="1" ht="12.75" customHeight="1" thickBot="1" x14ac:dyDescent="0.25">
      <c r="A314" s="328"/>
      <c r="B314" s="221"/>
      <c r="C314" s="221"/>
      <c r="D314" s="221"/>
      <c r="E314" s="221"/>
      <c r="F314" s="221"/>
      <c r="G314" s="221"/>
      <c r="H314" s="221"/>
      <c r="I314" s="221"/>
      <c r="J314" s="221"/>
      <c r="K314" s="221"/>
      <c r="L314" s="221"/>
      <c r="M314" s="221"/>
      <c r="N314" s="221"/>
      <c r="O314" s="221"/>
      <c r="P314" s="257"/>
      <c r="Q314" s="374"/>
      <c r="R314" s="851"/>
      <c r="S314" s="852"/>
      <c r="T314" s="852"/>
      <c r="U314" s="853"/>
      <c r="V314" s="851"/>
      <c r="W314" s="852"/>
      <c r="X314" s="852"/>
      <c r="Y314" s="853"/>
      <c r="Z314" s="854">
        <f t="shared" si="26"/>
        <v>0</v>
      </c>
      <c r="AA314" s="852"/>
      <c r="AB314" s="852"/>
      <c r="AC314" s="853"/>
      <c r="AD314" s="365"/>
      <c r="AE314" s="317"/>
      <c r="AF314" s="317"/>
      <c r="AG314" s="347"/>
      <c r="AH314" s="374"/>
      <c r="AI314" s="851"/>
      <c r="AJ314" s="852"/>
      <c r="AK314" s="852"/>
      <c r="AL314" s="853"/>
      <c r="AM314" s="851"/>
      <c r="AN314" s="852"/>
      <c r="AO314" s="852"/>
      <c r="AP314" s="853"/>
      <c r="AQ314" s="854">
        <f t="shared" si="27"/>
        <v>0</v>
      </c>
      <c r="AR314" s="852"/>
      <c r="AS314" s="852"/>
      <c r="AT314" s="853"/>
      <c r="AU314" s="365"/>
      <c r="AV314" s="317"/>
      <c r="AW314" s="317"/>
      <c r="AX314" s="347"/>
      <c r="AY314" s="374"/>
      <c r="AZ314" s="328"/>
      <c r="BA314" s="221"/>
      <c r="BB314" s="221"/>
      <c r="BC314" s="221"/>
      <c r="BD314" s="221"/>
      <c r="BE314" s="221"/>
      <c r="BF314" s="221"/>
      <c r="BG314" s="221"/>
      <c r="BH314" s="221"/>
      <c r="BI314" s="221"/>
      <c r="BJ314" s="221"/>
      <c r="BK314" s="221"/>
      <c r="BL314" s="221"/>
      <c r="BM314" s="221"/>
      <c r="BN314" s="221"/>
      <c r="BO314" s="257"/>
      <c r="BP314" s="374"/>
      <c r="BQ314" s="851"/>
      <c r="BR314" s="852"/>
      <c r="BS314" s="852"/>
      <c r="BT314" s="853"/>
      <c r="BU314" s="851"/>
      <c r="BV314" s="852"/>
      <c r="BW314" s="852"/>
      <c r="BX314" s="853"/>
      <c r="BY314" s="854" t="e">
        <f t="shared" si="28"/>
        <v>#DIV/0!</v>
      </c>
      <c r="BZ314" s="852"/>
      <c r="CA314" s="852"/>
      <c r="CB314" s="852"/>
      <c r="CC314" s="368"/>
      <c r="CD314" s="316"/>
      <c r="CE314" s="316"/>
      <c r="CF314" s="369"/>
      <c r="CG314" s="374"/>
      <c r="CH314" s="851"/>
      <c r="CI314" s="852"/>
      <c r="CJ314" s="852"/>
      <c r="CK314" s="853"/>
      <c r="CL314" s="851"/>
      <c r="CM314" s="852"/>
      <c r="CN314" s="852"/>
      <c r="CO314" s="853"/>
      <c r="CP314" s="854" t="e">
        <f t="shared" si="29"/>
        <v>#DIV/0!</v>
      </c>
      <c r="CQ314" s="852"/>
      <c r="CR314" s="852"/>
      <c r="CS314" s="852"/>
      <c r="CT314" s="368"/>
      <c r="CU314" s="316"/>
      <c r="CV314" s="316"/>
      <c r="CW314" s="369"/>
      <c r="CX314" s="374"/>
      <c r="CY314" s="328"/>
      <c r="CZ314" s="221"/>
      <c r="DA314" s="221"/>
      <c r="DB314" s="221"/>
      <c r="DC314" s="221"/>
      <c r="DD314" s="221"/>
      <c r="DE314" s="221"/>
      <c r="DF314" s="221"/>
      <c r="DG314" s="221"/>
      <c r="DH314" s="221"/>
      <c r="DI314" s="221"/>
      <c r="DJ314" s="221"/>
      <c r="DK314" s="221"/>
      <c r="DL314" s="221"/>
      <c r="DM314" s="221"/>
      <c r="DN314" s="257"/>
      <c r="DO314" s="374"/>
      <c r="DP314" s="851"/>
      <c r="DQ314" s="852"/>
      <c r="DR314" s="852"/>
      <c r="DS314" s="853"/>
      <c r="DT314" s="851"/>
      <c r="DU314" s="852"/>
      <c r="DV314" s="852"/>
      <c r="DW314" s="853"/>
      <c r="DX314" s="854" t="e">
        <f t="shared" si="30"/>
        <v>#DIV/0!</v>
      </c>
      <c r="DY314" s="852"/>
      <c r="DZ314" s="852"/>
      <c r="EA314" s="852"/>
      <c r="EB314" s="368"/>
      <c r="EC314" s="316"/>
      <c r="ED314" s="316"/>
      <c r="EE314" s="369"/>
      <c r="EF314" s="374"/>
      <c r="EG314" s="851"/>
      <c r="EH314" s="852"/>
      <c r="EI314" s="852"/>
      <c r="EJ314" s="853"/>
      <c r="EK314" s="851"/>
      <c r="EL314" s="852"/>
      <c r="EM314" s="852"/>
      <c r="EN314" s="853"/>
      <c r="EO314" s="854" t="e">
        <f t="shared" si="31"/>
        <v>#DIV/0!</v>
      </c>
      <c r="EP314" s="852"/>
      <c r="EQ314" s="852"/>
      <c r="ER314" s="852"/>
      <c r="ES314" s="368"/>
      <c r="ET314" s="316"/>
      <c r="EU314" s="316"/>
      <c r="EV314" s="369"/>
      <c r="EW314" s="374"/>
    </row>
    <row r="315" spans="1:153" s="124" customFormat="1" ht="12.75" customHeight="1" thickBot="1" x14ac:dyDescent="0.25">
      <c r="A315" s="328"/>
      <c r="B315" s="221"/>
      <c r="C315" s="221"/>
      <c r="D315" s="221"/>
      <c r="E315" s="221"/>
      <c r="F315" s="221"/>
      <c r="G315" s="221"/>
      <c r="H315" s="221"/>
      <c r="I315" s="221"/>
      <c r="J315" s="221"/>
      <c r="K315" s="221"/>
      <c r="L315" s="221"/>
      <c r="M315" s="221"/>
      <c r="N315" s="221"/>
      <c r="O315" s="221"/>
      <c r="P315" s="257"/>
      <c r="Q315" s="374"/>
      <c r="R315" s="851"/>
      <c r="S315" s="852"/>
      <c r="T315" s="852"/>
      <c r="U315" s="853"/>
      <c r="V315" s="851"/>
      <c r="W315" s="852"/>
      <c r="X315" s="852"/>
      <c r="Y315" s="853"/>
      <c r="Z315" s="854">
        <f t="shared" si="26"/>
        <v>0</v>
      </c>
      <c r="AA315" s="852"/>
      <c r="AB315" s="852"/>
      <c r="AC315" s="853"/>
      <c r="AD315" s="365"/>
      <c r="AE315" s="317"/>
      <c r="AF315" s="317"/>
      <c r="AG315" s="347"/>
      <c r="AH315" s="374"/>
      <c r="AI315" s="851"/>
      <c r="AJ315" s="852"/>
      <c r="AK315" s="852"/>
      <c r="AL315" s="853"/>
      <c r="AM315" s="851"/>
      <c r="AN315" s="852"/>
      <c r="AO315" s="852"/>
      <c r="AP315" s="853"/>
      <c r="AQ315" s="854">
        <f t="shared" si="27"/>
        <v>0</v>
      </c>
      <c r="AR315" s="852"/>
      <c r="AS315" s="852"/>
      <c r="AT315" s="853"/>
      <c r="AU315" s="365"/>
      <c r="AV315" s="317"/>
      <c r="AW315" s="317"/>
      <c r="AX315" s="347"/>
      <c r="AY315" s="374"/>
      <c r="AZ315" s="328"/>
      <c r="BA315" s="221"/>
      <c r="BB315" s="221"/>
      <c r="BC315" s="221"/>
      <c r="BD315" s="221"/>
      <c r="BE315" s="221"/>
      <c r="BF315" s="221"/>
      <c r="BG315" s="221"/>
      <c r="BH315" s="221"/>
      <c r="BI315" s="221"/>
      <c r="BJ315" s="221"/>
      <c r="BK315" s="221"/>
      <c r="BL315" s="221"/>
      <c r="BM315" s="221"/>
      <c r="BN315" s="221"/>
      <c r="BO315" s="257"/>
      <c r="BP315" s="374"/>
      <c r="BQ315" s="851"/>
      <c r="BR315" s="852"/>
      <c r="BS315" s="852"/>
      <c r="BT315" s="853"/>
      <c r="BU315" s="851"/>
      <c r="BV315" s="852"/>
      <c r="BW315" s="852"/>
      <c r="BX315" s="853"/>
      <c r="BY315" s="854" t="e">
        <f t="shared" si="28"/>
        <v>#DIV/0!</v>
      </c>
      <c r="BZ315" s="852"/>
      <c r="CA315" s="852"/>
      <c r="CB315" s="852"/>
      <c r="CC315" s="368"/>
      <c r="CD315" s="316"/>
      <c r="CE315" s="316"/>
      <c r="CF315" s="369"/>
      <c r="CG315" s="374"/>
      <c r="CH315" s="851"/>
      <c r="CI315" s="852"/>
      <c r="CJ315" s="852"/>
      <c r="CK315" s="853"/>
      <c r="CL315" s="851"/>
      <c r="CM315" s="852"/>
      <c r="CN315" s="852"/>
      <c r="CO315" s="853"/>
      <c r="CP315" s="854" t="e">
        <f t="shared" si="29"/>
        <v>#DIV/0!</v>
      </c>
      <c r="CQ315" s="852"/>
      <c r="CR315" s="852"/>
      <c r="CS315" s="852"/>
      <c r="CT315" s="368"/>
      <c r="CU315" s="316"/>
      <c r="CV315" s="316"/>
      <c r="CW315" s="369"/>
      <c r="CX315" s="374"/>
      <c r="CY315" s="328"/>
      <c r="CZ315" s="221"/>
      <c r="DA315" s="221"/>
      <c r="DB315" s="221"/>
      <c r="DC315" s="221"/>
      <c r="DD315" s="221"/>
      <c r="DE315" s="221"/>
      <c r="DF315" s="221"/>
      <c r="DG315" s="221"/>
      <c r="DH315" s="221"/>
      <c r="DI315" s="221"/>
      <c r="DJ315" s="221"/>
      <c r="DK315" s="221"/>
      <c r="DL315" s="221"/>
      <c r="DM315" s="221"/>
      <c r="DN315" s="257"/>
      <c r="DO315" s="374"/>
      <c r="DP315" s="851"/>
      <c r="DQ315" s="852"/>
      <c r="DR315" s="852"/>
      <c r="DS315" s="853"/>
      <c r="DT315" s="851"/>
      <c r="DU315" s="852"/>
      <c r="DV315" s="852"/>
      <c r="DW315" s="853"/>
      <c r="DX315" s="854" t="e">
        <f t="shared" si="30"/>
        <v>#DIV/0!</v>
      </c>
      <c r="DY315" s="852"/>
      <c r="DZ315" s="852"/>
      <c r="EA315" s="852"/>
      <c r="EB315" s="368"/>
      <c r="EC315" s="316"/>
      <c r="ED315" s="316"/>
      <c r="EE315" s="369"/>
      <c r="EF315" s="374"/>
      <c r="EG315" s="851"/>
      <c r="EH315" s="852"/>
      <c r="EI315" s="852"/>
      <c r="EJ315" s="853"/>
      <c r="EK315" s="851"/>
      <c r="EL315" s="852"/>
      <c r="EM315" s="852"/>
      <c r="EN315" s="853"/>
      <c r="EO315" s="854" t="e">
        <f t="shared" si="31"/>
        <v>#DIV/0!</v>
      </c>
      <c r="EP315" s="852"/>
      <c r="EQ315" s="852"/>
      <c r="ER315" s="852"/>
      <c r="ES315" s="368"/>
      <c r="ET315" s="316"/>
      <c r="EU315" s="316"/>
      <c r="EV315" s="369"/>
      <c r="EW315" s="374"/>
    </row>
    <row r="316" spans="1:153" s="124" customFormat="1" ht="12.75" customHeight="1" thickBot="1" x14ac:dyDescent="0.25">
      <c r="A316" s="328"/>
      <c r="B316" s="221"/>
      <c r="C316" s="221"/>
      <c r="D316" s="221"/>
      <c r="E316" s="221"/>
      <c r="F316" s="221"/>
      <c r="G316" s="221"/>
      <c r="H316" s="221"/>
      <c r="I316" s="221"/>
      <c r="J316" s="221"/>
      <c r="K316" s="221"/>
      <c r="L316" s="221"/>
      <c r="M316" s="221"/>
      <c r="N316" s="221"/>
      <c r="O316" s="221"/>
      <c r="P316" s="257"/>
      <c r="Q316" s="374"/>
      <c r="R316" s="851"/>
      <c r="S316" s="852"/>
      <c r="T316" s="852"/>
      <c r="U316" s="853"/>
      <c r="V316" s="851"/>
      <c r="W316" s="852"/>
      <c r="X316" s="852"/>
      <c r="Y316" s="853"/>
      <c r="Z316" s="854">
        <f t="shared" si="26"/>
        <v>0</v>
      </c>
      <c r="AA316" s="852"/>
      <c r="AB316" s="852"/>
      <c r="AC316" s="853"/>
      <c r="AD316" s="365"/>
      <c r="AE316" s="317"/>
      <c r="AF316" s="317"/>
      <c r="AG316" s="347"/>
      <c r="AH316" s="374"/>
      <c r="AI316" s="851"/>
      <c r="AJ316" s="852"/>
      <c r="AK316" s="852"/>
      <c r="AL316" s="853"/>
      <c r="AM316" s="851"/>
      <c r="AN316" s="852"/>
      <c r="AO316" s="852"/>
      <c r="AP316" s="853"/>
      <c r="AQ316" s="854">
        <f t="shared" si="27"/>
        <v>0</v>
      </c>
      <c r="AR316" s="852"/>
      <c r="AS316" s="852"/>
      <c r="AT316" s="853"/>
      <c r="AU316" s="365"/>
      <c r="AV316" s="317"/>
      <c r="AW316" s="317"/>
      <c r="AX316" s="347"/>
      <c r="AY316" s="374"/>
      <c r="AZ316" s="328"/>
      <c r="BA316" s="221"/>
      <c r="BB316" s="221"/>
      <c r="BC316" s="221"/>
      <c r="BD316" s="221"/>
      <c r="BE316" s="221"/>
      <c r="BF316" s="221"/>
      <c r="BG316" s="221"/>
      <c r="BH316" s="221"/>
      <c r="BI316" s="221"/>
      <c r="BJ316" s="221"/>
      <c r="BK316" s="221"/>
      <c r="BL316" s="221"/>
      <c r="BM316" s="221"/>
      <c r="BN316" s="221"/>
      <c r="BO316" s="257"/>
      <c r="BP316" s="374"/>
      <c r="BQ316" s="851"/>
      <c r="BR316" s="852"/>
      <c r="BS316" s="852"/>
      <c r="BT316" s="853"/>
      <c r="BU316" s="851"/>
      <c r="BV316" s="852"/>
      <c r="BW316" s="852"/>
      <c r="BX316" s="853"/>
      <c r="BY316" s="854" t="e">
        <f t="shared" si="28"/>
        <v>#DIV/0!</v>
      </c>
      <c r="BZ316" s="852"/>
      <c r="CA316" s="852"/>
      <c r="CB316" s="852"/>
      <c r="CC316" s="368"/>
      <c r="CD316" s="316"/>
      <c r="CE316" s="316"/>
      <c r="CF316" s="369"/>
      <c r="CG316" s="374"/>
      <c r="CH316" s="851"/>
      <c r="CI316" s="852"/>
      <c r="CJ316" s="852"/>
      <c r="CK316" s="853"/>
      <c r="CL316" s="851"/>
      <c r="CM316" s="852"/>
      <c r="CN316" s="852"/>
      <c r="CO316" s="853"/>
      <c r="CP316" s="854" t="e">
        <f t="shared" si="29"/>
        <v>#DIV/0!</v>
      </c>
      <c r="CQ316" s="852"/>
      <c r="CR316" s="852"/>
      <c r="CS316" s="852"/>
      <c r="CT316" s="368"/>
      <c r="CU316" s="316"/>
      <c r="CV316" s="316"/>
      <c r="CW316" s="369"/>
      <c r="CX316" s="374"/>
      <c r="CY316" s="328"/>
      <c r="CZ316" s="221"/>
      <c r="DA316" s="221"/>
      <c r="DB316" s="221"/>
      <c r="DC316" s="221"/>
      <c r="DD316" s="221"/>
      <c r="DE316" s="221"/>
      <c r="DF316" s="221"/>
      <c r="DG316" s="221"/>
      <c r="DH316" s="221"/>
      <c r="DI316" s="221"/>
      <c r="DJ316" s="221"/>
      <c r="DK316" s="221"/>
      <c r="DL316" s="221"/>
      <c r="DM316" s="221"/>
      <c r="DN316" s="257"/>
      <c r="DO316" s="374"/>
      <c r="DP316" s="851"/>
      <c r="DQ316" s="852"/>
      <c r="DR316" s="852"/>
      <c r="DS316" s="853"/>
      <c r="DT316" s="851"/>
      <c r="DU316" s="852"/>
      <c r="DV316" s="852"/>
      <c r="DW316" s="853"/>
      <c r="DX316" s="854" t="e">
        <f t="shared" si="30"/>
        <v>#DIV/0!</v>
      </c>
      <c r="DY316" s="852"/>
      <c r="DZ316" s="852"/>
      <c r="EA316" s="852"/>
      <c r="EB316" s="368"/>
      <c r="EC316" s="316"/>
      <c r="ED316" s="316"/>
      <c r="EE316" s="369"/>
      <c r="EF316" s="374"/>
      <c r="EG316" s="851"/>
      <c r="EH316" s="852"/>
      <c r="EI316" s="852"/>
      <c r="EJ316" s="853"/>
      <c r="EK316" s="851"/>
      <c r="EL316" s="852"/>
      <c r="EM316" s="852"/>
      <c r="EN316" s="853"/>
      <c r="EO316" s="854" t="e">
        <f t="shared" si="31"/>
        <v>#DIV/0!</v>
      </c>
      <c r="EP316" s="852"/>
      <c r="EQ316" s="852"/>
      <c r="ER316" s="852"/>
      <c r="ES316" s="368"/>
      <c r="ET316" s="316"/>
      <c r="EU316" s="316"/>
      <c r="EV316" s="369"/>
      <c r="EW316" s="374"/>
    </row>
    <row r="317" spans="1:153" s="124" customFormat="1" ht="12.75" customHeight="1" thickBot="1" x14ac:dyDescent="0.25">
      <c r="A317" s="328"/>
      <c r="B317" s="221"/>
      <c r="C317" s="221"/>
      <c r="D317" s="221"/>
      <c r="E317" s="221"/>
      <c r="F317" s="221"/>
      <c r="G317" s="221"/>
      <c r="H317" s="221"/>
      <c r="I317" s="221"/>
      <c r="J317" s="221"/>
      <c r="K317" s="221"/>
      <c r="L317" s="221"/>
      <c r="M317" s="221"/>
      <c r="N317" s="221"/>
      <c r="O317" s="221"/>
      <c r="P317" s="257"/>
      <c r="Q317" s="374"/>
      <c r="R317" s="851"/>
      <c r="S317" s="852"/>
      <c r="T317" s="852"/>
      <c r="U317" s="853"/>
      <c r="V317" s="851"/>
      <c r="W317" s="852"/>
      <c r="X317" s="852"/>
      <c r="Y317" s="853"/>
      <c r="Z317" s="854">
        <f t="shared" si="26"/>
        <v>0</v>
      </c>
      <c r="AA317" s="852"/>
      <c r="AB317" s="852"/>
      <c r="AC317" s="853"/>
      <c r="AD317" s="365"/>
      <c r="AE317" s="317"/>
      <c r="AF317" s="317"/>
      <c r="AG317" s="347"/>
      <c r="AH317" s="374"/>
      <c r="AI317" s="851"/>
      <c r="AJ317" s="852"/>
      <c r="AK317" s="852"/>
      <c r="AL317" s="853"/>
      <c r="AM317" s="851"/>
      <c r="AN317" s="852"/>
      <c r="AO317" s="852"/>
      <c r="AP317" s="853"/>
      <c r="AQ317" s="854">
        <f t="shared" si="27"/>
        <v>0</v>
      </c>
      <c r="AR317" s="852"/>
      <c r="AS317" s="852"/>
      <c r="AT317" s="853"/>
      <c r="AU317" s="365"/>
      <c r="AV317" s="317"/>
      <c r="AW317" s="317"/>
      <c r="AX317" s="347"/>
      <c r="AY317" s="374"/>
      <c r="AZ317" s="328"/>
      <c r="BA317" s="221"/>
      <c r="BB317" s="221"/>
      <c r="BC317" s="221"/>
      <c r="BD317" s="221"/>
      <c r="BE317" s="221"/>
      <c r="BF317" s="221"/>
      <c r="BG317" s="221"/>
      <c r="BH317" s="221"/>
      <c r="BI317" s="221"/>
      <c r="BJ317" s="221"/>
      <c r="BK317" s="221"/>
      <c r="BL317" s="221"/>
      <c r="BM317" s="221"/>
      <c r="BN317" s="221"/>
      <c r="BO317" s="257"/>
      <c r="BP317" s="374"/>
      <c r="BQ317" s="851"/>
      <c r="BR317" s="852"/>
      <c r="BS317" s="852"/>
      <c r="BT317" s="853"/>
      <c r="BU317" s="851"/>
      <c r="BV317" s="852"/>
      <c r="BW317" s="852"/>
      <c r="BX317" s="853"/>
      <c r="BY317" s="854" t="e">
        <f t="shared" si="28"/>
        <v>#DIV/0!</v>
      </c>
      <c r="BZ317" s="852"/>
      <c r="CA317" s="852"/>
      <c r="CB317" s="852"/>
      <c r="CC317" s="368"/>
      <c r="CD317" s="316"/>
      <c r="CE317" s="316"/>
      <c r="CF317" s="369"/>
      <c r="CG317" s="374"/>
      <c r="CH317" s="851"/>
      <c r="CI317" s="852"/>
      <c r="CJ317" s="852"/>
      <c r="CK317" s="853"/>
      <c r="CL317" s="851"/>
      <c r="CM317" s="852"/>
      <c r="CN317" s="852"/>
      <c r="CO317" s="853"/>
      <c r="CP317" s="854" t="e">
        <f t="shared" si="29"/>
        <v>#DIV/0!</v>
      </c>
      <c r="CQ317" s="852"/>
      <c r="CR317" s="852"/>
      <c r="CS317" s="852"/>
      <c r="CT317" s="368"/>
      <c r="CU317" s="316"/>
      <c r="CV317" s="316"/>
      <c r="CW317" s="369"/>
      <c r="CX317" s="374"/>
      <c r="CY317" s="328"/>
      <c r="CZ317" s="221"/>
      <c r="DA317" s="221"/>
      <c r="DB317" s="221"/>
      <c r="DC317" s="221"/>
      <c r="DD317" s="221"/>
      <c r="DE317" s="221"/>
      <c r="DF317" s="221"/>
      <c r="DG317" s="221"/>
      <c r="DH317" s="221"/>
      <c r="DI317" s="221"/>
      <c r="DJ317" s="221"/>
      <c r="DK317" s="221"/>
      <c r="DL317" s="221"/>
      <c r="DM317" s="221"/>
      <c r="DN317" s="257"/>
      <c r="DO317" s="374"/>
      <c r="DP317" s="851"/>
      <c r="DQ317" s="852"/>
      <c r="DR317" s="852"/>
      <c r="DS317" s="853"/>
      <c r="DT317" s="851"/>
      <c r="DU317" s="852"/>
      <c r="DV317" s="852"/>
      <c r="DW317" s="853"/>
      <c r="DX317" s="854" t="e">
        <f t="shared" si="30"/>
        <v>#DIV/0!</v>
      </c>
      <c r="DY317" s="852"/>
      <c r="DZ317" s="852"/>
      <c r="EA317" s="852"/>
      <c r="EB317" s="368"/>
      <c r="EC317" s="316"/>
      <c r="ED317" s="316"/>
      <c r="EE317" s="369"/>
      <c r="EF317" s="374"/>
      <c r="EG317" s="851"/>
      <c r="EH317" s="852"/>
      <c r="EI317" s="852"/>
      <c r="EJ317" s="853"/>
      <c r="EK317" s="851"/>
      <c r="EL317" s="852"/>
      <c r="EM317" s="852"/>
      <c r="EN317" s="853"/>
      <c r="EO317" s="854" t="e">
        <f t="shared" si="31"/>
        <v>#DIV/0!</v>
      </c>
      <c r="EP317" s="852"/>
      <c r="EQ317" s="852"/>
      <c r="ER317" s="852"/>
      <c r="ES317" s="368"/>
      <c r="ET317" s="316"/>
      <c r="EU317" s="316"/>
      <c r="EV317" s="369"/>
      <c r="EW317" s="374"/>
    </row>
    <row r="318" spans="1:153" s="124" customFormat="1" ht="12.75" customHeight="1" thickBot="1" x14ac:dyDescent="0.25">
      <c r="A318" s="328"/>
      <c r="B318" s="221"/>
      <c r="C318" s="221"/>
      <c r="D318" s="221"/>
      <c r="E318" s="221"/>
      <c r="F318" s="221"/>
      <c r="G318" s="221"/>
      <c r="H318" s="221"/>
      <c r="I318" s="221"/>
      <c r="J318" s="221"/>
      <c r="K318" s="221"/>
      <c r="L318" s="221"/>
      <c r="M318" s="221"/>
      <c r="N318" s="221"/>
      <c r="O318" s="221"/>
      <c r="P318" s="257"/>
      <c r="Q318" s="374"/>
      <c r="R318" s="851"/>
      <c r="S318" s="852"/>
      <c r="T318" s="852"/>
      <c r="U318" s="853"/>
      <c r="V318" s="851"/>
      <c r="W318" s="852"/>
      <c r="X318" s="852"/>
      <c r="Y318" s="853"/>
      <c r="Z318" s="854">
        <f t="shared" si="26"/>
        <v>0</v>
      </c>
      <c r="AA318" s="852"/>
      <c r="AB318" s="852"/>
      <c r="AC318" s="853"/>
      <c r="AD318" s="365"/>
      <c r="AE318" s="317"/>
      <c r="AF318" s="317"/>
      <c r="AG318" s="347"/>
      <c r="AH318" s="374"/>
      <c r="AI318" s="851"/>
      <c r="AJ318" s="852"/>
      <c r="AK318" s="852"/>
      <c r="AL318" s="853"/>
      <c r="AM318" s="851"/>
      <c r="AN318" s="852"/>
      <c r="AO318" s="852"/>
      <c r="AP318" s="853"/>
      <c r="AQ318" s="854">
        <f t="shared" si="27"/>
        <v>0</v>
      </c>
      <c r="AR318" s="852"/>
      <c r="AS318" s="852"/>
      <c r="AT318" s="853"/>
      <c r="AU318" s="365"/>
      <c r="AV318" s="317"/>
      <c r="AW318" s="317"/>
      <c r="AX318" s="347"/>
      <c r="AY318" s="374"/>
      <c r="AZ318" s="328"/>
      <c r="BA318" s="221"/>
      <c r="BB318" s="221"/>
      <c r="BC318" s="221"/>
      <c r="BD318" s="221"/>
      <c r="BE318" s="221"/>
      <c r="BF318" s="221"/>
      <c r="BG318" s="221"/>
      <c r="BH318" s="221"/>
      <c r="BI318" s="221"/>
      <c r="BJ318" s="221"/>
      <c r="BK318" s="221"/>
      <c r="BL318" s="221"/>
      <c r="BM318" s="221"/>
      <c r="BN318" s="221"/>
      <c r="BO318" s="257"/>
      <c r="BP318" s="374"/>
      <c r="BQ318" s="851"/>
      <c r="BR318" s="852"/>
      <c r="BS318" s="852"/>
      <c r="BT318" s="853"/>
      <c r="BU318" s="851"/>
      <c r="BV318" s="852"/>
      <c r="BW318" s="852"/>
      <c r="BX318" s="853"/>
      <c r="BY318" s="854" t="e">
        <f t="shared" si="28"/>
        <v>#DIV/0!</v>
      </c>
      <c r="BZ318" s="852"/>
      <c r="CA318" s="852"/>
      <c r="CB318" s="852"/>
      <c r="CC318" s="368"/>
      <c r="CD318" s="316"/>
      <c r="CE318" s="316"/>
      <c r="CF318" s="369"/>
      <c r="CG318" s="374"/>
      <c r="CH318" s="851"/>
      <c r="CI318" s="852"/>
      <c r="CJ318" s="852"/>
      <c r="CK318" s="853"/>
      <c r="CL318" s="851"/>
      <c r="CM318" s="852"/>
      <c r="CN318" s="852"/>
      <c r="CO318" s="853"/>
      <c r="CP318" s="854" t="e">
        <f t="shared" si="29"/>
        <v>#DIV/0!</v>
      </c>
      <c r="CQ318" s="852"/>
      <c r="CR318" s="852"/>
      <c r="CS318" s="852"/>
      <c r="CT318" s="368"/>
      <c r="CU318" s="316"/>
      <c r="CV318" s="316"/>
      <c r="CW318" s="369"/>
      <c r="CX318" s="374"/>
      <c r="CY318" s="328"/>
      <c r="CZ318" s="221"/>
      <c r="DA318" s="221"/>
      <c r="DB318" s="221"/>
      <c r="DC318" s="221"/>
      <c r="DD318" s="221"/>
      <c r="DE318" s="221"/>
      <c r="DF318" s="221"/>
      <c r="DG318" s="221"/>
      <c r="DH318" s="221"/>
      <c r="DI318" s="221"/>
      <c r="DJ318" s="221"/>
      <c r="DK318" s="221"/>
      <c r="DL318" s="221"/>
      <c r="DM318" s="221"/>
      <c r="DN318" s="257"/>
      <c r="DO318" s="374"/>
      <c r="DP318" s="851"/>
      <c r="DQ318" s="852"/>
      <c r="DR318" s="852"/>
      <c r="DS318" s="853"/>
      <c r="DT318" s="851"/>
      <c r="DU318" s="852"/>
      <c r="DV318" s="852"/>
      <c r="DW318" s="853"/>
      <c r="DX318" s="854" t="e">
        <f t="shared" si="30"/>
        <v>#DIV/0!</v>
      </c>
      <c r="DY318" s="852"/>
      <c r="DZ318" s="852"/>
      <c r="EA318" s="852"/>
      <c r="EB318" s="368"/>
      <c r="EC318" s="316"/>
      <c r="ED318" s="316"/>
      <c r="EE318" s="369"/>
      <c r="EF318" s="374"/>
      <c r="EG318" s="851"/>
      <c r="EH318" s="852"/>
      <c r="EI318" s="852"/>
      <c r="EJ318" s="853"/>
      <c r="EK318" s="851"/>
      <c r="EL318" s="852"/>
      <c r="EM318" s="852"/>
      <c r="EN318" s="853"/>
      <c r="EO318" s="854" t="e">
        <f t="shared" si="31"/>
        <v>#DIV/0!</v>
      </c>
      <c r="EP318" s="852"/>
      <c r="EQ318" s="852"/>
      <c r="ER318" s="852"/>
      <c r="ES318" s="368"/>
      <c r="ET318" s="316"/>
      <c r="EU318" s="316"/>
      <c r="EV318" s="369"/>
      <c r="EW318" s="374"/>
    </row>
    <row r="319" spans="1:153" s="124" customFormat="1" ht="12.75" customHeight="1" thickBot="1" x14ac:dyDescent="0.25">
      <c r="A319" s="328"/>
      <c r="B319" s="221"/>
      <c r="C319" s="221"/>
      <c r="D319" s="221"/>
      <c r="E319" s="221"/>
      <c r="F319" s="221"/>
      <c r="G319" s="221"/>
      <c r="H319" s="221"/>
      <c r="I319" s="221"/>
      <c r="J319" s="221"/>
      <c r="K319" s="221"/>
      <c r="L319" s="221"/>
      <c r="M319" s="221"/>
      <c r="N319" s="221"/>
      <c r="O319" s="221"/>
      <c r="P319" s="257"/>
      <c r="Q319" s="374"/>
      <c r="R319" s="851"/>
      <c r="S319" s="852"/>
      <c r="T319" s="852"/>
      <c r="U319" s="853"/>
      <c r="V319" s="851"/>
      <c r="W319" s="852"/>
      <c r="X319" s="852"/>
      <c r="Y319" s="853"/>
      <c r="Z319" s="854">
        <f t="shared" si="26"/>
        <v>0</v>
      </c>
      <c r="AA319" s="852"/>
      <c r="AB319" s="852"/>
      <c r="AC319" s="853"/>
      <c r="AD319" s="365"/>
      <c r="AE319" s="317"/>
      <c r="AF319" s="317"/>
      <c r="AG319" s="347"/>
      <c r="AH319" s="374"/>
      <c r="AI319" s="851"/>
      <c r="AJ319" s="852"/>
      <c r="AK319" s="852"/>
      <c r="AL319" s="853"/>
      <c r="AM319" s="851"/>
      <c r="AN319" s="852"/>
      <c r="AO319" s="852"/>
      <c r="AP319" s="853"/>
      <c r="AQ319" s="854">
        <f t="shared" si="27"/>
        <v>0</v>
      </c>
      <c r="AR319" s="852"/>
      <c r="AS319" s="852"/>
      <c r="AT319" s="853"/>
      <c r="AU319" s="365"/>
      <c r="AV319" s="317"/>
      <c r="AW319" s="317"/>
      <c r="AX319" s="347"/>
      <c r="AY319" s="374"/>
      <c r="AZ319" s="328"/>
      <c r="BA319" s="221"/>
      <c r="BB319" s="221"/>
      <c r="BC319" s="221"/>
      <c r="BD319" s="221"/>
      <c r="BE319" s="221"/>
      <c r="BF319" s="221"/>
      <c r="BG319" s="221"/>
      <c r="BH319" s="221"/>
      <c r="BI319" s="221"/>
      <c r="BJ319" s="221"/>
      <c r="BK319" s="221"/>
      <c r="BL319" s="221"/>
      <c r="BM319" s="221"/>
      <c r="BN319" s="221"/>
      <c r="BO319" s="257"/>
      <c r="BP319" s="374"/>
      <c r="BQ319" s="851"/>
      <c r="BR319" s="852"/>
      <c r="BS319" s="852"/>
      <c r="BT319" s="853"/>
      <c r="BU319" s="851"/>
      <c r="BV319" s="852"/>
      <c r="BW319" s="852"/>
      <c r="BX319" s="853"/>
      <c r="BY319" s="854" t="e">
        <f t="shared" si="28"/>
        <v>#DIV/0!</v>
      </c>
      <c r="BZ319" s="852"/>
      <c r="CA319" s="852"/>
      <c r="CB319" s="852"/>
      <c r="CC319" s="368"/>
      <c r="CD319" s="316"/>
      <c r="CE319" s="316"/>
      <c r="CF319" s="369"/>
      <c r="CG319" s="374"/>
      <c r="CH319" s="851"/>
      <c r="CI319" s="852"/>
      <c r="CJ319" s="852"/>
      <c r="CK319" s="853"/>
      <c r="CL319" s="851"/>
      <c r="CM319" s="852"/>
      <c r="CN319" s="852"/>
      <c r="CO319" s="853"/>
      <c r="CP319" s="854" t="e">
        <f t="shared" si="29"/>
        <v>#DIV/0!</v>
      </c>
      <c r="CQ319" s="852"/>
      <c r="CR319" s="852"/>
      <c r="CS319" s="852"/>
      <c r="CT319" s="368"/>
      <c r="CU319" s="316"/>
      <c r="CV319" s="316"/>
      <c r="CW319" s="369"/>
      <c r="CX319" s="374"/>
      <c r="CY319" s="328"/>
      <c r="CZ319" s="221"/>
      <c r="DA319" s="221"/>
      <c r="DB319" s="221"/>
      <c r="DC319" s="221"/>
      <c r="DD319" s="221"/>
      <c r="DE319" s="221"/>
      <c r="DF319" s="221"/>
      <c r="DG319" s="221"/>
      <c r="DH319" s="221"/>
      <c r="DI319" s="221"/>
      <c r="DJ319" s="221"/>
      <c r="DK319" s="221"/>
      <c r="DL319" s="221"/>
      <c r="DM319" s="221"/>
      <c r="DN319" s="257"/>
      <c r="DO319" s="374"/>
      <c r="DP319" s="851"/>
      <c r="DQ319" s="852"/>
      <c r="DR319" s="852"/>
      <c r="DS319" s="853"/>
      <c r="DT319" s="851"/>
      <c r="DU319" s="852"/>
      <c r="DV319" s="852"/>
      <c r="DW319" s="853"/>
      <c r="DX319" s="854" t="e">
        <f t="shared" si="30"/>
        <v>#DIV/0!</v>
      </c>
      <c r="DY319" s="852"/>
      <c r="DZ319" s="852"/>
      <c r="EA319" s="852"/>
      <c r="EB319" s="368"/>
      <c r="EC319" s="316"/>
      <c r="ED319" s="316"/>
      <c r="EE319" s="369"/>
      <c r="EF319" s="374"/>
      <c r="EG319" s="851"/>
      <c r="EH319" s="852"/>
      <c r="EI319" s="852"/>
      <c r="EJ319" s="853"/>
      <c r="EK319" s="851"/>
      <c r="EL319" s="852"/>
      <c r="EM319" s="852"/>
      <c r="EN319" s="853"/>
      <c r="EO319" s="854" t="e">
        <f t="shared" si="31"/>
        <v>#DIV/0!</v>
      </c>
      <c r="EP319" s="852"/>
      <c r="EQ319" s="852"/>
      <c r="ER319" s="852"/>
      <c r="ES319" s="368"/>
      <c r="ET319" s="316"/>
      <c r="EU319" s="316"/>
      <c r="EV319" s="369"/>
      <c r="EW319" s="374"/>
    </row>
    <row r="320" spans="1:153" s="124" customFormat="1" ht="12.75" customHeight="1" thickBot="1" x14ac:dyDescent="0.25">
      <c r="A320" s="328"/>
      <c r="B320" s="221"/>
      <c r="C320" s="221"/>
      <c r="D320" s="221"/>
      <c r="E320" s="221"/>
      <c r="F320" s="221"/>
      <c r="G320" s="221"/>
      <c r="H320" s="221"/>
      <c r="I320" s="221"/>
      <c r="J320" s="221"/>
      <c r="K320" s="221"/>
      <c r="L320" s="221"/>
      <c r="M320" s="221"/>
      <c r="N320" s="221"/>
      <c r="O320" s="221"/>
      <c r="P320" s="257"/>
      <c r="Q320" s="374"/>
      <c r="R320" s="851"/>
      <c r="S320" s="852"/>
      <c r="T320" s="852"/>
      <c r="U320" s="853"/>
      <c r="V320" s="851"/>
      <c r="W320" s="852"/>
      <c r="X320" s="852"/>
      <c r="Y320" s="853"/>
      <c r="Z320" s="854">
        <f t="shared" si="26"/>
        <v>0</v>
      </c>
      <c r="AA320" s="852"/>
      <c r="AB320" s="852"/>
      <c r="AC320" s="853"/>
      <c r="AD320" s="365"/>
      <c r="AE320" s="317"/>
      <c r="AF320" s="317"/>
      <c r="AG320" s="347"/>
      <c r="AH320" s="374"/>
      <c r="AI320" s="851"/>
      <c r="AJ320" s="852"/>
      <c r="AK320" s="852"/>
      <c r="AL320" s="853"/>
      <c r="AM320" s="851"/>
      <c r="AN320" s="852"/>
      <c r="AO320" s="852"/>
      <c r="AP320" s="853"/>
      <c r="AQ320" s="854">
        <f t="shared" si="27"/>
        <v>0</v>
      </c>
      <c r="AR320" s="852"/>
      <c r="AS320" s="852"/>
      <c r="AT320" s="853"/>
      <c r="AU320" s="365"/>
      <c r="AV320" s="317"/>
      <c r="AW320" s="317"/>
      <c r="AX320" s="347"/>
      <c r="AY320" s="374"/>
      <c r="AZ320" s="328"/>
      <c r="BA320" s="221"/>
      <c r="BB320" s="221"/>
      <c r="BC320" s="221"/>
      <c r="BD320" s="221"/>
      <c r="BE320" s="221"/>
      <c r="BF320" s="221"/>
      <c r="BG320" s="221"/>
      <c r="BH320" s="221"/>
      <c r="BI320" s="221"/>
      <c r="BJ320" s="221"/>
      <c r="BK320" s="221"/>
      <c r="BL320" s="221"/>
      <c r="BM320" s="221"/>
      <c r="BN320" s="221"/>
      <c r="BO320" s="257"/>
      <c r="BP320" s="374"/>
      <c r="BQ320" s="851"/>
      <c r="BR320" s="852"/>
      <c r="BS320" s="852"/>
      <c r="BT320" s="853"/>
      <c r="BU320" s="851"/>
      <c r="BV320" s="852"/>
      <c r="BW320" s="852"/>
      <c r="BX320" s="853"/>
      <c r="BY320" s="854" t="e">
        <f t="shared" si="28"/>
        <v>#DIV/0!</v>
      </c>
      <c r="BZ320" s="852"/>
      <c r="CA320" s="852"/>
      <c r="CB320" s="852"/>
      <c r="CC320" s="368"/>
      <c r="CD320" s="316"/>
      <c r="CE320" s="316"/>
      <c r="CF320" s="369"/>
      <c r="CG320" s="374"/>
      <c r="CH320" s="851"/>
      <c r="CI320" s="852"/>
      <c r="CJ320" s="852"/>
      <c r="CK320" s="853"/>
      <c r="CL320" s="851"/>
      <c r="CM320" s="852"/>
      <c r="CN320" s="852"/>
      <c r="CO320" s="853"/>
      <c r="CP320" s="854" t="e">
        <f t="shared" si="29"/>
        <v>#DIV/0!</v>
      </c>
      <c r="CQ320" s="852"/>
      <c r="CR320" s="852"/>
      <c r="CS320" s="852"/>
      <c r="CT320" s="368"/>
      <c r="CU320" s="316"/>
      <c r="CV320" s="316"/>
      <c r="CW320" s="369"/>
      <c r="CX320" s="374"/>
      <c r="CY320" s="328"/>
      <c r="CZ320" s="221"/>
      <c r="DA320" s="221"/>
      <c r="DB320" s="221"/>
      <c r="DC320" s="221"/>
      <c r="DD320" s="221"/>
      <c r="DE320" s="221"/>
      <c r="DF320" s="221"/>
      <c r="DG320" s="221"/>
      <c r="DH320" s="221"/>
      <c r="DI320" s="221"/>
      <c r="DJ320" s="221"/>
      <c r="DK320" s="221"/>
      <c r="DL320" s="221"/>
      <c r="DM320" s="221"/>
      <c r="DN320" s="257"/>
      <c r="DO320" s="374"/>
      <c r="DP320" s="851"/>
      <c r="DQ320" s="852"/>
      <c r="DR320" s="852"/>
      <c r="DS320" s="853"/>
      <c r="DT320" s="851"/>
      <c r="DU320" s="852"/>
      <c r="DV320" s="852"/>
      <c r="DW320" s="853"/>
      <c r="DX320" s="854" t="e">
        <f t="shared" si="30"/>
        <v>#DIV/0!</v>
      </c>
      <c r="DY320" s="852"/>
      <c r="DZ320" s="852"/>
      <c r="EA320" s="852"/>
      <c r="EB320" s="368"/>
      <c r="EC320" s="316"/>
      <c r="ED320" s="316"/>
      <c r="EE320" s="369"/>
      <c r="EF320" s="374"/>
      <c r="EG320" s="851"/>
      <c r="EH320" s="852"/>
      <c r="EI320" s="852"/>
      <c r="EJ320" s="853"/>
      <c r="EK320" s="851"/>
      <c r="EL320" s="852"/>
      <c r="EM320" s="852"/>
      <c r="EN320" s="853"/>
      <c r="EO320" s="854" t="e">
        <f t="shared" si="31"/>
        <v>#DIV/0!</v>
      </c>
      <c r="EP320" s="852"/>
      <c r="EQ320" s="852"/>
      <c r="ER320" s="852"/>
      <c r="ES320" s="368"/>
      <c r="ET320" s="316"/>
      <c r="EU320" s="316"/>
      <c r="EV320" s="369"/>
      <c r="EW320" s="374"/>
    </row>
    <row r="321" spans="1:153" s="124" customFormat="1" ht="12.75" customHeight="1" thickBot="1" x14ac:dyDescent="0.25">
      <c r="A321" s="328"/>
      <c r="B321" s="221"/>
      <c r="C321" s="221"/>
      <c r="D321" s="221"/>
      <c r="E321" s="221"/>
      <c r="F321" s="221"/>
      <c r="G321" s="221"/>
      <c r="H321" s="221"/>
      <c r="I321" s="221"/>
      <c r="J321" s="221"/>
      <c r="K321" s="221"/>
      <c r="L321" s="221"/>
      <c r="M321" s="221"/>
      <c r="N321" s="221"/>
      <c r="O321" s="221"/>
      <c r="P321" s="257"/>
      <c r="Q321" s="374"/>
      <c r="R321" s="851"/>
      <c r="S321" s="852"/>
      <c r="T321" s="852"/>
      <c r="U321" s="853"/>
      <c r="V321" s="851"/>
      <c r="W321" s="852"/>
      <c r="X321" s="852"/>
      <c r="Y321" s="853"/>
      <c r="Z321" s="854">
        <f t="shared" si="26"/>
        <v>0</v>
      </c>
      <c r="AA321" s="852"/>
      <c r="AB321" s="852"/>
      <c r="AC321" s="853"/>
      <c r="AD321" s="365"/>
      <c r="AE321" s="317"/>
      <c r="AF321" s="317"/>
      <c r="AG321" s="347"/>
      <c r="AH321" s="374"/>
      <c r="AI321" s="851"/>
      <c r="AJ321" s="852"/>
      <c r="AK321" s="852"/>
      <c r="AL321" s="853"/>
      <c r="AM321" s="851"/>
      <c r="AN321" s="852"/>
      <c r="AO321" s="852"/>
      <c r="AP321" s="853"/>
      <c r="AQ321" s="854">
        <f t="shared" si="27"/>
        <v>0</v>
      </c>
      <c r="AR321" s="852"/>
      <c r="AS321" s="852"/>
      <c r="AT321" s="853"/>
      <c r="AU321" s="365"/>
      <c r="AV321" s="317"/>
      <c r="AW321" s="317"/>
      <c r="AX321" s="347"/>
      <c r="AY321" s="374"/>
      <c r="AZ321" s="328"/>
      <c r="BA321" s="221"/>
      <c r="BB321" s="221"/>
      <c r="BC321" s="221"/>
      <c r="BD321" s="221"/>
      <c r="BE321" s="221"/>
      <c r="BF321" s="221"/>
      <c r="BG321" s="221"/>
      <c r="BH321" s="221"/>
      <c r="BI321" s="221"/>
      <c r="BJ321" s="221"/>
      <c r="BK321" s="221"/>
      <c r="BL321" s="221"/>
      <c r="BM321" s="221"/>
      <c r="BN321" s="221"/>
      <c r="BO321" s="257"/>
      <c r="BP321" s="374"/>
      <c r="BQ321" s="851"/>
      <c r="BR321" s="852"/>
      <c r="BS321" s="852"/>
      <c r="BT321" s="853"/>
      <c r="BU321" s="851"/>
      <c r="BV321" s="852"/>
      <c r="BW321" s="852"/>
      <c r="BX321" s="853"/>
      <c r="BY321" s="854" t="e">
        <f t="shared" si="28"/>
        <v>#DIV/0!</v>
      </c>
      <c r="BZ321" s="852"/>
      <c r="CA321" s="852"/>
      <c r="CB321" s="852"/>
      <c r="CC321" s="368"/>
      <c r="CD321" s="316"/>
      <c r="CE321" s="316"/>
      <c r="CF321" s="369"/>
      <c r="CG321" s="374"/>
      <c r="CH321" s="851"/>
      <c r="CI321" s="852"/>
      <c r="CJ321" s="852"/>
      <c r="CK321" s="853"/>
      <c r="CL321" s="851"/>
      <c r="CM321" s="852"/>
      <c r="CN321" s="852"/>
      <c r="CO321" s="853"/>
      <c r="CP321" s="854" t="e">
        <f t="shared" si="29"/>
        <v>#DIV/0!</v>
      </c>
      <c r="CQ321" s="852"/>
      <c r="CR321" s="852"/>
      <c r="CS321" s="852"/>
      <c r="CT321" s="368"/>
      <c r="CU321" s="316"/>
      <c r="CV321" s="316"/>
      <c r="CW321" s="369"/>
      <c r="CX321" s="374"/>
      <c r="CY321" s="328"/>
      <c r="CZ321" s="221"/>
      <c r="DA321" s="221"/>
      <c r="DB321" s="221"/>
      <c r="DC321" s="221"/>
      <c r="DD321" s="221"/>
      <c r="DE321" s="221"/>
      <c r="DF321" s="221"/>
      <c r="DG321" s="221"/>
      <c r="DH321" s="221"/>
      <c r="DI321" s="221"/>
      <c r="DJ321" s="221"/>
      <c r="DK321" s="221"/>
      <c r="DL321" s="221"/>
      <c r="DM321" s="221"/>
      <c r="DN321" s="257"/>
      <c r="DO321" s="374"/>
      <c r="DP321" s="851"/>
      <c r="DQ321" s="852"/>
      <c r="DR321" s="852"/>
      <c r="DS321" s="853"/>
      <c r="DT321" s="851"/>
      <c r="DU321" s="852"/>
      <c r="DV321" s="852"/>
      <c r="DW321" s="853"/>
      <c r="DX321" s="854" t="e">
        <f t="shared" si="30"/>
        <v>#DIV/0!</v>
      </c>
      <c r="DY321" s="852"/>
      <c r="DZ321" s="852"/>
      <c r="EA321" s="852"/>
      <c r="EB321" s="368"/>
      <c r="EC321" s="316"/>
      <c r="ED321" s="316"/>
      <c r="EE321" s="369"/>
      <c r="EF321" s="374"/>
      <c r="EG321" s="851"/>
      <c r="EH321" s="852"/>
      <c r="EI321" s="852"/>
      <c r="EJ321" s="853"/>
      <c r="EK321" s="851"/>
      <c r="EL321" s="852"/>
      <c r="EM321" s="852"/>
      <c r="EN321" s="853"/>
      <c r="EO321" s="854" t="e">
        <f t="shared" si="31"/>
        <v>#DIV/0!</v>
      </c>
      <c r="EP321" s="852"/>
      <c r="EQ321" s="852"/>
      <c r="ER321" s="852"/>
      <c r="ES321" s="368"/>
      <c r="ET321" s="316"/>
      <c r="EU321" s="316"/>
      <c r="EV321" s="369"/>
      <c r="EW321" s="374"/>
    </row>
    <row r="322" spans="1:153" s="124" customFormat="1" ht="12.75" customHeight="1" thickBot="1" x14ac:dyDescent="0.25">
      <c r="A322" s="328"/>
      <c r="B322" s="221"/>
      <c r="C322" s="221"/>
      <c r="D322" s="221"/>
      <c r="E322" s="221"/>
      <c r="F322" s="221"/>
      <c r="G322" s="221"/>
      <c r="H322" s="221"/>
      <c r="I322" s="221"/>
      <c r="J322" s="221"/>
      <c r="K322" s="221"/>
      <c r="L322" s="221"/>
      <c r="M322" s="221"/>
      <c r="N322" s="221"/>
      <c r="O322" s="221"/>
      <c r="P322" s="257"/>
      <c r="Q322" s="374"/>
      <c r="R322" s="851"/>
      <c r="S322" s="852"/>
      <c r="T322" s="852"/>
      <c r="U322" s="853"/>
      <c r="V322" s="851"/>
      <c r="W322" s="852"/>
      <c r="X322" s="852"/>
      <c r="Y322" s="853"/>
      <c r="Z322" s="854">
        <f t="shared" si="26"/>
        <v>0</v>
      </c>
      <c r="AA322" s="852"/>
      <c r="AB322" s="852"/>
      <c r="AC322" s="853"/>
      <c r="AD322" s="365"/>
      <c r="AE322" s="317"/>
      <c r="AF322" s="317"/>
      <c r="AG322" s="347"/>
      <c r="AH322" s="374"/>
      <c r="AI322" s="851"/>
      <c r="AJ322" s="852"/>
      <c r="AK322" s="852"/>
      <c r="AL322" s="853"/>
      <c r="AM322" s="851"/>
      <c r="AN322" s="852"/>
      <c r="AO322" s="852"/>
      <c r="AP322" s="853"/>
      <c r="AQ322" s="854">
        <f t="shared" si="27"/>
        <v>0</v>
      </c>
      <c r="AR322" s="852"/>
      <c r="AS322" s="852"/>
      <c r="AT322" s="853"/>
      <c r="AU322" s="365"/>
      <c r="AV322" s="317"/>
      <c r="AW322" s="317"/>
      <c r="AX322" s="347"/>
      <c r="AY322" s="374"/>
      <c r="AZ322" s="328"/>
      <c r="BA322" s="221"/>
      <c r="BB322" s="221"/>
      <c r="BC322" s="221"/>
      <c r="BD322" s="221"/>
      <c r="BE322" s="221"/>
      <c r="BF322" s="221"/>
      <c r="BG322" s="221"/>
      <c r="BH322" s="221"/>
      <c r="BI322" s="221"/>
      <c r="BJ322" s="221"/>
      <c r="BK322" s="221"/>
      <c r="BL322" s="221"/>
      <c r="BM322" s="221"/>
      <c r="BN322" s="221"/>
      <c r="BO322" s="257"/>
      <c r="BP322" s="374"/>
      <c r="BQ322" s="851"/>
      <c r="BR322" s="852"/>
      <c r="BS322" s="852"/>
      <c r="BT322" s="853"/>
      <c r="BU322" s="851"/>
      <c r="BV322" s="852"/>
      <c r="BW322" s="852"/>
      <c r="BX322" s="853"/>
      <c r="BY322" s="854" t="e">
        <f t="shared" si="28"/>
        <v>#DIV/0!</v>
      </c>
      <c r="BZ322" s="852"/>
      <c r="CA322" s="852"/>
      <c r="CB322" s="852"/>
      <c r="CC322" s="368"/>
      <c r="CD322" s="316"/>
      <c r="CE322" s="316"/>
      <c r="CF322" s="369"/>
      <c r="CG322" s="374"/>
      <c r="CH322" s="851"/>
      <c r="CI322" s="852"/>
      <c r="CJ322" s="852"/>
      <c r="CK322" s="853"/>
      <c r="CL322" s="851"/>
      <c r="CM322" s="852"/>
      <c r="CN322" s="852"/>
      <c r="CO322" s="853"/>
      <c r="CP322" s="854" t="e">
        <f t="shared" si="29"/>
        <v>#DIV/0!</v>
      </c>
      <c r="CQ322" s="852"/>
      <c r="CR322" s="852"/>
      <c r="CS322" s="852"/>
      <c r="CT322" s="368"/>
      <c r="CU322" s="316"/>
      <c r="CV322" s="316"/>
      <c r="CW322" s="369"/>
      <c r="CX322" s="374"/>
      <c r="CY322" s="328"/>
      <c r="CZ322" s="221"/>
      <c r="DA322" s="221"/>
      <c r="DB322" s="221"/>
      <c r="DC322" s="221"/>
      <c r="DD322" s="221"/>
      <c r="DE322" s="221"/>
      <c r="DF322" s="221"/>
      <c r="DG322" s="221"/>
      <c r="DH322" s="221"/>
      <c r="DI322" s="221"/>
      <c r="DJ322" s="221"/>
      <c r="DK322" s="221"/>
      <c r="DL322" s="221"/>
      <c r="DM322" s="221"/>
      <c r="DN322" s="257"/>
      <c r="DO322" s="374"/>
      <c r="DP322" s="851"/>
      <c r="DQ322" s="852"/>
      <c r="DR322" s="852"/>
      <c r="DS322" s="853"/>
      <c r="DT322" s="851"/>
      <c r="DU322" s="852"/>
      <c r="DV322" s="852"/>
      <c r="DW322" s="853"/>
      <c r="DX322" s="854" t="e">
        <f t="shared" si="30"/>
        <v>#DIV/0!</v>
      </c>
      <c r="DY322" s="852"/>
      <c r="DZ322" s="852"/>
      <c r="EA322" s="852"/>
      <c r="EB322" s="368"/>
      <c r="EC322" s="316"/>
      <c r="ED322" s="316"/>
      <c r="EE322" s="369"/>
      <c r="EF322" s="374"/>
      <c r="EG322" s="851"/>
      <c r="EH322" s="852"/>
      <c r="EI322" s="852"/>
      <c r="EJ322" s="853"/>
      <c r="EK322" s="851"/>
      <c r="EL322" s="852"/>
      <c r="EM322" s="852"/>
      <c r="EN322" s="853"/>
      <c r="EO322" s="854" t="e">
        <f t="shared" si="31"/>
        <v>#DIV/0!</v>
      </c>
      <c r="EP322" s="852"/>
      <c r="EQ322" s="852"/>
      <c r="ER322" s="852"/>
      <c r="ES322" s="368"/>
      <c r="ET322" s="316"/>
      <c r="EU322" s="316"/>
      <c r="EV322" s="369"/>
      <c r="EW322" s="374"/>
    </row>
    <row r="323" spans="1:153" s="124" customFormat="1" ht="12.75" customHeight="1" thickBot="1" x14ac:dyDescent="0.25">
      <c r="A323" s="328"/>
      <c r="B323" s="221"/>
      <c r="C323" s="221"/>
      <c r="D323" s="221"/>
      <c r="E323" s="221"/>
      <c r="F323" s="221"/>
      <c r="G323" s="221"/>
      <c r="H323" s="221"/>
      <c r="I323" s="221"/>
      <c r="J323" s="221"/>
      <c r="K323" s="221"/>
      <c r="L323" s="221"/>
      <c r="M323" s="221"/>
      <c r="N323" s="221"/>
      <c r="O323" s="221"/>
      <c r="P323" s="257"/>
      <c r="Q323" s="374"/>
      <c r="R323" s="851"/>
      <c r="S323" s="852"/>
      <c r="T323" s="852"/>
      <c r="U323" s="853"/>
      <c r="V323" s="851"/>
      <c r="W323" s="852"/>
      <c r="X323" s="852"/>
      <c r="Y323" s="853"/>
      <c r="Z323" s="854">
        <f t="shared" si="26"/>
        <v>0</v>
      </c>
      <c r="AA323" s="852"/>
      <c r="AB323" s="852"/>
      <c r="AC323" s="853"/>
      <c r="AD323" s="365"/>
      <c r="AE323" s="317"/>
      <c r="AF323" s="317"/>
      <c r="AG323" s="347"/>
      <c r="AH323" s="374"/>
      <c r="AI323" s="851"/>
      <c r="AJ323" s="852"/>
      <c r="AK323" s="852"/>
      <c r="AL323" s="853"/>
      <c r="AM323" s="851"/>
      <c r="AN323" s="852"/>
      <c r="AO323" s="852"/>
      <c r="AP323" s="853"/>
      <c r="AQ323" s="854">
        <f t="shared" si="27"/>
        <v>0</v>
      </c>
      <c r="AR323" s="852"/>
      <c r="AS323" s="852"/>
      <c r="AT323" s="853"/>
      <c r="AU323" s="365"/>
      <c r="AV323" s="317"/>
      <c r="AW323" s="317"/>
      <c r="AX323" s="347"/>
      <c r="AY323" s="374"/>
      <c r="AZ323" s="328"/>
      <c r="BA323" s="221"/>
      <c r="BB323" s="221"/>
      <c r="BC323" s="221"/>
      <c r="BD323" s="221"/>
      <c r="BE323" s="221"/>
      <c r="BF323" s="221"/>
      <c r="BG323" s="221"/>
      <c r="BH323" s="221"/>
      <c r="BI323" s="221"/>
      <c r="BJ323" s="221"/>
      <c r="BK323" s="221"/>
      <c r="BL323" s="221"/>
      <c r="BM323" s="221"/>
      <c r="BN323" s="221"/>
      <c r="BO323" s="257"/>
      <c r="BP323" s="374"/>
      <c r="BQ323" s="851"/>
      <c r="BR323" s="852"/>
      <c r="BS323" s="852"/>
      <c r="BT323" s="853"/>
      <c r="BU323" s="851"/>
      <c r="BV323" s="852"/>
      <c r="BW323" s="852"/>
      <c r="BX323" s="853"/>
      <c r="BY323" s="854" t="e">
        <f t="shared" si="28"/>
        <v>#DIV/0!</v>
      </c>
      <c r="BZ323" s="852"/>
      <c r="CA323" s="852"/>
      <c r="CB323" s="852"/>
      <c r="CC323" s="368"/>
      <c r="CD323" s="316"/>
      <c r="CE323" s="316"/>
      <c r="CF323" s="369"/>
      <c r="CG323" s="374"/>
      <c r="CH323" s="851"/>
      <c r="CI323" s="852"/>
      <c r="CJ323" s="852"/>
      <c r="CK323" s="853"/>
      <c r="CL323" s="851"/>
      <c r="CM323" s="852"/>
      <c r="CN323" s="852"/>
      <c r="CO323" s="853"/>
      <c r="CP323" s="854" t="e">
        <f t="shared" si="29"/>
        <v>#DIV/0!</v>
      </c>
      <c r="CQ323" s="852"/>
      <c r="CR323" s="852"/>
      <c r="CS323" s="852"/>
      <c r="CT323" s="368"/>
      <c r="CU323" s="316"/>
      <c r="CV323" s="316"/>
      <c r="CW323" s="369"/>
      <c r="CX323" s="374"/>
      <c r="CY323" s="328"/>
      <c r="CZ323" s="221"/>
      <c r="DA323" s="221"/>
      <c r="DB323" s="221"/>
      <c r="DC323" s="221"/>
      <c r="DD323" s="221"/>
      <c r="DE323" s="221"/>
      <c r="DF323" s="221"/>
      <c r="DG323" s="221"/>
      <c r="DH323" s="221"/>
      <c r="DI323" s="221"/>
      <c r="DJ323" s="221"/>
      <c r="DK323" s="221"/>
      <c r="DL323" s="221"/>
      <c r="DM323" s="221"/>
      <c r="DN323" s="257"/>
      <c r="DO323" s="374"/>
      <c r="DP323" s="851"/>
      <c r="DQ323" s="852"/>
      <c r="DR323" s="852"/>
      <c r="DS323" s="853"/>
      <c r="DT323" s="851"/>
      <c r="DU323" s="852"/>
      <c r="DV323" s="852"/>
      <c r="DW323" s="853"/>
      <c r="DX323" s="854" t="e">
        <f t="shared" si="30"/>
        <v>#DIV/0!</v>
      </c>
      <c r="DY323" s="852"/>
      <c r="DZ323" s="852"/>
      <c r="EA323" s="852"/>
      <c r="EB323" s="368"/>
      <c r="EC323" s="316"/>
      <c r="ED323" s="316"/>
      <c r="EE323" s="369"/>
      <c r="EF323" s="374"/>
      <c r="EG323" s="851"/>
      <c r="EH323" s="852"/>
      <c r="EI323" s="852"/>
      <c r="EJ323" s="853"/>
      <c r="EK323" s="851"/>
      <c r="EL323" s="852"/>
      <c r="EM323" s="852"/>
      <c r="EN323" s="853"/>
      <c r="EO323" s="854" t="e">
        <f t="shared" si="31"/>
        <v>#DIV/0!</v>
      </c>
      <c r="EP323" s="852"/>
      <c r="EQ323" s="852"/>
      <c r="ER323" s="852"/>
      <c r="ES323" s="368"/>
      <c r="ET323" s="316"/>
      <c r="EU323" s="316"/>
      <c r="EV323" s="369"/>
      <c r="EW323" s="374"/>
    </row>
    <row r="324" spans="1:153" s="124" customFormat="1" ht="12.75" customHeight="1" thickBot="1" x14ac:dyDescent="0.25">
      <c r="A324" s="328"/>
      <c r="B324" s="221"/>
      <c r="C324" s="221"/>
      <c r="D324" s="221"/>
      <c r="E324" s="221"/>
      <c r="F324" s="221"/>
      <c r="G324" s="221"/>
      <c r="H324" s="221"/>
      <c r="I324" s="221"/>
      <c r="J324" s="221"/>
      <c r="K324" s="221"/>
      <c r="L324" s="221"/>
      <c r="M324" s="221"/>
      <c r="N324" s="221"/>
      <c r="O324" s="221"/>
      <c r="P324" s="257"/>
      <c r="Q324" s="374"/>
      <c r="R324" s="851"/>
      <c r="S324" s="852"/>
      <c r="T324" s="852"/>
      <c r="U324" s="853"/>
      <c r="V324" s="851"/>
      <c r="W324" s="852"/>
      <c r="X324" s="852"/>
      <c r="Y324" s="853"/>
      <c r="Z324" s="854">
        <f t="shared" si="26"/>
        <v>0</v>
      </c>
      <c r="AA324" s="852"/>
      <c r="AB324" s="852"/>
      <c r="AC324" s="853"/>
      <c r="AD324" s="365"/>
      <c r="AE324" s="317"/>
      <c r="AF324" s="317"/>
      <c r="AG324" s="347"/>
      <c r="AH324" s="374"/>
      <c r="AI324" s="851"/>
      <c r="AJ324" s="852"/>
      <c r="AK324" s="852"/>
      <c r="AL324" s="853"/>
      <c r="AM324" s="851"/>
      <c r="AN324" s="852"/>
      <c r="AO324" s="852"/>
      <c r="AP324" s="853"/>
      <c r="AQ324" s="854">
        <f t="shared" si="27"/>
        <v>0</v>
      </c>
      <c r="AR324" s="852"/>
      <c r="AS324" s="852"/>
      <c r="AT324" s="853"/>
      <c r="AU324" s="365"/>
      <c r="AV324" s="317"/>
      <c r="AW324" s="317"/>
      <c r="AX324" s="347"/>
      <c r="AY324" s="374"/>
      <c r="AZ324" s="328"/>
      <c r="BA324" s="221"/>
      <c r="BB324" s="221"/>
      <c r="BC324" s="221"/>
      <c r="BD324" s="221"/>
      <c r="BE324" s="221"/>
      <c r="BF324" s="221"/>
      <c r="BG324" s="221"/>
      <c r="BH324" s="221"/>
      <c r="BI324" s="221"/>
      <c r="BJ324" s="221"/>
      <c r="BK324" s="221"/>
      <c r="BL324" s="221"/>
      <c r="BM324" s="221"/>
      <c r="BN324" s="221"/>
      <c r="BO324" s="257"/>
      <c r="BP324" s="374"/>
      <c r="BQ324" s="851"/>
      <c r="BR324" s="852"/>
      <c r="BS324" s="852"/>
      <c r="BT324" s="853"/>
      <c r="BU324" s="851"/>
      <c r="BV324" s="852"/>
      <c r="BW324" s="852"/>
      <c r="BX324" s="853"/>
      <c r="BY324" s="854" t="e">
        <f t="shared" si="28"/>
        <v>#DIV/0!</v>
      </c>
      <c r="BZ324" s="852"/>
      <c r="CA324" s="852"/>
      <c r="CB324" s="852"/>
      <c r="CC324" s="368"/>
      <c r="CD324" s="316"/>
      <c r="CE324" s="316"/>
      <c r="CF324" s="369"/>
      <c r="CG324" s="374"/>
      <c r="CH324" s="851"/>
      <c r="CI324" s="852"/>
      <c r="CJ324" s="852"/>
      <c r="CK324" s="853"/>
      <c r="CL324" s="851"/>
      <c r="CM324" s="852"/>
      <c r="CN324" s="852"/>
      <c r="CO324" s="853"/>
      <c r="CP324" s="854" t="e">
        <f t="shared" si="29"/>
        <v>#DIV/0!</v>
      </c>
      <c r="CQ324" s="852"/>
      <c r="CR324" s="852"/>
      <c r="CS324" s="852"/>
      <c r="CT324" s="368"/>
      <c r="CU324" s="316"/>
      <c r="CV324" s="316"/>
      <c r="CW324" s="369"/>
      <c r="CX324" s="374"/>
      <c r="CY324" s="328"/>
      <c r="CZ324" s="221"/>
      <c r="DA324" s="221"/>
      <c r="DB324" s="221"/>
      <c r="DC324" s="221"/>
      <c r="DD324" s="221"/>
      <c r="DE324" s="221"/>
      <c r="DF324" s="221"/>
      <c r="DG324" s="221"/>
      <c r="DH324" s="221"/>
      <c r="DI324" s="221"/>
      <c r="DJ324" s="221"/>
      <c r="DK324" s="221"/>
      <c r="DL324" s="221"/>
      <c r="DM324" s="221"/>
      <c r="DN324" s="257"/>
      <c r="DO324" s="374"/>
      <c r="DP324" s="851"/>
      <c r="DQ324" s="852"/>
      <c r="DR324" s="852"/>
      <c r="DS324" s="853"/>
      <c r="DT324" s="851"/>
      <c r="DU324" s="852"/>
      <c r="DV324" s="852"/>
      <c r="DW324" s="853"/>
      <c r="DX324" s="854" t="e">
        <f t="shared" si="30"/>
        <v>#DIV/0!</v>
      </c>
      <c r="DY324" s="852"/>
      <c r="DZ324" s="852"/>
      <c r="EA324" s="852"/>
      <c r="EB324" s="368"/>
      <c r="EC324" s="316"/>
      <c r="ED324" s="316"/>
      <c r="EE324" s="369"/>
      <c r="EF324" s="374"/>
      <c r="EG324" s="851"/>
      <c r="EH324" s="852"/>
      <c r="EI324" s="852"/>
      <c r="EJ324" s="853"/>
      <c r="EK324" s="851"/>
      <c r="EL324" s="852"/>
      <c r="EM324" s="852"/>
      <c r="EN324" s="853"/>
      <c r="EO324" s="854" t="e">
        <f t="shared" si="31"/>
        <v>#DIV/0!</v>
      </c>
      <c r="EP324" s="852"/>
      <c r="EQ324" s="852"/>
      <c r="ER324" s="852"/>
      <c r="ES324" s="368"/>
      <c r="ET324" s="316"/>
      <c r="EU324" s="316"/>
      <c r="EV324" s="369"/>
      <c r="EW324" s="374"/>
    </row>
    <row r="325" spans="1:153" s="124" customFormat="1" ht="12.75" customHeight="1" thickBot="1" x14ac:dyDescent="0.25">
      <c r="A325" s="328"/>
      <c r="B325" s="221"/>
      <c r="C325" s="221"/>
      <c r="D325" s="221"/>
      <c r="E325" s="221"/>
      <c r="F325" s="221"/>
      <c r="G325" s="221"/>
      <c r="H325" s="221"/>
      <c r="I325" s="221"/>
      <c r="J325" s="221"/>
      <c r="K325" s="221"/>
      <c r="L325" s="221"/>
      <c r="M325" s="221"/>
      <c r="N325" s="221"/>
      <c r="O325" s="221"/>
      <c r="P325" s="257"/>
      <c r="Q325" s="374"/>
      <c r="R325" s="851"/>
      <c r="S325" s="852"/>
      <c r="T325" s="852"/>
      <c r="U325" s="853"/>
      <c r="V325" s="851"/>
      <c r="W325" s="852"/>
      <c r="X325" s="852"/>
      <c r="Y325" s="853"/>
      <c r="Z325" s="854">
        <f t="shared" si="26"/>
        <v>0</v>
      </c>
      <c r="AA325" s="852"/>
      <c r="AB325" s="852"/>
      <c r="AC325" s="853"/>
      <c r="AD325" s="365"/>
      <c r="AE325" s="317"/>
      <c r="AF325" s="317"/>
      <c r="AG325" s="347"/>
      <c r="AH325" s="374"/>
      <c r="AI325" s="851"/>
      <c r="AJ325" s="852"/>
      <c r="AK325" s="852"/>
      <c r="AL325" s="853"/>
      <c r="AM325" s="851"/>
      <c r="AN325" s="852"/>
      <c r="AO325" s="852"/>
      <c r="AP325" s="853"/>
      <c r="AQ325" s="854">
        <f t="shared" si="27"/>
        <v>0</v>
      </c>
      <c r="AR325" s="852"/>
      <c r="AS325" s="852"/>
      <c r="AT325" s="853"/>
      <c r="AU325" s="365"/>
      <c r="AV325" s="317"/>
      <c r="AW325" s="317"/>
      <c r="AX325" s="347"/>
      <c r="AY325" s="374"/>
      <c r="AZ325" s="328"/>
      <c r="BA325" s="221"/>
      <c r="BB325" s="221"/>
      <c r="BC325" s="221"/>
      <c r="BD325" s="221"/>
      <c r="BE325" s="221"/>
      <c r="BF325" s="221"/>
      <c r="BG325" s="221"/>
      <c r="BH325" s="221"/>
      <c r="BI325" s="221"/>
      <c r="BJ325" s="221"/>
      <c r="BK325" s="221"/>
      <c r="BL325" s="221"/>
      <c r="BM325" s="221"/>
      <c r="BN325" s="221"/>
      <c r="BO325" s="257"/>
      <c r="BP325" s="374"/>
      <c r="BQ325" s="851"/>
      <c r="BR325" s="852"/>
      <c r="BS325" s="852"/>
      <c r="BT325" s="853"/>
      <c r="BU325" s="851"/>
      <c r="BV325" s="852"/>
      <c r="BW325" s="852"/>
      <c r="BX325" s="853"/>
      <c r="BY325" s="854" t="e">
        <f t="shared" si="28"/>
        <v>#DIV/0!</v>
      </c>
      <c r="BZ325" s="852"/>
      <c r="CA325" s="852"/>
      <c r="CB325" s="852"/>
      <c r="CC325" s="368"/>
      <c r="CD325" s="316"/>
      <c r="CE325" s="316"/>
      <c r="CF325" s="369"/>
      <c r="CG325" s="374"/>
      <c r="CH325" s="851"/>
      <c r="CI325" s="852"/>
      <c r="CJ325" s="852"/>
      <c r="CK325" s="853"/>
      <c r="CL325" s="851"/>
      <c r="CM325" s="852"/>
      <c r="CN325" s="852"/>
      <c r="CO325" s="853"/>
      <c r="CP325" s="854" t="e">
        <f t="shared" si="29"/>
        <v>#DIV/0!</v>
      </c>
      <c r="CQ325" s="852"/>
      <c r="CR325" s="852"/>
      <c r="CS325" s="852"/>
      <c r="CT325" s="368"/>
      <c r="CU325" s="316"/>
      <c r="CV325" s="316"/>
      <c r="CW325" s="369"/>
      <c r="CX325" s="374"/>
      <c r="CY325" s="328"/>
      <c r="CZ325" s="221"/>
      <c r="DA325" s="221"/>
      <c r="DB325" s="221"/>
      <c r="DC325" s="221"/>
      <c r="DD325" s="221"/>
      <c r="DE325" s="221"/>
      <c r="DF325" s="221"/>
      <c r="DG325" s="221"/>
      <c r="DH325" s="221"/>
      <c r="DI325" s="221"/>
      <c r="DJ325" s="221"/>
      <c r="DK325" s="221"/>
      <c r="DL325" s="221"/>
      <c r="DM325" s="221"/>
      <c r="DN325" s="257"/>
      <c r="DO325" s="374"/>
      <c r="DP325" s="851"/>
      <c r="DQ325" s="852"/>
      <c r="DR325" s="852"/>
      <c r="DS325" s="853"/>
      <c r="DT325" s="851"/>
      <c r="DU325" s="852"/>
      <c r="DV325" s="852"/>
      <c r="DW325" s="853"/>
      <c r="DX325" s="854" t="e">
        <f t="shared" si="30"/>
        <v>#DIV/0!</v>
      </c>
      <c r="DY325" s="852"/>
      <c r="DZ325" s="852"/>
      <c r="EA325" s="852"/>
      <c r="EB325" s="368"/>
      <c r="EC325" s="316"/>
      <c r="ED325" s="316"/>
      <c r="EE325" s="369"/>
      <c r="EF325" s="374"/>
      <c r="EG325" s="851"/>
      <c r="EH325" s="852"/>
      <c r="EI325" s="852"/>
      <c r="EJ325" s="853"/>
      <c r="EK325" s="851"/>
      <c r="EL325" s="852"/>
      <c r="EM325" s="852"/>
      <c r="EN325" s="853"/>
      <c r="EO325" s="854" t="e">
        <f t="shared" si="31"/>
        <v>#DIV/0!</v>
      </c>
      <c r="EP325" s="852"/>
      <c r="EQ325" s="852"/>
      <c r="ER325" s="852"/>
      <c r="ES325" s="368"/>
      <c r="ET325" s="316"/>
      <c r="EU325" s="316"/>
      <c r="EV325" s="369"/>
      <c r="EW325" s="374"/>
    </row>
    <row r="326" spans="1:153" s="124" customFormat="1" ht="12.75" customHeight="1" thickBot="1" x14ac:dyDescent="0.25">
      <c r="A326" s="328"/>
      <c r="B326" s="221"/>
      <c r="C326" s="221"/>
      <c r="D326" s="221"/>
      <c r="E326" s="221"/>
      <c r="F326" s="221"/>
      <c r="G326" s="221"/>
      <c r="H326" s="221"/>
      <c r="I326" s="221"/>
      <c r="J326" s="221"/>
      <c r="K326" s="221"/>
      <c r="L326" s="221"/>
      <c r="M326" s="221"/>
      <c r="N326" s="221"/>
      <c r="O326" s="221"/>
      <c r="P326" s="257"/>
      <c r="Q326" s="374"/>
      <c r="R326" s="851"/>
      <c r="S326" s="852"/>
      <c r="T326" s="852"/>
      <c r="U326" s="853"/>
      <c r="V326" s="851"/>
      <c r="W326" s="852"/>
      <c r="X326" s="852"/>
      <c r="Y326" s="853"/>
      <c r="Z326" s="854">
        <f t="shared" si="26"/>
        <v>0</v>
      </c>
      <c r="AA326" s="852"/>
      <c r="AB326" s="852"/>
      <c r="AC326" s="853"/>
      <c r="AD326" s="365"/>
      <c r="AE326" s="317"/>
      <c r="AF326" s="317"/>
      <c r="AG326" s="347"/>
      <c r="AH326" s="374"/>
      <c r="AI326" s="851"/>
      <c r="AJ326" s="852"/>
      <c r="AK326" s="852"/>
      <c r="AL326" s="853"/>
      <c r="AM326" s="851"/>
      <c r="AN326" s="852"/>
      <c r="AO326" s="852"/>
      <c r="AP326" s="853"/>
      <c r="AQ326" s="854">
        <f t="shared" si="27"/>
        <v>0</v>
      </c>
      <c r="AR326" s="852"/>
      <c r="AS326" s="852"/>
      <c r="AT326" s="853"/>
      <c r="AU326" s="365"/>
      <c r="AV326" s="317"/>
      <c r="AW326" s="317"/>
      <c r="AX326" s="347"/>
      <c r="AY326" s="374"/>
      <c r="AZ326" s="328"/>
      <c r="BA326" s="221"/>
      <c r="BB326" s="221"/>
      <c r="BC326" s="221"/>
      <c r="BD326" s="221"/>
      <c r="BE326" s="221"/>
      <c r="BF326" s="221"/>
      <c r="BG326" s="221"/>
      <c r="BH326" s="221"/>
      <c r="BI326" s="221"/>
      <c r="BJ326" s="221"/>
      <c r="BK326" s="221"/>
      <c r="BL326" s="221"/>
      <c r="BM326" s="221"/>
      <c r="BN326" s="221"/>
      <c r="BO326" s="257"/>
      <c r="BP326" s="374"/>
      <c r="BQ326" s="851"/>
      <c r="BR326" s="852"/>
      <c r="BS326" s="852"/>
      <c r="BT326" s="853"/>
      <c r="BU326" s="851"/>
      <c r="BV326" s="852"/>
      <c r="BW326" s="852"/>
      <c r="BX326" s="853"/>
      <c r="BY326" s="854" t="e">
        <f t="shared" si="28"/>
        <v>#DIV/0!</v>
      </c>
      <c r="BZ326" s="852"/>
      <c r="CA326" s="852"/>
      <c r="CB326" s="852"/>
      <c r="CC326" s="368"/>
      <c r="CD326" s="316"/>
      <c r="CE326" s="316"/>
      <c r="CF326" s="369"/>
      <c r="CG326" s="374"/>
      <c r="CH326" s="851"/>
      <c r="CI326" s="852"/>
      <c r="CJ326" s="852"/>
      <c r="CK326" s="853"/>
      <c r="CL326" s="851"/>
      <c r="CM326" s="852"/>
      <c r="CN326" s="852"/>
      <c r="CO326" s="853"/>
      <c r="CP326" s="854" t="e">
        <f t="shared" si="29"/>
        <v>#DIV/0!</v>
      </c>
      <c r="CQ326" s="852"/>
      <c r="CR326" s="852"/>
      <c r="CS326" s="852"/>
      <c r="CT326" s="368"/>
      <c r="CU326" s="316"/>
      <c r="CV326" s="316"/>
      <c r="CW326" s="369"/>
      <c r="CX326" s="374"/>
      <c r="CY326" s="328"/>
      <c r="CZ326" s="221"/>
      <c r="DA326" s="221"/>
      <c r="DB326" s="221"/>
      <c r="DC326" s="221"/>
      <c r="DD326" s="221"/>
      <c r="DE326" s="221"/>
      <c r="DF326" s="221"/>
      <c r="DG326" s="221"/>
      <c r="DH326" s="221"/>
      <c r="DI326" s="221"/>
      <c r="DJ326" s="221"/>
      <c r="DK326" s="221"/>
      <c r="DL326" s="221"/>
      <c r="DM326" s="221"/>
      <c r="DN326" s="257"/>
      <c r="DO326" s="374"/>
      <c r="DP326" s="851"/>
      <c r="DQ326" s="852"/>
      <c r="DR326" s="852"/>
      <c r="DS326" s="853"/>
      <c r="DT326" s="851"/>
      <c r="DU326" s="852"/>
      <c r="DV326" s="852"/>
      <c r="DW326" s="853"/>
      <c r="DX326" s="854" t="e">
        <f t="shared" si="30"/>
        <v>#DIV/0!</v>
      </c>
      <c r="DY326" s="852"/>
      <c r="DZ326" s="852"/>
      <c r="EA326" s="852"/>
      <c r="EB326" s="368"/>
      <c r="EC326" s="316"/>
      <c r="ED326" s="316"/>
      <c r="EE326" s="369"/>
      <c r="EF326" s="374"/>
      <c r="EG326" s="851"/>
      <c r="EH326" s="852"/>
      <c r="EI326" s="852"/>
      <c r="EJ326" s="853"/>
      <c r="EK326" s="851"/>
      <c r="EL326" s="852"/>
      <c r="EM326" s="852"/>
      <c r="EN326" s="853"/>
      <c r="EO326" s="854" t="e">
        <f t="shared" si="31"/>
        <v>#DIV/0!</v>
      </c>
      <c r="EP326" s="852"/>
      <c r="EQ326" s="852"/>
      <c r="ER326" s="852"/>
      <c r="ES326" s="368"/>
      <c r="ET326" s="316"/>
      <c r="EU326" s="316"/>
      <c r="EV326" s="369"/>
      <c r="EW326" s="374"/>
    </row>
    <row r="327" spans="1:153" s="124" customFormat="1" ht="12.75" customHeight="1" thickBot="1" x14ac:dyDescent="0.25">
      <c r="A327" s="328"/>
      <c r="B327" s="221"/>
      <c r="C327" s="221"/>
      <c r="D327" s="221"/>
      <c r="E327" s="221"/>
      <c r="F327" s="221"/>
      <c r="G327" s="221"/>
      <c r="H327" s="221"/>
      <c r="I327" s="221"/>
      <c r="J327" s="221"/>
      <c r="K327" s="221"/>
      <c r="L327" s="221"/>
      <c r="M327" s="221"/>
      <c r="N327" s="221"/>
      <c r="O327" s="221"/>
      <c r="P327" s="257"/>
      <c r="Q327" s="374"/>
      <c r="R327" s="851"/>
      <c r="S327" s="852"/>
      <c r="T327" s="852"/>
      <c r="U327" s="853"/>
      <c r="V327" s="851"/>
      <c r="W327" s="852"/>
      <c r="X327" s="852"/>
      <c r="Y327" s="853"/>
      <c r="Z327" s="854">
        <f t="shared" si="26"/>
        <v>0</v>
      </c>
      <c r="AA327" s="852"/>
      <c r="AB327" s="852"/>
      <c r="AC327" s="853"/>
      <c r="AD327" s="365"/>
      <c r="AE327" s="317"/>
      <c r="AF327" s="317"/>
      <c r="AG327" s="347"/>
      <c r="AH327" s="374"/>
      <c r="AI327" s="851"/>
      <c r="AJ327" s="852"/>
      <c r="AK327" s="852"/>
      <c r="AL327" s="853"/>
      <c r="AM327" s="851"/>
      <c r="AN327" s="852"/>
      <c r="AO327" s="852"/>
      <c r="AP327" s="853"/>
      <c r="AQ327" s="854">
        <f t="shared" si="27"/>
        <v>0</v>
      </c>
      <c r="AR327" s="852"/>
      <c r="AS327" s="852"/>
      <c r="AT327" s="853"/>
      <c r="AU327" s="365"/>
      <c r="AV327" s="317"/>
      <c r="AW327" s="317"/>
      <c r="AX327" s="347"/>
      <c r="AY327" s="374"/>
      <c r="AZ327" s="328"/>
      <c r="BA327" s="221"/>
      <c r="BB327" s="221"/>
      <c r="BC327" s="221"/>
      <c r="BD327" s="221"/>
      <c r="BE327" s="221"/>
      <c r="BF327" s="221"/>
      <c r="BG327" s="221"/>
      <c r="BH327" s="221"/>
      <c r="BI327" s="221"/>
      <c r="BJ327" s="221"/>
      <c r="BK327" s="221"/>
      <c r="BL327" s="221"/>
      <c r="BM327" s="221"/>
      <c r="BN327" s="221"/>
      <c r="BO327" s="257"/>
      <c r="BP327" s="374"/>
      <c r="BQ327" s="851"/>
      <c r="BR327" s="852"/>
      <c r="BS327" s="852"/>
      <c r="BT327" s="853"/>
      <c r="BU327" s="851"/>
      <c r="BV327" s="852"/>
      <c r="BW327" s="852"/>
      <c r="BX327" s="853"/>
      <c r="BY327" s="854" t="e">
        <f t="shared" si="28"/>
        <v>#DIV/0!</v>
      </c>
      <c r="BZ327" s="852"/>
      <c r="CA327" s="852"/>
      <c r="CB327" s="852"/>
      <c r="CC327" s="368"/>
      <c r="CD327" s="316"/>
      <c r="CE327" s="316"/>
      <c r="CF327" s="369"/>
      <c r="CG327" s="374"/>
      <c r="CH327" s="851"/>
      <c r="CI327" s="852"/>
      <c r="CJ327" s="852"/>
      <c r="CK327" s="853"/>
      <c r="CL327" s="851"/>
      <c r="CM327" s="852"/>
      <c r="CN327" s="852"/>
      <c r="CO327" s="853"/>
      <c r="CP327" s="854" t="e">
        <f t="shared" si="29"/>
        <v>#DIV/0!</v>
      </c>
      <c r="CQ327" s="852"/>
      <c r="CR327" s="852"/>
      <c r="CS327" s="852"/>
      <c r="CT327" s="368"/>
      <c r="CU327" s="316"/>
      <c r="CV327" s="316"/>
      <c r="CW327" s="369"/>
      <c r="CX327" s="374"/>
      <c r="CY327" s="328"/>
      <c r="CZ327" s="221"/>
      <c r="DA327" s="221"/>
      <c r="DB327" s="221"/>
      <c r="DC327" s="221"/>
      <c r="DD327" s="221"/>
      <c r="DE327" s="221"/>
      <c r="DF327" s="221"/>
      <c r="DG327" s="221"/>
      <c r="DH327" s="221"/>
      <c r="DI327" s="221"/>
      <c r="DJ327" s="221"/>
      <c r="DK327" s="221"/>
      <c r="DL327" s="221"/>
      <c r="DM327" s="221"/>
      <c r="DN327" s="257"/>
      <c r="DO327" s="374"/>
      <c r="DP327" s="851"/>
      <c r="DQ327" s="852"/>
      <c r="DR327" s="852"/>
      <c r="DS327" s="853"/>
      <c r="DT327" s="851"/>
      <c r="DU327" s="852"/>
      <c r="DV327" s="852"/>
      <c r="DW327" s="853"/>
      <c r="DX327" s="854" t="e">
        <f t="shared" si="30"/>
        <v>#DIV/0!</v>
      </c>
      <c r="DY327" s="852"/>
      <c r="DZ327" s="852"/>
      <c r="EA327" s="852"/>
      <c r="EB327" s="368"/>
      <c r="EC327" s="316"/>
      <c r="ED327" s="316"/>
      <c r="EE327" s="369"/>
      <c r="EF327" s="374"/>
      <c r="EG327" s="851"/>
      <c r="EH327" s="852"/>
      <c r="EI327" s="852"/>
      <c r="EJ327" s="853"/>
      <c r="EK327" s="851"/>
      <c r="EL327" s="852"/>
      <c r="EM327" s="852"/>
      <c r="EN327" s="853"/>
      <c r="EO327" s="854" t="e">
        <f t="shared" si="31"/>
        <v>#DIV/0!</v>
      </c>
      <c r="EP327" s="852"/>
      <c r="EQ327" s="852"/>
      <c r="ER327" s="852"/>
      <c r="ES327" s="368"/>
      <c r="ET327" s="316"/>
      <c r="EU327" s="316"/>
      <c r="EV327" s="369"/>
      <c r="EW327" s="374"/>
    </row>
    <row r="328" spans="1:153" s="124" customFormat="1" ht="12.75" customHeight="1" thickBot="1" x14ac:dyDescent="0.25">
      <c r="A328" s="328"/>
      <c r="B328" s="221"/>
      <c r="C328" s="221"/>
      <c r="D328" s="221"/>
      <c r="E328" s="221"/>
      <c r="F328" s="221"/>
      <c r="G328" s="221"/>
      <c r="H328" s="221"/>
      <c r="I328" s="221"/>
      <c r="J328" s="221"/>
      <c r="K328" s="221"/>
      <c r="L328" s="221"/>
      <c r="M328" s="221"/>
      <c r="N328" s="221"/>
      <c r="O328" s="221"/>
      <c r="P328" s="257"/>
      <c r="Q328" s="374"/>
      <c r="R328" s="851"/>
      <c r="S328" s="852"/>
      <c r="T328" s="852"/>
      <c r="U328" s="853"/>
      <c r="V328" s="851"/>
      <c r="W328" s="852"/>
      <c r="X328" s="852"/>
      <c r="Y328" s="853"/>
      <c r="Z328" s="854">
        <f t="shared" si="26"/>
        <v>0</v>
      </c>
      <c r="AA328" s="852"/>
      <c r="AB328" s="852"/>
      <c r="AC328" s="853"/>
      <c r="AD328" s="365"/>
      <c r="AE328" s="317"/>
      <c r="AF328" s="317"/>
      <c r="AG328" s="347"/>
      <c r="AH328" s="374"/>
      <c r="AI328" s="851"/>
      <c r="AJ328" s="852"/>
      <c r="AK328" s="852"/>
      <c r="AL328" s="853"/>
      <c r="AM328" s="851"/>
      <c r="AN328" s="852"/>
      <c r="AO328" s="852"/>
      <c r="AP328" s="853"/>
      <c r="AQ328" s="854">
        <f t="shared" si="27"/>
        <v>0</v>
      </c>
      <c r="AR328" s="852"/>
      <c r="AS328" s="852"/>
      <c r="AT328" s="853"/>
      <c r="AU328" s="365"/>
      <c r="AV328" s="317"/>
      <c r="AW328" s="317"/>
      <c r="AX328" s="347"/>
      <c r="AY328" s="374"/>
      <c r="AZ328" s="328"/>
      <c r="BA328" s="221"/>
      <c r="BB328" s="221"/>
      <c r="BC328" s="221"/>
      <c r="BD328" s="221"/>
      <c r="BE328" s="221"/>
      <c r="BF328" s="221"/>
      <c r="BG328" s="221"/>
      <c r="BH328" s="221"/>
      <c r="BI328" s="221"/>
      <c r="BJ328" s="221"/>
      <c r="BK328" s="221"/>
      <c r="BL328" s="221"/>
      <c r="BM328" s="221"/>
      <c r="BN328" s="221"/>
      <c r="BO328" s="257"/>
      <c r="BP328" s="374"/>
      <c r="BQ328" s="851"/>
      <c r="BR328" s="852"/>
      <c r="BS328" s="852"/>
      <c r="BT328" s="853"/>
      <c r="BU328" s="851"/>
      <c r="BV328" s="852"/>
      <c r="BW328" s="852"/>
      <c r="BX328" s="853"/>
      <c r="BY328" s="854" t="e">
        <f t="shared" si="28"/>
        <v>#DIV/0!</v>
      </c>
      <c r="BZ328" s="852"/>
      <c r="CA328" s="852"/>
      <c r="CB328" s="852"/>
      <c r="CC328" s="368"/>
      <c r="CD328" s="316"/>
      <c r="CE328" s="316"/>
      <c r="CF328" s="369"/>
      <c r="CG328" s="374"/>
      <c r="CH328" s="851"/>
      <c r="CI328" s="852"/>
      <c r="CJ328" s="852"/>
      <c r="CK328" s="853"/>
      <c r="CL328" s="851"/>
      <c r="CM328" s="852"/>
      <c r="CN328" s="852"/>
      <c r="CO328" s="853"/>
      <c r="CP328" s="854" t="e">
        <f t="shared" si="29"/>
        <v>#DIV/0!</v>
      </c>
      <c r="CQ328" s="852"/>
      <c r="CR328" s="852"/>
      <c r="CS328" s="852"/>
      <c r="CT328" s="368"/>
      <c r="CU328" s="316"/>
      <c r="CV328" s="316"/>
      <c r="CW328" s="369"/>
      <c r="CX328" s="374"/>
      <c r="CY328" s="328"/>
      <c r="CZ328" s="221"/>
      <c r="DA328" s="221"/>
      <c r="DB328" s="221"/>
      <c r="DC328" s="221"/>
      <c r="DD328" s="221"/>
      <c r="DE328" s="221"/>
      <c r="DF328" s="221"/>
      <c r="DG328" s="221"/>
      <c r="DH328" s="221"/>
      <c r="DI328" s="221"/>
      <c r="DJ328" s="221"/>
      <c r="DK328" s="221"/>
      <c r="DL328" s="221"/>
      <c r="DM328" s="221"/>
      <c r="DN328" s="257"/>
      <c r="DO328" s="374"/>
      <c r="DP328" s="851"/>
      <c r="DQ328" s="852"/>
      <c r="DR328" s="852"/>
      <c r="DS328" s="853"/>
      <c r="DT328" s="851"/>
      <c r="DU328" s="852"/>
      <c r="DV328" s="852"/>
      <c r="DW328" s="853"/>
      <c r="DX328" s="854" t="e">
        <f t="shared" si="30"/>
        <v>#DIV/0!</v>
      </c>
      <c r="DY328" s="852"/>
      <c r="DZ328" s="852"/>
      <c r="EA328" s="852"/>
      <c r="EB328" s="368"/>
      <c r="EC328" s="316"/>
      <c r="ED328" s="316"/>
      <c r="EE328" s="369"/>
      <c r="EF328" s="374"/>
      <c r="EG328" s="851"/>
      <c r="EH328" s="852"/>
      <c r="EI328" s="852"/>
      <c r="EJ328" s="853"/>
      <c r="EK328" s="851"/>
      <c r="EL328" s="852"/>
      <c r="EM328" s="852"/>
      <c r="EN328" s="853"/>
      <c r="EO328" s="854" t="e">
        <f t="shared" si="31"/>
        <v>#DIV/0!</v>
      </c>
      <c r="EP328" s="852"/>
      <c r="EQ328" s="852"/>
      <c r="ER328" s="852"/>
      <c r="ES328" s="368"/>
      <c r="ET328" s="316"/>
      <c r="EU328" s="316"/>
      <c r="EV328" s="369"/>
      <c r="EW328" s="374"/>
    </row>
    <row r="329" spans="1:153" s="124" customFormat="1" ht="12.75" customHeight="1" thickBot="1" x14ac:dyDescent="0.25">
      <c r="A329" s="328"/>
      <c r="B329" s="221"/>
      <c r="C329" s="221"/>
      <c r="D329" s="221"/>
      <c r="E329" s="221"/>
      <c r="F329" s="221"/>
      <c r="G329" s="221"/>
      <c r="H329" s="221"/>
      <c r="I329" s="221"/>
      <c r="J329" s="221"/>
      <c r="K329" s="221"/>
      <c r="L329" s="221"/>
      <c r="M329" s="221"/>
      <c r="N329" s="221"/>
      <c r="O329" s="221"/>
      <c r="P329" s="257"/>
      <c r="Q329" s="374"/>
      <c r="R329" s="851"/>
      <c r="S329" s="852"/>
      <c r="T329" s="852"/>
      <c r="U329" s="853"/>
      <c r="V329" s="851"/>
      <c r="W329" s="852"/>
      <c r="X329" s="852"/>
      <c r="Y329" s="853"/>
      <c r="Z329" s="854">
        <f t="shared" si="26"/>
        <v>0</v>
      </c>
      <c r="AA329" s="852"/>
      <c r="AB329" s="852"/>
      <c r="AC329" s="853"/>
      <c r="AD329" s="365"/>
      <c r="AE329" s="317"/>
      <c r="AF329" s="317"/>
      <c r="AG329" s="347"/>
      <c r="AH329" s="374"/>
      <c r="AI329" s="851"/>
      <c r="AJ329" s="852"/>
      <c r="AK329" s="852"/>
      <c r="AL329" s="853"/>
      <c r="AM329" s="851"/>
      <c r="AN329" s="852"/>
      <c r="AO329" s="852"/>
      <c r="AP329" s="853"/>
      <c r="AQ329" s="854">
        <f t="shared" si="27"/>
        <v>0</v>
      </c>
      <c r="AR329" s="852"/>
      <c r="AS329" s="852"/>
      <c r="AT329" s="853"/>
      <c r="AU329" s="365"/>
      <c r="AV329" s="317"/>
      <c r="AW329" s="317"/>
      <c r="AX329" s="347"/>
      <c r="AY329" s="374"/>
      <c r="AZ329" s="328"/>
      <c r="BA329" s="221"/>
      <c r="BB329" s="221"/>
      <c r="BC329" s="221"/>
      <c r="BD329" s="221"/>
      <c r="BE329" s="221"/>
      <c r="BF329" s="221"/>
      <c r="BG329" s="221"/>
      <c r="BH329" s="221"/>
      <c r="BI329" s="221"/>
      <c r="BJ329" s="221"/>
      <c r="BK329" s="221"/>
      <c r="BL329" s="221"/>
      <c r="BM329" s="221"/>
      <c r="BN329" s="221"/>
      <c r="BO329" s="257"/>
      <c r="BP329" s="374"/>
      <c r="BQ329" s="851"/>
      <c r="BR329" s="852"/>
      <c r="BS329" s="852"/>
      <c r="BT329" s="853"/>
      <c r="BU329" s="851"/>
      <c r="BV329" s="852"/>
      <c r="BW329" s="852"/>
      <c r="BX329" s="853"/>
      <c r="BY329" s="854" t="e">
        <f t="shared" si="28"/>
        <v>#DIV/0!</v>
      </c>
      <c r="BZ329" s="852"/>
      <c r="CA329" s="852"/>
      <c r="CB329" s="852"/>
      <c r="CC329" s="368"/>
      <c r="CD329" s="316"/>
      <c r="CE329" s="316"/>
      <c r="CF329" s="369"/>
      <c r="CG329" s="374"/>
      <c r="CH329" s="851"/>
      <c r="CI329" s="852"/>
      <c r="CJ329" s="852"/>
      <c r="CK329" s="853"/>
      <c r="CL329" s="851"/>
      <c r="CM329" s="852"/>
      <c r="CN329" s="852"/>
      <c r="CO329" s="853"/>
      <c r="CP329" s="854" t="e">
        <f t="shared" si="29"/>
        <v>#DIV/0!</v>
      </c>
      <c r="CQ329" s="852"/>
      <c r="CR329" s="852"/>
      <c r="CS329" s="852"/>
      <c r="CT329" s="368"/>
      <c r="CU329" s="316"/>
      <c r="CV329" s="316"/>
      <c r="CW329" s="369"/>
      <c r="CX329" s="374"/>
      <c r="CY329" s="328"/>
      <c r="CZ329" s="221"/>
      <c r="DA329" s="221"/>
      <c r="DB329" s="221"/>
      <c r="DC329" s="221"/>
      <c r="DD329" s="221"/>
      <c r="DE329" s="221"/>
      <c r="DF329" s="221"/>
      <c r="DG329" s="221"/>
      <c r="DH329" s="221"/>
      <c r="DI329" s="221"/>
      <c r="DJ329" s="221"/>
      <c r="DK329" s="221"/>
      <c r="DL329" s="221"/>
      <c r="DM329" s="221"/>
      <c r="DN329" s="257"/>
      <c r="DO329" s="374"/>
      <c r="DP329" s="851"/>
      <c r="DQ329" s="852"/>
      <c r="DR329" s="852"/>
      <c r="DS329" s="853"/>
      <c r="DT329" s="851"/>
      <c r="DU329" s="852"/>
      <c r="DV329" s="852"/>
      <c r="DW329" s="853"/>
      <c r="DX329" s="854" t="e">
        <f t="shared" si="30"/>
        <v>#DIV/0!</v>
      </c>
      <c r="DY329" s="852"/>
      <c r="DZ329" s="852"/>
      <c r="EA329" s="852"/>
      <c r="EB329" s="368"/>
      <c r="EC329" s="316"/>
      <c r="ED329" s="316"/>
      <c r="EE329" s="369"/>
      <c r="EF329" s="374"/>
      <c r="EG329" s="851"/>
      <c r="EH329" s="852"/>
      <c r="EI329" s="852"/>
      <c r="EJ329" s="853"/>
      <c r="EK329" s="851"/>
      <c r="EL329" s="852"/>
      <c r="EM329" s="852"/>
      <c r="EN329" s="853"/>
      <c r="EO329" s="854" t="e">
        <f t="shared" si="31"/>
        <v>#DIV/0!</v>
      </c>
      <c r="EP329" s="852"/>
      <c r="EQ329" s="852"/>
      <c r="ER329" s="852"/>
      <c r="ES329" s="368"/>
      <c r="ET329" s="316"/>
      <c r="EU329" s="316"/>
      <c r="EV329" s="369"/>
      <c r="EW329" s="374"/>
    </row>
    <row r="330" spans="1:153" s="124" customFormat="1" ht="12.75" customHeight="1" thickBot="1" x14ac:dyDescent="0.25">
      <c r="A330" s="328"/>
      <c r="B330" s="221"/>
      <c r="C330" s="221"/>
      <c r="D330" s="221"/>
      <c r="E330" s="221"/>
      <c r="F330" s="221"/>
      <c r="G330" s="221"/>
      <c r="H330" s="221"/>
      <c r="I330" s="221"/>
      <c r="J330" s="221"/>
      <c r="K330" s="221"/>
      <c r="L330" s="221"/>
      <c r="M330" s="221"/>
      <c r="N330" s="221"/>
      <c r="O330" s="221"/>
      <c r="P330" s="257"/>
      <c r="Q330" s="374"/>
      <c r="R330" s="851"/>
      <c r="S330" s="852"/>
      <c r="T330" s="852"/>
      <c r="U330" s="853"/>
      <c r="V330" s="851"/>
      <c r="W330" s="852"/>
      <c r="X330" s="852"/>
      <c r="Y330" s="853"/>
      <c r="Z330" s="854">
        <f t="shared" si="26"/>
        <v>0</v>
      </c>
      <c r="AA330" s="852"/>
      <c r="AB330" s="852"/>
      <c r="AC330" s="853"/>
      <c r="AD330" s="365"/>
      <c r="AE330" s="317"/>
      <c r="AF330" s="317"/>
      <c r="AG330" s="347"/>
      <c r="AH330" s="374"/>
      <c r="AI330" s="851"/>
      <c r="AJ330" s="852"/>
      <c r="AK330" s="852"/>
      <c r="AL330" s="853"/>
      <c r="AM330" s="851"/>
      <c r="AN330" s="852"/>
      <c r="AO330" s="852"/>
      <c r="AP330" s="853"/>
      <c r="AQ330" s="854">
        <f t="shared" si="27"/>
        <v>0</v>
      </c>
      <c r="AR330" s="852"/>
      <c r="AS330" s="852"/>
      <c r="AT330" s="853"/>
      <c r="AU330" s="365"/>
      <c r="AV330" s="317"/>
      <c r="AW330" s="317"/>
      <c r="AX330" s="347"/>
      <c r="AY330" s="374"/>
      <c r="AZ330" s="328"/>
      <c r="BA330" s="221"/>
      <c r="BB330" s="221"/>
      <c r="BC330" s="221"/>
      <c r="BD330" s="221"/>
      <c r="BE330" s="221"/>
      <c r="BF330" s="221"/>
      <c r="BG330" s="221"/>
      <c r="BH330" s="221"/>
      <c r="BI330" s="221"/>
      <c r="BJ330" s="221"/>
      <c r="BK330" s="221"/>
      <c r="BL330" s="221"/>
      <c r="BM330" s="221"/>
      <c r="BN330" s="221"/>
      <c r="BO330" s="257"/>
      <c r="BP330" s="374"/>
      <c r="BQ330" s="851"/>
      <c r="BR330" s="852"/>
      <c r="BS330" s="852"/>
      <c r="BT330" s="853"/>
      <c r="BU330" s="851"/>
      <c r="BV330" s="852"/>
      <c r="BW330" s="852"/>
      <c r="BX330" s="853"/>
      <c r="BY330" s="854" t="e">
        <f t="shared" si="28"/>
        <v>#DIV/0!</v>
      </c>
      <c r="BZ330" s="852"/>
      <c r="CA330" s="852"/>
      <c r="CB330" s="852"/>
      <c r="CC330" s="368"/>
      <c r="CD330" s="316"/>
      <c r="CE330" s="316"/>
      <c r="CF330" s="369"/>
      <c r="CG330" s="374"/>
      <c r="CH330" s="851"/>
      <c r="CI330" s="852"/>
      <c r="CJ330" s="852"/>
      <c r="CK330" s="853"/>
      <c r="CL330" s="851"/>
      <c r="CM330" s="852"/>
      <c r="CN330" s="852"/>
      <c r="CO330" s="853"/>
      <c r="CP330" s="854" t="e">
        <f t="shared" si="29"/>
        <v>#DIV/0!</v>
      </c>
      <c r="CQ330" s="852"/>
      <c r="CR330" s="852"/>
      <c r="CS330" s="852"/>
      <c r="CT330" s="368"/>
      <c r="CU330" s="316"/>
      <c r="CV330" s="316"/>
      <c r="CW330" s="369"/>
      <c r="CX330" s="374"/>
      <c r="CY330" s="328"/>
      <c r="CZ330" s="221"/>
      <c r="DA330" s="221"/>
      <c r="DB330" s="221"/>
      <c r="DC330" s="221"/>
      <c r="DD330" s="221"/>
      <c r="DE330" s="221"/>
      <c r="DF330" s="221"/>
      <c r="DG330" s="221"/>
      <c r="DH330" s="221"/>
      <c r="DI330" s="221"/>
      <c r="DJ330" s="221"/>
      <c r="DK330" s="221"/>
      <c r="DL330" s="221"/>
      <c r="DM330" s="221"/>
      <c r="DN330" s="257"/>
      <c r="DO330" s="374"/>
      <c r="DP330" s="851"/>
      <c r="DQ330" s="852"/>
      <c r="DR330" s="852"/>
      <c r="DS330" s="853"/>
      <c r="DT330" s="851"/>
      <c r="DU330" s="852"/>
      <c r="DV330" s="852"/>
      <c r="DW330" s="853"/>
      <c r="DX330" s="854" t="e">
        <f t="shared" si="30"/>
        <v>#DIV/0!</v>
      </c>
      <c r="DY330" s="852"/>
      <c r="DZ330" s="852"/>
      <c r="EA330" s="852"/>
      <c r="EB330" s="368"/>
      <c r="EC330" s="316"/>
      <c r="ED330" s="316"/>
      <c r="EE330" s="369"/>
      <c r="EF330" s="374"/>
      <c r="EG330" s="851"/>
      <c r="EH330" s="852"/>
      <c r="EI330" s="852"/>
      <c r="EJ330" s="853"/>
      <c r="EK330" s="851"/>
      <c r="EL330" s="852"/>
      <c r="EM330" s="852"/>
      <c r="EN330" s="853"/>
      <c r="EO330" s="854" t="e">
        <f t="shared" si="31"/>
        <v>#DIV/0!</v>
      </c>
      <c r="EP330" s="852"/>
      <c r="EQ330" s="852"/>
      <c r="ER330" s="852"/>
      <c r="ES330" s="368"/>
      <c r="ET330" s="316"/>
      <c r="EU330" s="316"/>
      <c r="EV330" s="369"/>
      <c r="EW330" s="374"/>
    </row>
    <row r="331" spans="1:153" s="124" customFormat="1" ht="12.75" customHeight="1" thickBot="1" x14ac:dyDescent="0.25">
      <c r="A331" s="328"/>
      <c r="B331" s="221"/>
      <c r="C331" s="221"/>
      <c r="D331" s="221"/>
      <c r="E331" s="221"/>
      <c r="F331" s="221"/>
      <c r="G331" s="221"/>
      <c r="H331" s="221"/>
      <c r="I331" s="221"/>
      <c r="J331" s="221"/>
      <c r="K331" s="221"/>
      <c r="L331" s="221"/>
      <c r="M331" s="221"/>
      <c r="N331" s="221"/>
      <c r="O331" s="221"/>
      <c r="P331" s="257"/>
      <c r="Q331" s="374"/>
      <c r="R331" s="851"/>
      <c r="S331" s="852"/>
      <c r="T331" s="852"/>
      <c r="U331" s="853"/>
      <c r="V331" s="851"/>
      <c r="W331" s="852"/>
      <c r="X331" s="852"/>
      <c r="Y331" s="853"/>
      <c r="Z331" s="854">
        <f t="shared" si="26"/>
        <v>0</v>
      </c>
      <c r="AA331" s="852"/>
      <c r="AB331" s="852"/>
      <c r="AC331" s="853"/>
      <c r="AD331" s="365"/>
      <c r="AE331" s="317"/>
      <c r="AF331" s="317"/>
      <c r="AG331" s="347"/>
      <c r="AH331" s="374"/>
      <c r="AI331" s="851"/>
      <c r="AJ331" s="852"/>
      <c r="AK331" s="852"/>
      <c r="AL331" s="853"/>
      <c r="AM331" s="851"/>
      <c r="AN331" s="852"/>
      <c r="AO331" s="852"/>
      <c r="AP331" s="853"/>
      <c r="AQ331" s="854">
        <f t="shared" si="27"/>
        <v>0</v>
      </c>
      <c r="AR331" s="852"/>
      <c r="AS331" s="852"/>
      <c r="AT331" s="853"/>
      <c r="AU331" s="365"/>
      <c r="AV331" s="317"/>
      <c r="AW331" s="317"/>
      <c r="AX331" s="347"/>
      <c r="AY331" s="374"/>
      <c r="AZ331" s="328"/>
      <c r="BA331" s="221"/>
      <c r="BB331" s="221"/>
      <c r="BC331" s="221"/>
      <c r="BD331" s="221"/>
      <c r="BE331" s="221"/>
      <c r="BF331" s="221"/>
      <c r="BG331" s="221"/>
      <c r="BH331" s="221"/>
      <c r="BI331" s="221"/>
      <c r="BJ331" s="221"/>
      <c r="BK331" s="221"/>
      <c r="BL331" s="221"/>
      <c r="BM331" s="221"/>
      <c r="BN331" s="221"/>
      <c r="BO331" s="257"/>
      <c r="BP331" s="374"/>
      <c r="BQ331" s="851"/>
      <c r="BR331" s="852"/>
      <c r="BS331" s="852"/>
      <c r="BT331" s="853"/>
      <c r="BU331" s="851"/>
      <c r="BV331" s="852"/>
      <c r="BW331" s="852"/>
      <c r="BX331" s="853"/>
      <c r="BY331" s="854" t="e">
        <f t="shared" si="28"/>
        <v>#DIV/0!</v>
      </c>
      <c r="BZ331" s="852"/>
      <c r="CA331" s="852"/>
      <c r="CB331" s="852"/>
      <c r="CC331" s="368"/>
      <c r="CD331" s="316"/>
      <c r="CE331" s="316"/>
      <c r="CF331" s="369"/>
      <c r="CG331" s="374"/>
      <c r="CH331" s="851"/>
      <c r="CI331" s="852"/>
      <c r="CJ331" s="852"/>
      <c r="CK331" s="853"/>
      <c r="CL331" s="851"/>
      <c r="CM331" s="852"/>
      <c r="CN331" s="852"/>
      <c r="CO331" s="853"/>
      <c r="CP331" s="854" t="e">
        <f t="shared" si="29"/>
        <v>#DIV/0!</v>
      </c>
      <c r="CQ331" s="852"/>
      <c r="CR331" s="852"/>
      <c r="CS331" s="852"/>
      <c r="CT331" s="368"/>
      <c r="CU331" s="316"/>
      <c r="CV331" s="316"/>
      <c r="CW331" s="369"/>
      <c r="CX331" s="374"/>
      <c r="CY331" s="328"/>
      <c r="CZ331" s="221"/>
      <c r="DA331" s="221"/>
      <c r="DB331" s="221"/>
      <c r="DC331" s="221"/>
      <c r="DD331" s="221"/>
      <c r="DE331" s="221"/>
      <c r="DF331" s="221"/>
      <c r="DG331" s="221"/>
      <c r="DH331" s="221"/>
      <c r="DI331" s="221"/>
      <c r="DJ331" s="221"/>
      <c r="DK331" s="221"/>
      <c r="DL331" s="221"/>
      <c r="DM331" s="221"/>
      <c r="DN331" s="257"/>
      <c r="DO331" s="374"/>
      <c r="DP331" s="851"/>
      <c r="DQ331" s="852"/>
      <c r="DR331" s="852"/>
      <c r="DS331" s="853"/>
      <c r="DT331" s="851"/>
      <c r="DU331" s="852"/>
      <c r="DV331" s="852"/>
      <c r="DW331" s="853"/>
      <c r="DX331" s="854" t="e">
        <f t="shared" si="30"/>
        <v>#DIV/0!</v>
      </c>
      <c r="DY331" s="852"/>
      <c r="DZ331" s="852"/>
      <c r="EA331" s="852"/>
      <c r="EB331" s="368"/>
      <c r="EC331" s="316"/>
      <c r="ED331" s="316"/>
      <c r="EE331" s="369"/>
      <c r="EF331" s="374"/>
      <c r="EG331" s="851"/>
      <c r="EH331" s="852"/>
      <c r="EI331" s="852"/>
      <c r="EJ331" s="853"/>
      <c r="EK331" s="851"/>
      <c r="EL331" s="852"/>
      <c r="EM331" s="852"/>
      <c r="EN331" s="853"/>
      <c r="EO331" s="854" t="e">
        <f t="shared" si="31"/>
        <v>#DIV/0!</v>
      </c>
      <c r="EP331" s="852"/>
      <c r="EQ331" s="852"/>
      <c r="ER331" s="852"/>
      <c r="ES331" s="368"/>
      <c r="ET331" s="316"/>
      <c r="EU331" s="316"/>
      <c r="EV331" s="369"/>
      <c r="EW331" s="374"/>
    </row>
    <row r="332" spans="1:153" s="124" customFormat="1" ht="12.75" customHeight="1" x14ac:dyDescent="0.2">
      <c r="A332" s="258"/>
      <c r="B332" s="259"/>
      <c r="C332" s="259"/>
      <c r="D332" s="259"/>
      <c r="E332" s="259"/>
      <c r="F332" s="259"/>
      <c r="G332" s="259"/>
      <c r="H332" s="259"/>
      <c r="I332" s="259"/>
      <c r="J332" s="259"/>
      <c r="K332" s="259"/>
      <c r="L332" s="259"/>
      <c r="M332" s="259"/>
      <c r="N332" s="259"/>
      <c r="O332" s="259"/>
      <c r="P332" s="260"/>
      <c r="Q332" s="374"/>
      <c r="R332" s="874"/>
      <c r="S332" s="875"/>
      <c r="T332" s="875"/>
      <c r="U332" s="876"/>
      <c r="V332" s="874"/>
      <c r="W332" s="875"/>
      <c r="X332" s="875"/>
      <c r="Y332" s="876"/>
      <c r="Z332" s="877">
        <f t="shared" si="26"/>
        <v>0</v>
      </c>
      <c r="AA332" s="875"/>
      <c r="AB332" s="875"/>
      <c r="AC332" s="876"/>
      <c r="AD332" s="351"/>
      <c r="AE332" s="352"/>
      <c r="AF332" s="352"/>
      <c r="AG332" s="353"/>
      <c r="AH332" s="374"/>
      <c r="AI332" s="874"/>
      <c r="AJ332" s="875"/>
      <c r="AK332" s="875"/>
      <c r="AL332" s="876"/>
      <c r="AM332" s="874"/>
      <c r="AN332" s="875"/>
      <c r="AO332" s="875"/>
      <c r="AP332" s="876"/>
      <c r="AQ332" s="854">
        <f t="shared" si="27"/>
        <v>0</v>
      </c>
      <c r="AR332" s="852"/>
      <c r="AS332" s="852"/>
      <c r="AT332" s="853"/>
      <c r="AU332" s="351"/>
      <c r="AV332" s="352"/>
      <c r="AW332" s="352"/>
      <c r="AX332" s="353"/>
      <c r="AY332" s="374"/>
      <c r="AZ332" s="258"/>
      <c r="BA332" s="259"/>
      <c r="BB332" s="259"/>
      <c r="BC332" s="259"/>
      <c r="BD332" s="259"/>
      <c r="BE332" s="259"/>
      <c r="BF332" s="259"/>
      <c r="BG332" s="259"/>
      <c r="BH332" s="259"/>
      <c r="BI332" s="259"/>
      <c r="BJ332" s="259"/>
      <c r="BK332" s="259"/>
      <c r="BL332" s="259"/>
      <c r="BM332" s="259"/>
      <c r="BN332" s="259"/>
      <c r="BO332" s="260"/>
      <c r="BP332" s="374"/>
      <c r="BQ332" s="874"/>
      <c r="BR332" s="875"/>
      <c r="BS332" s="875"/>
      <c r="BT332" s="876"/>
      <c r="BU332" s="874"/>
      <c r="BV332" s="875"/>
      <c r="BW332" s="875"/>
      <c r="BX332" s="876"/>
      <c r="BY332" s="854" t="e">
        <f t="shared" si="28"/>
        <v>#DIV/0!</v>
      </c>
      <c r="BZ332" s="852"/>
      <c r="CA332" s="852"/>
      <c r="CB332" s="852"/>
      <c r="CC332" s="370"/>
      <c r="CD332" s="371"/>
      <c r="CE332" s="371"/>
      <c r="CF332" s="372"/>
      <c r="CG332" s="374"/>
      <c r="CH332" s="874"/>
      <c r="CI332" s="875"/>
      <c r="CJ332" s="875"/>
      <c r="CK332" s="876"/>
      <c r="CL332" s="874"/>
      <c r="CM332" s="875"/>
      <c r="CN332" s="875"/>
      <c r="CO332" s="876"/>
      <c r="CP332" s="854" t="e">
        <f t="shared" si="29"/>
        <v>#DIV/0!</v>
      </c>
      <c r="CQ332" s="852"/>
      <c r="CR332" s="852"/>
      <c r="CS332" s="852"/>
      <c r="CT332" s="370"/>
      <c r="CU332" s="371"/>
      <c r="CV332" s="371"/>
      <c r="CW332" s="372"/>
      <c r="CX332" s="374"/>
      <c r="CY332" s="258"/>
      <c r="CZ332" s="259"/>
      <c r="DA332" s="259"/>
      <c r="DB332" s="259"/>
      <c r="DC332" s="259"/>
      <c r="DD332" s="259"/>
      <c r="DE332" s="259"/>
      <c r="DF332" s="259"/>
      <c r="DG332" s="259"/>
      <c r="DH332" s="259"/>
      <c r="DI332" s="259"/>
      <c r="DJ332" s="259"/>
      <c r="DK332" s="259"/>
      <c r="DL332" s="259"/>
      <c r="DM332" s="259"/>
      <c r="DN332" s="260"/>
      <c r="DO332" s="374"/>
      <c r="DP332" s="874"/>
      <c r="DQ332" s="875"/>
      <c r="DR332" s="875"/>
      <c r="DS332" s="876"/>
      <c r="DT332" s="874"/>
      <c r="DU332" s="875"/>
      <c r="DV332" s="875"/>
      <c r="DW332" s="876"/>
      <c r="DX332" s="854" t="e">
        <f t="shared" si="30"/>
        <v>#DIV/0!</v>
      </c>
      <c r="DY332" s="852"/>
      <c r="DZ332" s="852"/>
      <c r="EA332" s="852"/>
      <c r="EB332" s="370"/>
      <c r="EC332" s="371"/>
      <c r="ED332" s="371"/>
      <c r="EE332" s="372"/>
      <c r="EF332" s="374"/>
      <c r="EG332" s="874"/>
      <c r="EH332" s="875"/>
      <c r="EI332" s="875"/>
      <c r="EJ332" s="876"/>
      <c r="EK332" s="874"/>
      <c r="EL332" s="875"/>
      <c r="EM332" s="875"/>
      <c r="EN332" s="876"/>
      <c r="EO332" s="854" t="e">
        <f t="shared" si="31"/>
        <v>#DIV/0!</v>
      </c>
      <c r="EP332" s="852"/>
      <c r="EQ332" s="852"/>
      <c r="ER332" s="852"/>
      <c r="ES332" s="370"/>
      <c r="ET332" s="371"/>
      <c r="EU332" s="371"/>
      <c r="EV332" s="372"/>
      <c r="EW332" s="374"/>
    </row>
    <row r="333" spans="1:153" s="124" customFormat="1" ht="13.5" thickBot="1" x14ac:dyDescent="0.25">
      <c r="A333" s="878"/>
      <c r="B333" s="879"/>
      <c r="C333" s="880"/>
      <c r="D333" s="881"/>
      <c r="E333" s="879"/>
      <c r="F333" s="880"/>
      <c r="G333" s="375"/>
      <c r="H333" s="375"/>
      <c r="I333" s="376"/>
      <c r="J333" s="376"/>
      <c r="K333" s="375"/>
      <c r="L333" s="375"/>
      <c r="M333" s="375"/>
      <c r="N333" s="375"/>
      <c r="O333" s="375"/>
      <c r="P333" s="375"/>
      <c r="Q333" s="374"/>
      <c r="R333" s="377" t="s">
        <v>271</v>
      </c>
      <c r="S333" s="377" t="s">
        <v>271</v>
      </c>
      <c r="T333" s="377" t="s">
        <v>271</v>
      </c>
      <c r="U333" s="377" t="s">
        <v>271</v>
      </c>
      <c r="V333" s="377" t="s">
        <v>271</v>
      </c>
      <c r="W333" s="377" t="s">
        <v>271</v>
      </c>
      <c r="X333" s="377" t="s">
        <v>271</v>
      </c>
      <c r="Y333" s="377" t="s">
        <v>271</v>
      </c>
      <c r="Z333" s="377" t="s">
        <v>271</v>
      </c>
      <c r="AA333" s="377" t="s">
        <v>271</v>
      </c>
      <c r="AB333" s="377" t="s">
        <v>271</v>
      </c>
      <c r="AC333" s="377" t="s">
        <v>271</v>
      </c>
      <c r="AD333" s="377" t="s">
        <v>271</v>
      </c>
      <c r="AE333" s="377" t="s">
        <v>271</v>
      </c>
      <c r="AF333" s="377" t="s">
        <v>271</v>
      </c>
      <c r="AG333" s="377" t="s">
        <v>271</v>
      </c>
      <c r="AH333" s="374"/>
      <c r="AI333" s="377" t="s">
        <v>271</v>
      </c>
      <c r="AJ333" s="375"/>
      <c r="AK333" s="375"/>
      <c r="AL333" s="375"/>
      <c r="AM333" s="375"/>
      <c r="AN333" s="375"/>
      <c r="AO333" s="375"/>
      <c r="AP333" s="375"/>
      <c r="AQ333" s="375"/>
      <c r="AR333" s="375"/>
      <c r="AS333" s="375"/>
      <c r="AT333" s="375"/>
      <c r="AU333" s="375"/>
      <c r="AV333" s="375"/>
      <c r="AW333" s="375"/>
      <c r="AX333" s="375"/>
      <c r="AY333" s="374"/>
      <c r="AZ333" s="375"/>
      <c r="BA333" s="375"/>
      <c r="BB333" s="375"/>
      <c r="BC333" s="375"/>
      <c r="BD333" s="375"/>
      <c r="BE333" s="375"/>
      <c r="BF333" s="375"/>
      <c r="BG333" s="375"/>
      <c r="BH333" s="375"/>
      <c r="BI333" s="375"/>
      <c r="BJ333" s="375"/>
      <c r="BK333" s="375"/>
      <c r="BL333" s="375"/>
      <c r="BM333" s="375"/>
      <c r="BN333" s="375"/>
      <c r="BO333" s="375"/>
      <c r="BP333" s="374"/>
      <c r="BQ333" s="375"/>
      <c r="BR333" s="375"/>
      <c r="BS333" s="375"/>
      <c r="BT333" s="375"/>
      <c r="BU333" s="375"/>
      <c r="BV333" s="375"/>
      <c r="BW333" s="375"/>
      <c r="BX333" s="375"/>
      <c r="BY333" s="375"/>
      <c r="BZ333" s="375"/>
      <c r="CA333" s="375"/>
      <c r="CB333" s="375"/>
      <c r="CC333" s="375"/>
      <c r="CD333" s="375"/>
      <c r="CE333" s="375"/>
      <c r="CF333" s="375"/>
      <c r="CG333" s="374"/>
      <c r="CH333" s="375"/>
      <c r="CI333" s="375"/>
      <c r="CJ333" s="375"/>
      <c r="CK333" s="375"/>
      <c r="CL333" s="375"/>
      <c r="CM333" s="375"/>
      <c r="CN333" s="375"/>
      <c r="CO333" s="375"/>
      <c r="CP333" s="375"/>
      <c r="CQ333" s="375"/>
      <c r="CR333" s="375"/>
      <c r="CS333" s="375"/>
      <c r="CT333" s="375"/>
      <c r="CU333" s="375"/>
      <c r="CV333" s="375"/>
      <c r="CW333" s="378"/>
      <c r="CX333" s="374"/>
      <c r="CY333" s="379"/>
      <c r="CZ333" s="375"/>
      <c r="DA333" s="375"/>
      <c r="DB333" s="375"/>
      <c r="DC333" s="375"/>
      <c r="DD333" s="375"/>
      <c r="DE333" s="375"/>
      <c r="DF333" s="375"/>
      <c r="DG333" s="375"/>
      <c r="DH333" s="375"/>
      <c r="DI333" s="375"/>
      <c r="DJ333" s="375"/>
      <c r="DK333" s="375"/>
      <c r="DL333" s="375"/>
      <c r="DM333" s="375"/>
      <c r="DN333" s="378"/>
      <c r="DO333" s="374"/>
      <c r="DP333" s="379"/>
      <c r="DQ333" s="375"/>
      <c r="DR333" s="375"/>
      <c r="DS333" s="375"/>
      <c r="DT333" s="375"/>
      <c r="DU333" s="375"/>
      <c r="DV333" s="375"/>
      <c r="DW333" s="375"/>
      <c r="DX333" s="375"/>
      <c r="DY333" s="375"/>
      <c r="DZ333" s="375"/>
      <c r="EA333" s="375"/>
      <c r="EB333" s="375"/>
      <c r="EC333" s="375"/>
      <c r="ED333" s="375"/>
      <c r="EE333" s="378"/>
      <c r="EF333" s="374"/>
      <c r="EG333" s="379"/>
      <c r="EH333" s="375"/>
      <c r="EI333" s="375"/>
      <c r="EJ333" s="375"/>
      <c r="EK333" s="375"/>
      <c r="EL333" s="375"/>
      <c r="EM333" s="375"/>
      <c r="EN333" s="375"/>
      <c r="EO333" s="375"/>
      <c r="EP333" s="375"/>
      <c r="EQ333" s="375"/>
      <c r="ER333" s="375"/>
      <c r="ES333" s="375"/>
      <c r="ET333" s="375"/>
      <c r="EU333" s="375"/>
      <c r="EV333" s="378"/>
      <c r="EW333" s="374"/>
    </row>
    <row r="334" spans="1:153" s="124" customFormat="1" ht="13.5" thickBot="1" x14ac:dyDescent="0.25">
      <c r="A334" s="882"/>
      <c r="B334" s="883"/>
      <c r="C334" s="884"/>
      <c r="D334" s="885"/>
      <c r="E334" s="883"/>
      <c r="F334" s="884"/>
      <c r="G334" s="380"/>
      <c r="H334" s="380"/>
      <c r="I334" s="381"/>
      <c r="J334" s="381"/>
      <c r="K334" s="380"/>
      <c r="L334" s="380"/>
      <c r="M334" s="380"/>
      <c r="N334" s="380"/>
      <c r="O334" s="380"/>
      <c r="P334" s="380"/>
      <c r="Q334" s="380"/>
      <c r="R334" s="380"/>
      <c r="S334" s="380"/>
      <c r="T334" s="380"/>
      <c r="U334" s="380"/>
      <c r="V334" s="380"/>
      <c r="W334" s="380"/>
      <c r="X334" s="380"/>
      <c r="Y334" s="380"/>
      <c r="Z334" s="380"/>
      <c r="AA334" s="380"/>
      <c r="AB334" s="380"/>
      <c r="AC334" s="380"/>
      <c r="AD334" s="380"/>
      <c r="AE334" s="380"/>
      <c r="AF334" s="380"/>
      <c r="AG334" s="380"/>
      <c r="AH334" s="380"/>
      <c r="AI334" s="380"/>
      <c r="AJ334" s="380"/>
      <c r="AK334" s="380"/>
      <c r="AL334" s="380"/>
      <c r="AM334" s="380"/>
      <c r="AN334" s="380"/>
      <c r="AO334" s="380"/>
      <c r="AP334" s="380"/>
      <c r="AQ334" s="380"/>
      <c r="AR334" s="380"/>
      <c r="AS334" s="380"/>
      <c r="AT334" s="380"/>
      <c r="AU334" s="380"/>
      <c r="AV334" s="380"/>
      <c r="AW334" s="380"/>
      <c r="AX334" s="380"/>
      <c r="AY334" s="380"/>
      <c r="AZ334" s="380"/>
      <c r="BA334" s="380"/>
      <c r="BB334" s="380"/>
      <c r="BC334" s="380"/>
      <c r="BD334" s="380"/>
      <c r="BE334" s="380"/>
      <c r="BF334" s="380"/>
      <c r="BG334" s="380"/>
      <c r="BH334" s="380"/>
      <c r="BI334" s="380"/>
      <c r="BJ334" s="380"/>
      <c r="BK334" s="380"/>
      <c r="BL334" s="380"/>
      <c r="BM334" s="380"/>
      <c r="BN334" s="380"/>
      <c r="BO334" s="380"/>
      <c r="BP334" s="380"/>
      <c r="BQ334" s="380"/>
      <c r="BR334" s="380"/>
      <c r="BS334" s="380"/>
      <c r="BT334" s="380"/>
      <c r="BU334" s="380"/>
      <c r="BV334" s="380"/>
      <c r="BW334" s="380"/>
      <c r="BX334" s="380"/>
      <c r="BY334" s="380"/>
      <c r="BZ334" s="380"/>
      <c r="CA334" s="380"/>
      <c r="CB334" s="380"/>
      <c r="CC334" s="380"/>
      <c r="CD334" s="380"/>
      <c r="CE334" s="380"/>
      <c r="CF334" s="380"/>
      <c r="CG334" s="380"/>
      <c r="CH334" s="380"/>
      <c r="CI334" s="380"/>
      <c r="CJ334" s="380"/>
      <c r="CK334" s="380"/>
      <c r="CL334" s="380"/>
      <c r="CM334" s="380"/>
      <c r="CN334" s="380"/>
      <c r="CO334" s="380"/>
      <c r="CP334" s="380"/>
      <c r="CQ334" s="380"/>
      <c r="CR334" s="380"/>
      <c r="CS334" s="380"/>
      <c r="CT334" s="380"/>
      <c r="CU334" s="380"/>
      <c r="CV334" s="380"/>
      <c r="CW334" s="382"/>
      <c r="CX334" s="227"/>
      <c r="CY334" s="383"/>
      <c r="CZ334" s="380"/>
      <c r="DA334" s="380"/>
      <c r="DB334" s="380"/>
      <c r="DC334" s="380"/>
      <c r="DD334" s="380"/>
      <c r="DE334" s="380"/>
      <c r="DF334" s="380"/>
      <c r="DG334" s="380"/>
      <c r="DH334" s="380"/>
      <c r="DI334" s="380"/>
      <c r="DJ334" s="380"/>
      <c r="DK334" s="380"/>
      <c r="DL334" s="380"/>
      <c r="DM334" s="380"/>
      <c r="DN334" s="382"/>
      <c r="DO334" s="227"/>
      <c r="DP334" s="383"/>
      <c r="DQ334" s="380"/>
      <c r="DR334" s="380"/>
      <c r="DS334" s="380"/>
      <c r="DT334" s="380"/>
      <c r="DU334" s="380"/>
      <c r="DV334" s="380"/>
      <c r="DW334" s="380"/>
      <c r="DX334" s="380"/>
      <c r="DY334" s="380"/>
      <c r="DZ334" s="380"/>
      <c r="EA334" s="380"/>
      <c r="EB334" s="380"/>
      <c r="EC334" s="380"/>
      <c r="ED334" s="380"/>
      <c r="EE334" s="382"/>
      <c r="EF334" s="227"/>
      <c r="EG334" s="383"/>
      <c r="EH334" s="380"/>
      <c r="EI334" s="380"/>
      <c r="EJ334" s="380"/>
      <c r="EK334" s="380"/>
      <c r="EL334" s="380"/>
      <c r="EM334" s="380"/>
      <c r="EN334" s="380"/>
      <c r="EO334" s="380"/>
      <c r="EP334" s="380"/>
      <c r="EQ334" s="380"/>
      <c r="ER334" s="380"/>
      <c r="ES334" s="380"/>
      <c r="ET334" s="380"/>
      <c r="EU334" s="380"/>
      <c r="EV334" s="382"/>
      <c r="EW334" s="374"/>
    </row>
    <row r="335" spans="1:153" ht="12.75" x14ac:dyDescent="0.2">
      <c r="CW335"/>
      <c r="CX335"/>
      <c r="CY335"/>
      <c r="DN335"/>
      <c r="DO335"/>
      <c r="DP335"/>
      <c r="EE335"/>
      <c r="EF335"/>
      <c r="EG335"/>
      <c r="EV335"/>
      <c r="EW335"/>
    </row>
    <row r="336" spans="1:153" ht="12.75" x14ac:dyDescent="0.2">
      <c r="CW336"/>
      <c r="CX336"/>
      <c r="CY336"/>
      <c r="DN336"/>
      <c r="DO336"/>
      <c r="DP336"/>
      <c r="EE336"/>
      <c r="EF336"/>
      <c r="EG336"/>
      <c r="EV336"/>
      <c r="EW336"/>
    </row>
    <row r="337" customFormat="1" ht="12.75" x14ac:dyDescent="0.2"/>
    <row r="338" customFormat="1" ht="12.75" x14ac:dyDescent="0.2"/>
    <row r="339" customFormat="1" ht="12.75" x14ac:dyDescent="0.2"/>
  </sheetData>
  <sheetProtection algorithmName="SHA-512" hashValue="2JXejupzUVqlB52cApxsVWfasDIU8irF/qLzisCu/p9UznnvSweV04TTE5oRz3oE9BCdjBtRx7mN2KSpEOFK8Q==" saltValue="QEo652IVSjzTv2FroZBqiA==" spinCount="100000" sheet="1" scenarios="1" insertHyperlinks="0"/>
  <protectedRanges>
    <protectedRange sqref="A26:P332 R33:Y332 AI33:AP332 AZ26:BO332 BQ33:BX332 CH33:CO332 CY26:DN332 DP33:DW332 EG33:EN332" name="YellowZone2"/>
    <protectedRange sqref="W24:Y25 AN24:AP25 BV24:BX25 CM24:CO25 BQ7 CH7 DU24:DW25 EL24:EN25 EG7 DP7 R7 AI7" name="YellowZone"/>
    <protectedRange sqref="A5 I7 I9 I14:P21 A13:H13" name="YellowZone_1"/>
    <protectedRange sqref="AZ5 BH7:BO10 BH14:BO21 AZ13:BG13" name="YellowZone_2"/>
    <protectedRange sqref="CY5 DG7 DG9 CY13:DF13 DG14:DN21" name="YellowZone_3"/>
  </protectedRanges>
  <mergeCells count="5602">
    <mergeCell ref="EK275:EN275"/>
    <mergeCell ref="EO275:ER275"/>
    <mergeCell ref="DP275:DS275"/>
    <mergeCell ref="DT275:DW275"/>
    <mergeCell ref="DX275:EA275"/>
    <mergeCell ref="EG275:EJ275"/>
    <mergeCell ref="EK279:EN279"/>
    <mergeCell ref="EO279:ER279"/>
    <mergeCell ref="DP279:DS279"/>
    <mergeCell ref="DT279:DW279"/>
    <mergeCell ref="DX279:EA279"/>
    <mergeCell ref="EG279:EJ279"/>
    <mergeCell ref="DP276:DS276"/>
    <mergeCell ref="DT276:DW276"/>
    <mergeCell ref="DX276:EA276"/>
    <mergeCell ref="EG276:EJ276"/>
    <mergeCell ref="EK276:EN276"/>
    <mergeCell ref="EO276:ER276"/>
    <mergeCell ref="DP277:DS277"/>
    <mergeCell ref="DT277:DW277"/>
    <mergeCell ref="DX277:EA277"/>
    <mergeCell ref="EG277:EJ277"/>
    <mergeCell ref="EG278:EJ278"/>
    <mergeCell ref="EK278:EN278"/>
    <mergeCell ref="EK277:EN277"/>
    <mergeCell ref="EO277:ER277"/>
    <mergeCell ref="DP278:DS278"/>
    <mergeCell ref="DT278:DW278"/>
    <mergeCell ref="DX278:EA278"/>
    <mergeCell ref="EO278:ER278"/>
    <mergeCell ref="EK271:EN271"/>
    <mergeCell ref="EO271:ER271"/>
    <mergeCell ref="DP271:DS271"/>
    <mergeCell ref="DT271:DW271"/>
    <mergeCell ref="DX271:EA271"/>
    <mergeCell ref="EG271:EJ271"/>
    <mergeCell ref="DP272:DS272"/>
    <mergeCell ref="DT272:DW272"/>
    <mergeCell ref="DX272:EA272"/>
    <mergeCell ref="EG272:EJ272"/>
    <mergeCell ref="EK272:EN272"/>
    <mergeCell ref="EO272:ER272"/>
    <mergeCell ref="DP273:DS273"/>
    <mergeCell ref="DT273:DW273"/>
    <mergeCell ref="DX273:EA273"/>
    <mergeCell ref="EG273:EJ273"/>
    <mergeCell ref="EG274:EJ274"/>
    <mergeCell ref="EK274:EN274"/>
    <mergeCell ref="EK273:EN273"/>
    <mergeCell ref="EO273:ER273"/>
    <mergeCell ref="DP274:DS274"/>
    <mergeCell ref="DT274:DW274"/>
    <mergeCell ref="DX274:EA274"/>
    <mergeCell ref="EO274:ER274"/>
    <mergeCell ref="EK267:EN267"/>
    <mergeCell ref="EO267:ER267"/>
    <mergeCell ref="DP267:DS267"/>
    <mergeCell ref="DT267:DW267"/>
    <mergeCell ref="DX267:EA267"/>
    <mergeCell ref="EG267:EJ267"/>
    <mergeCell ref="DP268:DS268"/>
    <mergeCell ref="DT268:DW268"/>
    <mergeCell ref="DX268:EA268"/>
    <mergeCell ref="EG268:EJ268"/>
    <mergeCell ref="EK268:EN268"/>
    <mergeCell ref="EO268:ER268"/>
    <mergeCell ref="DP269:DS269"/>
    <mergeCell ref="DT269:DW269"/>
    <mergeCell ref="DX269:EA269"/>
    <mergeCell ref="EG269:EJ269"/>
    <mergeCell ref="EG270:EJ270"/>
    <mergeCell ref="EK270:EN270"/>
    <mergeCell ref="EK269:EN269"/>
    <mergeCell ref="EO269:ER269"/>
    <mergeCell ref="DP270:DS270"/>
    <mergeCell ref="DT270:DW270"/>
    <mergeCell ref="DX270:EA270"/>
    <mergeCell ref="EO270:ER270"/>
    <mergeCell ref="EK263:EN263"/>
    <mergeCell ref="EO263:ER263"/>
    <mergeCell ref="DP263:DS263"/>
    <mergeCell ref="DT263:DW263"/>
    <mergeCell ref="DX263:EA263"/>
    <mergeCell ref="EG263:EJ263"/>
    <mergeCell ref="DP264:DS264"/>
    <mergeCell ref="DT264:DW264"/>
    <mergeCell ref="DX264:EA264"/>
    <mergeCell ref="EG264:EJ264"/>
    <mergeCell ref="EK264:EN264"/>
    <mergeCell ref="EO264:ER264"/>
    <mergeCell ref="DP265:DS265"/>
    <mergeCell ref="DT265:DW265"/>
    <mergeCell ref="DX265:EA265"/>
    <mergeCell ref="EG265:EJ265"/>
    <mergeCell ref="EG266:EJ266"/>
    <mergeCell ref="EK266:EN266"/>
    <mergeCell ref="EK265:EN265"/>
    <mergeCell ref="EO265:ER265"/>
    <mergeCell ref="DP266:DS266"/>
    <mergeCell ref="DT266:DW266"/>
    <mergeCell ref="DX266:EA266"/>
    <mergeCell ref="EO266:ER266"/>
    <mergeCell ref="EK259:EN259"/>
    <mergeCell ref="EO259:ER259"/>
    <mergeCell ref="DP259:DS259"/>
    <mergeCell ref="DT259:DW259"/>
    <mergeCell ref="DX259:EA259"/>
    <mergeCell ref="EG259:EJ259"/>
    <mergeCell ref="EG262:EJ262"/>
    <mergeCell ref="EK262:EN262"/>
    <mergeCell ref="EK261:EN261"/>
    <mergeCell ref="EO261:ER261"/>
    <mergeCell ref="DP262:DS262"/>
    <mergeCell ref="DT262:DW262"/>
    <mergeCell ref="DX262:EA262"/>
    <mergeCell ref="EO262:ER262"/>
    <mergeCell ref="DP260:DS260"/>
    <mergeCell ref="DT260:DW260"/>
    <mergeCell ref="DX260:EA260"/>
    <mergeCell ref="EG260:EJ260"/>
    <mergeCell ref="EK260:EN260"/>
    <mergeCell ref="EO260:ER260"/>
    <mergeCell ref="DP261:DS261"/>
    <mergeCell ref="DT261:DW261"/>
    <mergeCell ref="DX261:EA261"/>
    <mergeCell ref="EG261:EJ261"/>
    <mergeCell ref="EK255:EN255"/>
    <mergeCell ref="EO255:ER255"/>
    <mergeCell ref="DP255:DS255"/>
    <mergeCell ref="DT255:DW255"/>
    <mergeCell ref="DX255:EA255"/>
    <mergeCell ref="EG255:EJ255"/>
    <mergeCell ref="DP256:DS256"/>
    <mergeCell ref="DT256:DW256"/>
    <mergeCell ref="DX256:EA256"/>
    <mergeCell ref="EG256:EJ256"/>
    <mergeCell ref="EK256:EN256"/>
    <mergeCell ref="EO256:ER256"/>
    <mergeCell ref="DP257:DS257"/>
    <mergeCell ref="DT257:DW257"/>
    <mergeCell ref="DX257:EA257"/>
    <mergeCell ref="EG257:EJ257"/>
    <mergeCell ref="EG258:EJ258"/>
    <mergeCell ref="EK258:EN258"/>
    <mergeCell ref="EK257:EN257"/>
    <mergeCell ref="EO257:ER257"/>
    <mergeCell ref="DP258:DS258"/>
    <mergeCell ref="DT258:DW258"/>
    <mergeCell ref="DX258:EA258"/>
    <mergeCell ref="EO258:ER258"/>
    <mergeCell ref="EK251:EN251"/>
    <mergeCell ref="EO251:ER251"/>
    <mergeCell ref="DP251:DS251"/>
    <mergeCell ref="DT251:DW251"/>
    <mergeCell ref="DX251:EA251"/>
    <mergeCell ref="EG251:EJ251"/>
    <mergeCell ref="DP252:DS252"/>
    <mergeCell ref="DT252:DW252"/>
    <mergeCell ref="DX252:EA252"/>
    <mergeCell ref="EG252:EJ252"/>
    <mergeCell ref="EK252:EN252"/>
    <mergeCell ref="EO252:ER252"/>
    <mergeCell ref="DP253:DS253"/>
    <mergeCell ref="DT253:DW253"/>
    <mergeCell ref="DX253:EA253"/>
    <mergeCell ref="EG253:EJ253"/>
    <mergeCell ref="EG254:EJ254"/>
    <mergeCell ref="EK254:EN254"/>
    <mergeCell ref="EK253:EN253"/>
    <mergeCell ref="EO253:ER253"/>
    <mergeCell ref="DP254:DS254"/>
    <mergeCell ref="DT254:DW254"/>
    <mergeCell ref="DX254:EA254"/>
    <mergeCell ref="EO254:ER254"/>
    <mergeCell ref="EK247:EN247"/>
    <mergeCell ref="EO247:ER247"/>
    <mergeCell ref="DP247:DS247"/>
    <mergeCell ref="DT247:DW247"/>
    <mergeCell ref="DX247:EA247"/>
    <mergeCell ref="EG247:EJ247"/>
    <mergeCell ref="DP248:DS248"/>
    <mergeCell ref="DT248:DW248"/>
    <mergeCell ref="DX248:EA248"/>
    <mergeCell ref="EG248:EJ248"/>
    <mergeCell ref="EK248:EN248"/>
    <mergeCell ref="EO248:ER248"/>
    <mergeCell ref="DP249:DS249"/>
    <mergeCell ref="DT249:DW249"/>
    <mergeCell ref="DX249:EA249"/>
    <mergeCell ref="EG249:EJ249"/>
    <mergeCell ref="EG250:EJ250"/>
    <mergeCell ref="EK250:EN250"/>
    <mergeCell ref="EK249:EN249"/>
    <mergeCell ref="EO249:ER249"/>
    <mergeCell ref="DP250:DS250"/>
    <mergeCell ref="DT250:DW250"/>
    <mergeCell ref="DX250:EA250"/>
    <mergeCell ref="EO250:ER250"/>
    <mergeCell ref="EK243:EN243"/>
    <mergeCell ref="EO243:ER243"/>
    <mergeCell ref="DP243:DS243"/>
    <mergeCell ref="DT243:DW243"/>
    <mergeCell ref="DX243:EA243"/>
    <mergeCell ref="EG243:EJ243"/>
    <mergeCell ref="DP244:DS244"/>
    <mergeCell ref="DT244:DW244"/>
    <mergeCell ref="DX244:EA244"/>
    <mergeCell ref="EG244:EJ244"/>
    <mergeCell ref="EK244:EN244"/>
    <mergeCell ref="EO244:ER244"/>
    <mergeCell ref="DP245:DS245"/>
    <mergeCell ref="DT245:DW245"/>
    <mergeCell ref="DX245:EA245"/>
    <mergeCell ref="EG245:EJ245"/>
    <mergeCell ref="EG246:EJ246"/>
    <mergeCell ref="EK246:EN246"/>
    <mergeCell ref="EK245:EN245"/>
    <mergeCell ref="EO245:ER245"/>
    <mergeCell ref="DP246:DS246"/>
    <mergeCell ref="DT246:DW246"/>
    <mergeCell ref="DX246:EA246"/>
    <mergeCell ref="EO246:ER246"/>
    <mergeCell ref="EK239:EN239"/>
    <mergeCell ref="EO239:ER239"/>
    <mergeCell ref="DP239:DS239"/>
    <mergeCell ref="DT239:DW239"/>
    <mergeCell ref="DX239:EA239"/>
    <mergeCell ref="EG239:EJ239"/>
    <mergeCell ref="DP240:DS240"/>
    <mergeCell ref="DT240:DW240"/>
    <mergeCell ref="DX240:EA240"/>
    <mergeCell ref="EG240:EJ240"/>
    <mergeCell ref="EK240:EN240"/>
    <mergeCell ref="EO240:ER240"/>
    <mergeCell ref="DP241:DS241"/>
    <mergeCell ref="DT241:DW241"/>
    <mergeCell ref="DX241:EA241"/>
    <mergeCell ref="EG241:EJ241"/>
    <mergeCell ref="EG242:EJ242"/>
    <mergeCell ref="EK242:EN242"/>
    <mergeCell ref="EK241:EN241"/>
    <mergeCell ref="EO241:ER241"/>
    <mergeCell ref="DP242:DS242"/>
    <mergeCell ref="DT242:DW242"/>
    <mergeCell ref="DX242:EA242"/>
    <mergeCell ref="EO242:ER242"/>
    <mergeCell ref="DP236:DS236"/>
    <mergeCell ref="DT236:DW236"/>
    <mergeCell ref="DX236:EA236"/>
    <mergeCell ref="EG236:EJ236"/>
    <mergeCell ref="EK236:EN236"/>
    <mergeCell ref="EO236:ER236"/>
    <mergeCell ref="DP237:DS237"/>
    <mergeCell ref="DT237:DW237"/>
    <mergeCell ref="DX237:EA237"/>
    <mergeCell ref="EG237:EJ237"/>
    <mergeCell ref="EG238:EJ238"/>
    <mergeCell ref="EK238:EN238"/>
    <mergeCell ref="EK237:EN237"/>
    <mergeCell ref="EO237:ER237"/>
    <mergeCell ref="DP238:DS238"/>
    <mergeCell ref="DT238:DW238"/>
    <mergeCell ref="DX238:EA238"/>
    <mergeCell ref="EO238:ER238"/>
    <mergeCell ref="EO199:ER199"/>
    <mergeCell ref="EG200:EJ200"/>
    <mergeCell ref="EG234:EJ234"/>
    <mergeCell ref="EK234:EN234"/>
    <mergeCell ref="EK233:EN233"/>
    <mergeCell ref="EO233:ER233"/>
    <mergeCell ref="DP234:DS234"/>
    <mergeCell ref="DT234:DW234"/>
    <mergeCell ref="DX234:EA234"/>
    <mergeCell ref="EO234:ER234"/>
    <mergeCell ref="DP232:DS232"/>
    <mergeCell ref="DT232:DW232"/>
    <mergeCell ref="DX232:EA232"/>
    <mergeCell ref="EG232:EJ232"/>
    <mergeCell ref="EK232:EN232"/>
    <mergeCell ref="EO232:ER232"/>
    <mergeCell ref="DP230:DS230"/>
    <mergeCell ref="DT230:DW230"/>
    <mergeCell ref="DX230:EA230"/>
    <mergeCell ref="EG230:EJ230"/>
    <mergeCell ref="EK230:EN230"/>
    <mergeCell ref="EO230:ER230"/>
    <mergeCell ref="EK231:EN231"/>
    <mergeCell ref="EO231:ER231"/>
    <mergeCell ref="EG219:EJ219"/>
    <mergeCell ref="EK219:EN219"/>
    <mergeCell ref="EO219:ER219"/>
    <mergeCell ref="DP233:DS233"/>
    <mergeCell ref="DT233:DW233"/>
    <mergeCell ref="DX233:EA233"/>
    <mergeCell ref="EG233:EJ233"/>
    <mergeCell ref="EO223:ER223"/>
    <mergeCell ref="DP179:DS179"/>
    <mergeCell ref="DT179:DW179"/>
    <mergeCell ref="DX179:EA179"/>
    <mergeCell ref="EG179:EJ179"/>
    <mergeCell ref="EK179:EN179"/>
    <mergeCell ref="EO179:ER179"/>
    <mergeCell ref="DP180:DS180"/>
    <mergeCell ref="EO180:ER180"/>
    <mergeCell ref="EG185:EJ185"/>
    <mergeCell ref="EK185:EN185"/>
    <mergeCell ref="EO185:ER185"/>
    <mergeCell ref="DT193:DW193"/>
    <mergeCell ref="DX193:EA193"/>
    <mergeCell ref="DP191:DS191"/>
    <mergeCell ref="DT191:DW191"/>
    <mergeCell ref="DX191:EA191"/>
    <mergeCell ref="DP192:DS192"/>
    <mergeCell ref="DT192:DW192"/>
    <mergeCell ref="DX192:EA192"/>
    <mergeCell ref="DP193:DS193"/>
    <mergeCell ref="EG192:EJ192"/>
    <mergeCell ref="EK192:EN192"/>
    <mergeCell ref="EO192:ER192"/>
    <mergeCell ref="EG193:EJ193"/>
    <mergeCell ref="EK193:EN193"/>
    <mergeCell ref="EO193:ER193"/>
    <mergeCell ref="EK191:EN191"/>
    <mergeCell ref="EO191:ER191"/>
    <mergeCell ref="EG189:EJ189"/>
    <mergeCell ref="EK189:EN189"/>
    <mergeCell ref="EO189:ER189"/>
    <mergeCell ref="EG190:EJ190"/>
    <mergeCell ref="DX172:EA172"/>
    <mergeCell ref="DP173:DS173"/>
    <mergeCell ref="DT173:DW173"/>
    <mergeCell ref="DX173:EA173"/>
    <mergeCell ref="DT177:DW177"/>
    <mergeCell ref="DX177:EA177"/>
    <mergeCell ref="DP178:DS178"/>
    <mergeCell ref="DT178:DW178"/>
    <mergeCell ref="DX178:EA178"/>
    <mergeCell ref="EG178:EJ178"/>
    <mergeCell ref="EK178:EN178"/>
    <mergeCell ref="EO178:ER178"/>
    <mergeCell ref="DP175:DS175"/>
    <mergeCell ref="DT175:DW175"/>
    <mergeCell ref="DX175:EA175"/>
    <mergeCell ref="DP176:DS176"/>
    <mergeCell ref="DT176:DW176"/>
    <mergeCell ref="DX176:EA176"/>
    <mergeCell ref="DP177:DS177"/>
    <mergeCell ref="DP169:DS169"/>
    <mergeCell ref="EO169:ER169"/>
    <mergeCell ref="EG169:EJ169"/>
    <mergeCell ref="EK169:EN169"/>
    <mergeCell ref="EG170:EJ170"/>
    <mergeCell ref="EK170:EN170"/>
    <mergeCell ref="EO170:ER170"/>
    <mergeCell ref="EK171:EN171"/>
    <mergeCell ref="EO171:ER171"/>
    <mergeCell ref="DP174:DS174"/>
    <mergeCell ref="DT174:DW174"/>
    <mergeCell ref="DX174:EA174"/>
    <mergeCell ref="EG174:EJ174"/>
    <mergeCell ref="EK174:EN174"/>
    <mergeCell ref="EO174:ER174"/>
    <mergeCell ref="EG171:EJ171"/>
    <mergeCell ref="EG172:EJ172"/>
    <mergeCell ref="EK172:EN172"/>
    <mergeCell ref="EO172:ER172"/>
    <mergeCell ref="EG173:EJ173"/>
    <mergeCell ref="EK173:EN173"/>
    <mergeCell ref="EO173:ER173"/>
    <mergeCell ref="DT169:DW169"/>
    <mergeCell ref="DX169:EA169"/>
    <mergeCell ref="DP170:DS170"/>
    <mergeCell ref="DT170:DW170"/>
    <mergeCell ref="DX170:EA170"/>
    <mergeCell ref="DT171:DW171"/>
    <mergeCell ref="DX171:EA171"/>
    <mergeCell ref="DP171:DS171"/>
    <mergeCell ref="DP172:DS172"/>
    <mergeCell ref="DT172:DW172"/>
    <mergeCell ref="DT166:DW166"/>
    <mergeCell ref="DX166:EA166"/>
    <mergeCell ref="EG166:EJ166"/>
    <mergeCell ref="EK166:EN166"/>
    <mergeCell ref="EO166:ER166"/>
    <mergeCell ref="DP166:DS166"/>
    <mergeCell ref="DP167:DS167"/>
    <mergeCell ref="DT167:DW167"/>
    <mergeCell ref="DX167:EA167"/>
    <mergeCell ref="EG167:EJ167"/>
    <mergeCell ref="EK167:EN167"/>
    <mergeCell ref="EO167:ER167"/>
    <mergeCell ref="DP168:DS168"/>
    <mergeCell ref="DT168:DW168"/>
    <mergeCell ref="DX168:EA168"/>
    <mergeCell ref="EG168:EJ168"/>
    <mergeCell ref="EK168:EN168"/>
    <mergeCell ref="EO168:ER168"/>
    <mergeCell ref="EK190:EN190"/>
    <mergeCell ref="EO190:ER190"/>
    <mergeCell ref="EG191:EJ191"/>
    <mergeCell ref="EG204:EJ204"/>
    <mergeCell ref="EK204:EN204"/>
    <mergeCell ref="EO204:ER204"/>
    <mergeCell ref="EG163:EJ163"/>
    <mergeCell ref="EK163:EN163"/>
    <mergeCell ref="EO163:ER163"/>
    <mergeCell ref="EG164:EJ164"/>
    <mergeCell ref="EK164:EN164"/>
    <mergeCell ref="EO164:ER164"/>
    <mergeCell ref="EG165:EJ165"/>
    <mergeCell ref="EK165:EN165"/>
    <mergeCell ref="EO165:ER165"/>
    <mergeCell ref="EK194:EN194"/>
    <mergeCell ref="EO194:ER194"/>
    <mergeCell ref="EG194:EJ194"/>
    <mergeCell ref="EK197:EN197"/>
    <mergeCell ref="EO197:ER197"/>
    <mergeCell ref="EG195:EJ195"/>
    <mergeCell ref="EK195:EN195"/>
    <mergeCell ref="EO195:ER195"/>
    <mergeCell ref="EG196:EJ196"/>
    <mergeCell ref="EK196:EN196"/>
    <mergeCell ref="EO196:ER196"/>
    <mergeCell ref="EG180:EJ180"/>
    <mergeCell ref="EK180:EN180"/>
    <mergeCell ref="EG181:EJ181"/>
    <mergeCell ref="EK181:EN181"/>
    <mergeCell ref="EO181:ER181"/>
    <mergeCell ref="EK182:EN182"/>
    <mergeCell ref="EO182:ER182"/>
    <mergeCell ref="EG182:EJ182"/>
    <mergeCell ref="EG183:EJ183"/>
    <mergeCell ref="EK183:EN183"/>
    <mergeCell ref="EO183:ER183"/>
    <mergeCell ref="EG184:EJ184"/>
    <mergeCell ref="EK184:EN184"/>
    <mergeCell ref="EO184:ER184"/>
    <mergeCell ref="EK188:EN188"/>
    <mergeCell ref="EO188:ER188"/>
    <mergeCell ref="EG186:EJ186"/>
    <mergeCell ref="EK186:EN186"/>
    <mergeCell ref="EO186:ER186"/>
    <mergeCell ref="EG187:EJ187"/>
    <mergeCell ref="EK187:EN187"/>
    <mergeCell ref="EO187:ER187"/>
    <mergeCell ref="EG188:EJ188"/>
    <mergeCell ref="DP324:DS324"/>
    <mergeCell ref="DT324:DW324"/>
    <mergeCell ref="DX324:EA324"/>
    <mergeCell ref="EG324:EJ324"/>
    <mergeCell ref="EK324:EN324"/>
    <mergeCell ref="EO324:ER324"/>
    <mergeCell ref="DP325:DS325"/>
    <mergeCell ref="DT325:DW325"/>
    <mergeCell ref="DX325:EA325"/>
    <mergeCell ref="EG325:EJ325"/>
    <mergeCell ref="EG326:EJ326"/>
    <mergeCell ref="EK326:EN326"/>
    <mergeCell ref="EK325:EN325"/>
    <mergeCell ref="EO325:ER325"/>
    <mergeCell ref="DP326:DS326"/>
    <mergeCell ref="DT326:DW326"/>
    <mergeCell ref="DX326:EA326"/>
    <mergeCell ref="EO326:ER326"/>
    <mergeCell ref="DT321:DW321"/>
    <mergeCell ref="DX321:EA321"/>
    <mergeCell ref="EG321:EJ321"/>
    <mergeCell ref="EG322:EJ322"/>
    <mergeCell ref="EK322:EN322"/>
    <mergeCell ref="EK321:EN321"/>
    <mergeCell ref="EO321:ER321"/>
    <mergeCell ref="DP322:DS322"/>
    <mergeCell ref="DT322:DW322"/>
    <mergeCell ref="DX322:EA322"/>
    <mergeCell ref="EO322:ER322"/>
    <mergeCell ref="EK323:EN323"/>
    <mergeCell ref="EO323:ER323"/>
    <mergeCell ref="DP323:DS323"/>
    <mergeCell ref="DT323:DW323"/>
    <mergeCell ref="DX323:EA323"/>
    <mergeCell ref="EG323:EJ323"/>
    <mergeCell ref="DP332:DS332"/>
    <mergeCell ref="DT332:DW332"/>
    <mergeCell ref="DX332:EA332"/>
    <mergeCell ref="EG332:EJ332"/>
    <mergeCell ref="EK332:EN332"/>
    <mergeCell ref="EO332:ER332"/>
    <mergeCell ref="DP316:DS316"/>
    <mergeCell ref="DT316:DW316"/>
    <mergeCell ref="DX316:EA316"/>
    <mergeCell ref="EG316:EJ316"/>
    <mergeCell ref="EK316:EN316"/>
    <mergeCell ref="EO316:ER316"/>
    <mergeCell ref="DP329:DS329"/>
    <mergeCell ref="DT329:DW329"/>
    <mergeCell ref="DX329:EA329"/>
    <mergeCell ref="EG329:EJ329"/>
    <mergeCell ref="EG330:EJ330"/>
    <mergeCell ref="EK330:EN330"/>
    <mergeCell ref="EK329:EN329"/>
    <mergeCell ref="EK319:EN319"/>
    <mergeCell ref="EO319:ER319"/>
    <mergeCell ref="DP319:DS319"/>
    <mergeCell ref="DT319:DW319"/>
    <mergeCell ref="DX319:EA319"/>
    <mergeCell ref="EG319:EJ319"/>
    <mergeCell ref="DP320:DS320"/>
    <mergeCell ref="DT320:DW320"/>
    <mergeCell ref="DX320:EA320"/>
    <mergeCell ref="EG320:EJ320"/>
    <mergeCell ref="EK320:EN320"/>
    <mergeCell ref="EO320:ER320"/>
    <mergeCell ref="DP321:DS321"/>
    <mergeCell ref="DP194:DS194"/>
    <mergeCell ref="DT194:DW194"/>
    <mergeCell ref="DX194:EA194"/>
    <mergeCell ref="DP195:DS195"/>
    <mergeCell ref="DT195:DW195"/>
    <mergeCell ref="DX195:EA195"/>
    <mergeCell ref="DP196:DS196"/>
    <mergeCell ref="EG229:EJ229"/>
    <mergeCell ref="EK229:EN229"/>
    <mergeCell ref="EO229:ER229"/>
    <mergeCell ref="DT196:DW196"/>
    <mergeCell ref="DX196:EA196"/>
    <mergeCell ref="DP229:DS229"/>
    <mergeCell ref="DT229:DW229"/>
    <mergeCell ref="DX229:EA229"/>
    <mergeCell ref="EK203:EN203"/>
    <mergeCell ref="EO203:ER203"/>
    <mergeCell ref="EG201:EJ201"/>
    <mergeCell ref="EK201:EN201"/>
    <mergeCell ref="EO201:ER201"/>
    <mergeCell ref="EG202:EJ202"/>
    <mergeCell ref="EK202:EN202"/>
    <mergeCell ref="EO202:ER202"/>
    <mergeCell ref="EG203:EJ203"/>
    <mergeCell ref="EG197:EJ197"/>
    <mergeCell ref="EK200:EN200"/>
    <mergeCell ref="EO200:ER200"/>
    <mergeCell ref="EG198:EJ198"/>
    <mergeCell ref="EK198:EN198"/>
    <mergeCell ref="EO198:ER198"/>
    <mergeCell ref="EG199:EJ199"/>
    <mergeCell ref="EK199:EN199"/>
    <mergeCell ref="EO329:ER329"/>
    <mergeCell ref="DP330:DS330"/>
    <mergeCell ref="DT330:DW330"/>
    <mergeCell ref="DX330:EA330"/>
    <mergeCell ref="EO330:ER330"/>
    <mergeCell ref="EK331:EN331"/>
    <mergeCell ref="EO331:ER331"/>
    <mergeCell ref="DP331:DS331"/>
    <mergeCell ref="DT331:DW331"/>
    <mergeCell ref="DX331:EA331"/>
    <mergeCell ref="EG331:EJ331"/>
    <mergeCell ref="EK327:EN327"/>
    <mergeCell ref="EO327:ER327"/>
    <mergeCell ref="DP327:DS327"/>
    <mergeCell ref="DT327:DW327"/>
    <mergeCell ref="DX327:EA327"/>
    <mergeCell ref="EG327:EJ327"/>
    <mergeCell ref="DP328:DS328"/>
    <mergeCell ref="DT328:DW328"/>
    <mergeCell ref="DX328:EA328"/>
    <mergeCell ref="EG328:EJ328"/>
    <mergeCell ref="EK328:EN328"/>
    <mergeCell ref="EO328:ER328"/>
    <mergeCell ref="EK315:EN315"/>
    <mergeCell ref="EO315:ER315"/>
    <mergeCell ref="DP315:DS315"/>
    <mergeCell ref="DT315:DW315"/>
    <mergeCell ref="DX315:EA315"/>
    <mergeCell ref="EG315:EJ315"/>
    <mergeCell ref="EG318:EJ318"/>
    <mergeCell ref="EK318:EN318"/>
    <mergeCell ref="EK317:EN317"/>
    <mergeCell ref="EO317:ER317"/>
    <mergeCell ref="DP318:DS318"/>
    <mergeCell ref="DT318:DW318"/>
    <mergeCell ref="DX318:EA318"/>
    <mergeCell ref="EO318:ER318"/>
    <mergeCell ref="DP317:DS317"/>
    <mergeCell ref="DT317:DW317"/>
    <mergeCell ref="DX317:EA317"/>
    <mergeCell ref="EG317:EJ317"/>
    <mergeCell ref="EK311:EN311"/>
    <mergeCell ref="EO311:ER311"/>
    <mergeCell ref="DP311:DS311"/>
    <mergeCell ref="DT311:DW311"/>
    <mergeCell ref="DX311:EA311"/>
    <mergeCell ref="EG311:EJ311"/>
    <mergeCell ref="DP312:DS312"/>
    <mergeCell ref="DT312:DW312"/>
    <mergeCell ref="DX312:EA312"/>
    <mergeCell ref="EG312:EJ312"/>
    <mergeCell ref="EK312:EN312"/>
    <mergeCell ref="EO312:ER312"/>
    <mergeCell ref="DP313:DS313"/>
    <mergeCell ref="DT313:DW313"/>
    <mergeCell ref="DX313:EA313"/>
    <mergeCell ref="EG313:EJ313"/>
    <mergeCell ref="EG314:EJ314"/>
    <mergeCell ref="EK314:EN314"/>
    <mergeCell ref="EK313:EN313"/>
    <mergeCell ref="EO313:ER313"/>
    <mergeCell ref="DP314:DS314"/>
    <mergeCell ref="DT314:DW314"/>
    <mergeCell ref="DX314:EA314"/>
    <mergeCell ref="EO314:ER314"/>
    <mergeCell ref="EK307:EN307"/>
    <mergeCell ref="EO307:ER307"/>
    <mergeCell ref="DP307:DS307"/>
    <mergeCell ref="DT307:DW307"/>
    <mergeCell ref="DX307:EA307"/>
    <mergeCell ref="EG307:EJ307"/>
    <mergeCell ref="DP308:DS308"/>
    <mergeCell ref="DT308:DW308"/>
    <mergeCell ref="DX308:EA308"/>
    <mergeCell ref="EG308:EJ308"/>
    <mergeCell ref="EK308:EN308"/>
    <mergeCell ref="EO308:ER308"/>
    <mergeCell ref="DP309:DS309"/>
    <mergeCell ref="DT309:DW309"/>
    <mergeCell ref="DX309:EA309"/>
    <mergeCell ref="EG309:EJ309"/>
    <mergeCell ref="EG310:EJ310"/>
    <mergeCell ref="EK310:EN310"/>
    <mergeCell ref="EK309:EN309"/>
    <mergeCell ref="EO309:ER309"/>
    <mergeCell ref="DP310:DS310"/>
    <mergeCell ref="DT310:DW310"/>
    <mergeCell ref="DX310:EA310"/>
    <mergeCell ref="EO310:ER310"/>
    <mergeCell ref="EK303:EN303"/>
    <mergeCell ref="EO303:ER303"/>
    <mergeCell ref="DP303:DS303"/>
    <mergeCell ref="DT303:DW303"/>
    <mergeCell ref="DX303:EA303"/>
    <mergeCell ref="EG303:EJ303"/>
    <mergeCell ref="DP304:DS304"/>
    <mergeCell ref="DT304:DW304"/>
    <mergeCell ref="DX304:EA304"/>
    <mergeCell ref="EG304:EJ304"/>
    <mergeCell ref="EK304:EN304"/>
    <mergeCell ref="EO304:ER304"/>
    <mergeCell ref="DP305:DS305"/>
    <mergeCell ref="DT305:DW305"/>
    <mergeCell ref="DX305:EA305"/>
    <mergeCell ref="EG305:EJ305"/>
    <mergeCell ref="EG306:EJ306"/>
    <mergeCell ref="EK306:EN306"/>
    <mergeCell ref="EK305:EN305"/>
    <mergeCell ref="EO305:ER305"/>
    <mergeCell ref="DP306:DS306"/>
    <mergeCell ref="DT306:DW306"/>
    <mergeCell ref="DX306:EA306"/>
    <mergeCell ref="EO306:ER306"/>
    <mergeCell ref="DP300:DS300"/>
    <mergeCell ref="DT300:DW300"/>
    <mergeCell ref="DX300:EA300"/>
    <mergeCell ref="EG300:EJ300"/>
    <mergeCell ref="EK300:EN300"/>
    <mergeCell ref="EO300:ER300"/>
    <mergeCell ref="DP301:DS301"/>
    <mergeCell ref="DT301:DW301"/>
    <mergeCell ref="DX301:EA301"/>
    <mergeCell ref="EG301:EJ301"/>
    <mergeCell ref="EG302:EJ302"/>
    <mergeCell ref="EK302:EN302"/>
    <mergeCell ref="EK301:EN301"/>
    <mergeCell ref="EO301:ER301"/>
    <mergeCell ref="DP302:DS302"/>
    <mergeCell ref="DT302:DW302"/>
    <mergeCell ref="DX302:EA302"/>
    <mergeCell ref="EO302:ER302"/>
    <mergeCell ref="DP297:DS297"/>
    <mergeCell ref="DT297:DW297"/>
    <mergeCell ref="DX297:EA297"/>
    <mergeCell ref="EG297:EJ297"/>
    <mergeCell ref="EG298:EJ298"/>
    <mergeCell ref="EK298:EN298"/>
    <mergeCell ref="EK297:EN297"/>
    <mergeCell ref="EO297:ER297"/>
    <mergeCell ref="DP298:DS298"/>
    <mergeCell ref="DT298:DW298"/>
    <mergeCell ref="DX298:EA298"/>
    <mergeCell ref="EO298:ER298"/>
    <mergeCell ref="EK299:EN299"/>
    <mergeCell ref="EO299:ER299"/>
    <mergeCell ref="DP299:DS299"/>
    <mergeCell ref="DT299:DW299"/>
    <mergeCell ref="DX299:EA299"/>
    <mergeCell ref="EG299:EJ299"/>
    <mergeCell ref="EG294:EJ294"/>
    <mergeCell ref="EK294:EN294"/>
    <mergeCell ref="EK293:EN293"/>
    <mergeCell ref="EO293:ER293"/>
    <mergeCell ref="DP294:DS294"/>
    <mergeCell ref="DT294:DW294"/>
    <mergeCell ref="DX294:EA294"/>
    <mergeCell ref="EO294:ER294"/>
    <mergeCell ref="EK295:EN295"/>
    <mergeCell ref="EO295:ER295"/>
    <mergeCell ref="DP295:DS295"/>
    <mergeCell ref="DT295:DW295"/>
    <mergeCell ref="DX295:EA295"/>
    <mergeCell ref="EG295:EJ295"/>
    <mergeCell ref="DP296:DS296"/>
    <mergeCell ref="DT296:DW296"/>
    <mergeCell ref="DX296:EA296"/>
    <mergeCell ref="EG296:EJ296"/>
    <mergeCell ref="EK296:EN296"/>
    <mergeCell ref="EO296:ER296"/>
    <mergeCell ref="EK291:EN291"/>
    <mergeCell ref="EO291:ER291"/>
    <mergeCell ref="DP291:DS291"/>
    <mergeCell ref="DT291:DW291"/>
    <mergeCell ref="DX291:EA291"/>
    <mergeCell ref="EG291:EJ291"/>
    <mergeCell ref="DP292:DS292"/>
    <mergeCell ref="DT292:DW292"/>
    <mergeCell ref="DX292:EA292"/>
    <mergeCell ref="EG292:EJ292"/>
    <mergeCell ref="EK292:EN292"/>
    <mergeCell ref="EO292:ER292"/>
    <mergeCell ref="EG290:EJ290"/>
    <mergeCell ref="EK290:EN290"/>
    <mergeCell ref="DP293:DS293"/>
    <mergeCell ref="DT293:DW293"/>
    <mergeCell ref="DX293:EA293"/>
    <mergeCell ref="EG293:EJ293"/>
    <mergeCell ref="EK287:EN287"/>
    <mergeCell ref="EO287:ER287"/>
    <mergeCell ref="DP287:DS287"/>
    <mergeCell ref="DT287:DW287"/>
    <mergeCell ref="DX287:EA287"/>
    <mergeCell ref="EG287:EJ287"/>
    <mergeCell ref="EK289:EN289"/>
    <mergeCell ref="EO289:ER289"/>
    <mergeCell ref="DP290:DS290"/>
    <mergeCell ref="DT290:DW290"/>
    <mergeCell ref="DX290:EA290"/>
    <mergeCell ref="EO290:ER290"/>
    <mergeCell ref="DP288:DS288"/>
    <mergeCell ref="DT288:DW288"/>
    <mergeCell ref="DX288:EA288"/>
    <mergeCell ref="EG288:EJ288"/>
    <mergeCell ref="EK288:EN288"/>
    <mergeCell ref="EO288:ER288"/>
    <mergeCell ref="DP289:DS289"/>
    <mergeCell ref="DT289:DW289"/>
    <mergeCell ref="DX289:EA289"/>
    <mergeCell ref="EG289:EJ289"/>
    <mergeCell ref="DP284:DS284"/>
    <mergeCell ref="DT284:DW284"/>
    <mergeCell ref="DX284:EA284"/>
    <mergeCell ref="EG284:EJ284"/>
    <mergeCell ref="EK284:EN284"/>
    <mergeCell ref="EO284:ER284"/>
    <mergeCell ref="DP285:DS285"/>
    <mergeCell ref="DT285:DW285"/>
    <mergeCell ref="DX285:EA285"/>
    <mergeCell ref="EG285:EJ285"/>
    <mergeCell ref="EG286:EJ286"/>
    <mergeCell ref="EK286:EN286"/>
    <mergeCell ref="EK285:EN285"/>
    <mergeCell ref="EO285:ER285"/>
    <mergeCell ref="DP286:DS286"/>
    <mergeCell ref="DT286:DW286"/>
    <mergeCell ref="DX286:EA286"/>
    <mergeCell ref="EO286:ER286"/>
    <mergeCell ref="DP281:DS281"/>
    <mergeCell ref="DT281:DW281"/>
    <mergeCell ref="DX281:EA281"/>
    <mergeCell ref="EG281:EJ281"/>
    <mergeCell ref="EG282:EJ282"/>
    <mergeCell ref="EK282:EN282"/>
    <mergeCell ref="EK281:EN281"/>
    <mergeCell ref="EO281:ER281"/>
    <mergeCell ref="DP282:DS282"/>
    <mergeCell ref="DT282:DW282"/>
    <mergeCell ref="DX282:EA282"/>
    <mergeCell ref="EO282:ER282"/>
    <mergeCell ref="EK283:EN283"/>
    <mergeCell ref="EO283:ER283"/>
    <mergeCell ref="DP283:DS283"/>
    <mergeCell ref="DT283:DW283"/>
    <mergeCell ref="DX283:EA283"/>
    <mergeCell ref="EG283:EJ283"/>
    <mergeCell ref="EG221:EJ221"/>
    <mergeCell ref="EK221:EN221"/>
    <mergeCell ref="EO221:ER221"/>
    <mergeCell ref="EG222:EJ222"/>
    <mergeCell ref="EK222:EN222"/>
    <mergeCell ref="EO222:ER222"/>
    <mergeCell ref="EG223:EJ223"/>
    <mergeCell ref="EG227:EJ227"/>
    <mergeCell ref="EK227:EN227"/>
    <mergeCell ref="EO227:ER227"/>
    <mergeCell ref="EG228:EJ228"/>
    <mergeCell ref="EK228:EN228"/>
    <mergeCell ref="EO228:ER228"/>
    <mergeCell ref="EK214:EN214"/>
    <mergeCell ref="EO214:ER214"/>
    <mergeCell ref="DP280:DS280"/>
    <mergeCell ref="DT280:DW280"/>
    <mergeCell ref="DX280:EA280"/>
    <mergeCell ref="EG280:EJ280"/>
    <mergeCell ref="EK280:EN280"/>
    <mergeCell ref="EO280:ER280"/>
    <mergeCell ref="DP231:DS231"/>
    <mergeCell ref="DT231:DW231"/>
    <mergeCell ref="DX231:EA231"/>
    <mergeCell ref="EG231:EJ231"/>
    <mergeCell ref="EK235:EN235"/>
    <mergeCell ref="EO235:ER235"/>
    <mergeCell ref="DP235:DS235"/>
    <mergeCell ref="DT235:DW235"/>
    <mergeCell ref="DX235:EA235"/>
    <mergeCell ref="EG235:EJ235"/>
    <mergeCell ref="DT214:DW214"/>
    <mergeCell ref="EG212:EJ212"/>
    <mergeCell ref="EK212:EN212"/>
    <mergeCell ref="EO212:ER212"/>
    <mergeCell ref="EG213:EJ213"/>
    <mergeCell ref="EK213:EN213"/>
    <mergeCell ref="EO213:ER213"/>
    <mergeCell ref="EG214:EJ214"/>
    <mergeCell ref="EK226:EN226"/>
    <mergeCell ref="EO226:ER226"/>
    <mergeCell ref="EG224:EJ224"/>
    <mergeCell ref="EK224:EN224"/>
    <mergeCell ref="EO224:ER224"/>
    <mergeCell ref="EG225:EJ225"/>
    <mergeCell ref="EK225:EN225"/>
    <mergeCell ref="EO225:ER225"/>
    <mergeCell ref="EG226:EJ226"/>
    <mergeCell ref="EK217:EN217"/>
    <mergeCell ref="EO217:ER217"/>
    <mergeCell ref="EG215:EJ215"/>
    <mergeCell ref="EK215:EN215"/>
    <mergeCell ref="EO215:ER215"/>
    <mergeCell ref="EG216:EJ216"/>
    <mergeCell ref="EK216:EN216"/>
    <mergeCell ref="EO216:ER216"/>
    <mergeCell ref="EG217:EJ217"/>
    <mergeCell ref="EK220:EN220"/>
    <mergeCell ref="EO220:ER220"/>
    <mergeCell ref="EG218:EJ218"/>
    <mergeCell ref="EK218:EN218"/>
    <mergeCell ref="EO218:ER218"/>
    <mergeCell ref="EG220:EJ220"/>
    <mergeCell ref="EK223:EN223"/>
    <mergeCell ref="EG205:EJ205"/>
    <mergeCell ref="EK205:EN205"/>
    <mergeCell ref="EO205:ER205"/>
    <mergeCell ref="EK206:EN206"/>
    <mergeCell ref="EO206:ER206"/>
    <mergeCell ref="EG206:EJ206"/>
    <mergeCell ref="EG207:EJ207"/>
    <mergeCell ref="EK207:EN207"/>
    <mergeCell ref="EO207:ER207"/>
    <mergeCell ref="EG208:EJ208"/>
    <mergeCell ref="EK208:EN208"/>
    <mergeCell ref="EO208:ER208"/>
    <mergeCell ref="EK211:EN211"/>
    <mergeCell ref="EO211:ER211"/>
    <mergeCell ref="EG209:EJ209"/>
    <mergeCell ref="EK209:EN209"/>
    <mergeCell ref="EO209:ER209"/>
    <mergeCell ref="EG210:EJ210"/>
    <mergeCell ref="EK210:EN210"/>
    <mergeCell ref="EO210:ER210"/>
    <mergeCell ref="EG211:EJ211"/>
    <mergeCell ref="DX214:EA214"/>
    <mergeCell ref="DP212:DS212"/>
    <mergeCell ref="DT212:DW212"/>
    <mergeCell ref="DX212:EA212"/>
    <mergeCell ref="DP213:DS213"/>
    <mergeCell ref="DT213:DW213"/>
    <mergeCell ref="DX213:EA213"/>
    <mergeCell ref="DP214:DS214"/>
    <mergeCell ref="DP200:DS200"/>
    <mergeCell ref="DT200:DW200"/>
    <mergeCell ref="DX200:EA200"/>
    <mergeCell ref="DP201:DS201"/>
    <mergeCell ref="DT201:DW201"/>
    <mergeCell ref="DX201:EA201"/>
    <mergeCell ref="DP202:DS202"/>
    <mergeCell ref="DT202:DW202"/>
    <mergeCell ref="DX202:EA202"/>
    <mergeCell ref="DP205:DS205"/>
    <mergeCell ref="DT208:DW208"/>
    <mergeCell ref="DX208:EA208"/>
    <mergeCell ref="DP206:DS206"/>
    <mergeCell ref="DT206:DW206"/>
    <mergeCell ref="DX206:EA206"/>
    <mergeCell ref="DP207:DS207"/>
    <mergeCell ref="DT207:DW207"/>
    <mergeCell ref="DX207:EA207"/>
    <mergeCell ref="DP208:DS208"/>
    <mergeCell ref="DT211:DW211"/>
    <mergeCell ref="DX211:EA211"/>
    <mergeCell ref="DP209:DS209"/>
    <mergeCell ref="DT209:DW209"/>
    <mergeCell ref="DX209:EA209"/>
    <mergeCell ref="DP210:DS210"/>
    <mergeCell ref="DT210:DW210"/>
    <mergeCell ref="DX210:EA210"/>
    <mergeCell ref="DP211:DS211"/>
    <mergeCell ref="DT190:DW190"/>
    <mergeCell ref="DX190:EA190"/>
    <mergeCell ref="DP188:DS188"/>
    <mergeCell ref="DT188:DW188"/>
    <mergeCell ref="DX188:EA188"/>
    <mergeCell ref="DP189:DS189"/>
    <mergeCell ref="DT189:DW189"/>
    <mergeCell ref="DX189:EA189"/>
    <mergeCell ref="DP190:DS190"/>
    <mergeCell ref="DP227:DS227"/>
    <mergeCell ref="DT227:DW227"/>
    <mergeCell ref="DX227:EA227"/>
    <mergeCell ref="DT224:DW224"/>
    <mergeCell ref="DX224:EA224"/>
    <mergeCell ref="DP225:DS225"/>
    <mergeCell ref="DT225:DW225"/>
    <mergeCell ref="DX225:EA225"/>
    <mergeCell ref="DP226:DS226"/>
    <mergeCell ref="DT217:DW217"/>
    <mergeCell ref="DX217:EA217"/>
    <mergeCell ref="DP215:DS215"/>
    <mergeCell ref="DT215:DW215"/>
    <mergeCell ref="DX215:EA215"/>
    <mergeCell ref="DP216:DS216"/>
    <mergeCell ref="DT216:DW216"/>
    <mergeCell ref="DX216:EA216"/>
    <mergeCell ref="DP217:DS217"/>
    <mergeCell ref="DT220:DW220"/>
    <mergeCell ref="DP228:DS228"/>
    <mergeCell ref="DT228:DW228"/>
    <mergeCell ref="DX228:EA228"/>
    <mergeCell ref="DT199:DW199"/>
    <mergeCell ref="DX199:EA199"/>
    <mergeCell ref="DP197:DS197"/>
    <mergeCell ref="DT197:DW197"/>
    <mergeCell ref="DX197:EA197"/>
    <mergeCell ref="DP198:DS198"/>
    <mergeCell ref="DT198:DW198"/>
    <mergeCell ref="DX198:EA198"/>
    <mergeCell ref="DP199:DS199"/>
    <mergeCell ref="DT205:DW205"/>
    <mergeCell ref="DX205:EA205"/>
    <mergeCell ref="DP203:DS203"/>
    <mergeCell ref="DT203:DW203"/>
    <mergeCell ref="DX203:EA203"/>
    <mergeCell ref="DP204:DS204"/>
    <mergeCell ref="DT204:DW204"/>
    <mergeCell ref="DX204:EA204"/>
    <mergeCell ref="DT223:DW223"/>
    <mergeCell ref="DX223:EA223"/>
    <mergeCell ref="DP221:DS221"/>
    <mergeCell ref="DT221:DW221"/>
    <mergeCell ref="DX221:EA221"/>
    <mergeCell ref="DP222:DS222"/>
    <mergeCell ref="DT222:DW222"/>
    <mergeCell ref="DX222:EA222"/>
    <mergeCell ref="DP223:DS223"/>
    <mergeCell ref="DT226:DW226"/>
    <mergeCell ref="DX226:EA226"/>
    <mergeCell ref="DP224:DS224"/>
    <mergeCell ref="DT180:DW180"/>
    <mergeCell ref="DX180:EA180"/>
    <mergeCell ref="DP181:DS181"/>
    <mergeCell ref="DT181:DW181"/>
    <mergeCell ref="DX181:EA181"/>
    <mergeCell ref="DT182:DW182"/>
    <mergeCell ref="DX182:EA182"/>
    <mergeCell ref="DP182:DS182"/>
    <mergeCell ref="DP183:DS183"/>
    <mergeCell ref="DT183:DW183"/>
    <mergeCell ref="DX183:EA183"/>
    <mergeCell ref="DP184:DS184"/>
    <mergeCell ref="DT184:DW184"/>
    <mergeCell ref="DX184:EA184"/>
    <mergeCell ref="DT187:DW187"/>
    <mergeCell ref="DX187:EA187"/>
    <mergeCell ref="DP185:DS185"/>
    <mergeCell ref="DT185:DW185"/>
    <mergeCell ref="DX185:EA185"/>
    <mergeCell ref="DP186:DS186"/>
    <mergeCell ref="DT186:DW186"/>
    <mergeCell ref="DX186:EA186"/>
    <mergeCell ref="DP187:DS187"/>
    <mergeCell ref="DX220:EA220"/>
    <mergeCell ref="DP218:DS218"/>
    <mergeCell ref="DT218:DW218"/>
    <mergeCell ref="DX218:EA218"/>
    <mergeCell ref="DP219:DS219"/>
    <mergeCell ref="DT219:DW219"/>
    <mergeCell ref="DX219:EA219"/>
    <mergeCell ref="DP220:DS220"/>
    <mergeCell ref="DP156:DS156"/>
    <mergeCell ref="DT156:DW156"/>
    <mergeCell ref="DX156:EA156"/>
    <mergeCell ref="EG156:EJ156"/>
    <mergeCell ref="EK156:EN156"/>
    <mergeCell ref="EO156:ER156"/>
    <mergeCell ref="DP157:DS157"/>
    <mergeCell ref="EO157:ER157"/>
    <mergeCell ref="EG157:EJ157"/>
    <mergeCell ref="EK157:EN157"/>
    <mergeCell ref="EG158:EJ158"/>
    <mergeCell ref="EK158:EN158"/>
    <mergeCell ref="EO158:ER158"/>
    <mergeCell ref="EK159:EN159"/>
    <mergeCell ref="EO159:ER159"/>
    <mergeCell ref="DP162:DS162"/>
    <mergeCell ref="DT162:DW162"/>
    <mergeCell ref="DX162:EA162"/>
    <mergeCell ref="EG162:EJ162"/>
    <mergeCell ref="EK162:EN162"/>
    <mergeCell ref="EO162:ER162"/>
    <mergeCell ref="EG159:EJ159"/>
    <mergeCell ref="EG160:EJ160"/>
    <mergeCell ref="EG161:EJ161"/>
    <mergeCell ref="EK161:EN161"/>
    <mergeCell ref="EO161:ER161"/>
    <mergeCell ref="EG151:EJ151"/>
    <mergeCell ref="EK151:EN151"/>
    <mergeCell ref="EO151:ER151"/>
    <mergeCell ref="EG152:EJ152"/>
    <mergeCell ref="EK152:EN152"/>
    <mergeCell ref="EO152:ER152"/>
    <mergeCell ref="EG153:EJ153"/>
    <mergeCell ref="EK153:EN153"/>
    <mergeCell ref="EO153:ER153"/>
    <mergeCell ref="DT154:DW154"/>
    <mergeCell ref="DX154:EA154"/>
    <mergeCell ref="EG154:EJ154"/>
    <mergeCell ref="EK154:EN154"/>
    <mergeCell ref="EO154:ER154"/>
    <mergeCell ref="DP155:DS155"/>
    <mergeCell ref="DT155:DW155"/>
    <mergeCell ref="DX155:EA155"/>
    <mergeCell ref="EG155:EJ155"/>
    <mergeCell ref="EK155:EN155"/>
    <mergeCell ref="EO155:ER155"/>
    <mergeCell ref="DT157:DW157"/>
    <mergeCell ref="DX157:EA157"/>
    <mergeCell ref="DP158:DS158"/>
    <mergeCell ref="DT158:DW158"/>
    <mergeCell ref="DX158:EA158"/>
    <mergeCell ref="DT159:DW159"/>
    <mergeCell ref="DX159:EA159"/>
    <mergeCell ref="DP159:DS159"/>
    <mergeCell ref="DP160:DS160"/>
    <mergeCell ref="DT160:DW160"/>
    <mergeCell ref="DX160:EA160"/>
    <mergeCell ref="EK160:EN160"/>
    <mergeCell ref="EO160:ER160"/>
    <mergeCell ref="DP161:DS161"/>
    <mergeCell ref="DT161:DW161"/>
    <mergeCell ref="DX161:EA161"/>
    <mergeCell ref="DT165:DW165"/>
    <mergeCell ref="DX165:EA165"/>
    <mergeCell ref="DP163:DS163"/>
    <mergeCell ref="DT163:DW163"/>
    <mergeCell ref="DX163:EA163"/>
    <mergeCell ref="DP164:DS164"/>
    <mergeCell ref="DT164:DW164"/>
    <mergeCell ref="DX164:EA164"/>
    <mergeCell ref="DP165:DS165"/>
    <mergeCell ref="DP144:DS144"/>
    <mergeCell ref="DT144:DW144"/>
    <mergeCell ref="DX144:EA144"/>
    <mergeCell ref="EG144:EJ144"/>
    <mergeCell ref="EK144:EN144"/>
    <mergeCell ref="DT148:DW148"/>
    <mergeCell ref="DX148:EA148"/>
    <mergeCell ref="DP149:DS149"/>
    <mergeCell ref="DT149:DW149"/>
    <mergeCell ref="DX149:EA149"/>
    <mergeCell ref="DT153:DW153"/>
    <mergeCell ref="DX153:EA153"/>
    <mergeCell ref="DP151:DS151"/>
    <mergeCell ref="DT151:DW151"/>
    <mergeCell ref="DX151:EA151"/>
    <mergeCell ref="DP152:DS152"/>
    <mergeCell ref="DT152:DW152"/>
    <mergeCell ref="DX152:EA152"/>
    <mergeCell ref="DP153:DS153"/>
    <mergeCell ref="DP154:DS154"/>
    <mergeCell ref="EO144:ER144"/>
    <mergeCell ref="DP145:DS145"/>
    <mergeCell ref="EO145:ER145"/>
    <mergeCell ref="EG145:EJ145"/>
    <mergeCell ref="EK145:EN145"/>
    <mergeCell ref="EG146:EJ146"/>
    <mergeCell ref="EK146:EN146"/>
    <mergeCell ref="EO146:ER146"/>
    <mergeCell ref="EK147:EN147"/>
    <mergeCell ref="EO147:ER147"/>
    <mergeCell ref="DP150:DS150"/>
    <mergeCell ref="DT150:DW150"/>
    <mergeCell ref="DX150:EA150"/>
    <mergeCell ref="EG150:EJ150"/>
    <mergeCell ref="EK150:EN150"/>
    <mergeCell ref="EO150:ER150"/>
    <mergeCell ref="EG147:EJ147"/>
    <mergeCell ref="EG148:EJ148"/>
    <mergeCell ref="EK148:EN148"/>
    <mergeCell ref="EO148:ER148"/>
    <mergeCell ref="EG149:EJ149"/>
    <mergeCell ref="EK149:EN149"/>
    <mergeCell ref="EO149:ER149"/>
    <mergeCell ref="DT145:DW145"/>
    <mergeCell ref="DX145:EA145"/>
    <mergeCell ref="DP146:DS146"/>
    <mergeCell ref="DT146:DW146"/>
    <mergeCell ref="DX146:EA146"/>
    <mergeCell ref="DT147:DW147"/>
    <mergeCell ref="DX147:EA147"/>
    <mergeCell ref="DP147:DS147"/>
    <mergeCell ref="DP148:DS148"/>
    <mergeCell ref="EG139:EJ139"/>
    <mergeCell ref="EK139:EN139"/>
    <mergeCell ref="EO139:ER139"/>
    <mergeCell ref="EG140:EJ140"/>
    <mergeCell ref="EK140:EN140"/>
    <mergeCell ref="EO140:ER140"/>
    <mergeCell ref="EG141:EJ141"/>
    <mergeCell ref="EK141:EN141"/>
    <mergeCell ref="EO141:ER141"/>
    <mergeCell ref="DT142:DW142"/>
    <mergeCell ref="DX142:EA142"/>
    <mergeCell ref="EG142:EJ142"/>
    <mergeCell ref="EK142:EN142"/>
    <mergeCell ref="EO142:ER142"/>
    <mergeCell ref="DP142:DS142"/>
    <mergeCell ref="DP143:DS143"/>
    <mergeCell ref="DT143:DW143"/>
    <mergeCell ref="DX143:EA143"/>
    <mergeCell ref="EG143:EJ143"/>
    <mergeCell ref="EK143:EN143"/>
    <mergeCell ref="EO143:ER143"/>
    <mergeCell ref="DP132:DS132"/>
    <mergeCell ref="DT132:DW132"/>
    <mergeCell ref="DX132:EA132"/>
    <mergeCell ref="EG132:EJ132"/>
    <mergeCell ref="EK132:EN132"/>
    <mergeCell ref="EO132:ER132"/>
    <mergeCell ref="DP133:DS133"/>
    <mergeCell ref="EO133:ER133"/>
    <mergeCell ref="EG133:EJ133"/>
    <mergeCell ref="EK133:EN133"/>
    <mergeCell ref="EG134:EJ134"/>
    <mergeCell ref="EK134:EN134"/>
    <mergeCell ref="EO134:ER134"/>
    <mergeCell ref="EK135:EN135"/>
    <mergeCell ref="EO135:ER135"/>
    <mergeCell ref="DP138:DS138"/>
    <mergeCell ref="DT138:DW138"/>
    <mergeCell ref="DX138:EA138"/>
    <mergeCell ref="EG138:EJ138"/>
    <mergeCell ref="EK138:EN138"/>
    <mergeCell ref="EO138:ER138"/>
    <mergeCell ref="EG135:EJ135"/>
    <mergeCell ref="EG136:EJ136"/>
    <mergeCell ref="EK136:EN136"/>
    <mergeCell ref="EO136:ER136"/>
    <mergeCell ref="EG137:EJ137"/>
    <mergeCell ref="EK137:EN137"/>
    <mergeCell ref="EO137:ER137"/>
    <mergeCell ref="DT133:DW133"/>
    <mergeCell ref="DX133:EA133"/>
    <mergeCell ref="DP134:DS134"/>
    <mergeCell ref="DT134:DW134"/>
    <mergeCell ref="EG127:EJ127"/>
    <mergeCell ref="EK127:EN127"/>
    <mergeCell ref="EO127:ER127"/>
    <mergeCell ref="EG128:EJ128"/>
    <mergeCell ref="EK128:EN128"/>
    <mergeCell ref="EO128:ER128"/>
    <mergeCell ref="EG129:EJ129"/>
    <mergeCell ref="EK129:EN129"/>
    <mergeCell ref="EO129:ER129"/>
    <mergeCell ref="DT130:DW130"/>
    <mergeCell ref="DX130:EA130"/>
    <mergeCell ref="EG130:EJ130"/>
    <mergeCell ref="EK130:EN130"/>
    <mergeCell ref="EO130:ER130"/>
    <mergeCell ref="DP130:DS130"/>
    <mergeCell ref="DP131:DS131"/>
    <mergeCell ref="DT131:DW131"/>
    <mergeCell ref="DX131:EA131"/>
    <mergeCell ref="EG131:EJ131"/>
    <mergeCell ref="EK131:EN131"/>
    <mergeCell ref="EO131:ER131"/>
    <mergeCell ref="DX134:EA134"/>
    <mergeCell ref="DT135:DW135"/>
    <mergeCell ref="DX135:EA135"/>
    <mergeCell ref="DP135:DS135"/>
    <mergeCell ref="DP136:DS136"/>
    <mergeCell ref="DT136:DW136"/>
    <mergeCell ref="DX136:EA136"/>
    <mergeCell ref="DP137:DS137"/>
    <mergeCell ref="DT137:DW137"/>
    <mergeCell ref="DX137:EA137"/>
    <mergeCell ref="DT141:DW141"/>
    <mergeCell ref="DX141:EA141"/>
    <mergeCell ref="DP139:DS139"/>
    <mergeCell ref="DT139:DW139"/>
    <mergeCell ref="DX139:EA139"/>
    <mergeCell ref="DP140:DS140"/>
    <mergeCell ref="DT140:DW140"/>
    <mergeCell ref="DX140:EA140"/>
    <mergeCell ref="DP141:DS141"/>
    <mergeCell ref="DP120:DS120"/>
    <mergeCell ref="DT120:DW120"/>
    <mergeCell ref="DX120:EA120"/>
    <mergeCell ref="EG120:EJ120"/>
    <mergeCell ref="EK120:EN120"/>
    <mergeCell ref="EO120:ER120"/>
    <mergeCell ref="DP121:DS121"/>
    <mergeCell ref="EO121:ER121"/>
    <mergeCell ref="EG121:EJ121"/>
    <mergeCell ref="EK121:EN121"/>
    <mergeCell ref="EG122:EJ122"/>
    <mergeCell ref="EK122:EN122"/>
    <mergeCell ref="EO122:ER122"/>
    <mergeCell ref="EK123:EN123"/>
    <mergeCell ref="EO123:ER123"/>
    <mergeCell ref="DP126:DS126"/>
    <mergeCell ref="DT126:DW126"/>
    <mergeCell ref="DX126:EA126"/>
    <mergeCell ref="EG126:EJ126"/>
    <mergeCell ref="EK126:EN126"/>
    <mergeCell ref="EO126:ER126"/>
    <mergeCell ref="EG123:EJ123"/>
    <mergeCell ref="EG124:EJ124"/>
    <mergeCell ref="EK124:EN124"/>
    <mergeCell ref="EO124:ER124"/>
    <mergeCell ref="EG125:EJ125"/>
    <mergeCell ref="EK125:EN125"/>
    <mergeCell ref="EO125:ER125"/>
    <mergeCell ref="DT121:DW121"/>
    <mergeCell ref="DX121:EA121"/>
    <mergeCell ref="DP122:DS122"/>
    <mergeCell ref="DT122:DW122"/>
    <mergeCell ref="EG115:EJ115"/>
    <mergeCell ref="EK115:EN115"/>
    <mergeCell ref="EO115:ER115"/>
    <mergeCell ref="EG116:EJ116"/>
    <mergeCell ref="EK116:EN116"/>
    <mergeCell ref="EO116:ER116"/>
    <mergeCell ref="EG117:EJ117"/>
    <mergeCell ref="EK117:EN117"/>
    <mergeCell ref="EO117:ER117"/>
    <mergeCell ref="DT118:DW118"/>
    <mergeCell ref="DX118:EA118"/>
    <mergeCell ref="EG118:EJ118"/>
    <mergeCell ref="EK118:EN118"/>
    <mergeCell ref="EO118:ER118"/>
    <mergeCell ref="DP118:DS118"/>
    <mergeCell ref="DP119:DS119"/>
    <mergeCell ref="DT119:DW119"/>
    <mergeCell ref="DX119:EA119"/>
    <mergeCell ref="EG119:EJ119"/>
    <mergeCell ref="EK119:EN119"/>
    <mergeCell ref="EO119:ER119"/>
    <mergeCell ref="DX122:EA122"/>
    <mergeCell ref="DT123:DW123"/>
    <mergeCell ref="DX123:EA123"/>
    <mergeCell ref="DP123:DS123"/>
    <mergeCell ref="DP124:DS124"/>
    <mergeCell ref="DT124:DW124"/>
    <mergeCell ref="DX124:EA124"/>
    <mergeCell ref="DP125:DS125"/>
    <mergeCell ref="DT125:DW125"/>
    <mergeCell ref="DX125:EA125"/>
    <mergeCell ref="DT129:DW129"/>
    <mergeCell ref="DX129:EA129"/>
    <mergeCell ref="DP127:DS127"/>
    <mergeCell ref="DT127:DW127"/>
    <mergeCell ref="DX127:EA127"/>
    <mergeCell ref="DP128:DS128"/>
    <mergeCell ref="DT128:DW128"/>
    <mergeCell ref="DX128:EA128"/>
    <mergeCell ref="DP129:DS129"/>
    <mergeCell ref="DP108:DS108"/>
    <mergeCell ref="DT108:DW108"/>
    <mergeCell ref="DX108:EA108"/>
    <mergeCell ref="EG108:EJ108"/>
    <mergeCell ref="EK108:EN108"/>
    <mergeCell ref="EO108:ER108"/>
    <mergeCell ref="DP109:DS109"/>
    <mergeCell ref="EO109:ER109"/>
    <mergeCell ref="EG109:EJ109"/>
    <mergeCell ref="EK109:EN109"/>
    <mergeCell ref="EG110:EJ110"/>
    <mergeCell ref="EK110:EN110"/>
    <mergeCell ref="EO110:ER110"/>
    <mergeCell ref="EK111:EN111"/>
    <mergeCell ref="EO111:ER111"/>
    <mergeCell ref="DP114:DS114"/>
    <mergeCell ref="DT114:DW114"/>
    <mergeCell ref="DX114:EA114"/>
    <mergeCell ref="EG114:EJ114"/>
    <mergeCell ref="EK114:EN114"/>
    <mergeCell ref="EO114:ER114"/>
    <mergeCell ref="EG111:EJ111"/>
    <mergeCell ref="EG112:EJ112"/>
    <mergeCell ref="EK112:EN112"/>
    <mergeCell ref="EO112:ER112"/>
    <mergeCell ref="EG113:EJ113"/>
    <mergeCell ref="EK113:EN113"/>
    <mergeCell ref="EO113:ER113"/>
    <mergeCell ref="DT109:DW109"/>
    <mergeCell ref="DX109:EA109"/>
    <mergeCell ref="DP110:DS110"/>
    <mergeCell ref="DT110:DW110"/>
    <mergeCell ref="EG103:EJ103"/>
    <mergeCell ref="EK103:EN103"/>
    <mergeCell ref="EO103:ER103"/>
    <mergeCell ref="EG104:EJ104"/>
    <mergeCell ref="EK104:EN104"/>
    <mergeCell ref="EO104:ER104"/>
    <mergeCell ref="EG105:EJ105"/>
    <mergeCell ref="EK105:EN105"/>
    <mergeCell ref="EO105:ER105"/>
    <mergeCell ref="DT106:DW106"/>
    <mergeCell ref="DX106:EA106"/>
    <mergeCell ref="EG106:EJ106"/>
    <mergeCell ref="EK106:EN106"/>
    <mergeCell ref="EO106:ER106"/>
    <mergeCell ref="DP106:DS106"/>
    <mergeCell ref="DP107:DS107"/>
    <mergeCell ref="DT107:DW107"/>
    <mergeCell ref="DX107:EA107"/>
    <mergeCell ref="EG107:EJ107"/>
    <mergeCell ref="EK107:EN107"/>
    <mergeCell ref="EO107:ER107"/>
    <mergeCell ref="DT111:DW111"/>
    <mergeCell ref="DX111:EA111"/>
    <mergeCell ref="DP111:DS111"/>
    <mergeCell ref="DP112:DS112"/>
    <mergeCell ref="DT112:DW112"/>
    <mergeCell ref="DX112:EA112"/>
    <mergeCell ref="DP113:DS113"/>
    <mergeCell ref="DT113:DW113"/>
    <mergeCell ref="DX113:EA113"/>
    <mergeCell ref="DT117:DW117"/>
    <mergeCell ref="DX117:EA117"/>
    <mergeCell ref="DP115:DS115"/>
    <mergeCell ref="DT115:DW115"/>
    <mergeCell ref="DX115:EA115"/>
    <mergeCell ref="DP116:DS116"/>
    <mergeCell ref="DT116:DW116"/>
    <mergeCell ref="DX116:EA116"/>
    <mergeCell ref="DP117:DS117"/>
    <mergeCell ref="EG79:EJ79"/>
    <mergeCell ref="EK79:EN79"/>
    <mergeCell ref="EO79:ER79"/>
    <mergeCell ref="EG80:EJ80"/>
    <mergeCell ref="EK83:EN83"/>
    <mergeCell ref="EO83:ER83"/>
    <mergeCell ref="EG81:EJ81"/>
    <mergeCell ref="EK81:EN81"/>
    <mergeCell ref="EO81:ER81"/>
    <mergeCell ref="EG82:EJ82"/>
    <mergeCell ref="EK82:EN82"/>
    <mergeCell ref="EO82:ER82"/>
    <mergeCell ref="EG83:EJ83"/>
    <mergeCell ref="EK86:EN86"/>
    <mergeCell ref="EO86:ER86"/>
    <mergeCell ref="EG84:EJ84"/>
    <mergeCell ref="EK84:EN84"/>
    <mergeCell ref="EO84:ER84"/>
    <mergeCell ref="EG85:EJ85"/>
    <mergeCell ref="EK85:EN85"/>
    <mergeCell ref="EO85:ER85"/>
    <mergeCell ref="EG86:EJ86"/>
    <mergeCell ref="EK77:EN77"/>
    <mergeCell ref="EO77:ER77"/>
    <mergeCell ref="EG75:EJ75"/>
    <mergeCell ref="EK75:EN75"/>
    <mergeCell ref="EO75:ER75"/>
    <mergeCell ref="EG76:EJ76"/>
    <mergeCell ref="EK76:EN76"/>
    <mergeCell ref="EO76:ER76"/>
    <mergeCell ref="EG77:EJ77"/>
    <mergeCell ref="EK177:EN177"/>
    <mergeCell ref="EO177:ER177"/>
    <mergeCell ref="EG175:EJ175"/>
    <mergeCell ref="EK175:EN175"/>
    <mergeCell ref="EO175:ER175"/>
    <mergeCell ref="EG176:EJ176"/>
    <mergeCell ref="EK176:EN176"/>
    <mergeCell ref="EO176:ER176"/>
    <mergeCell ref="EG177:EJ177"/>
    <mergeCell ref="EK92:EN92"/>
    <mergeCell ref="EO92:ER92"/>
    <mergeCell ref="EG90:EJ90"/>
    <mergeCell ref="EK90:EN90"/>
    <mergeCell ref="EO90:ER90"/>
    <mergeCell ref="EG91:EJ91"/>
    <mergeCell ref="EK91:EN91"/>
    <mergeCell ref="EO91:ER91"/>
    <mergeCell ref="EG92:EJ92"/>
    <mergeCell ref="EK80:EN80"/>
    <mergeCell ref="EO80:ER80"/>
    <mergeCell ref="EG78:EJ78"/>
    <mergeCell ref="EK78:EN78"/>
    <mergeCell ref="EO78:ER78"/>
    <mergeCell ref="EG68:EJ68"/>
    <mergeCell ref="EK68:EN68"/>
    <mergeCell ref="EO68:ER68"/>
    <mergeCell ref="EK69:EN69"/>
    <mergeCell ref="EO69:ER69"/>
    <mergeCell ref="EG69:EJ69"/>
    <mergeCell ref="EG70:EJ70"/>
    <mergeCell ref="EK70:EN70"/>
    <mergeCell ref="EO70:ER70"/>
    <mergeCell ref="EG71:EJ71"/>
    <mergeCell ref="EK71:EN71"/>
    <mergeCell ref="EO71:ER71"/>
    <mergeCell ref="EK74:EN74"/>
    <mergeCell ref="EO74:ER74"/>
    <mergeCell ref="EG72:EJ72"/>
    <mergeCell ref="EK72:EN72"/>
    <mergeCell ref="EO72:ER72"/>
    <mergeCell ref="EG73:EJ73"/>
    <mergeCell ref="EK73:EN73"/>
    <mergeCell ref="EO73:ER73"/>
    <mergeCell ref="EG74:EJ74"/>
    <mergeCell ref="DT77:DW77"/>
    <mergeCell ref="DX77:EA77"/>
    <mergeCell ref="DP75:DS75"/>
    <mergeCell ref="DT75:DW75"/>
    <mergeCell ref="DX75:EA75"/>
    <mergeCell ref="DP76:DS76"/>
    <mergeCell ref="DT76:DW76"/>
    <mergeCell ref="DX76:EA76"/>
    <mergeCell ref="DP77:DS77"/>
    <mergeCell ref="DP63:DS63"/>
    <mergeCell ref="DT63:DW63"/>
    <mergeCell ref="DX63:EA63"/>
    <mergeCell ref="DP64:DS64"/>
    <mergeCell ref="DT64:DW64"/>
    <mergeCell ref="DX64:EA64"/>
    <mergeCell ref="DP65:DS65"/>
    <mergeCell ref="DT65:DW65"/>
    <mergeCell ref="DX65:EA65"/>
    <mergeCell ref="DT71:DW71"/>
    <mergeCell ref="DX71:EA71"/>
    <mergeCell ref="DP69:DS69"/>
    <mergeCell ref="DT69:DW69"/>
    <mergeCell ref="DX69:EA69"/>
    <mergeCell ref="DP70:DS70"/>
    <mergeCell ref="DT70:DW70"/>
    <mergeCell ref="DX70:EA70"/>
    <mergeCell ref="DP71:DS71"/>
    <mergeCell ref="DT74:DW74"/>
    <mergeCell ref="DX74:EA74"/>
    <mergeCell ref="DP72:DS72"/>
    <mergeCell ref="DT72:DW72"/>
    <mergeCell ref="DX72:EA72"/>
    <mergeCell ref="DP73:DS73"/>
    <mergeCell ref="DT73:DW73"/>
    <mergeCell ref="DX73:EA73"/>
    <mergeCell ref="DP74:DS74"/>
    <mergeCell ref="DT62:DW62"/>
    <mergeCell ref="DX62:EA62"/>
    <mergeCell ref="DP60:DS60"/>
    <mergeCell ref="DT60:DW60"/>
    <mergeCell ref="DX60:EA60"/>
    <mergeCell ref="DP61:DS61"/>
    <mergeCell ref="DT61:DW61"/>
    <mergeCell ref="DX61:EA61"/>
    <mergeCell ref="DP62:DS62"/>
    <mergeCell ref="DT68:DW68"/>
    <mergeCell ref="DX68:EA68"/>
    <mergeCell ref="DP66:DS66"/>
    <mergeCell ref="DT66:DW66"/>
    <mergeCell ref="DX66:EA66"/>
    <mergeCell ref="DP67:DS67"/>
    <mergeCell ref="DT67:DW67"/>
    <mergeCell ref="DX67:EA67"/>
    <mergeCell ref="DP68:DS68"/>
    <mergeCell ref="DP96:DS96"/>
    <mergeCell ref="DT96:DW96"/>
    <mergeCell ref="DX96:EA96"/>
    <mergeCell ref="EG96:EJ96"/>
    <mergeCell ref="EK96:EN96"/>
    <mergeCell ref="EO96:ER96"/>
    <mergeCell ref="DP97:DS97"/>
    <mergeCell ref="EO97:ER97"/>
    <mergeCell ref="EG97:EJ97"/>
    <mergeCell ref="EK97:EN97"/>
    <mergeCell ref="EG98:EJ98"/>
    <mergeCell ref="EK98:EN98"/>
    <mergeCell ref="EO98:ER98"/>
    <mergeCell ref="EK99:EN99"/>
    <mergeCell ref="EO99:ER99"/>
    <mergeCell ref="DP102:DS102"/>
    <mergeCell ref="DT102:DW102"/>
    <mergeCell ref="DX102:EA102"/>
    <mergeCell ref="EG102:EJ102"/>
    <mergeCell ref="EK102:EN102"/>
    <mergeCell ref="EO102:ER102"/>
    <mergeCell ref="EG99:EJ99"/>
    <mergeCell ref="EG100:EJ100"/>
    <mergeCell ref="EK100:EN100"/>
    <mergeCell ref="EO100:ER100"/>
    <mergeCell ref="EG101:EJ101"/>
    <mergeCell ref="EK101:EN101"/>
    <mergeCell ref="EO101:ER101"/>
    <mergeCell ref="DT97:DW97"/>
    <mergeCell ref="DX97:EA97"/>
    <mergeCell ref="DP98:DS98"/>
    <mergeCell ref="DT98:DW98"/>
    <mergeCell ref="DX110:EA110"/>
    <mergeCell ref="EG87:EJ87"/>
    <mergeCell ref="EK87:EN87"/>
    <mergeCell ref="EO87:ER87"/>
    <mergeCell ref="EG88:EJ88"/>
    <mergeCell ref="EK88:EN88"/>
    <mergeCell ref="EO88:ER88"/>
    <mergeCell ref="EG89:EJ89"/>
    <mergeCell ref="EK89:EN89"/>
    <mergeCell ref="EO89:ER89"/>
    <mergeCell ref="DT94:DW94"/>
    <mergeCell ref="DX94:EA94"/>
    <mergeCell ref="EG94:EJ94"/>
    <mergeCell ref="EK94:EN94"/>
    <mergeCell ref="EO94:ER94"/>
    <mergeCell ref="DP94:DS94"/>
    <mergeCell ref="DP95:DS95"/>
    <mergeCell ref="DT95:DW95"/>
    <mergeCell ref="DX95:EA95"/>
    <mergeCell ref="EG95:EJ95"/>
    <mergeCell ref="EK95:EN95"/>
    <mergeCell ref="EO95:ER95"/>
    <mergeCell ref="EG93:EJ93"/>
    <mergeCell ref="EK93:EN93"/>
    <mergeCell ref="EO93:ER93"/>
    <mergeCell ref="DT89:DW89"/>
    <mergeCell ref="DX89:EA89"/>
    <mergeCell ref="DP87:DS87"/>
    <mergeCell ref="DT87:DW87"/>
    <mergeCell ref="DX87:EA87"/>
    <mergeCell ref="DP88:DS88"/>
    <mergeCell ref="DT88:DW88"/>
    <mergeCell ref="DX98:EA98"/>
    <mergeCell ref="DT99:DW99"/>
    <mergeCell ref="DX99:EA99"/>
    <mergeCell ref="DP99:DS99"/>
    <mergeCell ref="DP100:DS100"/>
    <mergeCell ref="DT100:DW100"/>
    <mergeCell ref="DX100:EA100"/>
    <mergeCell ref="DP101:DS101"/>
    <mergeCell ref="DT101:DW101"/>
    <mergeCell ref="DX101:EA101"/>
    <mergeCell ref="DT105:DW105"/>
    <mergeCell ref="DX105:EA105"/>
    <mergeCell ref="DP103:DS103"/>
    <mergeCell ref="DT103:DW103"/>
    <mergeCell ref="DX103:EA103"/>
    <mergeCell ref="DP104:DS104"/>
    <mergeCell ref="DT104:DW104"/>
    <mergeCell ref="DX104:EA104"/>
    <mergeCell ref="DP105:DS105"/>
    <mergeCell ref="BU164:BX164"/>
    <mergeCell ref="BY164:CB164"/>
    <mergeCell ref="CH164:CK164"/>
    <mergeCell ref="CL164:CO164"/>
    <mergeCell ref="CP164:CS164"/>
    <mergeCell ref="R164:U164"/>
    <mergeCell ref="V164:Y164"/>
    <mergeCell ref="Z164:AC164"/>
    <mergeCell ref="AI164:AL164"/>
    <mergeCell ref="AM164:AP164"/>
    <mergeCell ref="AQ164:AT164"/>
    <mergeCell ref="BQ164:BT164"/>
    <mergeCell ref="BU165:BX165"/>
    <mergeCell ref="BY165:CB165"/>
    <mergeCell ref="CH165:CK165"/>
    <mergeCell ref="CL165:CO165"/>
    <mergeCell ref="CP165:CS165"/>
    <mergeCell ref="R165:U165"/>
    <mergeCell ref="V165:Y165"/>
    <mergeCell ref="Z165:AC165"/>
    <mergeCell ref="AI165:AL165"/>
    <mergeCell ref="AM165:AP165"/>
    <mergeCell ref="AQ165:AT165"/>
    <mergeCell ref="BQ165:BT165"/>
    <mergeCell ref="BU162:BX162"/>
    <mergeCell ref="BY162:CB162"/>
    <mergeCell ref="CH162:CK162"/>
    <mergeCell ref="CL162:CO162"/>
    <mergeCell ref="CP162:CS162"/>
    <mergeCell ref="R162:U162"/>
    <mergeCell ref="V162:Y162"/>
    <mergeCell ref="Z162:AC162"/>
    <mergeCell ref="AI162:AL162"/>
    <mergeCell ref="AM162:AP162"/>
    <mergeCell ref="AQ162:AT162"/>
    <mergeCell ref="BQ162:BT162"/>
    <mergeCell ref="BU163:BX163"/>
    <mergeCell ref="BY163:CB163"/>
    <mergeCell ref="CH163:CK163"/>
    <mergeCell ref="CL163:CO163"/>
    <mergeCell ref="CP163:CS163"/>
    <mergeCell ref="R163:U163"/>
    <mergeCell ref="V163:Y163"/>
    <mergeCell ref="Z163:AC163"/>
    <mergeCell ref="AI163:AL163"/>
    <mergeCell ref="AM163:AP163"/>
    <mergeCell ref="AQ163:AT163"/>
    <mergeCell ref="BQ163:BT163"/>
    <mergeCell ref="BU160:BX160"/>
    <mergeCell ref="BY160:CB160"/>
    <mergeCell ref="CH160:CK160"/>
    <mergeCell ref="CL160:CO160"/>
    <mergeCell ref="CP160:CS160"/>
    <mergeCell ref="R160:U160"/>
    <mergeCell ref="V160:Y160"/>
    <mergeCell ref="Z160:AC160"/>
    <mergeCell ref="AI160:AL160"/>
    <mergeCell ref="AM160:AP160"/>
    <mergeCell ref="AQ160:AT160"/>
    <mergeCell ref="BQ160:BT160"/>
    <mergeCell ref="BU161:BX161"/>
    <mergeCell ref="BY161:CB161"/>
    <mergeCell ref="CH161:CK161"/>
    <mergeCell ref="CL161:CO161"/>
    <mergeCell ref="CP161:CS161"/>
    <mergeCell ref="R161:U161"/>
    <mergeCell ref="V161:Y161"/>
    <mergeCell ref="Z161:AC161"/>
    <mergeCell ref="AI161:AL161"/>
    <mergeCell ref="AM161:AP161"/>
    <mergeCell ref="AQ161:AT161"/>
    <mergeCell ref="BQ161:BT161"/>
    <mergeCell ref="BU158:BX158"/>
    <mergeCell ref="BY158:CB158"/>
    <mergeCell ref="CH158:CK158"/>
    <mergeCell ref="CL158:CO158"/>
    <mergeCell ref="CP158:CS158"/>
    <mergeCell ref="R158:U158"/>
    <mergeCell ref="V158:Y158"/>
    <mergeCell ref="Z158:AC158"/>
    <mergeCell ref="AI158:AL158"/>
    <mergeCell ref="AM158:AP158"/>
    <mergeCell ref="AQ158:AT158"/>
    <mergeCell ref="BQ158:BT158"/>
    <mergeCell ref="BU159:BX159"/>
    <mergeCell ref="BY159:CB159"/>
    <mergeCell ref="CH159:CK159"/>
    <mergeCell ref="CL159:CO159"/>
    <mergeCell ref="CP159:CS159"/>
    <mergeCell ref="R159:U159"/>
    <mergeCell ref="V159:Y159"/>
    <mergeCell ref="Z159:AC159"/>
    <mergeCell ref="AI159:AL159"/>
    <mergeCell ref="AM159:AP159"/>
    <mergeCell ref="AQ159:AT159"/>
    <mergeCell ref="BQ159:BT159"/>
    <mergeCell ref="BU156:BX156"/>
    <mergeCell ref="BY156:CB156"/>
    <mergeCell ref="CH156:CK156"/>
    <mergeCell ref="CL156:CO156"/>
    <mergeCell ref="CP156:CS156"/>
    <mergeCell ref="R156:U156"/>
    <mergeCell ref="V156:Y156"/>
    <mergeCell ref="Z156:AC156"/>
    <mergeCell ref="AI156:AL156"/>
    <mergeCell ref="AM156:AP156"/>
    <mergeCell ref="AQ156:AT156"/>
    <mergeCell ref="BQ156:BT156"/>
    <mergeCell ref="BU157:BX157"/>
    <mergeCell ref="BY157:CB157"/>
    <mergeCell ref="CH157:CK157"/>
    <mergeCell ref="CL157:CO157"/>
    <mergeCell ref="CP157:CS157"/>
    <mergeCell ref="R157:U157"/>
    <mergeCell ref="V157:Y157"/>
    <mergeCell ref="Z157:AC157"/>
    <mergeCell ref="AI157:AL157"/>
    <mergeCell ref="AM157:AP157"/>
    <mergeCell ref="AQ157:AT157"/>
    <mergeCell ref="BQ157:BT157"/>
    <mergeCell ref="BU154:BX154"/>
    <mergeCell ref="BY154:CB154"/>
    <mergeCell ref="CH154:CK154"/>
    <mergeCell ref="CL154:CO154"/>
    <mergeCell ref="CP154:CS154"/>
    <mergeCell ref="R154:U154"/>
    <mergeCell ref="V154:Y154"/>
    <mergeCell ref="Z154:AC154"/>
    <mergeCell ref="AI154:AL154"/>
    <mergeCell ref="AM154:AP154"/>
    <mergeCell ref="AQ154:AT154"/>
    <mergeCell ref="BQ154:BT154"/>
    <mergeCell ref="BU155:BX155"/>
    <mergeCell ref="BY155:CB155"/>
    <mergeCell ref="CH155:CK155"/>
    <mergeCell ref="CL155:CO155"/>
    <mergeCell ref="CP155:CS155"/>
    <mergeCell ref="R155:U155"/>
    <mergeCell ref="V155:Y155"/>
    <mergeCell ref="Z155:AC155"/>
    <mergeCell ref="AI155:AL155"/>
    <mergeCell ref="AM155:AP155"/>
    <mergeCell ref="AQ155:AT155"/>
    <mergeCell ref="BQ155:BT155"/>
    <mergeCell ref="BU152:BX152"/>
    <mergeCell ref="BY152:CB152"/>
    <mergeCell ref="CH152:CK152"/>
    <mergeCell ref="CL152:CO152"/>
    <mergeCell ref="CP152:CS152"/>
    <mergeCell ref="R152:U152"/>
    <mergeCell ref="V152:Y152"/>
    <mergeCell ref="Z152:AC152"/>
    <mergeCell ref="AI152:AL152"/>
    <mergeCell ref="AM152:AP152"/>
    <mergeCell ref="AQ152:AT152"/>
    <mergeCell ref="BQ152:BT152"/>
    <mergeCell ref="BU153:BX153"/>
    <mergeCell ref="BY153:CB153"/>
    <mergeCell ref="CH153:CK153"/>
    <mergeCell ref="CL153:CO153"/>
    <mergeCell ref="CP153:CS153"/>
    <mergeCell ref="R153:U153"/>
    <mergeCell ref="V153:Y153"/>
    <mergeCell ref="Z153:AC153"/>
    <mergeCell ref="AI153:AL153"/>
    <mergeCell ref="AM153:AP153"/>
    <mergeCell ref="AQ153:AT153"/>
    <mergeCell ref="BQ153:BT153"/>
    <mergeCell ref="BU150:BX150"/>
    <mergeCell ref="BY150:CB150"/>
    <mergeCell ref="CH150:CK150"/>
    <mergeCell ref="CL150:CO150"/>
    <mergeCell ref="CP150:CS150"/>
    <mergeCell ref="R150:U150"/>
    <mergeCell ref="V150:Y150"/>
    <mergeCell ref="Z150:AC150"/>
    <mergeCell ref="AI150:AL150"/>
    <mergeCell ref="AM150:AP150"/>
    <mergeCell ref="AQ150:AT150"/>
    <mergeCell ref="BQ150:BT150"/>
    <mergeCell ref="BU151:BX151"/>
    <mergeCell ref="BY151:CB151"/>
    <mergeCell ref="CH151:CK151"/>
    <mergeCell ref="CL151:CO151"/>
    <mergeCell ref="CP151:CS151"/>
    <mergeCell ref="R151:U151"/>
    <mergeCell ref="V151:Y151"/>
    <mergeCell ref="Z151:AC151"/>
    <mergeCell ref="AI151:AL151"/>
    <mergeCell ref="AM151:AP151"/>
    <mergeCell ref="AQ151:AT151"/>
    <mergeCell ref="BQ151:BT151"/>
    <mergeCell ref="BU148:BX148"/>
    <mergeCell ref="BY148:CB148"/>
    <mergeCell ref="CH148:CK148"/>
    <mergeCell ref="CL148:CO148"/>
    <mergeCell ref="CP148:CS148"/>
    <mergeCell ref="R148:U148"/>
    <mergeCell ref="V148:Y148"/>
    <mergeCell ref="Z148:AC148"/>
    <mergeCell ref="AI148:AL148"/>
    <mergeCell ref="AM148:AP148"/>
    <mergeCell ref="AQ148:AT148"/>
    <mergeCell ref="BQ148:BT148"/>
    <mergeCell ref="BU149:BX149"/>
    <mergeCell ref="BY149:CB149"/>
    <mergeCell ref="CH149:CK149"/>
    <mergeCell ref="CL149:CO149"/>
    <mergeCell ref="CP149:CS149"/>
    <mergeCell ref="R149:U149"/>
    <mergeCell ref="V149:Y149"/>
    <mergeCell ref="Z149:AC149"/>
    <mergeCell ref="AI149:AL149"/>
    <mergeCell ref="AM149:AP149"/>
    <mergeCell ref="AQ149:AT149"/>
    <mergeCell ref="BQ149:BT149"/>
    <mergeCell ref="BU146:BX146"/>
    <mergeCell ref="BY146:CB146"/>
    <mergeCell ref="CH146:CK146"/>
    <mergeCell ref="CL146:CO146"/>
    <mergeCell ref="CP146:CS146"/>
    <mergeCell ref="R146:U146"/>
    <mergeCell ref="V146:Y146"/>
    <mergeCell ref="Z146:AC146"/>
    <mergeCell ref="AI146:AL146"/>
    <mergeCell ref="AM146:AP146"/>
    <mergeCell ref="AQ146:AT146"/>
    <mergeCell ref="BQ146:BT146"/>
    <mergeCell ref="BU147:BX147"/>
    <mergeCell ref="BY147:CB147"/>
    <mergeCell ref="CH147:CK147"/>
    <mergeCell ref="CL147:CO147"/>
    <mergeCell ref="CP147:CS147"/>
    <mergeCell ref="R147:U147"/>
    <mergeCell ref="V147:Y147"/>
    <mergeCell ref="Z147:AC147"/>
    <mergeCell ref="AI147:AL147"/>
    <mergeCell ref="AM147:AP147"/>
    <mergeCell ref="AQ147:AT147"/>
    <mergeCell ref="BQ147:BT147"/>
    <mergeCell ref="BU144:BX144"/>
    <mergeCell ref="BY144:CB144"/>
    <mergeCell ref="CH144:CK144"/>
    <mergeCell ref="CL144:CO144"/>
    <mergeCell ref="CP144:CS144"/>
    <mergeCell ref="R144:U144"/>
    <mergeCell ref="V144:Y144"/>
    <mergeCell ref="Z144:AC144"/>
    <mergeCell ref="AI144:AL144"/>
    <mergeCell ref="AM144:AP144"/>
    <mergeCell ref="AQ144:AT144"/>
    <mergeCell ref="BQ144:BT144"/>
    <mergeCell ref="BU145:BX145"/>
    <mergeCell ref="BY145:CB145"/>
    <mergeCell ref="CH145:CK145"/>
    <mergeCell ref="CL145:CO145"/>
    <mergeCell ref="CP145:CS145"/>
    <mergeCell ref="R145:U145"/>
    <mergeCell ref="V145:Y145"/>
    <mergeCell ref="Z145:AC145"/>
    <mergeCell ref="AI145:AL145"/>
    <mergeCell ref="AM145:AP145"/>
    <mergeCell ref="AQ145:AT145"/>
    <mergeCell ref="BQ145:BT145"/>
    <mergeCell ref="BU142:BX142"/>
    <mergeCell ref="BY142:CB142"/>
    <mergeCell ref="CH142:CK142"/>
    <mergeCell ref="CL142:CO142"/>
    <mergeCell ref="CP142:CS142"/>
    <mergeCell ref="R142:U142"/>
    <mergeCell ref="V142:Y142"/>
    <mergeCell ref="Z142:AC142"/>
    <mergeCell ref="AI142:AL142"/>
    <mergeCell ref="AM142:AP142"/>
    <mergeCell ref="AQ142:AT142"/>
    <mergeCell ref="BQ142:BT142"/>
    <mergeCell ref="BU143:BX143"/>
    <mergeCell ref="BY143:CB143"/>
    <mergeCell ref="CH143:CK143"/>
    <mergeCell ref="CL143:CO143"/>
    <mergeCell ref="CP143:CS143"/>
    <mergeCell ref="R143:U143"/>
    <mergeCell ref="V143:Y143"/>
    <mergeCell ref="Z143:AC143"/>
    <mergeCell ref="AI143:AL143"/>
    <mergeCell ref="AM143:AP143"/>
    <mergeCell ref="AQ143:AT143"/>
    <mergeCell ref="BQ143:BT143"/>
    <mergeCell ref="BU140:BX140"/>
    <mergeCell ref="BY140:CB140"/>
    <mergeCell ref="CH140:CK140"/>
    <mergeCell ref="CL140:CO140"/>
    <mergeCell ref="CP140:CS140"/>
    <mergeCell ref="R140:U140"/>
    <mergeCell ref="V140:Y140"/>
    <mergeCell ref="Z140:AC140"/>
    <mergeCell ref="AI140:AL140"/>
    <mergeCell ref="AM140:AP140"/>
    <mergeCell ref="AQ140:AT140"/>
    <mergeCell ref="BQ140:BT140"/>
    <mergeCell ref="BU141:BX141"/>
    <mergeCell ref="BY141:CB141"/>
    <mergeCell ref="CH141:CK141"/>
    <mergeCell ref="CL141:CO141"/>
    <mergeCell ref="CP141:CS141"/>
    <mergeCell ref="R141:U141"/>
    <mergeCell ref="V141:Y141"/>
    <mergeCell ref="Z141:AC141"/>
    <mergeCell ref="AI141:AL141"/>
    <mergeCell ref="AM141:AP141"/>
    <mergeCell ref="AQ141:AT141"/>
    <mergeCell ref="BQ141:BT141"/>
    <mergeCell ref="BU138:BX138"/>
    <mergeCell ref="BY138:CB138"/>
    <mergeCell ref="CH138:CK138"/>
    <mergeCell ref="CL138:CO138"/>
    <mergeCell ref="CP138:CS138"/>
    <mergeCell ref="R138:U138"/>
    <mergeCell ref="V138:Y138"/>
    <mergeCell ref="Z138:AC138"/>
    <mergeCell ref="AI138:AL138"/>
    <mergeCell ref="AM138:AP138"/>
    <mergeCell ref="AQ138:AT138"/>
    <mergeCell ref="BQ138:BT138"/>
    <mergeCell ref="BU139:BX139"/>
    <mergeCell ref="BY139:CB139"/>
    <mergeCell ref="CH139:CK139"/>
    <mergeCell ref="CL139:CO139"/>
    <mergeCell ref="CP139:CS139"/>
    <mergeCell ref="R139:U139"/>
    <mergeCell ref="V139:Y139"/>
    <mergeCell ref="Z139:AC139"/>
    <mergeCell ref="AI139:AL139"/>
    <mergeCell ref="AM139:AP139"/>
    <mergeCell ref="AQ139:AT139"/>
    <mergeCell ref="BQ139:BT139"/>
    <mergeCell ref="BU136:BX136"/>
    <mergeCell ref="BY136:CB136"/>
    <mergeCell ref="CH136:CK136"/>
    <mergeCell ref="CL136:CO136"/>
    <mergeCell ref="CP136:CS136"/>
    <mergeCell ref="R136:U136"/>
    <mergeCell ref="V136:Y136"/>
    <mergeCell ref="Z136:AC136"/>
    <mergeCell ref="AI136:AL136"/>
    <mergeCell ref="AM136:AP136"/>
    <mergeCell ref="AQ136:AT136"/>
    <mergeCell ref="BQ136:BT136"/>
    <mergeCell ref="BU137:BX137"/>
    <mergeCell ref="BY137:CB137"/>
    <mergeCell ref="CH137:CK137"/>
    <mergeCell ref="CL137:CO137"/>
    <mergeCell ref="CP137:CS137"/>
    <mergeCell ref="R137:U137"/>
    <mergeCell ref="V137:Y137"/>
    <mergeCell ref="Z137:AC137"/>
    <mergeCell ref="AI137:AL137"/>
    <mergeCell ref="AM137:AP137"/>
    <mergeCell ref="AQ137:AT137"/>
    <mergeCell ref="BQ137:BT137"/>
    <mergeCell ref="BU134:BX134"/>
    <mergeCell ref="BY134:CB134"/>
    <mergeCell ref="CH134:CK134"/>
    <mergeCell ref="CL134:CO134"/>
    <mergeCell ref="CP134:CS134"/>
    <mergeCell ref="R134:U134"/>
    <mergeCell ref="V134:Y134"/>
    <mergeCell ref="Z134:AC134"/>
    <mergeCell ref="AI134:AL134"/>
    <mergeCell ref="AM134:AP134"/>
    <mergeCell ref="AQ134:AT134"/>
    <mergeCell ref="BQ134:BT134"/>
    <mergeCell ref="BU135:BX135"/>
    <mergeCell ref="BY135:CB135"/>
    <mergeCell ref="CH135:CK135"/>
    <mergeCell ref="CL135:CO135"/>
    <mergeCell ref="CP135:CS135"/>
    <mergeCell ref="R135:U135"/>
    <mergeCell ref="V135:Y135"/>
    <mergeCell ref="Z135:AC135"/>
    <mergeCell ref="AI135:AL135"/>
    <mergeCell ref="AM135:AP135"/>
    <mergeCell ref="AQ135:AT135"/>
    <mergeCell ref="BQ135:BT135"/>
    <mergeCell ref="BU132:BX132"/>
    <mergeCell ref="BY132:CB132"/>
    <mergeCell ref="CH132:CK132"/>
    <mergeCell ref="CL132:CO132"/>
    <mergeCell ref="CP132:CS132"/>
    <mergeCell ref="R132:U132"/>
    <mergeCell ref="V132:Y132"/>
    <mergeCell ref="Z132:AC132"/>
    <mergeCell ref="AI132:AL132"/>
    <mergeCell ref="AM132:AP132"/>
    <mergeCell ref="AQ132:AT132"/>
    <mergeCell ref="BQ132:BT132"/>
    <mergeCell ref="BU133:BX133"/>
    <mergeCell ref="BY133:CB133"/>
    <mergeCell ref="CH133:CK133"/>
    <mergeCell ref="CL133:CO133"/>
    <mergeCell ref="CP133:CS133"/>
    <mergeCell ref="R133:U133"/>
    <mergeCell ref="V133:Y133"/>
    <mergeCell ref="Z133:AC133"/>
    <mergeCell ref="AI133:AL133"/>
    <mergeCell ref="AM133:AP133"/>
    <mergeCell ref="AQ133:AT133"/>
    <mergeCell ref="BQ133:BT133"/>
    <mergeCell ref="BU130:BX130"/>
    <mergeCell ref="BY130:CB130"/>
    <mergeCell ref="CH130:CK130"/>
    <mergeCell ref="CL130:CO130"/>
    <mergeCell ref="CP130:CS130"/>
    <mergeCell ref="R130:U130"/>
    <mergeCell ref="V130:Y130"/>
    <mergeCell ref="Z130:AC130"/>
    <mergeCell ref="AI130:AL130"/>
    <mergeCell ref="AM130:AP130"/>
    <mergeCell ref="AQ130:AT130"/>
    <mergeCell ref="BQ130:BT130"/>
    <mergeCell ref="BU131:BX131"/>
    <mergeCell ref="BY131:CB131"/>
    <mergeCell ref="CH131:CK131"/>
    <mergeCell ref="CL131:CO131"/>
    <mergeCell ref="CP131:CS131"/>
    <mergeCell ref="R131:U131"/>
    <mergeCell ref="V131:Y131"/>
    <mergeCell ref="Z131:AC131"/>
    <mergeCell ref="AI131:AL131"/>
    <mergeCell ref="AM131:AP131"/>
    <mergeCell ref="AQ131:AT131"/>
    <mergeCell ref="BQ131:BT131"/>
    <mergeCell ref="BU128:BX128"/>
    <mergeCell ref="BY128:CB128"/>
    <mergeCell ref="CH128:CK128"/>
    <mergeCell ref="CL128:CO128"/>
    <mergeCell ref="CP128:CS128"/>
    <mergeCell ref="R128:U128"/>
    <mergeCell ref="V128:Y128"/>
    <mergeCell ref="Z128:AC128"/>
    <mergeCell ref="AI128:AL128"/>
    <mergeCell ref="AM128:AP128"/>
    <mergeCell ref="AQ128:AT128"/>
    <mergeCell ref="BQ128:BT128"/>
    <mergeCell ref="BU129:BX129"/>
    <mergeCell ref="BY129:CB129"/>
    <mergeCell ref="CH129:CK129"/>
    <mergeCell ref="CL129:CO129"/>
    <mergeCell ref="CP129:CS129"/>
    <mergeCell ref="R129:U129"/>
    <mergeCell ref="V129:Y129"/>
    <mergeCell ref="Z129:AC129"/>
    <mergeCell ref="AI129:AL129"/>
    <mergeCell ref="AM129:AP129"/>
    <mergeCell ref="AQ129:AT129"/>
    <mergeCell ref="BQ129:BT129"/>
    <mergeCell ref="BU126:BX126"/>
    <mergeCell ref="BY126:CB126"/>
    <mergeCell ref="CH126:CK126"/>
    <mergeCell ref="CL126:CO126"/>
    <mergeCell ref="CP126:CS126"/>
    <mergeCell ref="R126:U126"/>
    <mergeCell ref="V126:Y126"/>
    <mergeCell ref="Z126:AC126"/>
    <mergeCell ref="AI126:AL126"/>
    <mergeCell ref="AM126:AP126"/>
    <mergeCell ref="AQ126:AT126"/>
    <mergeCell ref="BQ126:BT126"/>
    <mergeCell ref="BU127:BX127"/>
    <mergeCell ref="BY127:CB127"/>
    <mergeCell ref="CH127:CK127"/>
    <mergeCell ref="CL127:CO127"/>
    <mergeCell ref="CP127:CS127"/>
    <mergeCell ref="R127:U127"/>
    <mergeCell ref="V127:Y127"/>
    <mergeCell ref="Z127:AC127"/>
    <mergeCell ref="AI127:AL127"/>
    <mergeCell ref="AM127:AP127"/>
    <mergeCell ref="AQ127:AT127"/>
    <mergeCell ref="BQ127:BT127"/>
    <mergeCell ref="BU124:BX124"/>
    <mergeCell ref="BY124:CB124"/>
    <mergeCell ref="CH124:CK124"/>
    <mergeCell ref="CL124:CO124"/>
    <mergeCell ref="CP124:CS124"/>
    <mergeCell ref="R124:U124"/>
    <mergeCell ref="V124:Y124"/>
    <mergeCell ref="Z124:AC124"/>
    <mergeCell ref="AI124:AL124"/>
    <mergeCell ref="AM124:AP124"/>
    <mergeCell ref="AQ124:AT124"/>
    <mergeCell ref="BQ124:BT124"/>
    <mergeCell ref="BU125:BX125"/>
    <mergeCell ref="BY125:CB125"/>
    <mergeCell ref="CH125:CK125"/>
    <mergeCell ref="CL125:CO125"/>
    <mergeCell ref="CP125:CS125"/>
    <mergeCell ref="R125:U125"/>
    <mergeCell ref="V125:Y125"/>
    <mergeCell ref="Z125:AC125"/>
    <mergeCell ref="AI125:AL125"/>
    <mergeCell ref="AM125:AP125"/>
    <mergeCell ref="AQ125:AT125"/>
    <mergeCell ref="BQ125:BT125"/>
    <mergeCell ref="BU122:BX122"/>
    <mergeCell ref="BY122:CB122"/>
    <mergeCell ref="CH122:CK122"/>
    <mergeCell ref="CL122:CO122"/>
    <mergeCell ref="CP122:CS122"/>
    <mergeCell ref="R122:U122"/>
    <mergeCell ref="V122:Y122"/>
    <mergeCell ref="Z122:AC122"/>
    <mergeCell ref="AI122:AL122"/>
    <mergeCell ref="AM122:AP122"/>
    <mergeCell ref="AQ122:AT122"/>
    <mergeCell ref="BQ122:BT122"/>
    <mergeCell ref="BU123:BX123"/>
    <mergeCell ref="BY123:CB123"/>
    <mergeCell ref="CH123:CK123"/>
    <mergeCell ref="CL123:CO123"/>
    <mergeCell ref="CP123:CS123"/>
    <mergeCell ref="R123:U123"/>
    <mergeCell ref="V123:Y123"/>
    <mergeCell ref="Z123:AC123"/>
    <mergeCell ref="AI123:AL123"/>
    <mergeCell ref="AM123:AP123"/>
    <mergeCell ref="AQ123:AT123"/>
    <mergeCell ref="BQ123:BT123"/>
    <mergeCell ref="BU120:BX120"/>
    <mergeCell ref="BY120:CB120"/>
    <mergeCell ref="CH120:CK120"/>
    <mergeCell ref="CL120:CO120"/>
    <mergeCell ref="CP120:CS120"/>
    <mergeCell ref="R120:U120"/>
    <mergeCell ref="V120:Y120"/>
    <mergeCell ref="Z120:AC120"/>
    <mergeCell ref="AI120:AL120"/>
    <mergeCell ref="AM120:AP120"/>
    <mergeCell ref="AQ120:AT120"/>
    <mergeCell ref="BQ120:BT120"/>
    <mergeCell ref="BU121:BX121"/>
    <mergeCell ref="BY121:CB121"/>
    <mergeCell ref="CH121:CK121"/>
    <mergeCell ref="CL121:CO121"/>
    <mergeCell ref="CP121:CS121"/>
    <mergeCell ref="R121:U121"/>
    <mergeCell ref="V121:Y121"/>
    <mergeCell ref="Z121:AC121"/>
    <mergeCell ref="AI121:AL121"/>
    <mergeCell ref="AM121:AP121"/>
    <mergeCell ref="AQ121:AT121"/>
    <mergeCell ref="BQ121:BT121"/>
    <mergeCell ref="BU118:BX118"/>
    <mergeCell ref="BY118:CB118"/>
    <mergeCell ref="CH118:CK118"/>
    <mergeCell ref="CL118:CO118"/>
    <mergeCell ref="CP118:CS118"/>
    <mergeCell ref="R118:U118"/>
    <mergeCell ref="V118:Y118"/>
    <mergeCell ref="Z118:AC118"/>
    <mergeCell ref="AI118:AL118"/>
    <mergeCell ref="AM118:AP118"/>
    <mergeCell ref="AQ118:AT118"/>
    <mergeCell ref="BQ118:BT118"/>
    <mergeCell ref="BU119:BX119"/>
    <mergeCell ref="BY119:CB119"/>
    <mergeCell ref="CH119:CK119"/>
    <mergeCell ref="CL119:CO119"/>
    <mergeCell ref="CP119:CS119"/>
    <mergeCell ref="R119:U119"/>
    <mergeCell ref="V119:Y119"/>
    <mergeCell ref="Z119:AC119"/>
    <mergeCell ref="AI119:AL119"/>
    <mergeCell ref="AM119:AP119"/>
    <mergeCell ref="AQ119:AT119"/>
    <mergeCell ref="BQ119:BT119"/>
    <mergeCell ref="BU116:BX116"/>
    <mergeCell ref="BY116:CB116"/>
    <mergeCell ref="CH116:CK116"/>
    <mergeCell ref="CL116:CO116"/>
    <mergeCell ref="CP116:CS116"/>
    <mergeCell ref="R116:U116"/>
    <mergeCell ref="V116:Y116"/>
    <mergeCell ref="Z116:AC116"/>
    <mergeCell ref="AI116:AL116"/>
    <mergeCell ref="AM116:AP116"/>
    <mergeCell ref="AQ116:AT116"/>
    <mergeCell ref="BQ116:BT116"/>
    <mergeCell ref="BU117:BX117"/>
    <mergeCell ref="BY117:CB117"/>
    <mergeCell ref="CH117:CK117"/>
    <mergeCell ref="CL117:CO117"/>
    <mergeCell ref="CP117:CS117"/>
    <mergeCell ref="R117:U117"/>
    <mergeCell ref="V117:Y117"/>
    <mergeCell ref="Z117:AC117"/>
    <mergeCell ref="AI117:AL117"/>
    <mergeCell ref="AM117:AP117"/>
    <mergeCell ref="AQ117:AT117"/>
    <mergeCell ref="BQ117:BT117"/>
    <mergeCell ref="BU114:BX114"/>
    <mergeCell ref="BY114:CB114"/>
    <mergeCell ref="CH114:CK114"/>
    <mergeCell ref="CL114:CO114"/>
    <mergeCell ref="CP114:CS114"/>
    <mergeCell ref="R114:U114"/>
    <mergeCell ref="V114:Y114"/>
    <mergeCell ref="Z114:AC114"/>
    <mergeCell ref="AI114:AL114"/>
    <mergeCell ref="AM114:AP114"/>
    <mergeCell ref="AQ114:AT114"/>
    <mergeCell ref="BQ114:BT114"/>
    <mergeCell ref="BU115:BX115"/>
    <mergeCell ref="BY115:CB115"/>
    <mergeCell ref="CH115:CK115"/>
    <mergeCell ref="CL115:CO115"/>
    <mergeCell ref="CP115:CS115"/>
    <mergeCell ref="R115:U115"/>
    <mergeCell ref="V115:Y115"/>
    <mergeCell ref="Z115:AC115"/>
    <mergeCell ref="AI115:AL115"/>
    <mergeCell ref="AM115:AP115"/>
    <mergeCell ref="AQ115:AT115"/>
    <mergeCell ref="BQ115:BT115"/>
    <mergeCell ref="BU112:BX112"/>
    <mergeCell ref="BY112:CB112"/>
    <mergeCell ref="CH112:CK112"/>
    <mergeCell ref="CL112:CO112"/>
    <mergeCell ref="CP112:CS112"/>
    <mergeCell ref="R112:U112"/>
    <mergeCell ref="V112:Y112"/>
    <mergeCell ref="Z112:AC112"/>
    <mergeCell ref="AI112:AL112"/>
    <mergeCell ref="AM112:AP112"/>
    <mergeCell ref="AQ112:AT112"/>
    <mergeCell ref="BQ112:BT112"/>
    <mergeCell ref="BU113:BX113"/>
    <mergeCell ref="BY113:CB113"/>
    <mergeCell ref="CH113:CK113"/>
    <mergeCell ref="CL113:CO113"/>
    <mergeCell ref="CP113:CS113"/>
    <mergeCell ref="R113:U113"/>
    <mergeCell ref="V113:Y113"/>
    <mergeCell ref="Z113:AC113"/>
    <mergeCell ref="AI113:AL113"/>
    <mergeCell ref="AM113:AP113"/>
    <mergeCell ref="AQ113:AT113"/>
    <mergeCell ref="BQ113:BT113"/>
    <mergeCell ref="BU110:BX110"/>
    <mergeCell ref="BY110:CB110"/>
    <mergeCell ref="CH110:CK110"/>
    <mergeCell ref="CL110:CO110"/>
    <mergeCell ref="CP110:CS110"/>
    <mergeCell ref="R110:U110"/>
    <mergeCell ref="V110:Y110"/>
    <mergeCell ref="Z110:AC110"/>
    <mergeCell ref="AI110:AL110"/>
    <mergeCell ref="AM110:AP110"/>
    <mergeCell ref="AQ110:AT110"/>
    <mergeCell ref="BQ110:BT110"/>
    <mergeCell ref="BU111:BX111"/>
    <mergeCell ref="BY111:CB111"/>
    <mergeCell ref="CH111:CK111"/>
    <mergeCell ref="CL111:CO111"/>
    <mergeCell ref="CP111:CS111"/>
    <mergeCell ref="R111:U111"/>
    <mergeCell ref="V111:Y111"/>
    <mergeCell ref="Z111:AC111"/>
    <mergeCell ref="AI111:AL111"/>
    <mergeCell ref="AM111:AP111"/>
    <mergeCell ref="AQ111:AT111"/>
    <mergeCell ref="BQ111:BT111"/>
    <mergeCell ref="BU108:BX108"/>
    <mergeCell ref="BY108:CB108"/>
    <mergeCell ref="CH108:CK108"/>
    <mergeCell ref="CL108:CO108"/>
    <mergeCell ref="CP108:CS108"/>
    <mergeCell ref="R108:U108"/>
    <mergeCell ref="V108:Y108"/>
    <mergeCell ref="Z108:AC108"/>
    <mergeCell ref="AI108:AL108"/>
    <mergeCell ref="AM108:AP108"/>
    <mergeCell ref="AQ108:AT108"/>
    <mergeCell ref="BQ108:BT108"/>
    <mergeCell ref="BU109:BX109"/>
    <mergeCell ref="BY109:CB109"/>
    <mergeCell ref="CH109:CK109"/>
    <mergeCell ref="CL109:CO109"/>
    <mergeCell ref="CP109:CS109"/>
    <mergeCell ref="R109:U109"/>
    <mergeCell ref="V109:Y109"/>
    <mergeCell ref="Z109:AC109"/>
    <mergeCell ref="AI109:AL109"/>
    <mergeCell ref="AM109:AP109"/>
    <mergeCell ref="AQ109:AT109"/>
    <mergeCell ref="BQ109:BT109"/>
    <mergeCell ref="BU106:BX106"/>
    <mergeCell ref="BY106:CB106"/>
    <mergeCell ref="CH106:CK106"/>
    <mergeCell ref="CL106:CO106"/>
    <mergeCell ref="CP106:CS106"/>
    <mergeCell ref="R106:U106"/>
    <mergeCell ref="V106:Y106"/>
    <mergeCell ref="Z106:AC106"/>
    <mergeCell ref="AI106:AL106"/>
    <mergeCell ref="AM106:AP106"/>
    <mergeCell ref="AQ106:AT106"/>
    <mergeCell ref="BQ106:BT106"/>
    <mergeCell ref="BU107:BX107"/>
    <mergeCell ref="BY107:CB107"/>
    <mergeCell ref="CH107:CK107"/>
    <mergeCell ref="CL107:CO107"/>
    <mergeCell ref="CP107:CS107"/>
    <mergeCell ref="R107:U107"/>
    <mergeCell ref="V107:Y107"/>
    <mergeCell ref="Z107:AC107"/>
    <mergeCell ref="AI107:AL107"/>
    <mergeCell ref="AM107:AP107"/>
    <mergeCell ref="AQ107:AT107"/>
    <mergeCell ref="BQ107:BT107"/>
    <mergeCell ref="BU104:BX104"/>
    <mergeCell ref="BY104:CB104"/>
    <mergeCell ref="CH104:CK104"/>
    <mergeCell ref="CL104:CO104"/>
    <mergeCell ref="CP104:CS104"/>
    <mergeCell ref="R104:U104"/>
    <mergeCell ref="V104:Y104"/>
    <mergeCell ref="Z104:AC104"/>
    <mergeCell ref="AI104:AL104"/>
    <mergeCell ref="AM104:AP104"/>
    <mergeCell ref="AQ104:AT104"/>
    <mergeCell ref="BQ104:BT104"/>
    <mergeCell ref="BU105:BX105"/>
    <mergeCell ref="BY105:CB105"/>
    <mergeCell ref="CH105:CK105"/>
    <mergeCell ref="CL105:CO105"/>
    <mergeCell ref="CP105:CS105"/>
    <mergeCell ref="R105:U105"/>
    <mergeCell ref="V105:Y105"/>
    <mergeCell ref="Z105:AC105"/>
    <mergeCell ref="AI105:AL105"/>
    <mergeCell ref="AM105:AP105"/>
    <mergeCell ref="AQ105:AT105"/>
    <mergeCell ref="BQ105:BT105"/>
    <mergeCell ref="BU102:BX102"/>
    <mergeCell ref="BY102:CB102"/>
    <mergeCell ref="CH102:CK102"/>
    <mergeCell ref="CL102:CO102"/>
    <mergeCell ref="CP102:CS102"/>
    <mergeCell ref="R102:U102"/>
    <mergeCell ref="V102:Y102"/>
    <mergeCell ref="Z102:AC102"/>
    <mergeCell ref="AI102:AL102"/>
    <mergeCell ref="AM102:AP102"/>
    <mergeCell ref="AQ102:AT102"/>
    <mergeCell ref="BQ102:BT102"/>
    <mergeCell ref="BU103:BX103"/>
    <mergeCell ref="BY103:CB103"/>
    <mergeCell ref="CH103:CK103"/>
    <mergeCell ref="CL103:CO103"/>
    <mergeCell ref="CP103:CS103"/>
    <mergeCell ref="R103:U103"/>
    <mergeCell ref="V103:Y103"/>
    <mergeCell ref="Z103:AC103"/>
    <mergeCell ref="AI103:AL103"/>
    <mergeCell ref="AM103:AP103"/>
    <mergeCell ref="AQ103:AT103"/>
    <mergeCell ref="BQ103:BT103"/>
    <mergeCell ref="BU100:BX100"/>
    <mergeCell ref="BY100:CB100"/>
    <mergeCell ref="CH100:CK100"/>
    <mergeCell ref="CL100:CO100"/>
    <mergeCell ref="CP100:CS100"/>
    <mergeCell ref="R100:U100"/>
    <mergeCell ref="V100:Y100"/>
    <mergeCell ref="Z100:AC100"/>
    <mergeCell ref="AI100:AL100"/>
    <mergeCell ref="AM100:AP100"/>
    <mergeCell ref="AQ100:AT100"/>
    <mergeCell ref="BQ100:BT100"/>
    <mergeCell ref="BU101:BX101"/>
    <mergeCell ref="BY101:CB101"/>
    <mergeCell ref="CH101:CK101"/>
    <mergeCell ref="CL101:CO101"/>
    <mergeCell ref="CP101:CS101"/>
    <mergeCell ref="R101:U101"/>
    <mergeCell ref="V101:Y101"/>
    <mergeCell ref="Z101:AC101"/>
    <mergeCell ref="AI101:AL101"/>
    <mergeCell ref="AM101:AP101"/>
    <mergeCell ref="AQ101:AT101"/>
    <mergeCell ref="BQ101:BT101"/>
    <mergeCell ref="BU98:BX98"/>
    <mergeCell ref="BY98:CB98"/>
    <mergeCell ref="CH98:CK98"/>
    <mergeCell ref="CL98:CO98"/>
    <mergeCell ref="CP98:CS98"/>
    <mergeCell ref="R98:U98"/>
    <mergeCell ref="V98:Y98"/>
    <mergeCell ref="Z98:AC98"/>
    <mergeCell ref="AI98:AL98"/>
    <mergeCell ref="AM98:AP98"/>
    <mergeCell ref="AQ98:AT98"/>
    <mergeCell ref="BQ98:BT98"/>
    <mergeCell ref="BU99:BX99"/>
    <mergeCell ref="BY99:CB99"/>
    <mergeCell ref="CH99:CK99"/>
    <mergeCell ref="CL99:CO99"/>
    <mergeCell ref="CP99:CS99"/>
    <mergeCell ref="R99:U99"/>
    <mergeCell ref="V99:Y99"/>
    <mergeCell ref="Z99:AC99"/>
    <mergeCell ref="AI99:AL99"/>
    <mergeCell ref="AM99:AP99"/>
    <mergeCell ref="AQ99:AT99"/>
    <mergeCell ref="BQ99:BT99"/>
    <mergeCell ref="BU96:BX96"/>
    <mergeCell ref="BY96:CB96"/>
    <mergeCell ref="CH96:CK96"/>
    <mergeCell ref="CL96:CO96"/>
    <mergeCell ref="CP96:CS96"/>
    <mergeCell ref="R96:U96"/>
    <mergeCell ref="V96:Y96"/>
    <mergeCell ref="Z96:AC96"/>
    <mergeCell ref="AI96:AL96"/>
    <mergeCell ref="AM96:AP96"/>
    <mergeCell ref="AQ96:AT96"/>
    <mergeCell ref="BQ96:BT96"/>
    <mergeCell ref="BU97:BX97"/>
    <mergeCell ref="BY97:CB97"/>
    <mergeCell ref="CH97:CK97"/>
    <mergeCell ref="CL97:CO97"/>
    <mergeCell ref="CP97:CS97"/>
    <mergeCell ref="R97:U97"/>
    <mergeCell ref="V97:Y97"/>
    <mergeCell ref="Z97:AC97"/>
    <mergeCell ref="AI97:AL97"/>
    <mergeCell ref="AM97:AP97"/>
    <mergeCell ref="AQ97:AT97"/>
    <mergeCell ref="BQ97:BT97"/>
    <mergeCell ref="BU94:BX94"/>
    <mergeCell ref="BY94:CB94"/>
    <mergeCell ref="CH94:CK94"/>
    <mergeCell ref="CL94:CO94"/>
    <mergeCell ref="CP94:CS94"/>
    <mergeCell ref="R94:U94"/>
    <mergeCell ref="V94:Y94"/>
    <mergeCell ref="Z94:AC94"/>
    <mergeCell ref="AI94:AL94"/>
    <mergeCell ref="AM94:AP94"/>
    <mergeCell ref="AQ94:AT94"/>
    <mergeCell ref="BQ94:BT94"/>
    <mergeCell ref="BU95:BX95"/>
    <mergeCell ref="BY95:CB95"/>
    <mergeCell ref="CH95:CK95"/>
    <mergeCell ref="CL95:CO95"/>
    <mergeCell ref="CP95:CS95"/>
    <mergeCell ref="R95:U95"/>
    <mergeCell ref="V95:Y95"/>
    <mergeCell ref="Z95:AC95"/>
    <mergeCell ref="AI95:AL95"/>
    <mergeCell ref="AM95:AP95"/>
    <mergeCell ref="AQ95:AT95"/>
    <mergeCell ref="BQ95:BT95"/>
    <mergeCell ref="BU92:BX92"/>
    <mergeCell ref="BY92:CB92"/>
    <mergeCell ref="CH92:CK92"/>
    <mergeCell ref="CL92:CO92"/>
    <mergeCell ref="CP92:CS92"/>
    <mergeCell ref="R92:U92"/>
    <mergeCell ref="V92:Y92"/>
    <mergeCell ref="Z92:AC92"/>
    <mergeCell ref="AI92:AL92"/>
    <mergeCell ref="AM92:AP92"/>
    <mergeCell ref="AQ92:AT92"/>
    <mergeCell ref="BQ92:BT92"/>
    <mergeCell ref="BU93:BX93"/>
    <mergeCell ref="BY93:CB93"/>
    <mergeCell ref="CH93:CK93"/>
    <mergeCell ref="CL93:CO93"/>
    <mergeCell ref="CP93:CS93"/>
    <mergeCell ref="R93:U93"/>
    <mergeCell ref="V93:Y93"/>
    <mergeCell ref="Z93:AC93"/>
    <mergeCell ref="AI93:AL93"/>
    <mergeCell ref="AM93:AP93"/>
    <mergeCell ref="AQ93:AT93"/>
    <mergeCell ref="BQ93:BT93"/>
    <mergeCell ref="BU90:BX90"/>
    <mergeCell ref="BY90:CB90"/>
    <mergeCell ref="CH90:CK90"/>
    <mergeCell ref="CL90:CO90"/>
    <mergeCell ref="CP90:CS90"/>
    <mergeCell ref="R90:U90"/>
    <mergeCell ref="V90:Y90"/>
    <mergeCell ref="Z90:AC90"/>
    <mergeCell ref="AI90:AL90"/>
    <mergeCell ref="AM90:AP90"/>
    <mergeCell ref="AQ90:AT90"/>
    <mergeCell ref="BQ90:BT90"/>
    <mergeCell ref="BU91:BX91"/>
    <mergeCell ref="BY91:CB91"/>
    <mergeCell ref="CH91:CK91"/>
    <mergeCell ref="CL91:CO91"/>
    <mergeCell ref="CP91:CS91"/>
    <mergeCell ref="R91:U91"/>
    <mergeCell ref="V91:Y91"/>
    <mergeCell ref="Z91:AC91"/>
    <mergeCell ref="AI91:AL91"/>
    <mergeCell ref="AM91:AP91"/>
    <mergeCell ref="AQ91:AT91"/>
    <mergeCell ref="BQ91:BT91"/>
    <mergeCell ref="BU88:BX88"/>
    <mergeCell ref="BY88:CB88"/>
    <mergeCell ref="CH88:CK88"/>
    <mergeCell ref="CL88:CO88"/>
    <mergeCell ref="CP88:CS88"/>
    <mergeCell ref="R88:U88"/>
    <mergeCell ref="V88:Y88"/>
    <mergeCell ref="Z88:AC88"/>
    <mergeCell ref="AI88:AL88"/>
    <mergeCell ref="AM88:AP88"/>
    <mergeCell ref="AQ88:AT88"/>
    <mergeCell ref="BQ88:BT88"/>
    <mergeCell ref="BU89:BX89"/>
    <mergeCell ref="BY89:CB89"/>
    <mergeCell ref="CH89:CK89"/>
    <mergeCell ref="CL89:CO89"/>
    <mergeCell ref="CP89:CS89"/>
    <mergeCell ref="R89:U89"/>
    <mergeCell ref="V89:Y89"/>
    <mergeCell ref="Z89:AC89"/>
    <mergeCell ref="AI89:AL89"/>
    <mergeCell ref="AM89:AP89"/>
    <mergeCell ref="AQ89:AT89"/>
    <mergeCell ref="BQ89:BT89"/>
    <mergeCell ref="BU86:BX86"/>
    <mergeCell ref="BY86:CB86"/>
    <mergeCell ref="CH86:CK86"/>
    <mergeCell ref="CL86:CO86"/>
    <mergeCell ref="CP86:CS86"/>
    <mergeCell ref="R86:U86"/>
    <mergeCell ref="V86:Y86"/>
    <mergeCell ref="Z86:AC86"/>
    <mergeCell ref="AI86:AL86"/>
    <mergeCell ref="AM86:AP86"/>
    <mergeCell ref="AQ86:AT86"/>
    <mergeCell ref="BQ86:BT86"/>
    <mergeCell ref="BU87:BX87"/>
    <mergeCell ref="BY87:CB87"/>
    <mergeCell ref="CH87:CK87"/>
    <mergeCell ref="CL87:CO87"/>
    <mergeCell ref="CP87:CS87"/>
    <mergeCell ref="R87:U87"/>
    <mergeCell ref="V87:Y87"/>
    <mergeCell ref="Z87:AC87"/>
    <mergeCell ref="AI87:AL87"/>
    <mergeCell ref="AM87:AP87"/>
    <mergeCell ref="AQ87:AT87"/>
    <mergeCell ref="BQ87:BT87"/>
    <mergeCell ref="BU84:BX84"/>
    <mergeCell ref="BY84:CB84"/>
    <mergeCell ref="CH84:CK84"/>
    <mergeCell ref="CL84:CO84"/>
    <mergeCell ref="CP84:CS84"/>
    <mergeCell ref="R84:U84"/>
    <mergeCell ref="V84:Y84"/>
    <mergeCell ref="Z84:AC84"/>
    <mergeCell ref="AI84:AL84"/>
    <mergeCell ref="AM84:AP84"/>
    <mergeCell ref="AQ84:AT84"/>
    <mergeCell ref="BQ84:BT84"/>
    <mergeCell ref="BU85:BX85"/>
    <mergeCell ref="BY85:CB85"/>
    <mergeCell ref="CH85:CK85"/>
    <mergeCell ref="CL85:CO85"/>
    <mergeCell ref="CP85:CS85"/>
    <mergeCell ref="R85:U85"/>
    <mergeCell ref="V85:Y85"/>
    <mergeCell ref="Z85:AC85"/>
    <mergeCell ref="AI85:AL85"/>
    <mergeCell ref="AM85:AP85"/>
    <mergeCell ref="AQ85:AT85"/>
    <mergeCell ref="BQ85:BT85"/>
    <mergeCell ref="BU82:BX82"/>
    <mergeCell ref="BY82:CB82"/>
    <mergeCell ref="CH82:CK82"/>
    <mergeCell ref="CL82:CO82"/>
    <mergeCell ref="CP82:CS82"/>
    <mergeCell ref="R82:U82"/>
    <mergeCell ref="V82:Y82"/>
    <mergeCell ref="Z82:AC82"/>
    <mergeCell ref="AI82:AL82"/>
    <mergeCell ref="AM82:AP82"/>
    <mergeCell ref="AQ82:AT82"/>
    <mergeCell ref="BQ82:BT82"/>
    <mergeCell ref="BU83:BX83"/>
    <mergeCell ref="BY83:CB83"/>
    <mergeCell ref="CH83:CK83"/>
    <mergeCell ref="CL83:CO83"/>
    <mergeCell ref="CP83:CS83"/>
    <mergeCell ref="R83:U83"/>
    <mergeCell ref="V83:Y83"/>
    <mergeCell ref="Z83:AC83"/>
    <mergeCell ref="AI83:AL83"/>
    <mergeCell ref="AM83:AP83"/>
    <mergeCell ref="AQ83:AT83"/>
    <mergeCell ref="BQ83:BT83"/>
    <mergeCell ref="BU80:BX80"/>
    <mergeCell ref="BY80:CB80"/>
    <mergeCell ref="CH80:CK80"/>
    <mergeCell ref="CL80:CO80"/>
    <mergeCell ref="CP80:CS80"/>
    <mergeCell ref="R80:U80"/>
    <mergeCell ref="V80:Y80"/>
    <mergeCell ref="Z80:AC80"/>
    <mergeCell ref="AI80:AL80"/>
    <mergeCell ref="AM80:AP80"/>
    <mergeCell ref="AQ80:AT80"/>
    <mergeCell ref="BQ80:BT80"/>
    <mergeCell ref="BU81:BX81"/>
    <mergeCell ref="BY81:CB81"/>
    <mergeCell ref="CH81:CK81"/>
    <mergeCell ref="CL81:CO81"/>
    <mergeCell ref="CP81:CS81"/>
    <mergeCell ref="R81:U81"/>
    <mergeCell ref="V81:Y81"/>
    <mergeCell ref="Z81:AC81"/>
    <mergeCell ref="AI81:AL81"/>
    <mergeCell ref="AM81:AP81"/>
    <mergeCell ref="AQ81:AT81"/>
    <mergeCell ref="BQ81:BT81"/>
    <mergeCell ref="BU78:BX78"/>
    <mergeCell ref="BY78:CB78"/>
    <mergeCell ref="CH78:CK78"/>
    <mergeCell ref="CL78:CO78"/>
    <mergeCell ref="CP78:CS78"/>
    <mergeCell ref="R78:U78"/>
    <mergeCell ref="V78:Y78"/>
    <mergeCell ref="Z78:AC78"/>
    <mergeCell ref="AI78:AL78"/>
    <mergeCell ref="AM78:AP78"/>
    <mergeCell ref="AQ78:AT78"/>
    <mergeCell ref="BQ78:BT78"/>
    <mergeCell ref="BU79:BX79"/>
    <mergeCell ref="BY79:CB79"/>
    <mergeCell ref="CH79:CK79"/>
    <mergeCell ref="CL79:CO79"/>
    <mergeCell ref="CP79:CS79"/>
    <mergeCell ref="R79:U79"/>
    <mergeCell ref="V79:Y79"/>
    <mergeCell ref="Z79:AC79"/>
    <mergeCell ref="AI79:AL79"/>
    <mergeCell ref="AM79:AP79"/>
    <mergeCell ref="AQ79:AT79"/>
    <mergeCell ref="BQ79:BT79"/>
    <mergeCell ref="CH76:CK76"/>
    <mergeCell ref="CL76:CO76"/>
    <mergeCell ref="CP76:CS76"/>
    <mergeCell ref="R76:U76"/>
    <mergeCell ref="V76:Y76"/>
    <mergeCell ref="Z76:AC76"/>
    <mergeCell ref="AI76:AL76"/>
    <mergeCell ref="AM76:AP76"/>
    <mergeCell ref="AQ76:AT76"/>
    <mergeCell ref="BQ76:BT76"/>
    <mergeCell ref="BU77:BX77"/>
    <mergeCell ref="BY77:CB77"/>
    <mergeCell ref="CH77:CK77"/>
    <mergeCell ref="CL77:CO77"/>
    <mergeCell ref="CP77:CS77"/>
    <mergeCell ref="R77:U77"/>
    <mergeCell ref="V77:Y77"/>
    <mergeCell ref="Z77:AC77"/>
    <mergeCell ref="AI77:AL77"/>
    <mergeCell ref="AM77:AP77"/>
    <mergeCell ref="AQ77:AT77"/>
    <mergeCell ref="BQ77:BT77"/>
    <mergeCell ref="R73:U73"/>
    <mergeCell ref="V73:Y73"/>
    <mergeCell ref="Z73:AC73"/>
    <mergeCell ref="AI73:AL73"/>
    <mergeCell ref="AM73:AP73"/>
    <mergeCell ref="AQ73:AT73"/>
    <mergeCell ref="BQ73:BT73"/>
    <mergeCell ref="R74:U74"/>
    <mergeCell ref="V74:Y74"/>
    <mergeCell ref="Z74:AC74"/>
    <mergeCell ref="AI74:AL74"/>
    <mergeCell ref="AM74:AP74"/>
    <mergeCell ref="AQ74:AT74"/>
    <mergeCell ref="BQ74:BT74"/>
    <mergeCell ref="BU75:BX75"/>
    <mergeCell ref="BY75:CB75"/>
    <mergeCell ref="CH75:CK75"/>
    <mergeCell ref="R75:U75"/>
    <mergeCell ref="V75:Y75"/>
    <mergeCell ref="Z75:AC75"/>
    <mergeCell ref="AI75:AL75"/>
    <mergeCell ref="AM75:AP75"/>
    <mergeCell ref="AQ75:AT75"/>
    <mergeCell ref="BQ75:BT75"/>
    <mergeCell ref="AM70:AP70"/>
    <mergeCell ref="AQ70:AT70"/>
    <mergeCell ref="BQ70:BT70"/>
    <mergeCell ref="BU71:BX71"/>
    <mergeCell ref="BY71:CB71"/>
    <mergeCell ref="CH71:CK71"/>
    <mergeCell ref="CL71:CO71"/>
    <mergeCell ref="CP71:CS71"/>
    <mergeCell ref="R71:U71"/>
    <mergeCell ref="V71:Y71"/>
    <mergeCell ref="Z71:AC71"/>
    <mergeCell ref="AI71:AL71"/>
    <mergeCell ref="AM71:AP71"/>
    <mergeCell ref="AQ71:AT71"/>
    <mergeCell ref="BQ71:BT71"/>
    <mergeCell ref="R72:U72"/>
    <mergeCell ref="V72:Y72"/>
    <mergeCell ref="Z72:AC72"/>
    <mergeCell ref="AI72:AL72"/>
    <mergeCell ref="AM72:AP72"/>
    <mergeCell ref="AQ72:AT72"/>
    <mergeCell ref="BQ72:BT72"/>
    <mergeCell ref="DP93:DS93"/>
    <mergeCell ref="DT93:DW93"/>
    <mergeCell ref="DX93:EA93"/>
    <mergeCell ref="BU68:BX68"/>
    <mergeCell ref="BY68:CB68"/>
    <mergeCell ref="CH68:CK68"/>
    <mergeCell ref="CL68:CO68"/>
    <mergeCell ref="CP68:CS68"/>
    <mergeCell ref="BU69:BX69"/>
    <mergeCell ref="BY69:CB69"/>
    <mergeCell ref="CH69:CK69"/>
    <mergeCell ref="CL69:CO69"/>
    <mergeCell ref="CP69:CS69"/>
    <mergeCell ref="BU72:BX72"/>
    <mergeCell ref="BY72:CB72"/>
    <mergeCell ref="CH72:CK72"/>
    <mergeCell ref="CL72:CO72"/>
    <mergeCell ref="CP72:CS72"/>
    <mergeCell ref="BU74:BX74"/>
    <mergeCell ref="BY74:CB74"/>
    <mergeCell ref="CH74:CK74"/>
    <mergeCell ref="CL74:CO74"/>
    <mergeCell ref="CP74:CS74"/>
    <mergeCell ref="BU73:BX73"/>
    <mergeCell ref="BY73:CB73"/>
    <mergeCell ref="CH73:CK73"/>
    <mergeCell ref="CL73:CO73"/>
    <mergeCell ref="CP73:CS73"/>
    <mergeCell ref="CL75:CO75"/>
    <mergeCell ref="CP75:CS75"/>
    <mergeCell ref="BU76:BX76"/>
    <mergeCell ref="BY76:CB76"/>
    <mergeCell ref="DT47:DW47"/>
    <mergeCell ref="DX47:EA47"/>
    <mergeCell ref="DT50:DW50"/>
    <mergeCell ref="DX50:EA50"/>
    <mergeCell ref="DP48:DS48"/>
    <mergeCell ref="DT48:DW48"/>
    <mergeCell ref="DX48:EA48"/>
    <mergeCell ref="DP49:DS49"/>
    <mergeCell ref="DT49:DW49"/>
    <mergeCell ref="DX49:EA49"/>
    <mergeCell ref="DP50:DS50"/>
    <mergeCell ref="DT53:DW53"/>
    <mergeCell ref="DX53:EA53"/>
    <mergeCell ref="DP51:DS51"/>
    <mergeCell ref="DT51:DW51"/>
    <mergeCell ref="DX51:EA51"/>
    <mergeCell ref="DP52:DS52"/>
    <mergeCell ref="DT52:DW52"/>
    <mergeCell ref="DX52:EA52"/>
    <mergeCell ref="DP53:DS53"/>
    <mergeCell ref="DP89:DS89"/>
    <mergeCell ref="DT92:DW92"/>
    <mergeCell ref="DX92:EA92"/>
    <mergeCell ref="DP90:DS90"/>
    <mergeCell ref="DT90:DW90"/>
    <mergeCell ref="DX90:EA90"/>
    <mergeCell ref="DP91:DS91"/>
    <mergeCell ref="DT91:DW91"/>
    <mergeCell ref="DX91:EA91"/>
    <mergeCell ref="DP92:DS92"/>
    <mergeCell ref="DT83:DW83"/>
    <mergeCell ref="DX83:EA83"/>
    <mergeCell ref="DP81:DS81"/>
    <mergeCell ref="DT81:DW81"/>
    <mergeCell ref="DX81:EA81"/>
    <mergeCell ref="DP82:DS82"/>
    <mergeCell ref="DT82:DW82"/>
    <mergeCell ref="DX82:EA82"/>
    <mergeCell ref="DP83:DS83"/>
    <mergeCell ref="DT86:DW86"/>
    <mergeCell ref="DX86:EA86"/>
    <mergeCell ref="DP84:DS84"/>
    <mergeCell ref="DT84:DW84"/>
    <mergeCell ref="DX84:EA84"/>
    <mergeCell ref="DP85:DS85"/>
    <mergeCell ref="DT85:DW85"/>
    <mergeCell ref="DX85:EA85"/>
    <mergeCell ref="DP86:DS86"/>
    <mergeCell ref="DX88:EA88"/>
    <mergeCell ref="DT80:DW80"/>
    <mergeCell ref="DX80:EA80"/>
    <mergeCell ref="DP78:DS78"/>
    <mergeCell ref="DT78:DW78"/>
    <mergeCell ref="DX78:EA78"/>
    <mergeCell ref="DP79:DS79"/>
    <mergeCell ref="DT79:DW79"/>
    <mergeCell ref="DX79:EA79"/>
    <mergeCell ref="DP80:DS80"/>
    <mergeCell ref="R68:U68"/>
    <mergeCell ref="V68:Y68"/>
    <mergeCell ref="Z68:AC68"/>
    <mergeCell ref="AI68:AL68"/>
    <mergeCell ref="AM68:AP68"/>
    <mergeCell ref="AQ68:AT68"/>
    <mergeCell ref="BQ68:BT68"/>
    <mergeCell ref="R69:U69"/>
    <mergeCell ref="V69:Y69"/>
    <mergeCell ref="Z69:AC69"/>
    <mergeCell ref="AI69:AL69"/>
    <mergeCell ref="AM69:AP69"/>
    <mergeCell ref="AQ69:AT69"/>
    <mergeCell ref="BQ69:BT69"/>
    <mergeCell ref="BU70:BX70"/>
    <mergeCell ref="BY70:CB70"/>
    <mergeCell ref="CH70:CK70"/>
    <mergeCell ref="CL70:CO70"/>
    <mergeCell ref="CP70:CS70"/>
    <mergeCell ref="R70:U70"/>
    <mergeCell ref="V70:Y70"/>
    <mergeCell ref="Z70:AC70"/>
    <mergeCell ref="AI70:AL70"/>
    <mergeCell ref="CH66:CK66"/>
    <mergeCell ref="CL66:CO66"/>
    <mergeCell ref="CP66:CS66"/>
    <mergeCell ref="R66:U66"/>
    <mergeCell ref="V66:Y66"/>
    <mergeCell ref="Z66:AC66"/>
    <mergeCell ref="AI66:AL66"/>
    <mergeCell ref="AM66:AP66"/>
    <mergeCell ref="AQ66:AT66"/>
    <mergeCell ref="BQ66:BT66"/>
    <mergeCell ref="BU67:BX67"/>
    <mergeCell ref="BY67:CB67"/>
    <mergeCell ref="CH67:CK67"/>
    <mergeCell ref="CL67:CO67"/>
    <mergeCell ref="CP67:CS67"/>
    <mergeCell ref="R67:U67"/>
    <mergeCell ref="V67:Y67"/>
    <mergeCell ref="Z67:AC67"/>
    <mergeCell ref="AI67:AL67"/>
    <mergeCell ref="AM67:AP67"/>
    <mergeCell ref="AQ67:AT67"/>
    <mergeCell ref="BQ67:BT67"/>
    <mergeCell ref="BU63:BX63"/>
    <mergeCell ref="BY63:CB63"/>
    <mergeCell ref="CH63:CK63"/>
    <mergeCell ref="CL63:CO63"/>
    <mergeCell ref="CP63:CS63"/>
    <mergeCell ref="R63:U63"/>
    <mergeCell ref="V63:Y63"/>
    <mergeCell ref="Z63:AC63"/>
    <mergeCell ref="AI63:AL63"/>
    <mergeCell ref="AM63:AP63"/>
    <mergeCell ref="AQ63:AT63"/>
    <mergeCell ref="BQ63:BT63"/>
    <mergeCell ref="BU64:BX64"/>
    <mergeCell ref="BY64:CB64"/>
    <mergeCell ref="CH64:CK64"/>
    <mergeCell ref="CL64:CO64"/>
    <mergeCell ref="CP64:CS64"/>
    <mergeCell ref="R64:U64"/>
    <mergeCell ref="V64:Y64"/>
    <mergeCell ref="Z64:AC64"/>
    <mergeCell ref="AI64:AL64"/>
    <mergeCell ref="AM64:AP64"/>
    <mergeCell ref="AQ64:AT64"/>
    <mergeCell ref="BQ64:BT64"/>
    <mergeCell ref="BU61:BX61"/>
    <mergeCell ref="BY61:CB61"/>
    <mergeCell ref="CH61:CK61"/>
    <mergeCell ref="CL61:CO61"/>
    <mergeCell ref="CP61:CS61"/>
    <mergeCell ref="R61:U61"/>
    <mergeCell ref="V61:Y61"/>
    <mergeCell ref="Z61:AC61"/>
    <mergeCell ref="AI61:AL61"/>
    <mergeCell ref="AM61:AP61"/>
    <mergeCell ref="AQ61:AT61"/>
    <mergeCell ref="BQ61:BT61"/>
    <mergeCell ref="BU62:BX62"/>
    <mergeCell ref="BY62:CB62"/>
    <mergeCell ref="CH62:CK62"/>
    <mergeCell ref="CL62:CO62"/>
    <mergeCell ref="CP62:CS62"/>
    <mergeCell ref="R62:U62"/>
    <mergeCell ref="V62:Y62"/>
    <mergeCell ref="Z62:AC62"/>
    <mergeCell ref="AI62:AL62"/>
    <mergeCell ref="AM62:AP62"/>
    <mergeCell ref="AQ62:AT62"/>
    <mergeCell ref="BQ62:BT62"/>
    <mergeCell ref="BU59:BX59"/>
    <mergeCell ref="BY59:CB59"/>
    <mergeCell ref="CH59:CK59"/>
    <mergeCell ref="CL59:CO59"/>
    <mergeCell ref="CP59:CS59"/>
    <mergeCell ref="R59:U59"/>
    <mergeCell ref="V59:Y59"/>
    <mergeCell ref="Z59:AC59"/>
    <mergeCell ref="AI59:AL59"/>
    <mergeCell ref="AM59:AP59"/>
    <mergeCell ref="AQ59:AT59"/>
    <mergeCell ref="BQ59:BT59"/>
    <mergeCell ref="BU60:BX60"/>
    <mergeCell ref="BY60:CB60"/>
    <mergeCell ref="CH60:CK60"/>
    <mergeCell ref="CL60:CO60"/>
    <mergeCell ref="CP60:CS60"/>
    <mergeCell ref="R60:U60"/>
    <mergeCell ref="V60:Y60"/>
    <mergeCell ref="Z60:AC60"/>
    <mergeCell ref="AI60:AL60"/>
    <mergeCell ref="AM60:AP60"/>
    <mergeCell ref="AQ60:AT60"/>
    <mergeCell ref="BQ60:BT60"/>
    <mergeCell ref="BU57:BX57"/>
    <mergeCell ref="BY57:CB57"/>
    <mergeCell ref="CH57:CK57"/>
    <mergeCell ref="CL57:CO57"/>
    <mergeCell ref="CP57:CS57"/>
    <mergeCell ref="R57:U57"/>
    <mergeCell ref="V57:Y57"/>
    <mergeCell ref="Z57:AC57"/>
    <mergeCell ref="AI57:AL57"/>
    <mergeCell ref="AM57:AP57"/>
    <mergeCell ref="AQ57:AT57"/>
    <mergeCell ref="BQ57:BT57"/>
    <mergeCell ref="BU58:BX58"/>
    <mergeCell ref="BY58:CB58"/>
    <mergeCell ref="CH58:CK58"/>
    <mergeCell ref="CL58:CO58"/>
    <mergeCell ref="CP58:CS58"/>
    <mergeCell ref="R58:U58"/>
    <mergeCell ref="V58:Y58"/>
    <mergeCell ref="Z58:AC58"/>
    <mergeCell ref="AI58:AL58"/>
    <mergeCell ref="AM58:AP58"/>
    <mergeCell ref="AQ58:AT58"/>
    <mergeCell ref="BQ58:BT58"/>
    <mergeCell ref="BU55:BX55"/>
    <mergeCell ref="BY55:CB55"/>
    <mergeCell ref="CH55:CK55"/>
    <mergeCell ref="CL55:CO55"/>
    <mergeCell ref="CP55:CS55"/>
    <mergeCell ref="R55:U55"/>
    <mergeCell ref="V55:Y55"/>
    <mergeCell ref="Z55:AC55"/>
    <mergeCell ref="AI55:AL55"/>
    <mergeCell ref="AM55:AP55"/>
    <mergeCell ref="AQ55:AT55"/>
    <mergeCell ref="BQ55:BT55"/>
    <mergeCell ref="BU56:BX56"/>
    <mergeCell ref="BY56:CB56"/>
    <mergeCell ref="CH56:CK56"/>
    <mergeCell ref="CL56:CO56"/>
    <mergeCell ref="CP56:CS56"/>
    <mergeCell ref="R56:U56"/>
    <mergeCell ref="V56:Y56"/>
    <mergeCell ref="Z56:AC56"/>
    <mergeCell ref="AI56:AL56"/>
    <mergeCell ref="AM56:AP56"/>
    <mergeCell ref="AQ56:AT56"/>
    <mergeCell ref="BQ56:BT56"/>
    <mergeCell ref="BU53:BX53"/>
    <mergeCell ref="BY53:CB53"/>
    <mergeCell ref="CH53:CK53"/>
    <mergeCell ref="CL53:CO53"/>
    <mergeCell ref="CP53:CS53"/>
    <mergeCell ref="R53:U53"/>
    <mergeCell ref="V53:Y53"/>
    <mergeCell ref="Z53:AC53"/>
    <mergeCell ref="AI53:AL53"/>
    <mergeCell ref="AM53:AP53"/>
    <mergeCell ref="AQ53:AT53"/>
    <mergeCell ref="BQ53:BT53"/>
    <mergeCell ref="BU54:BX54"/>
    <mergeCell ref="BY54:CB54"/>
    <mergeCell ref="CH54:CK54"/>
    <mergeCell ref="CL54:CO54"/>
    <mergeCell ref="CP54:CS54"/>
    <mergeCell ref="R54:U54"/>
    <mergeCell ref="V54:Y54"/>
    <mergeCell ref="Z54:AC54"/>
    <mergeCell ref="AI54:AL54"/>
    <mergeCell ref="AM54:AP54"/>
    <mergeCell ref="AQ54:AT54"/>
    <mergeCell ref="BQ54:BT54"/>
    <mergeCell ref="BU51:BX51"/>
    <mergeCell ref="BY51:CB51"/>
    <mergeCell ref="CH51:CK51"/>
    <mergeCell ref="CL51:CO51"/>
    <mergeCell ref="CP51:CS51"/>
    <mergeCell ref="R51:U51"/>
    <mergeCell ref="V51:Y51"/>
    <mergeCell ref="Z51:AC51"/>
    <mergeCell ref="AI51:AL51"/>
    <mergeCell ref="AM51:AP51"/>
    <mergeCell ref="AQ51:AT51"/>
    <mergeCell ref="BQ51:BT51"/>
    <mergeCell ref="BU52:BX52"/>
    <mergeCell ref="BY52:CB52"/>
    <mergeCell ref="CH52:CK52"/>
    <mergeCell ref="CL52:CO52"/>
    <mergeCell ref="CP52:CS52"/>
    <mergeCell ref="R52:U52"/>
    <mergeCell ref="V52:Y52"/>
    <mergeCell ref="Z52:AC52"/>
    <mergeCell ref="AI52:AL52"/>
    <mergeCell ref="AM52:AP52"/>
    <mergeCell ref="AQ52:AT52"/>
    <mergeCell ref="BQ52:BT52"/>
    <mergeCell ref="BU49:BX49"/>
    <mergeCell ref="BY49:CB49"/>
    <mergeCell ref="CH49:CK49"/>
    <mergeCell ref="CL49:CO49"/>
    <mergeCell ref="CP49:CS49"/>
    <mergeCell ref="R49:U49"/>
    <mergeCell ref="V49:Y49"/>
    <mergeCell ref="Z49:AC49"/>
    <mergeCell ref="AI49:AL49"/>
    <mergeCell ref="AM49:AP49"/>
    <mergeCell ref="AQ49:AT49"/>
    <mergeCell ref="BQ49:BT49"/>
    <mergeCell ref="BU50:BX50"/>
    <mergeCell ref="BY50:CB50"/>
    <mergeCell ref="CH50:CK50"/>
    <mergeCell ref="CL50:CO50"/>
    <mergeCell ref="CP50:CS50"/>
    <mergeCell ref="R50:U50"/>
    <mergeCell ref="V50:Y50"/>
    <mergeCell ref="Z50:AC50"/>
    <mergeCell ref="AI50:AL50"/>
    <mergeCell ref="AM50:AP50"/>
    <mergeCell ref="AQ50:AT50"/>
    <mergeCell ref="BQ50:BT50"/>
    <mergeCell ref="BU47:BX47"/>
    <mergeCell ref="BY47:CB47"/>
    <mergeCell ref="CH47:CK47"/>
    <mergeCell ref="CL47:CO47"/>
    <mergeCell ref="CP47:CS47"/>
    <mergeCell ref="R47:U47"/>
    <mergeCell ref="V47:Y47"/>
    <mergeCell ref="Z47:AC47"/>
    <mergeCell ref="AI47:AL47"/>
    <mergeCell ref="AM47:AP47"/>
    <mergeCell ref="AQ47:AT47"/>
    <mergeCell ref="BQ47:BT47"/>
    <mergeCell ref="BU48:BX48"/>
    <mergeCell ref="BY48:CB48"/>
    <mergeCell ref="CH48:CK48"/>
    <mergeCell ref="CL48:CO48"/>
    <mergeCell ref="CP48:CS48"/>
    <mergeCell ref="R48:U48"/>
    <mergeCell ref="V48:Y48"/>
    <mergeCell ref="Z48:AC48"/>
    <mergeCell ref="AI48:AL48"/>
    <mergeCell ref="AM48:AP48"/>
    <mergeCell ref="AQ48:AT48"/>
    <mergeCell ref="BQ48:BT48"/>
    <mergeCell ref="BU45:BX45"/>
    <mergeCell ref="BY45:CB45"/>
    <mergeCell ref="CH45:CK45"/>
    <mergeCell ref="CL45:CO45"/>
    <mergeCell ref="CP45:CS45"/>
    <mergeCell ref="R45:U45"/>
    <mergeCell ref="V45:Y45"/>
    <mergeCell ref="Z45:AC45"/>
    <mergeCell ref="AI45:AL45"/>
    <mergeCell ref="AM45:AP45"/>
    <mergeCell ref="AQ45:AT45"/>
    <mergeCell ref="BQ45:BT45"/>
    <mergeCell ref="BU46:BX46"/>
    <mergeCell ref="BY46:CB46"/>
    <mergeCell ref="CH46:CK46"/>
    <mergeCell ref="CL46:CO46"/>
    <mergeCell ref="CP46:CS46"/>
    <mergeCell ref="R46:U46"/>
    <mergeCell ref="V46:Y46"/>
    <mergeCell ref="Z46:AC46"/>
    <mergeCell ref="AI46:AL46"/>
    <mergeCell ref="AM46:AP46"/>
    <mergeCell ref="AQ46:AT46"/>
    <mergeCell ref="BQ46:BT46"/>
    <mergeCell ref="BU43:BX43"/>
    <mergeCell ref="BY43:CB43"/>
    <mergeCell ref="CH43:CK43"/>
    <mergeCell ref="CL43:CO43"/>
    <mergeCell ref="CP43:CS43"/>
    <mergeCell ref="R43:U43"/>
    <mergeCell ref="V43:Y43"/>
    <mergeCell ref="Z43:AC43"/>
    <mergeCell ref="AI43:AL43"/>
    <mergeCell ref="AM43:AP43"/>
    <mergeCell ref="AQ43:AT43"/>
    <mergeCell ref="BQ43:BT43"/>
    <mergeCell ref="BU44:BX44"/>
    <mergeCell ref="BY44:CB44"/>
    <mergeCell ref="CH44:CK44"/>
    <mergeCell ref="CL44:CO44"/>
    <mergeCell ref="CP44:CS44"/>
    <mergeCell ref="R44:U44"/>
    <mergeCell ref="V44:Y44"/>
    <mergeCell ref="Z44:AC44"/>
    <mergeCell ref="AI44:AL44"/>
    <mergeCell ref="AM44:AP44"/>
    <mergeCell ref="AQ44:AT44"/>
    <mergeCell ref="BQ44:BT44"/>
    <mergeCell ref="BU41:BX41"/>
    <mergeCell ref="BY41:CB41"/>
    <mergeCell ref="CH41:CK41"/>
    <mergeCell ref="CL41:CO41"/>
    <mergeCell ref="CP41:CS41"/>
    <mergeCell ref="R41:U41"/>
    <mergeCell ref="V41:Y41"/>
    <mergeCell ref="Z41:AC41"/>
    <mergeCell ref="AI41:AL41"/>
    <mergeCell ref="AM41:AP41"/>
    <mergeCell ref="AQ41:AT41"/>
    <mergeCell ref="BQ41:BT41"/>
    <mergeCell ref="BU42:BX42"/>
    <mergeCell ref="BY42:CB42"/>
    <mergeCell ref="CH42:CK42"/>
    <mergeCell ref="CL42:CO42"/>
    <mergeCell ref="CP42:CS42"/>
    <mergeCell ref="R42:U42"/>
    <mergeCell ref="V42:Y42"/>
    <mergeCell ref="Z42:AC42"/>
    <mergeCell ref="AI42:AL42"/>
    <mergeCell ref="AM42:AP42"/>
    <mergeCell ref="AQ42:AT42"/>
    <mergeCell ref="BQ42:BT42"/>
    <mergeCell ref="BU39:BX39"/>
    <mergeCell ref="BY39:CB39"/>
    <mergeCell ref="CH39:CK39"/>
    <mergeCell ref="CL39:CO39"/>
    <mergeCell ref="CP39:CS39"/>
    <mergeCell ref="R39:U39"/>
    <mergeCell ref="V39:Y39"/>
    <mergeCell ref="Z39:AC39"/>
    <mergeCell ref="AI39:AL39"/>
    <mergeCell ref="AM39:AP39"/>
    <mergeCell ref="AQ39:AT39"/>
    <mergeCell ref="BQ39:BT39"/>
    <mergeCell ref="BU40:BX40"/>
    <mergeCell ref="BY40:CB40"/>
    <mergeCell ref="CH40:CK40"/>
    <mergeCell ref="CL40:CO40"/>
    <mergeCell ref="CP40:CS40"/>
    <mergeCell ref="R40:U40"/>
    <mergeCell ref="V40:Y40"/>
    <mergeCell ref="Z40:AC40"/>
    <mergeCell ref="AI40:AL40"/>
    <mergeCell ref="AM40:AP40"/>
    <mergeCell ref="AQ40:AT40"/>
    <mergeCell ref="BQ40:BT40"/>
    <mergeCell ref="BU37:BX37"/>
    <mergeCell ref="BY37:CB37"/>
    <mergeCell ref="CH37:CK37"/>
    <mergeCell ref="CL37:CO37"/>
    <mergeCell ref="CP37:CS37"/>
    <mergeCell ref="R37:U37"/>
    <mergeCell ref="V37:Y37"/>
    <mergeCell ref="Z37:AC37"/>
    <mergeCell ref="AI37:AL37"/>
    <mergeCell ref="AM37:AP37"/>
    <mergeCell ref="AQ37:AT37"/>
    <mergeCell ref="BQ37:BT37"/>
    <mergeCell ref="BU38:BX38"/>
    <mergeCell ref="BY38:CB38"/>
    <mergeCell ref="CH38:CK38"/>
    <mergeCell ref="CL38:CO38"/>
    <mergeCell ref="CP38:CS38"/>
    <mergeCell ref="R38:U38"/>
    <mergeCell ref="V38:Y38"/>
    <mergeCell ref="Z38:AC38"/>
    <mergeCell ref="AI38:AL38"/>
    <mergeCell ref="AM38:AP38"/>
    <mergeCell ref="AQ38:AT38"/>
    <mergeCell ref="BQ38:BT38"/>
    <mergeCell ref="BU35:BX35"/>
    <mergeCell ref="BY35:CB35"/>
    <mergeCell ref="CH35:CK35"/>
    <mergeCell ref="CL35:CO35"/>
    <mergeCell ref="CP35:CS35"/>
    <mergeCell ref="R35:U35"/>
    <mergeCell ref="V35:Y35"/>
    <mergeCell ref="Z35:AC35"/>
    <mergeCell ref="AI35:AL35"/>
    <mergeCell ref="AM35:AP35"/>
    <mergeCell ref="AQ35:AT35"/>
    <mergeCell ref="BQ35:BT35"/>
    <mergeCell ref="BU36:BX36"/>
    <mergeCell ref="BY36:CB36"/>
    <mergeCell ref="CH36:CK36"/>
    <mergeCell ref="CL36:CO36"/>
    <mergeCell ref="CP36:CS36"/>
    <mergeCell ref="R36:U36"/>
    <mergeCell ref="V36:Y36"/>
    <mergeCell ref="Z36:AC36"/>
    <mergeCell ref="AI36:AL36"/>
    <mergeCell ref="AM36:AP36"/>
    <mergeCell ref="AQ36:AT36"/>
    <mergeCell ref="BQ36:BT36"/>
    <mergeCell ref="CP33:CS33"/>
    <mergeCell ref="R33:U33"/>
    <mergeCell ref="V33:Y33"/>
    <mergeCell ref="Z33:AC33"/>
    <mergeCell ref="AI33:AL33"/>
    <mergeCell ref="AM33:AP33"/>
    <mergeCell ref="AQ33:AT33"/>
    <mergeCell ref="BQ33:BT33"/>
    <mergeCell ref="BU34:BX34"/>
    <mergeCell ref="BY34:CB34"/>
    <mergeCell ref="CH34:CK34"/>
    <mergeCell ref="CL34:CO34"/>
    <mergeCell ref="CP34:CS34"/>
    <mergeCell ref="R34:U34"/>
    <mergeCell ref="V34:Y34"/>
    <mergeCell ref="Z34:AC34"/>
    <mergeCell ref="AI34:AL34"/>
    <mergeCell ref="AM34:AP34"/>
    <mergeCell ref="AQ34:AT34"/>
    <mergeCell ref="BQ34:BT34"/>
    <mergeCell ref="EG22:EV23"/>
    <mergeCell ref="CH7:CW21"/>
    <mergeCell ref="CH22:CW23"/>
    <mergeCell ref="A7:H8"/>
    <mergeCell ref="I7:P8"/>
    <mergeCell ref="AI7:AX21"/>
    <mergeCell ref="BQ7:CF21"/>
    <mergeCell ref="A22:P23"/>
    <mergeCell ref="BQ22:CF23"/>
    <mergeCell ref="R25:V25"/>
    <mergeCell ref="W25:Y25"/>
    <mergeCell ref="EL25:EN25"/>
    <mergeCell ref="EO25:ES25"/>
    <mergeCell ref="BU32:BX32"/>
    <mergeCell ref="BY32:CB32"/>
    <mergeCell ref="CH32:CK32"/>
    <mergeCell ref="CL32:CO32"/>
    <mergeCell ref="CP32:CS32"/>
    <mergeCell ref="R32:U32"/>
    <mergeCell ref="V32:Y32"/>
    <mergeCell ref="Z32:AC32"/>
    <mergeCell ref="AI32:AL32"/>
    <mergeCell ref="AM32:AP32"/>
    <mergeCell ref="AQ32:AT32"/>
    <mergeCell ref="BQ32:BT32"/>
    <mergeCell ref="CU25:CW25"/>
    <mergeCell ref="DP25:DT25"/>
    <mergeCell ref="DU25:DW25"/>
    <mergeCell ref="CH24:CL24"/>
    <mergeCell ref="CM24:CO24"/>
    <mergeCell ref="CP24:CT24"/>
    <mergeCell ref="CU24:CW24"/>
    <mergeCell ref="CY24:DN25"/>
    <mergeCell ref="DP24:DT24"/>
    <mergeCell ref="DU24:DW24"/>
    <mergeCell ref="AZ7:BG8"/>
    <mergeCell ref="R7:AG21"/>
    <mergeCell ref="R22:AG23"/>
    <mergeCell ref="AI22:AX23"/>
    <mergeCell ref="AZ22:BO23"/>
    <mergeCell ref="CY22:DN23"/>
    <mergeCell ref="DP22:EE23"/>
    <mergeCell ref="A9:H10"/>
    <mergeCell ref="I9:P10"/>
    <mergeCell ref="A14:H15"/>
    <mergeCell ref="I14:P15"/>
    <mergeCell ref="AZ14:BG15"/>
    <mergeCell ref="BH14:BO15"/>
    <mergeCell ref="A16:H17"/>
    <mergeCell ref="I16:P17"/>
    <mergeCell ref="AQ25:AU25"/>
    <mergeCell ref="AV25:AX25"/>
    <mergeCell ref="AQ24:AU24"/>
    <mergeCell ref="AV24:AX24"/>
    <mergeCell ref="DX24:EB24"/>
    <mergeCell ref="EC24:EE24"/>
    <mergeCell ref="DG11:DN13"/>
    <mergeCell ref="CY12:CZ12"/>
    <mergeCell ref="DA12:DC12"/>
    <mergeCell ref="DD12:DF12"/>
    <mergeCell ref="CY13:CZ13"/>
    <mergeCell ref="DA13:DC13"/>
    <mergeCell ref="DD13:DF13"/>
    <mergeCell ref="CY9:DF10"/>
    <mergeCell ref="DP5:EE6"/>
    <mergeCell ref="EG5:EV6"/>
    <mergeCell ref="A5:P6"/>
    <mergeCell ref="R5:AG6"/>
    <mergeCell ref="AI5:AX6"/>
    <mergeCell ref="AZ5:BO6"/>
    <mergeCell ref="BH7:BO8"/>
    <mergeCell ref="CY7:DF8"/>
    <mergeCell ref="DG7:DN8"/>
    <mergeCell ref="DP7:EE21"/>
    <mergeCell ref="EG7:EV21"/>
    <mergeCell ref="A18:H19"/>
    <mergeCell ref="I18:P19"/>
    <mergeCell ref="A20:H21"/>
    <mergeCell ref="I20:P21"/>
    <mergeCell ref="A1:P1"/>
    <mergeCell ref="D3:H3"/>
    <mergeCell ref="AZ16:BG17"/>
    <mergeCell ref="BH16:BO17"/>
    <mergeCell ref="AZ18:BG19"/>
    <mergeCell ref="BH18:BO19"/>
    <mergeCell ref="AZ20:BG21"/>
    <mergeCell ref="BH20:BO21"/>
    <mergeCell ref="CY18:DF19"/>
    <mergeCell ref="CY20:DF21"/>
    <mergeCell ref="CY14:DF15"/>
    <mergeCell ref="DG14:DN15"/>
    <mergeCell ref="CY16:DF17"/>
    <mergeCell ref="DG16:DN17"/>
    <mergeCell ref="DG18:DN19"/>
    <mergeCell ref="DG20:DN21"/>
    <mergeCell ref="CY11:DF11"/>
    <mergeCell ref="DT59:DW59"/>
    <mergeCell ref="DX59:EA59"/>
    <mergeCell ref="DP57:DS57"/>
    <mergeCell ref="DT57:DW57"/>
    <mergeCell ref="DX57:EA57"/>
    <mergeCell ref="DP58:DS58"/>
    <mergeCell ref="DT58:DW58"/>
    <mergeCell ref="DX58:EA58"/>
    <mergeCell ref="DP59:DS59"/>
    <mergeCell ref="EK60:EN60"/>
    <mergeCell ref="EO60:ER60"/>
    <mergeCell ref="EG58:EJ58"/>
    <mergeCell ref="EK58:EN58"/>
    <mergeCell ref="EO58:ER58"/>
    <mergeCell ref="EG59:EJ59"/>
    <mergeCell ref="EK59:EN59"/>
    <mergeCell ref="EO59:ER59"/>
    <mergeCell ref="EG60:EJ60"/>
    <mergeCell ref="DT56:DW56"/>
    <mergeCell ref="DX56:EA56"/>
    <mergeCell ref="DP54:DS54"/>
    <mergeCell ref="DT54:DW54"/>
    <mergeCell ref="DX54:EA54"/>
    <mergeCell ref="DP55:DS55"/>
    <mergeCell ref="DT55:DW55"/>
    <mergeCell ref="DX55:EA55"/>
    <mergeCell ref="DP56:DS56"/>
    <mergeCell ref="EK57:EN57"/>
    <mergeCell ref="EO57:ER57"/>
    <mergeCell ref="EG55:EJ55"/>
    <mergeCell ref="EK55:EN55"/>
    <mergeCell ref="EO55:ER55"/>
    <mergeCell ref="EG56:EJ56"/>
    <mergeCell ref="EK56:EN56"/>
    <mergeCell ref="EO56:ER56"/>
    <mergeCell ref="EG57:EJ57"/>
    <mergeCell ref="DP42:DS42"/>
    <mergeCell ref="DT42:DW42"/>
    <mergeCell ref="DX42:EA42"/>
    <mergeCell ref="EG42:EJ42"/>
    <mergeCell ref="EK42:EN42"/>
    <mergeCell ref="EO42:ER42"/>
    <mergeCell ref="DP43:DS43"/>
    <mergeCell ref="EO43:ER43"/>
    <mergeCell ref="EG48:EJ48"/>
    <mergeCell ref="EK48:EN48"/>
    <mergeCell ref="EO48:ER48"/>
    <mergeCell ref="EK40:EN40"/>
    <mergeCell ref="EO40:ER40"/>
    <mergeCell ref="EG38:EJ38"/>
    <mergeCell ref="EK38:EN38"/>
    <mergeCell ref="EO38:ER38"/>
    <mergeCell ref="EG39:EJ39"/>
    <mergeCell ref="EK39:EN39"/>
    <mergeCell ref="EO39:ER39"/>
    <mergeCell ref="EG40:EJ40"/>
    <mergeCell ref="DT43:DW43"/>
    <mergeCell ref="DX43:EA43"/>
    <mergeCell ref="DP44:DS44"/>
    <mergeCell ref="DT44:DW44"/>
    <mergeCell ref="DX44:EA44"/>
    <mergeCell ref="DT45:DW45"/>
    <mergeCell ref="DX45:EA45"/>
    <mergeCell ref="DP45:DS45"/>
    <mergeCell ref="DP46:DS46"/>
    <mergeCell ref="DT46:DW46"/>
    <mergeCell ref="DX46:EA46"/>
    <mergeCell ref="DP47:DS47"/>
    <mergeCell ref="DP35:DS35"/>
    <mergeCell ref="DT35:DW35"/>
    <mergeCell ref="DX35:EA35"/>
    <mergeCell ref="DP36:DS36"/>
    <mergeCell ref="DT36:DW36"/>
    <mergeCell ref="DX36:EA36"/>
    <mergeCell ref="DT40:DW40"/>
    <mergeCell ref="DX40:EA40"/>
    <mergeCell ref="DP41:DS41"/>
    <mergeCell ref="DT41:DW41"/>
    <mergeCell ref="DX41:EA41"/>
    <mergeCell ref="EG41:EJ41"/>
    <mergeCell ref="EK41:EN41"/>
    <mergeCell ref="EO41:ER41"/>
    <mergeCell ref="DP38:DS38"/>
    <mergeCell ref="DT38:DW38"/>
    <mergeCell ref="DX38:EA38"/>
    <mergeCell ref="DP39:DS39"/>
    <mergeCell ref="DT39:DW39"/>
    <mergeCell ref="DX39:EA39"/>
    <mergeCell ref="DP40:DS40"/>
    <mergeCell ref="DP30:EE31"/>
    <mergeCell ref="EG30:EV31"/>
    <mergeCell ref="DP32:DS32"/>
    <mergeCell ref="EO32:ER32"/>
    <mergeCell ref="EG32:EJ32"/>
    <mergeCell ref="EK32:EN32"/>
    <mergeCell ref="EG33:EJ33"/>
    <mergeCell ref="EK33:EN33"/>
    <mergeCell ref="EO33:ER33"/>
    <mergeCell ref="EK34:EN34"/>
    <mergeCell ref="EO34:ER34"/>
    <mergeCell ref="DP37:DS37"/>
    <mergeCell ref="DT37:DW37"/>
    <mergeCell ref="DX37:EA37"/>
    <mergeCell ref="EG37:EJ37"/>
    <mergeCell ref="EK37:EN37"/>
    <mergeCell ref="EO37:ER37"/>
    <mergeCell ref="EG34:EJ34"/>
    <mergeCell ref="EG35:EJ35"/>
    <mergeCell ref="EK35:EN35"/>
    <mergeCell ref="EO35:ER35"/>
    <mergeCell ref="EG36:EJ36"/>
    <mergeCell ref="EK36:EN36"/>
    <mergeCell ref="EO36:ER36"/>
    <mergeCell ref="DT32:DW32"/>
    <mergeCell ref="DX32:EA32"/>
    <mergeCell ref="DP33:DS33"/>
    <mergeCell ref="DT33:DW33"/>
    <mergeCell ref="DX33:EA33"/>
    <mergeCell ref="DT34:DW34"/>
    <mergeCell ref="DX34:EA34"/>
    <mergeCell ref="DP34:DS34"/>
    <mergeCell ref="EL24:EN24"/>
    <mergeCell ref="EO24:ES24"/>
    <mergeCell ref="ET24:EV24"/>
    <mergeCell ref="DX25:EB25"/>
    <mergeCell ref="EC25:EE25"/>
    <mergeCell ref="ET25:EV25"/>
    <mergeCell ref="EL26:EN27"/>
    <mergeCell ref="EO26:ES27"/>
    <mergeCell ref="ET26:EV27"/>
    <mergeCell ref="EG24:EK24"/>
    <mergeCell ref="EG25:EK25"/>
    <mergeCell ref="DP26:DT27"/>
    <mergeCell ref="DU26:DW27"/>
    <mergeCell ref="DX26:EB27"/>
    <mergeCell ref="EC26:EE27"/>
    <mergeCell ref="EG26:EK27"/>
    <mergeCell ref="EK54:EN54"/>
    <mergeCell ref="EO54:ER54"/>
    <mergeCell ref="EG52:EJ52"/>
    <mergeCell ref="EK52:EN52"/>
    <mergeCell ref="EO52:ER52"/>
    <mergeCell ref="EG53:EJ53"/>
    <mergeCell ref="EK53:EN53"/>
    <mergeCell ref="EO53:ER53"/>
    <mergeCell ref="EG54:EJ54"/>
    <mergeCell ref="EK50:EN50"/>
    <mergeCell ref="EO50:ER50"/>
    <mergeCell ref="EG51:EJ51"/>
    <mergeCell ref="DP28:DT29"/>
    <mergeCell ref="DU28:DW29"/>
    <mergeCell ref="EG28:EK29"/>
    <mergeCell ref="EL28:EN29"/>
    <mergeCell ref="EG67:EJ67"/>
    <mergeCell ref="EK67:EN67"/>
    <mergeCell ref="EO67:ER67"/>
    <mergeCell ref="EK63:EN63"/>
    <mergeCell ref="EO63:ER63"/>
    <mergeCell ref="EG61:EJ61"/>
    <mergeCell ref="EK61:EN61"/>
    <mergeCell ref="EO61:ER61"/>
    <mergeCell ref="EG62:EJ62"/>
    <mergeCell ref="EK62:EN62"/>
    <mergeCell ref="EO62:ER62"/>
    <mergeCell ref="EG63:EJ63"/>
    <mergeCell ref="EG43:EJ43"/>
    <mergeCell ref="EK43:EN43"/>
    <mergeCell ref="EG44:EJ44"/>
    <mergeCell ref="EK44:EN44"/>
    <mergeCell ref="EO44:ER44"/>
    <mergeCell ref="EK45:EN45"/>
    <mergeCell ref="EO45:ER45"/>
    <mergeCell ref="EG45:EJ45"/>
    <mergeCell ref="EG46:EJ46"/>
    <mergeCell ref="EK46:EN46"/>
    <mergeCell ref="EO46:ER46"/>
    <mergeCell ref="EG47:EJ47"/>
    <mergeCell ref="EK47:EN47"/>
    <mergeCell ref="EO47:ER47"/>
    <mergeCell ref="EK51:EN51"/>
    <mergeCell ref="EO51:ER51"/>
    <mergeCell ref="EG49:EJ49"/>
    <mergeCell ref="EK49:EN49"/>
    <mergeCell ref="EO49:ER49"/>
    <mergeCell ref="EG50:EJ50"/>
    <mergeCell ref="V315:Y315"/>
    <mergeCell ref="Z315:AC315"/>
    <mergeCell ref="AI315:AL315"/>
    <mergeCell ref="AM315:AP315"/>
    <mergeCell ref="R316:U316"/>
    <mergeCell ref="V316:Y316"/>
    <mergeCell ref="Z316:AC316"/>
    <mergeCell ref="AI316:AL316"/>
    <mergeCell ref="AM316:AP316"/>
    <mergeCell ref="EK66:EN66"/>
    <mergeCell ref="EO66:ER66"/>
    <mergeCell ref="EG64:EJ64"/>
    <mergeCell ref="EK64:EN64"/>
    <mergeCell ref="EO64:ER64"/>
    <mergeCell ref="EG65:EJ65"/>
    <mergeCell ref="EK65:EN65"/>
    <mergeCell ref="EO65:ER65"/>
    <mergeCell ref="EG66:EJ66"/>
    <mergeCell ref="BU65:BX65"/>
    <mergeCell ref="BY65:CB65"/>
    <mergeCell ref="CH65:CK65"/>
    <mergeCell ref="CL65:CO65"/>
    <mergeCell ref="CP65:CS65"/>
    <mergeCell ref="R65:U65"/>
    <mergeCell ref="V65:Y65"/>
    <mergeCell ref="Z65:AC65"/>
    <mergeCell ref="AI65:AL65"/>
    <mergeCell ref="AM65:AP65"/>
    <mergeCell ref="AQ65:AT65"/>
    <mergeCell ref="BQ65:BT65"/>
    <mergeCell ref="BU66:BX66"/>
    <mergeCell ref="BY66:CB66"/>
    <mergeCell ref="R313:U313"/>
    <mergeCell ref="V313:Y313"/>
    <mergeCell ref="Z313:AC313"/>
    <mergeCell ref="AI313:AL313"/>
    <mergeCell ref="AM313:AP313"/>
    <mergeCell ref="CL316:CO316"/>
    <mergeCell ref="CP316:CS316"/>
    <mergeCell ref="AQ316:AT316"/>
    <mergeCell ref="BQ316:BT316"/>
    <mergeCell ref="BU316:BX316"/>
    <mergeCell ref="BY316:CB316"/>
    <mergeCell ref="CH316:CK316"/>
    <mergeCell ref="CL314:CO314"/>
    <mergeCell ref="CP314:CS314"/>
    <mergeCell ref="AQ314:AT314"/>
    <mergeCell ref="BQ314:BT314"/>
    <mergeCell ref="BU314:BX314"/>
    <mergeCell ref="BY314:CB314"/>
    <mergeCell ref="CH314:CK314"/>
    <mergeCell ref="R314:U314"/>
    <mergeCell ref="V314:Y314"/>
    <mergeCell ref="Z314:AC314"/>
    <mergeCell ref="AI314:AL314"/>
    <mergeCell ref="AM314:AP314"/>
    <mergeCell ref="CL315:CO315"/>
    <mergeCell ref="CP315:CS315"/>
    <mergeCell ref="AQ315:AT315"/>
    <mergeCell ref="BQ315:BT315"/>
    <mergeCell ref="BU315:BX315"/>
    <mergeCell ref="BY315:CB315"/>
    <mergeCell ref="CH315:CK315"/>
    <mergeCell ref="R315:U315"/>
    <mergeCell ref="R311:U311"/>
    <mergeCell ref="V311:Y311"/>
    <mergeCell ref="Z311:AC311"/>
    <mergeCell ref="AI311:AL311"/>
    <mergeCell ref="AM311:AP311"/>
    <mergeCell ref="CL312:CO312"/>
    <mergeCell ref="CP312:CS312"/>
    <mergeCell ref="AQ312:AT312"/>
    <mergeCell ref="BQ312:BT312"/>
    <mergeCell ref="BU312:BX312"/>
    <mergeCell ref="BY312:CB312"/>
    <mergeCell ref="CH312:CK312"/>
    <mergeCell ref="R312:U312"/>
    <mergeCell ref="V312:Y312"/>
    <mergeCell ref="Z312:AC312"/>
    <mergeCell ref="AI312:AL312"/>
    <mergeCell ref="AM312:AP312"/>
    <mergeCell ref="CL313:CO313"/>
    <mergeCell ref="CP313:CS313"/>
    <mergeCell ref="AQ313:AT313"/>
    <mergeCell ref="BQ313:BT313"/>
    <mergeCell ref="BU313:BX313"/>
    <mergeCell ref="BY313:CB313"/>
    <mergeCell ref="CH313:CK313"/>
    <mergeCell ref="CL311:CO311"/>
    <mergeCell ref="CP311:CS311"/>
    <mergeCell ref="AQ311:AT311"/>
    <mergeCell ref="BQ311:BT311"/>
    <mergeCell ref="BU311:BX311"/>
    <mergeCell ref="BY311:CB311"/>
    <mergeCell ref="CH311:CK311"/>
    <mergeCell ref="CL310:CO310"/>
    <mergeCell ref="CP310:CS310"/>
    <mergeCell ref="AQ310:AT310"/>
    <mergeCell ref="BQ310:BT310"/>
    <mergeCell ref="BU310:BX310"/>
    <mergeCell ref="BY310:CB310"/>
    <mergeCell ref="CH310:CK310"/>
    <mergeCell ref="CL308:CO308"/>
    <mergeCell ref="CP308:CS308"/>
    <mergeCell ref="AQ308:AT308"/>
    <mergeCell ref="BQ308:BT308"/>
    <mergeCell ref="BU308:BX308"/>
    <mergeCell ref="BY308:CB308"/>
    <mergeCell ref="CH308:CK308"/>
    <mergeCell ref="R308:U308"/>
    <mergeCell ref="V308:Y308"/>
    <mergeCell ref="Z308:AC308"/>
    <mergeCell ref="AI308:AL308"/>
    <mergeCell ref="AM308:AP308"/>
    <mergeCell ref="CL309:CO309"/>
    <mergeCell ref="CP309:CS309"/>
    <mergeCell ref="AQ309:AT309"/>
    <mergeCell ref="BQ309:BT309"/>
    <mergeCell ref="BU309:BX309"/>
    <mergeCell ref="BY309:CB309"/>
    <mergeCell ref="CH309:CK309"/>
    <mergeCell ref="R309:U309"/>
    <mergeCell ref="V309:Y309"/>
    <mergeCell ref="Z309:AC309"/>
    <mergeCell ref="AI309:AL309"/>
    <mergeCell ref="AM309:AP309"/>
    <mergeCell ref="R310:U310"/>
    <mergeCell ref="R305:U305"/>
    <mergeCell ref="V305:Y305"/>
    <mergeCell ref="Z305:AC305"/>
    <mergeCell ref="AI305:AL305"/>
    <mergeCell ref="AM305:AP305"/>
    <mergeCell ref="BQ306:BT306"/>
    <mergeCell ref="BU306:BX306"/>
    <mergeCell ref="BY306:CB306"/>
    <mergeCell ref="CH306:CK306"/>
    <mergeCell ref="R306:U306"/>
    <mergeCell ref="V306:Y306"/>
    <mergeCell ref="Z306:AC306"/>
    <mergeCell ref="AI306:AL306"/>
    <mergeCell ref="AM306:AP306"/>
    <mergeCell ref="R307:U307"/>
    <mergeCell ref="V307:Y307"/>
    <mergeCell ref="Z307:AC307"/>
    <mergeCell ref="AI307:AL307"/>
    <mergeCell ref="AM307:AP307"/>
    <mergeCell ref="V310:Y310"/>
    <mergeCell ref="Z310:AC310"/>
    <mergeCell ref="AI310:AL310"/>
    <mergeCell ref="AM310:AP310"/>
    <mergeCell ref="CL307:CO307"/>
    <mergeCell ref="CP307:CS307"/>
    <mergeCell ref="AQ307:AT307"/>
    <mergeCell ref="BQ307:BT307"/>
    <mergeCell ref="BU307:BX307"/>
    <mergeCell ref="BY307:CB307"/>
    <mergeCell ref="CH307:CK307"/>
    <mergeCell ref="CL305:CO305"/>
    <mergeCell ref="CP305:CS305"/>
    <mergeCell ref="AQ305:AT305"/>
    <mergeCell ref="BQ305:BT305"/>
    <mergeCell ref="BU305:BX305"/>
    <mergeCell ref="BY305:CB305"/>
    <mergeCell ref="CH305:CK305"/>
    <mergeCell ref="CL304:CO304"/>
    <mergeCell ref="CP304:CS304"/>
    <mergeCell ref="AQ304:AT304"/>
    <mergeCell ref="BQ304:BT304"/>
    <mergeCell ref="BU304:BX304"/>
    <mergeCell ref="BY304:CB304"/>
    <mergeCell ref="CH304:CK304"/>
    <mergeCell ref="CL302:CO302"/>
    <mergeCell ref="CP302:CS302"/>
    <mergeCell ref="AQ302:AT302"/>
    <mergeCell ref="BQ302:BT302"/>
    <mergeCell ref="BU302:BX302"/>
    <mergeCell ref="BY302:CB302"/>
    <mergeCell ref="CH302:CK302"/>
    <mergeCell ref="R302:U302"/>
    <mergeCell ref="V302:Y302"/>
    <mergeCell ref="Z302:AC302"/>
    <mergeCell ref="AI302:AL302"/>
    <mergeCell ref="AM302:AP302"/>
    <mergeCell ref="CL303:CO303"/>
    <mergeCell ref="CP303:CS303"/>
    <mergeCell ref="AQ303:AT303"/>
    <mergeCell ref="BQ303:BT303"/>
    <mergeCell ref="BU303:BX303"/>
    <mergeCell ref="BY303:CB303"/>
    <mergeCell ref="CH303:CK303"/>
    <mergeCell ref="R303:U303"/>
    <mergeCell ref="V303:Y303"/>
    <mergeCell ref="Z303:AC303"/>
    <mergeCell ref="AI303:AL303"/>
    <mergeCell ref="AM303:AP303"/>
    <mergeCell ref="R304:U304"/>
    <mergeCell ref="BY299:CB299"/>
    <mergeCell ref="CH299:CK299"/>
    <mergeCell ref="R299:U299"/>
    <mergeCell ref="V299:Y299"/>
    <mergeCell ref="Z299:AC299"/>
    <mergeCell ref="AI299:AL299"/>
    <mergeCell ref="AM299:AP299"/>
    <mergeCell ref="R300:U300"/>
    <mergeCell ref="V300:Y300"/>
    <mergeCell ref="Z300:AC300"/>
    <mergeCell ref="AI300:AL300"/>
    <mergeCell ref="AM300:AP300"/>
    <mergeCell ref="R301:U301"/>
    <mergeCell ref="V301:Y301"/>
    <mergeCell ref="Z301:AC301"/>
    <mergeCell ref="AI301:AL301"/>
    <mergeCell ref="AM301:AP301"/>
    <mergeCell ref="V304:Y304"/>
    <mergeCell ref="Z304:AC304"/>
    <mergeCell ref="AI304:AL304"/>
    <mergeCell ref="AM304:AP304"/>
    <mergeCell ref="AI296:AL296"/>
    <mergeCell ref="AM296:AP296"/>
    <mergeCell ref="CL297:CO297"/>
    <mergeCell ref="CP297:CS297"/>
    <mergeCell ref="AQ297:AT297"/>
    <mergeCell ref="BQ297:BT297"/>
    <mergeCell ref="BU297:BX297"/>
    <mergeCell ref="BY297:CB297"/>
    <mergeCell ref="CH297:CK297"/>
    <mergeCell ref="R297:U297"/>
    <mergeCell ref="V297:Y297"/>
    <mergeCell ref="Z297:AC297"/>
    <mergeCell ref="AI297:AL297"/>
    <mergeCell ref="AM297:AP297"/>
    <mergeCell ref="R298:U298"/>
    <mergeCell ref="V298:Y298"/>
    <mergeCell ref="Z298:AC298"/>
    <mergeCell ref="AI298:AL298"/>
    <mergeCell ref="AM298:AP298"/>
    <mergeCell ref="A333:C333"/>
    <mergeCell ref="D333:F333"/>
    <mergeCell ref="A334:C334"/>
    <mergeCell ref="D334:F334"/>
    <mergeCell ref="CL298:CO298"/>
    <mergeCell ref="CP298:CS298"/>
    <mergeCell ref="AQ298:AT298"/>
    <mergeCell ref="BQ298:BT298"/>
    <mergeCell ref="BU298:BX298"/>
    <mergeCell ref="BY298:CB298"/>
    <mergeCell ref="CH298:CK298"/>
    <mergeCell ref="CL300:CO300"/>
    <mergeCell ref="CP300:CS300"/>
    <mergeCell ref="AQ300:AT300"/>
    <mergeCell ref="BQ300:BT300"/>
    <mergeCell ref="BU300:BX300"/>
    <mergeCell ref="BY300:CB300"/>
    <mergeCell ref="CH300:CK300"/>
    <mergeCell ref="CL306:CO306"/>
    <mergeCell ref="CP306:CS306"/>
    <mergeCell ref="AQ306:AT306"/>
    <mergeCell ref="CL301:CO301"/>
    <mergeCell ref="CP301:CS301"/>
    <mergeCell ref="AQ301:AT301"/>
    <mergeCell ref="BQ301:BT301"/>
    <mergeCell ref="BU301:BX301"/>
    <mergeCell ref="BY301:CB301"/>
    <mergeCell ref="CH301:CK301"/>
    <mergeCell ref="CL299:CO299"/>
    <mergeCell ref="CP299:CS299"/>
    <mergeCell ref="AQ299:AT299"/>
    <mergeCell ref="BQ299:BT299"/>
    <mergeCell ref="R234:U234"/>
    <mergeCell ref="V234:Y234"/>
    <mergeCell ref="Z234:AC234"/>
    <mergeCell ref="AI234:AL234"/>
    <mergeCell ref="AM234:AP234"/>
    <mergeCell ref="R235:U235"/>
    <mergeCell ref="V235:Y235"/>
    <mergeCell ref="Z235:AC235"/>
    <mergeCell ref="AI235:AL235"/>
    <mergeCell ref="AM235:AP235"/>
    <mergeCell ref="CL332:CO332"/>
    <mergeCell ref="CP332:CS332"/>
    <mergeCell ref="AQ332:AT332"/>
    <mergeCell ref="BQ332:BT332"/>
    <mergeCell ref="BU332:BX332"/>
    <mergeCell ref="BY332:CB332"/>
    <mergeCell ref="CH332:CK332"/>
    <mergeCell ref="R332:U332"/>
    <mergeCell ref="V332:Y332"/>
    <mergeCell ref="Z332:AC332"/>
    <mergeCell ref="AI332:AL332"/>
    <mergeCell ref="AM332:AP332"/>
    <mergeCell ref="CL296:CO296"/>
    <mergeCell ref="CP296:CS296"/>
    <mergeCell ref="AQ296:AT296"/>
    <mergeCell ref="BQ296:BT296"/>
    <mergeCell ref="BU296:BX296"/>
    <mergeCell ref="BY296:CB296"/>
    <mergeCell ref="CH296:CK296"/>
    <mergeCell ref="R296:U296"/>
    <mergeCell ref="V296:Y296"/>
    <mergeCell ref="Z296:AC296"/>
    <mergeCell ref="V231:Y231"/>
    <mergeCell ref="Z231:AC231"/>
    <mergeCell ref="AI231:AL231"/>
    <mergeCell ref="AM231:AP231"/>
    <mergeCell ref="R232:U232"/>
    <mergeCell ref="V232:Y232"/>
    <mergeCell ref="Z232:AC232"/>
    <mergeCell ref="AI232:AL232"/>
    <mergeCell ref="AM232:AP232"/>
    <mergeCell ref="CL235:CO235"/>
    <mergeCell ref="CP235:CS235"/>
    <mergeCell ref="AQ235:AT235"/>
    <mergeCell ref="BQ235:BT235"/>
    <mergeCell ref="BU235:BX235"/>
    <mergeCell ref="BY235:CB235"/>
    <mergeCell ref="CH235:CK235"/>
    <mergeCell ref="CL233:CO233"/>
    <mergeCell ref="CP233:CS233"/>
    <mergeCell ref="AQ233:AT233"/>
    <mergeCell ref="BQ233:BT233"/>
    <mergeCell ref="BU233:BX233"/>
    <mergeCell ref="BY233:CB233"/>
    <mergeCell ref="CH233:CK233"/>
    <mergeCell ref="R233:U233"/>
    <mergeCell ref="V233:Y233"/>
    <mergeCell ref="Z233:AC233"/>
    <mergeCell ref="AI233:AL233"/>
    <mergeCell ref="AM233:AP233"/>
    <mergeCell ref="CL234:CO234"/>
    <mergeCell ref="CP234:CS234"/>
    <mergeCell ref="AQ234:AT234"/>
    <mergeCell ref="BQ234:BT234"/>
    <mergeCell ref="CU26:CW27"/>
    <mergeCell ref="AI25:AM25"/>
    <mergeCell ref="AN25:AP25"/>
    <mergeCell ref="AI26:AM27"/>
    <mergeCell ref="AN26:AP27"/>
    <mergeCell ref="AQ26:AU27"/>
    <mergeCell ref="AV26:AX27"/>
    <mergeCell ref="BQ26:BU27"/>
    <mergeCell ref="W28:Y29"/>
    <mergeCell ref="AI28:AM29"/>
    <mergeCell ref="AN28:AP29"/>
    <mergeCell ref="BQ28:BU29"/>
    <mergeCell ref="BV28:BX29"/>
    <mergeCell ref="CH28:CL29"/>
    <mergeCell ref="CM28:CO29"/>
    <mergeCell ref="R30:AG31"/>
    <mergeCell ref="AI30:AX31"/>
    <mergeCell ref="BQ30:CF31"/>
    <mergeCell ref="CH30:CW31"/>
    <mergeCell ref="Z25:AD25"/>
    <mergeCell ref="AE25:AG25"/>
    <mergeCell ref="R26:V27"/>
    <mergeCell ref="W26:Y27"/>
    <mergeCell ref="Z26:AD27"/>
    <mergeCell ref="AE26:AG27"/>
    <mergeCell ref="R28:V29"/>
    <mergeCell ref="BQ25:BU25"/>
    <mergeCell ref="BV25:BX25"/>
    <mergeCell ref="BY25:CC25"/>
    <mergeCell ref="CD25:CF25"/>
    <mergeCell ref="CH25:CL25"/>
    <mergeCell ref="CM25:CO25"/>
    <mergeCell ref="CL228:CO228"/>
    <mergeCell ref="CP228:CS228"/>
    <mergeCell ref="R228:U228"/>
    <mergeCell ref="V228:Y228"/>
    <mergeCell ref="Z228:AC228"/>
    <mergeCell ref="AI228:AL228"/>
    <mergeCell ref="AM228:AP228"/>
    <mergeCell ref="AQ228:AT228"/>
    <mergeCell ref="BQ228:BT228"/>
    <mergeCell ref="A24:P25"/>
    <mergeCell ref="R24:V24"/>
    <mergeCell ref="W24:Y24"/>
    <mergeCell ref="Z24:AD24"/>
    <mergeCell ref="AE24:AG24"/>
    <mergeCell ref="AI24:AM24"/>
    <mergeCell ref="AN24:AP24"/>
    <mergeCell ref="BV26:BX27"/>
    <mergeCell ref="BY26:CC27"/>
    <mergeCell ref="CD26:CF27"/>
    <mergeCell ref="CH26:CL27"/>
    <mergeCell ref="CM26:CO27"/>
    <mergeCell ref="CP26:CT27"/>
    <mergeCell ref="BQ24:BU24"/>
    <mergeCell ref="BV24:BX24"/>
    <mergeCell ref="BY24:CC24"/>
    <mergeCell ref="CD24:CF24"/>
    <mergeCell ref="CP25:CT25"/>
    <mergeCell ref="BU33:BX33"/>
    <mergeCell ref="BY33:CB33"/>
    <mergeCell ref="CH33:CK33"/>
    <mergeCell ref="CL33:CO33"/>
    <mergeCell ref="AZ24:BO25"/>
    <mergeCell ref="V331:Y331"/>
    <mergeCell ref="Z331:AC331"/>
    <mergeCell ref="AI331:AL331"/>
    <mergeCell ref="AM331:AP331"/>
    <mergeCell ref="BU228:BX228"/>
    <mergeCell ref="BY228:CB228"/>
    <mergeCell ref="R229:U229"/>
    <mergeCell ref="V229:Y229"/>
    <mergeCell ref="Z229:AC229"/>
    <mergeCell ref="AI229:AL229"/>
    <mergeCell ref="AM229:AP229"/>
    <mergeCell ref="AQ232:AT232"/>
    <mergeCell ref="BQ232:BT232"/>
    <mergeCell ref="BU232:BX232"/>
    <mergeCell ref="BY232:CB232"/>
    <mergeCell ref="AQ230:AT230"/>
    <mergeCell ref="CH228:CK228"/>
    <mergeCell ref="BQ230:BT230"/>
    <mergeCell ref="BU230:BX230"/>
    <mergeCell ref="BY230:CB230"/>
    <mergeCell ref="CH230:CK230"/>
    <mergeCell ref="R230:U230"/>
    <mergeCell ref="V230:Y230"/>
    <mergeCell ref="Z230:AC230"/>
    <mergeCell ref="AI230:AL230"/>
    <mergeCell ref="AM230:AP230"/>
    <mergeCell ref="AQ231:AT231"/>
    <mergeCell ref="BQ231:BT231"/>
    <mergeCell ref="BU231:BX231"/>
    <mergeCell ref="BY231:CB231"/>
    <mergeCell ref="CH231:CK231"/>
    <mergeCell ref="R231:U231"/>
    <mergeCell ref="CL331:CO331"/>
    <mergeCell ref="CP331:CS331"/>
    <mergeCell ref="AQ331:AT331"/>
    <mergeCell ref="BQ331:BT331"/>
    <mergeCell ref="BU331:BX331"/>
    <mergeCell ref="BY331:CB331"/>
    <mergeCell ref="CH331:CK331"/>
    <mergeCell ref="CL329:CO329"/>
    <mergeCell ref="CP329:CS329"/>
    <mergeCell ref="AQ329:AT329"/>
    <mergeCell ref="BQ329:BT329"/>
    <mergeCell ref="BU329:BX329"/>
    <mergeCell ref="BY329:CB329"/>
    <mergeCell ref="CH329:CK329"/>
    <mergeCell ref="R329:U329"/>
    <mergeCell ref="V329:Y329"/>
    <mergeCell ref="Z329:AC329"/>
    <mergeCell ref="AI329:AL329"/>
    <mergeCell ref="AM329:AP329"/>
    <mergeCell ref="CL330:CO330"/>
    <mergeCell ref="CP330:CS330"/>
    <mergeCell ref="AQ330:AT330"/>
    <mergeCell ref="BQ330:BT330"/>
    <mergeCell ref="BU330:BX330"/>
    <mergeCell ref="BY330:CB330"/>
    <mergeCell ref="CH330:CK330"/>
    <mergeCell ref="R330:U330"/>
    <mergeCell ref="V330:Y330"/>
    <mergeCell ref="Z330:AC330"/>
    <mergeCell ref="AI330:AL330"/>
    <mergeCell ref="AM330:AP330"/>
    <mergeCell ref="R331:U331"/>
    <mergeCell ref="CL327:CO327"/>
    <mergeCell ref="CP327:CS327"/>
    <mergeCell ref="AQ327:AT327"/>
    <mergeCell ref="BQ327:BT327"/>
    <mergeCell ref="BU327:BX327"/>
    <mergeCell ref="BY327:CB327"/>
    <mergeCell ref="CH327:CK327"/>
    <mergeCell ref="R327:U327"/>
    <mergeCell ref="V327:Y327"/>
    <mergeCell ref="Z327:AC327"/>
    <mergeCell ref="AI327:AL327"/>
    <mergeCell ref="AM327:AP327"/>
    <mergeCell ref="R328:U328"/>
    <mergeCell ref="V328:Y328"/>
    <mergeCell ref="Z328:AC328"/>
    <mergeCell ref="AI328:AL328"/>
    <mergeCell ref="AM328:AP328"/>
    <mergeCell ref="BU324:BX324"/>
    <mergeCell ref="BY324:CB324"/>
    <mergeCell ref="CH324:CK324"/>
    <mergeCell ref="R324:U324"/>
    <mergeCell ref="V324:Y324"/>
    <mergeCell ref="Z324:AC324"/>
    <mergeCell ref="AI324:AL324"/>
    <mergeCell ref="AM324:AP324"/>
    <mergeCell ref="R325:U325"/>
    <mergeCell ref="V325:Y325"/>
    <mergeCell ref="Z325:AC325"/>
    <mergeCell ref="AI325:AL325"/>
    <mergeCell ref="AM325:AP325"/>
    <mergeCell ref="CL328:CO328"/>
    <mergeCell ref="CP328:CS328"/>
    <mergeCell ref="AQ328:AT328"/>
    <mergeCell ref="BQ328:BT328"/>
    <mergeCell ref="BU328:BX328"/>
    <mergeCell ref="BY328:CB328"/>
    <mergeCell ref="CH328:CK328"/>
    <mergeCell ref="CL326:CO326"/>
    <mergeCell ref="CP326:CS326"/>
    <mergeCell ref="AQ326:AT326"/>
    <mergeCell ref="BQ326:BT326"/>
    <mergeCell ref="BU326:BX326"/>
    <mergeCell ref="BY326:CB326"/>
    <mergeCell ref="CH326:CK326"/>
    <mergeCell ref="R326:U326"/>
    <mergeCell ref="V326:Y326"/>
    <mergeCell ref="Z326:AC326"/>
    <mergeCell ref="AI326:AL326"/>
    <mergeCell ref="AM326:AP326"/>
    <mergeCell ref="V321:Y321"/>
    <mergeCell ref="Z321:AC321"/>
    <mergeCell ref="AI321:AL321"/>
    <mergeCell ref="AM321:AP321"/>
    <mergeCell ref="R322:U322"/>
    <mergeCell ref="V322:Y322"/>
    <mergeCell ref="Z322:AC322"/>
    <mergeCell ref="AI322:AL322"/>
    <mergeCell ref="AM322:AP322"/>
    <mergeCell ref="CL325:CO325"/>
    <mergeCell ref="CP325:CS325"/>
    <mergeCell ref="AQ325:AT325"/>
    <mergeCell ref="BQ325:BT325"/>
    <mergeCell ref="BU325:BX325"/>
    <mergeCell ref="BY325:CB325"/>
    <mergeCell ref="CH325:CK325"/>
    <mergeCell ref="CL323:CO323"/>
    <mergeCell ref="CP323:CS323"/>
    <mergeCell ref="AQ323:AT323"/>
    <mergeCell ref="BQ323:BT323"/>
    <mergeCell ref="BU323:BX323"/>
    <mergeCell ref="BY323:CB323"/>
    <mergeCell ref="CH323:CK323"/>
    <mergeCell ref="R323:U323"/>
    <mergeCell ref="V323:Y323"/>
    <mergeCell ref="Z323:AC323"/>
    <mergeCell ref="AI323:AL323"/>
    <mergeCell ref="AM323:AP323"/>
    <mergeCell ref="CL324:CO324"/>
    <mergeCell ref="CP324:CS324"/>
    <mergeCell ref="AQ324:AT324"/>
    <mergeCell ref="BQ324:BT324"/>
    <mergeCell ref="R319:U319"/>
    <mergeCell ref="V319:Y319"/>
    <mergeCell ref="Z319:AC319"/>
    <mergeCell ref="AI319:AL319"/>
    <mergeCell ref="AM319:AP319"/>
    <mergeCell ref="CL322:CO322"/>
    <mergeCell ref="CP322:CS322"/>
    <mergeCell ref="AQ322:AT322"/>
    <mergeCell ref="BQ322:BT322"/>
    <mergeCell ref="BU322:BX322"/>
    <mergeCell ref="BY322:CB322"/>
    <mergeCell ref="CH322:CK322"/>
    <mergeCell ref="CL320:CO320"/>
    <mergeCell ref="CP320:CS320"/>
    <mergeCell ref="AQ320:AT320"/>
    <mergeCell ref="BQ320:BT320"/>
    <mergeCell ref="BU320:BX320"/>
    <mergeCell ref="BY320:CB320"/>
    <mergeCell ref="CH320:CK320"/>
    <mergeCell ref="R320:U320"/>
    <mergeCell ref="V320:Y320"/>
    <mergeCell ref="Z320:AC320"/>
    <mergeCell ref="AI320:AL320"/>
    <mergeCell ref="AM320:AP320"/>
    <mergeCell ref="CL321:CO321"/>
    <mergeCell ref="CP321:CS321"/>
    <mergeCell ref="AQ321:AT321"/>
    <mergeCell ref="BQ321:BT321"/>
    <mergeCell ref="BU321:BX321"/>
    <mergeCell ref="BY321:CB321"/>
    <mergeCell ref="CH321:CK321"/>
    <mergeCell ref="R321:U321"/>
    <mergeCell ref="R317:U317"/>
    <mergeCell ref="V317:Y317"/>
    <mergeCell ref="Z317:AC317"/>
    <mergeCell ref="AI317:AL317"/>
    <mergeCell ref="AM317:AP317"/>
    <mergeCell ref="CL318:CO318"/>
    <mergeCell ref="CP318:CS318"/>
    <mergeCell ref="AQ318:AT318"/>
    <mergeCell ref="BQ318:BT318"/>
    <mergeCell ref="BU318:BX318"/>
    <mergeCell ref="BY318:CB318"/>
    <mergeCell ref="CH318:CK318"/>
    <mergeCell ref="R318:U318"/>
    <mergeCell ref="V318:Y318"/>
    <mergeCell ref="Z318:AC318"/>
    <mergeCell ref="AI318:AL318"/>
    <mergeCell ref="AM318:AP318"/>
    <mergeCell ref="CL229:CO229"/>
    <mergeCell ref="CP229:CS229"/>
    <mergeCell ref="AQ229:AT229"/>
    <mergeCell ref="BQ229:BT229"/>
    <mergeCell ref="BU229:BX229"/>
    <mergeCell ref="BY229:CB229"/>
    <mergeCell ref="CH229:CK229"/>
    <mergeCell ref="CL319:CO319"/>
    <mergeCell ref="CP319:CS319"/>
    <mergeCell ref="AQ319:AT319"/>
    <mergeCell ref="BQ319:BT319"/>
    <mergeCell ref="BU319:BX319"/>
    <mergeCell ref="BY319:CB319"/>
    <mergeCell ref="CH319:CK319"/>
    <mergeCell ref="CL317:CO317"/>
    <mergeCell ref="CP317:CS317"/>
    <mergeCell ref="AQ317:AT317"/>
    <mergeCell ref="BQ317:BT317"/>
    <mergeCell ref="BU317:BX317"/>
    <mergeCell ref="BY317:CB317"/>
    <mergeCell ref="CH317:CK317"/>
    <mergeCell ref="CL232:CO232"/>
    <mergeCell ref="CP232:CS232"/>
    <mergeCell ref="CH232:CK232"/>
    <mergeCell ref="CL230:CO230"/>
    <mergeCell ref="CP230:CS230"/>
    <mergeCell ref="CL231:CO231"/>
    <mergeCell ref="CP231:CS231"/>
    <mergeCell ref="BU234:BX234"/>
    <mergeCell ref="BY234:CB234"/>
    <mergeCell ref="CH234:CK234"/>
    <mergeCell ref="BU299:BX299"/>
    <mergeCell ref="BU226:BX226"/>
    <mergeCell ref="BY226:CB226"/>
    <mergeCell ref="CH226:CK226"/>
    <mergeCell ref="CL226:CO226"/>
    <mergeCell ref="CP226:CS226"/>
    <mergeCell ref="R226:U226"/>
    <mergeCell ref="V226:Y226"/>
    <mergeCell ref="Z226:AC226"/>
    <mergeCell ref="AI226:AL226"/>
    <mergeCell ref="AM226:AP226"/>
    <mergeCell ref="AQ226:AT226"/>
    <mergeCell ref="BQ226:BT226"/>
    <mergeCell ref="BU227:BX227"/>
    <mergeCell ref="BY227:CB227"/>
    <mergeCell ref="CH227:CK227"/>
    <mergeCell ref="CL227:CO227"/>
    <mergeCell ref="CP227:CS227"/>
    <mergeCell ref="R227:U227"/>
    <mergeCell ref="V227:Y227"/>
    <mergeCell ref="Z227:AC227"/>
    <mergeCell ref="AI227:AL227"/>
    <mergeCell ref="AM227:AP227"/>
    <mergeCell ref="AQ227:AT227"/>
    <mergeCell ref="BQ227:BT227"/>
    <mergeCell ref="BU224:BX224"/>
    <mergeCell ref="BY224:CB224"/>
    <mergeCell ref="CH224:CK224"/>
    <mergeCell ref="CL224:CO224"/>
    <mergeCell ref="CP224:CS224"/>
    <mergeCell ref="R224:U224"/>
    <mergeCell ref="V224:Y224"/>
    <mergeCell ref="Z224:AC224"/>
    <mergeCell ref="AI224:AL224"/>
    <mergeCell ref="AM224:AP224"/>
    <mergeCell ref="AQ224:AT224"/>
    <mergeCell ref="BQ224:BT224"/>
    <mergeCell ref="BU225:BX225"/>
    <mergeCell ref="BY225:CB225"/>
    <mergeCell ref="CH225:CK225"/>
    <mergeCell ref="CL225:CO225"/>
    <mergeCell ref="CP225:CS225"/>
    <mergeCell ref="R225:U225"/>
    <mergeCell ref="V225:Y225"/>
    <mergeCell ref="Z225:AC225"/>
    <mergeCell ref="AI225:AL225"/>
    <mergeCell ref="AM225:AP225"/>
    <mergeCell ref="AQ225:AT225"/>
    <mergeCell ref="BQ225:BT225"/>
    <mergeCell ref="BU222:BX222"/>
    <mergeCell ref="BY222:CB222"/>
    <mergeCell ref="CH222:CK222"/>
    <mergeCell ref="CL222:CO222"/>
    <mergeCell ref="CP222:CS222"/>
    <mergeCell ref="R222:U222"/>
    <mergeCell ref="V222:Y222"/>
    <mergeCell ref="Z222:AC222"/>
    <mergeCell ref="AI222:AL222"/>
    <mergeCell ref="AM222:AP222"/>
    <mergeCell ref="AQ222:AT222"/>
    <mergeCell ref="BQ222:BT222"/>
    <mergeCell ref="BU223:BX223"/>
    <mergeCell ref="BY223:CB223"/>
    <mergeCell ref="CH223:CK223"/>
    <mergeCell ref="CL223:CO223"/>
    <mergeCell ref="CP223:CS223"/>
    <mergeCell ref="R223:U223"/>
    <mergeCell ref="V223:Y223"/>
    <mergeCell ref="Z223:AC223"/>
    <mergeCell ref="AI223:AL223"/>
    <mergeCell ref="AM223:AP223"/>
    <mergeCell ref="AQ223:AT223"/>
    <mergeCell ref="BQ223:BT223"/>
    <mergeCell ref="CL294:CO294"/>
    <mergeCell ref="CP294:CS294"/>
    <mergeCell ref="AQ294:AT294"/>
    <mergeCell ref="BQ294:BT294"/>
    <mergeCell ref="BU294:BX294"/>
    <mergeCell ref="BY294:CB294"/>
    <mergeCell ref="CH294:CK294"/>
    <mergeCell ref="R294:U294"/>
    <mergeCell ref="V294:Y294"/>
    <mergeCell ref="Z294:AC294"/>
    <mergeCell ref="AI294:AL294"/>
    <mergeCell ref="AM294:AP294"/>
    <mergeCell ref="R295:U295"/>
    <mergeCell ref="V295:Y295"/>
    <mergeCell ref="Z295:AC295"/>
    <mergeCell ref="AI295:AL295"/>
    <mergeCell ref="AM295:AP295"/>
    <mergeCell ref="BU291:BX291"/>
    <mergeCell ref="BY291:CB291"/>
    <mergeCell ref="CH291:CK291"/>
    <mergeCell ref="R291:U291"/>
    <mergeCell ref="V291:Y291"/>
    <mergeCell ref="Z291:AC291"/>
    <mergeCell ref="AI291:AL291"/>
    <mergeCell ref="AM291:AP291"/>
    <mergeCell ref="R292:U292"/>
    <mergeCell ref="V292:Y292"/>
    <mergeCell ref="Z292:AC292"/>
    <mergeCell ref="AI292:AL292"/>
    <mergeCell ref="AM292:AP292"/>
    <mergeCell ref="CL295:CO295"/>
    <mergeCell ref="CP295:CS295"/>
    <mergeCell ref="AQ295:AT295"/>
    <mergeCell ref="BQ295:BT295"/>
    <mergeCell ref="BU295:BX295"/>
    <mergeCell ref="BY295:CB295"/>
    <mergeCell ref="CH295:CK295"/>
    <mergeCell ref="CL293:CO293"/>
    <mergeCell ref="CP293:CS293"/>
    <mergeCell ref="AQ293:AT293"/>
    <mergeCell ref="BQ293:BT293"/>
    <mergeCell ref="BU293:BX293"/>
    <mergeCell ref="BY293:CB293"/>
    <mergeCell ref="CH293:CK293"/>
    <mergeCell ref="R293:U293"/>
    <mergeCell ref="V293:Y293"/>
    <mergeCell ref="Z293:AC293"/>
    <mergeCell ref="AI293:AL293"/>
    <mergeCell ref="AM293:AP293"/>
    <mergeCell ref="V288:Y288"/>
    <mergeCell ref="Z288:AC288"/>
    <mergeCell ref="AI288:AL288"/>
    <mergeCell ref="AM288:AP288"/>
    <mergeCell ref="R289:U289"/>
    <mergeCell ref="V289:Y289"/>
    <mergeCell ref="Z289:AC289"/>
    <mergeCell ref="AI289:AL289"/>
    <mergeCell ref="AM289:AP289"/>
    <mergeCell ref="CL292:CO292"/>
    <mergeCell ref="CP292:CS292"/>
    <mergeCell ref="AQ292:AT292"/>
    <mergeCell ref="BQ292:BT292"/>
    <mergeCell ref="BU292:BX292"/>
    <mergeCell ref="BY292:CB292"/>
    <mergeCell ref="CH292:CK292"/>
    <mergeCell ref="CL290:CO290"/>
    <mergeCell ref="CP290:CS290"/>
    <mergeCell ref="AQ290:AT290"/>
    <mergeCell ref="BQ290:BT290"/>
    <mergeCell ref="BU290:BX290"/>
    <mergeCell ref="BY290:CB290"/>
    <mergeCell ref="CH290:CK290"/>
    <mergeCell ref="R290:U290"/>
    <mergeCell ref="V290:Y290"/>
    <mergeCell ref="Z290:AC290"/>
    <mergeCell ref="AI290:AL290"/>
    <mergeCell ref="AM290:AP290"/>
    <mergeCell ref="CL291:CO291"/>
    <mergeCell ref="CP291:CS291"/>
    <mergeCell ref="AQ291:AT291"/>
    <mergeCell ref="BQ291:BT291"/>
    <mergeCell ref="R286:U286"/>
    <mergeCell ref="V286:Y286"/>
    <mergeCell ref="Z286:AC286"/>
    <mergeCell ref="AI286:AL286"/>
    <mergeCell ref="AM286:AP286"/>
    <mergeCell ref="CL289:CO289"/>
    <mergeCell ref="CP289:CS289"/>
    <mergeCell ref="AQ289:AT289"/>
    <mergeCell ref="BQ289:BT289"/>
    <mergeCell ref="BU289:BX289"/>
    <mergeCell ref="BY289:CB289"/>
    <mergeCell ref="CH289:CK289"/>
    <mergeCell ref="CL287:CO287"/>
    <mergeCell ref="CP287:CS287"/>
    <mergeCell ref="AQ287:AT287"/>
    <mergeCell ref="BQ287:BT287"/>
    <mergeCell ref="BU287:BX287"/>
    <mergeCell ref="BY287:CB287"/>
    <mergeCell ref="CH287:CK287"/>
    <mergeCell ref="R287:U287"/>
    <mergeCell ref="V287:Y287"/>
    <mergeCell ref="Z287:AC287"/>
    <mergeCell ref="AI287:AL287"/>
    <mergeCell ref="AM287:AP287"/>
    <mergeCell ref="CL288:CO288"/>
    <mergeCell ref="CP288:CS288"/>
    <mergeCell ref="AQ288:AT288"/>
    <mergeCell ref="BQ288:BT288"/>
    <mergeCell ref="BU288:BX288"/>
    <mergeCell ref="BY288:CB288"/>
    <mergeCell ref="CH288:CK288"/>
    <mergeCell ref="R288:U288"/>
    <mergeCell ref="BU283:BX283"/>
    <mergeCell ref="BY283:CB283"/>
    <mergeCell ref="CH283:CK283"/>
    <mergeCell ref="R284:U284"/>
    <mergeCell ref="V284:Y284"/>
    <mergeCell ref="Z284:AC284"/>
    <mergeCell ref="AI284:AL284"/>
    <mergeCell ref="AM284:AP284"/>
    <mergeCell ref="CL285:CO285"/>
    <mergeCell ref="CP285:CS285"/>
    <mergeCell ref="AQ285:AT285"/>
    <mergeCell ref="BQ285:BT285"/>
    <mergeCell ref="BU285:BX285"/>
    <mergeCell ref="BY285:CB285"/>
    <mergeCell ref="CH285:CK285"/>
    <mergeCell ref="R285:U285"/>
    <mergeCell ref="V285:Y285"/>
    <mergeCell ref="Z285:AC285"/>
    <mergeCell ref="AI285:AL285"/>
    <mergeCell ref="AM285:AP285"/>
    <mergeCell ref="R283:U283"/>
    <mergeCell ref="AQ282:AT282"/>
    <mergeCell ref="BQ282:BT282"/>
    <mergeCell ref="BU282:BX282"/>
    <mergeCell ref="BY282:CB282"/>
    <mergeCell ref="CH282:CK282"/>
    <mergeCell ref="R282:U282"/>
    <mergeCell ref="V282:Y282"/>
    <mergeCell ref="Z282:AC282"/>
    <mergeCell ref="AI282:AL282"/>
    <mergeCell ref="AM282:AP282"/>
    <mergeCell ref="V283:Y283"/>
    <mergeCell ref="Z283:AC283"/>
    <mergeCell ref="AI283:AL283"/>
    <mergeCell ref="AM283:AP283"/>
    <mergeCell ref="CL286:CO286"/>
    <mergeCell ref="CP286:CS286"/>
    <mergeCell ref="AQ286:AT286"/>
    <mergeCell ref="BQ286:BT286"/>
    <mergeCell ref="BU286:BX286"/>
    <mergeCell ref="BY286:CB286"/>
    <mergeCell ref="CH286:CK286"/>
    <mergeCell ref="CL284:CO284"/>
    <mergeCell ref="CP284:CS284"/>
    <mergeCell ref="AQ284:AT284"/>
    <mergeCell ref="BQ284:BT284"/>
    <mergeCell ref="BU284:BX284"/>
    <mergeCell ref="BY284:CB284"/>
    <mergeCell ref="CH284:CK284"/>
    <mergeCell ref="CL283:CO283"/>
    <mergeCell ref="CP283:CS283"/>
    <mergeCell ref="AQ283:AT283"/>
    <mergeCell ref="BQ283:BT283"/>
    <mergeCell ref="CL279:CO279"/>
    <mergeCell ref="CP279:CS279"/>
    <mergeCell ref="AQ279:AT279"/>
    <mergeCell ref="BQ279:BT279"/>
    <mergeCell ref="BU279:BX279"/>
    <mergeCell ref="BY279:CB279"/>
    <mergeCell ref="CH279:CK279"/>
    <mergeCell ref="R279:U279"/>
    <mergeCell ref="V279:Y279"/>
    <mergeCell ref="Z279:AC279"/>
    <mergeCell ref="AI279:AL279"/>
    <mergeCell ref="AM279:AP279"/>
    <mergeCell ref="R280:U280"/>
    <mergeCell ref="V280:Y280"/>
    <mergeCell ref="Z280:AC280"/>
    <mergeCell ref="AI280:AL280"/>
    <mergeCell ref="AM280:AP280"/>
    <mergeCell ref="BY280:CB280"/>
    <mergeCell ref="CH280:CK280"/>
    <mergeCell ref="CL281:CO281"/>
    <mergeCell ref="CP281:CS281"/>
    <mergeCell ref="AQ281:AT281"/>
    <mergeCell ref="BQ281:BT281"/>
    <mergeCell ref="BU281:BX281"/>
    <mergeCell ref="BY281:CB281"/>
    <mergeCell ref="CH281:CK281"/>
    <mergeCell ref="R281:U281"/>
    <mergeCell ref="V281:Y281"/>
    <mergeCell ref="Z281:AC281"/>
    <mergeCell ref="AI281:AL281"/>
    <mergeCell ref="AM281:AP281"/>
    <mergeCell ref="CL282:CO282"/>
    <mergeCell ref="CP282:CS282"/>
    <mergeCell ref="BU276:BX276"/>
    <mergeCell ref="BY276:CB276"/>
    <mergeCell ref="CH276:CK276"/>
    <mergeCell ref="R276:U276"/>
    <mergeCell ref="V276:Y276"/>
    <mergeCell ref="Z276:AC276"/>
    <mergeCell ref="AI276:AL276"/>
    <mergeCell ref="AM276:AP276"/>
    <mergeCell ref="R277:U277"/>
    <mergeCell ref="V277:Y277"/>
    <mergeCell ref="Z277:AC277"/>
    <mergeCell ref="AI277:AL277"/>
    <mergeCell ref="AM277:AP277"/>
    <mergeCell ref="CL280:CO280"/>
    <mergeCell ref="CP280:CS280"/>
    <mergeCell ref="AQ280:AT280"/>
    <mergeCell ref="BQ280:BT280"/>
    <mergeCell ref="BU280:BX280"/>
    <mergeCell ref="CL278:CO278"/>
    <mergeCell ref="CP278:CS278"/>
    <mergeCell ref="AQ278:AT278"/>
    <mergeCell ref="BQ278:BT278"/>
    <mergeCell ref="BU278:BX278"/>
    <mergeCell ref="BY278:CB278"/>
    <mergeCell ref="CH278:CK278"/>
    <mergeCell ref="R278:U278"/>
    <mergeCell ref="V278:Y278"/>
    <mergeCell ref="Z278:AC278"/>
    <mergeCell ref="AI278:AL278"/>
    <mergeCell ref="AM278:AP278"/>
    <mergeCell ref="V273:Y273"/>
    <mergeCell ref="Z273:AC273"/>
    <mergeCell ref="AI273:AL273"/>
    <mergeCell ref="AM273:AP273"/>
    <mergeCell ref="R274:U274"/>
    <mergeCell ref="V274:Y274"/>
    <mergeCell ref="Z274:AC274"/>
    <mergeCell ref="AI274:AL274"/>
    <mergeCell ref="AM274:AP274"/>
    <mergeCell ref="CL277:CO277"/>
    <mergeCell ref="CP277:CS277"/>
    <mergeCell ref="AQ277:AT277"/>
    <mergeCell ref="BQ277:BT277"/>
    <mergeCell ref="BU277:BX277"/>
    <mergeCell ref="BY277:CB277"/>
    <mergeCell ref="CH277:CK277"/>
    <mergeCell ref="CL275:CO275"/>
    <mergeCell ref="CP275:CS275"/>
    <mergeCell ref="AQ275:AT275"/>
    <mergeCell ref="BQ275:BT275"/>
    <mergeCell ref="BU275:BX275"/>
    <mergeCell ref="BY275:CB275"/>
    <mergeCell ref="CH275:CK275"/>
    <mergeCell ref="R275:U275"/>
    <mergeCell ref="V275:Y275"/>
    <mergeCell ref="Z275:AC275"/>
    <mergeCell ref="AI275:AL275"/>
    <mergeCell ref="AM275:AP275"/>
    <mergeCell ref="CL276:CO276"/>
    <mergeCell ref="CP276:CS276"/>
    <mergeCell ref="AQ276:AT276"/>
    <mergeCell ref="BQ276:BT276"/>
    <mergeCell ref="R271:U271"/>
    <mergeCell ref="V271:Y271"/>
    <mergeCell ref="Z271:AC271"/>
    <mergeCell ref="AI271:AL271"/>
    <mergeCell ref="AM271:AP271"/>
    <mergeCell ref="CL274:CO274"/>
    <mergeCell ref="CP274:CS274"/>
    <mergeCell ref="AQ274:AT274"/>
    <mergeCell ref="BQ274:BT274"/>
    <mergeCell ref="BU274:BX274"/>
    <mergeCell ref="BY274:CB274"/>
    <mergeCell ref="CH274:CK274"/>
    <mergeCell ref="CL272:CO272"/>
    <mergeCell ref="CP272:CS272"/>
    <mergeCell ref="AQ272:AT272"/>
    <mergeCell ref="BQ272:BT272"/>
    <mergeCell ref="BU272:BX272"/>
    <mergeCell ref="BY272:CB272"/>
    <mergeCell ref="CH272:CK272"/>
    <mergeCell ref="R272:U272"/>
    <mergeCell ref="V272:Y272"/>
    <mergeCell ref="Z272:AC272"/>
    <mergeCell ref="AI272:AL272"/>
    <mergeCell ref="AM272:AP272"/>
    <mergeCell ref="CL273:CO273"/>
    <mergeCell ref="CP273:CS273"/>
    <mergeCell ref="AQ273:AT273"/>
    <mergeCell ref="BQ273:BT273"/>
    <mergeCell ref="BU273:BX273"/>
    <mergeCell ref="BY273:CB273"/>
    <mergeCell ref="CH273:CK273"/>
    <mergeCell ref="R273:U273"/>
    <mergeCell ref="BU268:BX268"/>
    <mergeCell ref="BY268:CB268"/>
    <mergeCell ref="CH268:CK268"/>
    <mergeCell ref="R269:U269"/>
    <mergeCell ref="V269:Y269"/>
    <mergeCell ref="Z269:AC269"/>
    <mergeCell ref="AI269:AL269"/>
    <mergeCell ref="AM269:AP269"/>
    <mergeCell ref="CL270:CO270"/>
    <mergeCell ref="CP270:CS270"/>
    <mergeCell ref="AQ270:AT270"/>
    <mergeCell ref="BQ270:BT270"/>
    <mergeCell ref="BU270:BX270"/>
    <mergeCell ref="BY270:CB270"/>
    <mergeCell ref="CH270:CK270"/>
    <mergeCell ref="R270:U270"/>
    <mergeCell ref="V270:Y270"/>
    <mergeCell ref="Z270:AC270"/>
    <mergeCell ref="AI270:AL270"/>
    <mergeCell ref="AM270:AP270"/>
    <mergeCell ref="AQ267:AT267"/>
    <mergeCell ref="BQ267:BT267"/>
    <mergeCell ref="BU267:BX267"/>
    <mergeCell ref="BY267:CB267"/>
    <mergeCell ref="CH267:CK267"/>
    <mergeCell ref="R267:U267"/>
    <mergeCell ref="V267:Y267"/>
    <mergeCell ref="Z267:AC267"/>
    <mergeCell ref="AI267:AL267"/>
    <mergeCell ref="AM267:AP267"/>
    <mergeCell ref="V268:Y268"/>
    <mergeCell ref="Z268:AC268"/>
    <mergeCell ref="AI268:AL268"/>
    <mergeCell ref="AM268:AP268"/>
    <mergeCell ref="CL271:CO271"/>
    <mergeCell ref="CP271:CS271"/>
    <mergeCell ref="AQ271:AT271"/>
    <mergeCell ref="BQ271:BT271"/>
    <mergeCell ref="BU271:BX271"/>
    <mergeCell ref="BY271:CB271"/>
    <mergeCell ref="CH271:CK271"/>
    <mergeCell ref="CL269:CO269"/>
    <mergeCell ref="CP269:CS269"/>
    <mergeCell ref="AQ269:AT269"/>
    <mergeCell ref="BQ269:BT269"/>
    <mergeCell ref="BU269:BX269"/>
    <mergeCell ref="BY269:CB269"/>
    <mergeCell ref="CH269:CK269"/>
    <mergeCell ref="CL268:CO268"/>
    <mergeCell ref="CP268:CS268"/>
    <mergeCell ref="AQ268:AT268"/>
    <mergeCell ref="BQ268:BT268"/>
    <mergeCell ref="R268:U268"/>
    <mergeCell ref="CL264:CO264"/>
    <mergeCell ref="CP264:CS264"/>
    <mergeCell ref="AQ264:AT264"/>
    <mergeCell ref="BQ264:BT264"/>
    <mergeCell ref="BU264:BX264"/>
    <mergeCell ref="BY264:CB264"/>
    <mergeCell ref="CH264:CK264"/>
    <mergeCell ref="R264:U264"/>
    <mergeCell ref="V264:Y264"/>
    <mergeCell ref="Z264:AC264"/>
    <mergeCell ref="AI264:AL264"/>
    <mergeCell ref="AM264:AP264"/>
    <mergeCell ref="R265:U265"/>
    <mergeCell ref="V265:Y265"/>
    <mergeCell ref="Z265:AC265"/>
    <mergeCell ref="AI265:AL265"/>
    <mergeCell ref="AM265:AP265"/>
    <mergeCell ref="CL266:CO266"/>
    <mergeCell ref="CP266:CS266"/>
    <mergeCell ref="AQ266:AT266"/>
    <mergeCell ref="BQ266:BT266"/>
    <mergeCell ref="BU266:BX266"/>
    <mergeCell ref="BY266:CB266"/>
    <mergeCell ref="CH266:CK266"/>
    <mergeCell ref="R266:U266"/>
    <mergeCell ref="V266:Y266"/>
    <mergeCell ref="Z266:AC266"/>
    <mergeCell ref="AI266:AL266"/>
    <mergeCell ref="AM266:AP266"/>
    <mergeCell ref="CL267:CO267"/>
    <mergeCell ref="CP267:CS267"/>
    <mergeCell ref="BU261:BX261"/>
    <mergeCell ref="BY261:CB261"/>
    <mergeCell ref="CH261:CK261"/>
    <mergeCell ref="R261:U261"/>
    <mergeCell ref="V261:Y261"/>
    <mergeCell ref="Z261:AC261"/>
    <mergeCell ref="AI261:AL261"/>
    <mergeCell ref="AM261:AP261"/>
    <mergeCell ref="R262:U262"/>
    <mergeCell ref="V262:Y262"/>
    <mergeCell ref="Z262:AC262"/>
    <mergeCell ref="AI262:AL262"/>
    <mergeCell ref="AM262:AP262"/>
    <mergeCell ref="CL265:CO265"/>
    <mergeCell ref="CP265:CS265"/>
    <mergeCell ref="AQ265:AT265"/>
    <mergeCell ref="BQ265:BT265"/>
    <mergeCell ref="BU265:BX265"/>
    <mergeCell ref="BY265:CB265"/>
    <mergeCell ref="CH265:CK265"/>
    <mergeCell ref="CL263:CO263"/>
    <mergeCell ref="CP263:CS263"/>
    <mergeCell ref="AQ263:AT263"/>
    <mergeCell ref="BQ263:BT263"/>
    <mergeCell ref="BU263:BX263"/>
    <mergeCell ref="BY263:CB263"/>
    <mergeCell ref="CH263:CK263"/>
    <mergeCell ref="R263:U263"/>
    <mergeCell ref="V263:Y263"/>
    <mergeCell ref="Z263:AC263"/>
    <mergeCell ref="AI263:AL263"/>
    <mergeCell ref="AM263:AP263"/>
    <mergeCell ref="V258:Y258"/>
    <mergeCell ref="Z258:AC258"/>
    <mergeCell ref="AI258:AL258"/>
    <mergeCell ref="AM258:AP258"/>
    <mergeCell ref="R259:U259"/>
    <mergeCell ref="V259:Y259"/>
    <mergeCell ref="Z259:AC259"/>
    <mergeCell ref="AI259:AL259"/>
    <mergeCell ref="AM259:AP259"/>
    <mergeCell ref="CL262:CO262"/>
    <mergeCell ref="CP262:CS262"/>
    <mergeCell ref="AQ262:AT262"/>
    <mergeCell ref="BQ262:BT262"/>
    <mergeCell ref="BU262:BX262"/>
    <mergeCell ref="BY262:CB262"/>
    <mergeCell ref="CH262:CK262"/>
    <mergeCell ref="CL260:CO260"/>
    <mergeCell ref="CP260:CS260"/>
    <mergeCell ref="AQ260:AT260"/>
    <mergeCell ref="BQ260:BT260"/>
    <mergeCell ref="BU260:BX260"/>
    <mergeCell ref="BY260:CB260"/>
    <mergeCell ref="CH260:CK260"/>
    <mergeCell ref="R260:U260"/>
    <mergeCell ref="V260:Y260"/>
    <mergeCell ref="Z260:AC260"/>
    <mergeCell ref="AI260:AL260"/>
    <mergeCell ref="AM260:AP260"/>
    <mergeCell ref="CL261:CO261"/>
    <mergeCell ref="CP261:CS261"/>
    <mergeCell ref="AQ261:AT261"/>
    <mergeCell ref="BQ261:BT261"/>
    <mergeCell ref="R256:U256"/>
    <mergeCell ref="V256:Y256"/>
    <mergeCell ref="Z256:AC256"/>
    <mergeCell ref="AI256:AL256"/>
    <mergeCell ref="AM256:AP256"/>
    <mergeCell ref="CL259:CO259"/>
    <mergeCell ref="CP259:CS259"/>
    <mergeCell ref="AQ259:AT259"/>
    <mergeCell ref="BQ259:BT259"/>
    <mergeCell ref="BU259:BX259"/>
    <mergeCell ref="BY259:CB259"/>
    <mergeCell ref="CH259:CK259"/>
    <mergeCell ref="CL257:CO257"/>
    <mergeCell ref="CP257:CS257"/>
    <mergeCell ref="AQ257:AT257"/>
    <mergeCell ref="BQ257:BT257"/>
    <mergeCell ref="BU257:BX257"/>
    <mergeCell ref="BY257:CB257"/>
    <mergeCell ref="CH257:CK257"/>
    <mergeCell ref="R257:U257"/>
    <mergeCell ref="V257:Y257"/>
    <mergeCell ref="Z257:AC257"/>
    <mergeCell ref="AI257:AL257"/>
    <mergeCell ref="AM257:AP257"/>
    <mergeCell ref="CL258:CO258"/>
    <mergeCell ref="CP258:CS258"/>
    <mergeCell ref="AQ258:AT258"/>
    <mergeCell ref="BQ258:BT258"/>
    <mergeCell ref="BU258:BX258"/>
    <mergeCell ref="BY258:CB258"/>
    <mergeCell ref="CH258:CK258"/>
    <mergeCell ref="R258:U258"/>
    <mergeCell ref="BU253:BX253"/>
    <mergeCell ref="BY253:CB253"/>
    <mergeCell ref="CH253:CK253"/>
    <mergeCell ref="R254:U254"/>
    <mergeCell ref="V254:Y254"/>
    <mergeCell ref="Z254:AC254"/>
    <mergeCell ref="AI254:AL254"/>
    <mergeCell ref="AM254:AP254"/>
    <mergeCell ref="CL255:CO255"/>
    <mergeCell ref="CP255:CS255"/>
    <mergeCell ref="AQ255:AT255"/>
    <mergeCell ref="BQ255:BT255"/>
    <mergeCell ref="BU255:BX255"/>
    <mergeCell ref="BY255:CB255"/>
    <mergeCell ref="CH255:CK255"/>
    <mergeCell ref="R255:U255"/>
    <mergeCell ref="V255:Y255"/>
    <mergeCell ref="Z255:AC255"/>
    <mergeCell ref="AI255:AL255"/>
    <mergeCell ref="AM255:AP255"/>
    <mergeCell ref="R253:U253"/>
    <mergeCell ref="AQ252:AT252"/>
    <mergeCell ref="BQ252:BT252"/>
    <mergeCell ref="BU252:BX252"/>
    <mergeCell ref="BY252:CB252"/>
    <mergeCell ref="CH252:CK252"/>
    <mergeCell ref="R252:U252"/>
    <mergeCell ref="V252:Y252"/>
    <mergeCell ref="Z252:AC252"/>
    <mergeCell ref="AI252:AL252"/>
    <mergeCell ref="AM252:AP252"/>
    <mergeCell ref="V253:Y253"/>
    <mergeCell ref="Z253:AC253"/>
    <mergeCell ref="AI253:AL253"/>
    <mergeCell ref="AM253:AP253"/>
    <mergeCell ref="CL256:CO256"/>
    <mergeCell ref="CP256:CS256"/>
    <mergeCell ref="AQ256:AT256"/>
    <mergeCell ref="BQ256:BT256"/>
    <mergeCell ref="BU256:BX256"/>
    <mergeCell ref="BY256:CB256"/>
    <mergeCell ref="CH256:CK256"/>
    <mergeCell ref="CL254:CO254"/>
    <mergeCell ref="CP254:CS254"/>
    <mergeCell ref="AQ254:AT254"/>
    <mergeCell ref="BQ254:BT254"/>
    <mergeCell ref="BU254:BX254"/>
    <mergeCell ref="BY254:CB254"/>
    <mergeCell ref="CH254:CK254"/>
    <mergeCell ref="CL253:CO253"/>
    <mergeCell ref="CP253:CS253"/>
    <mergeCell ref="AQ253:AT253"/>
    <mergeCell ref="BQ253:BT253"/>
    <mergeCell ref="CL249:CO249"/>
    <mergeCell ref="CP249:CS249"/>
    <mergeCell ref="AQ249:AT249"/>
    <mergeCell ref="BQ249:BT249"/>
    <mergeCell ref="BU249:BX249"/>
    <mergeCell ref="BY249:CB249"/>
    <mergeCell ref="CH249:CK249"/>
    <mergeCell ref="R249:U249"/>
    <mergeCell ref="V249:Y249"/>
    <mergeCell ref="Z249:AC249"/>
    <mergeCell ref="AI249:AL249"/>
    <mergeCell ref="AM249:AP249"/>
    <mergeCell ref="R250:U250"/>
    <mergeCell ref="V250:Y250"/>
    <mergeCell ref="Z250:AC250"/>
    <mergeCell ref="AI250:AL250"/>
    <mergeCell ref="AM250:AP250"/>
    <mergeCell ref="BY250:CB250"/>
    <mergeCell ref="CH250:CK250"/>
    <mergeCell ref="CL251:CO251"/>
    <mergeCell ref="CP251:CS251"/>
    <mergeCell ref="AQ251:AT251"/>
    <mergeCell ref="BQ251:BT251"/>
    <mergeCell ref="BU251:BX251"/>
    <mergeCell ref="BY251:CB251"/>
    <mergeCell ref="CH251:CK251"/>
    <mergeCell ref="R251:U251"/>
    <mergeCell ref="V251:Y251"/>
    <mergeCell ref="Z251:AC251"/>
    <mergeCell ref="AI251:AL251"/>
    <mergeCell ref="AM251:AP251"/>
    <mergeCell ref="CL252:CO252"/>
    <mergeCell ref="CP252:CS252"/>
    <mergeCell ref="BU246:BX246"/>
    <mergeCell ref="BY246:CB246"/>
    <mergeCell ref="CH246:CK246"/>
    <mergeCell ref="R246:U246"/>
    <mergeCell ref="V246:Y246"/>
    <mergeCell ref="Z246:AC246"/>
    <mergeCell ref="AI246:AL246"/>
    <mergeCell ref="AM246:AP246"/>
    <mergeCell ref="R247:U247"/>
    <mergeCell ref="V247:Y247"/>
    <mergeCell ref="Z247:AC247"/>
    <mergeCell ref="AI247:AL247"/>
    <mergeCell ref="AM247:AP247"/>
    <mergeCell ref="CL250:CO250"/>
    <mergeCell ref="CP250:CS250"/>
    <mergeCell ref="AQ250:AT250"/>
    <mergeCell ref="BQ250:BT250"/>
    <mergeCell ref="BU250:BX250"/>
    <mergeCell ref="CL248:CO248"/>
    <mergeCell ref="CP248:CS248"/>
    <mergeCell ref="AQ248:AT248"/>
    <mergeCell ref="BQ248:BT248"/>
    <mergeCell ref="BU248:BX248"/>
    <mergeCell ref="BY248:CB248"/>
    <mergeCell ref="CH248:CK248"/>
    <mergeCell ref="R248:U248"/>
    <mergeCell ref="V248:Y248"/>
    <mergeCell ref="Z248:AC248"/>
    <mergeCell ref="AI248:AL248"/>
    <mergeCell ref="AM248:AP248"/>
    <mergeCell ref="V243:Y243"/>
    <mergeCell ref="Z243:AC243"/>
    <mergeCell ref="AI243:AL243"/>
    <mergeCell ref="AM243:AP243"/>
    <mergeCell ref="R244:U244"/>
    <mergeCell ref="V244:Y244"/>
    <mergeCell ref="Z244:AC244"/>
    <mergeCell ref="AI244:AL244"/>
    <mergeCell ref="AM244:AP244"/>
    <mergeCell ref="CL247:CO247"/>
    <mergeCell ref="CP247:CS247"/>
    <mergeCell ref="AQ247:AT247"/>
    <mergeCell ref="BQ247:BT247"/>
    <mergeCell ref="BU247:BX247"/>
    <mergeCell ref="BY247:CB247"/>
    <mergeCell ref="CH247:CK247"/>
    <mergeCell ref="CL245:CO245"/>
    <mergeCell ref="CP245:CS245"/>
    <mergeCell ref="AQ245:AT245"/>
    <mergeCell ref="BQ245:BT245"/>
    <mergeCell ref="BU245:BX245"/>
    <mergeCell ref="BY245:CB245"/>
    <mergeCell ref="CH245:CK245"/>
    <mergeCell ref="R245:U245"/>
    <mergeCell ref="V245:Y245"/>
    <mergeCell ref="Z245:AC245"/>
    <mergeCell ref="AI245:AL245"/>
    <mergeCell ref="AM245:AP245"/>
    <mergeCell ref="CL246:CO246"/>
    <mergeCell ref="CP246:CS246"/>
    <mergeCell ref="AQ246:AT246"/>
    <mergeCell ref="BQ246:BT246"/>
    <mergeCell ref="R241:U241"/>
    <mergeCell ref="V241:Y241"/>
    <mergeCell ref="Z241:AC241"/>
    <mergeCell ref="AI241:AL241"/>
    <mergeCell ref="AM241:AP241"/>
    <mergeCell ref="CL244:CO244"/>
    <mergeCell ref="CP244:CS244"/>
    <mergeCell ref="AQ244:AT244"/>
    <mergeCell ref="BQ244:BT244"/>
    <mergeCell ref="BU244:BX244"/>
    <mergeCell ref="BY244:CB244"/>
    <mergeCell ref="CH244:CK244"/>
    <mergeCell ref="CL242:CO242"/>
    <mergeCell ref="CP242:CS242"/>
    <mergeCell ref="AQ242:AT242"/>
    <mergeCell ref="BQ242:BT242"/>
    <mergeCell ref="BU242:BX242"/>
    <mergeCell ref="BY242:CB242"/>
    <mergeCell ref="CH242:CK242"/>
    <mergeCell ref="R242:U242"/>
    <mergeCell ref="V242:Y242"/>
    <mergeCell ref="Z242:AC242"/>
    <mergeCell ref="AI242:AL242"/>
    <mergeCell ref="AM242:AP242"/>
    <mergeCell ref="CL243:CO243"/>
    <mergeCell ref="CP243:CS243"/>
    <mergeCell ref="AQ243:AT243"/>
    <mergeCell ref="BQ243:BT243"/>
    <mergeCell ref="BU243:BX243"/>
    <mergeCell ref="BY243:CB243"/>
    <mergeCell ref="CH243:CK243"/>
    <mergeCell ref="R243:U243"/>
    <mergeCell ref="R239:U239"/>
    <mergeCell ref="V239:Y239"/>
    <mergeCell ref="Z239:AC239"/>
    <mergeCell ref="AI239:AL239"/>
    <mergeCell ref="AM239:AP239"/>
    <mergeCell ref="CL240:CO240"/>
    <mergeCell ref="CP240:CS240"/>
    <mergeCell ref="AQ240:AT240"/>
    <mergeCell ref="BQ240:BT240"/>
    <mergeCell ref="BU240:BX240"/>
    <mergeCell ref="BY240:CB240"/>
    <mergeCell ref="CH240:CK240"/>
    <mergeCell ref="R240:U240"/>
    <mergeCell ref="V240:Y240"/>
    <mergeCell ref="Z240:AC240"/>
    <mergeCell ref="AI240:AL240"/>
    <mergeCell ref="AM240:AP240"/>
    <mergeCell ref="V238:Y238"/>
    <mergeCell ref="Z238:AC238"/>
    <mergeCell ref="AI238:AL238"/>
    <mergeCell ref="AM238:AP238"/>
    <mergeCell ref="CL241:CO241"/>
    <mergeCell ref="CP241:CS241"/>
    <mergeCell ref="AQ241:AT241"/>
    <mergeCell ref="BQ241:BT241"/>
    <mergeCell ref="BU241:BX241"/>
    <mergeCell ref="BY241:CB241"/>
    <mergeCell ref="CH241:CK241"/>
    <mergeCell ref="CL239:CO239"/>
    <mergeCell ref="CP239:CS239"/>
    <mergeCell ref="AQ239:AT239"/>
    <mergeCell ref="BQ239:BT239"/>
    <mergeCell ref="BU239:BX239"/>
    <mergeCell ref="BY239:CB239"/>
    <mergeCell ref="CH239:CK239"/>
    <mergeCell ref="CL238:CO238"/>
    <mergeCell ref="CP238:CS238"/>
    <mergeCell ref="AQ238:AT238"/>
    <mergeCell ref="BQ238:BT238"/>
    <mergeCell ref="BU238:BX238"/>
    <mergeCell ref="BY238:CB238"/>
    <mergeCell ref="CH238:CK238"/>
    <mergeCell ref="R236:U236"/>
    <mergeCell ref="V236:Y236"/>
    <mergeCell ref="Z236:AC236"/>
    <mergeCell ref="AI236:AL236"/>
    <mergeCell ref="AM236:AP236"/>
    <mergeCell ref="CL237:CO237"/>
    <mergeCell ref="CP237:CS237"/>
    <mergeCell ref="AQ237:AT237"/>
    <mergeCell ref="BQ237:BT237"/>
    <mergeCell ref="BU237:BX237"/>
    <mergeCell ref="BY237:CB237"/>
    <mergeCell ref="CH237:CK237"/>
    <mergeCell ref="R237:U237"/>
    <mergeCell ref="V237:Y237"/>
    <mergeCell ref="Z237:AC237"/>
    <mergeCell ref="AI237:AL237"/>
    <mergeCell ref="AM237:AP237"/>
    <mergeCell ref="R238:U238"/>
    <mergeCell ref="BU220:BX220"/>
    <mergeCell ref="BY220:CB220"/>
    <mergeCell ref="CH220:CK220"/>
    <mergeCell ref="CL220:CO220"/>
    <mergeCell ref="CP220:CS220"/>
    <mergeCell ref="R220:U220"/>
    <mergeCell ref="V220:Y220"/>
    <mergeCell ref="Z220:AC220"/>
    <mergeCell ref="AI220:AL220"/>
    <mergeCell ref="AM220:AP220"/>
    <mergeCell ref="AQ220:AT220"/>
    <mergeCell ref="BQ220:BT220"/>
    <mergeCell ref="BU221:BX221"/>
    <mergeCell ref="BY221:CB221"/>
    <mergeCell ref="CH221:CK221"/>
    <mergeCell ref="CL221:CO221"/>
    <mergeCell ref="CP221:CS221"/>
    <mergeCell ref="R221:U221"/>
    <mergeCell ref="V221:Y221"/>
    <mergeCell ref="Z221:AC221"/>
    <mergeCell ref="AI221:AL221"/>
    <mergeCell ref="AM221:AP221"/>
    <mergeCell ref="AQ221:AT221"/>
    <mergeCell ref="BQ221:BT221"/>
    <mergeCell ref="CL236:CO236"/>
    <mergeCell ref="CP236:CS236"/>
    <mergeCell ref="AQ236:AT236"/>
    <mergeCell ref="BQ236:BT236"/>
    <mergeCell ref="BU236:BX236"/>
    <mergeCell ref="BY236:CB236"/>
    <mergeCell ref="CH236:CK236"/>
    <mergeCell ref="BU218:BX218"/>
    <mergeCell ref="BY218:CB218"/>
    <mergeCell ref="CH218:CK218"/>
    <mergeCell ref="CL218:CO218"/>
    <mergeCell ref="CP218:CS218"/>
    <mergeCell ref="R218:U218"/>
    <mergeCell ref="V218:Y218"/>
    <mergeCell ref="Z218:AC218"/>
    <mergeCell ref="AI218:AL218"/>
    <mergeCell ref="AM218:AP218"/>
    <mergeCell ref="AQ218:AT218"/>
    <mergeCell ref="BQ218:BT218"/>
    <mergeCell ref="BU219:BX219"/>
    <mergeCell ref="BY219:CB219"/>
    <mergeCell ref="CH219:CK219"/>
    <mergeCell ref="CL219:CO219"/>
    <mergeCell ref="CP219:CS219"/>
    <mergeCell ref="R219:U219"/>
    <mergeCell ref="V219:Y219"/>
    <mergeCell ref="Z219:AC219"/>
    <mergeCell ref="AI219:AL219"/>
    <mergeCell ref="AM219:AP219"/>
    <mergeCell ref="AQ219:AT219"/>
    <mergeCell ref="BQ219:BT219"/>
    <mergeCell ref="BU216:BX216"/>
    <mergeCell ref="BY216:CB216"/>
    <mergeCell ref="CH216:CK216"/>
    <mergeCell ref="CL216:CO216"/>
    <mergeCell ref="CP216:CS216"/>
    <mergeCell ref="R216:U216"/>
    <mergeCell ref="V216:Y216"/>
    <mergeCell ref="Z216:AC216"/>
    <mergeCell ref="AI216:AL216"/>
    <mergeCell ref="AM216:AP216"/>
    <mergeCell ref="AQ216:AT216"/>
    <mergeCell ref="BQ216:BT216"/>
    <mergeCell ref="BU217:BX217"/>
    <mergeCell ref="BY217:CB217"/>
    <mergeCell ref="CH217:CK217"/>
    <mergeCell ref="CL217:CO217"/>
    <mergeCell ref="CP217:CS217"/>
    <mergeCell ref="R217:U217"/>
    <mergeCell ref="V217:Y217"/>
    <mergeCell ref="Z217:AC217"/>
    <mergeCell ref="AI217:AL217"/>
    <mergeCell ref="AM217:AP217"/>
    <mergeCell ref="AQ217:AT217"/>
    <mergeCell ref="BQ217:BT217"/>
    <mergeCell ref="BU214:BX214"/>
    <mergeCell ref="BY214:CB214"/>
    <mergeCell ref="CH214:CK214"/>
    <mergeCell ref="CL214:CO214"/>
    <mergeCell ref="CP214:CS214"/>
    <mergeCell ref="R214:U214"/>
    <mergeCell ref="V214:Y214"/>
    <mergeCell ref="Z214:AC214"/>
    <mergeCell ref="AI214:AL214"/>
    <mergeCell ref="AM214:AP214"/>
    <mergeCell ref="AQ214:AT214"/>
    <mergeCell ref="BQ214:BT214"/>
    <mergeCell ref="BU215:BX215"/>
    <mergeCell ref="BY215:CB215"/>
    <mergeCell ref="CH215:CK215"/>
    <mergeCell ref="CL215:CO215"/>
    <mergeCell ref="CP215:CS215"/>
    <mergeCell ref="R215:U215"/>
    <mergeCell ref="V215:Y215"/>
    <mergeCell ref="Z215:AC215"/>
    <mergeCell ref="AI215:AL215"/>
    <mergeCell ref="AM215:AP215"/>
    <mergeCell ref="AQ215:AT215"/>
    <mergeCell ref="BQ215:BT215"/>
    <mergeCell ref="BU212:BX212"/>
    <mergeCell ref="BY212:CB212"/>
    <mergeCell ref="CH212:CK212"/>
    <mergeCell ref="CL212:CO212"/>
    <mergeCell ref="CP212:CS212"/>
    <mergeCell ref="R212:U212"/>
    <mergeCell ref="V212:Y212"/>
    <mergeCell ref="Z212:AC212"/>
    <mergeCell ref="AI212:AL212"/>
    <mergeCell ref="AM212:AP212"/>
    <mergeCell ref="AQ212:AT212"/>
    <mergeCell ref="BQ212:BT212"/>
    <mergeCell ref="BU213:BX213"/>
    <mergeCell ref="BY213:CB213"/>
    <mergeCell ref="CH213:CK213"/>
    <mergeCell ref="CL213:CO213"/>
    <mergeCell ref="CP213:CS213"/>
    <mergeCell ref="R213:U213"/>
    <mergeCell ref="V213:Y213"/>
    <mergeCell ref="Z213:AC213"/>
    <mergeCell ref="AI213:AL213"/>
    <mergeCell ref="AM213:AP213"/>
    <mergeCell ref="AQ213:AT213"/>
    <mergeCell ref="BQ213:BT213"/>
    <mergeCell ref="BU210:BX210"/>
    <mergeCell ref="BY210:CB210"/>
    <mergeCell ref="CH210:CK210"/>
    <mergeCell ref="CL210:CO210"/>
    <mergeCell ref="CP210:CS210"/>
    <mergeCell ref="R210:U210"/>
    <mergeCell ref="V210:Y210"/>
    <mergeCell ref="Z210:AC210"/>
    <mergeCell ref="AI210:AL210"/>
    <mergeCell ref="AM210:AP210"/>
    <mergeCell ref="AQ210:AT210"/>
    <mergeCell ref="BQ210:BT210"/>
    <mergeCell ref="BU211:BX211"/>
    <mergeCell ref="BY211:CB211"/>
    <mergeCell ref="CH211:CK211"/>
    <mergeCell ref="CL211:CO211"/>
    <mergeCell ref="CP211:CS211"/>
    <mergeCell ref="R211:U211"/>
    <mergeCell ref="V211:Y211"/>
    <mergeCell ref="Z211:AC211"/>
    <mergeCell ref="AI211:AL211"/>
    <mergeCell ref="AM211:AP211"/>
    <mergeCell ref="AQ211:AT211"/>
    <mergeCell ref="BQ211:BT211"/>
    <mergeCell ref="BU208:BX208"/>
    <mergeCell ref="BY208:CB208"/>
    <mergeCell ref="CH208:CK208"/>
    <mergeCell ref="CL208:CO208"/>
    <mergeCell ref="CP208:CS208"/>
    <mergeCell ref="R208:U208"/>
    <mergeCell ref="V208:Y208"/>
    <mergeCell ref="Z208:AC208"/>
    <mergeCell ref="AI208:AL208"/>
    <mergeCell ref="AM208:AP208"/>
    <mergeCell ref="AQ208:AT208"/>
    <mergeCell ref="BQ208:BT208"/>
    <mergeCell ref="BU209:BX209"/>
    <mergeCell ref="BY209:CB209"/>
    <mergeCell ref="CH209:CK209"/>
    <mergeCell ref="CL209:CO209"/>
    <mergeCell ref="CP209:CS209"/>
    <mergeCell ref="R209:U209"/>
    <mergeCell ref="V209:Y209"/>
    <mergeCell ref="Z209:AC209"/>
    <mergeCell ref="AI209:AL209"/>
    <mergeCell ref="AM209:AP209"/>
    <mergeCell ref="AQ209:AT209"/>
    <mergeCell ref="BQ209:BT209"/>
    <mergeCell ref="BU206:BX206"/>
    <mergeCell ref="BY206:CB206"/>
    <mergeCell ref="CH206:CK206"/>
    <mergeCell ref="CL206:CO206"/>
    <mergeCell ref="CP206:CS206"/>
    <mergeCell ref="R206:U206"/>
    <mergeCell ref="V206:Y206"/>
    <mergeCell ref="Z206:AC206"/>
    <mergeCell ref="AI206:AL206"/>
    <mergeCell ref="AM206:AP206"/>
    <mergeCell ref="AQ206:AT206"/>
    <mergeCell ref="BQ206:BT206"/>
    <mergeCell ref="BU207:BX207"/>
    <mergeCell ref="BY207:CB207"/>
    <mergeCell ref="CH207:CK207"/>
    <mergeCell ref="CL207:CO207"/>
    <mergeCell ref="CP207:CS207"/>
    <mergeCell ref="R207:U207"/>
    <mergeCell ref="V207:Y207"/>
    <mergeCell ref="Z207:AC207"/>
    <mergeCell ref="AI207:AL207"/>
    <mergeCell ref="AM207:AP207"/>
    <mergeCell ref="AQ207:AT207"/>
    <mergeCell ref="BQ207:BT207"/>
    <mergeCell ref="BU204:BX204"/>
    <mergeCell ref="BY204:CB204"/>
    <mergeCell ref="CH204:CK204"/>
    <mergeCell ref="CL204:CO204"/>
    <mergeCell ref="CP204:CS204"/>
    <mergeCell ref="R204:U204"/>
    <mergeCell ref="V204:Y204"/>
    <mergeCell ref="Z204:AC204"/>
    <mergeCell ref="AI204:AL204"/>
    <mergeCell ref="AM204:AP204"/>
    <mergeCell ref="AQ204:AT204"/>
    <mergeCell ref="BQ204:BT204"/>
    <mergeCell ref="BU205:BX205"/>
    <mergeCell ref="BY205:CB205"/>
    <mergeCell ref="CH205:CK205"/>
    <mergeCell ref="CL205:CO205"/>
    <mergeCell ref="CP205:CS205"/>
    <mergeCell ref="R205:U205"/>
    <mergeCell ref="V205:Y205"/>
    <mergeCell ref="Z205:AC205"/>
    <mergeCell ref="AI205:AL205"/>
    <mergeCell ref="AM205:AP205"/>
    <mergeCell ref="AQ205:AT205"/>
    <mergeCell ref="BQ205:BT205"/>
    <mergeCell ref="BU202:BX202"/>
    <mergeCell ref="BY202:CB202"/>
    <mergeCell ref="CH202:CK202"/>
    <mergeCell ref="CL202:CO202"/>
    <mergeCell ref="CP202:CS202"/>
    <mergeCell ref="R202:U202"/>
    <mergeCell ref="V202:Y202"/>
    <mergeCell ref="Z202:AC202"/>
    <mergeCell ref="AI202:AL202"/>
    <mergeCell ref="AM202:AP202"/>
    <mergeCell ref="AQ202:AT202"/>
    <mergeCell ref="BQ202:BT202"/>
    <mergeCell ref="BU203:BX203"/>
    <mergeCell ref="BY203:CB203"/>
    <mergeCell ref="CH203:CK203"/>
    <mergeCell ref="CL203:CO203"/>
    <mergeCell ref="CP203:CS203"/>
    <mergeCell ref="R203:U203"/>
    <mergeCell ref="V203:Y203"/>
    <mergeCell ref="Z203:AC203"/>
    <mergeCell ref="AI203:AL203"/>
    <mergeCell ref="AM203:AP203"/>
    <mergeCell ref="AQ203:AT203"/>
    <mergeCell ref="BQ203:BT203"/>
    <mergeCell ref="BU200:BX200"/>
    <mergeCell ref="BY200:CB200"/>
    <mergeCell ref="CH200:CK200"/>
    <mergeCell ref="CL200:CO200"/>
    <mergeCell ref="CP200:CS200"/>
    <mergeCell ref="R200:U200"/>
    <mergeCell ref="V200:Y200"/>
    <mergeCell ref="Z200:AC200"/>
    <mergeCell ref="AI200:AL200"/>
    <mergeCell ref="AM200:AP200"/>
    <mergeCell ref="AQ200:AT200"/>
    <mergeCell ref="BQ200:BT200"/>
    <mergeCell ref="BU201:BX201"/>
    <mergeCell ref="BY201:CB201"/>
    <mergeCell ref="CH201:CK201"/>
    <mergeCell ref="CL201:CO201"/>
    <mergeCell ref="CP201:CS201"/>
    <mergeCell ref="R201:U201"/>
    <mergeCell ref="V201:Y201"/>
    <mergeCell ref="Z201:AC201"/>
    <mergeCell ref="AI201:AL201"/>
    <mergeCell ref="AM201:AP201"/>
    <mergeCell ref="AQ201:AT201"/>
    <mergeCell ref="BQ201:BT201"/>
    <mergeCell ref="BU198:BX198"/>
    <mergeCell ref="BY198:CB198"/>
    <mergeCell ref="CH198:CK198"/>
    <mergeCell ref="CL198:CO198"/>
    <mergeCell ref="CP198:CS198"/>
    <mergeCell ref="R198:U198"/>
    <mergeCell ref="V198:Y198"/>
    <mergeCell ref="Z198:AC198"/>
    <mergeCell ref="AI198:AL198"/>
    <mergeCell ref="AM198:AP198"/>
    <mergeCell ref="AQ198:AT198"/>
    <mergeCell ref="BQ198:BT198"/>
    <mergeCell ref="BU199:BX199"/>
    <mergeCell ref="BY199:CB199"/>
    <mergeCell ref="CH199:CK199"/>
    <mergeCell ref="CL199:CO199"/>
    <mergeCell ref="CP199:CS199"/>
    <mergeCell ref="R199:U199"/>
    <mergeCell ref="V199:Y199"/>
    <mergeCell ref="Z199:AC199"/>
    <mergeCell ref="AI199:AL199"/>
    <mergeCell ref="AM199:AP199"/>
    <mergeCell ref="AQ199:AT199"/>
    <mergeCell ref="BQ199:BT199"/>
    <mergeCell ref="BU196:BX196"/>
    <mergeCell ref="BY196:CB196"/>
    <mergeCell ref="CH196:CK196"/>
    <mergeCell ref="CL196:CO196"/>
    <mergeCell ref="CP196:CS196"/>
    <mergeCell ref="R196:U196"/>
    <mergeCell ref="V196:Y196"/>
    <mergeCell ref="Z196:AC196"/>
    <mergeCell ref="AI196:AL196"/>
    <mergeCell ref="AM196:AP196"/>
    <mergeCell ref="AQ196:AT196"/>
    <mergeCell ref="BQ196:BT196"/>
    <mergeCell ref="BU197:BX197"/>
    <mergeCell ref="BY197:CB197"/>
    <mergeCell ref="CH197:CK197"/>
    <mergeCell ref="CL197:CO197"/>
    <mergeCell ref="CP197:CS197"/>
    <mergeCell ref="R197:U197"/>
    <mergeCell ref="V197:Y197"/>
    <mergeCell ref="Z197:AC197"/>
    <mergeCell ref="AI197:AL197"/>
    <mergeCell ref="AM197:AP197"/>
    <mergeCell ref="AQ197:AT197"/>
    <mergeCell ref="BQ197:BT197"/>
    <mergeCell ref="BU194:BX194"/>
    <mergeCell ref="BY194:CB194"/>
    <mergeCell ref="CH194:CK194"/>
    <mergeCell ref="CL194:CO194"/>
    <mergeCell ref="CP194:CS194"/>
    <mergeCell ref="R194:U194"/>
    <mergeCell ref="V194:Y194"/>
    <mergeCell ref="Z194:AC194"/>
    <mergeCell ref="AI194:AL194"/>
    <mergeCell ref="AM194:AP194"/>
    <mergeCell ref="AQ194:AT194"/>
    <mergeCell ref="BQ194:BT194"/>
    <mergeCell ref="BU195:BX195"/>
    <mergeCell ref="BY195:CB195"/>
    <mergeCell ref="CH195:CK195"/>
    <mergeCell ref="CL195:CO195"/>
    <mergeCell ref="CP195:CS195"/>
    <mergeCell ref="R195:U195"/>
    <mergeCell ref="V195:Y195"/>
    <mergeCell ref="Z195:AC195"/>
    <mergeCell ref="AI195:AL195"/>
    <mergeCell ref="AM195:AP195"/>
    <mergeCell ref="AQ195:AT195"/>
    <mergeCell ref="BQ195:BT195"/>
    <mergeCell ref="BU192:BX192"/>
    <mergeCell ref="BY192:CB192"/>
    <mergeCell ref="CH192:CK192"/>
    <mergeCell ref="CL192:CO192"/>
    <mergeCell ref="CP192:CS192"/>
    <mergeCell ref="R192:U192"/>
    <mergeCell ref="V192:Y192"/>
    <mergeCell ref="Z192:AC192"/>
    <mergeCell ref="AI192:AL192"/>
    <mergeCell ref="AM192:AP192"/>
    <mergeCell ref="AQ192:AT192"/>
    <mergeCell ref="BQ192:BT192"/>
    <mergeCell ref="BU193:BX193"/>
    <mergeCell ref="BY193:CB193"/>
    <mergeCell ref="CH193:CK193"/>
    <mergeCell ref="CL193:CO193"/>
    <mergeCell ref="CP193:CS193"/>
    <mergeCell ref="R193:U193"/>
    <mergeCell ref="V193:Y193"/>
    <mergeCell ref="Z193:AC193"/>
    <mergeCell ref="AI193:AL193"/>
    <mergeCell ref="AM193:AP193"/>
    <mergeCell ref="AQ193:AT193"/>
    <mergeCell ref="BQ193:BT193"/>
    <mergeCell ref="BU190:BX190"/>
    <mergeCell ref="BY190:CB190"/>
    <mergeCell ref="CH190:CK190"/>
    <mergeCell ref="CL190:CO190"/>
    <mergeCell ref="CP190:CS190"/>
    <mergeCell ref="R190:U190"/>
    <mergeCell ref="V190:Y190"/>
    <mergeCell ref="Z190:AC190"/>
    <mergeCell ref="AI190:AL190"/>
    <mergeCell ref="AM190:AP190"/>
    <mergeCell ref="AQ190:AT190"/>
    <mergeCell ref="BQ190:BT190"/>
    <mergeCell ref="BU191:BX191"/>
    <mergeCell ref="BY191:CB191"/>
    <mergeCell ref="CH191:CK191"/>
    <mergeCell ref="CL191:CO191"/>
    <mergeCell ref="CP191:CS191"/>
    <mergeCell ref="R191:U191"/>
    <mergeCell ref="V191:Y191"/>
    <mergeCell ref="Z191:AC191"/>
    <mergeCell ref="AI191:AL191"/>
    <mergeCell ref="AM191:AP191"/>
    <mergeCell ref="AQ191:AT191"/>
    <mergeCell ref="BQ191:BT191"/>
    <mergeCell ref="BU188:BX188"/>
    <mergeCell ref="BY188:CB188"/>
    <mergeCell ref="CH188:CK188"/>
    <mergeCell ref="CL188:CO188"/>
    <mergeCell ref="CP188:CS188"/>
    <mergeCell ref="R188:U188"/>
    <mergeCell ref="V188:Y188"/>
    <mergeCell ref="Z188:AC188"/>
    <mergeCell ref="AI188:AL188"/>
    <mergeCell ref="AM188:AP188"/>
    <mergeCell ref="AQ188:AT188"/>
    <mergeCell ref="BQ188:BT188"/>
    <mergeCell ref="BU189:BX189"/>
    <mergeCell ref="BY189:CB189"/>
    <mergeCell ref="CH189:CK189"/>
    <mergeCell ref="CL189:CO189"/>
    <mergeCell ref="CP189:CS189"/>
    <mergeCell ref="R189:U189"/>
    <mergeCell ref="V189:Y189"/>
    <mergeCell ref="Z189:AC189"/>
    <mergeCell ref="AI189:AL189"/>
    <mergeCell ref="AM189:AP189"/>
    <mergeCell ref="AQ189:AT189"/>
    <mergeCell ref="BQ189:BT189"/>
    <mergeCell ref="BU186:BX186"/>
    <mergeCell ref="BY186:CB186"/>
    <mergeCell ref="CH186:CK186"/>
    <mergeCell ref="CL186:CO186"/>
    <mergeCell ref="CP186:CS186"/>
    <mergeCell ref="R186:U186"/>
    <mergeCell ref="V186:Y186"/>
    <mergeCell ref="Z186:AC186"/>
    <mergeCell ref="AI186:AL186"/>
    <mergeCell ref="AM186:AP186"/>
    <mergeCell ref="AQ186:AT186"/>
    <mergeCell ref="BQ186:BT186"/>
    <mergeCell ref="BU187:BX187"/>
    <mergeCell ref="BY187:CB187"/>
    <mergeCell ref="CH187:CK187"/>
    <mergeCell ref="CL187:CO187"/>
    <mergeCell ref="CP187:CS187"/>
    <mergeCell ref="R187:U187"/>
    <mergeCell ref="V187:Y187"/>
    <mergeCell ref="Z187:AC187"/>
    <mergeCell ref="AI187:AL187"/>
    <mergeCell ref="AM187:AP187"/>
    <mergeCell ref="AQ187:AT187"/>
    <mergeCell ref="BQ187:BT187"/>
    <mergeCell ref="BU184:BX184"/>
    <mergeCell ref="BY184:CB184"/>
    <mergeCell ref="CH184:CK184"/>
    <mergeCell ref="CL184:CO184"/>
    <mergeCell ref="CP184:CS184"/>
    <mergeCell ref="R184:U184"/>
    <mergeCell ref="V184:Y184"/>
    <mergeCell ref="Z184:AC184"/>
    <mergeCell ref="AI184:AL184"/>
    <mergeCell ref="AM184:AP184"/>
    <mergeCell ref="AQ184:AT184"/>
    <mergeCell ref="BQ184:BT184"/>
    <mergeCell ref="BU185:BX185"/>
    <mergeCell ref="BY185:CB185"/>
    <mergeCell ref="CH185:CK185"/>
    <mergeCell ref="CL185:CO185"/>
    <mergeCell ref="CP185:CS185"/>
    <mergeCell ref="R185:U185"/>
    <mergeCell ref="V185:Y185"/>
    <mergeCell ref="Z185:AC185"/>
    <mergeCell ref="AI185:AL185"/>
    <mergeCell ref="AM185:AP185"/>
    <mergeCell ref="AQ185:AT185"/>
    <mergeCell ref="BQ185:BT185"/>
    <mergeCell ref="BU182:BX182"/>
    <mergeCell ref="BY182:CB182"/>
    <mergeCell ref="CH182:CK182"/>
    <mergeCell ref="CL182:CO182"/>
    <mergeCell ref="CP182:CS182"/>
    <mergeCell ref="R182:U182"/>
    <mergeCell ref="V182:Y182"/>
    <mergeCell ref="Z182:AC182"/>
    <mergeCell ref="AI182:AL182"/>
    <mergeCell ref="AM182:AP182"/>
    <mergeCell ref="AQ182:AT182"/>
    <mergeCell ref="BQ182:BT182"/>
    <mergeCell ref="BU183:BX183"/>
    <mergeCell ref="BY183:CB183"/>
    <mergeCell ref="CH183:CK183"/>
    <mergeCell ref="CL183:CO183"/>
    <mergeCell ref="CP183:CS183"/>
    <mergeCell ref="R183:U183"/>
    <mergeCell ref="V183:Y183"/>
    <mergeCell ref="Z183:AC183"/>
    <mergeCell ref="AI183:AL183"/>
    <mergeCell ref="AM183:AP183"/>
    <mergeCell ref="AQ183:AT183"/>
    <mergeCell ref="BQ183:BT183"/>
    <mergeCell ref="BU180:BX180"/>
    <mergeCell ref="BY180:CB180"/>
    <mergeCell ref="CH180:CK180"/>
    <mergeCell ref="CL180:CO180"/>
    <mergeCell ref="CP180:CS180"/>
    <mergeCell ref="R180:U180"/>
    <mergeCell ref="V180:Y180"/>
    <mergeCell ref="Z180:AC180"/>
    <mergeCell ref="AI180:AL180"/>
    <mergeCell ref="AM180:AP180"/>
    <mergeCell ref="AQ180:AT180"/>
    <mergeCell ref="BQ180:BT180"/>
    <mergeCell ref="BU181:BX181"/>
    <mergeCell ref="BY181:CB181"/>
    <mergeCell ref="CH181:CK181"/>
    <mergeCell ref="CL181:CO181"/>
    <mergeCell ref="CP181:CS181"/>
    <mergeCell ref="R181:U181"/>
    <mergeCell ref="V181:Y181"/>
    <mergeCell ref="Z181:AC181"/>
    <mergeCell ref="AI181:AL181"/>
    <mergeCell ref="AM181:AP181"/>
    <mergeCell ref="AQ181:AT181"/>
    <mergeCell ref="BQ181:BT181"/>
    <mergeCell ref="BU178:BX178"/>
    <mergeCell ref="BY178:CB178"/>
    <mergeCell ref="CH178:CK178"/>
    <mergeCell ref="CL178:CO178"/>
    <mergeCell ref="CP178:CS178"/>
    <mergeCell ref="R178:U178"/>
    <mergeCell ref="V178:Y178"/>
    <mergeCell ref="Z178:AC178"/>
    <mergeCell ref="AI178:AL178"/>
    <mergeCell ref="AM178:AP178"/>
    <mergeCell ref="AQ178:AT178"/>
    <mergeCell ref="BQ178:BT178"/>
    <mergeCell ref="BU179:BX179"/>
    <mergeCell ref="BY179:CB179"/>
    <mergeCell ref="CH179:CK179"/>
    <mergeCell ref="CL179:CO179"/>
    <mergeCell ref="CP179:CS179"/>
    <mergeCell ref="R179:U179"/>
    <mergeCell ref="V179:Y179"/>
    <mergeCell ref="Z179:AC179"/>
    <mergeCell ref="AI179:AL179"/>
    <mergeCell ref="AM179:AP179"/>
    <mergeCell ref="AQ179:AT179"/>
    <mergeCell ref="BQ179:BT179"/>
    <mergeCell ref="BU176:BX176"/>
    <mergeCell ref="BY176:CB176"/>
    <mergeCell ref="CH176:CK176"/>
    <mergeCell ref="CL176:CO176"/>
    <mergeCell ref="CP176:CS176"/>
    <mergeCell ref="R176:U176"/>
    <mergeCell ref="V176:Y176"/>
    <mergeCell ref="Z176:AC176"/>
    <mergeCell ref="AI176:AL176"/>
    <mergeCell ref="AM176:AP176"/>
    <mergeCell ref="AQ176:AT176"/>
    <mergeCell ref="BQ176:BT176"/>
    <mergeCell ref="BU177:BX177"/>
    <mergeCell ref="BY177:CB177"/>
    <mergeCell ref="CH177:CK177"/>
    <mergeCell ref="CL177:CO177"/>
    <mergeCell ref="CP177:CS177"/>
    <mergeCell ref="R177:U177"/>
    <mergeCell ref="V177:Y177"/>
    <mergeCell ref="Z177:AC177"/>
    <mergeCell ref="AI177:AL177"/>
    <mergeCell ref="AM177:AP177"/>
    <mergeCell ref="AQ177:AT177"/>
    <mergeCell ref="BQ177:BT177"/>
    <mergeCell ref="BU174:BX174"/>
    <mergeCell ref="BY174:CB174"/>
    <mergeCell ref="CH174:CK174"/>
    <mergeCell ref="CL174:CO174"/>
    <mergeCell ref="CP174:CS174"/>
    <mergeCell ref="R174:U174"/>
    <mergeCell ref="V174:Y174"/>
    <mergeCell ref="Z174:AC174"/>
    <mergeCell ref="AI174:AL174"/>
    <mergeCell ref="AM174:AP174"/>
    <mergeCell ref="AQ174:AT174"/>
    <mergeCell ref="BQ174:BT174"/>
    <mergeCell ref="BU175:BX175"/>
    <mergeCell ref="BY175:CB175"/>
    <mergeCell ref="CH175:CK175"/>
    <mergeCell ref="CL175:CO175"/>
    <mergeCell ref="CP175:CS175"/>
    <mergeCell ref="R175:U175"/>
    <mergeCell ref="V175:Y175"/>
    <mergeCell ref="Z175:AC175"/>
    <mergeCell ref="AI175:AL175"/>
    <mergeCell ref="AM175:AP175"/>
    <mergeCell ref="AQ175:AT175"/>
    <mergeCell ref="BQ175:BT175"/>
    <mergeCell ref="BU172:BX172"/>
    <mergeCell ref="BY172:CB172"/>
    <mergeCell ref="CH172:CK172"/>
    <mergeCell ref="CL172:CO172"/>
    <mergeCell ref="CP172:CS172"/>
    <mergeCell ref="R172:U172"/>
    <mergeCell ref="V172:Y172"/>
    <mergeCell ref="Z172:AC172"/>
    <mergeCell ref="AI172:AL172"/>
    <mergeCell ref="AM172:AP172"/>
    <mergeCell ref="AQ172:AT172"/>
    <mergeCell ref="BQ172:BT172"/>
    <mergeCell ref="BU173:BX173"/>
    <mergeCell ref="BY173:CB173"/>
    <mergeCell ref="CH173:CK173"/>
    <mergeCell ref="CL173:CO173"/>
    <mergeCell ref="CP173:CS173"/>
    <mergeCell ref="R173:U173"/>
    <mergeCell ref="V173:Y173"/>
    <mergeCell ref="Z173:AC173"/>
    <mergeCell ref="AI173:AL173"/>
    <mergeCell ref="AM173:AP173"/>
    <mergeCell ref="AQ173:AT173"/>
    <mergeCell ref="BQ173:BT173"/>
    <mergeCell ref="BU170:BX170"/>
    <mergeCell ref="BY170:CB170"/>
    <mergeCell ref="CH170:CK170"/>
    <mergeCell ref="CL170:CO170"/>
    <mergeCell ref="CP170:CS170"/>
    <mergeCell ref="R170:U170"/>
    <mergeCell ref="V170:Y170"/>
    <mergeCell ref="Z170:AC170"/>
    <mergeCell ref="AI170:AL170"/>
    <mergeCell ref="AM170:AP170"/>
    <mergeCell ref="AQ170:AT170"/>
    <mergeCell ref="BQ170:BT170"/>
    <mergeCell ref="BU171:BX171"/>
    <mergeCell ref="BY171:CB171"/>
    <mergeCell ref="CH171:CK171"/>
    <mergeCell ref="CL171:CO171"/>
    <mergeCell ref="CP171:CS171"/>
    <mergeCell ref="R171:U171"/>
    <mergeCell ref="V171:Y171"/>
    <mergeCell ref="Z171:AC171"/>
    <mergeCell ref="AI171:AL171"/>
    <mergeCell ref="AM171:AP171"/>
    <mergeCell ref="AQ171:AT171"/>
    <mergeCell ref="BQ171:BT171"/>
    <mergeCell ref="BU168:BX168"/>
    <mergeCell ref="BY168:CB168"/>
    <mergeCell ref="CH168:CK168"/>
    <mergeCell ref="CL168:CO168"/>
    <mergeCell ref="CP168:CS168"/>
    <mergeCell ref="R168:U168"/>
    <mergeCell ref="V168:Y168"/>
    <mergeCell ref="Z168:AC168"/>
    <mergeCell ref="AI168:AL168"/>
    <mergeCell ref="AM168:AP168"/>
    <mergeCell ref="AQ168:AT168"/>
    <mergeCell ref="BQ168:BT168"/>
    <mergeCell ref="BU169:BX169"/>
    <mergeCell ref="BY169:CB169"/>
    <mergeCell ref="CH169:CK169"/>
    <mergeCell ref="CL169:CO169"/>
    <mergeCell ref="CP169:CS169"/>
    <mergeCell ref="R169:U169"/>
    <mergeCell ref="V169:Y169"/>
    <mergeCell ref="Z169:AC169"/>
    <mergeCell ref="AI169:AL169"/>
    <mergeCell ref="AM169:AP169"/>
    <mergeCell ref="AQ169:AT169"/>
    <mergeCell ref="BQ169:BT169"/>
    <mergeCell ref="BU166:BX166"/>
    <mergeCell ref="BY166:CB166"/>
    <mergeCell ref="CH166:CK166"/>
    <mergeCell ref="CL166:CO166"/>
    <mergeCell ref="CP166:CS166"/>
    <mergeCell ref="R166:U166"/>
    <mergeCell ref="V166:Y166"/>
    <mergeCell ref="Z166:AC166"/>
    <mergeCell ref="AI166:AL166"/>
    <mergeCell ref="AM166:AP166"/>
    <mergeCell ref="AQ166:AT166"/>
    <mergeCell ref="BQ166:BT166"/>
    <mergeCell ref="BU167:BX167"/>
    <mergeCell ref="BY167:CB167"/>
    <mergeCell ref="CH167:CK167"/>
    <mergeCell ref="CL167:CO167"/>
    <mergeCell ref="CP167:CS167"/>
    <mergeCell ref="R167:U167"/>
    <mergeCell ref="V167:Y167"/>
    <mergeCell ref="Z167:AC167"/>
    <mergeCell ref="AI167:AL167"/>
    <mergeCell ref="AM167:AP167"/>
    <mergeCell ref="AQ167:AT167"/>
    <mergeCell ref="BQ167:BT167"/>
    <mergeCell ref="DG9:DN10"/>
    <mergeCell ref="BQ5:CF6"/>
    <mergeCell ref="CH5:CW6"/>
    <mergeCell ref="CY5:DN6"/>
    <mergeCell ref="M3:P3"/>
    <mergeCell ref="A11:H11"/>
    <mergeCell ref="I11:P13"/>
    <mergeCell ref="F12:H12"/>
    <mergeCell ref="C12:E12"/>
    <mergeCell ref="A12:B12"/>
    <mergeCell ref="F13:H13"/>
    <mergeCell ref="C13:E13"/>
    <mergeCell ref="A13:B13"/>
    <mergeCell ref="AZ11:BG11"/>
    <mergeCell ref="BH11:BO13"/>
    <mergeCell ref="AZ12:BA12"/>
    <mergeCell ref="BB12:BD12"/>
    <mergeCell ref="BE12:BG12"/>
    <mergeCell ref="AZ13:BA13"/>
    <mergeCell ref="BB13:BD13"/>
    <mergeCell ref="BE13:BG13"/>
    <mergeCell ref="AZ9:BG10"/>
    <mergeCell ref="BH9:BO10"/>
  </mergeCells>
  <conditionalFormatting sqref="A9:P13">
    <cfRule type="expression" dxfId="460" priority="13">
      <formula>IF($I$7="Steel",0,1)</formula>
    </cfRule>
  </conditionalFormatting>
  <conditionalFormatting sqref="A18:P21">
    <cfRule type="expression" dxfId="459" priority="16">
      <formula>IF(AND($I$7="Steel",$I$9="Yes"),1,0)</formula>
    </cfRule>
  </conditionalFormatting>
  <conditionalFormatting sqref="I11">
    <cfRule type="containsText" dxfId="458" priority="14" operator="containsText" text="Baseline Composition">
      <formula>NOT(ISERROR(SEARCH(("Baseline Composition"),(I11))))</formula>
    </cfRule>
    <cfRule type="containsText" dxfId="457" priority="15" operator="containsText" text="Not Baseline">
      <formula>NOT(ISERROR(SEARCH(("Not Baseline"),(I11))))</formula>
    </cfRule>
  </conditionalFormatting>
  <conditionalFormatting sqref="I9:P10">
    <cfRule type="containsText" dxfId="456" priority="17" operator="containsText" text="Yes">
      <formula>NOT(ISERROR(SEARCH(("Yes"),(I9))))</formula>
    </cfRule>
    <cfRule type="containsText" dxfId="455" priority="18" operator="containsText" text="No">
      <formula>NOT(ISERROR(SEARCH(("No"),(I9))))</formula>
    </cfRule>
  </conditionalFormatting>
  <conditionalFormatting sqref="AZ9:BO13">
    <cfRule type="expression" dxfId="454" priority="7">
      <formula>IF($BH$7="Steel",0,1)</formula>
    </cfRule>
  </conditionalFormatting>
  <conditionalFormatting sqref="AZ18:BO21">
    <cfRule type="expression" dxfId="453" priority="10">
      <formula>IF(AND($I$7="Steel",$I$9="Yes"),1,0)</formula>
    </cfRule>
  </conditionalFormatting>
  <conditionalFormatting sqref="BH11">
    <cfRule type="containsText" dxfId="452" priority="8" operator="containsText" text="Baseline Composition">
      <formula>NOT(ISERROR(SEARCH(("Baseline Composition"),(BH11))))</formula>
    </cfRule>
    <cfRule type="containsText" dxfId="451" priority="9" operator="containsText" text="Not Baseline">
      <formula>NOT(ISERROR(SEARCH(("Not Baseline"),(BH11))))</formula>
    </cfRule>
  </conditionalFormatting>
  <conditionalFormatting sqref="BH9:BO10">
    <cfRule type="containsText" dxfId="450" priority="11" operator="containsText" text="Yes">
      <formula>NOT(ISERROR(SEARCH(("Yes"),(BH9))))</formula>
    </cfRule>
    <cfRule type="containsText" dxfId="449" priority="12" operator="containsText" text="No">
      <formula>NOT(ISERROR(SEARCH(("No"),(BH9))))</formula>
    </cfRule>
  </conditionalFormatting>
  <conditionalFormatting sqref="CY9:DN13">
    <cfRule type="expression" dxfId="448" priority="1">
      <formula>IF($DG$7="Steel",0,1)</formula>
    </cfRule>
  </conditionalFormatting>
  <conditionalFormatting sqref="CY18:DN21">
    <cfRule type="expression" dxfId="447" priority="4">
      <formula>IF(AND($I$7="Steel",$I$9="Yes"),1,0)</formula>
    </cfRule>
  </conditionalFormatting>
  <conditionalFormatting sqref="DG11">
    <cfRule type="containsText" dxfId="446" priority="2" operator="containsText" text="Baseline Composition">
      <formula>NOT(ISERROR(SEARCH(("Baseline Composition"),(DG11))))</formula>
    </cfRule>
    <cfRule type="containsText" dxfId="445" priority="3" operator="containsText" text="Not Baseline">
      <formula>NOT(ISERROR(SEARCH(("Not Baseline"),(DG11))))</formula>
    </cfRule>
  </conditionalFormatting>
  <conditionalFormatting sqref="DG9:DN10">
    <cfRule type="containsText" dxfId="444" priority="5" operator="containsText" text="Yes">
      <formula>NOT(ISERROR(SEARCH(("Yes"),(DG9))))</formula>
    </cfRule>
    <cfRule type="containsText" dxfId="443" priority="6" operator="containsText" text="No">
      <formula>NOT(ISERROR(SEARCH(("No"),(DG9))))</formula>
    </cfRule>
  </conditionalFormatting>
  <dataValidations count="2">
    <dataValidation type="list" allowBlank="1" showErrorMessage="1" sqref="BH9 I9 DG9" xr:uid="{00000000-0002-0000-0900-000000000000}">
      <formula1>"Yes,No"</formula1>
    </dataValidation>
    <dataValidation type="list" allowBlank="1" showErrorMessage="1" sqref="BH7 I7 DG7" xr:uid="{00000000-0002-0000-0900-000001000000}">
      <formula1>"Steel,Aluminium,Other"</formula1>
    </dataValidation>
  </dataValidations>
  <hyperlinks>
    <hyperlink ref="R2" location="null!A1" display="BACK to COVER SHEET" xr:uid="{00000000-0004-0000-0900-000000000000}"/>
  </hyperlinks>
  <pageMargins left="0.7" right="0.7" top="0.78740157499999996" bottom="0.78740157499999996" header="0.3" footer="0.3"/>
  <pageSetup paperSize="9" orientation="portrait" verticalDpi="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rgb="FF9999FF"/>
    <outlinePr summaryBelow="0" summaryRight="0"/>
  </sheetPr>
  <dimension ref="A1:MG123"/>
  <sheetViews>
    <sheetView zoomScaleNormal="100" workbookViewId="0">
      <selection sqref="A1:P1"/>
    </sheetView>
  </sheetViews>
  <sheetFormatPr defaultColWidth="14.42578125" defaultRowHeight="15" customHeight="1" x14ac:dyDescent="0.2"/>
  <cols>
    <col min="1" max="16" width="5" style="422" customWidth="1"/>
    <col min="17" max="17" width="3.7109375" style="422" customWidth="1"/>
    <col min="18" max="33" width="5" style="422" customWidth="1"/>
    <col min="34" max="34" width="3.7109375" style="422" customWidth="1"/>
    <col min="35" max="50" width="5" style="422" customWidth="1"/>
    <col min="51" max="51" width="3.7109375" style="422" customWidth="1"/>
    <col min="52" max="67" width="5" style="422" customWidth="1"/>
    <col min="68" max="68" width="3.7109375" style="422" customWidth="1"/>
    <col min="69" max="84" width="5" style="422" customWidth="1"/>
    <col min="85" max="85" width="3.7109375" style="422" customWidth="1"/>
    <col min="86" max="101" width="5" style="422" customWidth="1"/>
    <col min="102" max="102" width="3.7109375" style="422" customWidth="1"/>
    <col min="103" max="118" width="5" style="422" customWidth="1"/>
    <col min="119" max="119" width="3.7109375" style="422" customWidth="1"/>
    <col min="120" max="135" width="5" style="422" customWidth="1"/>
    <col min="136" max="136" width="3.7109375" style="422" customWidth="1"/>
    <col min="137" max="152" width="5" style="422" customWidth="1"/>
    <col min="153" max="153" width="3.7109375" style="422" customWidth="1"/>
    <col min="154" max="169" width="5" style="422" customWidth="1"/>
    <col min="170" max="170" width="3.7109375" style="422" customWidth="1"/>
    <col min="171" max="186" width="5" style="422" customWidth="1"/>
    <col min="187" max="187" width="3.7109375" style="422" customWidth="1"/>
    <col min="188" max="203" width="5" style="422" customWidth="1"/>
    <col min="204" max="204" width="3.7109375" style="422" customWidth="1"/>
    <col min="205" max="220" width="5" style="422" customWidth="1"/>
    <col min="221" max="221" width="3.7109375" style="422" customWidth="1"/>
    <col min="222" max="237" width="5" style="422" customWidth="1"/>
    <col min="238" max="238" width="3.7109375" style="422" customWidth="1"/>
    <col min="239" max="254" width="5" style="422" customWidth="1"/>
    <col min="255" max="255" width="3.7109375" style="422" customWidth="1"/>
    <col min="256" max="271" width="5" style="422" customWidth="1"/>
    <col min="272" max="272" width="3.7109375" style="422" customWidth="1"/>
    <col min="273" max="288" width="5" style="422" customWidth="1"/>
    <col min="289" max="289" width="3.7109375" style="422" customWidth="1"/>
    <col min="290" max="305" width="5" style="422" customWidth="1"/>
    <col min="306" max="306" width="3.7109375" style="422" customWidth="1"/>
    <col min="307" max="322" width="5" style="422" customWidth="1"/>
    <col min="323" max="323" width="3.7109375" style="422" customWidth="1"/>
    <col min="324" max="339" width="5" style="422" customWidth="1"/>
    <col min="340" max="16384" width="14.42578125" style="422"/>
  </cols>
  <sheetData>
    <row r="1" spans="1:345" customFormat="1" ht="12.75" customHeight="1" x14ac:dyDescent="0.2">
      <c r="A1" s="894" t="str">
        <f>CONCATENATE(Read_Me!A1," FS SES ",Read_Me!B1," - Datasheets Composites")</f>
        <v>2026 FS SES V1.3 - Datasheets Composites</v>
      </c>
      <c r="B1" s="894"/>
      <c r="C1" s="894"/>
      <c r="D1" s="894"/>
      <c r="E1" s="894"/>
      <c r="F1" s="894"/>
      <c r="G1" s="894"/>
      <c r="H1" s="894"/>
      <c r="I1" s="894"/>
      <c r="J1" s="894"/>
      <c r="K1" s="894"/>
      <c r="L1" s="894"/>
      <c r="M1" s="894"/>
      <c r="N1" s="894"/>
      <c r="O1" s="894"/>
      <c r="P1" s="894"/>
      <c r="Q1" s="549"/>
      <c r="R1" s="324"/>
      <c r="S1" s="324"/>
      <c r="T1" s="324"/>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c r="HV1" s="324"/>
      <c r="HW1" s="324"/>
      <c r="HX1" s="324"/>
      <c r="HY1" s="324"/>
      <c r="HZ1" s="324"/>
      <c r="IA1" s="324"/>
      <c r="IB1" s="324"/>
      <c r="IC1" s="324"/>
      <c r="ID1" s="324"/>
      <c r="IE1" s="324"/>
      <c r="IF1" s="324"/>
      <c r="IG1" s="324"/>
      <c r="IH1" s="324"/>
      <c r="II1" s="324"/>
      <c r="IJ1" s="324"/>
      <c r="IK1" s="324"/>
      <c r="IL1" s="324"/>
      <c r="IM1" s="324"/>
      <c r="IN1" s="324"/>
      <c r="IO1" s="324"/>
      <c r="IP1" s="324"/>
      <c r="IQ1" s="324"/>
      <c r="IR1" s="324"/>
      <c r="IS1" s="324"/>
      <c r="IT1" s="324"/>
      <c r="IU1" s="324"/>
      <c r="IV1" s="324"/>
      <c r="IW1" s="324"/>
      <c r="IX1" s="324"/>
      <c r="IY1" s="324"/>
      <c r="IZ1" s="324"/>
      <c r="JA1" s="324"/>
      <c r="JB1" s="324"/>
      <c r="JC1" s="324"/>
      <c r="JD1" s="324"/>
      <c r="JE1" s="324"/>
      <c r="JF1" s="324"/>
      <c r="JG1" s="324"/>
      <c r="JH1" s="324"/>
      <c r="JI1" s="324"/>
      <c r="JJ1" s="324"/>
      <c r="JK1" s="324"/>
      <c r="JL1" s="324"/>
      <c r="JM1" s="324"/>
      <c r="JN1" s="324"/>
      <c r="JO1" s="324"/>
      <c r="JP1" s="324"/>
      <c r="JQ1" s="324"/>
      <c r="JR1" s="324"/>
      <c r="JS1" s="324"/>
      <c r="JT1" s="324"/>
      <c r="JU1" s="324"/>
      <c r="JV1" s="324"/>
      <c r="JW1" s="324"/>
      <c r="JX1" s="324"/>
      <c r="JY1" s="324"/>
      <c r="JZ1" s="324"/>
      <c r="KA1" s="324"/>
      <c r="KB1" s="324"/>
      <c r="KC1" s="324"/>
      <c r="KD1" s="324"/>
      <c r="KE1" s="324"/>
      <c r="KF1" s="324"/>
      <c r="KG1" s="324"/>
      <c r="KH1" s="324"/>
      <c r="KI1" s="324"/>
      <c r="KJ1" s="324"/>
      <c r="KK1" s="324"/>
      <c r="KL1" s="324"/>
      <c r="KM1" s="324"/>
      <c r="KN1" s="324"/>
      <c r="KO1" s="324"/>
      <c r="KP1" s="324"/>
      <c r="KQ1" s="324"/>
      <c r="KR1" s="324"/>
      <c r="KS1" s="324"/>
      <c r="KT1" s="324"/>
      <c r="KU1" s="324"/>
      <c r="KV1" s="324"/>
      <c r="KW1" s="324"/>
      <c r="KX1" s="324"/>
      <c r="KY1" s="324"/>
      <c r="KZ1" s="324"/>
      <c r="LA1" s="324"/>
      <c r="LB1" s="324"/>
      <c r="LC1" s="324"/>
      <c r="LD1" s="324"/>
      <c r="LE1" s="324"/>
      <c r="LF1" s="324"/>
      <c r="LG1" s="324"/>
      <c r="LH1" s="324"/>
      <c r="LI1" s="324"/>
      <c r="LJ1" s="324"/>
      <c r="LK1" s="324"/>
      <c r="LL1" s="324"/>
      <c r="LM1" s="324"/>
      <c r="LN1" s="324"/>
      <c r="LO1" s="324"/>
      <c r="LP1" s="324"/>
      <c r="LQ1" s="324"/>
      <c r="LR1" s="324"/>
      <c r="LS1" s="324"/>
      <c r="LT1" s="324"/>
      <c r="LU1" s="324"/>
      <c r="LV1" s="324"/>
      <c r="LW1" s="324"/>
      <c r="LX1" s="324"/>
      <c r="LY1" s="324"/>
      <c r="LZ1" s="324"/>
      <c r="MA1" s="324"/>
      <c r="MB1" s="324"/>
      <c r="MC1" s="56"/>
      <c r="MD1" s="56"/>
      <c r="ME1" s="56"/>
      <c r="MF1" s="56"/>
      <c r="MG1" s="228"/>
    </row>
    <row r="2" spans="1:345" customFormat="1" ht="12.75" customHeight="1" x14ac:dyDescent="0.2">
      <c r="A2" s="324"/>
      <c r="B2" s="324"/>
      <c r="C2" s="324"/>
      <c r="D2" s="324"/>
      <c r="E2" s="324"/>
      <c r="F2" s="324"/>
      <c r="G2" s="324"/>
      <c r="H2" s="324"/>
      <c r="I2" s="324"/>
      <c r="J2" s="324"/>
      <c r="K2" s="324"/>
      <c r="L2" s="324"/>
      <c r="M2" s="324"/>
      <c r="N2" s="324"/>
      <c r="O2" s="324"/>
      <c r="P2" s="324"/>
      <c r="Q2" s="324"/>
      <c r="R2" s="324"/>
      <c r="S2" s="295" t="s">
        <v>240</v>
      </c>
      <c r="T2" s="324"/>
      <c r="U2" s="324"/>
      <c r="V2" s="324"/>
      <c r="W2" s="324"/>
      <c r="X2" s="550" t="s">
        <v>272</v>
      </c>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c r="HV2" s="324"/>
      <c r="HW2" s="324"/>
      <c r="HX2" s="324"/>
      <c r="HY2" s="324"/>
      <c r="HZ2" s="324"/>
      <c r="IA2" s="324"/>
      <c r="IB2" s="324"/>
      <c r="IC2" s="324"/>
      <c r="ID2" s="324"/>
      <c r="IE2" s="324"/>
      <c r="IF2" s="324"/>
      <c r="IG2" s="324"/>
      <c r="IH2" s="324"/>
      <c r="II2" s="324"/>
      <c r="IJ2" s="324"/>
      <c r="IK2" s="324"/>
      <c r="IL2" s="324"/>
      <c r="IM2" s="324"/>
      <c r="IN2" s="324"/>
      <c r="IO2" s="324"/>
      <c r="IP2" s="324"/>
      <c r="IQ2" s="324"/>
      <c r="IR2" s="324"/>
      <c r="IS2" s="324"/>
      <c r="IT2" s="324"/>
      <c r="IU2" s="324"/>
      <c r="IV2" s="324"/>
      <c r="IW2" s="324"/>
      <c r="IX2" s="324"/>
      <c r="IY2" s="324"/>
      <c r="IZ2" s="324"/>
      <c r="JA2" s="324"/>
      <c r="JB2" s="324"/>
      <c r="JC2" s="324"/>
      <c r="JD2" s="324"/>
      <c r="JE2" s="324"/>
      <c r="JF2" s="324"/>
      <c r="JG2" s="324"/>
      <c r="JH2" s="324"/>
      <c r="JI2" s="324"/>
      <c r="JJ2" s="324"/>
      <c r="JK2" s="324"/>
      <c r="JL2" s="324"/>
      <c r="JM2" s="324"/>
      <c r="JN2" s="324"/>
      <c r="JO2" s="324"/>
      <c r="JP2" s="324"/>
      <c r="JQ2" s="324"/>
      <c r="JR2" s="324"/>
      <c r="JS2" s="324"/>
      <c r="JT2" s="324"/>
      <c r="JU2" s="324"/>
      <c r="JV2" s="324"/>
      <c r="JW2" s="324"/>
      <c r="JX2" s="324"/>
      <c r="JY2" s="324"/>
      <c r="JZ2" s="324"/>
      <c r="KA2" s="324"/>
      <c r="KB2" s="324"/>
      <c r="KC2" s="324"/>
      <c r="KD2" s="324"/>
      <c r="KE2" s="324"/>
      <c r="KF2" s="324"/>
      <c r="KG2" s="324"/>
      <c r="KH2" s="324"/>
      <c r="KI2" s="324"/>
      <c r="KJ2" s="324"/>
      <c r="KK2" s="324"/>
      <c r="KL2" s="324"/>
      <c r="KM2" s="324"/>
      <c r="KN2" s="324"/>
      <c r="KO2" s="324"/>
      <c r="KP2" s="324"/>
      <c r="KQ2" s="324"/>
      <c r="KR2" s="324"/>
      <c r="KS2" s="324"/>
      <c r="KT2" s="324"/>
      <c r="KU2" s="324"/>
      <c r="KV2" s="324"/>
      <c r="KW2" s="324"/>
      <c r="KX2" s="324"/>
      <c r="KY2" s="324"/>
      <c r="KZ2" s="324"/>
      <c r="LA2" s="324"/>
      <c r="LB2" s="324"/>
      <c r="LC2" s="324"/>
      <c r="LD2" s="324"/>
      <c r="LE2" s="324"/>
      <c r="LF2" s="324"/>
      <c r="LG2" s="324"/>
      <c r="LH2" s="324"/>
      <c r="LI2" s="324"/>
      <c r="LJ2" s="324"/>
      <c r="LK2" s="324"/>
      <c r="LL2" s="324"/>
      <c r="LM2" s="324"/>
      <c r="LN2" s="324"/>
      <c r="LO2" s="324"/>
      <c r="LP2" s="324"/>
      <c r="LQ2" s="324"/>
      <c r="LR2" s="324"/>
      <c r="LS2" s="324"/>
      <c r="LT2" s="324"/>
      <c r="LU2" s="324"/>
      <c r="LV2" s="324"/>
      <c r="LW2" s="324"/>
      <c r="LX2" s="324"/>
      <c r="LY2" s="324"/>
      <c r="LZ2" s="324"/>
      <c r="MA2" s="324"/>
      <c r="MB2" s="324"/>
      <c r="MC2" s="56"/>
      <c r="MD2" s="56"/>
      <c r="ME2" s="56"/>
      <c r="MF2" s="56"/>
      <c r="MG2" s="228"/>
    </row>
    <row r="3" spans="1:345" customFormat="1" ht="12.75" customHeight="1" x14ac:dyDescent="0.2">
      <c r="A3" t="s">
        <v>47</v>
      </c>
      <c r="D3" s="845" t="str">
        <f>IF('Cover Sheet'!$D$14&gt;0,'Cover Sheet'!$D$14,"")</f>
        <v/>
      </c>
      <c r="E3" s="845"/>
      <c r="F3" s="845"/>
      <c r="G3" s="845"/>
      <c r="H3" s="845"/>
      <c r="I3" s="317" t="s">
        <v>48</v>
      </c>
      <c r="K3" s="324"/>
      <c r="L3" s="324"/>
      <c r="M3" s="845" t="str">
        <f>IF('Cover Sheet'!$O$14&gt;0,'Cover Sheet'!$O$14,"")</f>
        <v/>
      </c>
      <c r="N3" s="845"/>
      <c r="O3" s="845"/>
      <c r="P3" s="845"/>
      <c r="Q3" s="324"/>
      <c r="R3" s="324"/>
      <c r="S3" s="324"/>
      <c r="T3" s="324"/>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c r="HV3" s="324"/>
      <c r="HW3" s="324"/>
      <c r="HX3" s="324"/>
      <c r="HY3" s="324"/>
      <c r="HZ3" s="324"/>
      <c r="IA3" s="324"/>
      <c r="IB3" s="324"/>
      <c r="IC3" s="324"/>
      <c r="ID3" s="324"/>
      <c r="IE3" s="324"/>
      <c r="IF3" s="324"/>
      <c r="IG3" s="324"/>
      <c r="IH3" s="324"/>
      <c r="II3" s="324"/>
      <c r="IJ3" s="324"/>
      <c r="IK3" s="324"/>
      <c r="IL3" s="324"/>
      <c r="IM3" s="324"/>
      <c r="IN3" s="324"/>
      <c r="IO3" s="324"/>
      <c r="IP3" s="324"/>
      <c r="IQ3" s="324"/>
      <c r="IR3" s="324"/>
      <c r="IS3" s="324"/>
      <c r="IT3" s="324"/>
      <c r="IU3" s="324"/>
      <c r="IV3" s="324"/>
      <c r="IW3" s="324"/>
      <c r="IX3" s="324"/>
      <c r="IY3" s="324"/>
      <c r="IZ3" s="324"/>
      <c r="JA3" s="324"/>
      <c r="JB3" s="324"/>
      <c r="JC3" s="324"/>
      <c r="JD3" s="324"/>
      <c r="JE3" s="324"/>
      <c r="JF3" s="324"/>
      <c r="JG3" s="324"/>
      <c r="JH3" s="324"/>
      <c r="JI3" s="324"/>
      <c r="JJ3" s="324"/>
      <c r="JK3" s="324"/>
      <c r="JL3" s="324"/>
      <c r="JM3" s="324"/>
      <c r="JN3" s="324"/>
      <c r="JO3" s="324"/>
      <c r="JP3" s="324"/>
      <c r="JQ3" s="324"/>
      <c r="JR3" s="324"/>
      <c r="JS3" s="324"/>
      <c r="JT3" s="324"/>
      <c r="JU3" s="324"/>
      <c r="JV3" s="324"/>
      <c r="JW3" s="324"/>
      <c r="JX3" s="324"/>
      <c r="JY3" s="324"/>
      <c r="JZ3" s="324"/>
      <c r="KA3" s="324"/>
      <c r="KB3" s="324"/>
      <c r="KC3" s="324"/>
      <c r="KD3" s="324"/>
      <c r="KE3" s="324"/>
      <c r="KF3" s="324"/>
      <c r="KG3" s="324"/>
      <c r="KH3" s="324"/>
      <c r="KI3" s="324"/>
      <c r="KJ3" s="324"/>
      <c r="KK3" s="324"/>
      <c r="KL3" s="324"/>
      <c r="KM3" s="324"/>
      <c r="KN3" s="324"/>
      <c r="KO3" s="324"/>
      <c r="KP3" s="324"/>
      <c r="KQ3" s="324"/>
      <c r="KR3" s="324"/>
      <c r="KS3" s="324"/>
      <c r="KT3" s="324"/>
      <c r="KU3" s="324"/>
      <c r="KV3" s="324"/>
      <c r="KW3" s="324"/>
      <c r="KX3" s="324"/>
      <c r="KY3" s="324"/>
      <c r="KZ3" s="324"/>
      <c r="LA3" s="324"/>
      <c r="LB3" s="324"/>
      <c r="LC3" s="324"/>
      <c r="LD3" s="324"/>
      <c r="LE3" s="324"/>
      <c r="LF3" s="324"/>
      <c r="LG3" s="324"/>
      <c r="LH3" s="324"/>
      <c r="LI3" s="324"/>
      <c r="LJ3" s="324"/>
      <c r="LK3" s="324"/>
      <c r="LL3" s="324"/>
      <c r="LM3" s="324"/>
      <c r="LN3" s="324"/>
      <c r="LO3" s="324"/>
      <c r="LP3" s="324"/>
      <c r="LQ3" s="324"/>
      <c r="LR3" s="324"/>
      <c r="LS3" s="324"/>
      <c r="LT3" s="324"/>
      <c r="LU3" s="324"/>
      <c r="LV3" s="324"/>
      <c r="LW3" s="324"/>
      <c r="LX3" s="324"/>
      <c r="LY3" s="324"/>
      <c r="LZ3" s="324"/>
      <c r="MA3" s="324"/>
      <c r="MB3" s="324"/>
      <c r="MC3" s="56"/>
      <c r="MD3" s="56"/>
      <c r="ME3" s="56"/>
      <c r="MF3" s="56"/>
      <c r="MG3" s="228"/>
    </row>
    <row r="4" spans="1:345" customFormat="1" ht="12.75" customHeight="1" x14ac:dyDescent="0.2">
      <c r="A4" s="324"/>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c r="HV4" s="324"/>
      <c r="HW4" s="324"/>
      <c r="HX4" s="324"/>
      <c r="HY4" s="324"/>
      <c r="HZ4" s="324"/>
      <c r="IA4" s="324"/>
      <c r="IB4" s="324"/>
      <c r="IC4" s="324"/>
      <c r="ID4" s="324"/>
      <c r="IE4" s="324"/>
      <c r="IF4" s="324"/>
      <c r="IG4" s="324"/>
      <c r="IH4" s="324"/>
      <c r="II4" s="324"/>
      <c r="IJ4" s="324"/>
      <c r="IK4" s="324"/>
      <c r="IL4" s="324"/>
      <c r="IM4" s="324"/>
      <c r="IN4" s="324"/>
      <c r="IO4" s="324"/>
      <c r="IP4" s="324"/>
      <c r="IQ4" s="324"/>
      <c r="IR4" s="324"/>
      <c r="IS4" s="324"/>
      <c r="IT4" s="324"/>
      <c r="IU4" s="324"/>
      <c r="IV4" s="324"/>
      <c r="IW4" s="324"/>
      <c r="IX4" s="324"/>
      <c r="IY4" s="324"/>
      <c r="IZ4" s="324"/>
      <c r="JA4" s="324"/>
      <c r="JB4" s="324"/>
      <c r="JC4" s="324"/>
      <c r="JD4" s="324"/>
      <c r="JE4" s="324"/>
      <c r="JF4" s="324"/>
      <c r="JG4" s="324"/>
      <c r="JH4" s="324"/>
      <c r="JI4" s="324"/>
      <c r="JJ4" s="324"/>
      <c r="JK4" s="324"/>
      <c r="JL4" s="324"/>
      <c r="JM4" s="324"/>
      <c r="JN4" s="324"/>
      <c r="JO4" s="324"/>
      <c r="JP4" s="324"/>
      <c r="JQ4" s="324"/>
      <c r="JR4" s="324"/>
      <c r="JS4" s="324"/>
      <c r="JT4" s="324"/>
      <c r="JU4" s="324"/>
      <c r="JV4" s="324"/>
      <c r="JW4" s="324"/>
      <c r="JX4" s="324"/>
      <c r="JY4" s="324"/>
      <c r="JZ4" s="324"/>
      <c r="KA4" s="324"/>
      <c r="KB4" s="324"/>
      <c r="KC4" s="324"/>
      <c r="KD4" s="324"/>
      <c r="KE4" s="324"/>
      <c r="KF4" s="324"/>
      <c r="KG4" s="324"/>
      <c r="KH4" s="324"/>
      <c r="KI4" s="324"/>
      <c r="KJ4" s="324"/>
      <c r="KK4" s="324"/>
      <c r="KL4" s="324"/>
      <c r="KM4" s="324"/>
      <c r="KN4" s="324"/>
      <c r="KO4" s="324"/>
      <c r="KP4" s="324"/>
      <c r="KQ4" s="324"/>
      <c r="KR4" s="324"/>
      <c r="KS4" s="324"/>
      <c r="KT4" s="324"/>
      <c r="KU4" s="324"/>
      <c r="KV4" s="324"/>
      <c r="KW4" s="324"/>
      <c r="KX4" s="324"/>
      <c r="KY4" s="324"/>
      <c r="KZ4" s="324"/>
      <c r="LA4" s="324"/>
      <c r="LB4" s="324"/>
      <c r="LC4" s="324"/>
      <c r="LD4" s="324"/>
      <c r="LE4" s="324"/>
      <c r="LF4" s="324"/>
      <c r="LG4" s="324"/>
      <c r="LH4" s="324"/>
      <c r="LI4" s="324"/>
      <c r="LJ4" s="324"/>
      <c r="LK4" s="324"/>
      <c r="LL4" s="324"/>
      <c r="LM4" s="324"/>
      <c r="LN4" s="324"/>
      <c r="LO4" s="324"/>
      <c r="LP4" s="324"/>
      <c r="LQ4" s="324"/>
      <c r="LR4" s="324"/>
      <c r="LS4" s="324"/>
      <c r="LT4" s="324"/>
      <c r="LU4" s="324"/>
      <c r="LV4" s="324"/>
      <c r="LW4" s="324"/>
      <c r="LX4" s="324"/>
      <c r="LY4" s="324"/>
      <c r="LZ4" s="324"/>
      <c r="MA4" s="324"/>
      <c r="MB4" s="324"/>
      <c r="MC4" s="56"/>
      <c r="MD4" s="56"/>
      <c r="ME4" s="56"/>
      <c r="MF4" s="56"/>
      <c r="MG4" s="228"/>
    </row>
    <row r="5" spans="1:345" s="124" customFormat="1" ht="12.75" x14ac:dyDescent="0.2">
      <c r="A5" s="907" t="s">
        <v>273</v>
      </c>
      <c r="B5" s="866"/>
      <c r="C5" s="866"/>
      <c r="D5" s="866"/>
      <c r="E5" s="866"/>
      <c r="F5" s="866"/>
      <c r="G5" s="866"/>
      <c r="H5" s="866"/>
      <c r="I5" s="866"/>
      <c r="J5" s="866"/>
      <c r="K5" s="866"/>
      <c r="L5" s="866"/>
      <c r="M5" s="866"/>
      <c r="N5" s="866"/>
      <c r="O5" s="866"/>
      <c r="P5" s="867"/>
      <c r="Q5" s="323"/>
      <c r="R5" s="907" t="s">
        <v>242</v>
      </c>
      <c r="S5" s="866"/>
      <c r="T5" s="866"/>
      <c r="U5" s="866"/>
      <c r="V5" s="866"/>
      <c r="W5" s="866"/>
      <c r="X5" s="866"/>
      <c r="Y5" s="866"/>
      <c r="Z5" s="866"/>
      <c r="AA5" s="866"/>
      <c r="AB5" s="866"/>
      <c r="AC5" s="866"/>
      <c r="AD5" s="866"/>
      <c r="AE5" s="866"/>
      <c r="AF5" s="866"/>
      <c r="AG5" s="867"/>
      <c r="AH5" s="323"/>
      <c r="AI5" s="907" t="s">
        <v>243</v>
      </c>
      <c r="AJ5" s="866"/>
      <c r="AK5" s="866"/>
      <c r="AL5" s="866"/>
      <c r="AM5" s="866"/>
      <c r="AN5" s="866"/>
      <c r="AO5" s="866"/>
      <c r="AP5" s="866"/>
      <c r="AQ5" s="866"/>
      <c r="AR5" s="866"/>
      <c r="AS5" s="866"/>
      <c r="AT5" s="866"/>
      <c r="AU5" s="866"/>
      <c r="AV5" s="866"/>
      <c r="AW5" s="866"/>
      <c r="AX5" s="867"/>
      <c r="AY5" s="323"/>
      <c r="AZ5" s="843" t="s">
        <v>274</v>
      </c>
      <c r="BA5" s="839"/>
      <c r="BB5" s="839"/>
      <c r="BC5" s="839"/>
      <c r="BD5" s="839"/>
      <c r="BE5" s="839"/>
      <c r="BF5" s="839"/>
      <c r="BG5" s="839"/>
      <c r="BH5" s="839"/>
      <c r="BI5" s="839"/>
      <c r="BJ5" s="839"/>
      <c r="BK5" s="839"/>
      <c r="BL5" s="839"/>
      <c r="BM5" s="839"/>
      <c r="BN5" s="839"/>
      <c r="BO5" s="839"/>
      <c r="BP5" s="323"/>
      <c r="BQ5" s="843" t="s">
        <v>275</v>
      </c>
      <c r="BR5" s="839"/>
      <c r="BS5" s="839"/>
      <c r="BT5" s="839"/>
      <c r="BU5" s="839"/>
      <c r="BV5" s="839"/>
      <c r="BW5" s="839"/>
      <c r="BX5" s="839"/>
      <c r="BY5" s="839"/>
      <c r="BZ5" s="839"/>
      <c r="CA5" s="839"/>
      <c r="CB5" s="839"/>
      <c r="CC5" s="839"/>
      <c r="CD5" s="839"/>
      <c r="CE5" s="839"/>
      <c r="CF5" s="839"/>
      <c r="CG5" s="323"/>
      <c r="CH5" s="843" t="s">
        <v>276</v>
      </c>
      <c r="CI5" s="839"/>
      <c r="CJ5" s="839"/>
      <c r="CK5" s="839"/>
      <c r="CL5" s="839"/>
      <c r="CM5" s="839"/>
      <c r="CN5" s="839"/>
      <c r="CO5" s="839"/>
      <c r="CP5" s="839"/>
      <c r="CQ5" s="839"/>
      <c r="CR5" s="839"/>
      <c r="CS5" s="839"/>
      <c r="CT5" s="839"/>
      <c r="CU5" s="839"/>
      <c r="CV5" s="839"/>
      <c r="CW5" s="839"/>
      <c r="CX5" s="323"/>
      <c r="CY5" s="843" t="s">
        <v>277</v>
      </c>
      <c r="CZ5" s="839"/>
      <c r="DA5" s="839"/>
      <c r="DB5" s="839"/>
      <c r="DC5" s="839"/>
      <c r="DD5" s="839"/>
      <c r="DE5" s="839"/>
      <c r="DF5" s="839"/>
      <c r="DG5" s="839"/>
      <c r="DH5" s="839"/>
      <c r="DI5" s="839"/>
      <c r="DJ5" s="839"/>
      <c r="DK5" s="839"/>
      <c r="DL5" s="839"/>
      <c r="DM5" s="839"/>
      <c r="DN5" s="839"/>
      <c r="DO5" s="323"/>
      <c r="DP5" s="843" t="s">
        <v>278</v>
      </c>
      <c r="DQ5" s="839"/>
      <c r="DR5" s="839"/>
      <c r="DS5" s="839"/>
      <c r="DT5" s="839"/>
      <c r="DU5" s="839"/>
      <c r="DV5" s="839"/>
      <c r="DW5" s="839"/>
      <c r="DX5" s="839"/>
      <c r="DY5" s="839"/>
      <c r="DZ5" s="839"/>
      <c r="EA5" s="839"/>
      <c r="EB5" s="839"/>
      <c r="EC5" s="839"/>
      <c r="ED5" s="839"/>
      <c r="EE5" s="839"/>
      <c r="EF5" s="323"/>
      <c r="EG5" s="843" t="s">
        <v>279</v>
      </c>
      <c r="EH5" s="839"/>
      <c r="EI5" s="839"/>
      <c r="EJ5" s="839"/>
      <c r="EK5" s="839"/>
      <c r="EL5" s="839"/>
      <c r="EM5" s="839"/>
      <c r="EN5" s="839"/>
      <c r="EO5" s="839"/>
      <c r="EP5" s="839"/>
      <c r="EQ5" s="839"/>
      <c r="ER5" s="839"/>
      <c r="ES5" s="839"/>
      <c r="ET5" s="839"/>
      <c r="EU5" s="839"/>
      <c r="EV5" s="839"/>
      <c r="EW5" s="323"/>
      <c r="EX5" s="843" t="s">
        <v>280</v>
      </c>
      <c r="EY5" s="839"/>
      <c r="EZ5" s="839"/>
      <c r="FA5" s="839"/>
      <c r="FB5" s="839"/>
      <c r="FC5" s="839"/>
      <c r="FD5" s="839"/>
      <c r="FE5" s="839"/>
      <c r="FF5" s="839"/>
      <c r="FG5" s="839"/>
      <c r="FH5" s="839"/>
      <c r="FI5" s="839"/>
      <c r="FJ5" s="839"/>
      <c r="FK5" s="839"/>
      <c r="FL5" s="839"/>
      <c r="FM5" s="839"/>
      <c r="FN5" s="323"/>
      <c r="FO5" s="843" t="s">
        <v>281</v>
      </c>
      <c r="FP5" s="839"/>
      <c r="FQ5" s="839"/>
      <c r="FR5" s="839"/>
      <c r="FS5" s="839"/>
      <c r="FT5" s="839"/>
      <c r="FU5" s="839"/>
      <c r="FV5" s="839"/>
      <c r="FW5" s="839"/>
      <c r="FX5" s="839"/>
      <c r="FY5" s="839"/>
      <c r="FZ5" s="839"/>
      <c r="GA5" s="839"/>
      <c r="GB5" s="839"/>
      <c r="GC5" s="839"/>
      <c r="GD5" s="839"/>
      <c r="GE5" s="323"/>
      <c r="GF5" s="843" t="s">
        <v>282</v>
      </c>
      <c r="GG5" s="839"/>
      <c r="GH5" s="839"/>
      <c r="GI5" s="839"/>
      <c r="GJ5" s="839"/>
      <c r="GK5" s="839"/>
      <c r="GL5" s="839"/>
      <c r="GM5" s="839"/>
      <c r="GN5" s="839"/>
      <c r="GO5" s="839"/>
      <c r="GP5" s="839"/>
      <c r="GQ5" s="839"/>
      <c r="GR5" s="839"/>
      <c r="GS5" s="839"/>
      <c r="GT5" s="839"/>
      <c r="GU5" s="839"/>
      <c r="GV5" s="323"/>
      <c r="GW5" s="843" t="s">
        <v>283</v>
      </c>
      <c r="GX5" s="839"/>
      <c r="GY5" s="839"/>
      <c r="GZ5" s="839"/>
      <c r="HA5" s="839"/>
      <c r="HB5" s="839"/>
      <c r="HC5" s="839"/>
      <c r="HD5" s="839"/>
      <c r="HE5" s="839"/>
      <c r="HF5" s="839"/>
      <c r="HG5" s="839"/>
      <c r="HH5" s="839"/>
      <c r="HI5" s="839"/>
      <c r="HJ5" s="839"/>
      <c r="HK5" s="839"/>
      <c r="HL5" s="839"/>
      <c r="HM5" s="323"/>
      <c r="HN5" s="843" t="s">
        <v>284</v>
      </c>
      <c r="HO5" s="839"/>
      <c r="HP5" s="839"/>
      <c r="HQ5" s="839"/>
      <c r="HR5" s="839"/>
      <c r="HS5" s="839"/>
      <c r="HT5" s="839"/>
      <c r="HU5" s="839"/>
      <c r="HV5" s="839"/>
      <c r="HW5" s="839"/>
      <c r="HX5" s="839"/>
      <c r="HY5" s="839"/>
      <c r="HZ5" s="839"/>
      <c r="IA5" s="839"/>
      <c r="IB5" s="839"/>
      <c r="IC5" s="839"/>
      <c r="ID5" s="323"/>
      <c r="IE5" s="843" t="s">
        <v>285</v>
      </c>
      <c r="IF5" s="839"/>
      <c r="IG5" s="839"/>
      <c r="IH5" s="839"/>
      <c r="II5" s="839"/>
      <c r="IJ5" s="839"/>
      <c r="IK5" s="839"/>
      <c r="IL5" s="839"/>
      <c r="IM5" s="839"/>
      <c r="IN5" s="839"/>
      <c r="IO5" s="839"/>
      <c r="IP5" s="839"/>
      <c r="IQ5" s="839"/>
      <c r="IR5" s="839"/>
      <c r="IS5" s="839"/>
      <c r="IT5" s="839"/>
      <c r="IU5" s="323"/>
      <c r="IV5" s="843" t="s">
        <v>286</v>
      </c>
      <c r="IW5" s="839"/>
      <c r="IX5" s="839"/>
      <c r="IY5" s="839"/>
      <c r="IZ5" s="839"/>
      <c r="JA5" s="839"/>
      <c r="JB5" s="839"/>
      <c r="JC5" s="839"/>
      <c r="JD5" s="839"/>
      <c r="JE5" s="839"/>
      <c r="JF5" s="839"/>
      <c r="JG5" s="839"/>
      <c r="JH5" s="839"/>
      <c r="JI5" s="839"/>
      <c r="JJ5" s="839"/>
      <c r="JK5" s="839"/>
      <c r="JL5" s="323"/>
      <c r="JM5" s="843" t="s">
        <v>287</v>
      </c>
      <c r="JN5" s="839"/>
      <c r="JO5" s="839"/>
      <c r="JP5" s="839"/>
      <c r="JQ5" s="839"/>
      <c r="JR5" s="839"/>
      <c r="JS5" s="839"/>
      <c r="JT5" s="839"/>
      <c r="JU5" s="839"/>
      <c r="JV5" s="839"/>
      <c r="JW5" s="839"/>
      <c r="JX5" s="839"/>
      <c r="JY5" s="839"/>
      <c r="JZ5" s="839"/>
      <c r="KA5" s="839"/>
      <c r="KB5" s="839"/>
      <c r="KC5" s="323"/>
      <c r="KD5" s="843" t="s">
        <v>288</v>
      </c>
      <c r="KE5" s="839"/>
      <c r="KF5" s="839"/>
      <c r="KG5" s="839"/>
      <c r="KH5" s="839"/>
      <c r="KI5" s="839"/>
      <c r="KJ5" s="839"/>
      <c r="KK5" s="839"/>
      <c r="KL5" s="839"/>
      <c r="KM5" s="839"/>
      <c r="KN5" s="839"/>
      <c r="KO5" s="839"/>
      <c r="KP5" s="839"/>
      <c r="KQ5" s="839"/>
      <c r="KR5" s="839"/>
      <c r="KS5" s="839"/>
      <c r="KT5" s="323"/>
      <c r="KU5" s="843" t="s">
        <v>289</v>
      </c>
      <c r="KV5" s="839"/>
      <c r="KW5" s="839"/>
      <c r="KX5" s="839"/>
      <c r="KY5" s="839"/>
      <c r="KZ5" s="839"/>
      <c r="LA5" s="839"/>
      <c r="LB5" s="839"/>
      <c r="LC5" s="839"/>
      <c r="LD5" s="839"/>
      <c r="LE5" s="839"/>
      <c r="LF5" s="839"/>
      <c r="LG5" s="839"/>
      <c r="LH5" s="839"/>
      <c r="LI5" s="839"/>
      <c r="LJ5" s="839"/>
      <c r="LK5" s="323"/>
      <c r="LL5" s="843" t="s">
        <v>290</v>
      </c>
      <c r="LM5" s="839"/>
      <c r="LN5" s="839"/>
      <c r="LO5" s="839"/>
      <c r="LP5" s="839"/>
      <c r="LQ5" s="839"/>
      <c r="LR5" s="839"/>
      <c r="LS5" s="839"/>
      <c r="LT5" s="839"/>
      <c r="LU5" s="839"/>
      <c r="LV5" s="839"/>
      <c r="LW5" s="839"/>
      <c r="LX5" s="839"/>
      <c r="LY5" s="839"/>
      <c r="LZ5" s="839"/>
      <c r="MA5" s="839"/>
      <c r="MB5" s="317"/>
      <c r="MC5" s="321" t="s">
        <v>73</v>
      </c>
      <c r="MD5" s="5" t="s">
        <v>291</v>
      </c>
      <c r="ME5" s="321" t="s">
        <v>292</v>
      </c>
      <c r="MF5" s="321" t="s">
        <v>293</v>
      </c>
      <c r="MG5" s="335"/>
    </row>
    <row r="6" spans="1:345" s="124" customFormat="1" ht="12.75" x14ac:dyDescent="0.2">
      <c r="A6" s="901"/>
      <c r="B6" s="875"/>
      <c r="C6" s="875"/>
      <c r="D6" s="875"/>
      <c r="E6" s="875"/>
      <c r="F6" s="875"/>
      <c r="G6" s="875"/>
      <c r="H6" s="875"/>
      <c r="I6" s="875"/>
      <c r="J6" s="875"/>
      <c r="K6" s="875"/>
      <c r="L6" s="875"/>
      <c r="M6" s="875"/>
      <c r="N6" s="875"/>
      <c r="O6" s="875"/>
      <c r="P6" s="876"/>
      <c r="Q6" s="323"/>
      <c r="R6" s="901"/>
      <c r="S6" s="875"/>
      <c r="T6" s="875"/>
      <c r="U6" s="875"/>
      <c r="V6" s="875"/>
      <c r="W6" s="875"/>
      <c r="X6" s="875"/>
      <c r="Y6" s="875"/>
      <c r="Z6" s="875"/>
      <c r="AA6" s="875"/>
      <c r="AB6" s="875"/>
      <c r="AC6" s="875"/>
      <c r="AD6" s="875"/>
      <c r="AE6" s="875"/>
      <c r="AF6" s="875"/>
      <c r="AG6" s="876"/>
      <c r="AH6" s="323"/>
      <c r="AI6" s="901"/>
      <c r="AJ6" s="875"/>
      <c r="AK6" s="875"/>
      <c r="AL6" s="875"/>
      <c r="AM6" s="875"/>
      <c r="AN6" s="875"/>
      <c r="AO6" s="875"/>
      <c r="AP6" s="875"/>
      <c r="AQ6" s="875"/>
      <c r="AR6" s="875"/>
      <c r="AS6" s="875"/>
      <c r="AT6" s="875"/>
      <c r="AU6" s="875"/>
      <c r="AV6" s="875"/>
      <c r="AW6" s="875"/>
      <c r="AX6" s="876"/>
      <c r="AY6" s="323"/>
      <c r="AZ6" s="839"/>
      <c r="BA6" s="839"/>
      <c r="BB6" s="839"/>
      <c r="BC6" s="839"/>
      <c r="BD6" s="839"/>
      <c r="BE6" s="839"/>
      <c r="BF6" s="839"/>
      <c r="BG6" s="839"/>
      <c r="BH6" s="839"/>
      <c r="BI6" s="839"/>
      <c r="BJ6" s="839"/>
      <c r="BK6" s="839"/>
      <c r="BL6" s="839"/>
      <c r="BM6" s="839"/>
      <c r="BN6" s="839"/>
      <c r="BO6" s="839"/>
      <c r="BP6" s="323"/>
      <c r="BQ6" s="839"/>
      <c r="BR6" s="839"/>
      <c r="BS6" s="839"/>
      <c r="BT6" s="839"/>
      <c r="BU6" s="839"/>
      <c r="BV6" s="839"/>
      <c r="BW6" s="839"/>
      <c r="BX6" s="839"/>
      <c r="BY6" s="839"/>
      <c r="BZ6" s="839"/>
      <c r="CA6" s="839"/>
      <c r="CB6" s="839"/>
      <c r="CC6" s="839"/>
      <c r="CD6" s="839"/>
      <c r="CE6" s="839"/>
      <c r="CF6" s="839"/>
      <c r="CG6" s="323"/>
      <c r="CH6" s="839"/>
      <c r="CI6" s="839"/>
      <c r="CJ6" s="839"/>
      <c r="CK6" s="839"/>
      <c r="CL6" s="839"/>
      <c r="CM6" s="839"/>
      <c r="CN6" s="839"/>
      <c r="CO6" s="839"/>
      <c r="CP6" s="839"/>
      <c r="CQ6" s="839"/>
      <c r="CR6" s="839"/>
      <c r="CS6" s="839"/>
      <c r="CT6" s="839"/>
      <c r="CU6" s="839"/>
      <c r="CV6" s="839"/>
      <c r="CW6" s="839"/>
      <c r="CX6" s="323"/>
      <c r="CY6" s="839"/>
      <c r="CZ6" s="839"/>
      <c r="DA6" s="839"/>
      <c r="DB6" s="839"/>
      <c r="DC6" s="839"/>
      <c r="DD6" s="839"/>
      <c r="DE6" s="839"/>
      <c r="DF6" s="839"/>
      <c r="DG6" s="839"/>
      <c r="DH6" s="839"/>
      <c r="DI6" s="839"/>
      <c r="DJ6" s="839"/>
      <c r="DK6" s="839"/>
      <c r="DL6" s="839"/>
      <c r="DM6" s="839"/>
      <c r="DN6" s="839"/>
      <c r="DO6" s="323"/>
      <c r="DP6" s="839"/>
      <c r="DQ6" s="839"/>
      <c r="DR6" s="839"/>
      <c r="DS6" s="839"/>
      <c r="DT6" s="839"/>
      <c r="DU6" s="839"/>
      <c r="DV6" s="839"/>
      <c r="DW6" s="839"/>
      <c r="DX6" s="839"/>
      <c r="DY6" s="839"/>
      <c r="DZ6" s="839"/>
      <c r="EA6" s="839"/>
      <c r="EB6" s="839"/>
      <c r="EC6" s="839"/>
      <c r="ED6" s="839"/>
      <c r="EE6" s="839"/>
      <c r="EF6" s="323"/>
      <c r="EG6" s="839"/>
      <c r="EH6" s="839"/>
      <c r="EI6" s="839"/>
      <c r="EJ6" s="839"/>
      <c r="EK6" s="839"/>
      <c r="EL6" s="839"/>
      <c r="EM6" s="839"/>
      <c r="EN6" s="839"/>
      <c r="EO6" s="839"/>
      <c r="EP6" s="839"/>
      <c r="EQ6" s="839"/>
      <c r="ER6" s="839"/>
      <c r="ES6" s="839"/>
      <c r="ET6" s="839"/>
      <c r="EU6" s="839"/>
      <c r="EV6" s="839"/>
      <c r="EW6" s="323"/>
      <c r="EX6" s="839"/>
      <c r="EY6" s="839"/>
      <c r="EZ6" s="839"/>
      <c r="FA6" s="839"/>
      <c r="FB6" s="839"/>
      <c r="FC6" s="839"/>
      <c r="FD6" s="839"/>
      <c r="FE6" s="839"/>
      <c r="FF6" s="839"/>
      <c r="FG6" s="839"/>
      <c r="FH6" s="839"/>
      <c r="FI6" s="839"/>
      <c r="FJ6" s="839"/>
      <c r="FK6" s="839"/>
      <c r="FL6" s="839"/>
      <c r="FM6" s="839"/>
      <c r="FN6" s="323"/>
      <c r="FO6" s="839"/>
      <c r="FP6" s="839"/>
      <c r="FQ6" s="839"/>
      <c r="FR6" s="839"/>
      <c r="FS6" s="839"/>
      <c r="FT6" s="839"/>
      <c r="FU6" s="839"/>
      <c r="FV6" s="839"/>
      <c r="FW6" s="839"/>
      <c r="FX6" s="839"/>
      <c r="FY6" s="839"/>
      <c r="FZ6" s="839"/>
      <c r="GA6" s="839"/>
      <c r="GB6" s="839"/>
      <c r="GC6" s="839"/>
      <c r="GD6" s="839"/>
      <c r="GE6" s="323"/>
      <c r="GF6" s="839"/>
      <c r="GG6" s="839"/>
      <c r="GH6" s="839"/>
      <c r="GI6" s="839"/>
      <c r="GJ6" s="839"/>
      <c r="GK6" s="839"/>
      <c r="GL6" s="839"/>
      <c r="GM6" s="839"/>
      <c r="GN6" s="839"/>
      <c r="GO6" s="839"/>
      <c r="GP6" s="839"/>
      <c r="GQ6" s="839"/>
      <c r="GR6" s="839"/>
      <c r="GS6" s="839"/>
      <c r="GT6" s="839"/>
      <c r="GU6" s="839"/>
      <c r="GV6" s="323"/>
      <c r="GW6" s="839"/>
      <c r="GX6" s="839"/>
      <c r="GY6" s="839"/>
      <c r="GZ6" s="839"/>
      <c r="HA6" s="839"/>
      <c r="HB6" s="839"/>
      <c r="HC6" s="839"/>
      <c r="HD6" s="839"/>
      <c r="HE6" s="839"/>
      <c r="HF6" s="839"/>
      <c r="HG6" s="839"/>
      <c r="HH6" s="839"/>
      <c r="HI6" s="839"/>
      <c r="HJ6" s="839"/>
      <c r="HK6" s="839"/>
      <c r="HL6" s="839"/>
      <c r="HM6" s="323"/>
      <c r="HN6" s="839"/>
      <c r="HO6" s="839"/>
      <c r="HP6" s="839"/>
      <c r="HQ6" s="839"/>
      <c r="HR6" s="839"/>
      <c r="HS6" s="839"/>
      <c r="HT6" s="839"/>
      <c r="HU6" s="839"/>
      <c r="HV6" s="839"/>
      <c r="HW6" s="839"/>
      <c r="HX6" s="839"/>
      <c r="HY6" s="839"/>
      <c r="HZ6" s="839"/>
      <c r="IA6" s="839"/>
      <c r="IB6" s="839"/>
      <c r="IC6" s="839"/>
      <c r="ID6" s="323"/>
      <c r="IE6" s="839"/>
      <c r="IF6" s="839"/>
      <c r="IG6" s="839"/>
      <c r="IH6" s="839"/>
      <c r="II6" s="839"/>
      <c r="IJ6" s="839"/>
      <c r="IK6" s="839"/>
      <c r="IL6" s="839"/>
      <c r="IM6" s="839"/>
      <c r="IN6" s="839"/>
      <c r="IO6" s="839"/>
      <c r="IP6" s="839"/>
      <c r="IQ6" s="839"/>
      <c r="IR6" s="839"/>
      <c r="IS6" s="839"/>
      <c r="IT6" s="839"/>
      <c r="IU6" s="323"/>
      <c r="IV6" s="839"/>
      <c r="IW6" s="839"/>
      <c r="IX6" s="839"/>
      <c r="IY6" s="839"/>
      <c r="IZ6" s="839"/>
      <c r="JA6" s="839"/>
      <c r="JB6" s="839"/>
      <c r="JC6" s="839"/>
      <c r="JD6" s="839"/>
      <c r="JE6" s="839"/>
      <c r="JF6" s="839"/>
      <c r="JG6" s="839"/>
      <c r="JH6" s="839"/>
      <c r="JI6" s="839"/>
      <c r="JJ6" s="839"/>
      <c r="JK6" s="839"/>
      <c r="JL6" s="323"/>
      <c r="JM6" s="839"/>
      <c r="JN6" s="839"/>
      <c r="JO6" s="839"/>
      <c r="JP6" s="839"/>
      <c r="JQ6" s="839"/>
      <c r="JR6" s="839"/>
      <c r="JS6" s="839"/>
      <c r="JT6" s="839"/>
      <c r="JU6" s="839"/>
      <c r="JV6" s="839"/>
      <c r="JW6" s="839"/>
      <c r="JX6" s="839"/>
      <c r="JY6" s="839"/>
      <c r="JZ6" s="839"/>
      <c r="KA6" s="839"/>
      <c r="KB6" s="839"/>
      <c r="KC6" s="323"/>
      <c r="KD6" s="839"/>
      <c r="KE6" s="839"/>
      <c r="KF6" s="839"/>
      <c r="KG6" s="839"/>
      <c r="KH6" s="839"/>
      <c r="KI6" s="839"/>
      <c r="KJ6" s="839"/>
      <c r="KK6" s="839"/>
      <c r="KL6" s="839"/>
      <c r="KM6" s="839"/>
      <c r="KN6" s="839"/>
      <c r="KO6" s="839"/>
      <c r="KP6" s="839"/>
      <c r="KQ6" s="839"/>
      <c r="KR6" s="839"/>
      <c r="KS6" s="839"/>
      <c r="KT6" s="323"/>
      <c r="KU6" s="839"/>
      <c r="KV6" s="839"/>
      <c r="KW6" s="839"/>
      <c r="KX6" s="839"/>
      <c r="KY6" s="839"/>
      <c r="KZ6" s="839"/>
      <c r="LA6" s="839"/>
      <c r="LB6" s="839"/>
      <c r="LC6" s="839"/>
      <c r="LD6" s="839"/>
      <c r="LE6" s="839"/>
      <c r="LF6" s="839"/>
      <c r="LG6" s="839"/>
      <c r="LH6" s="839"/>
      <c r="LI6" s="839"/>
      <c r="LJ6" s="839"/>
      <c r="LK6" s="323"/>
      <c r="LL6" s="839"/>
      <c r="LM6" s="839"/>
      <c r="LN6" s="839"/>
      <c r="LO6" s="839"/>
      <c r="LP6" s="839"/>
      <c r="LQ6" s="839"/>
      <c r="LR6" s="839"/>
      <c r="LS6" s="839"/>
      <c r="LT6" s="839"/>
      <c r="LU6" s="839"/>
      <c r="LV6" s="839"/>
      <c r="LW6" s="839"/>
      <c r="LX6" s="839"/>
      <c r="LY6" s="839"/>
      <c r="LZ6" s="839"/>
      <c r="MA6" s="839"/>
      <c r="MB6" s="317"/>
      <c r="MC6" s="8" t="str">
        <f>A5</f>
        <v>Your Material 1</v>
      </c>
      <c r="MD6" s="322" t="str">
        <f>I7</f>
        <v>Carbon Fiber</v>
      </c>
      <c r="ME6" s="322" t="str">
        <f>I9</f>
        <v>Unidirectional</v>
      </c>
      <c r="MF6" s="322" cm="1">
        <f t="array" aca="1" ref="MF6" ca="1">IF(
    ISNUMBER(SEARCH("core", MD6)),
    "",
    INDIRECT(ADDRESS(11, 9 + (ROW(A1)-1)*17))
)</f>
        <v>120</v>
      </c>
      <c r="MG6" s="335"/>
    </row>
    <row r="7" spans="1:345" s="124" customFormat="1" ht="12.75" customHeight="1" x14ac:dyDescent="0.2">
      <c r="A7" s="903" t="s">
        <v>294</v>
      </c>
      <c r="B7" s="866"/>
      <c r="C7" s="866"/>
      <c r="D7" s="866"/>
      <c r="E7" s="866"/>
      <c r="F7" s="866"/>
      <c r="G7" s="866"/>
      <c r="H7" s="867"/>
      <c r="I7" s="900" t="s">
        <v>295</v>
      </c>
      <c r="J7" s="866"/>
      <c r="K7" s="866"/>
      <c r="L7" s="866"/>
      <c r="M7" s="866"/>
      <c r="N7" s="866"/>
      <c r="O7" s="866"/>
      <c r="P7" s="867"/>
      <c r="Q7" s="323"/>
      <c r="R7" s="903" t="s">
        <v>294</v>
      </c>
      <c r="S7" s="866"/>
      <c r="T7" s="866"/>
      <c r="U7" s="866"/>
      <c r="V7" s="866"/>
      <c r="W7" s="866"/>
      <c r="X7" s="866"/>
      <c r="Y7" s="867"/>
      <c r="Z7" s="900" t="s">
        <v>295</v>
      </c>
      <c r="AA7" s="866"/>
      <c r="AB7" s="866"/>
      <c r="AC7" s="866"/>
      <c r="AD7" s="866"/>
      <c r="AE7" s="866"/>
      <c r="AF7" s="866"/>
      <c r="AG7" s="867"/>
      <c r="AH7" s="323"/>
      <c r="AI7" s="903" t="s">
        <v>294</v>
      </c>
      <c r="AJ7" s="866"/>
      <c r="AK7" s="866"/>
      <c r="AL7" s="866"/>
      <c r="AM7" s="866"/>
      <c r="AN7" s="866"/>
      <c r="AO7" s="866"/>
      <c r="AP7" s="867"/>
      <c r="AQ7" s="900" t="s">
        <v>296</v>
      </c>
      <c r="AR7" s="866"/>
      <c r="AS7" s="866"/>
      <c r="AT7" s="866"/>
      <c r="AU7" s="866"/>
      <c r="AV7" s="866"/>
      <c r="AW7" s="866"/>
      <c r="AX7" s="867"/>
      <c r="AY7" s="323"/>
      <c r="AZ7" s="903" t="s">
        <v>294</v>
      </c>
      <c r="BA7" s="866"/>
      <c r="BB7" s="866"/>
      <c r="BC7" s="866"/>
      <c r="BD7" s="866"/>
      <c r="BE7" s="866"/>
      <c r="BF7" s="866"/>
      <c r="BG7" s="867"/>
      <c r="BH7" s="900" t="s">
        <v>295</v>
      </c>
      <c r="BI7" s="866"/>
      <c r="BJ7" s="866"/>
      <c r="BK7" s="866"/>
      <c r="BL7" s="866"/>
      <c r="BM7" s="866"/>
      <c r="BN7" s="866"/>
      <c r="BO7" s="867"/>
      <c r="BP7" s="323"/>
      <c r="BQ7" s="903" t="s">
        <v>294</v>
      </c>
      <c r="BR7" s="866"/>
      <c r="BS7" s="866"/>
      <c r="BT7" s="866"/>
      <c r="BU7" s="866"/>
      <c r="BV7" s="866"/>
      <c r="BW7" s="866"/>
      <c r="BX7" s="867"/>
      <c r="BY7" s="900" t="s">
        <v>295</v>
      </c>
      <c r="BZ7" s="866"/>
      <c r="CA7" s="866"/>
      <c r="CB7" s="866"/>
      <c r="CC7" s="866"/>
      <c r="CD7" s="866"/>
      <c r="CE7" s="866"/>
      <c r="CF7" s="867"/>
      <c r="CG7" s="323"/>
      <c r="CH7" s="903" t="s">
        <v>294</v>
      </c>
      <c r="CI7" s="866"/>
      <c r="CJ7" s="866"/>
      <c r="CK7" s="866"/>
      <c r="CL7" s="866"/>
      <c r="CM7" s="866"/>
      <c r="CN7" s="866"/>
      <c r="CO7" s="867"/>
      <c r="CP7" s="900" t="s">
        <v>295</v>
      </c>
      <c r="CQ7" s="866"/>
      <c r="CR7" s="866"/>
      <c r="CS7" s="866"/>
      <c r="CT7" s="866"/>
      <c r="CU7" s="866"/>
      <c r="CV7" s="866"/>
      <c r="CW7" s="867"/>
      <c r="CX7" s="323"/>
      <c r="CY7" s="903" t="s">
        <v>294</v>
      </c>
      <c r="CZ7" s="866"/>
      <c r="DA7" s="866"/>
      <c r="DB7" s="866"/>
      <c r="DC7" s="866"/>
      <c r="DD7" s="866"/>
      <c r="DE7" s="866"/>
      <c r="DF7" s="867"/>
      <c r="DG7" s="900" t="s">
        <v>295</v>
      </c>
      <c r="DH7" s="866"/>
      <c r="DI7" s="866"/>
      <c r="DJ7" s="866"/>
      <c r="DK7" s="866"/>
      <c r="DL7" s="866"/>
      <c r="DM7" s="866"/>
      <c r="DN7" s="867"/>
      <c r="DO7" s="323"/>
      <c r="DP7" s="903" t="s">
        <v>294</v>
      </c>
      <c r="DQ7" s="866"/>
      <c r="DR7" s="866"/>
      <c r="DS7" s="866"/>
      <c r="DT7" s="866"/>
      <c r="DU7" s="866"/>
      <c r="DV7" s="866"/>
      <c r="DW7" s="867"/>
      <c r="DX7" s="900" t="s">
        <v>295</v>
      </c>
      <c r="DY7" s="866"/>
      <c r="DZ7" s="866"/>
      <c r="EA7" s="866"/>
      <c r="EB7" s="866"/>
      <c r="EC7" s="866"/>
      <c r="ED7" s="866"/>
      <c r="EE7" s="867"/>
      <c r="EF7" s="323"/>
      <c r="EG7" s="903" t="s">
        <v>294</v>
      </c>
      <c r="EH7" s="866"/>
      <c r="EI7" s="866"/>
      <c r="EJ7" s="866"/>
      <c r="EK7" s="866"/>
      <c r="EL7" s="866"/>
      <c r="EM7" s="866"/>
      <c r="EN7" s="867"/>
      <c r="EO7" s="900" t="s">
        <v>295</v>
      </c>
      <c r="EP7" s="866"/>
      <c r="EQ7" s="866"/>
      <c r="ER7" s="866"/>
      <c r="ES7" s="866"/>
      <c r="ET7" s="866"/>
      <c r="EU7" s="866"/>
      <c r="EV7" s="867"/>
      <c r="EW7" s="323"/>
      <c r="EX7" s="903" t="s">
        <v>294</v>
      </c>
      <c r="EY7" s="866"/>
      <c r="EZ7" s="866"/>
      <c r="FA7" s="866"/>
      <c r="FB7" s="866"/>
      <c r="FC7" s="866"/>
      <c r="FD7" s="866"/>
      <c r="FE7" s="867"/>
      <c r="FF7" s="900" t="s">
        <v>295</v>
      </c>
      <c r="FG7" s="866"/>
      <c r="FH7" s="866"/>
      <c r="FI7" s="866"/>
      <c r="FJ7" s="866"/>
      <c r="FK7" s="866"/>
      <c r="FL7" s="866"/>
      <c r="FM7" s="867"/>
      <c r="FN7" s="323"/>
      <c r="FO7" s="903" t="s">
        <v>294</v>
      </c>
      <c r="FP7" s="866"/>
      <c r="FQ7" s="866"/>
      <c r="FR7" s="866"/>
      <c r="FS7" s="866"/>
      <c r="FT7" s="866"/>
      <c r="FU7" s="866"/>
      <c r="FV7" s="867"/>
      <c r="FW7" s="900" t="s">
        <v>295</v>
      </c>
      <c r="FX7" s="866"/>
      <c r="FY7" s="866"/>
      <c r="FZ7" s="866"/>
      <c r="GA7" s="866"/>
      <c r="GB7" s="866"/>
      <c r="GC7" s="866"/>
      <c r="GD7" s="867"/>
      <c r="GE7" s="323"/>
      <c r="GF7" s="903" t="s">
        <v>294</v>
      </c>
      <c r="GG7" s="866"/>
      <c r="GH7" s="866"/>
      <c r="GI7" s="866"/>
      <c r="GJ7" s="866"/>
      <c r="GK7" s="866"/>
      <c r="GL7" s="866"/>
      <c r="GM7" s="867"/>
      <c r="GN7" s="900" t="s">
        <v>295</v>
      </c>
      <c r="GO7" s="866"/>
      <c r="GP7" s="866"/>
      <c r="GQ7" s="866"/>
      <c r="GR7" s="866"/>
      <c r="GS7" s="866"/>
      <c r="GT7" s="866"/>
      <c r="GU7" s="867"/>
      <c r="GV7" s="323"/>
      <c r="GW7" s="903" t="s">
        <v>294</v>
      </c>
      <c r="GX7" s="866"/>
      <c r="GY7" s="866"/>
      <c r="GZ7" s="866"/>
      <c r="HA7" s="866"/>
      <c r="HB7" s="866"/>
      <c r="HC7" s="866"/>
      <c r="HD7" s="867"/>
      <c r="HE7" s="900" t="s">
        <v>295</v>
      </c>
      <c r="HF7" s="866"/>
      <c r="HG7" s="866"/>
      <c r="HH7" s="866"/>
      <c r="HI7" s="866"/>
      <c r="HJ7" s="866"/>
      <c r="HK7" s="866"/>
      <c r="HL7" s="867"/>
      <c r="HM7" s="323"/>
      <c r="HN7" s="903" t="s">
        <v>294</v>
      </c>
      <c r="HO7" s="866"/>
      <c r="HP7" s="866"/>
      <c r="HQ7" s="866"/>
      <c r="HR7" s="866"/>
      <c r="HS7" s="866"/>
      <c r="HT7" s="866"/>
      <c r="HU7" s="867"/>
      <c r="HV7" s="900" t="s">
        <v>295</v>
      </c>
      <c r="HW7" s="866"/>
      <c r="HX7" s="866"/>
      <c r="HY7" s="866"/>
      <c r="HZ7" s="866"/>
      <c r="IA7" s="866"/>
      <c r="IB7" s="866"/>
      <c r="IC7" s="867"/>
      <c r="ID7" s="323"/>
      <c r="IE7" s="903" t="s">
        <v>294</v>
      </c>
      <c r="IF7" s="866"/>
      <c r="IG7" s="866"/>
      <c r="IH7" s="866"/>
      <c r="II7" s="866"/>
      <c r="IJ7" s="866"/>
      <c r="IK7" s="866"/>
      <c r="IL7" s="867"/>
      <c r="IM7" s="900" t="s">
        <v>295</v>
      </c>
      <c r="IN7" s="866"/>
      <c r="IO7" s="866"/>
      <c r="IP7" s="866"/>
      <c r="IQ7" s="866"/>
      <c r="IR7" s="866"/>
      <c r="IS7" s="866"/>
      <c r="IT7" s="867"/>
      <c r="IU7" s="323"/>
      <c r="IV7" s="903" t="s">
        <v>294</v>
      </c>
      <c r="IW7" s="866"/>
      <c r="IX7" s="866"/>
      <c r="IY7" s="866"/>
      <c r="IZ7" s="866"/>
      <c r="JA7" s="866"/>
      <c r="JB7" s="866"/>
      <c r="JC7" s="867"/>
      <c r="JD7" s="900" t="s">
        <v>295</v>
      </c>
      <c r="JE7" s="866"/>
      <c r="JF7" s="866"/>
      <c r="JG7" s="866"/>
      <c r="JH7" s="866"/>
      <c r="JI7" s="866"/>
      <c r="JJ7" s="866"/>
      <c r="JK7" s="867"/>
      <c r="JL7" s="323"/>
      <c r="JM7" s="903" t="s">
        <v>294</v>
      </c>
      <c r="JN7" s="866"/>
      <c r="JO7" s="866"/>
      <c r="JP7" s="866"/>
      <c r="JQ7" s="866"/>
      <c r="JR7" s="866"/>
      <c r="JS7" s="866"/>
      <c r="JT7" s="867"/>
      <c r="JU7" s="900" t="s">
        <v>295</v>
      </c>
      <c r="JV7" s="866"/>
      <c r="JW7" s="866"/>
      <c r="JX7" s="866"/>
      <c r="JY7" s="866"/>
      <c r="JZ7" s="866"/>
      <c r="KA7" s="866"/>
      <c r="KB7" s="867"/>
      <c r="KC7" s="323"/>
      <c r="KD7" s="903" t="s">
        <v>294</v>
      </c>
      <c r="KE7" s="866"/>
      <c r="KF7" s="866"/>
      <c r="KG7" s="866"/>
      <c r="KH7" s="866"/>
      <c r="KI7" s="866"/>
      <c r="KJ7" s="866"/>
      <c r="KK7" s="867"/>
      <c r="KL7" s="900" t="s">
        <v>295</v>
      </c>
      <c r="KM7" s="866"/>
      <c r="KN7" s="866"/>
      <c r="KO7" s="866"/>
      <c r="KP7" s="866"/>
      <c r="KQ7" s="866"/>
      <c r="KR7" s="866"/>
      <c r="KS7" s="867"/>
      <c r="KT7" s="323"/>
      <c r="KU7" s="903" t="s">
        <v>294</v>
      </c>
      <c r="KV7" s="866"/>
      <c r="KW7" s="866"/>
      <c r="KX7" s="866"/>
      <c r="KY7" s="866"/>
      <c r="KZ7" s="866"/>
      <c r="LA7" s="866"/>
      <c r="LB7" s="867"/>
      <c r="LC7" s="900" t="s">
        <v>295</v>
      </c>
      <c r="LD7" s="866"/>
      <c r="LE7" s="866"/>
      <c r="LF7" s="866"/>
      <c r="LG7" s="866"/>
      <c r="LH7" s="866"/>
      <c r="LI7" s="866"/>
      <c r="LJ7" s="867"/>
      <c r="LK7" s="323"/>
      <c r="LL7" s="903" t="s">
        <v>294</v>
      </c>
      <c r="LM7" s="866"/>
      <c r="LN7" s="866"/>
      <c r="LO7" s="866"/>
      <c r="LP7" s="866"/>
      <c r="LQ7" s="866"/>
      <c r="LR7" s="866"/>
      <c r="LS7" s="867"/>
      <c r="LT7" s="900" t="s">
        <v>295</v>
      </c>
      <c r="LU7" s="866"/>
      <c r="LV7" s="866"/>
      <c r="LW7" s="866"/>
      <c r="LX7" s="866"/>
      <c r="LY7" s="866"/>
      <c r="LZ7" s="866"/>
      <c r="MA7" s="867"/>
      <c r="MB7" s="317"/>
      <c r="MC7" s="322" t="str">
        <f>R5</f>
        <v>Your Material 2</v>
      </c>
      <c r="MD7" s="322" t="str">
        <f>Z7</f>
        <v>Carbon Fiber</v>
      </c>
      <c r="ME7" s="322" t="str">
        <f>Z9</f>
        <v>Bidirectional</v>
      </c>
      <c r="MF7" s="322" cm="1">
        <f t="array" aca="1" ref="MF7" ca="1">IF(
    ISNUMBER(SEARCH("core", MD7)),
    "",
    INDIRECT(ADDRESS(11, 9 + (ROW(A2)-1)*17))
)</f>
        <v>200</v>
      </c>
      <c r="MG7" s="335"/>
    </row>
    <row r="8" spans="1:345" s="124" customFormat="1" ht="12.75" x14ac:dyDescent="0.2">
      <c r="A8" s="901"/>
      <c r="B8" s="875"/>
      <c r="C8" s="875"/>
      <c r="D8" s="875"/>
      <c r="E8" s="875"/>
      <c r="F8" s="875"/>
      <c r="G8" s="875"/>
      <c r="H8" s="876"/>
      <c r="I8" s="901"/>
      <c r="J8" s="875"/>
      <c r="K8" s="875"/>
      <c r="L8" s="875"/>
      <c r="M8" s="875"/>
      <c r="N8" s="875"/>
      <c r="O8" s="875"/>
      <c r="P8" s="876"/>
      <c r="Q8" s="323"/>
      <c r="R8" s="901"/>
      <c r="S8" s="875"/>
      <c r="T8" s="875"/>
      <c r="U8" s="875"/>
      <c r="V8" s="875"/>
      <c r="W8" s="875"/>
      <c r="X8" s="875"/>
      <c r="Y8" s="876"/>
      <c r="Z8" s="901"/>
      <c r="AA8" s="875"/>
      <c r="AB8" s="875"/>
      <c r="AC8" s="875"/>
      <c r="AD8" s="875"/>
      <c r="AE8" s="875"/>
      <c r="AF8" s="875"/>
      <c r="AG8" s="876"/>
      <c r="AH8" s="323"/>
      <c r="AI8" s="901"/>
      <c r="AJ8" s="875"/>
      <c r="AK8" s="875"/>
      <c r="AL8" s="875"/>
      <c r="AM8" s="875"/>
      <c r="AN8" s="875"/>
      <c r="AO8" s="875"/>
      <c r="AP8" s="876"/>
      <c r="AQ8" s="901"/>
      <c r="AR8" s="875"/>
      <c r="AS8" s="875"/>
      <c r="AT8" s="875"/>
      <c r="AU8" s="875"/>
      <c r="AV8" s="875"/>
      <c r="AW8" s="875"/>
      <c r="AX8" s="876"/>
      <c r="AY8" s="323"/>
      <c r="AZ8" s="901"/>
      <c r="BA8" s="875"/>
      <c r="BB8" s="875"/>
      <c r="BC8" s="875"/>
      <c r="BD8" s="875"/>
      <c r="BE8" s="875"/>
      <c r="BF8" s="875"/>
      <c r="BG8" s="876"/>
      <c r="BH8" s="901"/>
      <c r="BI8" s="875"/>
      <c r="BJ8" s="875"/>
      <c r="BK8" s="875"/>
      <c r="BL8" s="875"/>
      <c r="BM8" s="875"/>
      <c r="BN8" s="875"/>
      <c r="BO8" s="876"/>
      <c r="BP8" s="323"/>
      <c r="BQ8" s="901"/>
      <c r="BR8" s="875"/>
      <c r="BS8" s="875"/>
      <c r="BT8" s="875"/>
      <c r="BU8" s="875"/>
      <c r="BV8" s="875"/>
      <c r="BW8" s="875"/>
      <c r="BX8" s="876"/>
      <c r="BY8" s="901"/>
      <c r="BZ8" s="875"/>
      <c r="CA8" s="875"/>
      <c r="CB8" s="875"/>
      <c r="CC8" s="875"/>
      <c r="CD8" s="875"/>
      <c r="CE8" s="875"/>
      <c r="CF8" s="876"/>
      <c r="CG8" s="323"/>
      <c r="CH8" s="901"/>
      <c r="CI8" s="875"/>
      <c r="CJ8" s="875"/>
      <c r="CK8" s="875"/>
      <c r="CL8" s="875"/>
      <c r="CM8" s="875"/>
      <c r="CN8" s="875"/>
      <c r="CO8" s="876"/>
      <c r="CP8" s="901"/>
      <c r="CQ8" s="875"/>
      <c r="CR8" s="875"/>
      <c r="CS8" s="875"/>
      <c r="CT8" s="875"/>
      <c r="CU8" s="875"/>
      <c r="CV8" s="875"/>
      <c r="CW8" s="876"/>
      <c r="CX8" s="323"/>
      <c r="CY8" s="901"/>
      <c r="CZ8" s="875"/>
      <c r="DA8" s="875"/>
      <c r="DB8" s="875"/>
      <c r="DC8" s="875"/>
      <c r="DD8" s="875"/>
      <c r="DE8" s="875"/>
      <c r="DF8" s="876"/>
      <c r="DG8" s="901"/>
      <c r="DH8" s="875"/>
      <c r="DI8" s="875"/>
      <c r="DJ8" s="875"/>
      <c r="DK8" s="875"/>
      <c r="DL8" s="875"/>
      <c r="DM8" s="875"/>
      <c r="DN8" s="876"/>
      <c r="DO8" s="323"/>
      <c r="DP8" s="901"/>
      <c r="DQ8" s="875"/>
      <c r="DR8" s="875"/>
      <c r="DS8" s="875"/>
      <c r="DT8" s="875"/>
      <c r="DU8" s="875"/>
      <c r="DV8" s="875"/>
      <c r="DW8" s="876"/>
      <c r="DX8" s="901"/>
      <c r="DY8" s="875"/>
      <c r="DZ8" s="875"/>
      <c r="EA8" s="875"/>
      <c r="EB8" s="875"/>
      <c r="EC8" s="875"/>
      <c r="ED8" s="875"/>
      <c r="EE8" s="876"/>
      <c r="EF8" s="323"/>
      <c r="EG8" s="901"/>
      <c r="EH8" s="875"/>
      <c r="EI8" s="875"/>
      <c r="EJ8" s="875"/>
      <c r="EK8" s="875"/>
      <c r="EL8" s="875"/>
      <c r="EM8" s="875"/>
      <c r="EN8" s="876"/>
      <c r="EO8" s="901"/>
      <c r="EP8" s="875"/>
      <c r="EQ8" s="875"/>
      <c r="ER8" s="875"/>
      <c r="ES8" s="875"/>
      <c r="ET8" s="875"/>
      <c r="EU8" s="875"/>
      <c r="EV8" s="876"/>
      <c r="EW8" s="323"/>
      <c r="EX8" s="901"/>
      <c r="EY8" s="875"/>
      <c r="EZ8" s="875"/>
      <c r="FA8" s="875"/>
      <c r="FB8" s="875"/>
      <c r="FC8" s="875"/>
      <c r="FD8" s="875"/>
      <c r="FE8" s="876"/>
      <c r="FF8" s="901"/>
      <c r="FG8" s="875"/>
      <c r="FH8" s="875"/>
      <c r="FI8" s="875"/>
      <c r="FJ8" s="875"/>
      <c r="FK8" s="875"/>
      <c r="FL8" s="875"/>
      <c r="FM8" s="876"/>
      <c r="FN8" s="323"/>
      <c r="FO8" s="901"/>
      <c r="FP8" s="875"/>
      <c r="FQ8" s="875"/>
      <c r="FR8" s="875"/>
      <c r="FS8" s="875"/>
      <c r="FT8" s="875"/>
      <c r="FU8" s="875"/>
      <c r="FV8" s="876"/>
      <c r="FW8" s="901"/>
      <c r="FX8" s="875"/>
      <c r="FY8" s="875"/>
      <c r="FZ8" s="875"/>
      <c r="GA8" s="875"/>
      <c r="GB8" s="875"/>
      <c r="GC8" s="875"/>
      <c r="GD8" s="876"/>
      <c r="GE8" s="323"/>
      <c r="GF8" s="901"/>
      <c r="GG8" s="875"/>
      <c r="GH8" s="875"/>
      <c r="GI8" s="875"/>
      <c r="GJ8" s="875"/>
      <c r="GK8" s="875"/>
      <c r="GL8" s="875"/>
      <c r="GM8" s="876"/>
      <c r="GN8" s="901"/>
      <c r="GO8" s="875"/>
      <c r="GP8" s="875"/>
      <c r="GQ8" s="875"/>
      <c r="GR8" s="875"/>
      <c r="GS8" s="875"/>
      <c r="GT8" s="875"/>
      <c r="GU8" s="876"/>
      <c r="GV8" s="323"/>
      <c r="GW8" s="901"/>
      <c r="GX8" s="875"/>
      <c r="GY8" s="875"/>
      <c r="GZ8" s="875"/>
      <c r="HA8" s="875"/>
      <c r="HB8" s="875"/>
      <c r="HC8" s="875"/>
      <c r="HD8" s="876"/>
      <c r="HE8" s="901"/>
      <c r="HF8" s="875"/>
      <c r="HG8" s="875"/>
      <c r="HH8" s="875"/>
      <c r="HI8" s="875"/>
      <c r="HJ8" s="875"/>
      <c r="HK8" s="875"/>
      <c r="HL8" s="876"/>
      <c r="HM8" s="323"/>
      <c r="HN8" s="901"/>
      <c r="HO8" s="875"/>
      <c r="HP8" s="875"/>
      <c r="HQ8" s="875"/>
      <c r="HR8" s="875"/>
      <c r="HS8" s="875"/>
      <c r="HT8" s="875"/>
      <c r="HU8" s="876"/>
      <c r="HV8" s="901"/>
      <c r="HW8" s="875"/>
      <c r="HX8" s="875"/>
      <c r="HY8" s="875"/>
      <c r="HZ8" s="875"/>
      <c r="IA8" s="875"/>
      <c r="IB8" s="875"/>
      <c r="IC8" s="876"/>
      <c r="ID8" s="323"/>
      <c r="IE8" s="901"/>
      <c r="IF8" s="875"/>
      <c r="IG8" s="875"/>
      <c r="IH8" s="875"/>
      <c r="II8" s="875"/>
      <c r="IJ8" s="875"/>
      <c r="IK8" s="875"/>
      <c r="IL8" s="876"/>
      <c r="IM8" s="901"/>
      <c r="IN8" s="875"/>
      <c r="IO8" s="875"/>
      <c r="IP8" s="875"/>
      <c r="IQ8" s="875"/>
      <c r="IR8" s="875"/>
      <c r="IS8" s="875"/>
      <c r="IT8" s="876"/>
      <c r="IU8" s="323"/>
      <c r="IV8" s="901"/>
      <c r="IW8" s="875"/>
      <c r="IX8" s="875"/>
      <c r="IY8" s="875"/>
      <c r="IZ8" s="875"/>
      <c r="JA8" s="875"/>
      <c r="JB8" s="875"/>
      <c r="JC8" s="876"/>
      <c r="JD8" s="901"/>
      <c r="JE8" s="875"/>
      <c r="JF8" s="875"/>
      <c r="JG8" s="875"/>
      <c r="JH8" s="875"/>
      <c r="JI8" s="875"/>
      <c r="JJ8" s="875"/>
      <c r="JK8" s="876"/>
      <c r="JL8" s="323"/>
      <c r="JM8" s="901"/>
      <c r="JN8" s="875"/>
      <c r="JO8" s="875"/>
      <c r="JP8" s="875"/>
      <c r="JQ8" s="875"/>
      <c r="JR8" s="875"/>
      <c r="JS8" s="875"/>
      <c r="JT8" s="876"/>
      <c r="JU8" s="901"/>
      <c r="JV8" s="875"/>
      <c r="JW8" s="875"/>
      <c r="JX8" s="875"/>
      <c r="JY8" s="875"/>
      <c r="JZ8" s="875"/>
      <c r="KA8" s="875"/>
      <c r="KB8" s="876"/>
      <c r="KC8" s="323"/>
      <c r="KD8" s="901"/>
      <c r="KE8" s="875"/>
      <c r="KF8" s="875"/>
      <c r="KG8" s="875"/>
      <c r="KH8" s="875"/>
      <c r="KI8" s="875"/>
      <c r="KJ8" s="875"/>
      <c r="KK8" s="876"/>
      <c r="KL8" s="901"/>
      <c r="KM8" s="875"/>
      <c r="KN8" s="875"/>
      <c r="KO8" s="875"/>
      <c r="KP8" s="875"/>
      <c r="KQ8" s="875"/>
      <c r="KR8" s="875"/>
      <c r="KS8" s="876"/>
      <c r="KT8" s="323"/>
      <c r="KU8" s="901"/>
      <c r="KV8" s="875"/>
      <c r="KW8" s="875"/>
      <c r="KX8" s="875"/>
      <c r="KY8" s="875"/>
      <c r="KZ8" s="875"/>
      <c r="LA8" s="875"/>
      <c r="LB8" s="876"/>
      <c r="LC8" s="901"/>
      <c r="LD8" s="875"/>
      <c r="LE8" s="875"/>
      <c r="LF8" s="875"/>
      <c r="LG8" s="875"/>
      <c r="LH8" s="875"/>
      <c r="LI8" s="875"/>
      <c r="LJ8" s="876"/>
      <c r="LK8" s="323"/>
      <c r="LL8" s="901"/>
      <c r="LM8" s="875"/>
      <c r="LN8" s="875"/>
      <c r="LO8" s="875"/>
      <c r="LP8" s="875"/>
      <c r="LQ8" s="875"/>
      <c r="LR8" s="875"/>
      <c r="LS8" s="876"/>
      <c r="LT8" s="901"/>
      <c r="LU8" s="875"/>
      <c r="LV8" s="875"/>
      <c r="LW8" s="875"/>
      <c r="LX8" s="875"/>
      <c r="LY8" s="875"/>
      <c r="LZ8" s="875"/>
      <c r="MA8" s="876"/>
      <c r="MB8" s="317"/>
      <c r="MC8" s="322" t="str">
        <f>AI5</f>
        <v>Your Material 3</v>
      </c>
      <c r="MD8" s="322" t="str">
        <f>AQ7</f>
        <v>Core</v>
      </c>
      <c r="ME8" s="322" t="str">
        <f>AQ9</f>
        <v>Al Honeycomb</v>
      </c>
      <c r="MF8" s="322" t="str" cm="1">
        <f t="array" aca="1" ref="MF8" ca="1">IF(
    ISNUMBER(SEARCH("core", MD8)),
    "",
    INDIRECT(ADDRESS(11, 9 + (ROW(A3)-1)*17))
)</f>
        <v/>
      </c>
      <c r="MG8" s="335"/>
    </row>
    <row r="9" spans="1:345" s="124" customFormat="1" ht="12.75" customHeight="1" x14ac:dyDescent="0.2">
      <c r="A9" s="903" t="s">
        <v>297</v>
      </c>
      <c r="B9" s="866"/>
      <c r="C9" s="866"/>
      <c r="D9" s="866"/>
      <c r="E9" s="866"/>
      <c r="F9" s="866"/>
      <c r="G9" s="866"/>
      <c r="H9" s="867"/>
      <c r="I9" s="900" t="s">
        <v>298</v>
      </c>
      <c r="J9" s="866"/>
      <c r="K9" s="866"/>
      <c r="L9" s="866"/>
      <c r="M9" s="866"/>
      <c r="N9" s="866"/>
      <c r="O9" s="866"/>
      <c r="P9" s="867"/>
      <c r="Q9" s="323"/>
      <c r="R9" s="903" t="s">
        <v>297</v>
      </c>
      <c r="S9" s="866"/>
      <c r="T9" s="866"/>
      <c r="U9" s="866"/>
      <c r="V9" s="866"/>
      <c r="W9" s="866"/>
      <c r="X9" s="866"/>
      <c r="Y9" s="867"/>
      <c r="Z9" s="900" t="s">
        <v>299</v>
      </c>
      <c r="AA9" s="866"/>
      <c r="AB9" s="866"/>
      <c r="AC9" s="866"/>
      <c r="AD9" s="866"/>
      <c r="AE9" s="866"/>
      <c r="AF9" s="866"/>
      <c r="AG9" s="867"/>
      <c r="AH9" s="323"/>
      <c r="AI9" s="903" t="s">
        <v>297</v>
      </c>
      <c r="AJ9" s="866"/>
      <c r="AK9" s="866"/>
      <c r="AL9" s="866"/>
      <c r="AM9" s="866"/>
      <c r="AN9" s="866"/>
      <c r="AO9" s="866"/>
      <c r="AP9" s="867"/>
      <c r="AQ9" s="900" t="s">
        <v>300</v>
      </c>
      <c r="AR9" s="866"/>
      <c r="AS9" s="866"/>
      <c r="AT9" s="866"/>
      <c r="AU9" s="866"/>
      <c r="AV9" s="866"/>
      <c r="AW9" s="866"/>
      <c r="AX9" s="867"/>
      <c r="AY9" s="323"/>
      <c r="AZ9" s="903" t="s">
        <v>297</v>
      </c>
      <c r="BA9" s="866"/>
      <c r="BB9" s="866"/>
      <c r="BC9" s="866"/>
      <c r="BD9" s="866"/>
      <c r="BE9" s="866"/>
      <c r="BF9" s="866"/>
      <c r="BG9" s="867"/>
      <c r="BH9" s="900" t="s">
        <v>298</v>
      </c>
      <c r="BI9" s="866"/>
      <c r="BJ9" s="866"/>
      <c r="BK9" s="866"/>
      <c r="BL9" s="866"/>
      <c r="BM9" s="866"/>
      <c r="BN9" s="866"/>
      <c r="BO9" s="867"/>
      <c r="BP9" s="323"/>
      <c r="BQ9" s="903" t="s">
        <v>297</v>
      </c>
      <c r="BR9" s="866"/>
      <c r="BS9" s="866"/>
      <c r="BT9" s="866"/>
      <c r="BU9" s="866"/>
      <c r="BV9" s="866"/>
      <c r="BW9" s="866"/>
      <c r="BX9" s="867"/>
      <c r="BY9" s="900" t="s">
        <v>298</v>
      </c>
      <c r="BZ9" s="866"/>
      <c r="CA9" s="866"/>
      <c r="CB9" s="866"/>
      <c r="CC9" s="866"/>
      <c r="CD9" s="866"/>
      <c r="CE9" s="866"/>
      <c r="CF9" s="867"/>
      <c r="CG9" s="323"/>
      <c r="CH9" s="903" t="s">
        <v>297</v>
      </c>
      <c r="CI9" s="866"/>
      <c r="CJ9" s="866"/>
      <c r="CK9" s="866"/>
      <c r="CL9" s="866"/>
      <c r="CM9" s="866"/>
      <c r="CN9" s="866"/>
      <c r="CO9" s="867"/>
      <c r="CP9" s="900" t="s">
        <v>298</v>
      </c>
      <c r="CQ9" s="866"/>
      <c r="CR9" s="866"/>
      <c r="CS9" s="866"/>
      <c r="CT9" s="866"/>
      <c r="CU9" s="866"/>
      <c r="CV9" s="866"/>
      <c r="CW9" s="867"/>
      <c r="CX9" s="323"/>
      <c r="CY9" s="903" t="s">
        <v>297</v>
      </c>
      <c r="CZ9" s="866"/>
      <c r="DA9" s="866"/>
      <c r="DB9" s="866"/>
      <c r="DC9" s="866"/>
      <c r="DD9" s="866"/>
      <c r="DE9" s="866"/>
      <c r="DF9" s="867"/>
      <c r="DG9" s="900" t="s">
        <v>298</v>
      </c>
      <c r="DH9" s="866"/>
      <c r="DI9" s="866"/>
      <c r="DJ9" s="866"/>
      <c r="DK9" s="866"/>
      <c r="DL9" s="866"/>
      <c r="DM9" s="866"/>
      <c r="DN9" s="867"/>
      <c r="DO9" s="323"/>
      <c r="DP9" s="903" t="s">
        <v>297</v>
      </c>
      <c r="DQ9" s="866"/>
      <c r="DR9" s="866"/>
      <c r="DS9" s="866"/>
      <c r="DT9" s="866"/>
      <c r="DU9" s="866"/>
      <c r="DV9" s="866"/>
      <c r="DW9" s="867"/>
      <c r="DX9" s="900" t="s">
        <v>298</v>
      </c>
      <c r="DY9" s="866"/>
      <c r="DZ9" s="866"/>
      <c r="EA9" s="866"/>
      <c r="EB9" s="866"/>
      <c r="EC9" s="866"/>
      <c r="ED9" s="866"/>
      <c r="EE9" s="867"/>
      <c r="EF9" s="323"/>
      <c r="EG9" s="903" t="s">
        <v>297</v>
      </c>
      <c r="EH9" s="866"/>
      <c r="EI9" s="866"/>
      <c r="EJ9" s="866"/>
      <c r="EK9" s="866"/>
      <c r="EL9" s="866"/>
      <c r="EM9" s="866"/>
      <c r="EN9" s="867"/>
      <c r="EO9" s="900" t="s">
        <v>298</v>
      </c>
      <c r="EP9" s="866"/>
      <c r="EQ9" s="866"/>
      <c r="ER9" s="866"/>
      <c r="ES9" s="866"/>
      <c r="ET9" s="866"/>
      <c r="EU9" s="866"/>
      <c r="EV9" s="867"/>
      <c r="EW9" s="323"/>
      <c r="EX9" s="903" t="s">
        <v>297</v>
      </c>
      <c r="EY9" s="866"/>
      <c r="EZ9" s="866"/>
      <c r="FA9" s="866"/>
      <c r="FB9" s="866"/>
      <c r="FC9" s="866"/>
      <c r="FD9" s="866"/>
      <c r="FE9" s="867"/>
      <c r="FF9" s="900" t="s">
        <v>298</v>
      </c>
      <c r="FG9" s="866"/>
      <c r="FH9" s="866"/>
      <c r="FI9" s="866"/>
      <c r="FJ9" s="866"/>
      <c r="FK9" s="866"/>
      <c r="FL9" s="866"/>
      <c r="FM9" s="867"/>
      <c r="FN9" s="323"/>
      <c r="FO9" s="903" t="s">
        <v>297</v>
      </c>
      <c r="FP9" s="866"/>
      <c r="FQ9" s="866"/>
      <c r="FR9" s="866"/>
      <c r="FS9" s="866"/>
      <c r="FT9" s="866"/>
      <c r="FU9" s="866"/>
      <c r="FV9" s="867"/>
      <c r="FW9" s="900" t="s">
        <v>298</v>
      </c>
      <c r="FX9" s="866"/>
      <c r="FY9" s="866"/>
      <c r="FZ9" s="866"/>
      <c r="GA9" s="866"/>
      <c r="GB9" s="866"/>
      <c r="GC9" s="866"/>
      <c r="GD9" s="867"/>
      <c r="GE9" s="323"/>
      <c r="GF9" s="903" t="s">
        <v>297</v>
      </c>
      <c r="GG9" s="866"/>
      <c r="GH9" s="866"/>
      <c r="GI9" s="866"/>
      <c r="GJ9" s="866"/>
      <c r="GK9" s="866"/>
      <c r="GL9" s="866"/>
      <c r="GM9" s="867"/>
      <c r="GN9" s="900" t="s">
        <v>298</v>
      </c>
      <c r="GO9" s="866"/>
      <c r="GP9" s="866"/>
      <c r="GQ9" s="866"/>
      <c r="GR9" s="866"/>
      <c r="GS9" s="866"/>
      <c r="GT9" s="866"/>
      <c r="GU9" s="867"/>
      <c r="GV9" s="323"/>
      <c r="GW9" s="903" t="s">
        <v>297</v>
      </c>
      <c r="GX9" s="866"/>
      <c r="GY9" s="866"/>
      <c r="GZ9" s="866"/>
      <c r="HA9" s="866"/>
      <c r="HB9" s="866"/>
      <c r="HC9" s="866"/>
      <c r="HD9" s="867"/>
      <c r="HE9" s="900" t="s">
        <v>298</v>
      </c>
      <c r="HF9" s="866"/>
      <c r="HG9" s="866"/>
      <c r="HH9" s="866"/>
      <c r="HI9" s="866"/>
      <c r="HJ9" s="866"/>
      <c r="HK9" s="866"/>
      <c r="HL9" s="867"/>
      <c r="HM9" s="323"/>
      <c r="HN9" s="903" t="s">
        <v>297</v>
      </c>
      <c r="HO9" s="866"/>
      <c r="HP9" s="866"/>
      <c r="HQ9" s="866"/>
      <c r="HR9" s="866"/>
      <c r="HS9" s="866"/>
      <c r="HT9" s="866"/>
      <c r="HU9" s="867"/>
      <c r="HV9" s="900" t="s">
        <v>298</v>
      </c>
      <c r="HW9" s="866"/>
      <c r="HX9" s="866"/>
      <c r="HY9" s="866"/>
      <c r="HZ9" s="866"/>
      <c r="IA9" s="866"/>
      <c r="IB9" s="866"/>
      <c r="IC9" s="867"/>
      <c r="ID9" s="323"/>
      <c r="IE9" s="903" t="s">
        <v>297</v>
      </c>
      <c r="IF9" s="866"/>
      <c r="IG9" s="866"/>
      <c r="IH9" s="866"/>
      <c r="II9" s="866"/>
      <c r="IJ9" s="866"/>
      <c r="IK9" s="866"/>
      <c r="IL9" s="867"/>
      <c r="IM9" s="900" t="s">
        <v>298</v>
      </c>
      <c r="IN9" s="866"/>
      <c r="IO9" s="866"/>
      <c r="IP9" s="866"/>
      <c r="IQ9" s="866"/>
      <c r="IR9" s="866"/>
      <c r="IS9" s="866"/>
      <c r="IT9" s="867"/>
      <c r="IU9" s="323"/>
      <c r="IV9" s="903" t="s">
        <v>297</v>
      </c>
      <c r="IW9" s="866"/>
      <c r="IX9" s="866"/>
      <c r="IY9" s="866"/>
      <c r="IZ9" s="866"/>
      <c r="JA9" s="866"/>
      <c r="JB9" s="866"/>
      <c r="JC9" s="867"/>
      <c r="JD9" s="900" t="s">
        <v>298</v>
      </c>
      <c r="JE9" s="866"/>
      <c r="JF9" s="866"/>
      <c r="JG9" s="866"/>
      <c r="JH9" s="866"/>
      <c r="JI9" s="866"/>
      <c r="JJ9" s="866"/>
      <c r="JK9" s="867"/>
      <c r="JL9" s="323"/>
      <c r="JM9" s="903" t="s">
        <v>297</v>
      </c>
      <c r="JN9" s="866"/>
      <c r="JO9" s="866"/>
      <c r="JP9" s="866"/>
      <c r="JQ9" s="866"/>
      <c r="JR9" s="866"/>
      <c r="JS9" s="866"/>
      <c r="JT9" s="867"/>
      <c r="JU9" s="900" t="s">
        <v>298</v>
      </c>
      <c r="JV9" s="866"/>
      <c r="JW9" s="866"/>
      <c r="JX9" s="866"/>
      <c r="JY9" s="866"/>
      <c r="JZ9" s="866"/>
      <c r="KA9" s="866"/>
      <c r="KB9" s="867"/>
      <c r="KC9" s="323"/>
      <c r="KD9" s="903" t="s">
        <v>297</v>
      </c>
      <c r="KE9" s="866"/>
      <c r="KF9" s="866"/>
      <c r="KG9" s="866"/>
      <c r="KH9" s="866"/>
      <c r="KI9" s="866"/>
      <c r="KJ9" s="866"/>
      <c r="KK9" s="867"/>
      <c r="KL9" s="900" t="s">
        <v>298</v>
      </c>
      <c r="KM9" s="866"/>
      <c r="KN9" s="866"/>
      <c r="KO9" s="866"/>
      <c r="KP9" s="866"/>
      <c r="KQ9" s="866"/>
      <c r="KR9" s="866"/>
      <c r="KS9" s="867"/>
      <c r="KT9" s="323"/>
      <c r="KU9" s="903" t="s">
        <v>297</v>
      </c>
      <c r="KV9" s="866"/>
      <c r="KW9" s="866"/>
      <c r="KX9" s="866"/>
      <c r="KY9" s="866"/>
      <c r="KZ9" s="866"/>
      <c r="LA9" s="866"/>
      <c r="LB9" s="867"/>
      <c r="LC9" s="900" t="s">
        <v>298</v>
      </c>
      <c r="LD9" s="866"/>
      <c r="LE9" s="866"/>
      <c r="LF9" s="866"/>
      <c r="LG9" s="866"/>
      <c r="LH9" s="866"/>
      <c r="LI9" s="866"/>
      <c r="LJ9" s="867"/>
      <c r="LK9" s="323"/>
      <c r="LL9" s="903" t="s">
        <v>297</v>
      </c>
      <c r="LM9" s="866"/>
      <c r="LN9" s="866"/>
      <c r="LO9" s="866"/>
      <c r="LP9" s="866"/>
      <c r="LQ9" s="866"/>
      <c r="LR9" s="866"/>
      <c r="LS9" s="867"/>
      <c r="LT9" s="900" t="s">
        <v>298</v>
      </c>
      <c r="LU9" s="866"/>
      <c r="LV9" s="866"/>
      <c r="LW9" s="866"/>
      <c r="LX9" s="866"/>
      <c r="LY9" s="866"/>
      <c r="LZ9" s="866"/>
      <c r="MA9" s="867"/>
      <c r="MB9" s="317"/>
      <c r="MC9" s="322" t="str">
        <f>AZ5</f>
        <v>Your Material 4</v>
      </c>
      <c r="MD9" s="322" t="str">
        <f>BH7</f>
        <v>Carbon Fiber</v>
      </c>
      <c r="ME9" s="322" t="str">
        <f>BH9</f>
        <v>Unidirectional</v>
      </c>
      <c r="MF9" s="322" cm="1">
        <f t="array" aca="1" ref="MF9" ca="1">IF(
    ISNUMBER(SEARCH("core", MD9)),
    "",
    INDIRECT(ADDRESS(11, 9 + (ROW(A4)-1)*17))
)</f>
        <v>200</v>
      </c>
      <c r="MG9" s="335"/>
    </row>
    <row r="10" spans="1:345" s="124" customFormat="1" ht="12.75" x14ac:dyDescent="0.2">
      <c r="A10" s="901"/>
      <c r="B10" s="875"/>
      <c r="C10" s="875"/>
      <c r="D10" s="875"/>
      <c r="E10" s="875"/>
      <c r="F10" s="875"/>
      <c r="G10" s="875"/>
      <c r="H10" s="876"/>
      <c r="I10" s="901"/>
      <c r="J10" s="902"/>
      <c r="K10" s="902"/>
      <c r="L10" s="902"/>
      <c r="M10" s="902"/>
      <c r="N10" s="902"/>
      <c r="O10" s="902"/>
      <c r="P10" s="876"/>
      <c r="Q10" s="323"/>
      <c r="R10" s="901"/>
      <c r="S10" s="875"/>
      <c r="T10" s="875"/>
      <c r="U10" s="875"/>
      <c r="V10" s="875"/>
      <c r="W10" s="875"/>
      <c r="X10" s="875"/>
      <c r="Y10" s="876"/>
      <c r="Z10" s="901"/>
      <c r="AA10" s="902"/>
      <c r="AB10" s="902"/>
      <c r="AC10" s="902"/>
      <c r="AD10" s="902"/>
      <c r="AE10" s="902"/>
      <c r="AF10" s="902"/>
      <c r="AG10" s="876"/>
      <c r="AH10" s="323"/>
      <c r="AI10" s="901"/>
      <c r="AJ10" s="875"/>
      <c r="AK10" s="875"/>
      <c r="AL10" s="875"/>
      <c r="AM10" s="875"/>
      <c r="AN10" s="875"/>
      <c r="AO10" s="875"/>
      <c r="AP10" s="876"/>
      <c r="AQ10" s="901"/>
      <c r="AR10" s="902"/>
      <c r="AS10" s="902"/>
      <c r="AT10" s="902"/>
      <c r="AU10" s="902"/>
      <c r="AV10" s="902"/>
      <c r="AW10" s="902"/>
      <c r="AX10" s="876"/>
      <c r="AY10" s="323"/>
      <c r="AZ10" s="901"/>
      <c r="BA10" s="875"/>
      <c r="BB10" s="875"/>
      <c r="BC10" s="875"/>
      <c r="BD10" s="875"/>
      <c r="BE10" s="875"/>
      <c r="BF10" s="875"/>
      <c r="BG10" s="876"/>
      <c r="BH10" s="901"/>
      <c r="BI10" s="902"/>
      <c r="BJ10" s="902"/>
      <c r="BK10" s="902"/>
      <c r="BL10" s="902"/>
      <c r="BM10" s="902"/>
      <c r="BN10" s="902"/>
      <c r="BO10" s="876"/>
      <c r="BP10" s="323"/>
      <c r="BQ10" s="901"/>
      <c r="BR10" s="875"/>
      <c r="BS10" s="875"/>
      <c r="BT10" s="875"/>
      <c r="BU10" s="875"/>
      <c r="BV10" s="875"/>
      <c r="BW10" s="875"/>
      <c r="BX10" s="876"/>
      <c r="BY10" s="901"/>
      <c r="BZ10" s="902"/>
      <c r="CA10" s="902"/>
      <c r="CB10" s="902"/>
      <c r="CC10" s="902"/>
      <c r="CD10" s="902"/>
      <c r="CE10" s="902"/>
      <c r="CF10" s="876"/>
      <c r="CG10" s="323"/>
      <c r="CH10" s="901"/>
      <c r="CI10" s="875"/>
      <c r="CJ10" s="875"/>
      <c r="CK10" s="875"/>
      <c r="CL10" s="875"/>
      <c r="CM10" s="875"/>
      <c r="CN10" s="875"/>
      <c r="CO10" s="876"/>
      <c r="CP10" s="901"/>
      <c r="CQ10" s="902"/>
      <c r="CR10" s="902"/>
      <c r="CS10" s="902"/>
      <c r="CT10" s="902"/>
      <c r="CU10" s="902"/>
      <c r="CV10" s="902"/>
      <c r="CW10" s="876"/>
      <c r="CX10" s="323"/>
      <c r="CY10" s="901"/>
      <c r="CZ10" s="875"/>
      <c r="DA10" s="875"/>
      <c r="DB10" s="875"/>
      <c r="DC10" s="875"/>
      <c r="DD10" s="875"/>
      <c r="DE10" s="875"/>
      <c r="DF10" s="876"/>
      <c r="DG10" s="901"/>
      <c r="DH10" s="902"/>
      <c r="DI10" s="902"/>
      <c r="DJ10" s="902"/>
      <c r="DK10" s="902"/>
      <c r="DL10" s="902"/>
      <c r="DM10" s="902"/>
      <c r="DN10" s="876"/>
      <c r="DO10" s="323"/>
      <c r="DP10" s="901"/>
      <c r="DQ10" s="875"/>
      <c r="DR10" s="875"/>
      <c r="DS10" s="875"/>
      <c r="DT10" s="875"/>
      <c r="DU10" s="875"/>
      <c r="DV10" s="875"/>
      <c r="DW10" s="876"/>
      <c r="DX10" s="901"/>
      <c r="DY10" s="902"/>
      <c r="DZ10" s="902"/>
      <c r="EA10" s="902"/>
      <c r="EB10" s="902"/>
      <c r="EC10" s="902"/>
      <c r="ED10" s="902"/>
      <c r="EE10" s="876"/>
      <c r="EF10" s="323"/>
      <c r="EG10" s="901"/>
      <c r="EH10" s="875"/>
      <c r="EI10" s="875"/>
      <c r="EJ10" s="875"/>
      <c r="EK10" s="875"/>
      <c r="EL10" s="875"/>
      <c r="EM10" s="875"/>
      <c r="EN10" s="876"/>
      <c r="EO10" s="901"/>
      <c r="EP10" s="902"/>
      <c r="EQ10" s="902"/>
      <c r="ER10" s="902"/>
      <c r="ES10" s="902"/>
      <c r="ET10" s="902"/>
      <c r="EU10" s="902"/>
      <c r="EV10" s="876"/>
      <c r="EW10" s="323"/>
      <c r="EX10" s="901"/>
      <c r="EY10" s="875"/>
      <c r="EZ10" s="875"/>
      <c r="FA10" s="875"/>
      <c r="FB10" s="875"/>
      <c r="FC10" s="875"/>
      <c r="FD10" s="875"/>
      <c r="FE10" s="876"/>
      <c r="FF10" s="901"/>
      <c r="FG10" s="902"/>
      <c r="FH10" s="902"/>
      <c r="FI10" s="902"/>
      <c r="FJ10" s="902"/>
      <c r="FK10" s="902"/>
      <c r="FL10" s="902"/>
      <c r="FM10" s="876"/>
      <c r="FN10" s="323"/>
      <c r="FO10" s="901"/>
      <c r="FP10" s="875"/>
      <c r="FQ10" s="875"/>
      <c r="FR10" s="875"/>
      <c r="FS10" s="875"/>
      <c r="FT10" s="875"/>
      <c r="FU10" s="875"/>
      <c r="FV10" s="876"/>
      <c r="FW10" s="901"/>
      <c r="FX10" s="902"/>
      <c r="FY10" s="902"/>
      <c r="FZ10" s="902"/>
      <c r="GA10" s="902"/>
      <c r="GB10" s="902"/>
      <c r="GC10" s="902"/>
      <c r="GD10" s="876"/>
      <c r="GE10" s="323"/>
      <c r="GF10" s="901"/>
      <c r="GG10" s="875"/>
      <c r="GH10" s="875"/>
      <c r="GI10" s="875"/>
      <c r="GJ10" s="875"/>
      <c r="GK10" s="875"/>
      <c r="GL10" s="875"/>
      <c r="GM10" s="876"/>
      <c r="GN10" s="901"/>
      <c r="GO10" s="902"/>
      <c r="GP10" s="902"/>
      <c r="GQ10" s="902"/>
      <c r="GR10" s="902"/>
      <c r="GS10" s="902"/>
      <c r="GT10" s="902"/>
      <c r="GU10" s="876"/>
      <c r="GV10" s="323"/>
      <c r="GW10" s="901"/>
      <c r="GX10" s="875"/>
      <c r="GY10" s="875"/>
      <c r="GZ10" s="875"/>
      <c r="HA10" s="875"/>
      <c r="HB10" s="875"/>
      <c r="HC10" s="875"/>
      <c r="HD10" s="876"/>
      <c r="HE10" s="901"/>
      <c r="HF10" s="902"/>
      <c r="HG10" s="902"/>
      <c r="HH10" s="902"/>
      <c r="HI10" s="902"/>
      <c r="HJ10" s="902"/>
      <c r="HK10" s="902"/>
      <c r="HL10" s="876"/>
      <c r="HM10" s="323"/>
      <c r="HN10" s="901"/>
      <c r="HO10" s="875"/>
      <c r="HP10" s="875"/>
      <c r="HQ10" s="875"/>
      <c r="HR10" s="875"/>
      <c r="HS10" s="875"/>
      <c r="HT10" s="875"/>
      <c r="HU10" s="876"/>
      <c r="HV10" s="901"/>
      <c r="HW10" s="902"/>
      <c r="HX10" s="902"/>
      <c r="HY10" s="902"/>
      <c r="HZ10" s="902"/>
      <c r="IA10" s="902"/>
      <c r="IB10" s="902"/>
      <c r="IC10" s="876"/>
      <c r="ID10" s="323"/>
      <c r="IE10" s="901"/>
      <c r="IF10" s="875"/>
      <c r="IG10" s="875"/>
      <c r="IH10" s="875"/>
      <c r="II10" s="875"/>
      <c r="IJ10" s="875"/>
      <c r="IK10" s="875"/>
      <c r="IL10" s="876"/>
      <c r="IM10" s="901"/>
      <c r="IN10" s="902"/>
      <c r="IO10" s="902"/>
      <c r="IP10" s="902"/>
      <c r="IQ10" s="902"/>
      <c r="IR10" s="902"/>
      <c r="IS10" s="902"/>
      <c r="IT10" s="876"/>
      <c r="IU10" s="323"/>
      <c r="IV10" s="901"/>
      <c r="IW10" s="875"/>
      <c r="IX10" s="875"/>
      <c r="IY10" s="875"/>
      <c r="IZ10" s="875"/>
      <c r="JA10" s="875"/>
      <c r="JB10" s="875"/>
      <c r="JC10" s="876"/>
      <c r="JD10" s="901"/>
      <c r="JE10" s="902"/>
      <c r="JF10" s="902"/>
      <c r="JG10" s="902"/>
      <c r="JH10" s="902"/>
      <c r="JI10" s="902"/>
      <c r="JJ10" s="902"/>
      <c r="JK10" s="876"/>
      <c r="JL10" s="323"/>
      <c r="JM10" s="901"/>
      <c r="JN10" s="875"/>
      <c r="JO10" s="875"/>
      <c r="JP10" s="875"/>
      <c r="JQ10" s="875"/>
      <c r="JR10" s="875"/>
      <c r="JS10" s="875"/>
      <c r="JT10" s="876"/>
      <c r="JU10" s="901"/>
      <c r="JV10" s="902"/>
      <c r="JW10" s="902"/>
      <c r="JX10" s="902"/>
      <c r="JY10" s="902"/>
      <c r="JZ10" s="902"/>
      <c r="KA10" s="902"/>
      <c r="KB10" s="876"/>
      <c r="KC10" s="323"/>
      <c r="KD10" s="901"/>
      <c r="KE10" s="875"/>
      <c r="KF10" s="875"/>
      <c r="KG10" s="875"/>
      <c r="KH10" s="875"/>
      <c r="KI10" s="875"/>
      <c r="KJ10" s="875"/>
      <c r="KK10" s="876"/>
      <c r="KL10" s="901"/>
      <c r="KM10" s="902"/>
      <c r="KN10" s="902"/>
      <c r="KO10" s="902"/>
      <c r="KP10" s="902"/>
      <c r="KQ10" s="902"/>
      <c r="KR10" s="902"/>
      <c r="KS10" s="876"/>
      <c r="KT10" s="323"/>
      <c r="KU10" s="901"/>
      <c r="KV10" s="875"/>
      <c r="KW10" s="875"/>
      <c r="KX10" s="875"/>
      <c r="KY10" s="875"/>
      <c r="KZ10" s="875"/>
      <c r="LA10" s="875"/>
      <c r="LB10" s="876"/>
      <c r="LC10" s="901"/>
      <c r="LD10" s="902"/>
      <c r="LE10" s="902"/>
      <c r="LF10" s="902"/>
      <c r="LG10" s="902"/>
      <c r="LH10" s="902"/>
      <c r="LI10" s="902"/>
      <c r="LJ10" s="876"/>
      <c r="LK10" s="323"/>
      <c r="LL10" s="901"/>
      <c r="LM10" s="875"/>
      <c r="LN10" s="875"/>
      <c r="LO10" s="875"/>
      <c r="LP10" s="875"/>
      <c r="LQ10" s="875"/>
      <c r="LR10" s="875"/>
      <c r="LS10" s="876"/>
      <c r="LT10" s="901"/>
      <c r="LU10" s="902"/>
      <c r="LV10" s="902"/>
      <c r="LW10" s="902"/>
      <c r="LX10" s="902"/>
      <c r="LY10" s="902"/>
      <c r="LZ10" s="902"/>
      <c r="MA10" s="876"/>
      <c r="MB10" s="317"/>
      <c r="MC10" s="322" t="str">
        <f>BQ5</f>
        <v>Your Material 5</v>
      </c>
      <c r="MD10" s="322" t="str">
        <f>BY7</f>
        <v>Carbon Fiber</v>
      </c>
      <c r="ME10" s="322" t="str">
        <f>BY9</f>
        <v>Unidirectional</v>
      </c>
      <c r="MF10" s="322" cm="1">
        <f t="array" aca="1" ref="MF10" ca="1">IF(
    ISNUMBER(SEARCH("core", MD10)),
    "",
    INDIRECT(ADDRESS(11, 9 + (ROW(A5)-1)*17))
)</f>
        <v>200</v>
      </c>
      <c r="MG10" s="335"/>
    </row>
    <row r="11" spans="1:345" s="124" customFormat="1" ht="12.75" customHeight="1" x14ac:dyDescent="0.2">
      <c r="A11" s="903" t="s">
        <v>301</v>
      </c>
      <c r="B11" s="866"/>
      <c r="C11" s="866"/>
      <c r="D11" s="866"/>
      <c r="E11" s="866"/>
      <c r="F11" s="866"/>
      <c r="G11" s="866"/>
      <c r="H11" s="867"/>
      <c r="I11" s="904">
        <v>120</v>
      </c>
      <c r="J11" s="866"/>
      <c r="K11" s="866"/>
      <c r="L11" s="866"/>
      <c r="M11" s="866"/>
      <c r="N11" s="866"/>
      <c r="O11" s="866"/>
      <c r="P11" s="867"/>
      <c r="Q11" s="323"/>
      <c r="R11" s="903" t="s">
        <v>301</v>
      </c>
      <c r="S11" s="866"/>
      <c r="T11" s="866"/>
      <c r="U11" s="866"/>
      <c r="V11" s="866"/>
      <c r="W11" s="866"/>
      <c r="X11" s="866"/>
      <c r="Y11" s="867"/>
      <c r="Z11" s="904">
        <v>200</v>
      </c>
      <c r="AA11" s="866"/>
      <c r="AB11" s="866"/>
      <c r="AC11" s="866"/>
      <c r="AD11" s="866"/>
      <c r="AE11" s="866"/>
      <c r="AF11" s="866"/>
      <c r="AG11" s="867"/>
      <c r="AH11" s="323"/>
      <c r="AI11" s="903" t="s">
        <v>301</v>
      </c>
      <c r="AJ11" s="866"/>
      <c r="AK11" s="866"/>
      <c r="AL11" s="866"/>
      <c r="AM11" s="866"/>
      <c r="AN11" s="866"/>
      <c r="AO11" s="866"/>
      <c r="AP11" s="867"/>
      <c r="AQ11" s="904">
        <v>200</v>
      </c>
      <c r="AR11" s="866"/>
      <c r="AS11" s="866"/>
      <c r="AT11" s="866"/>
      <c r="AU11" s="866"/>
      <c r="AV11" s="866"/>
      <c r="AW11" s="866"/>
      <c r="AX11" s="867"/>
      <c r="AY11" s="323"/>
      <c r="AZ11" s="903" t="s">
        <v>301</v>
      </c>
      <c r="BA11" s="866"/>
      <c r="BB11" s="866"/>
      <c r="BC11" s="866"/>
      <c r="BD11" s="866"/>
      <c r="BE11" s="866"/>
      <c r="BF11" s="866"/>
      <c r="BG11" s="867"/>
      <c r="BH11" s="904">
        <v>200</v>
      </c>
      <c r="BI11" s="866"/>
      <c r="BJ11" s="866"/>
      <c r="BK11" s="866"/>
      <c r="BL11" s="866"/>
      <c r="BM11" s="866"/>
      <c r="BN11" s="866"/>
      <c r="BO11" s="867"/>
      <c r="BP11" s="323"/>
      <c r="BQ11" s="903" t="s">
        <v>301</v>
      </c>
      <c r="BR11" s="866"/>
      <c r="BS11" s="866"/>
      <c r="BT11" s="866"/>
      <c r="BU11" s="866"/>
      <c r="BV11" s="866"/>
      <c r="BW11" s="866"/>
      <c r="BX11" s="867"/>
      <c r="BY11" s="904">
        <v>200</v>
      </c>
      <c r="BZ11" s="866"/>
      <c r="CA11" s="866"/>
      <c r="CB11" s="866"/>
      <c r="CC11" s="866"/>
      <c r="CD11" s="866"/>
      <c r="CE11" s="866"/>
      <c r="CF11" s="867"/>
      <c r="CG11" s="323"/>
      <c r="CH11" s="903" t="s">
        <v>301</v>
      </c>
      <c r="CI11" s="866"/>
      <c r="CJ11" s="866"/>
      <c r="CK11" s="866"/>
      <c r="CL11" s="866"/>
      <c r="CM11" s="866"/>
      <c r="CN11" s="866"/>
      <c r="CO11" s="867"/>
      <c r="CP11" s="904">
        <v>200</v>
      </c>
      <c r="CQ11" s="866"/>
      <c r="CR11" s="866"/>
      <c r="CS11" s="866"/>
      <c r="CT11" s="866"/>
      <c r="CU11" s="866"/>
      <c r="CV11" s="866"/>
      <c r="CW11" s="867"/>
      <c r="CX11" s="323"/>
      <c r="CY11" s="903" t="s">
        <v>301</v>
      </c>
      <c r="CZ11" s="866"/>
      <c r="DA11" s="866"/>
      <c r="DB11" s="866"/>
      <c r="DC11" s="866"/>
      <c r="DD11" s="866"/>
      <c r="DE11" s="866"/>
      <c r="DF11" s="867"/>
      <c r="DG11" s="904">
        <v>200</v>
      </c>
      <c r="DH11" s="866"/>
      <c r="DI11" s="866"/>
      <c r="DJ11" s="866"/>
      <c r="DK11" s="866"/>
      <c r="DL11" s="866"/>
      <c r="DM11" s="866"/>
      <c r="DN11" s="867"/>
      <c r="DO11" s="323"/>
      <c r="DP11" s="903" t="s">
        <v>301</v>
      </c>
      <c r="DQ11" s="866"/>
      <c r="DR11" s="866"/>
      <c r="DS11" s="866"/>
      <c r="DT11" s="866"/>
      <c r="DU11" s="866"/>
      <c r="DV11" s="866"/>
      <c r="DW11" s="867"/>
      <c r="DX11" s="904">
        <v>200</v>
      </c>
      <c r="DY11" s="866"/>
      <c r="DZ11" s="866"/>
      <c r="EA11" s="866"/>
      <c r="EB11" s="866"/>
      <c r="EC11" s="866"/>
      <c r="ED11" s="866"/>
      <c r="EE11" s="867"/>
      <c r="EF11" s="323"/>
      <c r="EG11" s="903" t="s">
        <v>301</v>
      </c>
      <c r="EH11" s="866"/>
      <c r="EI11" s="866"/>
      <c r="EJ11" s="866"/>
      <c r="EK11" s="866"/>
      <c r="EL11" s="866"/>
      <c r="EM11" s="866"/>
      <c r="EN11" s="867"/>
      <c r="EO11" s="904">
        <v>200</v>
      </c>
      <c r="EP11" s="866"/>
      <c r="EQ11" s="866"/>
      <c r="ER11" s="866"/>
      <c r="ES11" s="866"/>
      <c r="ET11" s="866"/>
      <c r="EU11" s="866"/>
      <c r="EV11" s="867"/>
      <c r="EW11" s="323"/>
      <c r="EX11" s="903" t="s">
        <v>301</v>
      </c>
      <c r="EY11" s="866"/>
      <c r="EZ11" s="866"/>
      <c r="FA11" s="866"/>
      <c r="FB11" s="866"/>
      <c r="FC11" s="866"/>
      <c r="FD11" s="866"/>
      <c r="FE11" s="867"/>
      <c r="FF11" s="904">
        <v>200</v>
      </c>
      <c r="FG11" s="866"/>
      <c r="FH11" s="866"/>
      <c r="FI11" s="866"/>
      <c r="FJ11" s="866"/>
      <c r="FK11" s="866"/>
      <c r="FL11" s="866"/>
      <c r="FM11" s="867"/>
      <c r="FN11" s="323"/>
      <c r="FO11" s="903" t="s">
        <v>301</v>
      </c>
      <c r="FP11" s="866"/>
      <c r="FQ11" s="866"/>
      <c r="FR11" s="866"/>
      <c r="FS11" s="866"/>
      <c r="FT11" s="866"/>
      <c r="FU11" s="866"/>
      <c r="FV11" s="867"/>
      <c r="FW11" s="904">
        <v>200</v>
      </c>
      <c r="FX11" s="866"/>
      <c r="FY11" s="866"/>
      <c r="FZ11" s="866"/>
      <c r="GA11" s="866"/>
      <c r="GB11" s="866"/>
      <c r="GC11" s="866"/>
      <c r="GD11" s="867"/>
      <c r="GE11" s="323"/>
      <c r="GF11" s="903" t="s">
        <v>301</v>
      </c>
      <c r="GG11" s="866"/>
      <c r="GH11" s="866"/>
      <c r="GI11" s="866"/>
      <c r="GJ11" s="866"/>
      <c r="GK11" s="866"/>
      <c r="GL11" s="866"/>
      <c r="GM11" s="867"/>
      <c r="GN11" s="904">
        <v>200</v>
      </c>
      <c r="GO11" s="866"/>
      <c r="GP11" s="866"/>
      <c r="GQ11" s="866"/>
      <c r="GR11" s="866"/>
      <c r="GS11" s="866"/>
      <c r="GT11" s="866"/>
      <c r="GU11" s="867"/>
      <c r="GV11" s="323"/>
      <c r="GW11" s="903" t="s">
        <v>301</v>
      </c>
      <c r="GX11" s="866"/>
      <c r="GY11" s="866"/>
      <c r="GZ11" s="866"/>
      <c r="HA11" s="866"/>
      <c r="HB11" s="866"/>
      <c r="HC11" s="866"/>
      <c r="HD11" s="867"/>
      <c r="HE11" s="904">
        <v>200</v>
      </c>
      <c r="HF11" s="866"/>
      <c r="HG11" s="866"/>
      <c r="HH11" s="866"/>
      <c r="HI11" s="866"/>
      <c r="HJ11" s="866"/>
      <c r="HK11" s="866"/>
      <c r="HL11" s="867"/>
      <c r="HM11" s="323"/>
      <c r="HN11" s="903" t="s">
        <v>301</v>
      </c>
      <c r="HO11" s="866"/>
      <c r="HP11" s="866"/>
      <c r="HQ11" s="866"/>
      <c r="HR11" s="866"/>
      <c r="HS11" s="866"/>
      <c r="HT11" s="866"/>
      <c r="HU11" s="867"/>
      <c r="HV11" s="904">
        <v>200</v>
      </c>
      <c r="HW11" s="866"/>
      <c r="HX11" s="866"/>
      <c r="HY11" s="866"/>
      <c r="HZ11" s="866"/>
      <c r="IA11" s="866"/>
      <c r="IB11" s="866"/>
      <c r="IC11" s="867"/>
      <c r="ID11" s="323"/>
      <c r="IE11" s="903" t="s">
        <v>301</v>
      </c>
      <c r="IF11" s="866"/>
      <c r="IG11" s="866"/>
      <c r="IH11" s="866"/>
      <c r="II11" s="866"/>
      <c r="IJ11" s="866"/>
      <c r="IK11" s="866"/>
      <c r="IL11" s="867"/>
      <c r="IM11" s="904">
        <v>200</v>
      </c>
      <c r="IN11" s="866"/>
      <c r="IO11" s="866"/>
      <c r="IP11" s="866"/>
      <c r="IQ11" s="866"/>
      <c r="IR11" s="866"/>
      <c r="IS11" s="866"/>
      <c r="IT11" s="867"/>
      <c r="IU11" s="323"/>
      <c r="IV11" s="903" t="s">
        <v>301</v>
      </c>
      <c r="IW11" s="866"/>
      <c r="IX11" s="866"/>
      <c r="IY11" s="866"/>
      <c r="IZ11" s="866"/>
      <c r="JA11" s="866"/>
      <c r="JB11" s="866"/>
      <c r="JC11" s="867"/>
      <c r="JD11" s="904">
        <v>200</v>
      </c>
      <c r="JE11" s="866"/>
      <c r="JF11" s="866"/>
      <c r="JG11" s="866"/>
      <c r="JH11" s="866"/>
      <c r="JI11" s="866"/>
      <c r="JJ11" s="866"/>
      <c r="JK11" s="867"/>
      <c r="JL11" s="323"/>
      <c r="JM11" s="903" t="s">
        <v>301</v>
      </c>
      <c r="JN11" s="866"/>
      <c r="JO11" s="866"/>
      <c r="JP11" s="866"/>
      <c r="JQ11" s="866"/>
      <c r="JR11" s="866"/>
      <c r="JS11" s="866"/>
      <c r="JT11" s="867"/>
      <c r="JU11" s="904">
        <v>200</v>
      </c>
      <c r="JV11" s="866"/>
      <c r="JW11" s="866"/>
      <c r="JX11" s="866"/>
      <c r="JY11" s="866"/>
      <c r="JZ11" s="866"/>
      <c r="KA11" s="866"/>
      <c r="KB11" s="867"/>
      <c r="KC11" s="323"/>
      <c r="KD11" s="903" t="s">
        <v>301</v>
      </c>
      <c r="KE11" s="866"/>
      <c r="KF11" s="866"/>
      <c r="KG11" s="866"/>
      <c r="KH11" s="866"/>
      <c r="KI11" s="866"/>
      <c r="KJ11" s="866"/>
      <c r="KK11" s="867"/>
      <c r="KL11" s="904">
        <v>200</v>
      </c>
      <c r="KM11" s="866"/>
      <c r="KN11" s="866"/>
      <c r="KO11" s="866"/>
      <c r="KP11" s="866"/>
      <c r="KQ11" s="866"/>
      <c r="KR11" s="866"/>
      <c r="KS11" s="867"/>
      <c r="KT11" s="323"/>
      <c r="KU11" s="903" t="s">
        <v>301</v>
      </c>
      <c r="KV11" s="866"/>
      <c r="KW11" s="866"/>
      <c r="KX11" s="866"/>
      <c r="KY11" s="866"/>
      <c r="KZ11" s="866"/>
      <c r="LA11" s="866"/>
      <c r="LB11" s="867"/>
      <c r="LC11" s="904">
        <v>200</v>
      </c>
      <c r="LD11" s="866"/>
      <c r="LE11" s="866"/>
      <c r="LF11" s="866"/>
      <c r="LG11" s="866"/>
      <c r="LH11" s="866"/>
      <c r="LI11" s="866"/>
      <c r="LJ11" s="867"/>
      <c r="LK11" s="323"/>
      <c r="LL11" s="903" t="s">
        <v>301</v>
      </c>
      <c r="LM11" s="866"/>
      <c r="LN11" s="866"/>
      <c r="LO11" s="866"/>
      <c r="LP11" s="866"/>
      <c r="LQ11" s="866"/>
      <c r="LR11" s="866"/>
      <c r="LS11" s="867"/>
      <c r="LT11" s="904">
        <v>200</v>
      </c>
      <c r="LU11" s="866"/>
      <c r="LV11" s="866"/>
      <c r="LW11" s="866"/>
      <c r="LX11" s="866"/>
      <c r="LY11" s="866"/>
      <c r="LZ11" s="866"/>
      <c r="MA11" s="867"/>
      <c r="MB11" s="317"/>
      <c r="MC11" s="322" t="str">
        <f>CH5</f>
        <v>Your Material 6</v>
      </c>
      <c r="MD11" s="322" t="str">
        <f>CP7</f>
        <v>Carbon Fiber</v>
      </c>
      <c r="ME11" s="322" t="str">
        <f>CP9</f>
        <v>Unidirectional</v>
      </c>
      <c r="MF11" s="322" cm="1">
        <f t="array" aca="1" ref="MF11" ca="1">IF(
    ISNUMBER(SEARCH("core", MD11)),
    "",
    INDIRECT(ADDRESS(11, 9 + (ROW(A6)-1)*17))
)</f>
        <v>200</v>
      </c>
      <c r="MG11" s="335"/>
    </row>
    <row r="12" spans="1:345" s="124" customFormat="1" ht="12.75" x14ac:dyDescent="0.2">
      <c r="A12" s="901"/>
      <c r="B12" s="875"/>
      <c r="C12" s="875"/>
      <c r="D12" s="875"/>
      <c r="E12" s="875"/>
      <c r="F12" s="875"/>
      <c r="G12" s="875"/>
      <c r="H12" s="876"/>
      <c r="I12" s="901"/>
      <c r="J12" s="875"/>
      <c r="K12" s="875"/>
      <c r="L12" s="875"/>
      <c r="M12" s="875"/>
      <c r="N12" s="875"/>
      <c r="O12" s="875"/>
      <c r="P12" s="876"/>
      <c r="Q12" s="323"/>
      <c r="R12" s="901"/>
      <c r="S12" s="875"/>
      <c r="T12" s="875"/>
      <c r="U12" s="875"/>
      <c r="V12" s="875"/>
      <c r="W12" s="875"/>
      <c r="X12" s="875"/>
      <c r="Y12" s="876"/>
      <c r="Z12" s="901"/>
      <c r="AA12" s="875"/>
      <c r="AB12" s="875"/>
      <c r="AC12" s="875"/>
      <c r="AD12" s="875"/>
      <c r="AE12" s="875"/>
      <c r="AF12" s="875"/>
      <c r="AG12" s="876"/>
      <c r="AH12" s="323"/>
      <c r="AI12" s="901"/>
      <c r="AJ12" s="875"/>
      <c r="AK12" s="875"/>
      <c r="AL12" s="875"/>
      <c r="AM12" s="875"/>
      <c r="AN12" s="875"/>
      <c r="AO12" s="875"/>
      <c r="AP12" s="876"/>
      <c r="AQ12" s="901"/>
      <c r="AR12" s="875"/>
      <c r="AS12" s="875"/>
      <c r="AT12" s="875"/>
      <c r="AU12" s="875"/>
      <c r="AV12" s="875"/>
      <c r="AW12" s="875"/>
      <c r="AX12" s="876"/>
      <c r="AY12" s="323"/>
      <c r="AZ12" s="901"/>
      <c r="BA12" s="875"/>
      <c r="BB12" s="875"/>
      <c r="BC12" s="875"/>
      <c r="BD12" s="875"/>
      <c r="BE12" s="875"/>
      <c r="BF12" s="875"/>
      <c r="BG12" s="876"/>
      <c r="BH12" s="901"/>
      <c r="BI12" s="875"/>
      <c r="BJ12" s="875"/>
      <c r="BK12" s="875"/>
      <c r="BL12" s="875"/>
      <c r="BM12" s="875"/>
      <c r="BN12" s="875"/>
      <c r="BO12" s="876"/>
      <c r="BP12" s="323"/>
      <c r="BQ12" s="901"/>
      <c r="BR12" s="875"/>
      <c r="BS12" s="875"/>
      <c r="BT12" s="875"/>
      <c r="BU12" s="875"/>
      <c r="BV12" s="875"/>
      <c r="BW12" s="875"/>
      <c r="BX12" s="876"/>
      <c r="BY12" s="901"/>
      <c r="BZ12" s="875"/>
      <c r="CA12" s="875"/>
      <c r="CB12" s="875"/>
      <c r="CC12" s="875"/>
      <c r="CD12" s="875"/>
      <c r="CE12" s="875"/>
      <c r="CF12" s="876"/>
      <c r="CG12" s="323"/>
      <c r="CH12" s="901"/>
      <c r="CI12" s="875"/>
      <c r="CJ12" s="875"/>
      <c r="CK12" s="875"/>
      <c r="CL12" s="875"/>
      <c r="CM12" s="875"/>
      <c r="CN12" s="875"/>
      <c r="CO12" s="876"/>
      <c r="CP12" s="901"/>
      <c r="CQ12" s="875"/>
      <c r="CR12" s="875"/>
      <c r="CS12" s="875"/>
      <c r="CT12" s="875"/>
      <c r="CU12" s="875"/>
      <c r="CV12" s="875"/>
      <c r="CW12" s="876"/>
      <c r="CX12" s="323"/>
      <c r="CY12" s="901"/>
      <c r="CZ12" s="875"/>
      <c r="DA12" s="875"/>
      <c r="DB12" s="875"/>
      <c r="DC12" s="875"/>
      <c r="DD12" s="875"/>
      <c r="DE12" s="875"/>
      <c r="DF12" s="876"/>
      <c r="DG12" s="901"/>
      <c r="DH12" s="875"/>
      <c r="DI12" s="875"/>
      <c r="DJ12" s="875"/>
      <c r="DK12" s="875"/>
      <c r="DL12" s="875"/>
      <c r="DM12" s="875"/>
      <c r="DN12" s="876"/>
      <c r="DO12" s="323"/>
      <c r="DP12" s="901"/>
      <c r="DQ12" s="875"/>
      <c r="DR12" s="875"/>
      <c r="DS12" s="875"/>
      <c r="DT12" s="875"/>
      <c r="DU12" s="875"/>
      <c r="DV12" s="875"/>
      <c r="DW12" s="876"/>
      <c r="DX12" s="901"/>
      <c r="DY12" s="875"/>
      <c r="DZ12" s="875"/>
      <c r="EA12" s="875"/>
      <c r="EB12" s="875"/>
      <c r="EC12" s="875"/>
      <c r="ED12" s="875"/>
      <c r="EE12" s="876"/>
      <c r="EF12" s="323"/>
      <c r="EG12" s="901"/>
      <c r="EH12" s="875"/>
      <c r="EI12" s="875"/>
      <c r="EJ12" s="875"/>
      <c r="EK12" s="875"/>
      <c r="EL12" s="875"/>
      <c r="EM12" s="875"/>
      <c r="EN12" s="876"/>
      <c r="EO12" s="901"/>
      <c r="EP12" s="875"/>
      <c r="EQ12" s="875"/>
      <c r="ER12" s="875"/>
      <c r="ES12" s="875"/>
      <c r="ET12" s="875"/>
      <c r="EU12" s="875"/>
      <c r="EV12" s="876"/>
      <c r="EW12" s="323"/>
      <c r="EX12" s="901"/>
      <c r="EY12" s="875"/>
      <c r="EZ12" s="875"/>
      <c r="FA12" s="875"/>
      <c r="FB12" s="875"/>
      <c r="FC12" s="875"/>
      <c r="FD12" s="875"/>
      <c r="FE12" s="876"/>
      <c r="FF12" s="901"/>
      <c r="FG12" s="875"/>
      <c r="FH12" s="875"/>
      <c r="FI12" s="875"/>
      <c r="FJ12" s="875"/>
      <c r="FK12" s="875"/>
      <c r="FL12" s="875"/>
      <c r="FM12" s="876"/>
      <c r="FN12" s="323"/>
      <c r="FO12" s="901"/>
      <c r="FP12" s="875"/>
      <c r="FQ12" s="875"/>
      <c r="FR12" s="875"/>
      <c r="FS12" s="875"/>
      <c r="FT12" s="875"/>
      <c r="FU12" s="875"/>
      <c r="FV12" s="876"/>
      <c r="FW12" s="901"/>
      <c r="FX12" s="875"/>
      <c r="FY12" s="875"/>
      <c r="FZ12" s="875"/>
      <c r="GA12" s="875"/>
      <c r="GB12" s="875"/>
      <c r="GC12" s="875"/>
      <c r="GD12" s="876"/>
      <c r="GE12" s="323"/>
      <c r="GF12" s="901"/>
      <c r="GG12" s="875"/>
      <c r="GH12" s="875"/>
      <c r="GI12" s="875"/>
      <c r="GJ12" s="875"/>
      <c r="GK12" s="875"/>
      <c r="GL12" s="875"/>
      <c r="GM12" s="876"/>
      <c r="GN12" s="901"/>
      <c r="GO12" s="875"/>
      <c r="GP12" s="875"/>
      <c r="GQ12" s="875"/>
      <c r="GR12" s="875"/>
      <c r="GS12" s="875"/>
      <c r="GT12" s="875"/>
      <c r="GU12" s="876"/>
      <c r="GV12" s="323"/>
      <c r="GW12" s="901"/>
      <c r="GX12" s="875"/>
      <c r="GY12" s="875"/>
      <c r="GZ12" s="875"/>
      <c r="HA12" s="875"/>
      <c r="HB12" s="875"/>
      <c r="HC12" s="875"/>
      <c r="HD12" s="876"/>
      <c r="HE12" s="901"/>
      <c r="HF12" s="875"/>
      <c r="HG12" s="875"/>
      <c r="HH12" s="875"/>
      <c r="HI12" s="875"/>
      <c r="HJ12" s="875"/>
      <c r="HK12" s="875"/>
      <c r="HL12" s="876"/>
      <c r="HM12" s="323"/>
      <c r="HN12" s="901"/>
      <c r="HO12" s="875"/>
      <c r="HP12" s="875"/>
      <c r="HQ12" s="875"/>
      <c r="HR12" s="875"/>
      <c r="HS12" s="875"/>
      <c r="HT12" s="875"/>
      <c r="HU12" s="876"/>
      <c r="HV12" s="901"/>
      <c r="HW12" s="875"/>
      <c r="HX12" s="875"/>
      <c r="HY12" s="875"/>
      <c r="HZ12" s="875"/>
      <c r="IA12" s="875"/>
      <c r="IB12" s="875"/>
      <c r="IC12" s="876"/>
      <c r="ID12" s="323"/>
      <c r="IE12" s="901"/>
      <c r="IF12" s="875"/>
      <c r="IG12" s="875"/>
      <c r="IH12" s="875"/>
      <c r="II12" s="875"/>
      <c r="IJ12" s="875"/>
      <c r="IK12" s="875"/>
      <c r="IL12" s="876"/>
      <c r="IM12" s="901"/>
      <c r="IN12" s="875"/>
      <c r="IO12" s="875"/>
      <c r="IP12" s="875"/>
      <c r="IQ12" s="875"/>
      <c r="IR12" s="875"/>
      <c r="IS12" s="875"/>
      <c r="IT12" s="876"/>
      <c r="IU12" s="323"/>
      <c r="IV12" s="901"/>
      <c r="IW12" s="875"/>
      <c r="IX12" s="875"/>
      <c r="IY12" s="875"/>
      <c r="IZ12" s="875"/>
      <c r="JA12" s="875"/>
      <c r="JB12" s="875"/>
      <c r="JC12" s="876"/>
      <c r="JD12" s="901"/>
      <c r="JE12" s="875"/>
      <c r="JF12" s="875"/>
      <c r="JG12" s="875"/>
      <c r="JH12" s="875"/>
      <c r="JI12" s="875"/>
      <c r="JJ12" s="875"/>
      <c r="JK12" s="876"/>
      <c r="JL12" s="323"/>
      <c r="JM12" s="901"/>
      <c r="JN12" s="875"/>
      <c r="JO12" s="875"/>
      <c r="JP12" s="875"/>
      <c r="JQ12" s="875"/>
      <c r="JR12" s="875"/>
      <c r="JS12" s="875"/>
      <c r="JT12" s="876"/>
      <c r="JU12" s="901"/>
      <c r="JV12" s="875"/>
      <c r="JW12" s="875"/>
      <c r="JX12" s="875"/>
      <c r="JY12" s="875"/>
      <c r="JZ12" s="875"/>
      <c r="KA12" s="875"/>
      <c r="KB12" s="876"/>
      <c r="KC12" s="323"/>
      <c r="KD12" s="901"/>
      <c r="KE12" s="875"/>
      <c r="KF12" s="875"/>
      <c r="KG12" s="875"/>
      <c r="KH12" s="875"/>
      <c r="KI12" s="875"/>
      <c r="KJ12" s="875"/>
      <c r="KK12" s="876"/>
      <c r="KL12" s="901"/>
      <c r="KM12" s="875"/>
      <c r="KN12" s="875"/>
      <c r="KO12" s="875"/>
      <c r="KP12" s="875"/>
      <c r="KQ12" s="875"/>
      <c r="KR12" s="875"/>
      <c r="KS12" s="876"/>
      <c r="KT12" s="323"/>
      <c r="KU12" s="901"/>
      <c r="KV12" s="875"/>
      <c r="KW12" s="875"/>
      <c r="KX12" s="875"/>
      <c r="KY12" s="875"/>
      <c r="KZ12" s="875"/>
      <c r="LA12" s="875"/>
      <c r="LB12" s="876"/>
      <c r="LC12" s="901"/>
      <c r="LD12" s="875"/>
      <c r="LE12" s="875"/>
      <c r="LF12" s="875"/>
      <c r="LG12" s="875"/>
      <c r="LH12" s="875"/>
      <c r="LI12" s="875"/>
      <c r="LJ12" s="876"/>
      <c r="LK12" s="323"/>
      <c r="LL12" s="901"/>
      <c r="LM12" s="875"/>
      <c r="LN12" s="875"/>
      <c r="LO12" s="875"/>
      <c r="LP12" s="875"/>
      <c r="LQ12" s="875"/>
      <c r="LR12" s="875"/>
      <c r="LS12" s="876"/>
      <c r="LT12" s="901"/>
      <c r="LU12" s="875"/>
      <c r="LV12" s="875"/>
      <c r="LW12" s="875"/>
      <c r="LX12" s="875"/>
      <c r="LY12" s="875"/>
      <c r="LZ12" s="875"/>
      <c r="MA12" s="876"/>
      <c r="MB12" s="317"/>
      <c r="MC12" s="322" t="str">
        <f>CY5</f>
        <v>Your Material 7</v>
      </c>
      <c r="MD12" s="322" t="str">
        <f>DG7</f>
        <v>Carbon Fiber</v>
      </c>
      <c r="ME12" s="322" t="str">
        <f>DG9</f>
        <v>Unidirectional</v>
      </c>
      <c r="MF12" s="322" cm="1">
        <f t="array" aca="1" ref="MF12" ca="1">IF(
    ISNUMBER(SEARCH("core", MD12)),
    "",
    INDIRECT(ADDRESS(11, 9 + (ROW(A7)-1)*17))
)</f>
        <v>200</v>
      </c>
      <c r="MG12" s="335"/>
    </row>
    <row r="13" spans="1:345" s="124" customFormat="1" ht="12.75" x14ac:dyDescent="0.2">
      <c r="A13" s="905" t="s">
        <v>257</v>
      </c>
      <c r="B13" s="906"/>
      <c r="C13" s="906"/>
      <c r="D13" s="906"/>
      <c r="E13" s="906"/>
      <c r="F13" s="906"/>
      <c r="G13" s="906"/>
      <c r="H13" s="906"/>
      <c r="I13" s="906"/>
      <c r="J13" s="906"/>
      <c r="K13" s="906"/>
      <c r="L13" s="906"/>
      <c r="M13" s="906"/>
      <c r="N13" s="906"/>
      <c r="O13" s="906"/>
      <c r="P13" s="867"/>
      <c r="Q13" s="323"/>
      <c r="R13" s="905" t="s">
        <v>257</v>
      </c>
      <c r="S13" s="906"/>
      <c r="T13" s="906"/>
      <c r="U13" s="906"/>
      <c r="V13" s="906"/>
      <c r="W13" s="906"/>
      <c r="X13" s="906"/>
      <c r="Y13" s="906"/>
      <c r="Z13" s="906"/>
      <c r="AA13" s="906"/>
      <c r="AB13" s="906"/>
      <c r="AC13" s="906"/>
      <c r="AD13" s="906"/>
      <c r="AE13" s="906"/>
      <c r="AF13" s="906"/>
      <c r="AG13" s="867"/>
      <c r="AH13" s="323"/>
      <c r="AI13" s="905" t="s">
        <v>257</v>
      </c>
      <c r="AJ13" s="906"/>
      <c r="AK13" s="906"/>
      <c r="AL13" s="906"/>
      <c r="AM13" s="906"/>
      <c r="AN13" s="906"/>
      <c r="AO13" s="906"/>
      <c r="AP13" s="906"/>
      <c r="AQ13" s="906"/>
      <c r="AR13" s="906"/>
      <c r="AS13" s="906"/>
      <c r="AT13" s="906"/>
      <c r="AU13" s="906"/>
      <c r="AV13" s="906"/>
      <c r="AW13" s="906"/>
      <c r="AX13" s="867"/>
      <c r="AY13" s="323"/>
      <c r="AZ13" s="855" t="s">
        <v>257</v>
      </c>
      <c r="BA13" s="840"/>
      <c r="BB13" s="840"/>
      <c r="BC13" s="840"/>
      <c r="BD13" s="840"/>
      <c r="BE13" s="840"/>
      <c r="BF13" s="840"/>
      <c r="BG13" s="840"/>
      <c r="BH13" s="840"/>
      <c r="BI13" s="840"/>
      <c r="BJ13" s="840"/>
      <c r="BK13" s="840"/>
      <c r="BL13" s="840"/>
      <c r="BM13" s="840"/>
      <c r="BN13" s="840"/>
      <c r="BO13" s="839"/>
      <c r="BP13" s="323"/>
      <c r="BQ13" s="855" t="s">
        <v>257</v>
      </c>
      <c r="BR13" s="840"/>
      <c r="BS13" s="840"/>
      <c r="BT13" s="840"/>
      <c r="BU13" s="840"/>
      <c r="BV13" s="840"/>
      <c r="BW13" s="840"/>
      <c r="BX13" s="840"/>
      <c r="BY13" s="840"/>
      <c r="BZ13" s="840"/>
      <c r="CA13" s="840"/>
      <c r="CB13" s="840"/>
      <c r="CC13" s="840"/>
      <c r="CD13" s="840"/>
      <c r="CE13" s="840"/>
      <c r="CF13" s="839"/>
      <c r="CG13" s="323"/>
      <c r="CH13" s="855" t="s">
        <v>257</v>
      </c>
      <c r="CI13" s="840"/>
      <c r="CJ13" s="840"/>
      <c r="CK13" s="840"/>
      <c r="CL13" s="840"/>
      <c r="CM13" s="840"/>
      <c r="CN13" s="840"/>
      <c r="CO13" s="840"/>
      <c r="CP13" s="840"/>
      <c r="CQ13" s="840"/>
      <c r="CR13" s="840"/>
      <c r="CS13" s="840"/>
      <c r="CT13" s="840"/>
      <c r="CU13" s="840"/>
      <c r="CV13" s="840"/>
      <c r="CW13" s="839"/>
      <c r="CX13" s="323"/>
      <c r="CY13" s="855" t="s">
        <v>257</v>
      </c>
      <c r="CZ13" s="840"/>
      <c r="DA13" s="840"/>
      <c r="DB13" s="840"/>
      <c r="DC13" s="840"/>
      <c r="DD13" s="840"/>
      <c r="DE13" s="840"/>
      <c r="DF13" s="840"/>
      <c r="DG13" s="840"/>
      <c r="DH13" s="840"/>
      <c r="DI13" s="840"/>
      <c r="DJ13" s="840"/>
      <c r="DK13" s="840"/>
      <c r="DL13" s="840"/>
      <c r="DM13" s="840"/>
      <c r="DN13" s="839"/>
      <c r="DO13" s="323"/>
      <c r="DP13" s="855" t="s">
        <v>257</v>
      </c>
      <c r="DQ13" s="840"/>
      <c r="DR13" s="840"/>
      <c r="DS13" s="840"/>
      <c r="DT13" s="840"/>
      <c r="DU13" s="840"/>
      <c r="DV13" s="840"/>
      <c r="DW13" s="840"/>
      <c r="DX13" s="840"/>
      <c r="DY13" s="840"/>
      <c r="DZ13" s="840"/>
      <c r="EA13" s="840"/>
      <c r="EB13" s="840"/>
      <c r="EC13" s="840"/>
      <c r="ED13" s="840"/>
      <c r="EE13" s="839"/>
      <c r="EF13" s="323"/>
      <c r="EG13" s="855" t="s">
        <v>257</v>
      </c>
      <c r="EH13" s="840"/>
      <c r="EI13" s="840"/>
      <c r="EJ13" s="840"/>
      <c r="EK13" s="840"/>
      <c r="EL13" s="840"/>
      <c r="EM13" s="840"/>
      <c r="EN13" s="840"/>
      <c r="EO13" s="840"/>
      <c r="EP13" s="840"/>
      <c r="EQ13" s="840"/>
      <c r="ER13" s="840"/>
      <c r="ES13" s="840"/>
      <c r="ET13" s="840"/>
      <c r="EU13" s="840"/>
      <c r="EV13" s="839"/>
      <c r="EW13" s="323"/>
      <c r="EX13" s="855" t="s">
        <v>257</v>
      </c>
      <c r="EY13" s="840"/>
      <c r="EZ13" s="840"/>
      <c r="FA13" s="840"/>
      <c r="FB13" s="840"/>
      <c r="FC13" s="840"/>
      <c r="FD13" s="840"/>
      <c r="FE13" s="840"/>
      <c r="FF13" s="840"/>
      <c r="FG13" s="840"/>
      <c r="FH13" s="840"/>
      <c r="FI13" s="840"/>
      <c r="FJ13" s="840"/>
      <c r="FK13" s="840"/>
      <c r="FL13" s="840"/>
      <c r="FM13" s="839"/>
      <c r="FN13" s="323"/>
      <c r="FO13" s="855" t="s">
        <v>257</v>
      </c>
      <c r="FP13" s="840"/>
      <c r="FQ13" s="840"/>
      <c r="FR13" s="840"/>
      <c r="FS13" s="840"/>
      <c r="FT13" s="840"/>
      <c r="FU13" s="840"/>
      <c r="FV13" s="840"/>
      <c r="FW13" s="840"/>
      <c r="FX13" s="840"/>
      <c r="FY13" s="840"/>
      <c r="FZ13" s="840"/>
      <c r="GA13" s="840"/>
      <c r="GB13" s="840"/>
      <c r="GC13" s="840"/>
      <c r="GD13" s="839"/>
      <c r="GE13" s="323"/>
      <c r="GF13" s="855" t="s">
        <v>257</v>
      </c>
      <c r="GG13" s="840"/>
      <c r="GH13" s="840"/>
      <c r="GI13" s="840"/>
      <c r="GJ13" s="840"/>
      <c r="GK13" s="840"/>
      <c r="GL13" s="840"/>
      <c r="GM13" s="840"/>
      <c r="GN13" s="840"/>
      <c r="GO13" s="840"/>
      <c r="GP13" s="840"/>
      <c r="GQ13" s="840"/>
      <c r="GR13" s="840"/>
      <c r="GS13" s="840"/>
      <c r="GT13" s="840"/>
      <c r="GU13" s="839"/>
      <c r="GV13" s="323"/>
      <c r="GW13" s="855" t="s">
        <v>257</v>
      </c>
      <c r="GX13" s="840"/>
      <c r="GY13" s="840"/>
      <c r="GZ13" s="840"/>
      <c r="HA13" s="840"/>
      <c r="HB13" s="840"/>
      <c r="HC13" s="840"/>
      <c r="HD13" s="840"/>
      <c r="HE13" s="840"/>
      <c r="HF13" s="840"/>
      <c r="HG13" s="840"/>
      <c r="HH13" s="840"/>
      <c r="HI13" s="840"/>
      <c r="HJ13" s="840"/>
      <c r="HK13" s="840"/>
      <c r="HL13" s="839"/>
      <c r="HM13" s="323"/>
      <c r="HN13" s="855" t="s">
        <v>257</v>
      </c>
      <c r="HO13" s="840"/>
      <c r="HP13" s="840"/>
      <c r="HQ13" s="840"/>
      <c r="HR13" s="840"/>
      <c r="HS13" s="840"/>
      <c r="HT13" s="840"/>
      <c r="HU13" s="840"/>
      <c r="HV13" s="840"/>
      <c r="HW13" s="840"/>
      <c r="HX13" s="840"/>
      <c r="HY13" s="840"/>
      <c r="HZ13" s="840"/>
      <c r="IA13" s="840"/>
      <c r="IB13" s="840"/>
      <c r="IC13" s="839"/>
      <c r="ID13" s="323"/>
      <c r="IE13" s="855" t="s">
        <v>257</v>
      </c>
      <c r="IF13" s="840"/>
      <c r="IG13" s="840"/>
      <c r="IH13" s="840"/>
      <c r="II13" s="840"/>
      <c r="IJ13" s="840"/>
      <c r="IK13" s="840"/>
      <c r="IL13" s="840"/>
      <c r="IM13" s="840"/>
      <c r="IN13" s="840"/>
      <c r="IO13" s="840"/>
      <c r="IP13" s="840"/>
      <c r="IQ13" s="840"/>
      <c r="IR13" s="840"/>
      <c r="IS13" s="840"/>
      <c r="IT13" s="839"/>
      <c r="IU13" s="323"/>
      <c r="IV13" s="855" t="s">
        <v>257</v>
      </c>
      <c r="IW13" s="840"/>
      <c r="IX13" s="840"/>
      <c r="IY13" s="840"/>
      <c r="IZ13" s="840"/>
      <c r="JA13" s="840"/>
      <c r="JB13" s="840"/>
      <c r="JC13" s="840"/>
      <c r="JD13" s="840"/>
      <c r="JE13" s="840"/>
      <c r="JF13" s="840"/>
      <c r="JG13" s="840"/>
      <c r="JH13" s="840"/>
      <c r="JI13" s="840"/>
      <c r="JJ13" s="840"/>
      <c r="JK13" s="839"/>
      <c r="JL13" s="323"/>
      <c r="JM13" s="855" t="s">
        <v>257</v>
      </c>
      <c r="JN13" s="840"/>
      <c r="JO13" s="840"/>
      <c r="JP13" s="840"/>
      <c r="JQ13" s="840"/>
      <c r="JR13" s="840"/>
      <c r="JS13" s="840"/>
      <c r="JT13" s="840"/>
      <c r="JU13" s="840"/>
      <c r="JV13" s="840"/>
      <c r="JW13" s="840"/>
      <c r="JX13" s="840"/>
      <c r="JY13" s="840"/>
      <c r="JZ13" s="840"/>
      <c r="KA13" s="840"/>
      <c r="KB13" s="839"/>
      <c r="KC13" s="323"/>
      <c r="KD13" s="855" t="s">
        <v>257</v>
      </c>
      <c r="KE13" s="840"/>
      <c r="KF13" s="840"/>
      <c r="KG13" s="840"/>
      <c r="KH13" s="840"/>
      <c r="KI13" s="840"/>
      <c r="KJ13" s="840"/>
      <c r="KK13" s="840"/>
      <c r="KL13" s="840"/>
      <c r="KM13" s="840"/>
      <c r="KN13" s="840"/>
      <c r="KO13" s="840"/>
      <c r="KP13" s="840"/>
      <c r="KQ13" s="840"/>
      <c r="KR13" s="840"/>
      <c r="KS13" s="839"/>
      <c r="KT13" s="323"/>
      <c r="KU13" s="855" t="s">
        <v>257</v>
      </c>
      <c r="KV13" s="840"/>
      <c r="KW13" s="840"/>
      <c r="KX13" s="840"/>
      <c r="KY13" s="840"/>
      <c r="KZ13" s="840"/>
      <c r="LA13" s="840"/>
      <c r="LB13" s="840"/>
      <c r="LC13" s="840"/>
      <c r="LD13" s="840"/>
      <c r="LE13" s="840"/>
      <c r="LF13" s="840"/>
      <c r="LG13" s="840"/>
      <c r="LH13" s="840"/>
      <c r="LI13" s="840"/>
      <c r="LJ13" s="839"/>
      <c r="LK13" s="323"/>
      <c r="LL13" s="855" t="s">
        <v>257</v>
      </c>
      <c r="LM13" s="840"/>
      <c r="LN13" s="840"/>
      <c r="LO13" s="840"/>
      <c r="LP13" s="840"/>
      <c r="LQ13" s="840"/>
      <c r="LR13" s="840"/>
      <c r="LS13" s="840"/>
      <c r="LT13" s="840"/>
      <c r="LU13" s="840"/>
      <c r="LV13" s="840"/>
      <c r="LW13" s="840"/>
      <c r="LX13" s="840"/>
      <c r="LY13" s="840"/>
      <c r="LZ13" s="840"/>
      <c r="MA13" s="839"/>
      <c r="MB13" s="317"/>
      <c r="MC13" s="322" t="str">
        <f>DP5</f>
        <v>Your Material 8</v>
      </c>
      <c r="MD13" s="322" t="str">
        <f>DX7</f>
        <v>Carbon Fiber</v>
      </c>
      <c r="ME13" s="322" t="str">
        <f>DX9</f>
        <v>Unidirectional</v>
      </c>
      <c r="MF13" s="322" cm="1">
        <f t="array" aca="1" ref="MF13" ca="1">IF(
    ISNUMBER(SEARCH("core", MD13)),
    "",
    INDIRECT(ADDRESS(11, 9 + (ROW(A8)-1)*17))
)</f>
        <v>200</v>
      </c>
      <c r="MG13" s="335"/>
    </row>
    <row r="14" spans="1:345" s="124" customFormat="1" ht="12.75" x14ac:dyDescent="0.2">
      <c r="A14" s="901"/>
      <c r="B14" s="875"/>
      <c r="C14" s="875"/>
      <c r="D14" s="875"/>
      <c r="E14" s="875"/>
      <c r="F14" s="875"/>
      <c r="G14" s="875"/>
      <c r="H14" s="875"/>
      <c r="I14" s="875"/>
      <c r="J14" s="875"/>
      <c r="K14" s="875"/>
      <c r="L14" s="875"/>
      <c r="M14" s="875"/>
      <c r="N14" s="875"/>
      <c r="O14" s="875"/>
      <c r="P14" s="876"/>
      <c r="Q14" s="323"/>
      <c r="R14" s="901"/>
      <c r="S14" s="875"/>
      <c r="T14" s="875"/>
      <c r="U14" s="875"/>
      <c r="V14" s="875"/>
      <c r="W14" s="875"/>
      <c r="X14" s="875"/>
      <c r="Y14" s="875"/>
      <c r="Z14" s="875"/>
      <c r="AA14" s="875"/>
      <c r="AB14" s="875"/>
      <c r="AC14" s="875"/>
      <c r="AD14" s="875"/>
      <c r="AE14" s="875"/>
      <c r="AF14" s="875"/>
      <c r="AG14" s="876"/>
      <c r="AH14" s="323"/>
      <c r="AI14" s="901"/>
      <c r="AJ14" s="875"/>
      <c r="AK14" s="875"/>
      <c r="AL14" s="875"/>
      <c r="AM14" s="875"/>
      <c r="AN14" s="875"/>
      <c r="AO14" s="875"/>
      <c r="AP14" s="875"/>
      <c r="AQ14" s="875"/>
      <c r="AR14" s="875"/>
      <c r="AS14" s="875"/>
      <c r="AT14" s="875"/>
      <c r="AU14" s="875"/>
      <c r="AV14" s="875"/>
      <c r="AW14" s="875"/>
      <c r="AX14" s="876"/>
      <c r="AY14" s="323"/>
      <c r="AZ14" s="839"/>
      <c r="BA14" s="839"/>
      <c r="BB14" s="839"/>
      <c r="BC14" s="839"/>
      <c r="BD14" s="839"/>
      <c r="BE14" s="839"/>
      <c r="BF14" s="839"/>
      <c r="BG14" s="839"/>
      <c r="BH14" s="839"/>
      <c r="BI14" s="839"/>
      <c r="BJ14" s="839"/>
      <c r="BK14" s="839"/>
      <c r="BL14" s="839"/>
      <c r="BM14" s="839"/>
      <c r="BN14" s="839"/>
      <c r="BO14" s="839"/>
      <c r="BP14" s="323"/>
      <c r="BQ14" s="839"/>
      <c r="BR14" s="839"/>
      <c r="BS14" s="839"/>
      <c r="BT14" s="839"/>
      <c r="BU14" s="839"/>
      <c r="BV14" s="839"/>
      <c r="BW14" s="839"/>
      <c r="BX14" s="839"/>
      <c r="BY14" s="839"/>
      <c r="BZ14" s="839"/>
      <c r="CA14" s="839"/>
      <c r="CB14" s="839"/>
      <c r="CC14" s="839"/>
      <c r="CD14" s="839"/>
      <c r="CE14" s="839"/>
      <c r="CF14" s="839"/>
      <c r="CG14" s="323"/>
      <c r="CH14" s="839"/>
      <c r="CI14" s="839"/>
      <c r="CJ14" s="839"/>
      <c r="CK14" s="839"/>
      <c r="CL14" s="839"/>
      <c r="CM14" s="839"/>
      <c r="CN14" s="839"/>
      <c r="CO14" s="839"/>
      <c r="CP14" s="839"/>
      <c r="CQ14" s="839"/>
      <c r="CR14" s="839"/>
      <c r="CS14" s="839"/>
      <c r="CT14" s="839"/>
      <c r="CU14" s="839"/>
      <c r="CV14" s="839"/>
      <c r="CW14" s="839"/>
      <c r="CX14" s="323"/>
      <c r="CY14" s="839"/>
      <c r="CZ14" s="839"/>
      <c r="DA14" s="839"/>
      <c r="DB14" s="839"/>
      <c r="DC14" s="839"/>
      <c r="DD14" s="839"/>
      <c r="DE14" s="839"/>
      <c r="DF14" s="839"/>
      <c r="DG14" s="839"/>
      <c r="DH14" s="839"/>
      <c r="DI14" s="839"/>
      <c r="DJ14" s="839"/>
      <c r="DK14" s="839"/>
      <c r="DL14" s="839"/>
      <c r="DM14" s="839"/>
      <c r="DN14" s="839"/>
      <c r="DO14" s="323"/>
      <c r="DP14" s="839"/>
      <c r="DQ14" s="839"/>
      <c r="DR14" s="839"/>
      <c r="DS14" s="839"/>
      <c r="DT14" s="839"/>
      <c r="DU14" s="839"/>
      <c r="DV14" s="839"/>
      <c r="DW14" s="839"/>
      <c r="DX14" s="839"/>
      <c r="DY14" s="839"/>
      <c r="DZ14" s="839"/>
      <c r="EA14" s="839"/>
      <c r="EB14" s="839"/>
      <c r="EC14" s="839"/>
      <c r="ED14" s="839"/>
      <c r="EE14" s="839"/>
      <c r="EF14" s="323"/>
      <c r="EG14" s="839"/>
      <c r="EH14" s="839"/>
      <c r="EI14" s="839"/>
      <c r="EJ14" s="839"/>
      <c r="EK14" s="839"/>
      <c r="EL14" s="839"/>
      <c r="EM14" s="839"/>
      <c r="EN14" s="839"/>
      <c r="EO14" s="839"/>
      <c r="EP14" s="839"/>
      <c r="EQ14" s="839"/>
      <c r="ER14" s="839"/>
      <c r="ES14" s="839"/>
      <c r="ET14" s="839"/>
      <c r="EU14" s="839"/>
      <c r="EV14" s="839"/>
      <c r="EW14" s="323"/>
      <c r="EX14" s="839"/>
      <c r="EY14" s="839"/>
      <c r="EZ14" s="839"/>
      <c r="FA14" s="839"/>
      <c r="FB14" s="839"/>
      <c r="FC14" s="839"/>
      <c r="FD14" s="839"/>
      <c r="FE14" s="839"/>
      <c r="FF14" s="839"/>
      <c r="FG14" s="839"/>
      <c r="FH14" s="839"/>
      <c r="FI14" s="839"/>
      <c r="FJ14" s="839"/>
      <c r="FK14" s="839"/>
      <c r="FL14" s="839"/>
      <c r="FM14" s="839"/>
      <c r="FN14" s="323"/>
      <c r="FO14" s="839"/>
      <c r="FP14" s="839"/>
      <c r="FQ14" s="839"/>
      <c r="FR14" s="839"/>
      <c r="FS14" s="839"/>
      <c r="FT14" s="839"/>
      <c r="FU14" s="839"/>
      <c r="FV14" s="839"/>
      <c r="FW14" s="839"/>
      <c r="FX14" s="839"/>
      <c r="FY14" s="839"/>
      <c r="FZ14" s="839"/>
      <c r="GA14" s="839"/>
      <c r="GB14" s="839"/>
      <c r="GC14" s="839"/>
      <c r="GD14" s="839"/>
      <c r="GE14" s="323"/>
      <c r="GF14" s="839"/>
      <c r="GG14" s="839"/>
      <c r="GH14" s="839"/>
      <c r="GI14" s="839"/>
      <c r="GJ14" s="839"/>
      <c r="GK14" s="839"/>
      <c r="GL14" s="839"/>
      <c r="GM14" s="839"/>
      <c r="GN14" s="839"/>
      <c r="GO14" s="839"/>
      <c r="GP14" s="839"/>
      <c r="GQ14" s="839"/>
      <c r="GR14" s="839"/>
      <c r="GS14" s="839"/>
      <c r="GT14" s="839"/>
      <c r="GU14" s="839"/>
      <c r="GV14" s="323"/>
      <c r="GW14" s="839"/>
      <c r="GX14" s="839"/>
      <c r="GY14" s="839"/>
      <c r="GZ14" s="839"/>
      <c r="HA14" s="839"/>
      <c r="HB14" s="839"/>
      <c r="HC14" s="839"/>
      <c r="HD14" s="839"/>
      <c r="HE14" s="839"/>
      <c r="HF14" s="839"/>
      <c r="HG14" s="839"/>
      <c r="HH14" s="839"/>
      <c r="HI14" s="839"/>
      <c r="HJ14" s="839"/>
      <c r="HK14" s="839"/>
      <c r="HL14" s="839"/>
      <c r="HM14" s="323"/>
      <c r="HN14" s="839"/>
      <c r="HO14" s="839"/>
      <c r="HP14" s="839"/>
      <c r="HQ14" s="839"/>
      <c r="HR14" s="839"/>
      <c r="HS14" s="839"/>
      <c r="HT14" s="839"/>
      <c r="HU14" s="839"/>
      <c r="HV14" s="839"/>
      <c r="HW14" s="839"/>
      <c r="HX14" s="839"/>
      <c r="HY14" s="839"/>
      <c r="HZ14" s="839"/>
      <c r="IA14" s="839"/>
      <c r="IB14" s="839"/>
      <c r="IC14" s="839"/>
      <c r="ID14" s="323"/>
      <c r="IE14" s="839"/>
      <c r="IF14" s="839"/>
      <c r="IG14" s="839"/>
      <c r="IH14" s="839"/>
      <c r="II14" s="839"/>
      <c r="IJ14" s="839"/>
      <c r="IK14" s="839"/>
      <c r="IL14" s="839"/>
      <c r="IM14" s="839"/>
      <c r="IN14" s="839"/>
      <c r="IO14" s="839"/>
      <c r="IP14" s="839"/>
      <c r="IQ14" s="839"/>
      <c r="IR14" s="839"/>
      <c r="IS14" s="839"/>
      <c r="IT14" s="839"/>
      <c r="IU14" s="323"/>
      <c r="IV14" s="839"/>
      <c r="IW14" s="839"/>
      <c r="IX14" s="839"/>
      <c r="IY14" s="839"/>
      <c r="IZ14" s="839"/>
      <c r="JA14" s="839"/>
      <c r="JB14" s="839"/>
      <c r="JC14" s="839"/>
      <c r="JD14" s="839"/>
      <c r="JE14" s="839"/>
      <c r="JF14" s="839"/>
      <c r="JG14" s="839"/>
      <c r="JH14" s="839"/>
      <c r="JI14" s="839"/>
      <c r="JJ14" s="839"/>
      <c r="JK14" s="839"/>
      <c r="JL14" s="323"/>
      <c r="JM14" s="839"/>
      <c r="JN14" s="839"/>
      <c r="JO14" s="839"/>
      <c r="JP14" s="839"/>
      <c r="JQ14" s="839"/>
      <c r="JR14" s="839"/>
      <c r="JS14" s="839"/>
      <c r="JT14" s="839"/>
      <c r="JU14" s="839"/>
      <c r="JV14" s="839"/>
      <c r="JW14" s="839"/>
      <c r="JX14" s="839"/>
      <c r="JY14" s="839"/>
      <c r="JZ14" s="839"/>
      <c r="KA14" s="839"/>
      <c r="KB14" s="839"/>
      <c r="KC14" s="323"/>
      <c r="KD14" s="839"/>
      <c r="KE14" s="839"/>
      <c r="KF14" s="839"/>
      <c r="KG14" s="839"/>
      <c r="KH14" s="839"/>
      <c r="KI14" s="839"/>
      <c r="KJ14" s="839"/>
      <c r="KK14" s="839"/>
      <c r="KL14" s="839"/>
      <c r="KM14" s="839"/>
      <c r="KN14" s="839"/>
      <c r="KO14" s="839"/>
      <c r="KP14" s="839"/>
      <c r="KQ14" s="839"/>
      <c r="KR14" s="839"/>
      <c r="KS14" s="839"/>
      <c r="KT14" s="323"/>
      <c r="KU14" s="839"/>
      <c r="KV14" s="839"/>
      <c r="KW14" s="839"/>
      <c r="KX14" s="839"/>
      <c r="KY14" s="839"/>
      <c r="KZ14" s="839"/>
      <c r="LA14" s="839"/>
      <c r="LB14" s="839"/>
      <c r="LC14" s="839"/>
      <c r="LD14" s="839"/>
      <c r="LE14" s="839"/>
      <c r="LF14" s="839"/>
      <c r="LG14" s="839"/>
      <c r="LH14" s="839"/>
      <c r="LI14" s="839"/>
      <c r="LJ14" s="839"/>
      <c r="LK14" s="323"/>
      <c r="LL14" s="839"/>
      <c r="LM14" s="839"/>
      <c r="LN14" s="839"/>
      <c r="LO14" s="839"/>
      <c r="LP14" s="839"/>
      <c r="LQ14" s="839"/>
      <c r="LR14" s="839"/>
      <c r="LS14" s="839"/>
      <c r="LT14" s="839"/>
      <c r="LU14" s="839"/>
      <c r="LV14" s="839"/>
      <c r="LW14" s="839"/>
      <c r="LX14" s="839"/>
      <c r="LY14" s="839"/>
      <c r="LZ14" s="839"/>
      <c r="MA14" s="839"/>
      <c r="MB14" s="317"/>
      <c r="MC14" s="322" t="str">
        <f>EG5</f>
        <v>Your Material 9</v>
      </c>
      <c r="MD14" s="322" t="str">
        <f>EO7</f>
        <v>Carbon Fiber</v>
      </c>
      <c r="ME14" s="322" t="str">
        <f>EO9</f>
        <v>Unidirectional</v>
      </c>
      <c r="MF14" s="322" cm="1">
        <f t="array" aca="1" ref="MF14" ca="1">IF(
    ISNUMBER(SEARCH("core", MD14)),
    "",
    INDIRECT(ADDRESS(11, 9 + (ROW(A9)-1)*17))
)</f>
        <v>200</v>
      </c>
      <c r="MG14" s="335"/>
    </row>
    <row r="15" spans="1:345" s="124" customFormat="1" ht="12.75" x14ac:dyDescent="0.2">
      <c r="A15" s="325"/>
      <c r="B15" s="326"/>
      <c r="C15" s="326"/>
      <c r="D15" s="326"/>
      <c r="E15" s="326"/>
      <c r="F15" s="326"/>
      <c r="G15" s="326"/>
      <c r="H15" s="326"/>
      <c r="I15" s="326"/>
      <c r="J15" s="326"/>
      <c r="K15" s="326"/>
      <c r="L15" s="326"/>
      <c r="M15" s="326"/>
      <c r="N15" s="326"/>
      <c r="O15" s="326"/>
      <c r="P15" s="327"/>
      <c r="Q15" s="317"/>
      <c r="R15" s="325"/>
      <c r="S15" s="326"/>
      <c r="T15" s="326"/>
      <c r="U15" s="326"/>
      <c r="V15" s="326"/>
      <c r="W15" s="326"/>
      <c r="X15" s="326"/>
      <c r="Y15" s="326"/>
      <c r="Z15" s="326"/>
      <c r="AA15" s="326"/>
      <c r="AB15" s="326"/>
      <c r="AC15" s="326"/>
      <c r="AD15" s="326"/>
      <c r="AE15" s="326"/>
      <c r="AF15" s="326"/>
      <c r="AG15" s="327"/>
      <c r="AH15" s="317"/>
      <c r="AI15" s="325"/>
      <c r="AJ15" s="326"/>
      <c r="AK15" s="326"/>
      <c r="AL15" s="326"/>
      <c r="AM15" s="326"/>
      <c r="AN15" s="326"/>
      <c r="AO15" s="326"/>
      <c r="AP15" s="326"/>
      <c r="AQ15" s="326"/>
      <c r="AR15" s="326"/>
      <c r="AS15" s="326"/>
      <c r="AT15" s="326"/>
      <c r="AU15" s="326"/>
      <c r="AV15" s="326"/>
      <c r="AW15" s="326"/>
      <c r="AX15" s="327"/>
      <c r="AY15" s="317"/>
      <c r="AZ15" s="325"/>
      <c r="BA15" s="326"/>
      <c r="BB15" s="326"/>
      <c r="BC15" s="326"/>
      <c r="BD15" s="326"/>
      <c r="BE15" s="326"/>
      <c r="BF15" s="326"/>
      <c r="BG15" s="326"/>
      <c r="BH15" s="326"/>
      <c r="BI15" s="326"/>
      <c r="BJ15" s="326"/>
      <c r="BK15" s="326"/>
      <c r="BL15" s="326"/>
      <c r="BM15" s="326"/>
      <c r="BN15" s="326"/>
      <c r="BO15" s="327"/>
      <c r="BP15" s="317"/>
      <c r="BQ15" s="325"/>
      <c r="BR15" s="326"/>
      <c r="BS15" s="326"/>
      <c r="BT15" s="326"/>
      <c r="BU15" s="326"/>
      <c r="BV15" s="326"/>
      <c r="BW15" s="326"/>
      <c r="BX15" s="326"/>
      <c r="BY15" s="326"/>
      <c r="BZ15" s="326"/>
      <c r="CA15" s="326"/>
      <c r="CB15" s="326"/>
      <c r="CC15" s="326"/>
      <c r="CD15" s="326"/>
      <c r="CE15" s="326"/>
      <c r="CF15" s="327"/>
      <c r="CG15" s="317"/>
      <c r="CH15" s="325"/>
      <c r="CI15" s="326"/>
      <c r="CJ15" s="326"/>
      <c r="CK15" s="326"/>
      <c r="CL15" s="326"/>
      <c r="CM15" s="326"/>
      <c r="CN15" s="326"/>
      <c r="CO15" s="326"/>
      <c r="CP15" s="326"/>
      <c r="CQ15" s="326"/>
      <c r="CR15" s="326"/>
      <c r="CS15" s="326"/>
      <c r="CT15" s="326"/>
      <c r="CU15" s="326"/>
      <c r="CV15" s="326"/>
      <c r="CW15" s="327"/>
      <c r="CX15" s="317"/>
      <c r="CY15" s="325"/>
      <c r="CZ15" s="326"/>
      <c r="DA15" s="326"/>
      <c r="DB15" s="326"/>
      <c r="DC15" s="326"/>
      <c r="DD15" s="326"/>
      <c r="DE15" s="326"/>
      <c r="DF15" s="326"/>
      <c r="DG15" s="326"/>
      <c r="DH15" s="326"/>
      <c r="DI15" s="326"/>
      <c r="DJ15" s="326"/>
      <c r="DK15" s="326"/>
      <c r="DL15" s="326"/>
      <c r="DM15" s="326"/>
      <c r="DN15" s="327"/>
      <c r="DO15" s="317"/>
      <c r="DP15" s="325"/>
      <c r="DQ15" s="326"/>
      <c r="DR15" s="326"/>
      <c r="DS15" s="326"/>
      <c r="DT15" s="326"/>
      <c r="DU15" s="326"/>
      <c r="DV15" s="326"/>
      <c r="DW15" s="326"/>
      <c r="DX15" s="326"/>
      <c r="DY15" s="326"/>
      <c r="DZ15" s="326"/>
      <c r="EA15" s="326"/>
      <c r="EB15" s="326"/>
      <c r="EC15" s="326"/>
      <c r="ED15" s="326"/>
      <c r="EE15" s="327"/>
      <c r="EF15" s="317"/>
      <c r="EG15" s="325"/>
      <c r="EH15" s="326"/>
      <c r="EI15" s="326"/>
      <c r="EJ15" s="326"/>
      <c r="EK15" s="326"/>
      <c r="EL15" s="326"/>
      <c r="EM15" s="326"/>
      <c r="EN15" s="326"/>
      <c r="EO15" s="326"/>
      <c r="EP15" s="326"/>
      <c r="EQ15" s="326"/>
      <c r="ER15" s="326"/>
      <c r="ES15" s="326"/>
      <c r="ET15" s="326"/>
      <c r="EU15" s="326"/>
      <c r="EV15" s="327"/>
      <c r="EW15" s="317"/>
      <c r="EX15" s="325"/>
      <c r="EY15" s="326"/>
      <c r="EZ15" s="326"/>
      <c r="FA15" s="326"/>
      <c r="FB15" s="326"/>
      <c r="FC15" s="326"/>
      <c r="FD15" s="326"/>
      <c r="FE15" s="326"/>
      <c r="FF15" s="326"/>
      <c r="FG15" s="326"/>
      <c r="FH15" s="326"/>
      <c r="FI15" s="326"/>
      <c r="FJ15" s="326"/>
      <c r="FK15" s="326"/>
      <c r="FL15" s="326"/>
      <c r="FM15" s="327"/>
      <c r="FN15" s="317"/>
      <c r="FO15" s="325"/>
      <c r="FP15" s="326"/>
      <c r="FQ15" s="326"/>
      <c r="FR15" s="326"/>
      <c r="FS15" s="326"/>
      <c r="FT15" s="326"/>
      <c r="FU15" s="326"/>
      <c r="FV15" s="326"/>
      <c r="FW15" s="326"/>
      <c r="FX15" s="326"/>
      <c r="FY15" s="326"/>
      <c r="FZ15" s="326"/>
      <c r="GA15" s="326"/>
      <c r="GB15" s="326"/>
      <c r="GC15" s="326"/>
      <c r="GD15" s="327"/>
      <c r="GE15" s="317"/>
      <c r="GF15" s="325"/>
      <c r="GG15" s="326"/>
      <c r="GH15" s="326"/>
      <c r="GI15" s="326"/>
      <c r="GJ15" s="326"/>
      <c r="GK15" s="326"/>
      <c r="GL15" s="326"/>
      <c r="GM15" s="326"/>
      <c r="GN15" s="326"/>
      <c r="GO15" s="326"/>
      <c r="GP15" s="326"/>
      <c r="GQ15" s="326"/>
      <c r="GR15" s="326"/>
      <c r="GS15" s="326"/>
      <c r="GT15" s="326"/>
      <c r="GU15" s="327"/>
      <c r="GV15" s="317"/>
      <c r="GW15" s="325"/>
      <c r="GX15" s="326"/>
      <c r="GY15" s="326"/>
      <c r="GZ15" s="326"/>
      <c r="HA15" s="326"/>
      <c r="HB15" s="326"/>
      <c r="HC15" s="326"/>
      <c r="HD15" s="326"/>
      <c r="HE15" s="326"/>
      <c r="HF15" s="326"/>
      <c r="HG15" s="326"/>
      <c r="HH15" s="326"/>
      <c r="HI15" s="326"/>
      <c r="HJ15" s="326"/>
      <c r="HK15" s="326"/>
      <c r="HL15" s="327"/>
      <c r="HM15" s="317"/>
      <c r="HN15" s="325"/>
      <c r="HO15" s="326"/>
      <c r="HP15" s="326"/>
      <c r="HQ15" s="326"/>
      <c r="HR15" s="326"/>
      <c r="HS15" s="326"/>
      <c r="HT15" s="326"/>
      <c r="HU15" s="326"/>
      <c r="HV15" s="326"/>
      <c r="HW15" s="326"/>
      <c r="HX15" s="326"/>
      <c r="HY15" s="326"/>
      <c r="HZ15" s="326"/>
      <c r="IA15" s="326"/>
      <c r="IB15" s="326"/>
      <c r="IC15" s="327"/>
      <c r="ID15" s="317"/>
      <c r="IE15" s="325"/>
      <c r="IF15" s="326"/>
      <c r="IG15" s="326"/>
      <c r="IH15" s="326"/>
      <c r="II15" s="326"/>
      <c r="IJ15" s="326"/>
      <c r="IK15" s="326"/>
      <c r="IL15" s="326"/>
      <c r="IM15" s="326"/>
      <c r="IN15" s="326"/>
      <c r="IO15" s="326"/>
      <c r="IP15" s="326"/>
      <c r="IQ15" s="326"/>
      <c r="IR15" s="326"/>
      <c r="IS15" s="326"/>
      <c r="IT15" s="327"/>
      <c r="IU15" s="317"/>
      <c r="IV15" s="325"/>
      <c r="IW15" s="326"/>
      <c r="IX15" s="326"/>
      <c r="IY15" s="326"/>
      <c r="IZ15" s="326"/>
      <c r="JA15" s="326"/>
      <c r="JB15" s="326"/>
      <c r="JC15" s="326"/>
      <c r="JD15" s="326"/>
      <c r="JE15" s="326"/>
      <c r="JF15" s="326"/>
      <c r="JG15" s="326"/>
      <c r="JH15" s="326"/>
      <c r="JI15" s="326"/>
      <c r="JJ15" s="326"/>
      <c r="JK15" s="327"/>
      <c r="JL15" s="317"/>
      <c r="JM15" s="325"/>
      <c r="JN15" s="326"/>
      <c r="JO15" s="326"/>
      <c r="JP15" s="326"/>
      <c r="JQ15" s="326"/>
      <c r="JR15" s="326"/>
      <c r="JS15" s="326"/>
      <c r="JT15" s="326"/>
      <c r="JU15" s="326"/>
      <c r="JV15" s="326"/>
      <c r="JW15" s="326"/>
      <c r="JX15" s="326"/>
      <c r="JY15" s="326"/>
      <c r="JZ15" s="326"/>
      <c r="KA15" s="326"/>
      <c r="KB15" s="327"/>
      <c r="KC15" s="317"/>
      <c r="KD15" s="325"/>
      <c r="KE15" s="326"/>
      <c r="KF15" s="326"/>
      <c r="KG15" s="326"/>
      <c r="KH15" s="326"/>
      <c r="KI15" s="326"/>
      <c r="KJ15" s="326"/>
      <c r="KK15" s="326"/>
      <c r="KL15" s="326"/>
      <c r="KM15" s="326"/>
      <c r="KN15" s="326"/>
      <c r="KO15" s="326"/>
      <c r="KP15" s="326"/>
      <c r="KQ15" s="326"/>
      <c r="KR15" s="326"/>
      <c r="KS15" s="327"/>
      <c r="KT15" s="317"/>
      <c r="KU15" s="325"/>
      <c r="KV15" s="326"/>
      <c r="KW15" s="326"/>
      <c r="KX15" s="326"/>
      <c r="KY15" s="326"/>
      <c r="KZ15" s="326"/>
      <c r="LA15" s="326"/>
      <c r="LB15" s="326"/>
      <c r="LC15" s="326"/>
      <c r="LD15" s="326"/>
      <c r="LE15" s="326"/>
      <c r="LF15" s="326"/>
      <c r="LG15" s="326"/>
      <c r="LH15" s="326"/>
      <c r="LI15" s="326"/>
      <c r="LJ15" s="327"/>
      <c r="LK15" s="317"/>
      <c r="LL15" s="325"/>
      <c r="LM15" s="326"/>
      <c r="LN15" s="326"/>
      <c r="LO15" s="326"/>
      <c r="LP15" s="326"/>
      <c r="LQ15" s="326"/>
      <c r="LR15" s="326"/>
      <c r="LS15" s="326"/>
      <c r="LT15" s="326"/>
      <c r="LU15" s="326"/>
      <c r="LV15" s="326"/>
      <c r="LW15" s="326"/>
      <c r="LX15" s="326"/>
      <c r="LY15" s="326"/>
      <c r="LZ15" s="326"/>
      <c r="MA15" s="327"/>
      <c r="MB15" s="317"/>
      <c r="MC15" s="322" t="str">
        <f>EX5</f>
        <v>Your Material 10</v>
      </c>
      <c r="MD15" s="322" t="str">
        <f>FF7</f>
        <v>Carbon Fiber</v>
      </c>
      <c r="ME15" s="322" t="str">
        <f>FF9</f>
        <v>Unidirectional</v>
      </c>
      <c r="MF15" s="322" cm="1">
        <f t="array" aca="1" ref="MF15" ca="1">IF(
    ISNUMBER(SEARCH("core", MD15)),
    "",
    INDIRECT(ADDRESS(11, 9 + (ROW(A10)-1)*17))
)</f>
        <v>200</v>
      </c>
      <c r="MG15" s="335"/>
    </row>
    <row r="16" spans="1:345" s="124" customFormat="1" ht="12.75" x14ac:dyDescent="0.2">
      <c r="A16" s="328"/>
      <c r="B16" s="221"/>
      <c r="C16" s="221"/>
      <c r="D16" s="221"/>
      <c r="E16" s="221"/>
      <c r="F16" s="221"/>
      <c r="G16" s="221"/>
      <c r="H16" s="221"/>
      <c r="I16" s="221"/>
      <c r="J16" s="221"/>
      <c r="K16" s="221"/>
      <c r="L16" s="221"/>
      <c r="M16" s="221"/>
      <c r="N16" s="221"/>
      <c r="O16" s="221"/>
      <c r="P16" s="257"/>
      <c r="Q16" s="317"/>
      <c r="R16" s="328"/>
      <c r="S16" s="221"/>
      <c r="T16" s="221"/>
      <c r="U16" s="221"/>
      <c r="V16" s="221"/>
      <c r="W16" s="221"/>
      <c r="X16" s="221"/>
      <c r="Y16" s="221"/>
      <c r="Z16" s="221"/>
      <c r="AA16" s="221"/>
      <c r="AB16" s="221"/>
      <c r="AC16" s="221"/>
      <c r="AD16" s="221"/>
      <c r="AE16" s="221"/>
      <c r="AF16" s="221"/>
      <c r="AG16" s="257"/>
      <c r="AH16" s="317"/>
      <c r="AI16" s="328"/>
      <c r="AJ16" s="221"/>
      <c r="AK16" s="221"/>
      <c r="AL16" s="221"/>
      <c r="AM16" s="221"/>
      <c r="AN16" s="221"/>
      <c r="AO16" s="221"/>
      <c r="AP16" s="221"/>
      <c r="AQ16" s="221"/>
      <c r="AR16" s="221"/>
      <c r="AS16" s="221"/>
      <c r="AT16" s="221"/>
      <c r="AU16" s="221"/>
      <c r="AV16" s="221"/>
      <c r="AW16" s="221"/>
      <c r="AX16" s="257"/>
      <c r="AY16" s="317"/>
      <c r="AZ16" s="328"/>
      <c r="BA16" s="221"/>
      <c r="BB16" s="221"/>
      <c r="BC16" s="221"/>
      <c r="BD16" s="221"/>
      <c r="BE16" s="221"/>
      <c r="BF16" s="221"/>
      <c r="BG16" s="221"/>
      <c r="BH16" s="221"/>
      <c r="BI16" s="221"/>
      <c r="BJ16" s="221"/>
      <c r="BK16" s="221"/>
      <c r="BL16" s="221"/>
      <c r="BM16" s="221"/>
      <c r="BN16" s="221"/>
      <c r="BO16" s="257"/>
      <c r="BP16" s="317"/>
      <c r="BQ16" s="328"/>
      <c r="BR16" s="221"/>
      <c r="BS16" s="221"/>
      <c r="BT16" s="221"/>
      <c r="BU16" s="221"/>
      <c r="BV16" s="221"/>
      <c r="BW16" s="221"/>
      <c r="BX16" s="221"/>
      <c r="BY16" s="221"/>
      <c r="BZ16" s="221"/>
      <c r="CA16" s="221"/>
      <c r="CB16" s="221"/>
      <c r="CC16" s="221"/>
      <c r="CD16" s="221"/>
      <c r="CE16" s="221"/>
      <c r="CF16" s="257"/>
      <c r="CG16" s="317"/>
      <c r="CH16" s="328"/>
      <c r="CI16" s="221"/>
      <c r="CJ16" s="221"/>
      <c r="CK16" s="221"/>
      <c r="CL16" s="221"/>
      <c r="CM16" s="221"/>
      <c r="CN16" s="221"/>
      <c r="CO16" s="221"/>
      <c r="CP16" s="221"/>
      <c r="CQ16" s="221"/>
      <c r="CR16" s="221"/>
      <c r="CS16" s="221"/>
      <c r="CT16" s="221"/>
      <c r="CU16" s="221"/>
      <c r="CV16" s="221"/>
      <c r="CW16" s="257"/>
      <c r="CX16" s="317"/>
      <c r="CY16" s="328"/>
      <c r="CZ16" s="221"/>
      <c r="DA16" s="221"/>
      <c r="DB16" s="221"/>
      <c r="DC16" s="221"/>
      <c r="DD16" s="221"/>
      <c r="DE16" s="221"/>
      <c r="DF16" s="221"/>
      <c r="DG16" s="221"/>
      <c r="DH16" s="221"/>
      <c r="DI16" s="221"/>
      <c r="DJ16" s="221"/>
      <c r="DK16" s="221"/>
      <c r="DL16" s="221"/>
      <c r="DM16" s="221"/>
      <c r="DN16" s="257"/>
      <c r="DO16" s="317"/>
      <c r="DP16" s="328"/>
      <c r="DQ16" s="221"/>
      <c r="DR16" s="221"/>
      <c r="DS16" s="221"/>
      <c r="DT16" s="221"/>
      <c r="DU16" s="221"/>
      <c r="DV16" s="221"/>
      <c r="DW16" s="221"/>
      <c r="DX16" s="221"/>
      <c r="DY16" s="221"/>
      <c r="DZ16" s="221"/>
      <c r="EA16" s="221"/>
      <c r="EB16" s="221"/>
      <c r="EC16" s="221"/>
      <c r="ED16" s="221"/>
      <c r="EE16" s="257"/>
      <c r="EF16" s="317"/>
      <c r="EG16" s="328"/>
      <c r="EH16" s="221"/>
      <c r="EI16" s="221"/>
      <c r="EJ16" s="221"/>
      <c r="EK16" s="221"/>
      <c r="EL16" s="221"/>
      <c r="EM16" s="221"/>
      <c r="EN16" s="221"/>
      <c r="EO16" s="221"/>
      <c r="EP16" s="221"/>
      <c r="EQ16" s="221"/>
      <c r="ER16" s="221"/>
      <c r="ES16" s="221"/>
      <c r="ET16" s="221"/>
      <c r="EU16" s="221"/>
      <c r="EV16" s="257"/>
      <c r="EW16" s="317"/>
      <c r="EX16" s="328"/>
      <c r="EY16" s="221"/>
      <c r="EZ16" s="221"/>
      <c r="FA16" s="221"/>
      <c r="FB16" s="221"/>
      <c r="FC16" s="221"/>
      <c r="FD16" s="221"/>
      <c r="FE16" s="221"/>
      <c r="FF16" s="221"/>
      <c r="FG16" s="221"/>
      <c r="FH16" s="221"/>
      <c r="FI16" s="221"/>
      <c r="FJ16" s="221"/>
      <c r="FK16" s="221"/>
      <c r="FL16" s="221"/>
      <c r="FM16" s="257"/>
      <c r="FN16" s="317"/>
      <c r="FO16" s="328"/>
      <c r="FP16" s="221"/>
      <c r="FQ16" s="221"/>
      <c r="FR16" s="221"/>
      <c r="FS16" s="221"/>
      <c r="FT16" s="221"/>
      <c r="FU16" s="221"/>
      <c r="FV16" s="221"/>
      <c r="FW16" s="221"/>
      <c r="FX16" s="221"/>
      <c r="FY16" s="221"/>
      <c r="FZ16" s="221"/>
      <c r="GA16" s="221"/>
      <c r="GB16" s="221"/>
      <c r="GC16" s="221"/>
      <c r="GD16" s="257"/>
      <c r="GE16" s="317"/>
      <c r="GF16" s="328"/>
      <c r="GG16" s="221"/>
      <c r="GH16" s="221"/>
      <c r="GI16" s="221"/>
      <c r="GJ16" s="221"/>
      <c r="GK16" s="221"/>
      <c r="GL16" s="221"/>
      <c r="GM16" s="221"/>
      <c r="GN16" s="221"/>
      <c r="GO16" s="221"/>
      <c r="GP16" s="221"/>
      <c r="GQ16" s="221"/>
      <c r="GR16" s="221"/>
      <c r="GS16" s="221"/>
      <c r="GT16" s="221"/>
      <c r="GU16" s="257"/>
      <c r="GV16" s="317"/>
      <c r="GW16" s="328"/>
      <c r="GX16" s="221"/>
      <c r="GY16" s="221"/>
      <c r="GZ16" s="221"/>
      <c r="HA16" s="221"/>
      <c r="HB16" s="221"/>
      <c r="HC16" s="221"/>
      <c r="HD16" s="221"/>
      <c r="HE16" s="221"/>
      <c r="HF16" s="221"/>
      <c r="HG16" s="221"/>
      <c r="HH16" s="221"/>
      <c r="HI16" s="221"/>
      <c r="HJ16" s="221"/>
      <c r="HK16" s="221"/>
      <c r="HL16" s="257"/>
      <c r="HM16" s="317"/>
      <c r="HN16" s="328"/>
      <c r="HO16" s="221"/>
      <c r="HP16" s="221"/>
      <c r="HQ16" s="221"/>
      <c r="HR16" s="221"/>
      <c r="HS16" s="221"/>
      <c r="HT16" s="221"/>
      <c r="HU16" s="221"/>
      <c r="HV16" s="221"/>
      <c r="HW16" s="221"/>
      <c r="HX16" s="221"/>
      <c r="HY16" s="221"/>
      <c r="HZ16" s="221"/>
      <c r="IA16" s="221"/>
      <c r="IB16" s="221"/>
      <c r="IC16" s="257"/>
      <c r="ID16" s="317"/>
      <c r="IE16" s="328"/>
      <c r="IF16" s="221"/>
      <c r="IG16" s="221"/>
      <c r="IH16" s="221"/>
      <c r="II16" s="221"/>
      <c r="IJ16" s="221"/>
      <c r="IK16" s="221"/>
      <c r="IL16" s="221"/>
      <c r="IM16" s="221"/>
      <c r="IN16" s="221"/>
      <c r="IO16" s="221"/>
      <c r="IP16" s="221"/>
      <c r="IQ16" s="221"/>
      <c r="IR16" s="221"/>
      <c r="IS16" s="221"/>
      <c r="IT16" s="257"/>
      <c r="IU16" s="317"/>
      <c r="IV16" s="328"/>
      <c r="IW16" s="221"/>
      <c r="IX16" s="221"/>
      <c r="IY16" s="221"/>
      <c r="IZ16" s="221"/>
      <c r="JA16" s="221"/>
      <c r="JB16" s="221"/>
      <c r="JC16" s="221"/>
      <c r="JD16" s="221"/>
      <c r="JE16" s="221"/>
      <c r="JF16" s="221"/>
      <c r="JG16" s="221"/>
      <c r="JH16" s="221"/>
      <c r="JI16" s="221"/>
      <c r="JJ16" s="221"/>
      <c r="JK16" s="257"/>
      <c r="JL16" s="317"/>
      <c r="JM16" s="328"/>
      <c r="JN16" s="221"/>
      <c r="JO16" s="221"/>
      <c r="JP16" s="221"/>
      <c r="JQ16" s="221"/>
      <c r="JR16" s="221"/>
      <c r="JS16" s="221"/>
      <c r="JT16" s="221"/>
      <c r="JU16" s="221"/>
      <c r="JV16" s="221"/>
      <c r="JW16" s="221"/>
      <c r="JX16" s="221"/>
      <c r="JY16" s="221"/>
      <c r="JZ16" s="221"/>
      <c r="KA16" s="221"/>
      <c r="KB16" s="257"/>
      <c r="KC16" s="317"/>
      <c r="KD16" s="328"/>
      <c r="KE16" s="221"/>
      <c r="KF16" s="221"/>
      <c r="KG16" s="221"/>
      <c r="KH16" s="221"/>
      <c r="KI16" s="221"/>
      <c r="KJ16" s="221"/>
      <c r="KK16" s="221"/>
      <c r="KL16" s="221"/>
      <c r="KM16" s="221"/>
      <c r="KN16" s="221"/>
      <c r="KO16" s="221"/>
      <c r="KP16" s="221"/>
      <c r="KQ16" s="221"/>
      <c r="KR16" s="221"/>
      <c r="KS16" s="257"/>
      <c r="KT16" s="317"/>
      <c r="KU16" s="328"/>
      <c r="KV16" s="221"/>
      <c r="KW16" s="221"/>
      <c r="KX16" s="221"/>
      <c r="KY16" s="221"/>
      <c r="KZ16" s="221"/>
      <c r="LA16" s="221"/>
      <c r="LB16" s="221"/>
      <c r="LC16" s="221"/>
      <c r="LD16" s="221"/>
      <c r="LE16" s="221"/>
      <c r="LF16" s="221"/>
      <c r="LG16" s="221"/>
      <c r="LH16" s="221"/>
      <c r="LI16" s="221"/>
      <c r="LJ16" s="257"/>
      <c r="LK16" s="317"/>
      <c r="LL16" s="328"/>
      <c r="LM16" s="221"/>
      <c r="LN16" s="221"/>
      <c r="LO16" s="221"/>
      <c r="LP16" s="221"/>
      <c r="LQ16" s="221"/>
      <c r="LR16" s="221"/>
      <c r="LS16" s="221"/>
      <c r="LT16" s="221"/>
      <c r="LU16" s="221"/>
      <c r="LV16" s="221"/>
      <c r="LW16" s="221"/>
      <c r="LX16" s="221"/>
      <c r="LY16" s="221"/>
      <c r="LZ16" s="221"/>
      <c r="MA16" s="257"/>
      <c r="MB16" s="317"/>
      <c r="MC16" s="322" t="str">
        <f>FO5</f>
        <v>Your Material 11</v>
      </c>
      <c r="MD16" s="322" t="str">
        <f>FW7</f>
        <v>Carbon Fiber</v>
      </c>
      <c r="ME16" s="322" t="str">
        <f>FW9</f>
        <v>Unidirectional</v>
      </c>
      <c r="MF16" s="322" cm="1">
        <f t="array" aca="1" ref="MF16" ca="1">IF(
    ISNUMBER(SEARCH("core", MD16)),
    "",
    INDIRECT(ADDRESS(11, 9 + (ROW(A11)-1)*17))
)</f>
        <v>200</v>
      </c>
      <c r="MG16" s="335"/>
    </row>
    <row r="17" spans="1:345" s="124" customFormat="1" ht="12.75" x14ac:dyDescent="0.2">
      <c r="A17" s="328" t="s">
        <v>262</v>
      </c>
      <c r="B17" s="221"/>
      <c r="C17" s="221"/>
      <c r="D17" s="221"/>
      <c r="E17" s="221"/>
      <c r="F17" s="221"/>
      <c r="G17" s="221"/>
      <c r="H17" s="221"/>
      <c r="I17" s="221"/>
      <c r="J17" s="221"/>
      <c r="K17" s="221"/>
      <c r="L17" s="221"/>
      <c r="M17" s="221"/>
      <c r="N17" s="221"/>
      <c r="O17" s="221"/>
      <c r="P17" s="257"/>
      <c r="Q17" s="317"/>
      <c r="R17" s="328" t="s">
        <v>262</v>
      </c>
      <c r="S17" s="221"/>
      <c r="T17" s="221"/>
      <c r="U17" s="221"/>
      <c r="V17" s="221"/>
      <c r="W17" s="221"/>
      <c r="X17" s="221"/>
      <c r="Y17" s="221"/>
      <c r="Z17" s="221"/>
      <c r="AA17" s="221"/>
      <c r="AB17" s="221"/>
      <c r="AC17" s="221"/>
      <c r="AD17" s="221"/>
      <c r="AE17" s="221"/>
      <c r="AF17" s="221"/>
      <c r="AG17" s="257"/>
      <c r="AH17" s="317"/>
      <c r="AI17" s="328" t="s">
        <v>262</v>
      </c>
      <c r="AJ17" s="221"/>
      <c r="AK17" s="221"/>
      <c r="AL17" s="221"/>
      <c r="AM17" s="221"/>
      <c r="AN17" s="221"/>
      <c r="AO17" s="221"/>
      <c r="AP17" s="221"/>
      <c r="AQ17" s="221"/>
      <c r="AR17" s="221"/>
      <c r="AS17" s="221"/>
      <c r="AT17" s="221"/>
      <c r="AU17" s="221"/>
      <c r="AV17" s="221"/>
      <c r="AW17" s="221"/>
      <c r="AX17" s="257"/>
      <c r="AY17" s="317"/>
      <c r="AZ17" s="328" t="s">
        <v>262</v>
      </c>
      <c r="BA17" s="221"/>
      <c r="BB17" s="221"/>
      <c r="BC17" s="221"/>
      <c r="BD17" s="221"/>
      <c r="BE17" s="221"/>
      <c r="BF17" s="221"/>
      <c r="BG17" s="221"/>
      <c r="BH17" s="221"/>
      <c r="BI17" s="221"/>
      <c r="BJ17" s="221"/>
      <c r="BK17" s="221"/>
      <c r="BL17" s="221"/>
      <c r="BM17" s="221"/>
      <c r="BN17" s="221"/>
      <c r="BO17" s="257"/>
      <c r="BP17" s="317"/>
      <c r="BQ17" s="328" t="s">
        <v>262</v>
      </c>
      <c r="BR17" s="221"/>
      <c r="BS17" s="221"/>
      <c r="BT17" s="221"/>
      <c r="BU17" s="221"/>
      <c r="BV17" s="221"/>
      <c r="BW17" s="221"/>
      <c r="BX17" s="221"/>
      <c r="BY17" s="221"/>
      <c r="BZ17" s="221"/>
      <c r="CA17" s="221"/>
      <c r="CB17" s="221"/>
      <c r="CC17" s="221"/>
      <c r="CD17" s="221"/>
      <c r="CE17" s="221"/>
      <c r="CF17" s="257"/>
      <c r="CG17" s="317"/>
      <c r="CH17" s="328" t="s">
        <v>262</v>
      </c>
      <c r="CI17" s="221"/>
      <c r="CJ17" s="221"/>
      <c r="CK17" s="221"/>
      <c r="CL17" s="221"/>
      <c r="CM17" s="221"/>
      <c r="CN17" s="221"/>
      <c r="CO17" s="221"/>
      <c r="CP17" s="221"/>
      <c r="CQ17" s="221"/>
      <c r="CR17" s="221"/>
      <c r="CS17" s="221"/>
      <c r="CT17" s="221"/>
      <c r="CU17" s="221"/>
      <c r="CV17" s="221"/>
      <c r="CW17" s="257"/>
      <c r="CX17" s="317"/>
      <c r="CY17" s="328" t="s">
        <v>262</v>
      </c>
      <c r="CZ17" s="221"/>
      <c r="DA17" s="221"/>
      <c r="DB17" s="221"/>
      <c r="DC17" s="221"/>
      <c r="DD17" s="221"/>
      <c r="DE17" s="221"/>
      <c r="DF17" s="221"/>
      <c r="DG17" s="221"/>
      <c r="DH17" s="221"/>
      <c r="DI17" s="221"/>
      <c r="DJ17" s="221"/>
      <c r="DK17" s="221"/>
      <c r="DL17" s="221"/>
      <c r="DM17" s="221"/>
      <c r="DN17" s="257"/>
      <c r="DO17" s="317"/>
      <c r="DP17" s="328" t="s">
        <v>262</v>
      </c>
      <c r="DQ17" s="221"/>
      <c r="DR17" s="221"/>
      <c r="DS17" s="221"/>
      <c r="DT17" s="221"/>
      <c r="DU17" s="221"/>
      <c r="DV17" s="221"/>
      <c r="DW17" s="221"/>
      <c r="DX17" s="221"/>
      <c r="DY17" s="221"/>
      <c r="DZ17" s="221"/>
      <c r="EA17" s="221"/>
      <c r="EB17" s="221"/>
      <c r="EC17" s="221"/>
      <c r="ED17" s="221"/>
      <c r="EE17" s="257"/>
      <c r="EF17" s="317"/>
      <c r="EG17" s="328" t="s">
        <v>262</v>
      </c>
      <c r="EH17" s="221"/>
      <c r="EI17" s="221"/>
      <c r="EJ17" s="221"/>
      <c r="EK17" s="221"/>
      <c r="EL17" s="221"/>
      <c r="EM17" s="221"/>
      <c r="EN17" s="221"/>
      <c r="EO17" s="221"/>
      <c r="EP17" s="221"/>
      <c r="EQ17" s="221"/>
      <c r="ER17" s="221"/>
      <c r="ES17" s="221"/>
      <c r="ET17" s="221"/>
      <c r="EU17" s="221"/>
      <c r="EV17" s="257"/>
      <c r="EW17" s="317"/>
      <c r="EX17" s="328" t="s">
        <v>262</v>
      </c>
      <c r="EY17" s="221"/>
      <c r="EZ17" s="221"/>
      <c r="FA17" s="221"/>
      <c r="FB17" s="221"/>
      <c r="FC17" s="221"/>
      <c r="FD17" s="221"/>
      <c r="FE17" s="221"/>
      <c r="FF17" s="221"/>
      <c r="FG17" s="221"/>
      <c r="FH17" s="221"/>
      <c r="FI17" s="221"/>
      <c r="FJ17" s="221"/>
      <c r="FK17" s="221"/>
      <c r="FL17" s="221"/>
      <c r="FM17" s="257"/>
      <c r="FN17" s="317"/>
      <c r="FO17" s="328" t="s">
        <v>262</v>
      </c>
      <c r="FP17" s="221"/>
      <c r="FQ17" s="221"/>
      <c r="FR17" s="221"/>
      <c r="FS17" s="221"/>
      <c r="FT17" s="221"/>
      <c r="FU17" s="221"/>
      <c r="FV17" s="221"/>
      <c r="FW17" s="221"/>
      <c r="FX17" s="221"/>
      <c r="FY17" s="221"/>
      <c r="FZ17" s="221"/>
      <c r="GA17" s="221"/>
      <c r="GB17" s="221"/>
      <c r="GC17" s="221"/>
      <c r="GD17" s="257"/>
      <c r="GE17" s="317"/>
      <c r="GF17" s="328" t="s">
        <v>262</v>
      </c>
      <c r="GG17" s="221"/>
      <c r="GH17" s="221"/>
      <c r="GI17" s="221"/>
      <c r="GJ17" s="221"/>
      <c r="GK17" s="221"/>
      <c r="GL17" s="221"/>
      <c r="GM17" s="221"/>
      <c r="GN17" s="221"/>
      <c r="GO17" s="221"/>
      <c r="GP17" s="221"/>
      <c r="GQ17" s="221"/>
      <c r="GR17" s="221"/>
      <c r="GS17" s="221"/>
      <c r="GT17" s="221"/>
      <c r="GU17" s="257"/>
      <c r="GV17" s="317"/>
      <c r="GW17" s="328" t="s">
        <v>262</v>
      </c>
      <c r="GX17" s="221"/>
      <c r="GY17" s="221"/>
      <c r="GZ17" s="221"/>
      <c r="HA17" s="221"/>
      <c r="HB17" s="221"/>
      <c r="HC17" s="221"/>
      <c r="HD17" s="221"/>
      <c r="HE17" s="221"/>
      <c r="HF17" s="221"/>
      <c r="HG17" s="221"/>
      <c r="HH17" s="221"/>
      <c r="HI17" s="221"/>
      <c r="HJ17" s="221"/>
      <c r="HK17" s="221"/>
      <c r="HL17" s="257"/>
      <c r="HM17" s="317"/>
      <c r="HN17" s="328" t="s">
        <v>262</v>
      </c>
      <c r="HO17" s="221"/>
      <c r="HP17" s="221"/>
      <c r="HQ17" s="221"/>
      <c r="HR17" s="221"/>
      <c r="HS17" s="221"/>
      <c r="HT17" s="221"/>
      <c r="HU17" s="221"/>
      <c r="HV17" s="221"/>
      <c r="HW17" s="221"/>
      <c r="HX17" s="221"/>
      <c r="HY17" s="221"/>
      <c r="HZ17" s="221"/>
      <c r="IA17" s="221"/>
      <c r="IB17" s="221"/>
      <c r="IC17" s="257"/>
      <c r="ID17" s="317"/>
      <c r="IE17" s="328" t="s">
        <v>262</v>
      </c>
      <c r="IF17" s="221"/>
      <c r="IG17" s="221"/>
      <c r="IH17" s="221"/>
      <c r="II17" s="221"/>
      <c r="IJ17" s="221"/>
      <c r="IK17" s="221"/>
      <c r="IL17" s="221"/>
      <c r="IM17" s="221"/>
      <c r="IN17" s="221"/>
      <c r="IO17" s="221"/>
      <c r="IP17" s="221"/>
      <c r="IQ17" s="221"/>
      <c r="IR17" s="221"/>
      <c r="IS17" s="221"/>
      <c r="IT17" s="257"/>
      <c r="IU17" s="317"/>
      <c r="IV17" s="328" t="s">
        <v>262</v>
      </c>
      <c r="IW17" s="221"/>
      <c r="IX17" s="221"/>
      <c r="IY17" s="221"/>
      <c r="IZ17" s="221"/>
      <c r="JA17" s="221"/>
      <c r="JB17" s="221"/>
      <c r="JC17" s="221"/>
      <c r="JD17" s="221"/>
      <c r="JE17" s="221"/>
      <c r="JF17" s="221"/>
      <c r="JG17" s="221"/>
      <c r="JH17" s="221"/>
      <c r="JI17" s="221"/>
      <c r="JJ17" s="221"/>
      <c r="JK17" s="257"/>
      <c r="JL17" s="317"/>
      <c r="JM17" s="328" t="s">
        <v>262</v>
      </c>
      <c r="JN17" s="221"/>
      <c r="JO17" s="221"/>
      <c r="JP17" s="221"/>
      <c r="JQ17" s="221"/>
      <c r="JR17" s="221"/>
      <c r="JS17" s="221"/>
      <c r="JT17" s="221"/>
      <c r="JU17" s="221"/>
      <c r="JV17" s="221"/>
      <c r="JW17" s="221"/>
      <c r="JX17" s="221"/>
      <c r="JY17" s="221"/>
      <c r="JZ17" s="221"/>
      <c r="KA17" s="221"/>
      <c r="KB17" s="257"/>
      <c r="KC17" s="317"/>
      <c r="KD17" s="328" t="s">
        <v>262</v>
      </c>
      <c r="KE17" s="221"/>
      <c r="KF17" s="221"/>
      <c r="KG17" s="221"/>
      <c r="KH17" s="221"/>
      <c r="KI17" s="221"/>
      <c r="KJ17" s="221"/>
      <c r="KK17" s="221"/>
      <c r="KL17" s="221"/>
      <c r="KM17" s="221"/>
      <c r="KN17" s="221"/>
      <c r="KO17" s="221"/>
      <c r="KP17" s="221"/>
      <c r="KQ17" s="221"/>
      <c r="KR17" s="221"/>
      <c r="KS17" s="257"/>
      <c r="KT17" s="317"/>
      <c r="KU17" s="328" t="s">
        <v>262</v>
      </c>
      <c r="KV17" s="221"/>
      <c r="KW17" s="221"/>
      <c r="KX17" s="221"/>
      <c r="KY17" s="221"/>
      <c r="KZ17" s="221"/>
      <c r="LA17" s="221"/>
      <c r="LB17" s="221"/>
      <c r="LC17" s="221"/>
      <c r="LD17" s="221"/>
      <c r="LE17" s="221"/>
      <c r="LF17" s="221"/>
      <c r="LG17" s="221"/>
      <c r="LH17" s="221"/>
      <c r="LI17" s="221"/>
      <c r="LJ17" s="257"/>
      <c r="LK17" s="317"/>
      <c r="LL17" s="328" t="s">
        <v>262</v>
      </c>
      <c r="LM17" s="221"/>
      <c r="LN17" s="221"/>
      <c r="LO17" s="221"/>
      <c r="LP17" s="221"/>
      <c r="LQ17" s="221"/>
      <c r="LR17" s="221"/>
      <c r="LS17" s="221"/>
      <c r="LT17" s="221"/>
      <c r="LU17" s="221"/>
      <c r="LV17" s="221"/>
      <c r="LW17" s="221"/>
      <c r="LX17" s="221"/>
      <c r="LY17" s="221"/>
      <c r="LZ17" s="221"/>
      <c r="MA17" s="257"/>
      <c r="MB17" s="317"/>
      <c r="MC17" s="322" t="str">
        <f>GF5</f>
        <v>Your Material 12</v>
      </c>
      <c r="MD17" s="322" t="str">
        <f>GN7</f>
        <v>Carbon Fiber</v>
      </c>
      <c r="ME17" s="322" t="str">
        <f>GN9</f>
        <v>Unidirectional</v>
      </c>
      <c r="MF17" s="322" cm="1">
        <f t="array" aca="1" ref="MF17" ca="1">IF(
    ISNUMBER(SEARCH("core", MD17)),
    "",
    INDIRECT(ADDRESS(11, 9 + (ROW(A12)-1)*17))
)</f>
        <v>200</v>
      </c>
      <c r="MG17" s="335"/>
    </row>
    <row r="18" spans="1:345" s="124" customFormat="1" ht="12.75" x14ac:dyDescent="0.2">
      <c r="A18" s="328" t="s">
        <v>302</v>
      </c>
      <c r="B18" s="221"/>
      <c r="C18" s="221"/>
      <c r="D18" s="221"/>
      <c r="E18" s="221"/>
      <c r="F18" s="221"/>
      <c r="G18" s="221"/>
      <c r="H18" s="221"/>
      <c r="I18" s="221"/>
      <c r="J18" s="221"/>
      <c r="K18" s="221"/>
      <c r="L18" s="221"/>
      <c r="M18" s="221"/>
      <c r="N18" s="221"/>
      <c r="O18" s="221"/>
      <c r="P18" s="257"/>
      <c r="Q18" s="317"/>
      <c r="R18" s="328" t="s">
        <v>302</v>
      </c>
      <c r="S18" s="221"/>
      <c r="T18" s="221"/>
      <c r="U18" s="221"/>
      <c r="V18" s="221"/>
      <c r="W18" s="221"/>
      <c r="X18" s="221"/>
      <c r="Y18" s="221"/>
      <c r="Z18" s="221"/>
      <c r="AA18" s="221"/>
      <c r="AB18" s="221"/>
      <c r="AC18" s="221"/>
      <c r="AD18" s="221"/>
      <c r="AE18" s="221"/>
      <c r="AF18" s="221"/>
      <c r="AG18" s="257"/>
      <c r="AH18" s="317"/>
      <c r="AI18" s="328" t="s">
        <v>302</v>
      </c>
      <c r="AJ18" s="221"/>
      <c r="AK18" s="221"/>
      <c r="AL18" s="221"/>
      <c r="AM18" s="221"/>
      <c r="AN18" s="221"/>
      <c r="AO18" s="221"/>
      <c r="AP18" s="221"/>
      <c r="AQ18" s="221"/>
      <c r="AR18" s="221"/>
      <c r="AS18" s="221"/>
      <c r="AT18" s="221"/>
      <c r="AU18" s="221"/>
      <c r="AV18" s="221"/>
      <c r="AW18" s="221"/>
      <c r="AX18" s="257"/>
      <c r="AY18" s="317"/>
      <c r="AZ18" s="328" t="s">
        <v>302</v>
      </c>
      <c r="BA18" s="221"/>
      <c r="BB18" s="221"/>
      <c r="BC18" s="221"/>
      <c r="BD18" s="221"/>
      <c r="BE18" s="221"/>
      <c r="BF18" s="221"/>
      <c r="BG18" s="221"/>
      <c r="BH18" s="221"/>
      <c r="BI18" s="221"/>
      <c r="BJ18" s="221"/>
      <c r="BK18" s="221"/>
      <c r="BL18" s="221"/>
      <c r="BM18" s="221"/>
      <c r="BN18" s="221"/>
      <c r="BO18" s="257"/>
      <c r="BP18" s="317"/>
      <c r="BQ18" s="328" t="s">
        <v>302</v>
      </c>
      <c r="BR18" s="221"/>
      <c r="BS18" s="221"/>
      <c r="BT18" s="221"/>
      <c r="BU18" s="221"/>
      <c r="BV18" s="221"/>
      <c r="BW18" s="221"/>
      <c r="BX18" s="221"/>
      <c r="BY18" s="221"/>
      <c r="BZ18" s="221"/>
      <c r="CA18" s="221"/>
      <c r="CB18" s="221"/>
      <c r="CC18" s="221"/>
      <c r="CD18" s="221"/>
      <c r="CE18" s="221"/>
      <c r="CF18" s="257"/>
      <c r="CG18" s="317"/>
      <c r="CH18" s="328" t="s">
        <v>302</v>
      </c>
      <c r="CI18" s="221"/>
      <c r="CJ18" s="221"/>
      <c r="CK18" s="221"/>
      <c r="CL18" s="221"/>
      <c r="CM18" s="221"/>
      <c r="CN18" s="221"/>
      <c r="CO18" s="221"/>
      <c r="CP18" s="221"/>
      <c r="CQ18" s="221"/>
      <c r="CR18" s="221"/>
      <c r="CS18" s="221"/>
      <c r="CT18" s="221"/>
      <c r="CU18" s="221"/>
      <c r="CV18" s="221"/>
      <c r="CW18" s="257"/>
      <c r="CX18" s="317"/>
      <c r="CY18" s="328" t="s">
        <v>302</v>
      </c>
      <c r="CZ18" s="221"/>
      <c r="DA18" s="221"/>
      <c r="DB18" s="221"/>
      <c r="DC18" s="221"/>
      <c r="DD18" s="221"/>
      <c r="DE18" s="221"/>
      <c r="DF18" s="221"/>
      <c r="DG18" s="221"/>
      <c r="DH18" s="221"/>
      <c r="DI18" s="221"/>
      <c r="DJ18" s="221"/>
      <c r="DK18" s="221"/>
      <c r="DL18" s="221"/>
      <c r="DM18" s="221"/>
      <c r="DN18" s="257"/>
      <c r="DO18" s="317"/>
      <c r="DP18" s="328" t="s">
        <v>302</v>
      </c>
      <c r="DQ18" s="221"/>
      <c r="DR18" s="221"/>
      <c r="DS18" s="221"/>
      <c r="DT18" s="221"/>
      <c r="DU18" s="221"/>
      <c r="DV18" s="221"/>
      <c r="DW18" s="221"/>
      <c r="DX18" s="221"/>
      <c r="DY18" s="221"/>
      <c r="DZ18" s="221"/>
      <c r="EA18" s="221"/>
      <c r="EB18" s="221"/>
      <c r="EC18" s="221"/>
      <c r="ED18" s="221"/>
      <c r="EE18" s="257"/>
      <c r="EF18" s="317"/>
      <c r="EG18" s="328" t="s">
        <v>302</v>
      </c>
      <c r="EH18" s="221"/>
      <c r="EI18" s="221"/>
      <c r="EJ18" s="221"/>
      <c r="EK18" s="221"/>
      <c r="EL18" s="221"/>
      <c r="EM18" s="221"/>
      <c r="EN18" s="221"/>
      <c r="EO18" s="221"/>
      <c r="EP18" s="221"/>
      <c r="EQ18" s="221"/>
      <c r="ER18" s="221"/>
      <c r="ES18" s="221"/>
      <c r="ET18" s="221"/>
      <c r="EU18" s="221"/>
      <c r="EV18" s="257"/>
      <c r="EW18" s="317"/>
      <c r="EX18" s="328" t="s">
        <v>302</v>
      </c>
      <c r="EY18" s="221"/>
      <c r="EZ18" s="221"/>
      <c r="FA18" s="221"/>
      <c r="FB18" s="221"/>
      <c r="FC18" s="221"/>
      <c r="FD18" s="221"/>
      <c r="FE18" s="221"/>
      <c r="FF18" s="221"/>
      <c r="FG18" s="221"/>
      <c r="FH18" s="221"/>
      <c r="FI18" s="221"/>
      <c r="FJ18" s="221"/>
      <c r="FK18" s="221"/>
      <c r="FL18" s="221"/>
      <c r="FM18" s="257"/>
      <c r="FN18" s="317"/>
      <c r="FO18" s="328" t="s">
        <v>302</v>
      </c>
      <c r="FP18" s="221"/>
      <c r="FQ18" s="221"/>
      <c r="FR18" s="221"/>
      <c r="FS18" s="221"/>
      <c r="FT18" s="221"/>
      <c r="FU18" s="221"/>
      <c r="FV18" s="221"/>
      <c r="FW18" s="221"/>
      <c r="FX18" s="221"/>
      <c r="FY18" s="221"/>
      <c r="FZ18" s="221"/>
      <c r="GA18" s="221"/>
      <c r="GB18" s="221"/>
      <c r="GC18" s="221"/>
      <c r="GD18" s="257"/>
      <c r="GE18" s="317"/>
      <c r="GF18" s="328" t="s">
        <v>302</v>
      </c>
      <c r="GG18" s="221"/>
      <c r="GH18" s="221"/>
      <c r="GI18" s="221"/>
      <c r="GJ18" s="221"/>
      <c r="GK18" s="221"/>
      <c r="GL18" s="221"/>
      <c r="GM18" s="221"/>
      <c r="GN18" s="221"/>
      <c r="GO18" s="221"/>
      <c r="GP18" s="221"/>
      <c r="GQ18" s="221"/>
      <c r="GR18" s="221"/>
      <c r="GS18" s="221"/>
      <c r="GT18" s="221"/>
      <c r="GU18" s="257"/>
      <c r="GV18" s="317"/>
      <c r="GW18" s="328" t="s">
        <v>302</v>
      </c>
      <c r="GX18" s="221"/>
      <c r="GY18" s="221"/>
      <c r="GZ18" s="221"/>
      <c r="HA18" s="221"/>
      <c r="HB18" s="221"/>
      <c r="HC18" s="221"/>
      <c r="HD18" s="221"/>
      <c r="HE18" s="221"/>
      <c r="HF18" s="221"/>
      <c r="HG18" s="221"/>
      <c r="HH18" s="221"/>
      <c r="HI18" s="221"/>
      <c r="HJ18" s="221"/>
      <c r="HK18" s="221"/>
      <c r="HL18" s="257"/>
      <c r="HM18" s="317"/>
      <c r="HN18" s="328" t="s">
        <v>302</v>
      </c>
      <c r="HO18" s="221"/>
      <c r="HP18" s="221"/>
      <c r="HQ18" s="221"/>
      <c r="HR18" s="221"/>
      <c r="HS18" s="221"/>
      <c r="HT18" s="221"/>
      <c r="HU18" s="221"/>
      <c r="HV18" s="221"/>
      <c r="HW18" s="221"/>
      <c r="HX18" s="221"/>
      <c r="HY18" s="221"/>
      <c r="HZ18" s="221"/>
      <c r="IA18" s="221"/>
      <c r="IB18" s="221"/>
      <c r="IC18" s="257"/>
      <c r="ID18" s="317"/>
      <c r="IE18" s="328" t="s">
        <v>302</v>
      </c>
      <c r="IF18" s="221"/>
      <c r="IG18" s="221"/>
      <c r="IH18" s="221"/>
      <c r="II18" s="221"/>
      <c r="IJ18" s="221"/>
      <c r="IK18" s="221"/>
      <c r="IL18" s="221"/>
      <c r="IM18" s="221"/>
      <c r="IN18" s="221"/>
      <c r="IO18" s="221"/>
      <c r="IP18" s="221"/>
      <c r="IQ18" s="221"/>
      <c r="IR18" s="221"/>
      <c r="IS18" s="221"/>
      <c r="IT18" s="257"/>
      <c r="IU18" s="317"/>
      <c r="IV18" s="328" t="s">
        <v>302</v>
      </c>
      <c r="IW18" s="221"/>
      <c r="IX18" s="221"/>
      <c r="IY18" s="221"/>
      <c r="IZ18" s="221"/>
      <c r="JA18" s="221"/>
      <c r="JB18" s="221"/>
      <c r="JC18" s="221"/>
      <c r="JD18" s="221"/>
      <c r="JE18" s="221"/>
      <c r="JF18" s="221"/>
      <c r="JG18" s="221"/>
      <c r="JH18" s="221"/>
      <c r="JI18" s="221"/>
      <c r="JJ18" s="221"/>
      <c r="JK18" s="257"/>
      <c r="JL18" s="317"/>
      <c r="JM18" s="328" t="s">
        <v>302</v>
      </c>
      <c r="JN18" s="221"/>
      <c r="JO18" s="221"/>
      <c r="JP18" s="221"/>
      <c r="JQ18" s="221"/>
      <c r="JR18" s="221"/>
      <c r="JS18" s="221"/>
      <c r="JT18" s="221"/>
      <c r="JU18" s="221"/>
      <c r="JV18" s="221"/>
      <c r="JW18" s="221"/>
      <c r="JX18" s="221"/>
      <c r="JY18" s="221"/>
      <c r="JZ18" s="221"/>
      <c r="KA18" s="221"/>
      <c r="KB18" s="257"/>
      <c r="KC18" s="317"/>
      <c r="KD18" s="328" t="s">
        <v>302</v>
      </c>
      <c r="KE18" s="221"/>
      <c r="KF18" s="221"/>
      <c r="KG18" s="221"/>
      <c r="KH18" s="221"/>
      <c r="KI18" s="221"/>
      <c r="KJ18" s="221"/>
      <c r="KK18" s="221"/>
      <c r="KL18" s="221"/>
      <c r="KM18" s="221"/>
      <c r="KN18" s="221"/>
      <c r="KO18" s="221"/>
      <c r="KP18" s="221"/>
      <c r="KQ18" s="221"/>
      <c r="KR18" s="221"/>
      <c r="KS18" s="257"/>
      <c r="KT18" s="317"/>
      <c r="KU18" s="328" t="s">
        <v>302</v>
      </c>
      <c r="KV18" s="221"/>
      <c r="KW18" s="221"/>
      <c r="KX18" s="221"/>
      <c r="KY18" s="221"/>
      <c r="KZ18" s="221"/>
      <c r="LA18" s="221"/>
      <c r="LB18" s="221"/>
      <c r="LC18" s="221"/>
      <c r="LD18" s="221"/>
      <c r="LE18" s="221"/>
      <c r="LF18" s="221"/>
      <c r="LG18" s="221"/>
      <c r="LH18" s="221"/>
      <c r="LI18" s="221"/>
      <c r="LJ18" s="257"/>
      <c r="LK18" s="317"/>
      <c r="LL18" s="328" t="s">
        <v>302</v>
      </c>
      <c r="LM18" s="221"/>
      <c r="LN18" s="221"/>
      <c r="LO18" s="221"/>
      <c r="LP18" s="221"/>
      <c r="LQ18" s="221"/>
      <c r="LR18" s="221"/>
      <c r="LS18" s="221"/>
      <c r="LT18" s="221"/>
      <c r="LU18" s="221"/>
      <c r="LV18" s="221"/>
      <c r="LW18" s="221"/>
      <c r="LX18" s="221"/>
      <c r="LY18" s="221"/>
      <c r="LZ18" s="221"/>
      <c r="MA18" s="257"/>
      <c r="MB18" s="317"/>
      <c r="MC18" s="322" t="str">
        <f>GW5</f>
        <v>Your Material 13</v>
      </c>
      <c r="MD18" s="322" t="str">
        <f>HE7</f>
        <v>Carbon Fiber</v>
      </c>
      <c r="ME18" s="322" t="str">
        <f>HE9</f>
        <v>Unidirectional</v>
      </c>
      <c r="MF18" s="322" cm="1">
        <f t="array" aca="1" ref="MF18" ca="1">IF(
    ISNUMBER(SEARCH("core", MD18)),
    "",
    INDIRECT(ADDRESS(11, 9 + (ROW(A13)-1)*17))
)</f>
        <v>200</v>
      </c>
      <c r="MG18" s="335"/>
    </row>
    <row r="19" spans="1:345" s="124" customFormat="1" ht="12.75" x14ac:dyDescent="0.2">
      <c r="A19" s="328"/>
      <c r="B19" s="221"/>
      <c r="C19" s="221"/>
      <c r="D19" s="221"/>
      <c r="E19" s="221"/>
      <c r="F19" s="221"/>
      <c r="G19" s="221"/>
      <c r="H19" s="221"/>
      <c r="I19" s="221"/>
      <c r="J19" s="221"/>
      <c r="K19" s="221"/>
      <c r="L19" s="221"/>
      <c r="M19" s="221"/>
      <c r="N19" s="221"/>
      <c r="O19" s="221"/>
      <c r="P19" s="257"/>
      <c r="Q19" s="317"/>
      <c r="R19" s="328"/>
      <c r="S19" s="221"/>
      <c r="T19" s="221"/>
      <c r="U19" s="221"/>
      <c r="V19" s="221"/>
      <c r="W19" s="221"/>
      <c r="X19" s="221"/>
      <c r="Y19" s="221"/>
      <c r="Z19" s="221"/>
      <c r="AA19" s="221"/>
      <c r="AB19" s="221"/>
      <c r="AC19" s="221"/>
      <c r="AD19" s="221"/>
      <c r="AE19" s="221"/>
      <c r="AF19" s="221"/>
      <c r="AG19" s="257"/>
      <c r="AH19" s="317"/>
      <c r="AI19" s="328"/>
      <c r="AJ19" s="221"/>
      <c r="AK19" s="221"/>
      <c r="AL19" s="221"/>
      <c r="AM19" s="221"/>
      <c r="AN19" s="221"/>
      <c r="AO19" s="221"/>
      <c r="AP19" s="221"/>
      <c r="AQ19" s="221"/>
      <c r="AR19" s="221"/>
      <c r="AS19" s="221"/>
      <c r="AT19" s="221"/>
      <c r="AU19" s="221"/>
      <c r="AV19" s="221"/>
      <c r="AW19" s="221"/>
      <c r="AX19" s="257"/>
      <c r="AY19" s="317"/>
      <c r="AZ19" s="328"/>
      <c r="BA19" s="221"/>
      <c r="BB19" s="221"/>
      <c r="BC19" s="221"/>
      <c r="BD19" s="221"/>
      <c r="BE19" s="221"/>
      <c r="BF19" s="221"/>
      <c r="BG19" s="221"/>
      <c r="BH19" s="221"/>
      <c r="BI19" s="221"/>
      <c r="BJ19" s="221"/>
      <c r="BK19" s="221"/>
      <c r="BL19" s="221"/>
      <c r="BM19" s="221"/>
      <c r="BN19" s="221"/>
      <c r="BO19" s="257"/>
      <c r="BP19" s="317"/>
      <c r="BQ19" s="328"/>
      <c r="BR19" s="221"/>
      <c r="BS19" s="221"/>
      <c r="BT19" s="221"/>
      <c r="BU19" s="221"/>
      <c r="BV19" s="221"/>
      <c r="BW19" s="221"/>
      <c r="BX19" s="221"/>
      <c r="BY19" s="221"/>
      <c r="BZ19" s="221"/>
      <c r="CA19" s="221"/>
      <c r="CB19" s="221"/>
      <c r="CC19" s="221"/>
      <c r="CD19" s="221"/>
      <c r="CE19" s="221"/>
      <c r="CF19" s="257"/>
      <c r="CG19" s="317"/>
      <c r="CH19" s="328"/>
      <c r="CI19" s="221"/>
      <c r="CJ19" s="221"/>
      <c r="CK19" s="221"/>
      <c r="CL19" s="221"/>
      <c r="CM19" s="221"/>
      <c r="CN19" s="221"/>
      <c r="CO19" s="221"/>
      <c r="CP19" s="221"/>
      <c r="CQ19" s="221"/>
      <c r="CR19" s="221"/>
      <c r="CS19" s="221"/>
      <c r="CT19" s="221"/>
      <c r="CU19" s="221"/>
      <c r="CV19" s="221"/>
      <c r="CW19" s="257"/>
      <c r="CX19" s="317"/>
      <c r="CY19" s="328"/>
      <c r="CZ19" s="221"/>
      <c r="DA19" s="221"/>
      <c r="DB19" s="221"/>
      <c r="DC19" s="221"/>
      <c r="DD19" s="221"/>
      <c r="DE19" s="221"/>
      <c r="DF19" s="221"/>
      <c r="DG19" s="221"/>
      <c r="DH19" s="221"/>
      <c r="DI19" s="221"/>
      <c r="DJ19" s="221"/>
      <c r="DK19" s="221"/>
      <c r="DL19" s="221"/>
      <c r="DM19" s="221"/>
      <c r="DN19" s="257"/>
      <c r="DO19" s="317"/>
      <c r="DP19" s="328"/>
      <c r="DQ19" s="221"/>
      <c r="DR19" s="221"/>
      <c r="DS19" s="221"/>
      <c r="DT19" s="221"/>
      <c r="DU19" s="221"/>
      <c r="DV19" s="221"/>
      <c r="DW19" s="221"/>
      <c r="DX19" s="221"/>
      <c r="DY19" s="221"/>
      <c r="DZ19" s="221"/>
      <c r="EA19" s="221"/>
      <c r="EB19" s="221"/>
      <c r="EC19" s="221"/>
      <c r="ED19" s="221"/>
      <c r="EE19" s="257"/>
      <c r="EF19" s="317"/>
      <c r="EG19" s="328"/>
      <c r="EH19" s="221"/>
      <c r="EI19" s="221"/>
      <c r="EJ19" s="221"/>
      <c r="EK19" s="221"/>
      <c r="EL19" s="221"/>
      <c r="EM19" s="221"/>
      <c r="EN19" s="221"/>
      <c r="EO19" s="221"/>
      <c r="EP19" s="221"/>
      <c r="EQ19" s="221"/>
      <c r="ER19" s="221"/>
      <c r="ES19" s="221"/>
      <c r="ET19" s="221"/>
      <c r="EU19" s="221"/>
      <c r="EV19" s="257"/>
      <c r="EW19" s="317"/>
      <c r="EX19" s="328"/>
      <c r="EY19" s="221"/>
      <c r="EZ19" s="221"/>
      <c r="FA19" s="221"/>
      <c r="FB19" s="221"/>
      <c r="FC19" s="221"/>
      <c r="FD19" s="221"/>
      <c r="FE19" s="221"/>
      <c r="FF19" s="221"/>
      <c r="FG19" s="221"/>
      <c r="FH19" s="221"/>
      <c r="FI19" s="221"/>
      <c r="FJ19" s="221"/>
      <c r="FK19" s="221"/>
      <c r="FL19" s="221"/>
      <c r="FM19" s="257"/>
      <c r="FN19" s="317"/>
      <c r="FO19" s="328"/>
      <c r="FP19" s="221"/>
      <c r="FQ19" s="221"/>
      <c r="FR19" s="221"/>
      <c r="FS19" s="221"/>
      <c r="FT19" s="221"/>
      <c r="FU19" s="221"/>
      <c r="FV19" s="221"/>
      <c r="FW19" s="221"/>
      <c r="FX19" s="221"/>
      <c r="FY19" s="221"/>
      <c r="FZ19" s="221"/>
      <c r="GA19" s="221"/>
      <c r="GB19" s="221"/>
      <c r="GC19" s="221"/>
      <c r="GD19" s="257"/>
      <c r="GE19" s="317"/>
      <c r="GF19" s="328"/>
      <c r="GG19" s="221"/>
      <c r="GH19" s="221"/>
      <c r="GI19" s="221"/>
      <c r="GJ19" s="221"/>
      <c r="GK19" s="221"/>
      <c r="GL19" s="221"/>
      <c r="GM19" s="221"/>
      <c r="GN19" s="221"/>
      <c r="GO19" s="221"/>
      <c r="GP19" s="221"/>
      <c r="GQ19" s="221"/>
      <c r="GR19" s="221"/>
      <c r="GS19" s="221"/>
      <c r="GT19" s="221"/>
      <c r="GU19" s="257"/>
      <c r="GV19" s="317"/>
      <c r="GW19" s="328"/>
      <c r="GX19" s="221"/>
      <c r="GY19" s="221"/>
      <c r="GZ19" s="221"/>
      <c r="HA19" s="221"/>
      <c r="HB19" s="221"/>
      <c r="HC19" s="221"/>
      <c r="HD19" s="221"/>
      <c r="HE19" s="221"/>
      <c r="HF19" s="221"/>
      <c r="HG19" s="221"/>
      <c r="HH19" s="221"/>
      <c r="HI19" s="221"/>
      <c r="HJ19" s="221"/>
      <c r="HK19" s="221"/>
      <c r="HL19" s="257"/>
      <c r="HM19" s="317"/>
      <c r="HN19" s="328"/>
      <c r="HO19" s="221"/>
      <c r="HP19" s="221"/>
      <c r="HQ19" s="221"/>
      <c r="HR19" s="221"/>
      <c r="HS19" s="221"/>
      <c r="HT19" s="221"/>
      <c r="HU19" s="221"/>
      <c r="HV19" s="221"/>
      <c r="HW19" s="221"/>
      <c r="HX19" s="221"/>
      <c r="HY19" s="221"/>
      <c r="HZ19" s="221"/>
      <c r="IA19" s="221"/>
      <c r="IB19" s="221"/>
      <c r="IC19" s="257"/>
      <c r="ID19" s="317"/>
      <c r="IE19" s="328"/>
      <c r="IF19" s="221"/>
      <c r="IG19" s="221"/>
      <c r="IH19" s="221"/>
      <c r="II19" s="221"/>
      <c r="IJ19" s="221"/>
      <c r="IK19" s="221"/>
      <c r="IL19" s="221"/>
      <c r="IM19" s="221"/>
      <c r="IN19" s="221"/>
      <c r="IO19" s="221"/>
      <c r="IP19" s="221"/>
      <c r="IQ19" s="221"/>
      <c r="IR19" s="221"/>
      <c r="IS19" s="221"/>
      <c r="IT19" s="257"/>
      <c r="IU19" s="317"/>
      <c r="IV19" s="328"/>
      <c r="IW19" s="221"/>
      <c r="IX19" s="221"/>
      <c r="IY19" s="221"/>
      <c r="IZ19" s="221"/>
      <c r="JA19" s="221"/>
      <c r="JB19" s="221"/>
      <c r="JC19" s="221"/>
      <c r="JD19" s="221"/>
      <c r="JE19" s="221"/>
      <c r="JF19" s="221"/>
      <c r="JG19" s="221"/>
      <c r="JH19" s="221"/>
      <c r="JI19" s="221"/>
      <c r="JJ19" s="221"/>
      <c r="JK19" s="257"/>
      <c r="JL19" s="317"/>
      <c r="JM19" s="328"/>
      <c r="JN19" s="221"/>
      <c r="JO19" s="221"/>
      <c r="JP19" s="221"/>
      <c r="JQ19" s="221"/>
      <c r="JR19" s="221"/>
      <c r="JS19" s="221"/>
      <c r="JT19" s="221"/>
      <c r="JU19" s="221"/>
      <c r="JV19" s="221"/>
      <c r="JW19" s="221"/>
      <c r="JX19" s="221"/>
      <c r="JY19" s="221"/>
      <c r="JZ19" s="221"/>
      <c r="KA19" s="221"/>
      <c r="KB19" s="257"/>
      <c r="KC19" s="317"/>
      <c r="KD19" s="328"/>
      <c r="KE19" s="221"/>
      <c r="KF19" s="221"/>
      <c r="KG19" s="221"/>
      <c r="KH19" s="221"/>
      <c r="KI19" s="221"/>
      <c r="KJ19" s="221"/>
      <c r="KK19" s="221"/>
      <c r="KL19" s="221"/>
      <c r="KM19" s="221"/>
      <c r="KN19" s="221"/>
      <c r="KO19" s="221"/>
      <c r="KP19" s="221"/>
      <c r="KQ19" s="221"/>
      <c r="KR19" s="221"/>
      <c r="KS19" s="257"/>
      <c r="KT19" s="317"/>
      <c r="KU19" s="328"/>
      <c r="KV19" s="221"/>
      <c r="KW19" s="221"/>
      <c r="KX19" s="221"/>
      <c r="KY19" s="221"/>
      <c r="KZ19" s="221"/>
      <c r="LA19" s="221"/>
      <c r="LB19" s="221"/>
      <c r="LC19" s="221"/>
      <c r="LD19" s="221"/>
      <c r="LE19" s="221"/>
      <c r="LF19" s="221"/>
      <c r="LG19" s="221"/>
      <c r="LH19" s="221"/>
      <c r="LI19" s="221"/>
      <c r="LJ19" s="257"/>
      <c r="LK19" s="317"/>
      <c r="LL19" s="328"/>
      <c r="LM19" s="221"/>
      <c r="LN19" s="221"/>
      <c r="LO19" s="221"/>
      <c r="LP19" s="221"/>
      <c r="LQ19" s="221"/>
      <c r="LR19" s="221"/>
      <c r="LS19" s="221"/>
      <c r="LT19" s="221"/>
      <c r="LU19" s="221"/>
      <c r="LV19" s="221"/>
      <c r="LW19" s="221"/>
      <c r="LX19" s="221"/>
      <c r="LY19" s="221"/>
      <c r="LZ19" s="221"/>
      <c r="MA19" s="257"/>
      <c r="MB19" s="317"/>
      <c r="MC19" s="322" t="str">
        <f>HN5</f>
        <v>Your Material 14</v>
      </c>
      <c r="MD19" s="322" t="str">
        <f>HV7</f>
        <v>Carbon Fiber</v>
      </c>
      <c r="ME19" s="322" t="str">
        <f>HV9</f>
        <v>Unidirectional</v>
      </c>
      <c r="MF19" s="322" cm="1">
        <f t="array" aca="1" ref="MF19" ca="1">IF(
    ISNUMBER(SEARCH("core", MD19)),
    "",
    INDIRECT(ADDRESS(11, 9 + (ROW(A14)-1)*17))
)</f>
        <v>200</v>
      </c>
      <c r="MG19" s="335"/>
    </row>
    <row r="20" spans="1:345" s="124" customFormat="1" ht="12.75" x14ac:dyDescent="0.2">
      <c r="A20" s="328"/>
      <c r="B20" s="221"/>
      <c r="C20" s="221"/>
      <c r="D20" s="221"/>
      <c r="E20" s="221"/>
      <c r="F20" s="221"/>
      <c r="G20" s="221"/>
      <c r="H20" s="221"/>
      <c r="I20" s="221"/>
      <c r="J20" s="221"/>
      <c r="K20" s="221"/>
      <c r="L20" s="221"/>
      <c r="M20" s="221"/>
      <c r="N20" s="221"/>
      <c r="O20" s="221"/>
      <c r="P20" s="257"/>
      <c r="Q20" s="317"/>
      <c r="R20" s="328"/>
      <c r="S20" s="221"/>
      <c r="T20" s="221"/>
      <c r="U20" s="221"/>
      <c r="V20" s="221"/>
      <c r="W20" s="221"/>
      <c r="X20" s="221"/>
      <c r="Y20" s="221"/>
      <c r="Z20" s="221"/>
      <c r="AA20" s="221"/>
      <c r="AB20" s="221"/>
      <c r="AC20" s="221"/>
      <c r="AD20" s="221"/>
      <c r="AE20" s="221"/>
      <c r="AF20" s="221"/>
      <c r="AG20" s="257"/>
      <c r="AH20" s="317"/>
      <c r="AI20" s="328"/>
      <c r="AJ20" s="221"/>
      <c r="AK20" s="221"/>
      <c r="AL20" s="221"/>
      <c r="AM20" s="221"/>
      <c r="AN20" s="221"/>
      <c r="AO20" s="221"/>
      <c r="AP20" s="221"/>
      <c r="AQ20" s="221"/>
      <c r="AR20" s="221"/>
      <c r="AS20" s="221"/>
      <c r="AT20" s="221"/>
      <c r="AU20" s="221"/>
      <c r="AV20" s="221"/>
      <c r="AW20" s="221"/>
      <c r="AX20" s="257"/>
      <c r="AY20" s="317"/>
      <c r="AZ20" s="328"/>
      <c r="BA20" s="221"/>
      <c r="BB20" s="221"/>
      <c r="BC20" s="221"/>
      <c r="BD20" s="221"/>
      <c r="BE20" s="221"/>
      <c r="BF20" s="221"/>
      <c r="BG20" s="221"/>
      <c r="BH20" s="221"/>
      <c r="BI20" s="221"/>
      <c r="BJ20" s="221"/>
      <c r="BK20" s="221"/>
      <c r="BL20" s="221"/>
      <c r="BM20" s="221"/>
      <c r="BN20" s="221"/>
      <c r="BO20" s="257"/>
      <c r="BP20" s="317"/>
      <c r="BQ20" s="328"/>
      <c r="BR20" s="221"/>
      <c r="BS20" s="221"/>
      <c r="BT20" s="221"/>
      <c r="BU20" s="221"/>
      <c r="BV20" s="221"/>
      <c r="BW20" s="221"/>
      <c r="BX20" s="221"/>
      <c r="BY20" s="221"/>
      <c r="BZ20" s="221"/>
      <c r="CA20" s="221"/>
      <c r="CB20" s="221"/>
      <c r="CC20" s="221"/>
      <c r="CD20" s="221"/>
      <c r="CE20" s="221"/>
      <c r="CF20" s="257"/>
      <c r="CG20" s="317"/>
      <c r="CH20" s="328"/>
      <c r="CI20" s="221"/>
      <c r="CJ20" s="221"/>
      <c r="CK20" s="221"/>
      <c r="CL20" s="221"/>
      <c r="CM20" s="221"/>
      <c r="CN20" s="221"/>
      <c r="CO20" s="221"/>
      <c r="CP20" s="221"/>
      <c r="CQ20" s="221"/>
      <c r="CR20" s="221"/>
      <c r="CS20" s="221"/>
      <c r="CT20" s="221"/>
      <c r="CU20" s="221"/>
      <c r="CV20" s="221"/>
      <c r="CW20" s="257"/>
      <c r="CX20" s="317"/>
      <c r="CY20" s="328"/>
      <c r="CZ20" s="221"/>
      <c r="DA20" s="221"/>
      <c r="DB20" s="221"/>
      <c r="DC20" s="221"/>
      <c r="DD20" s="221"/>
      <c r="DE20" s="221"/>
      <c r="DF20" s="221"/>
      <c r="DG20" s="221"/>
      <c r="DH20" s="221"/>
      <c r="DI20" s="221"/>
      <c r="DJ20" s="221"/>
      <c r="DK20" s="221"/>
      <c r="DL20" s="221"/>
      <c r="DM20" s="221"/>
      <c r="DN20" s="257"/>
      <c r="DO20" s="317"/>
      <c r="DP20" s="328"/>
      <c r="DQ20" s="221"/>
      <c r="DR20" s="221"/>
      <c r="DS20" s="221"/>
      <c r="DT20" s="221"/>
      <c r="DU20" s="221"/>
      <c r="DV20" s="221"/>
      <c r="DW20" s="221"/>
      <c r="DX20" s="221"/>
      <c r="DY20" s="221"/>
      <c r="DZ20" s="221"/>
      <c r="EA20" s="221"/>
      <c r="EB20" s="221"/>
      <c r="EC20" s="221"/>
      <c r="ED20" s="221"/>
      <c r="EE20" s="257"/>
      <c r="EF20" s="317"/>
      <c r="EG20" s="328"/>
      <c r="EH20" s="221"/>
      <c r="EI20" s="221"/>
      <c r="EJ20" s="221"/>
      <c r="EK20" s="221"/>
      <c r="EL20" s="221"/>
      <c r="EM20" s="221"/>
      <c r="EN20" s="221"/>
      <c r="EO20" s="221"/>
      <c r="EP20" s="221"/>
      <c r="EQ20" s="221"/>
      <c r="ER20" s="221"/>
      <c r="ES20" s="221"/>
      <c r="ET20" s="221"/>
      <c r="EU20" s="221"/>
      <c r="EV20" s="257"/>
      <c r="EW20" s="317"/>
      <c r="EX20" s="328"/>
      <c r="EY20" s="221"/>
      <c r="EZ20" s="221"/>
      <c r="FA20" s="221"/>
      <c r="FB20" s="221"/>
      <c r="FC20" s="221"/>
      <c r="FD20" s="221"/>
      <c r="FE20" s="221"/>
      <c r="FF20" s="221"/>
      <c r="FG20" s="221"/>
      <c r="FH20" s="221"/>
      <c r="FI20" s="221"/>
      <c r="FJ20" s="221"/>
      <c r="FK20" s="221"/>
      <c r="FL20" s="221"/>
      <c r="FM20" s="257"/>
      <c r="FN20" s="317"/>
      <c r="FO20" s="328"/>
      <c r="FP20" s="221"/>
      <c r="FQ20" s="221"/>
      <c r="FR20" s="221"/>
      <c r="FS20" s="221"/>
      <c r="FT20" s="221"/>
      <c r="FU20" s="221"/>
      <c r="FV20" s="221"/>
      <c r="FW20" s="221"/>
      <c r="FX20" s="221"/>
      <c r="FY20" s="221"/>
      <c r="FZ20" s="221"/>
      <c r="GA20" s="221"/>
      <c r="GB20" s="221"/>
      <c r="GC20" s="221"/>
      <c r="GD20" s="257"/>
      <c r="GE20" s="317"/>
      <c r="GF20" s="328"/>
      <c r="GG20" s="221"/>
      <c r="GH20" s="221"/>
      <c r="GI20" s="221"/>
      <c r="GJ20" s="221"/>
      <c r="GK20" s="221"/>
      <c r="GL20" s="221"/>
      <c r="GM20" s="221"/>
      <c r="GN20" s="221"/>
      <c r="GO20" s="221"/>
      <c r="GP20" s="221"/>
      <c r="GQ20" s="221"/>
      <c r="GR20" s="221"/>
      <c r="GS20" s="221"/>
      <c r="GT20" s="221"/>
      <c r="GU20" s="257"/>
      <c r="GV20" s="317"/>
      <c r="GW20" s="328"/>
      <c r="GX20" s="221"/>
      <c r="GY20" s="221"/>
      <c r="GZ20" s="221"/>
      <c r="HA20" s="221"/>
      <c r="HB20" s="221"/>
      <c r="HC20" s="221"/>
      <c r="HD20" s="221"/>
      <c r="HE20" s="221"/>
      <c r="HF20" s="221"/>
      <c r="HG20" s="221"/>
      <c r="HH20" s="221"/>
      <c r="HI20" s="221"/>
      <c r="HJ20" s="221"/>
      <c r="HK20" s="221"/>
      <c r="HL20" s="257"/>
      <c r="HM20" s="317"/>
      <c r="HN20" s="328"/>
      <c r="HO20" s="221"/>
      <c r="HP20" s="221"/>
      <c r="HQ20" s="221"/>
      <c r="HR20" s="221"/>
      <c r="HS20" s="221"/>
      <c r="HT20" s="221"/>
      <c r="HU20" s="221"/>
      <c r="HV20" s="221"/>
      <c r="HW20" s="221"/>
      <c r="HX20" s="221"/>
      <c r="HY20" s="221"/>
      <c r="HZ20" s="221"/>
      <c r="IA20" s="221"/>
      <c r="IB20" s="221"/>
      <c r="IC20" s="257"/>
      <c r="ID20" s="317"/>
      <c r="IE20" s="328"/>
      <c r="IF20" s="221"/>
      <c r="IG20" s="221"/>
      <c r="IH20" s="221"/>
      <c r="II20" s="221"/>
      <c r="IJ20" s="221"/>
      <c r="IK20" s="221"/>
      <c r="IL20" s="221"/>
      <c r="IM20" s="221"/>
      <c r="IN20" s="221"/>
      <c r="IO20" s="221"/>
      <c r="IP20" s="221"/>
      <c r="IQ20" s="221"/>
      <c r="IR20" s="221"/>
      <c r="IS20" s="221"/>
      <c r="IT20" s="257"/>
      <c r="IU20" s="317"/>
      <c r="IV20" s="328"/>
      <c r="IW20" s="221"/>
      <c r="IX20" s="221"/>
      <c r="IY20" s="221"/>
      <c r="IZ20" s="221"/>
      <c r="JA20" s="221"/>
      <c r="JB20" s="221"/>
      <c r="JC20" s="221"/>
      <c r="JD20" s="221"/>
      <c r="JE20" s="221"/>
      <c r="JF20" s="221"/>
      <c r="JG20" s="221"/>
      <c r="JH20" s="221"/>
      <c r="JI20" s="221"/>
      <c r="JJ20" s="221"/>
      <c r="JK20" s="257"/>
      <c r="JL20" s="317"/>
      <c r="JM20" s="328"/>
      <c r="JN20" s="221"/>
      <c r="JO20" s="221"/>
      <c r="JP20" s="221"/>
      <c r="JQ20" s="221"/>
      <c r="JR20" s="221"/>
      <c r="JS20" s="221"/>
      <c r="JT20" s="221"/>
      <c r="JU20" s="221"/>
      <c r="JV20" s="221"/>
      <c r="JW20" s="221"/>
      <c r="JX20" s="221"/>
      <c r="JY20" s="221"/>
      <c r="JZ20" s="221"/>
      <c r="KA20" s="221"/>
      <c r="KB20" s="257"/>
      <c r="KC20" s="317"/>
      <c r="KD20" s="328"/>
      <c r="KE20" s="221"/>
      <c r="KF20" s="221"/>
      <c r="KG20" s="221"/>
      <c r="KH20" s="221"/>
      <c r="KI20" s="221"/>
      <c r="KJ20" s="221"/>
      <c r="KK20" s="221"/>
      <c r="KL20" s="221"/>
      <c r="KM20" s="221"/>
      <c r="KN20" s="221"/>
      <c r="KO20" s="221"/>
      <c r="KP20" s="221"/>
      <c r="KQ20" s="221"/>
      <c r="KR20" s="221"/>
      <c r="KS20" s="257"/>
      <c r="KT20" s="317"/>
      <c r="KU20" s="328"/>
      <c r="KV20" s="221"/>
      <c r="KW20" s="221"/>
      <c r="KX20" s="221"/>
      <c r="KY20" s="221"/>
      <c r="KZ20" s="221"/>
      <c r="LA20" s="221"/>
      <c r="LB20" s="221"/>
      <c r="LC20" s="221"/>
      <c r="LD20" s="221"/>
      <c r="LE20" s="221"/>
      <c r="LF20" s="221"/>
      <c r="LG20" s="221"/>
      <c r="LH20" s="221"/>
      <c r="LI20" s="221"/>
      <c r="LJ20" s="257"/>
      <c r="LK20" s="317"/>
      <c r="LL20" s="328"/>
      <c r="LM20" s="221"/>
      <c r="LN20" s="221"/>
      <c r="LO20" s="221"/>
      <c r="LP20" s="221"/>
      <c r="LQ20" s="221"/>
      <c r="LR20" s="221"/>
      <c r="LS20" s="221"/>
      <c r="LT20" s="221"/>
      <c r="LU20" s="221"/>
      <c r="LV20" s="221"/>
      <c r="LW20" s="221"/>
      <c r="LX20" s="221"/>
      <c r="LY20" s="221"/>
      <c r="LZ20" s="221"/>
      <c r="MA20" s="257"/>
      <c r="MB20" s="317"/>
      <c r="MC20" s="322" t="str">
        <f>IE5</f>
        <v>Your Material 15</v>
      </c>
      <c r="MD20" s="322" t="str">
        <f>IM7</f>
        <v>Carbon Fiber</v>
      </c>
      <c r="ME20" s="322" t="str">
        <f>IM9</f>
        <v>Unidirectional</v>
      </c>
      <c r="MF20" s="322" cm="1">
        <f t="array" aca="1" ref="MF20" ca="1">IF(
    ISNUMBER(SEARCH("core", MD20)),
    "",
    INDIRECT(ADDRESS(11, 9 + (ROW(A15)-1)*17))
)</f>
        <v>200</v>
      </c>
      <c r="MG20" s="335"/>
    </row>
    <row r="21" spans="1:345" s="124" customFormat="1" ht="12.75" x14ac:dyDescent="0.2">
      <c r="A21" s="328"/>
      <c r="B21" s="221"/>
      <c r="C21" s="221"/>
      <c r="D21" s="221"/>
      <c r="E21" s="221"/>
      <c r="F21" s="221"/>
      <c r="G21" s="221"/>
      <c r="H21" s="221"/>
      <c r="I21" s="221"/>
      <c r="J21" s="221"/>
      <c r="K21" s="221"/>
      <c r="L21" s="221"/>
      <c r="M21" s="221"/>
      <c r="N21" s="221"/>
      <c r="O21" s="221"/>
      <c r="P21" s="257"/>
      <c r="Q21" s="317"/>
      <c r="R21" s="328"/>
      <c r="S21" s="221"/>
      <c r="T21" s="221"/>
      <c r="U21" s="221"/>
      <c r="V21" s="221"/>
      <c r="W21" s="221"/>
      <c r="X21" s="221"/>
      <c r="Y21" s="221"/>
      <c r="Z21" s="221"/>
      <c r="AA21" s="221"/>
      <c r="AB21" s="221"/>
      <c r="AC21" s="221"/>
      <c r="AD21" s="221"/>
      <c r="AE21" s="221"/>
      <c r="AF21" s="221"/>
      <c r="AG21" s="257"/>
      <c r="AH21" s="317"/>
      <c r="AI21" s="328"/>
      <c r="AJ21" s="221"/>
      <c r="AK21" s="221"/>
      <c r="AL21" s="221"/>
      <c r="AM21" s="221"/>
      <c r="AN21" s="221"/>
      <c r="AO21" s="221"/>
      <c r="AP21" s="221"/>
      <c r="AQ21" s="221"/>
      <c r="AR21" s="221"/>
      <c r="AS21" s="221"/>
      <c r="AT21" s="221"/>
      <c r="AU21" s="221"/>
      <c r="AV21" s="221"/>
      <c r="AW21" s="221"/>
      <c r="AX21" s="257"/>
      <c r="AY21" s="317"/>
      <c r="AZ21" s="328"/>
      <c r="BA21" s="221"/>
      <c r="BB21" s="221"/>
      <c r="BC21" s="221"/>
      <c r="BD21" s="221"/>
      <c r="BE21" s="221"/>
      <c r="BF21" s="221"/>
      <c r="BG21" s="221"/>
      <c r="BH21" s="221"/>
      <c r="BI21" s="221"/>
      <c r="BJ21" s="221"/>
      <c r="BK21" s="221"/>
      <c r="BL21" s="221"/>
      <c r="BM21" s="221"/>
      <c r="BN21" s="221"/>
      <c r="BO21" s="257"/>
      <c r="BP21" s="317"/>
      <c r="BQ21" s="328"/>
      <c r="BR21" s="221"/>
      <c r="BS21" s="221"/>
      <c r="BT21" s="221"/>
      <c r="BU21" s="221"/>
      <c r="BV21" s="221"/>
      <c r="BW21" s="221"/>
      <c r="BX21" s="221"/>
      <c r="BY21" s="221"/>
      <c r="BZ21" s="221"/>
      <c r="CA21" s="221"/>
      <c r="CB21" s="221"/>
      <c r="CC21" s="221"/>
      <c r="CD21" s="221"/>
      <c r="CE21" s="221"/>
      <c r="CF21" s="257"/>
      <c r="CG21" s="317"/>
      <c r="CH21" s="328"/>
      <c r="CI21" s="221"/>
      <c r="CJ21" s="221"/>
      <c r="CK21" s="221"/>
      <c r="CL21" s="221"/>
      <c r="CM21" s="221"/>
      <c r="CN21" s="221"/>
      <c r="CO21" s="221"/>
      <c r="CP21" s="221"/>
      <c r="CQ21" s="221"/>
      <c r="CR21" s="221"/>
      <c r="CS21" s="221"/>
      <c r="CT21" s="221"/>
      <c r="CU21" s="221"/>
      <c r="CV21" s="221"/>
      <c r="CW21" s="257"/>
      <c r="CX21" s="317"/>
      <c r="CY21" s="328"/>
      <c r="CZ21" s="221"/>
      <c r="DA21" s="221"/>
      <c r="DB21" s="221"/>
      <c r="DC21" s="221"/>
      <c r="DD21" s="221"/>
      <c r="DE21" s="221"/>
      <c r="DF21" s="221"/>
      <c r="DG21" s="221"/>
      <c r="DH21" s="221"/>
      <c r="DI21" s="221"/>
      <c r="DJ21" s="221"/>
      <c r="DK21" s="221"/>
      <c r="DL21" s="221"/>
      <c r="DM21" s="221"/>
      <c r="DN21" s="257"/>
      <c r="DO21" s="317"/>
      <c r="DP21" s="328"/>
      <c r="DQ21" s="221"/>
      <c r="DR21" s="221"/>
      <c r="DS21" s="221"/>
      <c r="DT21" s="221"/>
      <c r="DU21" s="221"/>
      <c r="DV21" s="221"/>
      <c r="DW21" s="221"/>
      <c r="DX21" s="221"/>
      <c r="DY21" s="221"/>
      <c r="DZ21" s="221"/>
      <c r="EA21" s="221"/>
      <c r="EB21" s="221"/>
      <c r="EC21" s="221"/>
      <c r="ED21" s="221"/>
      <c r="EE21" s="257"/>
      <c r="EF21" s="317"/>
      <c r="EG21" s="328"/>
      <c r="EH21" s="221"/>
      <c r="EI21" s="221"/>
      <c r="EJ21" s="221"/>
      <c r="EK21" s="221"/>
      <c r="EL21" s="221"/>
      <c r="EM21" s="221"/>
      <c r="EN21" s="221"/>
      <c r="EO21" s="221"/>
      <c r="EP21" s="221"/>
      <c r="EQ21" s="221"/>
      <c r="ER21" s="221"/>
      <c r="ES21" s="221"/>
      <c r="ET21" s="221"/>
      <c r="EU21" s="221"/>
      <c r="EV21" s="257"/>
      <c r="EW21" s="317"/>
      <c r="EX21" s="328"/>
      <c r="EY21" s="221"/>
      <c r="EZ21" s="221"/>
      <c r="FA21" s="221"/>
      <c r="FB21" s="221"/>
      <c r="FC21" s="221"/>
      <c r="FD21" s="221"/>
      <c r="FE21" s="221"/>
      <c r="FF21" s="221"/>
      <c r="FG21" s="221"/>
      <c r="FH21" s="221"/>
      <c r="FI21" s="221"/>
      <c r="FJ21" s="221"/>
      <c r="FK21" s="221"/>
      <c r="FL21" s="221"/>
      <c r="FM21" s="257"/>
      <c r="FN21" s="317"/>
      <c r="FO21" s="328"/>
      <c r="FP21" s="221"/>
      <c r="FQ21" s="221"/>
      <c r="FR21" s="221"/>
      <c r="FS21" s="221"/>
      <c r="FT21" s="221"/>
      <c r="FU21" s="221"/>
      <c r="FV21" s="221"/>
      <c r="FW21" s="221"/>
      <c r="FX21" s="221"/>
      <c r="FY21" s="221"/>
      <c r="FZ21" s="221"/>
      <c r="GA21" s="221"/>
      <c r="GB21" s="221"/>
      <c r="GC21" s="221"/>
      <c r="GD21" s="257"/>
      <c r="GE21" s="317"/>
      <c r="GF21" s="328"/>
      <c r="GG21" s="221"/>
      <c r="GH21" s="221"/>
      <c r="GI21" s="221"/>
      <c r="GJ21" s="221"/>
      <c r="GK21" s="221"/>
      <c r="GL21" s="221"/>
      <c r="GM21" s="221"/>
      <c r="GN21" s="221"/>
      <c r="GO21" s="221"/>
      <c r="GP21" s="221"/>
      <c r="GQ21" s="221"/>
      <c r="GR21" s="221"/>
      <c r="GS21" s="221"/>
      <c r="GT21" s="221"/>
      <c r="GU21" s="257"/>
      <c r="GV21" s="317"/>
      <c r="GW21" s="328"/>
      <c r="GX21" s="221"/>
      <c r="GY21" s="221"/>
      <c r="GZ21" s="221"/>
      <c r="HA21" s="221"/>
      <c r="HB21" s="221"/>
      <c r="HC21" s="221"/>
      <c r="HD21" s="221"/>
      <c r="HE21" s="221"/>
      <c r="HF21" s="221"/>
      <c r="HG21" s="221"/>
      <c r="HH21" s="221"/>
      <c r="HI21" s="221"/>
      <c r="HJ21" s="221"/>
      <c r="HK21" s="221"/>
      <c r="HL21" s="257"/>
      <c r="HM21" s="317"/>
      <c r="HN21" s="328"/>
      <c r="HO21" s="221"/>
      <c r="HP21" s="221"/>
      <c r="HQ21" s="221"/>
      <c r="HR21" s="221"/>
      <c r="HS21" s="221"/>
      <c r="HT21" s="221"/>
      <c r="HU21" s="221"/>
      <c r="HV21" s="221"/>
      <c r="HW21" s="221"/>
      <c r="HX21" s="221"/>
      <c r="HY21" s="221"/>
      <c r="HZ21" s="221"/>
      <c r="IA21" s="221"/>
      <c r="IB21" s="221"/>
      <c r="IC21" s="257"/>
      <c r="ID21" s="317"/>
      <c r="IE21" s="328"/>
      <c r="IF21" s="221"/>
      <c r="IG21" s="221"/>
      <c r="IH21" s="221"/>
      <c r="II21" s="221"/>
      <c r="IJ21" s="221"/>
      <c r="IK21" s="221"/>
      <c r="IL21" s="221"/>
      <c r="IM21" s="221"/>
      <c r="IN21" s="221"/>
      <c r="IO21" s="221"/>
      <c r="IP21" s="221"/>
      <c r="IQ21" s="221"/>
      <c r="IR21" s="221"/>
      <c r="IS21" s="221"/>
      <c r="IT21" s="257"/>
      <c r="IU21" s="317"/>
      <c r="IV21" s="328"/>
      <c r="IW21" s="221"/>
      <c r="IX21" s="221"/>
      <c r="IY21" s="221"/>
      <c r="IZ21" s="221"/>
      <c r="JA21" s="221"/>
      <c r="JB21" s="221"/>
      <c r="JC21" s="221"/>
      <c r="JD21" s="221"/>
      <c r="JE21" s="221"/>
      <c r="JF21" s="221"/>
      <c r="JG21" s="221"/>
      <c r="JH21" s="221"/>
      <c r="JI21" s="221"/>
      <c r="JJ21" s="221"/>
      <c r="JK21" s="257"/>
      <c r="JL21" s="317"/>
      <c r="JM21" s="328"/>
      <c r="JN21" s="221"/>
      <c r="JO21" s="221"/>
      <c r="JP21" s="221"/>
      <c r="JQ21" s="221"/>
      <c r="JR21" s="221"/>
      <c r="JS21" s="221"/>
      <c r="JT21" s="221"/>
      <c r="JU21" s="221"/>
      <c r="JV21" s="221"/>
      <c r="JW21" s="221"/>
      <c r="JX21" s="221"/>
      <c r="JY21" s="221"/>
      <c r="JZ21" s="221"/>
      <c r="KA21" s="221"/>
      <c r="KB21" s="257"/>
      <c r="KC21" s="317"/>
      <c r="KD21" s="328"/>
      <c r="KE21" s="221"/>
      <c r="KF21" s="221"/>
      <c r="KG21" s="221"/>
      <c r="KH21" s="221"/>
      <c r="KI21" s="221"/>
      <c r="KJ21" s="221"/>
      <c r="KK21" s="221"/>
      <c r="KL21" s="221"/>
      <c r="KM21" s="221"/>
      <c r="KN21" s="221"/>
      <c r="KO21" s="221"/>
      <c r="KP21" s="221"/>
      <c r="KQ21" s="221"/>
      <c r="KR21" s="221"/>
      <c r="KS21" s="257"/>
      <c r="KT21" s="317"/>
      <c r="KU21" s="328"/>
      <c r="KV21" s="221"/>
      <c r="KW21" s="221"/>
      <c r="KX21" s="221"/>
      <c r="KY21" s="221"/>
      <c r="KZ21" s="221"/>
      <c r="LA21" s="221"/>
      <c r="LB21" s="221"/>
      <c r="LC21" s="221"/>
      <c r="LD21" s="221"/>
      <c r="LE21" s="221"/>
      <c r="LF21" s="221"/>
      <c r="LG21" s="221"/>
      <c r="LH21" s="221"/>
      <c r="LI21" s="221"/>
      <c r="LJ21" s="257"/>
      <c r="LK21" s="317"/>
      <c r="LL21" s="328"/>
      <c r="LM21" s="221"/>
      <c r="LN21" s="221"/>
      <c r="LO21" s="221"/>
      <c r="LP21" s="221"/>
      <c r="LQ21" s="221"/>
      <c r="LR21" s="221"/>
      <c r="LS21" s="221"/>
      <c r="LT21" s="221"/>
      <c r="LU21" s="221"/>
      <c r="LV21" s="221"/>
      <c r="LW21" s="221"/>
      <c r="LX21" s="221"/>
      <c r="LY21" s="221"/>
      <c r="LZ21" s="221"/>
      <c r="MA21" s="257"/>
      <c r="MB21" s="317"/>
      <c r="MC21" s="322" t="str">
        <f>IV5</f>
        <v>Your Material 16</v>
      </c>
      <c r="MD21" s="322" t="str">
        <f>JD7</f>
        <v>Carbon Fiber</v>
      </c>
      <c r="ME21" s="322" t="str">
        <f>JD9</f>
        <v>Unidirectional</v>
      </c>
      <c r="MF21" s="322" cm="1">
        <f t="array" aca="1" ref="MF21" ca="1">IF(
    ISNUMBER(SEARCH("core", MD21)),
    "",
    INDIRECT(ADDRESS(11, 9 + (ROW(A16)-1)*17))
)</f>
        <v>200</v>
      </c>
      <c r="MG21" s="335"/>
    </row>
    <row r="22" spans="1:345" s="124" customFormat="1" ht="12.75" x14ac:dyDescent="0.2">
      <c r="A22" s="328"/>
      <c r="B22" s="221"/>
      <c r="C22" s="221"/>
      <c r="D22" s="221"/>
      <c r="E22" s="221"/>
      <c r="F22" s="221"/>
      <c r="G22" s="221"/>
      <c r="H22" s="221"/>
      <c r="I22" s="221"/>
      <c r="J22" s="221"/>
      <c r="K22" s="221"/>
      <c r="L22" s="221"/>
      <c r="M22" s="221"/>
      <c r="N22" s="221"/>
      <c r="O22" s="221"/>
      <c r="P22" s="257"/>
      <c r="Q22" s="317"/>
      <c r="R22" s="328"/>
      <c r="S22" s="221"/>
      <c r="T22" s="221"/>
      <c r="U22" s="221"/>
      <c r="V22" s="221"/>
      <c r="W22" s="221"/>
      <c r="X22" s="221"/>
      <c r="Y22" s="221"/>
      <c r="Z22" s="221"/>
      <c r="AA22" s="221"/>
      <c r="AB22" s="221"/>
      <c r="AC22" s="221"/>
      <c r="AD22" s="221"/>
      <c r="AE22" s="221"/>
      <c r="AF22" s="221"/>
      <c r="AG22" s="257"/>
      <c r="AH22" s="317"/>
      <c r="AI22" s="328"/>
      <c r="AJ22" s="221"/>
      <c r="AK22" s="221"/>
      <c r="AL22" s="221"/>
      <c r="AM22" s="221"/>
      <c r="AN22" s="221"/>
      <c r="AO22" s="221"/>
      <c r="AP22" s="221"/>
      <c r="AQ22" s="221"/>
      <c r="AR22" s="221"/>
      <c r="AS22" s="221"/>
      <c r="AT22" s="221"/>
      <c r="AU22" s="221"/>
      <c r="AV22" s="221"/>
      <c r="AW22" s="221"/>
      <c r="AX22" s="257"/>
      <c r="AY22" s="317"/>
      <c r="AZ22" s="328"/>
      <c r="BA22" s="221"/>
      <c r="BB22" s="221"/>
      <c r="BC22" s="221"/>
      <c r="BD22" s="221"/>
      <c r="BE22" s="221"/>
      <c r="BF22" s="221"/>
      <c r="BG22" s="221"/>
      <c r="BH22" s="221"/>
      <c r="BI22" s="221"/>
      <c r="BJ22" s="221"/>
      <c r="BK22" s="221"/>
      <c r="BL22" s="221"/>
      <c r="BM22" s="221"/>
      <c r="BN22" s="221"/>
      <c r="BO22" s="257"/>
      <c r="BP22" s="317"/>
      <c r="BQ22" s="328"/>
      <c r="BR22" s="221"/>
      <c r="BS22" s="221"/>
      <c r="BT22" s="221"/>
      <c r="BU22" s="221"/>
      <c r="BV22" s="221"/>
      <c r="BW22" s="221"/>
      <c r="BX22" s="221"/>
      <c r="BY22" s="221"/>
      <c r="BZ22" s="221"/>
      <c r="CA22" s="221"/>
      <c r="CB22" s="221"/>
      <c r="CC22" s="221"/>
      <c r="CD22" s="221"/>
      <c r="CE22" s="221"/>
      <c r="CF22" s="257"/>
      <c r="CG22" s="317"/>
      <c r="CH22" s="328"/>
      <c r="CI22" s="221"/>
      <c r="CJ22" s="221"/>
      <c r="CK22" s="221"/>
      <c r="CL22" s="221"/>
      <c r="CM22" s="221"/>
      <c r="CN22" s="221"/>
      <c r="CO22" s="221"/>
      <c r="CP22" s="221"/>
      <c r="CQ22" s="221"/>
      <c r="CR22" s="221"/>
      <c r="CS22" s="221"/>
      <c r="CT22" s="221"/>
      <c r="CU22" s="221"/>
      <c r="CV22" s="221"/>
      <c r="CW22" s="257"/>
      <c r="CX22" s="317"/>
      <c r="CY22" s="328"/>
      <c r="CZ22" s="221"/>
      <c r="DA22" s="221"/>
      <c r="DB22" s="221"/>
      <c r="DC22" s="221"/>
      <c r="DD22" s="221"/>
      <c r="DE22" s="221"/>
      <c r="DF22" s="221"/>
      <c r="DG22" s="221"/>
      <c r="DH22" s="221"/>
      <c r="DI22" s="221"/>
      <c r="DJ22" s="221"/>
      <c r="DK22" s="221"/>
      <c r="DL22" s="221"/>
      <c r="DM22" s="221"/>
      <c r="DN22" s="257"/>
      <c r="DO22" s="317"/>
      <c r="DP22" s="328"/>
      <c r="DQ22" s="221"/>
      <c r="DR22" s="221"/>
      <c r="DS22" s="221"/>
      <c r="DT22" s="221"/>
      <c r="DU22" s="221"/>
      <c r="DV22" s="221"/>
      <c r="DW22" s="221"/>
      <c r="DX22" s="221"/>
      <c r="DY22" s="221"/>
      <c r="DZ22" s="221"/>
      <c r="EA22" s="221"/>
      <c r="EB22" s="221"/>
      <c r="EC22" s="221"/>
      <c r="ED22" s="221"/>
      <c r="EE22" s="257"/>
      <c r="EF22" s="317"/>
      <c r="EG22" s="328"/>
      <c r="EH22" s="221"/>
      <c r="EI22" s="221"/>
      <c r="EJ22" s="221"/>
      <c r="EK22" s="221"/>
      <c r="EL22" s="221"/>
      <c r="EM22" s="221"/>
      <c r="EN22" s="221"/>
      <c r="EO22" s="221"/>
      <c r="EP22" s="221"/>
      <c r="EQ22" s="221"/>
      <c r="ER22" s="221"/>
      <c r="ES22" s="221"/>
      <c r="ET22" s="221"/>
      <c r="EU22" s="221"/>
      <c r="EV22" s="257"/>
      <c r="EW22" s="317"/>
      <c r="EX22" s="328"/>
      <c r="EY22" s="221"/>
      <c r="EZ22" s="221"/>
      <c r="FA22" s="221"/>
      <c r="FB22" s="221"/>
      <c r="FC22" s="221"/>
      <c r="FD22" s="221"/>
      <c r="FE22" s="221"/>
      <c r="FF22" s="221"/>
      <c r="FG22" s="221"/>
      <c r="FH22" s="221"/>
      <c r="FI22" s="221"/>
      <c r="FJ22" s="221"/>
      <c r="FK22" s="221"/>
      <c r="FL22" s="221"/>
      <c r="FM22" s="257"/>
      <c r="FN22" s="317"/>
      <c r="FO22" s="328"/>
      <c r="FP22" s="221"/>
      <c r="FQ22" s="221"/>
      <c r="FR22" s="221"/>
      <c r="FS22" s="221"/>
      <c r="FT22" s="221"/>
      <c r="FU22" s="221"/>
      <c r="FV22" s="221"/>
      <c r="FW22" s="221"/>
      <c r="FX22" s="221"/>
      <c r="FY22" s="221"/>
      <c r="FZ22" s="221"/>
      <c r="GA22" s="221"/>
      <c r="GB22" s="221"/>
      <c r="GC22" s="221"/>
      <c r="GD22" s="257"/>
      <c r="GE22" s="317"/>
      <c r="GF22" s="328"/>
      <c r="GG22" s="221"/>
      <c r="GH22" s="221"/>
      <c r="GI22" s="221"/>
      <c r="GJ22" s="221"/>
      <c r="GK22" s="221"/>
      <c r="GL22" s="221"/>
      <c r="GM22" s="221"/>
      <c r="GN22" s="221"/>
      <c r="GO22" s="221"/>
      <c r="GP22" s="221"/>
      <c r="GQ22" s="221"/>
      <c r="GR22" s="221"/>
      <c r="GS22" s="221"/>
      <c r="GT22" s="221"/>
      <c r="GU22" s="257"/>
      <c r="GV22" s="317"/>
      <c r="GW22" s="328"/>
      <c r="GX22" s="221"/>
      <c r="GY22" s="221"/>
      <c r="GZ22" s="221"/>
      <c r="HA22" s="221"/>
      <c r="HB22" s="221"/>
      <c r="HC22" s="221"/>
      <c r="HD22" s="221"/>
      <c r="HE22" s="221"/>
      <c r="HF22" s="221"/>
      <c r="HG22" s="221"/>
      <c r="HH22" s="221"/>
      <c r="HI22" s="221"/>
      <c r="HJ22" s="221"/>
      <c r="HK22" s="221"/>
      <c r="HL22" s="257"/>
      <c r="HM22" s="317"/>
      <c r="HN22" s="328"/>
      <c r="HO22" s="221"/>
      <c r="HP22" s="221"/>
      <c r="HQ22" s="221"/>
      <c r="HR22" s="221"/>
      <c r="HS22" s="221"/>
      <c r="HT22" s="221"/>
      <c r="HU22" s="221"/>
      <c r="HV22" s="221"/>
      <c r="HW22" s="221"/>
      <c r="HX22" s="221"/>
      <c r="HY22" s="221"/>
      <c r="HZ22" s="221"/>
      <c r="IA22" s="221"/>
      <c r="IB22" s="221"/>
      <c r="IC22" s="257"/>
      <c r="ID22" s="317"/>
      <c r="IE22" s="328"/>
      <c r="IF22" s="221"/>
      <c r="IG22" s="221"/>
      <c r="IH22" s="221"/>
      <c r="II22" s="221"/>
      <c r="IJ22" s="221"/>
      <c r="IK22" s="221"/>
      <c r="IL22" s="221"/>
      <c r="IM22" s="221"/>
      <c r="IN22" s="221"/>
      <c r="IO22" s="221"/>
      <c r="IP22" s="221"/>
      <c r="IQ22" s="221"/>
      <c r="IR22" s="221"/>
      <c r="IS22" s="221"/>
      <c r="IT22" s="257"/>
      <c r="IU22" s="317"/>
      <c r="IV22" s="328"/>
      <c r="IW22" s="221"/>
      <c r="IX22" s="221"/>
      <c r="IY22" s="221"/>
      <c r="IZ22" s="221"/>
      <c r="JA22" s="221"/>
      <c r="JB22" s="221"/>
      <c r="JC22" s="221"/>
      <c r="JD22" s="221"/>
      <c r="JE22" s="221"/>
      <c r="JF22" s="221"/>
      <c r="JG22" s="221"/>
      <c r="JH22" s="221"/>
      <c r="JI22" s="221"/>
      <c r="JJ22" s="221"/>
      <c r="JK22" s="257"/>
      <c r="JL22" s="317"/>
      <c r="JM22" s="328"/>
      <c r="JN22" s="221"/>
      <c r="JO22" s="221"/>
      <c r="JP22" s="221"/>
      <c r="JQ22" s="221"/>
      <c r="JR22" s="221"/>
      <c r="JS22" s="221"/>
      <c r="JT22" s="221"/>
      <c r="JU22" s="221"/>
      <c r="JV22" s="221"/>
      <c r="JW22" s="221"/>
      <c r="JX22" s="221"/>
      <c r="JY22" s="221"/>
      <c r="JZ22" s="221"/>
      <c r="KA22" s="221"/>
      <c r="KB22" s="257"/>
      <c r="KC22" s="317"/>
      <c r="KD22" s="328"/>
      <c r="KE22" s="221"/>
      <c r="KF22" s="221"/>
      <c r="KG22" s="221"/>
      <c r="KH22" s="221"/>
      <c r="KI22" s="221"/>
      <c r="KJ22" s="221"/>
      <c r="KK22" s="221"/>
      <c r="KL22" s="221"/>
      <c r="KM22" s="221"/>
      <c r="KN22" s="221"/>
      <c r="KO22" s="221"/>
      <c r="KP22" s="221"/>
      <c r="KQ22" s="221"/>
      <c r="KR22" s="221"/>
      <c r="KS22" s="257"/>
      <c r="KT22" s="317"/>
      <c r="KU22" s="328"/>
      <c r="KV22" s="221"/>
      <c r="KW22" s="221"/>
      <c r="KX22" s="221"/>
      <c r="KY22" s="221"/>
      <c r="KZ22" s="221"/>
      <c r="LA22" s="221"/>
      <c r="LB22" s="221"/>
      <c r="LC22" s="221"/>
      <c r="LD22" s="221"/>
      <c r="LE22" s="221"/>
      <c r="LF22" s="221"/>
      <c r="LG22" s="221"/>
      <c r="LH22" s="221"/>
      <c r="LI22" s="221"/>
      <c r="LJ22" s="257"/>
      <c r="LK22" s="317"/>
      <c r="LL22" s="328"/>
      <c r="LM22" s="221"/>
      <c r="LN22" s="221"/>
      <c r="LO22" s="221"/>
      <c r="LP22" s="221"/>
      <c r="LQ22" s="221"/>
      <c r="LR22" s="221"/>
      <c r="LS22" s="221"/>
      <c r="LT22" s="221"/>
      <c r="LU22" s="221"/>
      <c r="LV22" s="221"/>
      <c r="LW22" s="221"/>
      <c r="LX22" s="221"/>
      <c r="LY22" s="221"/>
      <c r="LZ22" s="221"/>
      <c r="MA22" s="257"/>
      <c r="MB22" s="317"/>
      <c r="MC22" s="322" t="str">
        <f>JM5</f>
        <v>Your Material 17</v>
      </c>
      <c r="MD22" s="322" t="str">
        <f>JU7</f>
        <v>Carbon Fiber</v>
      </c>
      <c r="ME22" s="322" t="str">
        <f>JU9</f>
        <v>Unidirectional</v>
      </c>
      <c r="MF22" s="322" cm="1">
        <f t="array" aca="1" ref="MF22" ca="1">IF(
    ISNUMBER(SEARCH("core", MD22)),
    "",
    INDIRECT(ADDRESS(11, 9 + (ROW(A17)-1)*17))
)</f>
        <v>200</v>
      </c>
      <c r="MG22" s="335"/>
    </row>
    <row r="23" spans="1:345" s="124" customFormat="1" ht="12.75" x14ac:dyDescent="0.2">
      <c r="A23" s="328"/>
      <c r="B23" s="221"/>
      <c r="C23" s="221"/>
      <c r="D23" s="221"/>
      <c r="E23" s="221"/>
      <c r="F23" s="221"/>
      <c r="G23" s="221"/>
      <c r="H23" s="221"/>
      <c r="I23" s="221"/>
      <c r="J23" s="221"/>
      <c r="K23" s="221"/>
      <c r="L23" s="221"/>
      <c r="M23" s="221"/>
      <c r="N23" s="221"/>
      <c r="O23" s="221"/>
      <c r="P23" s="257"/>
      <c r="Q23" s="317"/>
      <c r="R23" s="328"/>
      <c r="S23" s="221"/>
      <c r="T23" s="221"/>
      <c r="U23" s="221"/>
      <c r="V23" s="221"/>
      <c r="W23" s="221"/>
      <c r="X23" s="221"/>
      <c r="Y23" s="221"/>
      <c r="Z23" s="221"/>
      <c r="AA23" s="221"/>
      <c r="AB23" s="221"/>
      <c r="AC23" s="221"/>
      <c r="AD23" s="221"/>
      <c r="AE23" s="221"/>
      <c r="AF23" s="221"/>
      <c r="AG23" s="257"/>
      <c r="AH23" s="317"/>
      <c r="AI23" s="328"/>
      <c r="AJ23" s="221"/>
      <c r="AK23" s="221"/>
      <c r="AL23" s="221"/>
      <c r="AM23" s="221"/>
      <c r="AN23" s="221"/>
      <c r="AO23" s="221"/>
      <c r="AP23" s="221"/>
      <c r="AQ23" s="221"/>
      <c r="AR23" s="221"/>
      <c r="AS23" s="221"/>
      <c r="AT23" s="221"/>
      <c r="AU23" s="221"/>
      <c r="AV23" s="221"/>
      <c r="AW23" s="221"/>
      <c r="AX23" s="257"/>
      <c r="AY23" s="317"/>
      <c r="AZ23" s="328"/>
      <c r="BA23" s="221"/>
      <c r="BB23" s="221"/>
      <c r="BC23" s="221"/>
      <c r="BD23" s="221"/>
      <c r="BE23" s="221"/>
      <c r="BF23" s="221"/>
      <c r="BG23" s="221"/>
      <c r="BH23" s="221"/>
      <c r="BI23" s="221"/>
      <c r="BJ23" s="221"/>
      <c r="BK23" s="221"/>
      <c r="BL23" s="221"/>
      <c r="BM23" s="221"/>
      <c r="BN23" s="221"/>
      <c r="BO23" s="257"/>
      <c r="BP23" s="317"/>
      <c r="BQ23" s="328"/>
      <c r="BR23" s="221"/>
      <c r="BS23" s="221"/>
      <c r="BT23" s="221"/>
      <c r="BU23" s="221"/>
      <c r="BV23" s="221"/>
      <c r="BW23" s="221"/>
      <c r="BX23" s="221"/>
      <c r="BY23" s="221"/>
      <c r="BZ23" s="221"/>
      <c r="CA23" s="221"/>
      <c r="CB23" s="221"/>
      <c r="CC23" s="221"/>
      <c r="CD23" s="221"/>
      <c r="CE23" s="221"/>
      <c r="CF23" s="257"/>
      <c r="CG23" s="317"/>
      <c r="CH23" s="328"/>
      <c r="CI23" s="221"/>
      <c r="CJ23" s="221"/>
      <c r="CK23" s="221"/>
      <c r="CL23" s="221"/>
      <c r="CM23" s="221"/>
      <c r="CN23" s="221"/>
      <c r="CO23" s="221"/>
      <c r="CP23" s="221"/>
      <c r="CQ23" s="221"/>
      <c r="CR23" s="221"/>
      <c r="CS23" s="221"/>
      <c r="CT23" s="221"/>
      <c r="CU23" s="221"/>
      <c r="CV23" s="221"/>
      <c r="CW23" s="257"/>
      <c r="CX23" s="317"/>
      <c r="CY23" s="328"/>
      <c r="CZ23" s="221"/>
      <c r="DA23" s="221"/>
      <c r="DB23" s="221"/>
      <c r="DC23" s="221"/>
      <c r="DD23" s="221"/>
      <c r="DE23" s="221"/>
      <c r="DF23" s="221"/>
      <c r="DG23" s="221"/>
      <c r="DH23" s="221"/>
      <c r="DI23" s="221"/>
      <c r="DJ23" s="221"/>
      <c r="DK23" s="221"/>
      <c r="DL23" s="221"/>
      <c r="DM23" s="221"/>
      <c r="DN23" s="257"/>
      <c r="DO23" s="317"/>
      <c r="DP23" s="328"/>
      <c r="DQ23" s="221"/>
      <c r="DR23" s="221"/>
      <c r="DS23" s="221"/>
      <c r="DT23" s="221"/>
      <c r="DU23" s="221"/>
      <c r="DV23" s="221"/>
      <c r="DW23" s="221"/>
      <c r="DX23" s="221"/>
      <c r="DY23" s="221"/>
      <c r="DZ23" s="221"/>
      <c r="EA23" s="221"/>
      <c r="EB23" s="221"/>
      <c r="EC23" s="221"/>
      <c r="ED23" s="221"/>
      <c r="EE23" s="257"/>
      <c r="EF23" s="317"/>
      <c r="EG23" s="328"/>
      <c r="EH23" s="221"/>
      <c r="EI23" s="221"/>
      <c r="EJ23" s="221"/>
      <c r="EK23" s="221"/>
      <c r="EL23" s="221"/>
      <c r="EM23" s="221"/>
      <c r="EN23" s="221"/>
      <c r="EO23" s="221"/>
      <c r="EP23" s="221"/>
      <c r="EQ23" s="221"/>
      <c r="ER23" s="221"/>
      <c r="ES23" s="221"/>
      <c r="ET23" s="221"/>
      <c r="EU23" s="221"/>
      <c r="EV23" s="257"/>
      <c r="EW23" s="317"/>
      <c r="EX23" s="328"/>
      <c r="EY23" s="221"/>
      <c r="EZ23" s="221"/>
      <c r="FA23" s="221"/>
      <c r="FB23" s="221"/>
      <c r="FC23" s="221"/>
      <c r="FD23" s="221"/>
      <c r="FE23" s="221"/>
      <c r="FF23" s="221"/>
      <c r="FG23" s="221"/>
      <c r="FH23" s="221"/>
      <c r="FI23" s="221"/>
      <c r="FJ23" s="221"/>
      <c r="FK23" s="221"/>
      <c r="FL23" s="221"/>
      <c r="FM23" s="257"/>
      <c r="FN23" s="317"/>
      <c r="FO23" s="328"/>
      <c r="FP23" s="221"/>
      <c r="FQ23" s="221"/>
      <c r="FR23" s="221"/>
      <c r="FS23" s="221"/>
      <c r="FT23" s="221"/>
      <c r="FU23" s="221"/>
      <c r="FV23" s="221"/>
      <c r="FW23" s="221"/>
      <c r="FX23" s="221"/>
      <c r="FY23" s="221"/>
      <c r="FZ23" s="221"/>
      <c r="GA23" s="221"/>
      <c r="GB23" s="221"/>
      <c r="GC23" s="221"/>
      <c r="GD23" s="257"/>
      <c r="GE23" s="317"/>
      <c r="GF23" s="328"/>
      <c r="GG23" s="221"/>
      <c r="GH23" s="221"/>
      <c r="GI23" s="221"/>
      <c r="GJ23" s="221"/>
      <c r="GK23" s="221"/>
      <c r="GL23" s="221"/>
      <c r="GM23" s="221"/>
      <c r="GN23" s="221"/>
      <c r="GO23" s="221"/>
      <c r="GP23" s="221"/>
      <c r="GQ23" s="221"/>
      <c r="GR23" s="221"/>
      <c r="GS23" s="221"/>
      <c r="GT23" s="221"/>
      <c r="GU23" s="257"/>
      <c r="GV23" s="317"/>
      <c r="GW23" s="328"/>
      <c r="GX23" s="221"/>
      <c r="GY23" s="221"/>
      <c r="GZ23" s="221"/>
      <c r="HA23" s="221"/>
      <c r="HB23" s="221"/>
      <c r="HC23" s="221"/>
      <c r="HD23" s="221"/>
      <c r="HE23" s="221"/>
      <c r="HF23" s="221"/>
      <c r="HG23" s="221"/>
      <c r="HH23" s="221"/>
      <c r="HI23" s="221"/>
      <c r="HJ23" s="221"/>
      <c r="HK23" s="221"/>
      <c r="HL23" s="257"/>
      <c r="HM23" s="317"/>
      <c r="HN23" s="328"/>
      <c r="HO23" s="221"/>
      <c r="HP23" s="221"/>
      <c r="HQ23" s="221"/>
      <c r="HR23" s="221"/>
      <c r="HS23" s="221"/>
      <c r="HT23" s="221"/>
      <c r="HU23" s="221"/>
      <c r="HV23" s="221"/>
      <c r="HW23" s="221"/>
      <c r="HX23" s="221"/>
      <c r="HY23" s="221"/>
      <c r="HZ23" s="221"/>
      <c r="IA23" s="221"/>
      <c r="IB23" s="221"/>
      <c r="IC23" s="257"/>
      <c r="ID23" s="317"/>
      <c r="IE23" s="328"/>
      <c r="IF23" s="221"/>
      <c r="IG23" s="221"/>
      <c r="IH23" s="221"/>
      <c r="II23" s="221"/>
      <c r="IJ23" s="221"/>
      <c r="IK23" s="221"/>
      <c r="IL23" s="221"/>
      <c r="IM23" s="221"/>
      <c r="IN23" s="221"/>
      <c r="IO23" s="221"/>
      <c r="IP23" s="221"/>
      <c r="IQ23" s="221"/>
      <c r="IR23" s="221"/>
      <c r="IS23" s="221"/>
      <c r="IT23" s="257"/>
      <c r="IU23" s="317"/>
      <c r="IV23" s="328"/>
      <c r="IW23" s="221"/>
      <c r="IX23" s="221"/>
      <c r="IY23" s="221"/>
      <c r="IZ23" s="221"/>
      <c r="JA23" s="221"/>
      <c r="JB23" s="221"/>
      <c r="JC23" s="221"/>
      <c r="JD23" s="221"/>
      <c r="JE23" s="221"/>
      <c r="JF23" s="221"/>
      <c r="JG23" s="221"/>
      <c r="JH23" s="221"/>
      <c r="JI23" s="221"/>
      <c r="JJ23" s="221"/>
      <c r="JK23" s="257"/>
      <c r="JL23" s="317"/>
      <c r="JM23" s="328"/>
      <c r="JN23" s="221"/>
      <c r="JO23" s="221"/>
      <c r="JP23" s="221"/>
      <c r="JQ23" s="221"/>
      <c r="JR23" s="221"/>
      <c r="JS23" s="221"/>
      <c r="JT23" s="221"/>
      <c r="JU23" s="221"/>
      <c r="JV23" s="221"/>
      <c r="JW23" s="221"/>
      <c r="JX23" s="221"/>
      <c r="JY23" s="221"/>
      <c r="JZ23" s="221"/>
      <c r="KA23" s="221"/>
      <c r="KB23" s="257"/>
      <c r="KC23" s="317"/>
      <c r="KD23" s="328"/>
      <c r="KE23" s="221"/>
      <c r="KF23" s="221"/>
      <c r="KG23" s="221"/>
      <c r="KH23" s="221"/>
      <c r="KI23" s="221"/>
      <c r="KJ23" s="221"/>
      <c r="KK23" s="221"/>
      <c r="KL23" s="221"/>
      <c r="KM23" s="221"/>
      <c r="KN23" s="221"/>
      <c r="KO23" s="221"/>
      <c r="KP23" s="221"/>
      <c r="KQ23" s="221"/>
      <c r="KR23" s="221"/>
      <c r="KS23" s="257"/>
      <c r="KT23" s="317"/>
      <c r="KU23" s="328"/>
      <c r="KV23" s="221"/>
      <c r="KW23" s="221"/>
      <c r="KX23" s="221"/>
      <c r="KY23" s="221"/>
      <c r="KZ23" s="221"/>
      <c r="LA23" s="221"/>
      <c r="LB23" s="221"/>
      <c r="LC23" s="221"/>
      <c r="LD23" s="221"/>
      <c r="LE23" s="221"/>
      <c r="LF23" s="221"/>
      <c r="LG23" s="221"/>
      <c r="LH23" s="221"/>
      <c r="LI23" s="221"/>
      <c r="LJ23" s="257"/>
      <c r="LK23" s="317"/>
      <c r="LL23" s="328"/>
      <c r="LM23" s="221"/>
      <c r="LN23" s="221"/>
      <c r="LO23" s="221"/>
      <c r="LP23" s="221"/>
      <c r="LQ23" s="221"/>
      <c r="LR23" s="221"/>
      <c r="LS23" s="221"/>
      <c r="LT23" s="221"/>
      <c r="LU23" s="221"/>
      <c r="LV23" s="221"/>
      <c r="LW23" s="221"/>
      <c r="LX23" s="221"/>
      <c r="LY23" s="221"/>
      <c r="LZ23" s="221"/>
      <c r="MA23" s="257"/>
      <c r="MB23" s="317"/>
      <c r="MC23" s="322" t="str">
        <f>KD5</f>
        <v>Your Material 18</v>
      </c>
      <c r="MD23" s="322" t="str">
        <f>KL7</f>
        <v>Carbon Fiber</v>
      </c>
      <c r="ME23" s="322" t="str">
        <f>KL9</f>
        <v>Unidirectional</v>
      </c>
      <c r="MF23" s="322" cm="1">
        <f t="array" aca="1" ref="MF23" ca="1">IF(
    ISNUMBER(SEARCH("core", MD23)),
    "",
    INDIRECT(ADDRESS(11, 9 + (ROW(A18)-1)*17))
)</f>
        <v>200</v>
      </c>
      <c r="MG23" s="335"/>
    </row>
    <row r="24" spans="1:345" customFormat="1" ht="12.75" x14ac:dyDescent="0.2">
      <c r="A24" s="329"/>
      <c r="B24" s="330"/>
      <c r="C24" s="330"/>
      <c r="D24" s="330"/>
      <c r="E24" s="330"/>
      <c r="F24" s="330"/>
      <c r="G24" s="330"/>
      <c r="H24" s="330"/>
      <c r="I24" s="330"/>
      <c r="J24" s="330"/>
      <c r="K24" s="330"/>
      <c r="L24" s="330"/>
      <c r="M24" s="330"/>
      <c r="N24" s="330"/>
      <c r="O24" s="330"/>
      <c r="P24" s="331"/>
      <c r="Q24" s="324"/>
      <c r="R24" s="329"/>
      <c r="S24" s="330"/>
      <c r="T24" s="330"/>
      <c r="U24" s="330"/>
      <c r="V24" s="330"/>
      <c r="W24" s="330"/>
      <c r="X24" s="330"/>
      <c r="Y24" s="221"/>
      <c r="Z24" s="330"/>
      <c r="AA24" s="330"/>
      <c r="AB24" s="330"/>
      <c r="AC24" s="330"/>
      <c r="AD24" s="330"/>
      <c r="AE24" s="330"/>
      <c r="AF24" s="330"/>
      <c r="AG24" s="331"/>
      <c r="AH24" s="324"/>
      <c r="AI24" s="329"/>
      <c r="AJ24" s="330"/>
      <c r="AK24" s="330"/>
      <c r="AL24" s="330"/>
      <c r="AM24" s="330"/>
      <c r="AN24" s="330"/>
      <c r="AO24" s="330"/>
      <c r="AP24" s="330"/>
      <c r="AQ24" s="330"/>
      <c r="AR24" s="330"/>
      <c r="AS24" s="330"/>
      <c r="AT24" s="330"/>
      <c r="AU24" s="330"/>
      <c r="AV24" s="330"/>
      <c r="AW24" s="330"/>
      <c r="AX24" s="331"/>
      <c r="AY24" s="324"/>
      <c r="AZ24" s="329"/>
      <c r="BA24" s="330"/>
      <c r="BB24" s="330"/>
      <c r="BC24" s="330"/>
      <c r="BD24" s="330"/>
      <c r="BE24" s="330"/>
      <c r="BF24" s="330"/>
      <c r="BG24" s="330"/>
      <c r="BH24" s="330"/>
      <c r="BI24" s="330"/>
      <c r="BJ24" s="330"/>
      <c r="BK24" s="330"/>
      <c r="BL24" s="330"/>
      <c r="BM24" s="330"/>
      <c r="BN24" s="330"/>
      <c r="BO24" s="331"/>
      <c r="BP24" s="324"/>
      <c r="BQ24" s="329"/>
      <c r="BR24" s="330"/>
      <c r="BS24" s="330"/>
      <c r="BT24" s="330"/>
      <c r="BU24" s="330"/>
      <c r="BV24" s="330"/>
      <c r="BW24" s="330"/>
      <c r="BX24" s="330"/>
      <c r="BY24" s="330"/>
      <c r="BZ24" s="330"/>
      <c r="CA24" s="330"/>
      <c r="CB24" s="330"/>
      <c r="CC24" s="330"/>
      <c r="CD24" s="330"/>
      <c r="CE24" s="330"/>
      <c r="CF24" s="331"/>
      <c r="CG24" s="324"/>
      <c r="CH24" s="329"/>
      <c r="CI24" s="330"/>
      <c r="CJ24" s="330"/>
      <c r="CK24" s="330"/>
      <c r="CL24" s="330"/>
      <c r="CM24" s="330"/>
      <c r="CN24" s="330"/>
      <c r="CO24" s="330"/>
      <c r="CP24" s="330"/>
      <c r="CQ24" s="330"/>
      <c r="CR24" s="330"/>
      <c r="CS24" s="330"/>
      <c r="CT24" s="330"/>
      <c r="CU24" s="330"/>
      <c r="CV24" s="330"/>
      <c r="CW24" s="331"/>
      <c r="CX24" s="324"/>
      <c r="CY24" s="329"/>
      <c r="CZ24" s="330"/>
      <c r="DA24" s="330"/>
      <c r="DB24" s="330"/>
      <c r="DC24" s="330"/>
      <c r="DD24" s="330"/>
      <c r="DE24" s="330"/>
      <c r="DF24" s="330"/>
      <c r="DG24" s="330"/>
      <c r="DH24" s="330"/>
      <c r="DI24" s="330"/>
      <c r="DJ24" s="330"/>
      <c r="DK24" s="330"/>
      <c r="DL24" s="330"/>
      <c r="DM24" s="330"/>
      <c r="DN24" s="331"/>
      <c r="DO24" s="324"/>
      <c r="DP24" s="329"/>
      <c r="DQ24" s="330"/>
      <c r="DR24" s="330"/>
      <c r="DS24" s="330"/>
      <c r="DT24" s="330"/>
      <c r="DU24" s="330"/>
      <c r="DV24" s="330"/>
      <c r="DW24" s="330"/>
      <c r="DX24" s="330"/>
      <c r="DY24" s="330"/>
      <c r="DZ24" s="330"/>
      <c r="EA24" s="330"/>
      <c r="EB24" s="330"/>
      <c r="EC24" s="330"/>
      <c r="ED24" s="330"/>
      <c r="EE24" s="331"/>
      <c r="EF24" s="324"/>
      <c r="EG24" s="329"/>
      <c r="EH24" s="330"/>
      <c r="EI24" s="330"/>
      <c r="EJ24" s="330"/>
      <c r="EK24" s="330"/>
      <c r="EL24" s="330"/>
      <c r="EM24" s="330"/>
      <c r="EN24" s="330"/>
      <c r="EO24" s="330"/>
      <c r="EP24" s="330"/>
      <c r="EQ24" s="330"/>
      <c r="ER24" s="330"/>
      <c r="ES24" s="330"/>
      <c r="ET24" s="330"/>
      <c r="EU24" s="330"/>
      <c r="EV24" s="331"/>
      <c r="EW24" s="324"/>
      <c r="EX24" s="329"/>
      <c r="EY24" s="330"/>
      <c r="EZ24" s="330"/>
      <c r="FA24" s="330"/>
      <c r="FB24" s="330"/>
      <c r="FC24" s="330"/>
      <c r="FD24" s="330"/>
      <c r="FE24" s="330"/>
      <c r="FF24" s="330"/>
      <c r="FG24" s="330"/>
      <c r="FH24" s="330"/>
      <c r="FI24" s="330"/>
      <c r="FJ24" s="330"/>
      <c r="FK24" s="330"/>
      <c r="FL24" s="330"/>
      <c r="FM24" s="331"/>
      <c r="FN24" s="324"/>
      <c r="FO24" s="329"/>
      <c r="FP24" s="330"/>
      <c r="FQ24" s="330"/>
      <c r="FR24" s="330"/>
      <c r="FS24" s="330"/>
      <c r="FT24" s="330"/>
      <c r="FU24" s="330"/>
      <c r="FV24" s="330"/>
      <c r="FW24" s="330"/>
      <c r="FX24" s="330"/>
      <c r="FY24" s="330"/>
      <c r="FZ24" s="330"/>
      <c r="GA24" s="330"/>
      <c r="GB24" s="330"/>
      <c r="GC24" s="330"/>
      <c r="GD24" s="331"/>
      <c r="GE24" s="324"/>
      <c r="GF24" s="329"/>
      <c r="GG24" s="330"/>
      <c r="GH24" s="330"/>
      <c r="GI24" s="330"/>
      <c r="GJ24" s="330"/>
      <c r="GK24" s="330"/>
      <c r="GL24" s="330"/>
      <c r="GM24" s="330"/>
      <c r="GN24" s="330"/>
      <c r="GO24" s="330"/>
      <c r="GP24" s="330"/>
      <c r="GQ24" s="330"/>
      <c r="GR24" s="330"/>
      <c r="GS24" s="330"/>
      <c r="GT24" s="330"/>
      <c r="GU24" s="331"/>
      <c r="GV24" s="324"/>
      <c r="GW24" s="329"/>
      <c r="GX24" s="330"/>
      <c r="GY24" s="330"/>
      <c r="GZ24" s="330"/>
      <c r="HA24" s="330"/>
      <c r="HB24" s="330"/>
      <c r="HC24" s="330"/>
      <c r="HD24" s="330"/>
      <c r="HE24" s="330"/>
      <c r="HF24" s="330"/>
      <c r="HG24" s="330"/>
      <c r="HH24" s="330"/>
      <c r="HI24" s="330"/>
      <c r="HJ24" s="330"/>
      <c r="HK24" s="330"/>
      <c r="HL24" s="331"/>
      <c r="HM24" s="324"/>
      <c r="HN24" s="329"/>
      <c r="HO24" s="330"/>
      <c r="HP24" s="330"/>
      <c r="HQ24" s="330"/>
      <c r="HR24" s="330"/>
      <c r="HS24" s="330"/>
      <c r="HT24" s="330"/>
      <c r="HU24" s="330"/>
      <c r="HV24" s="330"/>
      <c r="HW24" s="330"/>
      <c r="HX24" s="330"/>
      <c r="HY24" s="330"/>
      <c r="HZ24" s="330"/>
      <c r="IA24" s="330"/>
      <c r="IB24" s="330"/>
      <c r="IC24" s="331"/>
      <c r="ID24" s="324"/>
      <c r="IE24" s="329"/>
      <c r="IF24" s="330"/>
      <c r="IG24" s="330"/>
      <c r="IH24" s="330"/>
      <c r="II24" s="330"/>
      <c r="IJ24" s="330"/>
      <c r="IK24" s="330"/>
      <c r="IL24" s="330"/>
      <c r="IM24" s="330"/>
      <c r="IN24" s="330"/>
      <c r="IO24" s="330"/>
      <c r="IP24" s="330"/>
      <c r="IQ24" s="330"/>
      <c r="IR24" s="330"/>
      <c r="IS24" s="330"/>
      <c r="IT24" s="331"/>
      <c r="IU24" s="324"/>
      <c r="IV24" s="329"/>
      <c r="IW24" s="330"/>
      <c r="IX24" s="330"/>
      <c r="IY24" s="330"/>
      <c r="IZ24" s="330"/>
      <c r="JA24" s="330"/>
      <c r="JB24" s="330"/>
      <c r="JC24" s="330"/>
      <c r="JD24" s="330"/>
      <c r="JE24" s="330"/>
      <c r="JF24" s="330"/>
      <c r="JG24" s="330"/>
      <c r="JH24" s="330"/>
      <c r="JI24" s="330"/>
      <c r="JJ24" s="330"/>
      <c r="JK24" s="331"/>
      <c r="JL24" s="324"/>
      <c r="JM24" s="329"/>
      <c r="JN24" s="330"/>
      <c r="JO24" s="330"/>
      <c r="JP24" s="330"/>
      <c r="JQ24" s="330"/>
      <c r="JR24" s="330"/>
      <c r="JS24" s="330"/>
      <c r="JT24" s="330"/>
      <c r="JU24" s="330"/>
      <c r="JV24" s="330"/>
      <c r="JW24" s="330"/>
      <c r="JX24" s="330"/>
      <c r="JY24" s="330"/>
      <c r="JZ24" s="330"/>
      <c r="KA24" s="330"/>
      <c r="KB24" s="331"/>
      <c r="KC24" s="324"/>
      <c r="KD24" s="329"/>
      <c r="KE24" s="330"/>
      <c r="KF24" s="330"/>
      <c r="KG24" s="330"/>
      <c r="KH24" s="330"/>
      <c r="KI24" s="330"/>
      <c r="KJ24" s="330"/>
      <c r="KK24" s="330"/>
      <c r="KL24" s="330"/>
      <c r="KM24" s="330"/>
      <c r="KN24" s="330"/>
      <c r="KO24" s="330"/>
      <c r="KP24" s="330"/>
      <c r="KQ24" s="330"/>
      <c r="KR24" s="330"/>
      <c r="KS24" s="331"/>
      <c r="KT24" s="324"/>
      <c r="KU24" s="329"/>
      <c r="KV24" s="330"/>
      <c r="KW24" s="330"/>
      <c r="KX24" s="330"/>
      <c r="KY24" s="330"/>
      <c r="KZ24" s="330"/>
      <c r="LA24" s="330"/>
      <c r="LB24" s="330"/>
      <c r="LC24" s="330"/>
      <c r="LD24" s="330"/>
      <c r="LE24" s="330"/>
      <c r="LF24" s="330"/>
      <c r="LG24" s="330"/>
      <c r="LH24" s="330"/>
      <c r="LI24" s="330"/>
      <c r="LJ24" s="331"/>
      <c r="LK24" s="324"/>
      <c r="LL24" s="329"/>
      <c r="LM24" s="330"/>
      <c r="LN24" s="330"/>
      <c r="LO24" s="330"/>
      <c r="LP24" s="330"/>
      <c r="LQ24" s="330"/>
      <c r="LR24" s="330"/>
      <c r="LS24" s="330"/>
      <c r="LT24" s="330"/>
      <c r="LU24" s="330"/>
      <c r="LV24" s="330"/>
      <c r="LW24" s="330"/>
      <c r="LX24" s="330"/>
      <c r="LY24" s="330"/>
      <c r="LZ24" s="330"/>
      <c r="MA24" s="331"/>
      <c r="MB24" s="324"/>
      <c r="MC24" s="322" t="str">
        <f>KU5</f>
        <v>Your Material 19</v>
      </c>
      <c r="MD24" s="322" t="str">
        <f>LC7</f>
        <v>Carbon Fiber</v>
      </c>
      <c r="ME24" s="322" t="str">
        <f>LC9</f>
        <v>Unidirectional</v>
      </c>
      <c r="MF24" s="322" cm="1">
        <f t="array" aca="1" ref="MF24" ca="1">IF(
    ISNUMBER(SEARCH("core", MD24)),
    "",
    INDIRECT(ADDRESS(11, 9 + (ROW(A19)-1)*17))
)</f>
        <v>200</v>
      </c>
      <c r="MG24" s="228"/>
    </row>
    <row r="25" spans="1:345" customFormat="1" ht="12.75" x14ac:dyDescent="0.2">
      <c r="A25" s="329"/>
      <c r="B25" s="330"/>
      <c r="C25" s="330"/>
      <c r="D25" s="330"/>
      <c r="E25" s="330"/>
      <c r="F25" s="330"/>
      <c r="G25" s="330"/>
      <c r="H25" s="330"/>
      <c r="I25" s="330"/>
      <c r="J25" s="330"/>
      <c r="K25" s="330"/>
      <c r="L25" s="330"/>
      <c r="M25" s="330"/>
      <c r="N25" s="330"/>
      <c r="O25" s="330"/>
      <c r="P25" s="331"/>
      <c r="Q25" s="324"/>
      <c r="R25" s="329"/>
      <c r="S25" s="330"/>
      <c r="T25" s="330"/>
      <c r="U25" s="330"/>
      <c r="V25" s="330"/>
      <c r="W25" s="330"/>
      <c r="X25" s="330"/>
      <c r="Y25" s="330"/>
      <c r="Z25" s="330"/>
      <c r="AA25" s="330"/>
      <c r="AB25" s="330"/>
      <c r="AC25" s="330"/>
      <c r="AD25" s="330"/>
      <c r="AE25" s="330"/>
      <c r="AF25" s="330"/>
      <c r="AG25" s="331"/>
      <c r="AH25" s="324"/>
      <c r="AI25" s="329"/>
      <c r="AJ25" s="330"/>
      <c r="AK25" s="330"/>
      <c r="AL25" s="330"/>
      <c r="AM25" s="330"/>
      <c r="AN25" s="330"/>
      <c r="AO25" s="330"/>
      <c r="AP25" s="330"/>
      <c r="AQ25" s="330"/>
      <c r="AR25" s="330"/>
      <c r="AS25" s="330"/>
      <c r="AT25" s="330"/>
      <c r="AU25" s="330"/>
      <c r="AV25" s="330"/>
      <c r="AW25" s="330"/>
      <c r="AX25" s="331"/>
      <c r="AY25" s="324"/>
      <c r="AZ25" s="329"/>
      <c r="BA25" s="330"/>
      <c r="BB25" s="330"/>
      <c r="BC25" s="330"/>
      <c r="BD25" s="330"/>
      <c r="BE25" s="330"/>
      <c r="BF25" s="330"/>
      <c r="BG25" s="330"/>
      <c r="BH25" s="330"/>
      <c r="BI25" s="330"/>
      <c r="BJ25" s="330"/>
      <c r="BK25" s="330"/>
      <c r="BL25" s="330"/>
      <c r="BM25" s="330"/>
      <c r="BN25" s="330"/>
      <c r="BO25" s="331"/>
      <c r="BP25" s="324"/>
      <c r="BQ25" s="329"/>
      <c r="BR25" s="330"/>
      <c r="BS25" s="330"/>
      <c r="BT25" s="330"/>
      <c r="BU25" s="330"/>
      <c r="BV25" s="330"/>
      <c r="BW25" s="330"/>
      <c r="BX25" s="330"/>
      <c r="BY25" s="330"/>
      <c r="BZ25" s="330"/>
      <c r="CA25" s="330"/>
      <c r="CB25" s="330"/>
      <c r="CC25" s="330"/>
      <c r="CD25" s="330"/>
      <c r="CE25" s="330"/>
      <c r="CF25" s="331"/>
      <c r="CG25" s="324"/>
      <c r="CH25" s="329"/>
      <c r="CI25" s="330"/>
      <c r="CJ25" s="330"/>
      <c r="CK25" s="330"/>
      <c r="CL25" s="330"/>
      <c r="CM25" s="330"/>
      <c r="CN25" s="330"/>
      <c r="CO25" s="330"/>
      <c r="CP25" s="330"/>
      <c r="CQ25" s="330"/>
      <c r="CR25" s="330"/>
      <c r="CS25" s="330"/>
      <c r="CT25" s="330"/>
      <c r="CU25" s="330"/>
      <c r="CV25" s="330"/>
      <c r="CW25" s="331"/>
      <c r="CX25" s="324"/>
      <c r="CY25" s="329"/>
      <c r="CZ25" s="330"/>
      <c r="DA25" s="330"/>
      <c r="DB25" s="330"/>
      <c r="DC25" s="330"/>
      <c r="DD25" s="330"/>
      <c r="DE25" s="330"/>
      <c r="DF25" s="330"/>
      <c r="DG25" s="330"/>
      <c r="DH25" s="330"/>
      <c r="DI25" s="330"/>
      <c r="DJ25" s="330"/>
      <c r="DK25" s="330"/>
      <c r="DL25" s="330"/>
      <c r="DM25" s="330"/>
      <c r="DN25" s="331"/>
      <c r="DO25" s="324"/>
      <c r="DP25" s="329"/>
      <c r="DQ25" s="330"/>
      <c r="DR25" s="330"/>
      <c r="DS25" s="330"/>
      <c r="DT25" s="330"/>
      <c r="DU25" s="330"/>
      <c r="DV25" s="330"/>
      <c r="DW25" s="330"/>
      <c r="DX25" s="330"/>
      <c r="DY25" s="330"/>
      <c r="DZ25" s="330"/>
      <c r="EA25" s="330"/>
      <c r="EB25" s="330"/>
      <c r="EC25" s="330"/>
      <c r="ED25" s="330"/>
      <c r="EE25" s="331"/>
      <c r="EF25" s="324"/>
      <c r="EG25" s="329"/>
      <c r="EH25" s="330"/>
      <c r="EI25" s="330"/>
      <c r="EJ25" s="330"/>
      <c r="EK25" s="330"/>
      <c r="EL25" s="330"/>
      <c r="EM25" s="330"/>
      <c r="EN25" s="330"/>
      <c r="EO25" s="330"/>
      <c r="EP25" s="330"/>
      <c r="EQ25" s="330"/>
      <c r="ER25" s="330"/>
      <c r="ES25" s="330"/>
      <c r="ET25" s="330"/>
      <c r="EU25" s="330"/>
      <c r="EV25" s="331"/>
      <c r="EW25" s="324"/>
      <c r="EX25" s="329"/>
      <c r="EY25" s="330"/>
      <c r="EZ25" s="330"/>
      <c r="FA25" s="330"/>
      <c r="FB25" s="330"/>
      <c r="FC25" s="330"/>
      <c r="FD25" s="330"/>
      <c r="FE25" s="330"/>
      <c r="FF25" s="330"/>
      <c r="FG25" s="330"/>
      <c r="FH25" s="330"/>
      <c r="FI25" s="330"/>
      <c r="FJ25" s="330"/>
      <c r="FK25" s="330"/>
      <c r="FL25" s="330"/>
      <c r="FM25" s="331"/>
      <c r="FN25" s="324"/>
      <c r="FO25" s="329"/>
      <c r="FP25" s="330"/>
      <c r="FQ25" s="330"/>
      <c r="FR25" s="330"/>
      <c r="FS25" s="330"/>
      <c r="FT25" s="330"/>
      <c r="FU25" s="330"/>
      <c r="FV25" s="330"/>
      <c r="FW25" s="330"/>
      <c r="FX25" s="330"/>
      <c r="FY25" s="330"/>
      <c r="FZ25" s="330"/>
      <c r="GA25" s="330"/>
      <c r="GB25" s="330"/>
      <c r="GC25" s="330"/>
      <c r="GD25" s="331"/>
      <c r="GE25" s="324"/>
      <c r="GF25" s="329"/>
      <c r="GG25" s="330"/>
      <c r="GH25" s="330"/>
      <c r="GI25" s="330"/>
      <c r="GJ25" s="330"/>
      <c r="GK25" s="330"/>
      <c r="GL25" s="330"/>
      <c r="GM25" s="330"/>
      <c r="GN25" s="330"/>
      <c r="GO25" s="330"/>
      <c r="GP25" s="330"/>
      <c r="GQ25" s="330"/>
      <c r="GR25" s="330"/>
      <c r="GS25" s="330"/>
      <c r="GT25" s="330"/>
      <c r="GU25" s="331"/>
      <c r="GV25" s="324"/>
      <c r="GW25" s="329"/>
      <c r="GX25" s="330"/>
      <c r="GY25" s="330"/>
      <c r="GZ25" s="330"/>
      <c r="HA25" s="330"/>
      <c r="HB25" s="330"/>
      <c r="HC25" s="330"/>
      <c r="HD25" s="330"/>
      <c r="HE25" s="330"/>
      <c r="HF25" s="330"/>
      <c r="HG25" s="330"/>
      <c r="HH25" s="330"/>
      <c r="HI25" s="330"/>
      <c r="HJ25" s="330"/>
      <c r="HK25" s="330"/>
      <c r="HL25" s="331"/>
      <c r="HM25" s="324"/>
      <c r="HN25" s="329"/>
      <c r="HO25" s="330"/>
      <c r="HP25" s="330"/>
      <c r="HQ25" s="330"/>
      <c r="HR25" s="330"/>
      <c r="HS25" s="330"/>
      <c r="HT25" s="330"/>
      <c r="HU25" s="330"/>
      <c r="HV25" s="330"/>
      <c r="HW25" s="330"/>
      <c r="HX25" s="330"/>
      <c r="HY25" s="330"/>
      <c r="HZ25" s="330"/>
      <c r="IA25" s="330"/>
      <c r="IB25" s="330"/>
      <c r="IC25" s="331"/>
      <c r="ID25" s="324"/>
      <c r="IE25" s="329"/>
      <c r="IF25" s="330"/>
      <c r="IG25" s="330"/>
      <c r="IH25" s="330"/>
      <c r="II25" s="330"/>
      <c r="IJ25" s="330"/>
      <c r="IK25" s="330"/>
      <c r="IL25" s="330"/>
      <c r="IM25" s="330"/>
      <c r="IN25" s="330"/>
      <c r="IO25" s="330"/>
      <c r="IP25" s="330"/>
      <c r="IQ25" s="330"/>
      <c r="IR25" s="330"/>
      <c r="IS25" s="330"/>
      <c r="IT25" s="331"/>
      <c r="IU25" s="324"/>
      <c r="IV25" s="329"/>
      <c r="IW25" s="330"/>
      <c r="IX25" s="330"/>
      <c r="IY25" s="330"/>
      <c r="IZ25" s="330"/>
      <c r="JA25" s="330"/>
      <c r="JB25" s="330"/>
      <c r="JC25" s="330"/>
      <c r="JD25" s="330"/>
      <c r="JE25" s="330"/>
      <c r="JF25" s="330"/>
      <c r="JG25" s="330"/>
      <c r="JH25" s="330"/>
      <c r="JI25" s="330"/>
      <c r="JJ25" s="330"/>
      <c r="JK25" s="331"/>
      <c r="JL25" s="324"/>
      <c r="JM25" s="329"/>
      <c r="JN25" s="330"/>
      <c r="JO25" s="330"/>
      <c r="JP25" s="330"/>
      <c r="JQ25" s="330"/>
      <c r="JR25" s="330"/>
      <c r="JS25" s="330"/>
      <c r="JT25" s="330"/>
      <c r="JU25" s="330"/>
      <c r="JV25" s="330"/>
      <c r="JW25" s="330"/>
      <c r="JX25" s="330"/>
      <c r="JY25" s="330"/>
      <c r="JZ25" s="330"/>
      <c r="KA25" s="330"/>
      <c r="KB25" s="331"/>
      <c r="KC25" s="324"/>
      <c r="KD25" s="329"/>
      <c r="KE25" s="330"/>
      <c r="KF25" s="330"/>
      <c r="KG25" s="330"/>
      <c r="KH25" s="330"/>
      <c r="KI25" s="330"/>
      <c r="KJ25" s="330"/>
      <c r="KK25" s="330"/>
      <c r="KL25" s="330"/>
      <c r="KM25" s="330"/>
      <c r="KN25" s="330"/>
      <c r="KO25" s="330"/>
      <c r="KP25" s="330"/>
      <c r="KQ25" s="330"/>
      <c r="KR25" s="330"/>
      <c r="KS25" s="331"/>
      <c r="KT25" s="324"/>
      <c r="KU25" s="329"/>
      <c r="KV25" s="330"/>
      <c r="KW25" s="330"/>
      <c r="KX25" s="330"/>
      <c r="KY25" s="330"/>
      <c r="KZ25" s="330"/>
      <c r="LA25" s="330"/>
      <c r="LB25" s="330"/>
      <c r="LC25" s="330"/>
      <c r="LD25" s="330"/>
      <c r="LE25" s="330"/>
      <c r="LF25" s="330"/>
      <c r="LG25" s="330"/>
      <c r="LH25" s="330"/>
      <c r="LI25" s="330"/>
      <c r="LJ25" s="331"/>
      <c r="LK25" s="324"/>
      <c r="LL25" s="329"/>
      <c r="LM25" s="330"/>
      <c r="LN25" s="330"/>
      <c r="LO25" s="330"/>
      <c r="LP25" s="330"/>
      <c r="LQ25" s="330"/>
      <c r="LR25" s="330"/>
      <c r="LS25" s="330"/>
      <c r="LT25" s="330"/>
      <c r="LU25" s="330"/>
      <c r="LV25" s="330"/>
      <c r="LW25" s="330"/>
      <c r="LX25" s="330"/>
      <c r="LY25" s="330"/>
      <c r="LZ25" s="330"/>
      <c r="MA25" s="331"/>
      <c r="MB25" s="324"/>
      <c r="MC25" s="322" t="str">
        <f>LL5</f>
        <v>Your Material 20</v>
      </c>
      <c r="MD25" s="322" t="str">
        <f>LT7</f>
        <v>Carbon Fiber</v>
      </c>
      <c r="ME25" s="322" t="str">
        <f>LT9</f>
        <v>Unidirectional</v>
      </c>
      <c r="MF25" s="322" cm="1">
        <f t="array" aca="1" ref="MF25" ca="1">IF(
    ISNUMBER(SEARCH("core", MD25)),
    "",
    INDIRECT(ADDRESS(11, 9 + (ROW(A20)-1)*17))
)</f>
        <v>200</v>
      </c>
      <c r="MG25" s="228"/>
    </row>
    <row r="26" spans="1:345" customFormat="1" ht="12.75" x14ac:dyDescent="0.2">
      <c r="A26" s="329"/>
      <c r="B26" s="330"/>
      <c r="C26" s="330"/>
      <c r="D26" s="330"/>
      <c r="E26" s="330"/>
      <c r="F26" s="330"/>
      <c r="G26" s="330"/>
      <c r="H26" s="330"/>
      <c r="I26" s="330"/>
      <c r="J26" s="330"/>
      <c r="K26" s="330"/>
      <c r="L26" s="330"/>
      <c r="M26" s="330"/>
      <c r="N26" s="330"/>
      <c r="O26" s="330"/>
      <c r="P26" s="331"/>
      <c r="Q26" s="324"/>
      <c r="R26" s="329"/>
      <c r="S26" s="330"/>
      <c r="T26" s="330"/>
      <c r="U26" s="330"/>
      <c r="V26" s="330"/>
      <c r="W26" s="330"/>
      <c r="X26" s="330"/>
      <c r="Y26" s="330"/>
      <c r="Z26" s="330"/>
      <c r="AA26" s="330"/>
      <c r="AB26" s="330"/>
      <c r="AC26" s="330"/>
      <c r="AD26" s="330"/>
      <c r="AE26" s="330"/>
      <c r="AF26" s="330"/>
      <c r="AG26" s="331"/>
      <c r="AH26" s="324"/>
      <c r="AI26" s="329"/>
      <c r="AJ26" s="330"/>
      <c r="AK26" s="330"/>
      <c r="AL26" s="330"/>
      <c r="AM26" s="330"/>
      <c r="AN26" s="330"/>
      <c r="AO26" s="330"/>
      <c r="AP26" s="330"/>
      <c r="AQ26" s="330"/>
      <c r="AR26" s="330"/>
      <c r="AS26" s="330"/>
      <c r="AT26" s="330"/>
      <c r="AU26" s="330"/>
      <c r="AV26" s="330"/>
      <c r="AW26" s="330"/>
      <c r="AX26" s="331"/>
      <c r="AY26" s="324"/>
      <c r="AZ26" s="329"/>
      <c r="BA26" s="330"/>
      <c r="BB26" s="330"/>
      <c r="BC26" s="330"/>
      <c r="BD26" s="330"/>
      <c r="BE26" s="330"/>
      <c r="BF26" s="330"/>
      <c r="BG26" s="330"/>
      <c r="BH26" s="330"/>
      <c r="BI26" s="330"/>
      <c r="BJ26" s="330"/>
      <c r="BK26" s="330"/>
      <c r="BL26" s="330"/>
      <c r="BM26" s="330"/>
      <c r="BN26" s="330"/>
      <c r="BO26" s="331"/>
      <c r="BP26" s="324"/>
      <c r="BQ26" s="329"/>
      <c r="BR26" s="330"/>
      <c r="BS26" s="330"/>
      <c r="BT26" s="330"/>
      <c r="BU26" s="330"/>
      <c r="BV26" s="330"/>
      <c r="BW26" s="330"/>
      <c r="BX26" s="330"/>
      <c r="BY26" s="330"/>
      <c r="BZ26" s="330"/>
      <c r="CA26" s="330"/>
      <c r="CB26" s="330"/>
      <c r="CC26" s="330"/>
      <c r="CD26" s="330"/>
      <c r="CE26" s="330"/>
      <c r="CF26" s="331"/>
      <c r="CG26" s="324"/>
      <c r="CH26" s="329"/>
      <c r="CI26" s="330"/>
      <c r="CJ26" s="330"/>
      <c r="CK26" s="330"/>
      <c r="CL26" s="330"/>
      <c r="CM26" s="330"/>
      <c r="CN26" s="330"/>
      <c r="CO26" s="330"/>
      <c r="CP26" s="330"/>
      <c r="CQ26" s="330"/>
      <c r="CR26" s="330"/>
      <c r="CS26" s="330"/>
      <c r="CT26" s="330"/>
      <c r="CU26" s="330"/>
      <c r="CV26" s="330"/>
      <c r="CW26" s="331"/>
      <c r="CX26" s="324"/>
      <c r="CY26" s="329"/>
      <c r="CZ26" s="330"/>
      <c r="DA26" s="330"/>
      <c r="DB26" s="330"/>
      <c r="DC26" s="330"/>
      <c r="DD26" s="330"/>
      <c r="DE26" s="330"/>
      <c r="DF26" s="330"/>
      <c r="DG26" s="330"/>
      <c r="DH26" s="330"/>
      <c r="DI26" s="330"/>
      <c r="DJ26" s="330"/>
      <c r="DK26" s="330"/>
      <c r="DL26" s="330"/>
      <c r="DM26" s="330"/>
      <c r="DN26" s="331"/>
      <c r="DO26" s="324"/>
      <c r="DP26" s="329"/>
      <c r="DQ26" s="330"/>
      <c r="DR26" s="330"/>
      <c r="DS26" s="330"/>
      <c r="DT26" s="330"/>
      <c r="DU26" s="330"/>
      <c r="DV26" s="330"/>
      <c r="DW26" s="330"/>
      <c r="DX26" s="330"/>
      <c r="DY26" s="330"/>
      <c r="DZ26" s="330"/>
      <c r="EA26" s="330"/>
      <c r="EB26" s="330"/>
      <c r="EC26" s="330"/>
      <c r="ED26" s="330"/>
      <c r="EE26" s="331"/>
      <c r="EF26" s="324"/>
      <c r="EG26" s="329"/>
      <c r="EH26" s="330"/>
      <c r="EI26" s="330"/>
      <c r="EJ26" s="330"/>
      <c r="EK26" s="330"/>
      <c r="EL26" s="330"/>
      <c r="EM26" s="330"/>
      <c r="EN26" s="330"/>
      <c r="EO26" s="330"/>
      <c r="EP26" s="330"/>
      <c r="EQ26" s="330"/>
      <c r="ER26" s="330"/>
      <c r="ES26" s="330"/>
      <c r="ET26" s="330"/>
      <c r="EU26" s="330"/>
      <c r="EV26" s="331"/>
      <c r="EW26" s="324"/>
      <c r="EX26" s="329"/>
      <c r="EY26" s="330"/>
      <c r="EZ26" s="330"/>
      <c r="FA26" s="330"/>
      <c r="FB26" s="330"/>
      <c r="FC26" s="330"/>
      <c r="FD26" s="330"/>
      <c r="FE26" s="330"/>
      <c r="FF26" s="330"/>
      <c r="FG26" s="330"/>
      <c r="FH26" s="330"/>
      <c r="FI26" s="330"/>
      <c r="FJ26" s="330"/>
      <c r="FK26" s="330"/>
      <c r="FL26" s="330"/>
      <c r="FM26" s="331"/>
      <c r="FN26" s="324"/>
      <c r="FO26" s="329"/>
      <c r="FP26" s="330"/>
      <c r="FQ26" s="330"/>
      <c r="FR26" s="330"/>
      <c r="FS26" s="330"/>
      <c r="FT26" s="330"/>
      <c r="FU26" s="330"/>
      <c r="FV26" s="330"/>
      <c r="FW26" s="330"/>
      <c r="FX26" s="330"/>
      <c r="FY26" s="330"/>
      <c r="FZ26" s="330"/>
      <c r="GA26" s="330"/>
      <c r="GB26" s="330"/>
      <c r="GC26" s="330"/>
      <c r="GD26" s="331"/>
      <c r="GE26" s="324"/>
      <c r="GF26" s="329"/>
      <c r="GG26" s="330"/>
      <c r="GH26" s="330"/>
      <c r="GI26" s="330"/>
      <c r="GJ26" s="330"/>
      <c r="GK26" s="330"/>
      <c r="GL26" s="330"/>
      <c r="GM26" s="330"/>
      <c r="GN26" s="330"/>
      <c r="GO26" s="330"/>
      <c r="GP26" s="330"/>
      <c r="GQ26" s="330"/>
      <c r="GR26" s="330"/>
      <c r="GS26" s="330"/>
      <c r="GT26" s="330"/>
      <c r="GU26" s="331"/>
      <c r="GV26" s="324"/>
      <c r="GW26" s="329"/>
      <c r="GX26" s="330"/>
      <c r="GY26" s="330"/>
      <c r="GZ26" s="330"/>
      <c r="HA26" s="330"/>
      <c r="HB26" s="330"/>
      <c r="HC26" s="330"/>
      <c r="HD26" s="330"/>
      <c r="HE26" s="330"/>
      <c r="HF26" s="330"/>
      <c r="HG26" s="330"/>
      <c r="HH26" s="330"/>
      <c r="HI26" s="330"/>
      <c r="HJ26" s="330"/>
      <c r="HK26" s="330"/>
      <c r="HL26" s="331"/>
      <c r="HM26" s="324"/>
      <c r="HN26" s="329"/>
      <c r="HO26" s="330"/>
      <c r="HP26" s="330"/>
      <c r="HQ26" s="330"/>
      <c r="HR26" s="330"/>
      <c r="HS26" s="330"/>
      <c r="HT26" s="330"/>
      <c r="HU26" s="330"/>
      <c r="HV26" s="330"/>
      <c r="HW26" s="330"/>
      <c r="HX26" s="330"/>
      <c r="HY26" s="330"/>
      <c r="HZ26" s="330"/>
      <c r="IA26" s="330"/>
      <c r="IB26" s="330"/>
      <c r="IC26" s="331"/>
      <c r="ID26" s="324"/>
      <c r="IE26" s="329"/>
      <c r="IF26" s="330"/>
      <c r="IG26" s="330"/>
      <c r="IH26" s="330"/>
      <c r="II26" s="330"/>
      <c r="IJ26" s="330"/>
      <c r="IK26" s="330"/>
      <c r="IL26" s="330"/>
      <c r="IM26" s="330"/>
      <c r="IN26" s="330"/>
      <c r="IO26" s="330"/>
      <c r="IP26" s="330"/>
      <c r="IQ26" s="330"/>
      <c r="IR26" s="330"/>
      <c r="IS26" s="330"/>
      <c r="IT26" s="331"/>
      <c r="IU26" s="324"/>
      <c r="IV26" s="329"/>
      <c r="IW26" s="330"/>
      <c r="IX26" s="330"/>
      <c r="IY26" s="330"/>
      <c r="IZ26" s="330"/>
      <c r="JA26" s="330"/>
      <c r="JB26" s="330"/>
      <c r="JC26" s="330"/>
      <c r="JD26" s="330"/>
      <c r="JE26" s="330"/>
      <c r="JF26" s="330"/>
      <c r="JG26" s="330"/>
      <c r="JH26" s="330"/>
      <c r="JI26" s="330"/>
      <c r="JJ26" s="330"/>
      <c r="JK26" s="331"/>
      <c r="JL26" s="324"/>
      <c r="JM26" s="329"/>
      <c r="JN26" s="330"/>
      <c r="JO26" s="330"/>
      <c r="JP26" s="330"/>
      <c r="JQ26" s="330"/>
      <c r="JR26" s="330"/>
      <c r="JS26" s="330"/>
      <c r="JT26" s="330"/>
      <c r="JU26" s="330"/>
      <c r="JV26" s="330"/>
      <c r="JW26" s="330"/>
      <c r="JX26" s="330"/>
      <c r="JY26" s="330"/>
      <c r="JZ26" s="330"/>
      <c r="KA26" s="330"/>
      <c r="KB26" s="331"/>
      <c r="KC26" s="324"/>
      <c r="KD26" s="329"/>
      <c r="KE26" s="330"/>
      <c r="KF26" s="330"/>
      <c r="KG26" s="330"/>
      <c r="KH26" s="330"/>
      <c r="KI26" s="330"/>
      <c r="KJ26" s="330"/>
      <c r="KK26" s="330"/>
      <c r="KL26" s="330"/>
      <c r="KM26" s="330"/>
      <c r="KN26" s="330"/>
      <c r="KO26" s="330"/>
      <c r="KP26" s="330"/>
      <c r="KQ26" s="330"/>
      <c r="KR26" s="330"/>
      <c r="KS26" s="331"/>
      <c r="KT26" s="324"/>
      <c r="KU26" s="329"/>
      <c r="KV26" s="330"/>
      <c r="KW26" s="330"/>
      <c r="KX26" s="330"/>
      <c r="KY26" s="330"/>
      <c r="KZ26" s="330"/>
      <c r="LA26" s="330"/>
      <c r="LB26" s="330"/>
      <c r="LC26" s="330"/>
      <c r="LD26" s="330"/>
      <c r="LE26" s="330"/>
      <c r="LF26" s="330"/>
      <c r="LG26" s="330"/>
      <c r="LH26" s="330"/>
      <c r="LI26" s="330"/>
      <c r="LJ26" s="331"/>
      <c r="LK26" s="324"/>
      <c r="LL26" s="329"/>
      <c r="LM26" s="330"/>
      <c r="LN26" s="330"/>
      <c r="LO26" s="330"/>
      <c r="LP26" s="330"/>
      <c r="LQ26" s="330"/>
      <c r="LR26" s="330"/>
      <c r="LS26" s="330"/>
      <c r="LT26" s="330"/>
      <c r="LU26" s="330"/>
      <c r="LV26" s="330"/>
      <c r="LW26" s="330"/>
      <c r="LX26" s="330"/>
      <c r="LY26" s="330"/>
      <c r="LZ26" s="330"/>
      <c r="MA26" s="331"/>
      <c r="MB26" s="324"/>
      <c r="MC26" s="56"/>
      <c r="MD26" s="56"/>
      <c r="ME26" s="56"/>
      <c r="MF26" s="56"/>
      <c r="MG26" s="228"/>
    </row>
    <row r="27" spans="1:345" customFormat="1" ht="12.75" x14ac:dyDescent="0.2">
      <c r="A27" s="329"/>
      <c r="B27" s="330"/>
      <c r="C27" s="330"/>
      <c r="D27" s="330"/>
      <c r="E27" s="330"/>
      <c r="F27" s="330"/>
      <c r="G27" s="330"/>
      <c r="H27" s="330"/>
      <c r="I27" s="330"/>
      <c r="J27" s="330"/>
      <c r="K27" s="330"/>
      <c r="L27" s="330"/>
      <c r="M27" s="330"/>
      <c r="N27" s="330"/>
      <c r="O27" s="330"/>
      <c r="P27" s="331"/>
      <c r="Q27" s="324"/>
      <c r="R27" s="329"/>
      <c r="S27" s="330"/>
      <c r="T27" s="330"/>
      <c r="U27" s="330"/>
      <c r="V27" s="330"/>
      <c r="W27" s="330"/>
      <c r="X27" s="330"/>
      <c r="Y27" s="330"/>
      <c r="Z27" s="330"/>
      <c r="AA27" s="330"/>
      <c r="AB27" s="330"/>
      <c r="AC27" s="330"/>
      <c r="AD27" s="330"/>
      <c r="AE27" s="330"/>
      <c r="AF27" s="330"/>
      <c r="AG27" s="331"/>
      <c r="AH27" s="324"/>
      <c r="AI27" s="329"/>
      <c r="AJ27" s="330"/>
      <c r="AK27" s="330"/>
      <c r="AL27" s="330"/>
      <c r="AM27" s="330"/>
      <c r="AN27" s="330"/>
      <c r="AO27" s="330"/>
      <c r="AP27" s="330"/>
      <c r="AQ27" s="330"/>
      <c r="AR27" s="330"/>
      <c r="AS27" s="330"/>
      <c r="AT27" s="330"/>
      <c r="AU27" s="330"/>
      <c r="AV27" s="330"/>
      <c r="AW27" s="330"/>
      <c r="AX27" s="331"/>
      <c r="AY27" s="324"/>
      <c r="AZ27" s="329"/>
      <c r="BA27" s="330"/>
      <c r="BB27" s="330"/>
      <c r="BC27" s="330"/>
      <c r="BD27" s="330"/>
      <c r="BE27" s="330"/>
      <c r="BF27" s="330"/>
      <c r="BG27" s="330"/>
      <c r="BH27" s="330"/>
      <c r="BI27" s="330"/>
      <c r="BJ27" s="330"/>
      <c r="BK27" s="330"/>
      <c r="BL27" s="330"/>
      <c r="BM27" s="330"/>
      <c r="BN27" s="330"/>
      <c r="BO27" s="331"/>
      <c r="BP27" s="324"/>
      <c r="BQ27" s="329"/>
      <c r="BR27" s="330"/>
      <c r="BS27" s="330"/>
      <c r="BT27" s="330"/>
      <c r="BU27" s="330"/>
      <c r="BV27" s="330"/>
      <c r="BW27" s="330"/>
      <c r="BX27" s="330"/>
      <c r="BY27" s="330"/>
      <c r="BZ27" s="330"/>
      <c r="CA27" s="330"/>
      <c r="CB27" s="330"/>
      <c r="CC27" s="330"/>
      <c r="CD27" s="330"/>
      <c r="CE27" s="330"/>
      <c r="CF27" s="331"/>
      <c r="CG27" s="324"/>
      <c r="CH27" s="329"/>
      <c r="CI27" s="330"/>
      <c r="CJ27" s="330"/>
      <c r="CK27" s="330"/>
      <c r="CL27" s="330"/>
      <c r="CM27" s="330"/>
      <c r="CN27" s="330"/>
      <c r="CO27" s="330"/>
      <c r="CP27" s="330"/>
      <c r="CQ27" s="330"/>
      <c r="CR27" s="330"/>
      <c r="CS27" s="330"/>
      <c r="CT27" s="330"/>
      <c r="CU27" s="330"/>
      <c r="CV27" s="330"/>
      <c r="CW27" s="331"/>
      <c r="CX27" s="324"/>
      <c r="CY27" s="329"/>
      <c r="CZ27" s="330"/>
      <c r="DA27" s="330"/>
      <c r="DB27" s="330"/>
      <c r="DC27" s="330"/>
      <c r="DD27" s="330"/>
      <c r="DE27" s="330"/>
      <c r="DF27" s="330"/>
      <c r="DG27" s="330"/>
      <c r="DH27" s="330"/>
      <c r="DI27" s="330"/>
      <c r="DJ27" s="330"/>
      <c r="DK27" s="330"/>
      <c r="DL27" s="330"/>
      <c r="DM27" s="330"/>
      <c r="DN27" s="331"/>
      <c r="DO27" s="324"/>
      <c r="DP27" s="329"/>
      <c r="DQ27" s="330"/>
      <c r="DR27" s="330"/>
      <c r="DS27" s="330"/>
      <c r="DT27" s="330"/>
      <c r="DU27" s="330"/>
      <c r="DV27" s="330"/>
      <c r="DW27" s="330"/>
      <c r="DX27" s="330"/>
      <c r="DY27" s="330"/>
      <c r="DZ27" s="330"/>
      <c r="EA27" s="330"/>
      <c r="EB27" s="330"/>
      <c r="EC27" s="330"/>
      <c r="ED27" s="330"/>
      <c r="EE27" s="331"/>
      <c r="EF27" s="324"/>
      <c r="EG27" s="329"/>
      <c r="EH27" s="330"/>
      <c r="EI27" s="330"/>
      <c r="EJ27" s="330"/>
      <c r="EK27" s="330"/>
      <c r="EL27" s="330"/>
      <c r="EM27" s="330"/>
      <c r="EN27" s="330"/>
      <c r="EO27" s="330"/>
      <c r="EP27" s="330"/>
      <c r="EQ27" s="330"/>
      <c r="ER27" s="330"/>
      <c r="ES27" s="330"/>
      <c r="ET27" s="330"/>
      <c r="EU27" s="330"/>
      <c r="EV27" s="331"/>
      <c r="EW27" s="324"/>
      <c r="EX27" s="329"/>
      <c r="EY27" s="330"/>
      <c r="EZ27" s="330"/>
      <c r="FA27" s="330"/>
      <c r="FB27" s="330"/>
      <c r="FC27" s="330"/>
      <c r="FD27" s="330"/>
      <c r="FE27" s="330"/>
      <c r="FF27" s="330"/>
      <c r="FG27" s="330"/>
      <c r="FH27" s="330"/>
      <c r="FI27" s="330"/>
      <c r="FJ27" s="330"/>
      <c r="FK27" s="330"/>
      <c r="FL27" s="330"/>
      <c r="FM27" s="331"/>
      <c r="FN27" s="324"/>
      <c r="FO27" s="329"/>
      <c r="FP27" s="330"/>
      <c r="FQ27" s="330"/>
      <c r="FR27" s="330"/>
      <c r="FS27" s="330"/>
      <c r="FT27" s="330"/>
      <c r="FU27" s="330"/>
      <c r="FV27" s="330"/>
      <c r="FW27" s="330"/>
      <c r="FX27" s="330"/>
      <c r="FY27" s="330"/>
      <c r="FZ27" s="330"/>
      <c r="GA27" s="330"/>
      <c r="GB27" s="330"/>
      <c r="GC27" s="330"/>
      <c r="GD27" s="331"/>
      <c r="GE27" s="324"/>
      <c r="GF27" s="329"/>
      <c r="GG27" s="330"/>
      <c r="GH27" s="330"/>
      <c r="GI27" s="330"/>
      <c r="GJ27" s="330"/>
      <c r="GK27" s="330"/>
      <c r="GL27" s="330"/>
      <c r="GM27" s="330"/>
      <c r="GN27" s="330"/>
      <c r="GO27" s="330"/>
      <c r="GP27" s="330"/>
      <c r="GQ27" s="330"/>
      <c r="GR27" s="330"/>
      <c r="GS27" s="330"/>
      <c r="GT27" s="330"/>
      <c r="GU27" s="331"/>
      <c r="GV27" s="324"/>
      <c r="GW27" s="329"/>
      <c r="GX27" s="330"/>
      <c r="GY27" s="330"/>
      <c r="GZ27" s="330"/>
      <c r="HA27" s="330"/>
      <c r="HB27" s="330"/>
      <c r="HC27" s="330"/>
      <c r="HD27" s="330"/>
      <c r="HE27" s="330"/>
      <c r="HF27" s="330"/>
      <c r="HG27" s="330"/>
      <c r="HH27" s="330"/>
      <c r="HI27" s="330"/>
      <c r="HJ27" s="330"/>
      <c r="HK27" s="330"/>
      <c r="HL27" s="331"/>
      <c r="HM27" s="324"/>
      <c r="HN27" s="329"/>
      <c r="HO27" s="330"/>
      <c r="HP27" s="330"/>
      <c r="HQ27" s="330"/>
      <c r="HR27" s="330"/>
      <c r="HS27" s="330"/>
      <c r="HT27" s="330"/>
      <c r="HU27" s="330"/>
      <c r="HV27" s="330"/>
      <c r="HW27" s="330"/>
      <c r="HX27" s="330"/>
      <c r="HY27" s="330"/>
      <c r="HZ27" s="330"/>
      <c r="IA27" s="330"/>
      <c r="IB27" s="330"/>
      <c r="IC27" s="331"/>
      <c r="ID27" s="324"/>
      <c r="IE27" s="329"/>
      <c r="IF27" s="330"/>
      <c r="IG27" s="330"/>
      <c r="IH27" s="330"/>
      <c r="II27" s="330"/>
      <c r="IJ27" s="330"/>
      <c r="IK27" s="330"/>
      <c r="IL27" s="330"/>
      <c r="IM27" s="330"/>
      <c r="IN27" s="330"/>
      <c r="IO27" s="330"/>
      <c r="IP27" s="330"/>
      <c r="IQ27" s="330"/>
      <c r="IR27" s="330"/>
      <c r="IS27" s="330"/>
      <c r="IT27" s="331"/>
      <c r="IU27" s="324"/>
      <c r="IV27" s="329"/>
      <c r="IW27" s="330"/>
      <c r="IX27" s="330"/>
      <c r="IY27" s="330"/>
      <c r="IZ27" s="330"/>
      <c r="JA27" s="330"/>
      <c r="JB27" s="330"/>
      <c r="JC27" s="330"/>
      <c r="JD27" s="330"/>
      <c r="JE27" s="330"/>
      <c r="JF27" s="330"/>
      <c r="JG27" s="330"/>
      <c r="JH27" s="330"/>
      <c r="JI27" s="330"/>
      <c r="JJ27" s="330"/>
      <c r="JK27" s="331"/>
      <c r="JL27" s="324"/>
      <c r="JM27" s="329"/>
      <c r="JN27" s="330"/>
      <c r="JO27" s="330"/>
      <c r="JP27" s="330"/>
      <c r="JQ27" s="330"/>
      <c r="JR27" s="330"/>
      <c r="JS27" s="330"/>
      <c r="JT27" s="330"/>
      <c r="JU27" s="330"/>
      <c r="JV27" s="330"/>
      <c r="JW27" s="330"/>
      <c r="JX27" s="330"/>
      <c r="JY27" s="330"/>
      <c r="JZ27" s="330"/>
      <c r="KA27" s="330"/>
      <c r="KB27" s="331"/>
      <c r="KC27" s="324"/>
      <c r="KD27" s="329"/>
      <c r="KE27" s="330"/>
      <c r="KF27" s="330"/>
      <c r="KG27" s="330"/>
      <c r="KH27" s="330"/>
      <c r="KI27" s="330"/>
      <c r="KJ27" s="330"/>
      <c r="KK27" s="330"/>
      <c r="KL27" s="330"/>
      <c r="KM27" s="330"/>
      <c r="KN27" s="330"/>
      <c r="KO27" s="330"/>
      <c r="KP27" s="330"/>
      <c r="KQ27" s="330"/>
      <c r="KR27" s="330"/>
      <c r="KS27" s="331"/>
      <c r="KT27" s="324"/>
      <c r="KU27" s="329"/>
      <c r="KV27" s="330"/>
      <c r="KW27" s="330"/>
      <c r="KX27" s="330"/>
      <c r="KY27" s="330"/>
      <c r="KZ27" s="330"/>
      <c r="LA27" s="330"/>
      <c r="LB27" s="330"/>
      <c r="LC27" s="330"/>
      <c r="LD27" s="330"/>
      <c r="LE27" s="330"/>
      <c r="LF27" s="330"/>
      <c r="LG27" s="330"/>
      <c r="LH27" s="330"/>
      <c r="LI27" s="330"/>
      <c r="LJ27" s="331"/>
      <c r="LK27" s="324"/>
      <c r="LL27" s="329"/>
      <c r="LM27" s="330"/>
      <c r="LN27" s="330"/>
      <c r="LO27" s="330"/>
      <c r="LP27" s="330"/>
      <c r="LQ27" s="330"/>
      <c r="LR27" s="330"/>
      <c r="LS27" s="330"/>
      <c r="LT27" s="330"/>
      <c r="LU27" s="330"/>
      <c r="LV27" s="330"/>
      <c r="LW27" s="330"/>
      <c r="LX27" s="330"/>
      <c r="LY27" s="330"/>
      <c r="LZ27" s="330"/>
      <c r="MA27" s="331"/>
      <c r="MB27" s="324"/>
      <c r="MC27" s="56"/>
      <c r="MD27" s="56"/>
      <c r="ME27" s="56"/>
      <c r="MF27" s="56"/>
      <c r="MG27" s="228"/>
    </row>
    <row r="28" spans="1:345" customFormat="1" ht="12.75" x14ac:dyDescent="0.2">
      <c r="A28" s="329"/>
      <c r="B28" s="330"/>
      <c r="C28" s="330"/>
      <c r="D28" s="330"/>
      <c r="E28" s="330"/>
      <c r="F28" s="330"/>
      <c r="G28" s="330"/>
      <c r="H28" s="330"/>
      <c r="I28" s="330"/>
      <c r="J28" s="330"/>
      <c r="K28" s="330"/>
      <c r="L28" s="330"/>
      <c r="M28" s="330"/>
      <c r="N28" s="330"/>
      <c r="O28" s="330"/>
      <c r="P28" s="331"/>
      <c r="Q28" s="324"/>
      <c r="R28" s="329"/>
      <c r="S28" s="330"/>
      <c r="T28" s="330"/>
      <c r="U28" s="330"/>
      <c r="V28" s="330"/>
      <c r="W28" s="330"/>
      <c r="X28" s="330"/>
      <c r="Y28" s="330"/>
      <c r="Z28" s="330"/>
      <c r="AA28" s="330"/>
      <c r="AB28" s="330"/>
      <c r="AC28" s="330"/>
      <c r="AD28" s="330"/>
      <c r="AE28" s="330"/>
      <c r="AF28" s="330"/>
      <c r="AG28" s="331"/>
      <c r="AH28" s="324"/>
      <c r="AI28" s="329"/>
      <c r="AJ28" s="330"/>
      <c r="AK28" s="330"/>
      <c r="AL28" s="330"/>
      <c r="AM28" s="330"/>
      <c r="AN28" s="330"/>
      <c r="AO28" s="330"/>
      <c r="AP28" s="330"/>
      <c r="AQ28" s="330"/>
      <c r="AR28" s="330"/>
      <c r="AS28" s="330"/>
      <c r="AT28" s="330"/>
      <c r="AU28" s="330"/>
      <c r="AV28" s="330"/>
      <c r="AW28" s="330"/>
      <c r="AX28" s="331"/>
      <c r="AY28" s="324"/>
      <c r="AZ28" s="329"/>
      <c r="BA28" s="330"/>
      <c r="BB28" s="330"/>
      <c r="BC28" s="330"/>
      <c r="BD28" s="330"/>
      <c r="BE28" s="330"/>
      <c r="BF28" s="330"/>
      <c r="BG28" s="330"/>
      <c r="BH28" s="330"/>
      <c r="BI28" s="330"/>
      <c r="BJ28" s="330"/>
      <c r="BK28" s="330"/>
      <c r="BL28" s="330"/>
      <c r="BM28" s="330"/>
      <c r="BN28" s="330"/>
      <c r="BO28" s="331"/>
      <c r="BP28" s="324"/>
      <c r="BQ28" s="329"/>
      <c r="BR28" s="330"/>
      <c r="BS28" s="330"/>
      <c r="BT28" s="330"/>
      <c r="BU28" s="330"/>
      <c r="BV28" s="330"/>
      <c r="BW28" s="330"/>
      <c r="BX28" s="330"/>
      <c r="BY28" s="330"/>
      <c r="BZ28" s="330"/>
      <c r="CA28" s="330"/>
      <c r="CB28" s="330"/>
      <c r="CC28" s="330"/>
      <c r="CD28" s="330"/>
      <c r="CE28" s="330"/>
      <c r="CF28" s="331"/>
      <c r="CG28" s="324"/>
      <c r="CH28" s="329"/>
      <c r="CI28" s="330"/>
      <c r="CJ28" s="330"/>
      <c r="CK28" s="330"/>
      <c r="CL28" s="330"/>
      <c r="CM28" s="330"/>
      <c r="CN28" s="330"/>
      <c r="CO28" s="330"/>
      <c r="CP28" s="330"/>
      <c r="CQ28" s="330"/>
      <c r="CR28" s="330"/>
      <c r="CS28" s="330"/>
      <c r="CT28" s="330"/>
      <c r="CU28" s="330"/>
      <c r="CV28" s="330"/>
      <c r="CW28" s="331"/>
      <c r="CX28" s="324"/>
      <c r="CY28" s="329"/>
      <c r="CZ28" s="330"/>
      <c r="DA28" s="330"/>
      <c r="DB28" s="330"/>
      <c r="DC28" s="330"/>
      <c r="DD28" s="330"/>
      <c r="DE28" s="330"/>
      <c r="DF28" s="330"/>
      <c r="DG28" s="330"/>
      <c r="DH28" s="330"/>
      <c r="DI28" s="330"/>
      <c r="DJ28" s="330"/>
      <c r="DK28" s="330"/>
      <c r="DL28" s="330"/>
      <c r="DM28" s="330"/>
      <c r="DN28" s="331"/>
      <c r="DO28" s="324"/>
      <c r="DP28" s="329"/>
      <c r="DQ28" s="330"/>
      <c r="DR28" s="330"/>
      <c r="DS28" s="330"/>
      <c r="DT28" s="330"/>
      <c r="DU28" s="330"/>
      <c r="DV28" s="330"/>
      <c r="DW28" s="330"/>
      <c r="DX28" s="330"/>
      <c r="DY28" s="330"/>
      <c r="DZ28" s="330"/>
      <c r="EA28" s="330"/>
      <c r="EB28" s="330"/>
      <c r="EC28" s="330"/>
      <c r="ED28" s="330"/>
      <c r="EE28" s="331"/>
      <c r="EF28" s="324"/>
      <c r="EG28" s="329"/>
      <c r="EH28" s="330"/>
      <c r="EI28" s="330"/>
      <c r="EJ28" s="330"/>
      <c r="EK28" s="330"/>
      <c r="EL28" s="330"/>
      <c r="EM28" s="330"/>
      <c r="EN28" s="330"/>
      <c r="EO28" s="330"/>
      <c r="EP28" s="330"/>
      <c r="EQ28" s="330"/>
      <c r="ER28" s="330"/>
      <c r="ES28" s="330"/>
      <c r="ET28" s="330"/>
      <c r="EU28" s="330"/>
      <c r="EV28" s="331"/>
      <c r="EW28" s="324"/>
      <c r="EX28" s="329"/>
      <c r="EY28" s="330"/>
      <c r="EZ28" s="330"/>
      <c r="FA28" s="330"/>
      <c r="FB28" s="330"/>
      <c r="FC28" s="330"/>
      <c r="FD28" s="330"/>
      <c r="FE28" s="330"/>
      <c r="FF28" s="330"/>
      <c r="FG28" s="330"/>
      <c r="FH28" s="330"/>
      <c r="FI28" s="330"/>
      <c r="FJ28" s="330"/>
      <c r="FK28" s="330"/>
      <c r="FL28" s="330"/>
      <c r="FM28" s="331"/>
      <c r="FN28" s="324"/>
      <c r="FO28" s="329"/>
      <c r="FP28" s="330"/>
      <c r="FQ28" s="330"/>
      <c r="FR28" s="330"/>
      <c r="FS28" s="330"/>
      <c r="FT28" s="330"/>
      <c r="FU28" s="330"/>
      <c r="FV28" s="330"/>
      <c r="FW28" s="330"/>
      <c r="FX28" s="330"/>
      <c r="FY28" s="330"/>
      <c r="FZ28" s="330"/>
      <c r="GA28" s="330"/>
      <c r="GB28" s="330"/>
      <c r="GC28" s="330"/>
      <c r="GD28" s="331"/>
      <c r="GE28" s="324"/>
      <c r="GF28" s="329"/>
      <c r="GG28" s="330"/>
      <c r="GH28" s="330"/>
      <c r="GI28" s="330"/>
      <c r="GJ28" s="330"/>
      <c r="GK28" s="330"/>
      <c r="GL28" s="330"/>
      <c r="GM28" s="330"/>
      <c r="GN28" s="330"/>
      <c r="GO28" s="330"/>
      <c r="GP28" s="330"/>
      <c r="GQ28" s="330"/>
      <c r="GR28" s="330"/>
      <c r="GS28" s="330"/>
      <c r="GT28" s="330"/>
      <c r="GU28" s="331"/>
      <c r="GV28" s="324"/>
      <c r="GW28" s="329"/>
      <c r="GX28" s="330"/>
      <c r="GY28" s="330"/>
      <c r="GZ28" s="330"/>
      <c r="HA28" s="330"/>
      <c r="HB28" s="330"/>
      <c r="HC28" s="330"/>
      <c r="HD28" s="330"/>
      <c r="HE28" s="330"/>
      <c r="HF28" s="330"/>
      <c r="HG28" s="330"/>
      <c r="HH28" s="330"/>
      <c r="HI28" s="330"/>
      <c r="HJ28" s="330"/>
      <c r="HK28" s="330"/>
      <c r="HL28" s="331"/>
      <c r="HM28" s="324"/>
      <c r="HN28" s="329"/>
      <c r="HO28" s="330"/>
      <c r="HP28" s="330"/>
      <c r="HQ28" s="330"/>
      <c r="HR28" s="330"/>
      <c r="HS28" s="330"/>
      <c r="HT28" s="330"/>
      <c r="HU28" s="330"/>
      <c r="HV28" s="330"/>
      <c r="HW28" s="330"/>
      <c r="HX28" s="330"/>
      <c r="HY28" s="330"/>
      <c r="HZ28" s="330"/>
      <c r="IA28" s="330"/>
      <c r="IB28" s="330"/>
      <c r="IC28" s="331"/>
      <c r="ID28" s="324"/>
      <c r="IE28" s="329"/>
      <c r="IF28" s="330"/>
      <c r="IG28" s="330"/>
      <c r="IH28" s="330"/>
      <c r="II28" s="330"/>
      <c r="IJ28" s="330"/>
      <c r="IK28" s="330"/>
      <c r="IL28" s="330"/>
      <c r="IM28" s="330"/>
      <c r="IN28" s="330"/>
      <c r="IO28" s="330"/>
      <c r="IP28" s="330"/>
      <c r="IQ28" s="330"/>
      <c r="IR28" s="330"/>
      <c r="IS28" s="330"/>
      <c r="IT28" s="331"/>
      <c r="IU28" s="324"/>
      <c r="IV28" s="329"/>
      <c r="IW28" s="330"/>
      <c r="IX28" s="330"/>
      <c r="IY28" s="330"/>
      <c r="IZ28" s="330"/>
      <c r="JA28" s="330"/>
      <c r="JB28" s="330"/>
      <c r="JC28" s="330"/>
      <c r="JD28" s="330"/>
      <c r="JE28" s="330"/>
      <c r="JF28" s="330"/>
      <c r="JG28" s="330"/>
      <c r="JH28" s="330"/>
      <c r="JI28" s="330"/>
      <c r="JJ28" s="330"/>
      <c r="JK28" s="331"/>
      <c r="JL28" s="324"/>
      <c r="JM28" s="329"/>
      <c r="JN28" s="330"/>
      <c r="JO28" s="330"/>
      <c r="JP28" s="330"/>
      <c r="JQ28" s="330"/>
      <c r="JR28" s="330"/>
      <c r="JS28" s="330"/>
      <c r="JT28" s="330"/>
      <c r="JU28" s="330"/>
      <c r="JV28" s="330"/>
      <c r="JW28" s="330"/>
      <c r="JX28" s="330"/>
      <c r="JY28" s="330"/>
      <c r="JZ28" s="330"/>
      <c r="KA28" s="330"/>
      <c r="KB28" s="331"/>
      <c r="KC28" s="324"/>
      <c r="KD28" s="329"/>
      <c r="KE28" s="330"/>
      <c r="KF28" s="330"/>
      <c r="KG28" s="330"/>
      <c r="KH28" s="330"/>
      <c r="KI28" s="330"/>
      <c r="KJ28" s="330"/>
      <c r="KK28" s="330"/>
      <c r="KL28" s="330"/>
      <c r="KM28" s="330"/>
      <c r="KN28" s="330"/>
      <c r="KO28" s="330"/>
      <c r="KP28" s="330"/>
      <c r="KQ28" s="330"/>
      <c r="KR28" s="330"/>
      <c r="KS28" s="331"/>
      <c r="KT28" s="324"/>
      <c r="KU28" s="329"/>
      <c r="KV28" s="330"/>
      <c r="KW28" s="330"/>
      <c r="KX28" s="330"/>
      <c r="KY28" s="330"/>
      <c r="KZ28" s="330"/>
      <c r="LA28" s="330"/>
      <c r="LB28" s="330"/>
      <c r="LC28" s="330"/>
      <c r="LD28" s="330"/>
      <c r="LE28" s="330"/>
      <c r="LF28" s="330"/>
      <c r="LG28" s="330"/>
      <c r="LH28" s="330"/>
      <c r="LI28" s="330"/>
      <c r="LJ28" s="331"/>
      <c r="LK28" s="324"/>
      <c r="LL28" s="329"/>
      <c r="LM28" s="330"/>
      <c r="LN28" s="330"/>
      <c r="LO28" s="330"/>
      <c r="LP28" s="330"/>
      <c r="LQ28" s="330"/>
      <c r="LR28" s="330"/>
      <c r="LS28" s="330"/>
      <c r="LT28" s="330"/>
      <c r="LU28" s="330"/>
      <c r="LV28" s="330"/>
      <c r="LW28" s="330"/>
      <c r="LX28" s="330"/>
      <c r="LY28" s="330"/>
      <c r="LZ28" s="330"/>
      <c r="MA28" s="331"/>
      <c r="MB28" s="324"/>
      <c r="MC28" s="56"/>
      <c r="MD28" s="56"/>
      <c r="ME28" s="56"/>
      <c r="MF28" s="56"/>
      <c r="MG28" s="228"/>
    </row>
    <row r="29" spans="1:345" customFormat="1" ht="12.75" x14ac:dyDescent="0.2">
      <c r="A29" s="329"/>
      <c r="B29" s="330"/>
      <c r="C29" s="330"/>
      <c r="D29" s="330"/>
      <c r="E29" s="330"/>
      <c r="F29" s="330"/>
      <c r="G29" s="330"/>
      <c r="H29" s="330"/>
      <c r="I29" s="330"/>
      <c r="J29" s="330"/>
      <c r="K29" s="330"/>
      <c r="L29" s="330"/>
      <c r="M29" s="330"/>
      <c r="N29" s="330"/>
      <c r="O29" s="330"/>
      <c r="P29" s="331"/>
      <c r="Q29" s="324"/>
      <c r="R29" s="329"/>
      <c r="S29" s="330"/>
      <c r="T29" s="330"/>
      <c r="U29" s="330"/>
      <c r="V29" s="330"/>
      <c r="W29" s="330"/>
      <c r="X29" s="330"/>
      <c r="Y29" s="330"/>
      <c r="Z29" s="330"/>
      <c r="AA29" s="330"/>
      <c r="AB29" s="330"/>
      <c r="AC29" s="330"/>
      <c r="AD29" s="330"/>
      <c r="AE29" s="330"/>
      <c r="AF29" s="330"/>
      <c r="AG29" s="331"/>
      <c r="AH29" s="324"/>
      <c r="AI29" s="329"/>
      <c r="AJ29" s="330"/>
      <c r="AK29" s="330"/>
      <c r="AL29" s="330"/>
      <c r="AM29" s="330"/>
      <c r="AN29" s="330"/>
      <c r="AO29" s="330"/>
      <c r="AP29" s="330"/>
      <c r="AQ29" s="330"/>
      <c r="AR29" s="330"/>
      <c r="AS29" s="330"/>
      <c r="AT29" s="330"/>
      <c r="AU29" s="330"/>
      <c r="AV29" s="330"/>
      <c r="AW29" s="330"/>
      <c r="AX29" s="331"/>
      <c r="AY29" s="324"/>
      <c r="AZ29" s="329"/>
      <c r="BA29" s="330"/>
      <c r="BB29" s="330"/>
      <c r="BC29" s="330"/>
      <c r="BD29" s="330"/>
      <c r="BE29" s="330"/>
      <c r="BF29" s="330"/>
      <c r="BG29" s="330"/>
      <c r="BH29" s="330"/>
      <c r="BI29" s="330"/>
      <c r="BJ29" s="330"/>
      <c r="BK29" s="330"/>
      <c r="BL29" s="330"/>
      <c r="BM29" s="330"/>
      <c r="BN29" s="330"/>
      <c r="BO29" s="331"/>
      <c r="BP29" s="324"/>
      <c r="BQ29" s="329"/>
      <c r="BR29" s="330"/>
      <c r="BS29" s="330"/>
      <c r="BT29" s="330"/>
      <c r="BU29" s="330"/>
      <c r="BV29" s="330"/>
      <c r="BW29" s="330"/>
      <c r="BX29" s="330"/>
      <c r="BY29" s="330"/>
      <c r="BZ29" s="330"/>
      <c r="CA29" s="330"/>
      <c r="CB29" s="330"/>
      <c r="CC29" s="330"/>
      <c r="CD29" s="330"/>
      <c r="CE29" s="330"/>
      <c r="CF29" s="331"/>
      <c r="CG29" s="324"/>
      <c r="CH29" s="329"/>
      <c r="CI29" s="330"/>
      <c r="CJ29" s="330"/>
      <c r="CK29" s="330"/>
      <c r="CL29" s="330"/>
      <c r="CM29" s="330"/>
      <c r="CN29" s="330"/>
      <c r="CO29" s="330"/>
      <c r="CP29" s="330"/>
      <c r="CQ29" s="330"/>
      <c r="CR29" s="330"/>
      <c r="CS29" s="330"/>
      <c r="CT29" s="330"/>
      <c r="CU29" s="330"/>
      <c r="CV29" s="330"/>
      <c r="CW29" s="331"/>
      <c r="CX29" s="324"/>
      <c r="CY29" s="329"/>
      <c r="CZ29" s="330"/>
      <c r="DA29" s="330"/>
      <c r="DB29" s="330"/>
      <c r="DC29" s="330"/>
      <c r="DD29" s="330"/>
      <c r="DE29" s="330"/>
      <c r="DF29" s="330"/>
      <c r="DG29" s="330"/>
      <c r="DH29" s="330"/>
      <c r="DI29" s="330"/>
      <c r="DJ29" s="330"/>
      <c r="DK29" s="330"/>
      <c r="DL29" s="330"/>
      <c r="DM29" s="330"/>
      <c r="DN29" s="331"/>
      <c r="DO29" s="324"/>
      <c r="DP29" s="329"/>
      <c r="DQ29" s="330"/>
      <c r="DR29" s="330"/>
      <c r="DS29" s="330"/>
      <c r="DT29" s="330"/>
      <c r="DU29" s="330"/>
      <c r="DV29" s="330"/>
      <c r="DW29" s="330"/>
      <c r="DX29" s="330"/>
      <c r="DY29" s="330"/>
      <c r="DZ29" s="330"/>
      <c r="EA29" s="330"/>
      <c r="EB29" s="330"/>
      <c r="EC29" s="330"/>
      <c r="ED29" s="330"/>
      <c r="EE29" s="331"/>
      <c r="EF29" s="324"/>
      <c r="EG29" s="329"/>
      <c r="EH29" s="330"/>
      <c r="EI29" s="330"/>
      <c r="EJ29" s="330"/>
      <c r="EK29" s="330"/>
      <c r="EL29" s="330"/>
      <c r="EM29" s="330"/>
      <c r="EN29" s="330"/>
      <c r="EO29" s="330"/>
      <c r="EP29" s="330"/>
      <c r="EQ29" s="330"/>
      <c r="ER29" s="330"/>
      <c r="ES29" s="330"/>
      <c r="ET29" s="330"/>
      <c r="EU29" s="330"/>
      <c r="EV29" s="331"/>
      <c r="EW29" s="324"/>
      <c r="EX29" s="329"/>
      <c r="EY29" s="330"/>
      <c r="EZ29" s="330"/>
      <c r="FA29" s="330"/>
      <c r="FB29" s="330"/>
      <c r="FC29" s="330"/>
      <c r="FD29" s="330"/>
      <c r="FE29" s="330"/>
      <c r="FF29" s="330"/>
      <c r="FG29" s="330"/>
      <c r="FH29" s="330"/>
      <c r="FI29" s="330"/>
      <c r="FJ29" s="330"/>
      <c r="FK29" s="330"/>
      <c r="FL29" s="330"/>
      <c r="FM29" s="331"/>
      <c r="FN29" s="324"/>
      <c r="FO29" s="329"/>
      <c r="FP29" s="330"/>
      <c r="FQ29" s="330"/>
      <c r="FR29" s="330"/>
      <c r="FS29" s="330"/>
      <c r="FT29" s="330"/>
      <c r="FU29" s="330"/>
      <c r="FV29" s="330"/>
      <c r="FW29" s="330"/>
      <c r="FX29" s="330"/>
      <c r="FY29" s="330"/>
      <c r="FZ29" s="330"/>
      <c r="GA29" s="330"/>
      <c r="GB29" s="330"/>
      <c r="GC29" s="330"/>
      <c r="GD29" s="331"/>
      <c r="GE29" s="324"/>
      <c r="GF29" s="329"/>
      <c r="GG29" s="330"/>
      <c r="GH29" s="330"/>
      <c r="GI29" s="330"/>
      <c r="GJ29" s="330"/>
      <c r="GK29" s="330"/>
      <c r="GL29" s="330"/>
      <c r="GM29" s="330"/>
      <c r="GN29" s="330"/>
      <c r="GO29" s="330"/>
      <c r="GP29" s="330"/>
      <c r="GQ29" s="330"/>
      <c r="GR29" s="330"/>
      <c r="GS29" s="330"/>
      <c r="GT29" s="330"/>
      <c r="GU29" s="331"/>
      <c r="GV29" s="324"/>
      <c r="GW29" s="329"/>
      <c r="GX29" s="330"/>
      <c r="GY29" s="330"/>
      <c r="GZ29" s="330"/>
      <c r="HA29" s="330"/>
      <c r="HB29" s="330"/>
      <c r="HC29" s="330"/>
      <c r="HD29" s="330"/>
      <c r="HE29" s="330"/>
      <c r="HF29" s="330"/>
      <c r="HG29" s="330"/>
      <c r="HH29" s="330"/>
      <c r="HI29" s="330"/>
      <c r="HJ29" s="330"/>
      <c r="HK29" s="330"/>
      <c r="HL29" s="331"/>
      <c r="HM29" s="324"/>
      <c r="HN29" s="329"/>
      <c r="HO29" s="330"/>
      <c r="HP29" s="330"/>
      <c r="HQ29" s="330"/>
      <c r="HR29" s="330"/>
      <c r="HS29" s="330"/>
      <c r="HT29" s="330"/>
      <c r="HU29" s="330"/>
      <c r="HV29" s="330"/>
      <c r="HW29" s="330"/>
      <c r="HX29" s="330"/>
      <c r="HY29" s="330"/>
      <c r="HZ29" s="330"/>
      <c r="IA29" s="330"/>
      <c r="IB29" s="330"/>
      <c r="IC29" s="331"/>
      <c r="ID29" s="324"/>
      <c r="IE29" s="329"/>
      <c r="IF29" s="330"/>
      <c r="IG29" s="330"/>
      <c r="IH29" s="330"/>
      <c r="II29" s="330"/>
      <c r="IJ29" s="330"/>
      <c r="IK29" s="330"/>
      <c r="IL29" s="330"/>
      <c r="IM29" s="330"/>
      <c r="IN29" s="330"/>
      <c r="IO29" s="330"/>
      <c r="IP29" s="330"/>
      <c r="IQ29" s="330"/>
      <c r="IR29" s="330"/>
      <c r="IS29" s="330"/>
      <c r="IT29" s="331"/>
      <c r="IU29" s="324"/>
      <c r="IV29" s="329"/>
      <c r="IW29" s="330"/>
      <c r="IX29" s="330"/>
      <c r="IY29" s="330"/>
      <c r="IZ29" s="330"/>
      <c r="JA29" s="330"/>
      <c r="JB29" s="330"/>
      <c r="JC29" s="330"/>
      <c r="JD29" s="330"/>
      <c r="JE29" s="330"/>
      <c r="JF29" s="330"/>
      <c r="JG29" s="330"/>
      <c r="JH29" s="330"/>
      <c r="JI29" s="330"/>
      <c r="JJ29" s="330"/>
      <c r="JK29" s="331"/>
      <c r="JL29" s="324"/>
      <c r="JM29" s="329"/>
      <c r="JN29" s="330"/>
      <c r="JO29" s="330"/>
      <c r="JP29" s="330"/>
      <c r="JQ29" s="330"/>
      <c r="JR29" s="330"/>
      <c r="JS29" s="330"/>
      <c r="JT29" s="330"/>
      <c r="JU29" s="330"/>
      <c r="JV29" s="330"/>
      <c r="JW29" s="330"/>
      <c r="JX29" s="330"/>
      <c r="JY29" s="330"/>
      <c r="JZ29" s="330"/>
      <c r="KA29" s="330"/>
      <c r="KB29" s="331"/>
      <c r="KC29" s="324"/>
      <c r="KD29" s="329"/>
      <c r="KE29" s="330"/>
      <c r="KF29" s="330"/>
      <c r="KG29" s="330"/>
      <c r="KH29" s="330"/>
      <c r="KI29" s="330"/>
      <c r="KJ29" s="330"/>
      <c r="KK29" s="330"/>
      <c r="KL29" s="330"/>
      <c r="KM29" s="330"/>
      <c r="KN29" s="330"/>
      <c r="KO29" s="330"/>
      <c r="KP29" s="330"/>
      <c r="KQ29" s="330"/>
      <c r="KR29" s="330"/>
      <c r="KS29" s="331"/>
      <c r="KT29" s="324"/>
      <c r="KU29" s="329"/>
      <c r="KV29" s="330"/>
      <c r="KW29" s="330"/>
      <c r="KX29" s="330"/>
      <c r="KY29" s="330"/>
      <c r="KZ29" s="330"/>
      <c r="LA29" s="330"/>
      <c r="LB29" s="330"/>
      <c r="LC29" s="330"/>
      <c r="LD29" s="330"/>
      <c r="LE29" s="330"/>
      <c r="LF29" s="330"/>
      <c r="LG29" s="330"/>
      <c r="LH29" s="330"/>
      <c r="LI29" s="330"/>
      <c r="LJ29" s="331"/>
      <c r="LK29" s="324"/>
      <c r="LL29" s="329"/>
      <c r="LM29" s="330"/>
      <c r="LN29" s="330"/>
      <c r="LO29" s="330"/>
      <c r="LP29" s="330"/>
      <c r="LQ29" s="330"/>
      <c r="LR29" s="330"/>
      <c r="LS29" s="330"/>
      <c r="LT29" s="330"/>
      <c r="LU29" s="330"/>
      <c r="LV29" s="330"/>
      <c r="LW29" s="330"/>
      <c r="LX29" s="330"/>
      <c r="LY29" s="330"/>
      <c r="LZ29" s="330"/>
      <c r="MA29" s="331"/>
      <c r="MB29" s="324"/>
      <c r="MC29" s="56"/>
      <c r="MD29" s="56"/>
      <c r="ME29" s="56"/>
      <c r="MF29" s="56"/>
      <c r="MG29" s="228"/>
    </row>
    <row r="30" spans="1:345" customFormat="1" ht="12.75" x14ac:dyDescent="0.2">
      <c r="A30" s="329"/>
      <c r="B30" s="330"/>
      <c r="C30" s="330"/>
      <c r="D30" s="330"/>
      <c r="E30" s="330"/>
      <c r="F30" s="330"/>
      <c r="G30" s="330"/>
      <c r="H30" s="330"/>
      <c r="I30" s="330"/>
      <c r="J30" s="330"/>
      <c r="K30" s="330"/>
      <c r="L30" s="330"/>
      <c r="M30" s="330"/>
      <c r="N30" s="330"/>
      <c r="O30" s="330"/>
      <c r="P30" s="331"/>
      <c r="Q30" s="324"/>
      <c r="R30" s="329"/>
      <c r="S30" s="330"/>
      <c r="T30" s="330"/>
      <c r="U30" s="330"/>
      <c r="V30" s="330"/>
      <c r="W30" s="330"/>
      <c r="X30" s="330"/>
      <c r="Y30" s="330"/>
      <c r="Z30" s="330"/>
      <c r="AA30" s="330"/>
      <c r="AB30" s="330"/>
      <c r="AC30" s="330"/>
      <c r="AD30" s="330"/>
      <c r="AE30" s="330"/>
      <c r="AF30" s="330"/>
      <c r="AG30" s="331"/>
      <c r="AH30" s="324"/>
      <c r="AI30" s="329"/>
      <c r="AJ30" s="330"/>
      <c r="AK30" s="330"/>
      <c r="AL30" s="330"/>
      <c r="AM30" s="330"/>
      <c r="AN30" s="330"/>
      <c r="AO30" s="330"/>
      <c r="AP30" s="330"/>
      <c r="AQ30" s="330"/>
      <c r="AR30" s="330"/>
      <c r="AS30" s="330"/>
      <c r="AT30" s="330"/>
      <c r="AU30" s="330"/>
      <c r="AV30" s="330"/>
      <c r="AW30" s="330"/>
      <c r="AX30" s="331"/>
      <c r="AY30" s="324"/>
      <c r="AZ30" s="329"/>
      <c r="BA30" s="330"/>
      <c r="BB30" s="330"/>
      <c r="BC30" s="330"/>
      <c r="BD30" s="330"/>
      <c r="BE30" s="330"/>
      <c r="BF30" s="330"/>
      <c r="BG30" s="330"/>
      <c r="BH30" s="330"/>
      <c r="BI30" s="330"/>
      <c r="BJ30" s="330"/>
      <c r="BK30" s="330"/>
      <c r="BL30" s="330"/>
      <c r="BM30" s="330"/>
      <c r="BN30" s="330"/>
      <c r="BO30" s="331"/>
      <c r="BP30" s="324"/>
      <c r="BQ30" s="329"/>
      <c r="BR30" s="330"/>
      <c r="BS30" s="330"/>
      <c r="BT30" s="330"/>
      <c r="BU30" s="330"/>
      <c r="BV30" s="330"/>
      <c r="BW30" s="330"/>
      <c r="BX30" s="330"/>
      <c r="BY30" s="330"/>
      <c r="BZ30" s="330"/>
      <c r="CA30" s="330"/>
      <c r="CB30" s="330"/>
      <c r="CC30" s="330"/>
      <c r="CD30" s="330"/>
      <c r="CE30" s="330"/>
      <c r="CF30" s="331"/>
      <c r="CG30" s="324"/>
      <c r="CH30" s="329"/>
      <c r="CI30" s="330"/>
      <c r="CJ30" s="330"/>
      <c r="CK30" s="330"/>
      <c r="CL30" s="330"/>
      <c r="CM30" s="330"/>
      <c r="CN30" s="330"/>
      <c r="CO30" s="330"/>
      <c r="CP30" s="330"/>
      <c r="CQ30" s="330"/>
      <c r="CR30" s="330"/>
      <c r="CS30" s="330"/>
      <c r="CT30" s="330"/>
      <c r="CU30" s="330"/>
      <c r="CV30" s="330"/>
      <c r="CW30" s="331"/>
      <c r="CX30" s="324"/>
      <c r="CY30" s="329"/>
      <c r="CZ30" s="330"/>
      <c r="DA30" s="330"/>
      <c r="DB30" s="330"/>
      <c r="DC30" s="330"/>
      <c r="DD30" s="330"/>
      <c r="DE30" s="330"/>
      <c r="DF30" s="330"/>
      <c r="DG30" s="330"/>
      <c r="DH30" s="330"/>
      <c r="DI30" s="330"/>
      <c r="DJ30" s="330"/>
      <c r="DK30" s="330"/>
      <c r="DL30" s="330"/>
      <c r="DM30" s="330"/>
      <c r="DN30" s="331"/>
      <c r="DO30" s="324"/>
      <c r="DP30" s="329"/>
      <c r="DQ30" s="330"/>
      <c r="DR30" s="330"/>
      <c r="DS30" s="330"/>
      <c r="DT30" s="330"/>
      <c r="DU30" s="330"/>
      <c r="DV30" s="330"/>
      <c r="DW30" s="330"/>
      <c r="DX30" s="330"/>
      <c r="DY30" s="330"/>
      <c r="DZ30" s="330"/>
      <c r="EA30" s="330"/>
      <c r="EB30" s="330"/>
      <c r="EC30" s="330"/>
      <c r="ED30" s="330"/>
      <c r="EE30" s="331"/>
      <c r="EF30" s="324"/>
      <c r="EG30" s="329"/>
      <c r="EH30" s="330"/>
      <c r="EI30" s="330"/>
      <c r="EJ30" s="330"/>
      <c r="EK30" s="330"/>
      <c r="EL30" s="330"/>
      <c r="EM30" s="330"/>
      <c r="EN30" s="330"/>
      <c r="EO30" s="330"/>
      <c r="EP30" s="330"/>
      <c r="EQ30" s="330"/>
      <c r="ER30" s="330"/>
      <c r="ES30" s="330"/>
      <c r="ET30" s="330"/>
      <c r="EU30" s="330"/>
      <c r="EV30" s="331"/>
      <c r="EW30" s="324"/>
      <c r="EX30" s="329"/>
      <c r="EY30" s="330"/>
      <c r="EZ30" s="330"/>
      <c r="FA30" s="330"/>
      <c r="FB30" s="330"/>
      <c r="FC30" s="330"/>
      <c r="FD30" s="330"/>
      <c r="FE30" s="330"/>
      <c r="FF30" s="330"/>
      <c r="FG30" s="330"/>
      <c r="FH30" s="330"/>
      <c r="FI30" s="330"/>
      <c r="FJ30" s="330"/>
      <c r="FK30" s="330"/>
      <c r="FL30" s="330"/>
      <c r="FM30" s="331"/>
      <c r="FN30" s="324"/>
      <c r="FO30" s="329"/>
      <c r="FP30" s="330"/>
      <c r="FQ30" s="330"/>
      <c r="FR30" s="330"/>
      <c r="FS30" s="330"/>
      <c r="FT30" s="330"/>
      <c r="FU30" s="330"/>
      <c r="FV30" s="330"/>
      <c r="FW30" s="330"/>
      <c r="FX30" s="330"/>
      <c r="FY30" s="330"/>
      <c r="FZ30" s="330"/>
      <c r="GA30" s="330"/>
      <c r="GB30" s="330"/>
      <c r="GC30" s="330"/>
      <c r="GD30" s="331"/>
      <c r="GE30" s="324"/>
      <c r="GF30" s="329"/>
      <c r="GG30" s="330"/>
      <c r="GH30" s="330"/>
      <c r="GI30" s="330"/>
      <c r="GJ30" s="330"/>
      <c r="GK30" s="330"/>
      <c r="GL30" s="330"/>
      <c r="GM30" s="330"/>
      <c r="GN30" s="330"/>
      <c r="GO30" s="330"/>
      <c r="GP30" s="330"/>
      <c r="GQ30" s="330"/>
      <c r="GR30" s="330"/>
      <c r="GS30" s="330"/>
      <c r="GT30" s="330"/>
      <c r="GU30" s="331"/>
      <c r="GV30" s="324"/>
      <c r="GW30" s="329"/>
      <c r="GX30" s="330"/>
      <c r="GY30" s="330"/>
      <c r="GZ30" s="330"/>
      <c r="HA30" s="330"/>
      <c r="HB30" s="330"/>
      <c r="HC30" s="330"/>
      <c r="HD30" s="330"/>
      <c r="HE30" s="330"/>
      <c r="HF30" s="330"/>
      <c r="HG30" s="330"/>
      <c r="HH30" s="330"/>
      <c r="HI30" s="330"/>
      <c r="HJ30" s="330"/>
      <c r="HK30" s="330"/>
      <c r="HL30" s="331"/>
      <c r="HM30" s="324"/>
      <c r="HN30" s="329"/>
      <c r="HO30" s="330"/>
      <c r="HP30" s="330"/>
      <c r="HQ30" s="330"/>
      <c r="HR30" s="330"/>
      <c r="HS30" s="330"/>
      <c r="HT30" s="330"/>
      <c r="HU30" s="330"/>
      <c r="HV30" s="330"/>
      <c r="HW30" s="330"/>
      <c r="HX30" s="330"/>
      <c r="HY30" s="330"/>
      <c r="HZ30" s="330"/>
      <c r="IA30" s="330"/>
      <c r="IB30" s="330"/>
      <c r="IC30" s="331"/>
      <c r="ID30" s="324"/>
      <c r="IE30" s="329"/>
      <c r="IF30" s="330"/>
      <c r="IG30" s="330"/>
      <c r="IH30" s="330"/>
      <c r="II30" s="330"/>
      <c r="IJ30" s="330"/>
      <c r="IK30" s="330"/>
      <c r="IL30" s="330"/>
      <c r="IM30" s="330"/>
      <c r="IN30" s="330"/>
      <c r="IO30" s="330"/>
      <c r="IP30" s="330"/>
      <c r="IQ30" s="330"/>
      <c r="IR30" s="330"/>
      <c r="IS30" s="330"/>
      <c r="IT30" s="331"/>
      <c r="IU30" s="324"/>
      <c r="IV30" s="329"/>
      <c r="IW30" s="330"/>
      <c r="IX30" s="330"/>
      <c r="IY30" s="330"/>
      <c r="IZ30" s="330"/>
      <c r="JA30" s="330"/>
      <c r="JB30" s="330"/>
      <c r="JC30" s="330"/>
      <c r="JD30" s="330"/>
      <c r="JE30" s="330"/>
      <c r="JF30" s="330"/>
      <c r="JG30" s="330"/>
      <c r="JH30" s="330"/>
      <c r="JI30" s="330"/>
      <c r="JJ30" s="330"/>
      <c r="JK30" s="331"/>
      <c r="JL30" s="324"/>
      <c r="JM30" s="329"/>
      <c r="JN30" s="330"/>
      <c r="JO30" s="330"/>
      <c r="JP30" s="330"/>
      <c r="JQ30" s="330"/>
      <c r="JR30" s="330"/>
      <c r="JS30" s="330"/>
      <c r="JT30" s="330"/>
      <c r="JU30" s="330"/>
      <c r="JV30" s="330"/>
      <c r="JW30" s="330"/>
      <c r="JX30" s="330"/>
      <c r="JY30" s="330"/>
      <c r="JZ30" s="330"/>
      <c r="KA30" s="330"/>
      <c r="KB30" s="331"/>
      <c r="KC30" s="324"/>
      <c r="KD30" s="329"/>
      <c r="KE30" s="330"/>
      <c r="KF30" s="330"/>
      <c r="KG30" s="330"/>
      <c r="KH30" s="330"/>
      <c r="KI30" s="330"/>
      <c r="KJ30" s="330"/>
      <c r="KK30" s="330"/>
      <c r="KL30" s="330"/>
      <c r="KM30" s="330"/>
      <c r="KN30" s="330"/>
      <c r="KO30" s="330"/>
      <c r="KP30" s="330"/>
      <c r="KQ30" s="330"/>
      <c r="KR30" s="330"/>
      <c r="KS30" s="331"/>
      <c r="KT30" s="324"/>
      <c r="KU30" s="329"/>
      <c r="KV30" s="330"/>
      <c r="KW30" s="330"/>
      <c r="KX30" s="330"/>
      <c r="KY30" s="330"/>
      <c r="KZ30" s="330"/>
      <c r="LA30" s="330"/>
      <c r="LB30" s="330"/>
      <c r="LC30" s="330"/>
      <c r="LD30" s="330"/>
      <c r="LE30" s="330"/>
      <c r="LF30" s="330"/>
      <c r="LG30" s="330"/>
      <c r="LH30" s="330"/>
      <c r="LI30" s="330"/>
      <c r="LJ30" s="331"/>
      <c r="LK30" s="324"/>
      <c r="LL30" s="329"/>
      <c r="LM30" s="330"/>
      <c r="LN30" s="330"/>
      <c r="LO30" s="330"/>
      <c r="LP30" s="330"/>
      <c r="LQ30" s="330"/>
      <c r="LR30" s="330"/>
      <c r="LS30" s="330"/>
      <c r="LT30" s="330"/>
      <c r="LU30" s="330"/>
      <c r="LV30" s="330"/>
      <c r="LW30" s="330"/>
      <c r="LX30" s="330"/>
      <c r="LY30" s="330"/>
      <c r="LZ30" s="330"/>
      <c r="MA30" s="331"/>
      <c r="MB30" s="324"/>
      <c r="MC30" s="56"/>
      <c r="MD30" s="56"/>
      <c r="ME30" s="56"/>
      <c r="MF30" s="56"/>
      <c r="MG30" s="228"/>
    </row>
    <row r="31" spans="1:345" customFormat="1" ht="12.75" x14ac:dyDescent="0.2">
      <c r="A31" s="329"/>
      <c r="B31" s="330"/>
      <c r="C31" s="330"/>
      <c r="D31" s="330"/>
      <c r="E31" s="330"/>
      <c r="F31" s="330"/>
      <c r="G31" s="330"/>
      <c r="H31" s="330"/>
      <c r="I31" s="330"/>
      <c r="J31" s="330"/>
      <c r="K31" s="330"/>
      <c r="L31" s="330"/>
      <c r="M31" s="330"/>
      <c r="N31" s="330"/>
      <c r="O31" s="330"/>
      <c r="P31" s="331"/>
      <c r="Q31" s="324"/>
      <c r="R31" s="329"/>
      <c r="S31" s="330"/>
      <c r="T31" s="330"/>
      <c r="U31" s="330"/>
      <c r="V31" s="330"/>
      <c r="W31" s="330"/>
      <c r="X31" s="330"/>
      <c r="Y31" s="330"/>
      <c r="Z31" s="330"/>
      <c r="AA31" s="330"/>
      <c r="AB31" s="330"/>
      <c r="AC31" s="330"/>
      <c r="AD31" s="330"/>
      <c r="AE31" s="330"/>
      <c r="AF31" s="330"/>
      <c r="AG31" s="331"/>
      <c r="AH31" s="324"/>
      <c r="AI31" s="329"/>
      <c r="AJ31" s="330"/>
      <c r="AK31" s="330"/>
      <c r="AL31" s="330"/>
      <c r="AM31" s="330"/>
      <c r="AN31" s="330"/>
      <c r="AO31" s="330"/>
      <c r="AP31" s="330"/>
      <c r="AQ31" s="330"/>
      <c r="AR31" s="330"/>
      <c r="AS31" s="330"/>
      <c r="AT31" s="330"/>
      <c r="AU31" s="330"/>
      <c r="AV31" s="330"/>
      <c r="AW31" s="330"/>
      <c r="AX31" s="331"/>
      <c r="AY31" s="324"/>
      <c r="AZ31" s="329"/>
      <c r="BA31" s="330"/>
      <c r="BB31" s="330"/>
      <c r="BC31" s="330"/>
      <c r="BD31" s="330"/>
      <c r="BE31" s="330"/>
      <c r="BF31" s="330"/>
      <c r="BG31" s="330"/>
      <c r="BH31" s="330"/>
      <c r="BI31" s="330"/>
      <c r="BJ31" s="330"/>
      <c r="BK31" s="330"/>
      <c r="BL31" s="330"/>
      <c r="BM31" s="330"/>
      <c r="BN31" s="330"/>
      <c r="BO31" s="331"/>
      <c r="BP31" s="324"/>
      <c r="BQ31" s="329"/>
      <c r="BR31" s="330"/>
      <c r="BS31" s="330"/>
      <c r="BT31" s="330"/>
      <c r="BU31" s="330"/>
      <c r="BV31" s="330"/>
      <c r="BW31" s="330"/>
      <c r="BX31" s="330"/>
      <c r="BY31" s="330"/>
      <c r="BZ31" s="330"/>
      <c r="CA31" s="330"/>
      <c r="CB31" s="330"/>
      <c r="CC31" s="330"/>
      <c r="CD31" s="330"/>
      <c r="CE31" s="330"/>
      <c r="CF31" s="331"/>
      <c r="CG31" s="324"/>
      <c r="CH31" s="329"/>
      <c r="CI31" s="330"/>
      <c r="CJ31" s="330"/>
      <c r="CK31" s="330"/>
      <c r="CL31" s="330"/>
      <c r="CM31" s="330"/>
      <c r="CN31" s="330"/>
      <c r="CO31" s="330"/>
      <c r="CP31" s="330"/>
      <c r="CQ31" s="330"/>
      <c r="CR31" s="330"/>
      <c r="CS31" s="330"/>
      <c r="CT31" s="330"/>
      <c r="CU31" s="330"/>
      <c r="CV31" s="330"/>
      <c r="CW31" s="331"/>
      <c r="CX31" s="324"/>
      <c r="CY31" s="329"/>
      <c r="CZ31" s="330"/>
      <c r="DA31" s="330"/>
      <c r="DB31" s="330"/>
      <c r="DC31" s="330"/>
      <c r="DD31" s="330"/>
      <c r="DE31" s="330"/>
      <c r="DF31" s="330"/>
      <c r="DG31" s="330"/>
      <c r="DH31" s="330"/>
      <c r="DI31" s="330"/>
      <c r="DJ31" s="330"/>
      <c r="DK31" s="330"/>
      <c r="DL31" s="330"/>
      <c r="DM31" s="330"/>
      <c r="DN31" s="331"/>
      <c r="DO31" s="324"/>
      <c r="DP31" s="329"/>
      <c r="DQ31" s="330"/>
      <c r="DR31" s="330"/>
      <c r="DS31" s="330"/>
      <c r="DT31" s="330"/>
      <c r="DU31" s="330"/>
      <c r="DV31" s="330"/>
      <c r="DW31" s="330"/>
      <c r="DX31" s="330"/>
      <c r="DY31" s="330"/>
      <c r="DZ31" s="330"/>
      <c r="EA31" s="330"/>
      <c r="EB31" s="330"/>
      <c r="EC31" s="330"/>
      <c r="ED31" s="330"/>
      <c r="EE31" s="331"/>
      <c r="EF31" s="324"/>
      <c r="EG31" s="329"/>
      <c r="EH31" s="330"/>
      <c r="EI31" s="330"/>
      <c r="EJ31" s="330"/>
      <c r="EK31" s="330"/>
      <c r="EL31" s="330"/>
      <c r="EM31" s="330"/>
      <c r="EN31" s="330"/>
      <c r="EO31" s="330"/>
      <c r="EP31" s="330"/>
      <c r="EQ31" s="330"/>
      <c r="ER31" s="330"/>
      <c r="ES31" s="330"/>
      <c r="ET31" s="330"/>
      <c r="EU31" s="330"/>
      <c r="EV31" s="331"/>
      <c r="EW31" s="324"/>
      <c r="EX31" s="329"/>
      <c r="EY31" s="330"/>
      <c r="EZ31" s="330"/>
      <c r="FA31" s="330"/>
      <c r="FB31" s="330"/>
      <c r="FC31" s="330"/>
      <c r="FD31" s="330"/>
      <c r="FE31" s="330"/>
      <c r="FF31" s="330"/>
      <c r="FG31" s="330"/>
      <c r="FH31" s="330"/>
      <c r="FI31" s="330"/>
      <c r="FJ31" s="330"/>
      <c r="FK31" s="330"/>
      <c r="FL31" s="330"/>
      <c r="FM31" s="331"/>
      <c r="FN31" s="324"/>
      <c r="FO31" s="329"/>
      <c r="FP31" s="330"/>
      <c r="FQ31" s="330"/>
      <c r="FR31" s="330"/>
      <c r="FS31" s="330"/>
      <c r="FT31" s="330"/>
      <c r="FU31" s="330"/>
      <c r="FV31" s="330"/>
      <c r="FW31" s="330"/>
      <c r="FX31" s="330"/>
      <c r="FY31" s="330"/>
      <c r="FZ31" s="330"/>
      <c r="GA31" s="330"/>
      <c r="GB31" s="330"/>
      <c r="GC31" s="330"/>
      <c r="GD31" s="331"/>
      <c r="GE31" s="324"/>
      <c r="GF31" s="329"/>
      <c r="GG31" s="330"/>
      <c r="GH31" s="330"/>
      <c r="GI31" s="330"/>
      <c r="GJ31" s="330"/>
      <c r="GK31" s="330"/>
      <c r="GL31" s="330"/>
      <c r="GM31" s="330"/>
      <c r="GN31" s="330"/>
      <c r="GO31" s="330"/>
      <c r="GP31" s="330"/>
      <c r="GQ31" s="330"/>
      <c r="GR31" s="330"/>
      <c r="GS31" s="330"/>
      <c r="GT31" s="330"/>
      <c r="GU31" s="331"/>
      <c r="GV31" s="324"/>
      <c r="GW31" s="329"/>
      <c r="GX31" s="330"/>
      <c r="GY31" s="330"/>
      <c r="GZ31" s="330"/>
      <c r="HA31" s="330"/>
      <c r="HB31" s="330"/>
      <c r="HC31" s="330"/>
      <c r="HD31" s="330"/>
      <c r="HE31" s="330"/>
      <c r="HF31" s="330"/>
      <c r="HG31" s="330"/>
      <c r="HH31" s="330"/>
      <c r="HI31" s="330"/>
      <c r="HJ31" s="330"/>
      <c r="HK31" s="330"/>
      <c r="HL31" s="331"/>
      <c r="HM31" s="324"/>
      <c r="HN31" s="329"/>
      <c r="HO31" s="330"/>
      <c r="HP31" s="330"/>
      <c r="HQ31" s="330"/>
      <c r="HR31" s="330"/>
      <c r="HS31" s="330"/>
      <c r="HT31" s="330"/>
      <c r="HU31" s="330"/>
      <c r="HV31" s="330"/>
      <c r="HW31" s="330"/>
      <c r="HX31" s="330"/>
      <c r="HY31" s="330"/>
      <c r="HZ31" s="330"/>
      <c r="IA31" s="330"/>
      <c r="IB31" s="330"/>
      <c r="IC31" s="331"/>
      <c r="ID31" s="324"/>
      <c r="IE31" s="329"/>
      <c r="IF31" s="330"/>
      <c r="IG31" s="330"/>
      <c r="IH31" s="330"/>
      <c r="II31" s="330"/>
      <c r="IJ31" s="330"/>
      <c r="IK31" s="330"/>
      <c r="IL31" s="330"/>
      <c r="IM31" s="330"/>
      <c r="IN31" s="330"/>
      <c r="IO31" s="330"/>
      <c r="IP31" s="330"/>
      <c r="IQ31" s="330"/>
      <c r="IR31" s="330"/>
      <c r="IS31" s="330"/>
      <c r="IT31" s="331"/>
      <c r="IU31" s="324"/>
      <c r="IV31" s="329"/>
      <c r="IW31" s="330"/>
      <c r="IX31" s="330"/>
      <c r="IY31" s="330"/>
      <c r="IZ31" s="330"/>
      <c r="JA31" s="330"/>
      <c r="JB31" s="330"/>
      <c r="JC31" s="330"/>
      <c r="JD31" s="330"/>
      <c r="JE31" s="330"/>
      <c r="JF31" s="330"/>
      <c r="JG31" s="330"/>
      <c r="JH31" s="330"/>
      <c r="JI31" s="330"/>
      <c r="JJ31" s="330"/>
      <c r="JK31" s="331"/>
      <c r="JL31" s="324"/>
      <c r="JM31" s="329"/>
      <c r="JN31" s="330"/>
      <c r="JO31" s="330"/>
      <c r="JP31" s="330"/>
      <c r="JQ31" s="330"/>
      <c r="JR31" s="330"/>
      <c r="JS31" s="330"/>
      <c r="JT31" s="330"/>
      <c r="JU31" s="330"/>
      <c r="JV31" s="330"/>
      <c r="JW31" s="330"/>
      <c r="JX31" s="330"/>
      <c r="JY31" s="330"/>
      <c r="JZ31" s="330"/>
      <c r="KA31" s="330"/>
      <c r="KB31" s="331"/>
      <c r="KC31" s="324"/>
      <c r="KD31" s="329"/>
      <c r="KE31" s="330"/>
      <c r="KF31" s="330"/>
      <c r="KG31" s="330"/>
      <c r="KH31" s="330"/>
      <c r="KI31" s="330"/>
      <c r="KJ31" s="330"/>
      <c r="KK31" s="330"/>
      <c r="KL31" s="330"/>
      <c r="KM31" s="330"/>
      <c r="KN31" s="330"/>
      <c r="KO31" s="330"/>
      <c r="KP31" s="330"/>
      <c r="KQ31" s="330"/>
      <c r="KR31" s="330"/>
      <c r="KS31" s="331"/>
      <c r="KT31" s="324"/>
      <c r="KU31" s="329"/>
      <c r="KV31" s="330"/>
      <c r="KW31" s="330"/>
      <c r="KX31" s="330"/>
      <c r="KY31" s="330"/>
      <c r="KZ31" s="330"/>
      <c r="LA31" s="330"/>
      <c r="LB31" s="330"/>
      <c r="LC31" s="330"/>
      <c r="LD31" s="330"/>
      <c r="LE31" s="330"/>
      <c r="LF31" s="330"/>
      <c r="LG31" s="330"/>
      <c r="LH31" s="330"/>
      <c r="LI31" s="330"/>
      <c r="LJ31" s="331"/>
      <c r="LK31" s="324"/>
      <c r="LL31" s="329"/>
      <c r="LM31" s="330"/>
      <c r="LN31" s="330"/>
      <c r="LO31" s="330"/>
      <c r="LP31" s="330"/>
      <c r="LQ31" s="330"/>
      <c r="LR31" s="330"/>
      <c r="LS31" s="330"/>
      <c r="LT31" s="330"/>
      <c r="LU31" s="330"/>
      <c r="LV31" s="330"/>
      <c r="LW31" s="330"/>
      <c r="LX31" s="330"/>
      <c r="LY31" s="330"/>
      <c r="LZ31" s="330"/>
      <c r="MA31" s="331"/>
      <c r="MB31" s="324"/>
      <c r="MC31" s="56"/>
      <c r="MD31" s="56"/>
      <c r="ME31" s="56"/>
      <c r="MF31" s="56"/>
      <c r="MG31" s="228"/>
    </row>
    <row r="32" spans="1:345" customFormat="1" ht="12.75" x14ac:dyDescent="0.2">
      <c r="A32" s="329"/>
      <c r="B32" s="330"/>
      <c r="C32" s="330"/>
      <c r="D32" s="330"/>
      <c r="E32" s="330"/>
      <c r="F32" s="330"/>
      <c r="G32" s="330"/>
      <c r="H32" s="330"/>
      <c r="I32" s="330"/>
      <c r="J32" s="330"/>
      <c r="K32" s="330"/>
      <c r="L32" s="330"/>
      <c r="M32" s="330"/>
      <c r="N32" s="330"/>
      <c r="O32" s="330"/>
      <c r="P32" s="331"/>
      <c r="Q32" s="324"/>
      <c r="R32" s="329"/>
      <c r="S32" s="330"/>
      <c r="T32" s="330"/>
      <c r="U32" s="330"/>
      <c r="V32" s="330"/>
      <c r="W32" s="330"/>
      <c r="X32" s="330"/>
      <c r="Y32" s="330"/>
      <c r="Z32" s="330"/>
      <c r="AA32" s="330"/>
      <c r="AB32" s="330"/>
      <c r="AC32" s="330"/>
      <c r="AD32" s="330"/>
      <c r="AE32" s="330"/>
      <c r="AF32" s="330"/>
      <c r="AG32" s="331"/>
      <c r="AH32" s="324"/>
      <c r="AI32" s="329"/>
      <c r="AJ32" s="330"/>
      <c r="AK32" s="330"/>
      <c r="AL32" s="330"/>
      <c r="AM32" s="330"/>
      <c r="AN32" s="330"/>
      <c r="AO32" s="330"/>
      <c r="AP32" s="330"/>
      <c r="AQ32" s="330"/>
      <c r="AR32" s="330"/>
      <c r="AS32" s="330"/>
      <c r="AT32" s="330"/>
      <c r="AU32" s="330"/>
      <c r="AV32" s="330"/>
      <c r="AW32" s="330"/>
      <c r="AX32" s="331"/>
      <c r="AY32" s="324"/>
      <c r="AZ32" s="329"/>
      <c r="BA32" s="330"/>
      <c r="BB32" s="330"/>
      <c r="BC32" s="330"/>
      <c r="BD32" s="330"/>
      <c r="BE32" s="330"/>
      <c r="BF32" s="330"/>
      <c r="BG32" s="330"/>
      <c r="BH32" s="330"/>
      <c r="BI32" s="330"/>
      <c r="BJ32" s="330"/>
      <c r="BK32" s="330"/>
      <c r="BL32" s="330"/>
      <c r="BM32" s="330"/>
      <c r="BN32" s="330"/>
      <c r="BO32" s="331"/>
      <c r="BP32" s="324"/>
      <c r="BQ32" s="329"/>
      <c r="BR32" s="330"/>
      <c r="BS32" s="330"/>
      <c r="BT32" s="330"/>
      <c r="BU32" s="330"/>
      <c r="BV32" s="330"/>
      <c r="BW32" s="330"/>
      <c r="BX32" s="330"/>
      <c r="BY32" s="330"/>
      <c r="BZ32" s="330"/>
      <c r="CA32" s="330"/>
      <c r="CB32" s="330"/>
      <c r="CC32" s="330"/>
      <c r="CD32" s="330"/>
      <c r="CE32" s="330"/>
      <c r="CF32" s="331"/>
      <c r="CG32" s="324"/>
      <c r="CH32" s="329"/>
      <c r="CI32" s="330"/>
      <c r="CJ32" s="330"/>
      <c r="CK32" s="330"/>
      <c r="CL32" s="330"/>
      <c r="CM32" s="330"/>
      <c r="CN32" s="330"/>
      <c r="CO32" s="330"/>
      <c r="CP32" s="330"/>
      <c r="CQ32" s="330"/>
      <c r="CR32" s="330"/>
      <c r="CS32" s="330"/>
      <c r="CT32" s="330"/>
      <c r="CU32" s="330"/>
      <c r="CV32" s="330"/>
      <c r="CW32" s="331"/>
      <c r="CX32" s="324"/>
      <c r="CY32" s="329"/>
      <c r="CZ32" s="330"/>
      <c r="DA32" s="330"/>
      <c r="DB32" s="330"/>
      <c r="DC32" s="330"/>
      <c r="DD32" s="330"/>
      <c r="DE32" s="330"/>
      <c r="DF32" s="330"/>
      <c r="DG32" s="330"/>
      <c r="DH32" s="330"/>
      <c r="DI32" s="330"/>
      <c r="DJ32" s="330"/>
      <c r="DK32" s="330"/>
      <c r="DL32" s="330"/>
      <c r="DM32" s="330"/>
      <c r="DN32" s="331"/>
      <c r="DO32" s="324"/>
      <c r="DP32" s="329"/>
      <c r="DQ32" s="330"/>
      <c r="DR32" s="330"/>
      <c r="DS32" s="330"/>
      <c r="DT32" s="330"/>
      <c r="DU32" s="330"/>
      <c r="DV32" s="330"/>
      <c r="DW32" s="330"/>
      <c r="DX32" s="330"/>
      <c r="DY32" s="330"/>
      <c r="DZ32" s="330"/>
      <c r="EA32" s="330"/>
      <c r="EB32" s="330"/>
      <c r="EC32" s="330"/>
      <c r="ED32" s="330"/>
      <c r="EE32" s="331"/>
      <c r="EF32" s="324"/>
      <c r="EG32" s="329"/>
      <c r="EH32" s="330"/>
      <c r="EI32" s="330"/>
      <c r="EJ32" s="330"/>
      <c r="EK32" s="330"/>
      <c r="EL32" s="330"/>
      <c r="EM32" s="330"/>
      <c r="EN32" s="330"/>
      <c r="EO32" s="330"/>
      <c r="EP32" s="330"/>
      <c r="EQ32" s="330"/>
      <c r="ER32" s="330"/>
      <c r="ES32" s="330"/>
      <c r="ET32" s="330"/>
      <c r="EU32" s="330"/>
      <c r="EV32" s="331"/>
      <c r="EW32" s="324"/>
      <c r="EX32" s="329"/>
      <c r="EY32" s="330"/>
      <c r="EZ32" s="330"/>
      <c r="FA32" s="330"/>
      <c r="FB32" s="330"/>
      <c r="FC32" s="330"/>
      <c r="FD32" s="330"/>
      <c r="FE32" s="330"/>
      <c r="FF32" s="330"/>
      <c r="FG32" s="330"/>
      <c r="FH32" s="330"/>
      <c r="FI32" s="330"/>
      <c r="FJ32" s="330"/>
      <c r="FK32" s="330"/>
      <c r="FL32" s="330"/>
      <c r="FM32" s="331"/>
      <c r="FN32" s="324"/>
      <c r="FO32" s="329"/>
      <c r="FP32" s="330"/>
      <c r="FQ32" s="330"/>
      <c r="FR32" s="330"/>
      <c r="FS32" s="330"/>
      <c r="FT32" s="330"/>
      <c r="FU32" s="330"/>
      <c r="FV32" s="330"/>
      <c r="FW32" s="330"/>
      <c r="FX32" s="330"/>
      <c r="FY32" s="330"/>
      <c r="FZ32" s="330"/>
      <c r="GA32" s="330"/>
      <c r="GB32" s="330"/>
      <c r="GC32" s="330"/>
      <c r="GD32" s="331"/>
      <c r="GE32" s="324"/>
      <c r="GF32" s="329"/>
      <c r="GG32" s="330"/>
      <c r="GH32" s="330"/>
      <c r="GI32" s="330"/>
      <c r="GJ32" s="330"/>
      <c r="GK32" s="330"/>
      <c r="GL32" s="330"/>
      <c r="GM32" s="330"/>
      <c r="GN32" s="330"/>
      <c r="GO32" s="330"/>
      <c r="GP32" s="330"/>
      <c r="GQ32" s="330"/>
      <c r="GR32" s="330"/>
      <c r="GS32" s="330"/>
      <c r="GT32" s="330"/>
      <c r="GU32" s="331"/>
      <c r="GV32" s="324"/>
      <c r="GW32" s="329"/>
      <c r="GX32" s="330"/>
      <c r="GY32" s="330"/>
      <c r="GZ32" s="330"/>
      <c r="HA32" s="330"/>
      <c r="HB32" s="330"/>
      <c r="HC32" s="330"/>
      <c r="HD32" s="330"/>
      <c r="HE32" s="330"/>
      <c r="HF32" s="330"/>
      <c r="HG32" s="330"/>
      <c r="HH32" s="330"/>
      <c r="HI32" s="330"/>
      <c r="HJ32" s="330"/>
      <c r="HK32" s="330"/>
      <c r="HL32" s="331"/>
      <c r="HM32" s="324"/>
      <c r="HN32" s="329"/>
      <c r="HO32" s="330"/>
      <c r="HP32" s="330"/>
      <c r="HQ32" s="330"/>
      <c r="HR32" s="330"/>
      <c r="HS32" s="330"/>
      <c r="HT32" s="330"/>
      <c r="HU32" s="330"/>
      <c r="HV32" s="330"/>
      <c r="HW32" s="330"/>
      <c r="HX32" s="330"/>
      <c r="HY32" s="330"/>
      <c r="HZ32" s="330"/>
      <c r="IA32" s="330"/>
      <c r="IB32" s="330"/>
      <c r="IC32" s="331"/>
      <c r="ID32" s="324"/>
      <c r="IE32" s="329"/>
      <c r="IF32" s="330"/>
      <c r="IG32" s="330"/>
      <c r="IH32" s="330"/>
      <c r="II32" s="330"/>
      <c r="IJ32" s="330"/>
      <c r="IK32" s="330"/>
      <c r="IL32" s="330"/>
      <c r="IM32" s="330"/>
      <c r="IN32" s="330"/>
      <c r="IO32" s="330"/>
      <c r="IP32" s="330"/>
      <c r="IQ32" s="330"/>
      <c r="IR32" s="330"/>
      <c r="IS32" s="330"/>
      <c r="IT32" s="331"/>
      <c r="IU32" s="324"/>
      <c r="IV32" s="329"/>
      <c r="IW32" s="330"/>
      <c r="IX32" s="330"/>
      <c r="IY32" s="330"/>
      <c r="IZ32" s="330"/>
      <c r="JA32" s="330"/>
      <c r="JB32" s="330"/>
      <c r="JC32" s="330"/>
      <c r="JD32" s="330"/>
      <c r="JE32" s="330"/>
      <c r="JF32" s="330"/>
      <c r="JG32" s="330"/>
      <c r="JH32" s="330"/>
      <c r="JI32" s="330"/>
      <c r="JJ32" s="330"/>
      <c r="JK32" s="331"/>
      <c r="JL32" s="324"/>
      <c r="JM32" s="329"/>
      <c r="JN32" s="330"/>
      <c r="JO32" s="330"/>
      <c r="JP32" s="330"/>
      <c r="JQ32" s="330"/>
      <c r="JR32" s="330"/>
      <c r="JS32" s="330"/>
      <c r="JT32" s="330"/>
      <c r="JU32" s="330"/>
      <c r="JV32" s="330"/>
      <c r="JW32" s="330"/>
      <c r="JX32" s="330"/>
      <c r="JY32" s="330"/>
      <c r="JZ32" s="330"/>
      <c r="KA32" s="330"/>
      <c r="KB32" s="331"/>
      <c r="KC32" s="324"/>
      <c r="KD32" s="329"/>
      <c r="KE32" s="330"/>
      <c r="KF32" s="330"/>
      <c r="KG32" s="330"/>
      <c r="KH32" s="330"/>
      <c r="KI32" s="330"/>
      <c r="KJ32" s="330"/>
      <c r="KK32" s="330"/>
      <c r="KL32" s="330"/>
      <c r="KM32" s="330"/>
      <c r="KN32" s="330"/>
      <c r="KO32" s="330"/>
      <c r="KP32" s="330"/>
      <c r="KQ32" s="330"/>
      <c r="KR32" s="330"/>
      <c r="KS32" s="331"/>
      <c r="KT32" s="324"/>
      <c r="KU32" s="329"/>
      <c r="KV32" s="330"/>
      <c r="KW32" s="330"/>
      <c r="KX32" s="330"/>
      <c r="KY32" s="330"/>
      <c r="KZ32" s="330"/>
      <c r="LA32" s="330"/>
      <c r="LB32" s="330"/>
      <c r="LC32" s="330"/>
      <c r="LD32" s="330"/>
      <c r="LE32" s="330"/>
      <c r="LF32" s="330"/>
      <c r="LG32" s="330"/>
      <c r="LH32" s="330"/>
      <c r="LI32" s="330"/>
      <c r="LJ32" s="331"/>
      <c r="LK32" s="324"/>
      <c r="LL32" s="329"/>
      <c r="LM32" s="330"/>
      <c r="LN32" s="330"/>
      <c r="LO32" s="330"/>
      <c r="LP32" s="330"/>
      <c r="LQ32" s="330"/>
      <c r="LR32" s="330"/>
      <c r="LS32" s="330"/>
      <c r="LT32" s="330"/>
      <c r="LU32" s="330"/>
      <c r="LV32" s="330"/>
      <c r="LW32" s="330"/>
      <c r="LX32" s="330"/>
      <c r="LY32" s="330"/>
      <c r="LZ32" s="330"/>
      <c r="MA32" s="331"/>
      <c r="MB32" s="324"/>
      <c r="MC32" s="56"/>
      <c r="MD32" s="56"/>
      <c r="ME32" s="56"/>
      <c r="MF32" s="56"/>
      <c r="MG32" s="228"/>
    </row>
    <row r="33" spans="1:345" customFormat="1" ht="12.75" x14ac:dyDescent="0.2">
      <c r="A33" s="329"/>
      <c r="B33" s="330"/>
      <c r="C33" s="330"/>
      <c r="D33" s="330"/>
      <c r="E33" s="330"/>
      <c r="F33" s="330"/>
      <c r="G33" s="330"/>
      <c r="H33" s="330"/>
      <c r="I33" s="330"/>
      <c r="J33" s="330"/>
      <c r="K33" s="330"/>
      <c r="L33" s="330"/>
      <c r="M33" s="330"/>
      <c r="N33" s="330"/>
      <c r="O33" s="330"/>
      <c r="P33" s="331"/>
      <c r="Q33" s="324"/>
      <c r="R33" s="329"/>
      <c r="S33" s="330"/>
      <c r="T33" s="330"/>
      <c r="U33" s="330"/>
      <c r="V33" s="330"/>
      <c r="W33" s="330"/>
      <c r="X33" s="330"/>
      <c r="Y33" s="330"/>
      <c r="Z33" s="330"/>
      <c r="AA33" s="330"/>
      <c r="AB33" s="330"/>
      <c r="AC33" s="330"/>
      <c r="AD33" s="330"/>
      <c r="AE33" s="330"/>
      <c r="AF33" s="330"/>
      <c r="AG33" s="331"/>
      <c r="AH33" s="324"/>
      <c r="AI33" s="329"/>
      <c r="AJ33" s="330"/>
      <c r="AK33" s="330"/>
      <c r="AL33" s="330"/>
      <c r="AM33" s="330"/>
      <c r="AN33" s="330"/>
      <c r="AO33" s="330"/>
      <c r="AP33" s="330"/>
      <c r="AQ33" s="330"/>
      <c r="AR33" s="330"/>
      <c r="AS33" s="330"/>
      <c r="AT33" s="330"/>
      <c r="AU33" s="330"/>
      <c r="AV33" s="330"/>
      <c r="AW33" s="330"/>
      <c r="AX33" s="331"/>
      <c r="AY33" s="324"/>
      <c r="AZ33" s="329"/>
      <c r="BA33" s="330"/>
      <c r="BB33" s="330"/>
      <c r="BC33" s="330"/>
      <c r="BD33" s="330"/>
      <c r="BE33" s="330"/>
      <c r="BF33" s="330"/>
      <c r="BG33" s="330"/>
      <c r="BH33" s="330"/>
      <c r="BI33" s="330"/>
      <c r="BJ33" s="330"/>
      <c r="BK33" s="330"/>
      <c r="BL33" s="330"/>
      <c r="BM33" s="330"/>
      <c r="BN33" s="330"/>
      <c r="BO33" s="331"/>
      <c r="BP33" s="324"/>
      <c r="BQ33" s="329"/>
      <c r="BR33" s="330"/>
      <c r="BS33" s="330"/>
      <c r="BT33" s="330"/>
      <c r="BU33" s="330"/>
      <c r="BV33" s="330"/>
      <c r="BW33" s="330"/>
      <c r="BX33" s="330"/>
      <c r="BY33" s="330"/>
      <c r="BZ33" s="330"/>
      <c r="CA33" s="330"/>
      <c r="CB33" s="330"/>
      <c r="CC33" s="330"/>
      <c r="CD33" s="330"/>
      <c r="CE33" s="330"/>
      <c r="CF33" s="331"/>
      <c r="CG33" s="324"/>
      <c r="CH33" s="329"/>
      <c r="CI33" s="330"/>
      <c r="CJ33" s="330"/>
      <c r="CK33" s="330"/>
      <c r="CL33" s="330"/>
      <c r="CM33" s="330"/>
      <c r="CN33" s="330"/>
      <c r="CO33" s="330"/>
      <c r="CP33" s="330"/>
      <c r="CQ33" s="330"/>
      <c r="CR33" s="330"/>
      <c r="CS33" s="330"/>
      <c r="CT33" s="330"/>
      <c r="CU33" s="330"/>
      <c r="CV33" s="330"/>
      <c r="CW33" s="331"/>
      <c r="CX33" s="324"/>
      <c r="CY33" s="329"/>
      <c r="CZ33" s="330"/>
      <c r="DA33" s="330"/>
      <c r="DB33" s="330"/>
      <c r="DC33" s="330"/>
      <c r="DD33" s="330"/>
      <c r="DE33" s="330"/>
      <c r="DF33" s="330"/>
      <c r="DG33" s="330"/>
      <c r="DH33" s="330"/>
      <c r="DI33" s="330"/>
      <c r="DJ33" s="330"/>
      <c r="DK33" s="330"/>
      <c r="DL33" s="330"/>
      <c r="DM33" s="330"/>
      <c r="DN33" s="331"/>
      <c r="DO33" s="324"/>
      <c r="DP33" s="329"/>
      <c r="DQ33" s="330"/>
      <c r="DR33" s="330"/>
      <c r="DS33" s="330"/>
      <c r="DT33" s="330"/>
      <c r="DU33" s="330"/>
      <c r="DV33" s="330"/>
      <c r="DW33" s="330"/>
      <c r="DX33" s="330"/>
      <c r="DY33" s="330"/>
      <c r="DZ33" s="330"/>
      <c r="EA33" s="330"/>
      <c r="EB33" s="330"/>
      <c r="EC33" s="330"/>
      <c r="ED33" s="330"/>
      <c r="EE33" s="331"/>
      <c r="EF33" s="324"/>
      <c r="EG33" s="329"/>
      <c r="EH33" s="330"/>
      <c r="EI33" s="330"/>
      <c r="EJ33" s="330"/>
      <c r="EK33" s="330"/>
      <c r="EL33" s="330"/>
      <c r="EM33" s="330"/>
      <c r="EN33" s="330"/>
      <c r="EO33" s="330"/>
      <c r="EP33" s="330"/>
      <c r="EQ33" s="330"/>
      <c r="ER33" s="330"/>
      <c r="ES33" s="330"/>
      <c r="ET33" s="330"/>
      <c r="EU33" s="330"/>
      <c r="EV33" s="331"/>
      <c r="EW33" s="324"/>
      <c r="EX33" s="329"/>
      <c r="EY33" s="330"/>
      <c r="EZ33" s="330"/>
      <c r="FA33" s="330"/>
      <c r="FB33" s="330"/>
      <c r="FC33" s="330"/>
      <c r="FD33" s="330"/>
      <c r="FE33" s="330"/>
      <c r="FF33" s="330"/>
      <c r="FG33" s="330"/>
      <c r="FH33" s="330"/>
      <c r="FI33" s="330"/>
      <c r="FJ33" s="330"/>
      <c r="FK33" s="330"/>
      <c r="FL33" s="330"/>
      <c r="FM33" s="331"/>
      <c r="FN33" s="324"/>
      <c r="FO33" s="329"/>
      <c r="FP33" s="330"/>
      <c r="FQ33" s="330"/>
      <c r="FR33" s="330"/>
      <c r="FS33" s="330"/>
      <c r="FT33" s="330"/>
      <c r="FU33" s="330"/>
      <c r="FV33" s="330"/>
      <c r="FW33" s="330"/>
      <c r="FX33" s="330"/>
      <c r="FY33" s="330"/>
      <c r="FZ33" s="330"/>
      <c r="GA33" s="330"/>
      <c r="GB33" s="330"/>
      <c r="GC33" s="330"/>
      <c r="GD33" s="331"/>
      <c r="GE33" s="324"/>
      <c r="GF33" s="329"/>
      <c r="GG33" s="330"/>
      <c r="GH33" s="330"/>
      <c r="GI33" s="330"/>
      <c r="GJ33" s="330"/>
      <c r="GK33" s="330"/>
      <c r="GL33" s="330"/>
      <c r="GM33" s="330"/>
      <c r="GN33" s="330"/>
      <c r="GO33" s="330"/>
      <c r="GP33" s="330"/>
      <c r="GQ33" s="330"/>
      <c r="GR33" s="330"/>
      <c r="GS33" s="330"/>
      <c r="GT33" s="330"/>
      <c r="GU33" s="331"/>
      <c r="GV33" s="324"/>
      <c r="GW33" s="329"/>
      <c r="GX33" s="330"/>
      <c r="GY33" s="330"/>
      <c r="GZ33" s="330"/>
      <c r="HA33" s="330"/>
      <c r="HB33" s="330"/>
      <c r="HC33" s="330"/>
      <c r="HD33" s="330"/>
      <c r="HE33" s="330"/>
      <c r="HF33" s="330"/>
      <c r="HG33" s="330"/>
      <c r="HH33" s="330"/>
      <c r="HI33" s="330"/>
      <c r="HJ33" s="330"/>
      <c r="HK33" s="330"/>
      <c r="HL33" s="331"/>
      <c r="HM33" s="324"/>
      <c r="HN33" s="329"/>
      <c r="HO33" s="330"/>
      <c r="HP33" s="330"/>
      <c r="HQ33" s="330"/>
      <c r="HR33" s="330"/>
      <c r="HS33" s="330"/>
      <c r="HT33" s="330"/>
      <c r="HU33" s="330"/>
      <c r="HV33" s="330"/>
      <c r="HW33" s="330"/>
      <c r="HX33" s="330"/>
      <c r="HY33" s="330"/>
      <c r="HZ33" s="330"/>
      <c r="IA33" s="330"/>
      <c r="IB33" s="330"/>
      <c r="IC33" s="331"/>
      <c r="ID33" s="324"/>
      <c r="IE33" s="329"/>
      <c r="IF33" s="330"/>
      <c r="IG33" s="330"/>
      <c r="IH33" s="330"/>
      <c r="II33" s="330"/>
      <c r="IJ33" s="330"/>
      <c r="IK33" s="330"/>
      <c r="IL33" s="330"/>
      <c r="IM33" s="330"/>
      <c r="IN33" s="330"/>
      <c r="IO33" s="330"/>
      <c r="IP33" s="330"/>
      <c r="IQ33" s="330"/>
      <c r="IR33" s="330"/>
      <c r="IS33" s="330"/>
      <c r="IT33" s="331"/>
      <c r="IU33" s="324"/>
      <c r="IV33" s="329"/>
      <c r="IW33" s="330"/>
      <c r="IX33" s="330"/>
      <c r="IY33" s="330"/>
      <c r="IZ33" s="330"/>
      <c r="JA33" s="330"/>
      <c r="JB33" s="330"/>
      <c r="JC33" s="330"/>
      <c r="JD33" s="330"/>
      <c r="JE33" s="330"/>
      <c r="JF33" s="330"/>
      <c r="JG33" s="330"/>
      <c r="JH33" s="330"/>
      <c r="JI33" s="330"/>
      <c r="JJ33" s="330"/>
      <c r="JK33" s="331"/>
      <c r="JL33" s="324"/>
      <c r="JM33" s="329"/>
      <c r="JN33" s="330"/>
      <c r="JO33" s="330"/>
      <c r="JP33" s="330"/>
      <c r="JQ33" s="330"/>
      <c r="JR33" s="330"/>
      <c r="JS33" s="330"/>
      <c r="JT33" s="330"/>
      <c r="JU33" s="330"/>
      <c r="JV33" s="330"/>
      <c r="JW33" s="330"/>
      <c r="JX33" s="330"/>
      <c r="JY33" s="330"/>
      <c r="JZ33" s="330"/>
      <c r="KA33" s="330"/>
      <c r="KB33" s="331"/>
      <c r="KC33" s="324"/>
      <c r="KD33" s="329"/>
      <c r="KE33" s="330"/>
      <c r="KF33" s="330"/>
      <c r="KG33" s="330"/>
      <c r="KH33" s="330"/>
      <c r="KI33" s="330"/>
      <c r="KJ33" s="330"/>
      <c r="KK33" s="330"/>
      <c r="KL33" s="330"/>
      <c r="KM33" s="330"/>
      <c r="KN33" s="330"/>
      <c r="KO33" s="330"/>
      <c r="KP33" s="330"/>
      <c r="KQ33" s="330"/>
      <c r="KR33" s="330"/>
      <c r="KS33" s="331"/>
      <c r="KT33" s="324"/>
      <c r="KU33" s="329"/>
      <c r="KV33" s="330"/>
      <c r="KW33" s="330"/>
      <c r="KX33" s="330"/>
      <c r="KY33" s="330"/>
      <c r="KZ33" s="330"/>
      <c r="LA33" s="330"/>
      <c r="LB33" s="330"/>
      <c r="LC33" s="330"/>
      <c r="LD33" s="330"/>
      <c r="LE33" s="330"/>
      <c r="LF33" s="330"/>
      <c r="LG33" s="330"/>
      <c r="LH33" s="330"/>
      <c r="LI33" s="330"/>
      <c r="LJ33" s="331"/>
      <c r="LK33" s="324"/>
      <c r="LL33" s="329"/>
      <c r="LM33" s="330"/>
      <c r="LN33" s="330"/>
      <c r="LO33" s="330"/>
      <c r="LP33" s="330"/>
      <c r="LQ33" s="330"/>
      <c r="LR33" s="330"/>
      <c r="LS33" s="330"/>
      <c r="LT33" s="330"/>
      <c r="LU33" s="330"/>
      <c r="LV33" s="330"/>
      <c r="LW33" s="330"/>
      <c r="LX33" s="330"/>
      <c r="LY33" s="330"/>
      <c r="LZ33" s="330"/>
      <c r="MA33" s="331"/>
      <c r="MB33" s="324"/>
      <c r="MC33" s="56"/>
      <c r="MD33" s="56"/>
      <c r="ME33" s="56"/>
      <c r="MF33" s="56"/>
      <c r="MG33" s="228"/>
    </row>
    <row r="34" spans="1:345" customFormat="1" ht="12.75" x14ac:dyDescent="0.2">
      <c r="A34" s="329"/>
      <c r="B34" s="330"/>
      <c r="C34" s="330"/>
      <c r="D34" s="330"/>
      <c r="E34" s="330"/>
      <c r="F34" s="330"/>
      <c r="G34" s="330"/>
      <c r="H34" s="330"/>
      <c r="I34" s="330"/>
      <c r="J34" s="330"/>
      <c r="K34" s="330"/>
      <c r="L34" s="330"/>
      <c r="M34" s="330"/>
      <c r="N34" s="330"/>
      <c r="O34" s="330"/>
      <c r="P34" s="331"/>
      <c r="Q34" s="324"/>
      <c r="R34" s="329"/>
      <c r="S34" s="330"/>
      <c r="T34" s="330"/>
      <c r="U34" s="330"/>
      <c r="V34" s="330"/>
      <c r="W34" s="330"/>
      <c r="X34" s="330"/>
      <c r="Y34" s="330"/>
      <c r="Z34" s="330"/>
      <c r="AA34" s="330"/>
      <c r="AB34" s="330"/>
      <c r="AC34" s="330"/>
      <c r="AD34" s="330"/>
      <c r="AE34" s="330"/>
      <c r="AF34" s="330"/>
      <c r="AG34" s="331"/>
      <c r="AH34" s="324"/>
      <c r="AI34" s="329"/>
      <c r="AJ34" s="330"/>
      <c r="AK34" s="330"/>
      <c r="AL34" s="330"/>
      <c r="AM34" s="330"/>
      <c r="AN34" s="330"/>
      <c r="AO34" s="330"/>
      <c r="AP34" s="330"/>
      <c r="AQ34" s="330"/>
      <c r="AR34" s="330"/>
      <c r="AS34" s="330"/>
      <c r="AT34" s="330"/>
      <c r="AU34" s="330"/>
      <c r="AV34" s="330"/>
      <c r="AW34" s="330"/>
      <c r="AX34" s="331"/>
      <c r="AY34" s="324"/>
      <c r="AZ34" s="329"/>
      <c r="BA34" s="330"/>
      <c r="BB34" s="330"/>
      <c r="BC34" s="330"/>
      <c r="BD34" s="330"/>
      <c r="BE34" s="330"/>
      <c r="BF34" s="330"/>
      <c r="BG34" s="330"/>
      <c r="BH34" s="330"/>
      <c r="BI34" s="330"/>
      <c r="BJ34" s="330"/>
      <c r="BK34" s="330"/>
      <c r="BL34" s="330"/>
      <c r="BM34" s="330"/>
      <c r="BN34" s="330"/>
      <c r="BO34" s="331"/>
      <c r="BP34" s="324"/>
      <c r="BQ34" s="329"/>
      <c r="BR34" s="330"/>
      <c r="BS34" s="330"/>
      <c r="BT34" s="330"/>
      <c r="BU34" s="330"/>
      <c r="BV34" s="330"/>
      <c r="BW34" s="330"/>
      <c r="BX34" s="330"/>
      <c r="BY34" s="330"/>
      <c r="BZ34" s="330"/>
      <c r="CA34" s="330"/>
      <c r="CB34" s="330"/>
      <c r="CC34" s="330"/>
      <c r="CD34" s="330"/>
      <c r="CE34" s="330"/>
      <c r="CF34" s="331"/>
      <c r="CG34" s="324"/>
      <c r="CH34" s="329"/>
      <c r="CI34" s="330"/>
      <c r="CJ34" s="330"/>
      <c r="CK34" s="330"/>
      <c r="CL34" s="330"/>
      <c r="CM34" s="330"/>
      <c r="CN34" s="330"/>
      <c r="CO34" s="330"/>
      <c r="CP34" s="330"/>
      <c r="CQ34" s="330"/>
      <c r="CR34" s="330"/>
      <c r="CS34" s="330"/>
      <c r="CT34" s="330"/>
      <c r="CU34" s="330"/>
      <c r="CV34" s="330"/>
      <c r="CW34" s="331"/>
      <c r="CX34" s="324"/>
      <c r="CY34" s="329"/>
      <c r="CZ34" s="330"/>
      <c r="DA34" s="330"/>
      <c r="DB34" s="330"/>
      <c r="DC34" s="330"/>
      <c r="DD34" s="330"/>
      <c r="DE34" s="330"/>
      <c r="DF34" s="330"/>
      <c r="DG34" s="330"/>
      <c r="DH34" s="330"/>
      <c r="DI34" s="330"/>
      <c r="DJ34" s="330"/>
      <c r="DK34" s="330"/>
      <c r="DL34" s="330"/>
      <c r="DM34" s="330"/>
      <c r="DN34" s="331"/>
      <c r="DO34" s="324"/>
      <c r="DP34" s="329"/>
      <c r="DQ34" s="330"/>
      <c r="DR34" s="330"/>
      <c r="DS34" s="330"/>
      <c r="DT34" s="330"/>
      <c r="DU34" s="330"/>
      <c r="DV34" s="330"/>
      <c r="DW34" s="330"/>
      <c r="DX34" s="330"/>
      <c r="DY34" s="330"/>
      <c r="DZ34" s="330"/>
      <c r="EA34" s="330"/>
      <c r="EB34" s="330"/>
      <c r="EC34" s="330"/>
      <c r="ED34" s="330"/>
      <c r="EE34" s="331"/>
      <c r="EF34" s="324"/>
      <c r="EG34" s="329"/>
      <c r="EH34" s="330"/>
      <c r="EI34" s="330"/>
      <c r="EJ34" s="330"/>
      <c r="EK34" s="330"/>
      <c r="EL34" s="330"/>
      <c r="EM34" s="330"/>
      <c r="EN34" s="330"/>
      <c r="EO34" s="330"/>
      <c r="EP34" s="330"/>
      <c r="EQ34" s="330"/>
      <c r="ER34" s="330"/>
      <c r="ES34" s="330"/>
      <c r="ET34" s="330"/>
      <c r="EU34" s="330"/>
      <c r="EV34" s="331"/>
      <c r="EW34" s="324"/>
      <c r="EX34" s="329"/>
      <c r="EY34" s="330"/>
      <c r="EZ34" s="330"/>
      <c r="FA34" s="330"/>
      <c r="FB34" s="330"/>
      <c r="FC34" s="330"/>
      <c r="FD34" s="330"/>
      <c r="FE34" s="330"/>
      <c r="FF34" s="330"/>
      <c r="FG34" s="330"/>
      <c r="FH34" s="330"/>
      <c r="FI34" s="330"/>
      <c r="FJ34" s="330"/>
      <c r="FK34" s="330"/>
      <c r="FL34" s="330"/>
      <c r="FM34" s="331"/>
      <c r="FN34" s="324"/>
      <c r="FO34" s="329"/>
      <c r="FP34" s="330"/>
      <c r="FQ34" s="330"/>
      <c r="FR34" s="330"/>
      <c r="FS34" s="330"/>
      <c r="FT34" s="330"/>
      <c r="FU34" s="330"/>
      <c r="FV34" s="330"/>
      <c r="FW34" s="330"/>
      <c r="FX34" s="330"/>
      <c r="FY34" s="330"/>
      <c r="FZ34" s="330"/>
      <c r="GA34" s="330"/>
      <c r="GB34" s="330"/>
      <c r="GC34" s="330"/>
      <c r="GD34" s="331"/>
      <c r="GE34" s="324"/>
      <c r="GF34" s="329"/>
      <c r="GG34" s="330"/>
      <c r="GH34" s="330"/>
      <c r="GI34" s="330"/>
      <c r="GJ34" s="330"/>
      <c r="GK34" s="330"/>
      <c r="GL34" s="330"/>
      <c r="GM34" s="330"/>
      <c r="GN34" s="330"/>
      <c r="GO34" s="330"/>
      <c r="GP34" s="330"/>
      <c r="GQ34" s="330"/>
      <c r="GR34" s="330"/>
      <c r="GS34" s="330"/>
      <c r="GT34" s="330"/>
      <c r="GU34" s="331"/>
      <c r="GV34" s="324"/>
      <c r="GW34" s="329"/>
      <c r="GX34" s="330"/>
      <c r="GY34" s="330"/>
      <c r="GZ34" s="330"/>
      <c r="HA34" s="330"/>
      <c r="HB34" s="330"/>
      <c r="HC34" s="330"/>
      <c r="HD34" s="330"/>
      <c r="HE34" s="330"/>
      <c r="HF34" s="330"/>
      <c r="HG34" s="330"/>
      <c r="HH34" s="330"/>
      <c r="HI34" s="330"/>
      <c r="HJ34" s="330"/>
      <c r="HK34" s="330"/>
      <c r="HL34" s="331"/>
      <c r="HM34" s="324"/>
      <c r="HN34" s="329"/>
      <c r="HO34" s="330"/>
      <c r="HP34" s="330"/>
      <c r="HQ34" s="330"/>
      <c r="HR34" s="330"/>
      <c r="HS34" s="330"/>
      <c r="HT34" s="330"/>
      <c r="HU34" s="330"/>
      <c r="HV34" s="330"/>
      <c r="HW34" s="330"/>
      <c r="HX34" s="330"/>
      <c r="HY34" s="330"/>
      <c r="HZ34" s="330"/>
      <c r="IA34" s="330"/>
      <c r="IB34" s="330"/>
      <c r="IC34" s="331"/>
      <c r="ID34" s="324"/>
      <c r="IE34" s="329"/>
      <c r="IF34" s="330"/>
      <c r="IG34" s="330"/>
      <c r="IH34" s="330"/>
      <c r="II34" s="330"/>
      <c r="IJ34" s="330"/>
      <c r="IK34" s="330"/>
      <c r="IL34" s="330"/>
      <c r="IM34" s="330"/>
      <c r="IN34" s="330"/>
      <c r="IO34" s="330"/>
      <c r="IP34" s="330"/>
      <c r="IQ34" s="330"/>
      <c r="IR34" s="330"/>
      <c r="IS34" s="330"/>
      <c r="IT34" s="331"/>
      <c r="IU34" s="324"/>
      <c r="IV34" s="329"/>
      <c r="IW34" s="330"/>
      <c r="IX34" s="330"/>
      <c r="IY34" s="330"/>
      <c r="IZ34" s="330"/>
      <c r="JA34" s="330"/>
      <c r="JB34" s="330"/>
      <c r="JC34" s="330"/>
      <c r="JD34" s="330"/>
      <c r="JE34" s="330"/>
      <c r="JF34" s="330"/>
      <c r="JG34" s="330"/>
      <c r="JH34" s="330"/>
      <c r="JI34" s="330"/>
      <c r="JJ34" s="330"/>
      <c r="JK34" s="331"/>
      <c r="JL34" s="324"/>
      <c r="JM34" s="329"/>
      <c r="JN34" s="330"/>
      <c r="JO34" s="330"/>
      <c r="JP34" s="330"/>
      <c r="JQ34" s="330"/>
      <c r="JR34" s="330"/>
      <c r="JS34" s="330"/>
      <c r="JT34" s="330"/>
      <c r="JU34" s="330"/>
      <c r="JV34" s="330"/>
      <c r="JW34" s="330"/>
      <c r="JX34" s="330"/>
      <c r="JY34" s="330"/>
      <c r="JZ34" s="330"/>
      <c r="KA34" s="330"/>
      <c r="KB34" s="331"/>
      <c r="KC34" s="324"/>
      <c r="KD34" s="329"/>
      <c r="KE34" s="330"/>
      <c r="KF34" s="330"/>
      <c r="KG34" s="330"/>
      <c r="KH34" s="330"/>
      <c r="KI34" s="330"/>
      <c r="KJ34" s="330"/>
      <c r="KK34" s="330"/>
      <c r="KL34" s="330"/>
      <c r="KM34" s="330"/>
      <c r="KN34" s="330"/>
      <c r="KO34" s="330"/>
      <c r="KP34" s="330"/>
      <c r="KQ34" s="330"/>
      <c r="KR34" s="330"/>
      <c r="KS34" s="331"/>
      <c r="KT34" s="324"/>
      <c r="KU34" s="329"/>
      <c r="KV34" s="330"/>
      <c r="KW34" s="330"/>
      <c r="KX34" s="330"/>
      <c r="KY34" s="330"/>
      <c r="KZ34" s="330"/>
      <c r="LA34" s="330"/>
      <c r="LB34" s="330"/>
      <c r="LC34" s="330"/>
      <c r="LD34" s="330"/>
      <c r="LE34" s="330"/>
      <c r="LF34" s="330"/>
      <c r="LG34" s="330"/>
      <c r="LH34" s="330"/>
      <c r="LI34" s="330"/>
      <c r="LJ34" s="331"/>
      <c r="LK34" s="324"/>
      <c r="LL34" s="329"/>
      <c r="LM34" s="330"/>
      <c r="LN34" s="330"/>
      <c r="LO34" s="330"/>
      <c r="LP34" s="330"/>
      <c r="LQ34" s="330"/>
      <c r="LR34" s="330"/>
      <c r="LS34" s="330"/>
      <c r="LT34" s="330"/>
      <c r="LU34" s="330"/>
      <c r="LV34" s="330"/>
      <c r="LW34" s="330"/>
      <c r="LX34" s="330"/>
      <c r="LY34" s="330"/>
      <c r="LZ34" s="330"/>
      <c r="MA34" s="331"/>
      <c r="MB34" s="324"/>
      <c r="MC34" s="56"/>
      <c r="MD34" s="56"/>
      <c r="ME34" s="56"/>
      <c r="MF34" s="56"/>
      <c r="MG34" s="228"/>
    </row>
    <row r="35" spans="1:345" customFormat="1" ht="12.75" x14ac:dyDescent="0.2">
      <c r="A35" s="329"/>
      <c r="B35" s="330"/>
      <c r="C35" s="330"/>
      <c r="D35" s="330"/>
      <c r="E35" s="330"/>
      <c r="F35" s="330"/>
      <c r="G35" s="330"/>
      <c r="H35" s="330"/>
      <c r="I35" s="330"/>
      <c r="J35" s="330"/>
      <c r="K35" s="330"/>
      <c r="L35" s="330"/>
      <c r="M35" s="330"/>
      <c r="N35" s="330"/>
      <c r="O35" s="330"/>
      <c r="P35" s="331"/>
      <c r="Q35" s="324"/>
      <c r="R35" s="329"/>
      <c r="S35" s="330"/>
      <c r="T35" s="330"/>
      <c r="U35" s="330"/>
      <c r="V35" s="330"/>
      <c r="W35" s="330"/>
      <c r="X35" s="330"/>
      <c r="Y35" s="330"/>
      <c r="Z35" s="330"/>
      <c r="AA35" s="330"/>
      <c r="AB35" s="330"/>
      <c r="AC35" s="330"/>
      <c r="AD35" s="330"/>
      <c r="AE35" s="330"/>
      <c r="AF35" s="330"/>
      <c r="AG35" s="331"/>
      <c r="AH35" s="324"/>
      <c r="AI35" s="329"/>
      <c r="AJ35" s="330"/>
      <c r="AK35" s="330"/>
      <c r="AL35" s="330"/>
      <c r="AM35" s="330"/>
      <c r="AN35" s="330"/>
      <c r="AO35" s="330"/>
      <c r="AP35" s="330"/>
      <c r="AQ35" s="330"/>
      <c r="AR35" s="330"/>
      <c r="AS35" s="330"/>
      <c r="AT35" s="330"/>
      <c r="AU35" s="330"/>
      <c r="AV35" s="330"/>
      <c r="AW35" s="330"/>
      <c r="AX35" s="331"/>
      <c r="AY35" s="324"/>
      <c r="AZ35" s="329"/>
      <c r="BA35" s="330"/>
      <c r="BB35" s="330"/>
      <c r="BC35" s="330"/>
      <c r="BD35" s="330"/>
      <c r="BE35" s="330"/>
      <c r="BF35" s="330"/>
      <c r="BG35" s="330"/>
      <c r="BH35" s="330"/>
      <c r="BI35" s="330"/>
      <c r="BJ35" s="330"/>
      <c r="BK35" s="330"/>
      <c r="BL35" s="330"/>
      <c r="BM35" s="330"/>
      <c r="BN35" s="330"/>
      <c r="BO35" s="331"/>
      <c r="BP35" s="324"/>
      <c r="BQ35" s="329"/>
      <c r="BR35" s="330"/>
      <c r="BS35" s="330"/>
      <c r="BT35" s="330"/>
      <c r="BU35" s="330"/>
      <c r="BV35" s="330"/>
      <c r="BW35" s="330"/>
      <c r="BX35" s="330"/>
      <c r="BY35" s="330"/>
      <c r="BZ35" s="330"/>
      <c r="CA35" s="330"/>
      <c r="CB35" s="330"/>
      <c r="CC35" s="330"/>
      <c r="CD35" s="330"/>
      <c r="CE35" s="330"/>
      <c r="CF35" s="331"/>
      <c r="CG35" s="324"/>
      <c r="CH35" s="329"/>
      <c r="CI35" s="330"/>
      <c r="CJ35" s="330"/>
      <c r="CK35" s="330"/>
      <c r="CL35" s="330"/>
      <c r="CM35" s="330"/>
      <c r="CN35" s="330"/>
      <c r="CO35" s="330"/>
      <c r="CP35" s="330"/>
      <c r="CQ35" s="330"/>
      <c r="CR35" s="330"/>
      <c r="CS35" s="330"/>
      <c r="CT35" s="330"/>
      <c r="CU35" s="330"/>
      <c r="CV35" s="330"/>
      <c r="CW35" s="331"/>
      <c r="CX35" s="324"/>
      <c r="CY35" s="329"/>
      <c r="CZ35" s="330"/>
      <c r="DA35" s="330"/>
      <c r="DB35" s="330"/>
      <c r="DC35" s="330"/>
      <c r="DD35" s="330"/>
      <c r="DE35" s="330"/>
      <c r="DF35" s="330"/>
      <c r="DG35" s="330"/>
      <c r="DH35" s="330"/>
      <c r="DI35" s="330"/>
      <c r="DJ35" s="330"/>
      <c r="DK35" s="330"/>
      <c r="DL35" s="330"/>
      <c r="DM35" s="330"/>
      <c r="DN35" s="331"/>
      <c r="DO35" s="324"/>
      <c r="DP35" s="329"/>
      <c r="DQ35" s="330"/>
      <c r="DR35" s="330"/>
      <c r="DS35" s="330"/>
      <c r="DT35" s="330"/>
      <c r="DU35" s="330"/>
      <c r="DV35" s="330"/>
      <c r="DW35" s="330"/>
      <c r="DX35" s="330"/>
      <c r="DY35" s="330"/>
      <c r="DZ35" s="330"/>
      <c r="EA35" s="330"/>
      <c r="EB35" s="330"/>
      <c r="EC35" s="330"/>
      <c r="ED35" s="330"/>
      <c r="EE35" s="331"/>
      <c r="EF35" s="324"/>
      <c r="EG35" s="329"/>
      <c r="EH35" s="330"/>
      <c r="EI35" s="330"/>
      <c r="EJ35" s="330"/>
      <c r="EK35" s="330"/>
      <c r="EL35" s="330"/>
      <c r="EM35" s="330"/>
      <c r="EN35" s="330"/>
      <c r="EO35" s="330"/>
      <c r="EP35" s="330"/>
      <c r="EQ35" s="330"/>
      <c r="ER35" s="330"/>
      <c r="ES35" s="330"/>
      <c r="ET35" s="330"/>
      <c r="EU35" s="330"/>
      <c r="EV35" s="331"/>
      <c r="EW35" s="324"/>
      <c r="EX35" s="329"/>
      <c r="EY35" s="330"/>
      <c r="EZ35" s="330"/>
      <c r="FA35" s="330"/>
      <c r="FB35" s="330"/>
      <c r="FC35" s="330"/>
      <c r="FD35" s="330"/>
      <c r="FE35" s="330"/>
      <c r="FF35" s="330"/>
      <c r="FG35" s="330"/>
      <c r="FH35" s="330"/>
      <c r="FI35" s="330"/>
      <c r="FJ35" s="330"/>
      <c r="FK35" s="330"/>
      <c r="FL35" s="330"/>
      <c r="FM35" s="331"/>
      <c r="FN35" s="324"/>
      <c r="FO35" s="329"/>
      <c r="FP35" s="330"/>
      <c r="FQ35" s="330"/>
      <c r="FR35" s="330"/>
      <c r="FS35" s="330"/>
      <c r="FT35" s="330"/>
      <c r="FU35" s="330"/>
      <c r="FV35" s="330"/>
      <c r="FW35" s="330"/>
      <c r="FX35" s="330"/>
      <c r="FY35" s="330"/>
      <c r="FZ35" s="330"/>
      <c r="GA35" s="330"/>
      <c r="GB35" s="330"/>
      <c r="GC35" s="330"/>
      <c r="GD35" s="331"/>
      <c r="GE35" s="324"/>
      <c r="GF35" s="329"/>
      <c r="GG35" s="330"/>
      <c r="GH35" s="330"/>
      <c r="GI35" s="330"/>
      <c r="GJ35" s="330"/>
      <c r="GK35" s="330"/>
      <c r="GL35" s="330"/>
      <c r="GM35" s="330"/>
      <c r="GN35" s="330"/>
      <c r="GO35" s="330"/>
      <c r="GP35" s="330"/>
      <c r="GQ35" s="330"/>
      <c r="GR35" s="330"/>
      <c r="GS35" s="330"/>
      <c r="GT35" s="330"/>
      <c r="GU35" s="331"/>
      <c r="GV35" s="324"/>
      <c r="GW35" s="329"/>
      <c r="GX35" s="330"/>
      <c r="GY35" s="330"/>
      <c r="GZ35" s="330"/>
      <c r="HA35" s="330"/>
      <c r="HB35" s="330"/>
      <c r="HC35" s="330"/>
      <c r="HD35" s="330"/>
      <c r="HE35" s="330"/>
      <c r="HF35" s="330"/>
      <c r="HG35" s="330"/>
      <c r="HH35" s="330"/>
      <c r="HI35" s="330"/>
      <c r="HJ35" s="330"/>
      <c r="HK35" s="330"/>
      <c r="HL35" s="331"/>
      <c r="HM35" s="324"/>
      <c r="HN35" s="329"/>
      <c r="HO35" s="330"/>
      <c r="HP35" s="330"/>
      <c r="HQ35" s="330"/>
      <c r="HR35" s="330"/>
      <c r="HS35" s="330"/>
      <c r="HT35" s="330"/>
      <c r="HU35" s="330"/>
      <c r="HV35" s="330"/>
      <c r="HW35" s="330"/>
      <c r="HX35" s="330"/>
      <c r="HY35" s="330"/>
      <c r="HZ35" s="330"/>
      <c r="IA35" s="330"/>
      <c r="IB35" s="330"/>
      <c r="IC35" s="331"/>
      <c r="ID35" s="324"/>
      <c r="IE35" s="329"/>
      <c r="IF35" s="330"/>
      <c r="IG35" s="330"/>
      <c r="IH35" s="330"/>
      <c r="II35" s="330"/>
      <c r="IJ35" s="330"/>
      <c r="IK35" s="330"/>
      <c r="IL35" s="330"/>
      <c r="IM35" s="330"/>
      <c r="IN35" s="330"/>
      <c r="IO35" s="330"/>
      <c r="IP35" s="330"/>
      <c r="IQ35" s="330"/>
      <c r="IR35" s="330"/>
      <c r="IS35" s="330"/>
      <c r="IT35" s="331"/>
      <c r="IU35" s="324"/>
      <c r="IV35" s="329"/>
      <c r="IW35" s="330"/>
      <c r="IX35" s="330"/>
      <c r="IY35" s="330"/>
      <c r="IZ35" s="330"/>
      <c r="JA35" s="330"/>
      <c r="JB35" s="330"/>
      <c r="JC35" s="330"/>
      <c r="JD35" s="330"/>
      <c r="JE35" s="330"/>
      <c r="JF35" s="330"/>
      <c r="JG35" s="330"/>
      <c r="JH35" s="330"/>
      <c r="JI35" s="330"/>
      <c r="JJ35" s="330"/>
      <c r="JK35" s="331"/>
      <c r="JL35" s="324"/>
      <c r="JM35" s="329"/>
      <c r="JN35" s="330"/>
      <c r="JO35" s="330"/>
      <c r="JP35" s="330"/>
      <c r="JQ35" s="330"/>
      <c r="JR35" s="330"/>
      <c r="JS35" s="330"/>
      <c r="JT35" s="330"/>
      <c r="JU35" s="330"/>
      <c r="JV35" s="330"/>
      <c r="JW35" s="330"/>
      <c r="JX35" s="330"/>
      <c r="JY35" s="330"/>
      <c r="JZ35" s="330"/>
      <c r="KA35" s="330"/>
      <c r="KB35" s="331"/>
      <c r="KC35" s="324"/>
      <c r="KD35" s="329"/>
      <c r="KE35" s="330"/>
      <c r="KF35" s="330"/>
      <c r="KG35" s="330"/>
      <c r="KH35" s="330"/>
      <c r="KI35" s="330"/>
      <c r="KJ35" s="330"/>
      <c r="KK35" s="330"/>
      <c r="KL35" s="330"/>
      <c r="KM35" s="330"/>
      <c r="KN35" s="330"/>
      <c r="KO35" s="330"/>
      <c r="KP35" s="330"/>
      <c r="KQ35" s="330"/>
      <c r="KR35" s="330"/>
      <c r="KS35" s="331"/>
      <c r="KT35" s="324"/>
      <c r="KU35" s="329"/>
      <c r="KV35" s="330"/>
      <c r="KW35" s="330"/>
      <c r="KX35" s="330"/>
      <c r="KY35" s="330"/>
      <c r="KZ35" s="330"/>
      <c r="LA35" s="330"/>
      <c r="LB35" s="330"/>
      <c r="LC35" s="330"/>
      <c r="LD35" s="330"/>
      <c r="LE35" s="330"/>
      <c r="LF35" s="330"/>
      <c r="LG35" s="330"/>
      <c r="LH35" s="330"/>
      <c r="LI35" s="330"/>
      <c r="LJ35" s="331"/>
      <c r="LK35" s="324"/>
      <c r="LL35" s="329"/>
      <c r="LM35" s="330"/>
      <c r="LN35" s="330"/>
      <c r="LO35" s="330"/>
      <c r="LP35" s="330"/>
      <c r="LQ35" s="330"/>
      <c r="LR35" s="330"/>
      <c r="LS35" s="330"/>
      <c r="LT35" s="330"/>
      <c r="LU35" s="330"/>
      <c r="LV35" s="330"/>
      <c r="LW35" s="330"/>
      <c r="LX35" s="330"/>
      <c r="LY35" s="330"/>
      <c r="LZ35" s="330"/>
      <c r="MA35" s="331"/>
      <c r="MB35" s="324"/>
      <c r="MC35" s="56"/>
      <c r="MD35" s="56"/>
      <c r="ME35" s="56"/>
      <c r="MF35" s="56"/>
      <c r="MG35" s="228"/>
    </row>
    <row r="36" spans="1:345" customFormat="1" ht="12.75" x14ac:dyDescent="0.2">
      <c r="A36" s="329"/>
      <c r="B36" s="330"/>
      <c r="C36" s="330"/>
      <c r="D36" s="330"/>
      <c r="E36" s="330"/>
      <c r="F36" s="330"/>
      <c r="G36" s="330"/>
      <c r="H36" s="330"/>
      <c r="I36" s="330"/>
      <c r="J36" s="330"/>
      <c r="K36" s="330"/>
      <c r="L36" s="330"/>
      <c r="M36" s="330"/>
      <c r="N36" s="330"/>
      <c r="O36" s="330"/>
      <c r="P36" s="331"/>
      <c r="Q36" s="324"/>
      <c r="R36" s="329"/>
      <c r="S36" s="330"/>
      <c r="T36" s="330"/>
      <c r="U36" s="330"/>
      <c r="V36" s="330"/>
      <c r="W36" s="330"/>
      <c r="X36" s="330"/>
      <c r="Y36" s="330"/>
      <c r="Z36" s="330"/>
      <c r="AA36" s="330"/>
      <c r="AB36" s="330"/>
      <c r="AC36" s="330"/>
      <c r="AD36" s="330"/>
      <c r="AE36" s="330"/>
      <c r="AF36" s="330"/>
      <c r="AG36" s="331"/>
      <c r="AH36" s="324"/>
      <c r="AI36" s="329"/>
      <c r="AJ36" s="330"/>
      <c r="AK36" s="330"/>
      <c r="AL36" s="330"/>
      <c r="AM36" s="330"/>
      <c r="AN36" s="330"/>
      <c r="AO36" s="330"/>
      <c r="AP36" s="330"/>
      <c r="AQ36" s="330"/>
      <c r="AR36" s="330"/>
      <c r="AS36" s="330"/>
      <c r="AT36" s="330"/>
      <c r="AU36" s="330"/>
      <c r="AV36" s="330"/>
      <c r="AW36" s="330"/>
      <c r="AX36" s="331"/>
      <c r="AY36" s="324"/>
      <c r="AZ36" s="329"/>
      <c r="BA36" s="330"/>
      <c r="BB36" s="330"/>
      <c r="BC36" s="330"/>
      <c r="BD36" s="330"/>
      <c r="BE36" s="330"/>
      <c r="BF36" s="330"/>
      <c r="BG36" s="330"/>
      <c r="BH36" s="330"/>
      <c r="BI36" s="330"/>
      <c r="BJ36" s="330"/>
      <c r="BK36" s="330"/>
      <c r="BL36" s="330"/>
      <c r="BM36" s="330"/>
      <c r="BN36" s="330"/>
      <c r="BO36" s="331"/>
      <c r="BP36" s="324"/>
      <c r="BQ36" s="329"/>
      <c r="BR36" s="330"/>
      <c r="BS36" s="330"/>
      <c r="BT36" s="330"/>
      <c r="BU36" s="330"/>
      <c r="BV36" s="330"/>
      <c r="BW36" s="330"/>
      <c r="BX36" s="330"/>
      <c r="BY36" s="330"/>
      <c r="BZ36" s="330"/>
      <c r="CA36" s="330"/>
      <c r="CB36" s="330"/>
      <c r="CC36" s="330"/>
      <c r="CD36" s="330"/>
      <c r="CE36" s="330"/>
      <c r="CF36" s="331"/>
      <c r="CG36" s="324"/>
      <c r="CH36" s="329"/>
      <c r="CI36" s="330"/>
      <c r="CJ36" s="330"/>
      <c r="CK36" s="330"/>
      <c r="CL36" s="330"/>
      <c r="CM36" s="330"/>
      <c r="CN36" s="330"/>
      <c r="CO36" s="330"/>
      <c r="CP36" s="330"/>
      <c r="CQ36" s="330"/>
      <c r="CR36" s="330"/>
      <c r="CS36" s="330"/>
      <c r="CT36" s="330"/>
      <c r="CU36" s="330"/>
      <c r="CV36" s="330"/>
      <c r="CW36" s="331"/>
      <c r="CX36" s="324"/>
      <c r="CY36" s="329"/>
      <c r="CZ36" s="330"/>
      <c r="DA36" s="330"/>
      <c r="DB36" s="330"/>
      <c r="DC36" s="330"/>
      <c r="DD36" s="330"/>
      <c r="DE36" s="330"/>
      <c r="DF36" s="330"/>
      <c r="DG36" s="330"/>
      <c r="DH36" s="330"/>
      <c r="DI36" s="330"/>
      <c r="DJ36" s="330"/>
      <c r="DK36" s="330"/>
      <c r="DL36" s="330"/>
      <c r="DM36" s="330"/>
      <c r="DN36" s="331"/>
      <c r="DO36" s="324"/>
      <c r="DP36" s="329"/>
      <c r="DQ36" s="330"/>
      <c r="DR36" s="330"/>
      <c r="DS36" s="330"/>
      <c r="DT36" s="330"/>
      <c r="DU36" s="330"/>
      <c r="DV36" s="330"/>
      <c r="DW36" s="330"/>
      <c r="DX36" s="330"/>
      <c r="DY36" s="330"/>
      <c r="DZ36" s="330"/>
      <c r="EA36" s="330"/>
      <c r="EB36" s="330"/>
      <c r="EC36" s="330"/>
      <c r="ED36" s="330"/>
      <c r="EE36" s="331"/>
      <c r="EF36" s="324"/>
      <c r="EG36" s="329"/>
      <c r="EH36" s="330"/>
      <c r="EI36" s="330"/>
      <c r="EJ36" s="330"/>
      <c r="EK36" s="330"/>
      <c r="EL36" s="330"/>
      <c r="EM36" s="330"/>
      <c r="EN36" s="330"/>
      <c r="EO36" s="330"/>
      <c r="EP36" s="330"/>
      <c r="EQ36" s="330"/>
      <c r="ER36" s="330"/>
      <c r="ES36" s="330"/>
      <c r="ET36" s="330"/>
      <c r="EU36" s="330"/>
      <c r="EV36" s="331"/>
      <c r="EW36" s="324"/>
      <c r="EX36" s="329"/>
      <c r="EY36" s="330"/>
      <c r="EZ36" s="330"/>
      <c r="FA36" s="330"/>
      <c r="FB36" s="330"/>
      <c r="FC36" s="330"/>
      <c r="FD36" s="330"/>
      <c r="FE36" s="330"/>
      <c r="FF36" s="330"/>
      <c r="FG36" s="330"/>
      <c r="FH36" s="330"/>
      <c r="FI36" s="330"/>
      <c r="FJ36" s="330"/>
      <c r="FK36" s="330"/>
      <c r="FL36" s="330"/>
      <c r="FM36" s="331"/>
      <c r="FN36" s="324"/>
      <c r="FO36" s="329"/>
      <c r="FP36" s="330"/>
      <c r="FQ36" s="330"/>
      <c r="FR36" s="330"/>
      <c r="FS36" s="330"/>
      <c r="FT36" s="330"/>
      <c r="FU36" s="330"/>
      <c r="FV36" s="330"/>
      <c r="FW36" s="330"/>
      <c r="FX36" s="330"/>
      <c r="FY36" s="330"/>
      <c r="FZ36" s="330"/>
      <c r="GA36" s="330"/>
      <c r="GB36" s="330"/>
      <c r="GC36" s="330"/>
      <c r="GD36" s="331"/>
      <c r="GE36" s="324"/>
      <c r="GF36" s="329"/>
      <c r="GG36" s="330"/>
      <c r="GH36" s="330"/>
      <c r="GI36" s="330"/>
      <c r="GJ36" s="330"/>
      <c r="GK36" s="330"/>
      <c r="GL36" s="330"/>
      <c r="GM36" s="330"/>
      <c r="GN36" s="330"/>
      <c r="GO36" s="330"/>
      <c r="GP36" s="330"/>
      <c r="GQ36" s="330"/>
      <c r="GR36" s="330"/>
      <c r="GS36" s="330"/>
      <c r="GT36" s="330"/>
      <c r="GU36" s="331"/>
      <c r="GV36" s="324"/>
      <c r="GW36" s="329"/>
      <c r="GX36" s="330"/>
      <c r="GY36" s="330"/>
      <c r="GZ36" s="330"/>
      <c r="HA36" s="330"/>
      <c r="HB36" s="330"/>
      <c r="HC36" s="330"/>
      <c r="HD36" s="330"/>
      <c r="HE36" s="330"/>
      <c r="HF36" s="330"/>
      <c r="HG36" s="330"/>
      <c r="HH36" s="330"/>
      <c r="HI36" s="330"/>
      <c r="HJ36" s="330"/>
      <c r="HK36" s="330"/>
      <c r="HL36" s="331"/>
      <c r="HM36" s="324"/>
      <c r="HN36" s="329"/>
      <c r="HO36" s="330"/>
      <c r="HP36" s="330"/>
      <c r="HQ36" s="330"/>
      <c r="HR36" s="330"/>
      <c r="HS36" s="330"/>
      <c r="HT36" s="330"/>
      <c r="HU36" s="330"/>
      <c r="HV36" s="330"/>
      <c r="HW36" s="330"/>
      <c r="HX36" s="330"/>
      <c r="HY36" s="330"/>
      <c r="HZ36" s="330"/>
      <c r="IA36" s="330"/>
      <c r="IB36" s="330"/>
      <c r="IC36" s="331"/>
      <c r="ID36" s="324"/>
      <c r="IE36" s="329"/>
      <c r="IF36" s="330"/>
      <c r="IG36" s="330"/>
      <c r="IH36" s="330"/>
      <c r="II36" s="330"/>
      <c r="IJ36" s="330"/>
      <c r="IK36" s="330"/>
      <c r="IL36" s="330"/>
      <c r="IM36" s="330"/>
      <c r="IN36" s="330"/>
      <c r="IO36" s="330"/>
      <c r="IP36" s="330"/>
      <c r="IQ36" s="330"/>
      <c r="IR36" s="330"/>
      <c r="IS36" s="330"/>
      <c r="IT36" s="331"/>
      <c r="IU36" s="324"/>
      <c r="IV36" s="329"/>
      <c r="IW36" s="330"/>
      <c r="IX36" s="330"/>
      <c r="IY36" s="330"/>
      <c r="IZ36" s="330"/>
      <c r="JA36" s="330"/>
      <c r="JB36" s="330"/>
      <c r="JC36" s="330"/>
      <c r="JD36" s="330"/>
      <c r="JE36" s="330"/>
      <c r="JF36" s="330"/>
      <c r="JG36" s="330"/>
      <c r="JH36" s="330"/>
      <c r="JI36" s="330"/>
      <c r="JJ36" s="330"/>
      <c r="JK36" s="331"/>
      <c r="JL36" s="324"/>
      <c r="JM36" s="329"/>
      <c r="JN36" s="330"/>
      <c r="JO36" s="330"/>
      <c r="JP36" s="330"/>
      <c r="JQ36" s="330"/>
      <c r="JR36" s="330"/>
      <c r="JS36" s="330"/>
      <c r="JT36" s="330"/>
      <c r="JU36" s="330"/>
      <c r="JV36" s="330"/>
      <c r="JW36" s="330"/>
      <c r="JX36" s="330"/>
      <c r="JY36" s="330"/>
      <c r="JZ36" s="330"/>
      <c r="KA36" s="330"/>
      <c r="KB36" s="331"/>
      <c r="KC36" s="324"/>
      <c r="KD36" s="329"/>
      <c r="KE36" s="330"/>
      <c r="KF36" s="330"/>
      <c r="KG36" s="330"/>
      <c r="KH36" s="330"/>
      <c r="KI36" s="330"/>
      <c r="KJ36" s="330"/>
      <c r="KK36" s="330"/>
      <c r="KL36" s="330"/>
      <c r="KM36" s="330"/>
      <c r="KN36" s="330"/>
      <c r="KO36" s="330"/>
      <c r="KP36" s="330"/>
      <c r="KQ36" s="330"/>
      <c r="KR36" s="330"/>
      <c r="KS36" s="331"/>
      <c r="KT36" s="324"/>
      <c r="KU36" s="329"/>
      <c r="KV36" s="330"/>
      <c r="KW36" s="330"/>
      <c r="KX36" s="330"/>
      <c r="KY36" s="330"/>
      <c r="KZ36" s="330"/>
      <c r="LA36" s="330"/>
      <c r="LB36" s="330"/>
      <c r="LC36" s="330"/>
      <c r="LD36" s="330"/>
      <c r="LE36" s="330"/>
      <c r="LF36" s="330"/>
      <c r="LG36" s="330"/>
      <c r="LH36" s="330"/>
      <c r="LI36" s="330"/>
      <c r="LJ36" s="331"/>
      <c r="LK36" s="324"/>
      <c r="LL36" s="329"/>
      <c r="LM36" s="330"/>
      <c r="LN36" s="330"/>
      <c r="LO36" s="330"/>
      <c r="LP36" s="330"/>
      <c r="LQ36" s="330"/>
      <c r="LR36" s="330"/>
      <c r="LS36" s="330"/>
      <c r="LT36" s="330"/>
      <c r="LU36" s="330"/>
      <c r="LV36" s="330"/>
      <c r="LW36" s="330"/>
      <c r="LX36" s="330"/>
      <c r="LY36" s="330"/>
      <c r="LZ36" s="330"/>
      <c r="MA36" s="331"/>
      <c r="MB36" s="324"/>
      <c r="MC36" s="56"/>
      <c r="MD36" s="56"/>
      <c r="ME36" s="56"/>
      <c r="MF36" s="56"/>
      <c r="MG36" s="228"/>
    </row>
    <row r="37" spans="1:345" customFormat="1" ht="12.75" x14ac:dyDescent="0.2">
      <c r="A37" s="329"/>
      <c r="B37" s="330"/>
      <c r="C37" s="330"/>
      <c r="D37" s="330"/>
      <c r="E37" s="330"/>
      <c r="F37" s="330"/>
      <c r="G37" s="330"/>
      <c r="H37" s="330"/>
      <c r="I37" s="330"/>
      <c r="J37" s="330"/>
      <c r="K37" s="330"/>
      <c r="L37" s="330"/>
      <c r="M37" s="330"/>
      <c r="N37" s="330"/>
      <c r="O37" s="330"/>
      <c r="P37" s="331"/>
      <c r="Q37" s="324"/>
      <c r="R37" s="329"/>
      <c r="S37" s="330"/>
      <c r="T37" s="330"/>
      <c r="U37" s="330"/>
      <c r="V37" s="330"/>
      <c r="W37" s="330"/>
      <c r="X37" s="330"/>
      <c r="Y37" s="330"/>
      <c r="Z37" s="330"/>
      <c r="AA37" s="330"/>
      <c r="AB37" s="330"/>
      <c r="AC37" s="330"/>
      <c r="AD37" s="330"/>
      <c r="AE37" s="330"/>
      <c r="AF37" s="330"/>
      <c r="AG37" s="331"/>
      <c r="AH37" s="324"/>
      <c r="AI37" s="329"/>
      <c r="AJ37" s="330"/>
      <c r="AK37" s="330"/>
      <c r="AL37" s="330"/>
      <c r="AM37" s="330"/>
      <c r="AN37" s="330"/>
      <c r="AO37" s="330"/>
      <c r="AP37" s="330"/>
      <c r="AQ37" s="330"/>
      <c r="AR37" s="330"/>
      <c r="AS37" s="330"/>
      <c r="AT37" s="330"/>
      <c r="AU37" s="330"/>
      <c r="AV37" s="330"/>
      <c r="AW37" s="330"/>
      <c r="AX37" s="331"/>
      <c r="AY37" s="324"/>
      <c r="AZ37" s="329"/>
      <c r="BA37" s="330"/>
      <c r="BB37" s="330"/>
      <c r="BC37" s="330"/>
      <c r="BD37" s="330"/>
      <c r="BE37" s="330"/>
      <c r="BF37" s="330"/>
      <c r="BG37" s="330"/>
      <c r="BH37" s="330"/>
      <c r="BI37" s="330"/>
      <c r="BJ37" s="330"/>
      <c r="BK37" s="330"/>
      <c r="BL37" s="330"/>
      <c r="BM37" s="330"/>
      <c r="BN37" s="330"/>
      <c r="BO37" s="331"/>
      <c r="BP37" s="324"/>
      <c r="BQ37" s="329"/>
      <c r="BR37" s="330"/>
      <c r="BS37" s="330"/>
      <c r="BT37" s="330"/>
      <c r="BU37" s="330"/>
      <c r="BV37" s="330"/>
      <c r="BW37" s="330"/>
      <c r="BX37" s="330"/>
      <c r="BY37" s="330"/>
      <c r="BZ37" s="330"/>
      <c r="CA37" s="330"/>
      <c r="CB37" s="330"/>
      <c r="CC37" s="330"/>
      <c r="CD37" s="330"/>
      <c r="CE37" s="330"/>
      <c r="CF37" s="331"/>
      <c r="CG37" s="324"/>
      <c r="CH37" s="329"/>
      <c r="CI37" s="330"/>
      <c r="CJ37" s="330"/>
      <c r="CK37" s="330"/>
      <c r="CL37" s="330"/>
      <c r="CM37" s="330"/>
      <c r="CN37" s="330"/>
      <c r="CO37" s="330"/>
      <c r="CP37" s="330"/>
      <c r="CQ37" s="330"/>
      <c r="CR37" s="330"/>
      <c r="CS37" s="330"/>
      <c r="CT37" s="330"/>
      <c r="CU37" s="330"/>
      <c r="CV37" s="330"/>
      <c r="CW37" s="331"/>
      <c r="CX37" s="324"/>
      <c r="CY37" s="329"/>
      <c r="CZ37" s="330"/>
      <c r="DA37" s="330"/>
      <c r="DB37" s="330"/>
      <c r="DC37" s="330"/>
      <c r="DD37" s="330"/>
      <c r="DE37" s="330"/>
      <c r="DF37" s="330"/>
      <c r="DG37" s="330"/>
      <c r="DH37" s="330"/>
      <c r="DI37" s="330"/>
      <c r="DJ37" s="330"/>
      <c r="DK37" s="330"/>
      <c r="DL37" s="330"/>
      <c r="DM37" s="330"/>
      <c r="DN37" s="331"/>
      <c r="DO37" s="324"/>
      <c r="DP37" s="329"/>
      <c r="DQ37" s="330"/>
      <c r="DR37" s="330"/>
      <c r="DS37" s="330"/>
      <c r="DT37" s="330"/>
      <c r="DU37" s="330"/>
      <c r="DV37" s="330"/>
      <c r="DW37" s="330"/>
      <c r="DX37" s="330"/>
      <c r="DY37" s="330"/>
      <c r="DZ37" s="330"/>
      <c r="EA37" s="330"/>
      <c r="EB37" s="330"/>
      <c r="EC37" s="330"/>
      <c r="ED37" s="330"/>
      <c r="EE37" s="331"/>
      <c r="EF37" s="324"/>
      <c r="EG37" s="329"/>
      <c r="EH37" s="330"/>
      <c r="EI37" s="330"/>
      <c r="EJ37" s="330"/>
      <c r="EK37" s="330"/>
      <c r="EL37" s="330"/>
      <c r="EM37" s="330"/>
      <c r="EN37" s="330"/>
      <c r="EO37" s="330"/>
      <c r="EP37" s="330"/>
      <c r="EQ37" s="330"/>
      <c r="ER37" s="330"/>
      <c r="ES37" s="330"/>
      <c r="ET37" s="330"/>
      <c r="EU37" s="330"/>
      <c r="EV37" s="331"/>
      <c r="EW37" s="324"/>
      <c r="EX37" s="329"/>
      <c r="EY37" s="330"/>
      <c r="EZ37" s="330"/>
      <c r="FA37" s="330"/>
      <c r="FB37" s="330"/>
      <c r="FC37" s="330"/>
      <c r="FD37" s="330"/>
      <c r="FE37" s="330"/>
      <c r="FF37" s="330"/>
      <c r="FG37" s="330"/>
      <c r="FH37" s="330"/>
      <c r="FI37" s="330"/>
      <c r="FJ37" s="330"/>
      <c r="FK37" s="330"/>
      <c r="FL37" s="330"/>
      <c r="FM37" s="331"/>
      <c r="FN37" s="324"/>
      <c r="FO37" s="329"/>
      <c r="FP37" s="330"/>
      <c r="FQ37" s="330"/>
      <c r="FR37" s="330"/>
      <c r="FS37" s="330"/>
      <c r="FT37" s="330"/>
      <c r="FU37" s="330"/>
      <c r="FV37" s="330"/>
      <c r="FW37" s="330"/>
      <c r="FX37" s="330"/>
      <c r="FY37" s="330"/>
      <c r="FZ37" s="330"/>
      <c r="GA37" s="330"/>
      <c r="GB37" s="330"/>
      <c r="GC37" s="330"/>
      <c r="GD37" s="331"/>
      <c r="GE37" s="324"/>
      <c r="GF37" s="329"/>
      <c r="GG37" s="330"/>
      <c r="GH37" s="330"/>
      <c r="GI37" s="330"/>
      <c r="GJ37" s="330"/>
      <c r="GK37" s="330"/>
      <c r="GL37" s="330"/>
      <c r="GM37" s="330"/>
      <c r="GN37" s="330"/>
      <c r="GO37" s="330"/>
      <c r="GP37" s="330"/>
      <c r="GQ37" s="330"/>
      <c r="GR37" s="330"/>
      <c r="GS37" s="330"/>
      <c r="GT37" s="330"/>
      <c r="GU37" s="331"/>
      <c r="GV37" s="324"/>
      <c r="GW37" s="329"/>
      <c r="GX37" s="330"/>
      <c r="GY37" s="330"/>
      <c r="GZ37" s="330"/>
      <c r="HA37" s="330"/>
      <c r="HB37" s="330"/>
      <c r="HC37" s="330"/>
      <c r="HD37" s="330"/>
      <c r="HE37" s="330"/>
      <c r="HF37" s="330"/>
      <c r="HG37" s="330"/>
      <c r="HH37" s="330"/>
      <c r="HI37" s="330"/>
      <c r="HJ37" s="330"/>
      <c r="HK37" s="330"/>
      <c r="HL37" s="331"/>
      <c r="HM37" s="324"/>
      <c r="HN37" s="329"/>
      <c r="HO37" s="330"/>
      <c r="HP37" s="330"/>
      <c r="HQ37" s="330"/>
      <c r="HR37" s="330"/>
      <c r="HS37" s="330"/>
      <c r="HT37" s="330"/>
      <c r="HU37" s="330"/>
      <c r="HV37" s="330"/>
      <c r="HW37" s="330"/>
      <c r="HX37" s="330"/>
      <c r="HY37" s="330"/>
      <c r="HZ37" s="330"/>
      <c r="IA37" s="330"/>
      <c r="IB37" s="330"/>
      <c r="IC37" s="331"/>
      <c r="ID37" s="324"/>
      <c r="IE37" s="329"/>
      <c r="IF37" s="330"/>
      <c r="IG37" s="330"/>
      <c r="IH37" s="330"/>
      <c r="II37" s="330"/>
      <c r="IJ37" s="330"/>
      <c r="IK37" s="330"/>
      <c r="IL37" s="330"/>
      <c r="IM37" s="330"/>
      <c r="IN37" s="330"/>
      <c r="IO37" s="330"/>
      <c r="IP37" s="330"/>
      <c r="IQ37" s="330"/>
      <c r="IR37" s="330"/>
      <c r="IS37" s="330"/>
      <c r="IT37" s="331"/>
      <c r="IU37" s="324"/>
      <c r="IV37" s="329"/>
      <c r="IW37" s="330"/>
      <c r="IX37" s="330"/>
      <c r="IY37" s="330"/>
      <c r="IZ37" s="330"/>
      <c r="JA37" s="330"/>
      <c r="JB37" s="330"/>
      <c r="JC37" s="330"/>
      <c r="JD37" s="330"/>
      <c r="JE37" s="330"/>
      <c r="JF37" s="330"/>
      <c r="JG37" s="330"/>
      <c r="JH37" s="330"/>
      <c r="JI37" s="330"/>
      <c r="JJ37" s="330"/>
      <c r="JK37" s="331"/>
      <c r="JL37" s="324"/>
      <c r="JM37" s="329"/>
      <c r="JN37" s="330"/>
      <c r="JO37" s="330"/>
      <c r="JP37" s="330"/>
      <c r="JQ37" s="330"/>
      <c r="JR37" s="330"/>
      <c r="JS37" s="330"/>
      <c r="JT37" s="330"/>
      <c r="JU37" s="330"/>
      <c r="JV37" s="330"/>
      <c r="JW37" s="330"/>
      <c r="JX37" s="330"/>
      <c r="JY37" s="330"/>
      <c r="JZ37" s="330"/>
      <c r="KA37" s="330"/>
      <c r="KB37" s="331"/>
      <c r="KC37" s="324"/>
      <c r="KD37" s="329"/>
      <c r="KE37" s="330"/>
      <c r="KF37" s="330"/>
      <c r="KG37" s="330"/>
      <c r="KH37" s="330"/>
      <c r="KI37" s="330"/>
      <c r="KJ37" s="330"/>
      <c r="KK37" s="330"/>
      <c r="KL37" s="330"/>
      <c r="KM37" s="330"/>
      <c r="KN37" s="330"/>
      <c r="KO37" s="330"/>
      <c r="KP37" s="330"/>
      <c r="KQ37" s="330"/>
      <c r="KR37" s="330"/>
      <c r="KS37" s="331"/>
      <c r="KT37" s="324"/>
      <c r="KU37" s="329"/>
      <c r="KV37" s="330"/>
      <c r="KW37" s="330"/>
      <c r="KX37" s="330"/>
      <c r="KY37" s="330"/>
      <c r="KZ37" s="330"/>
      <c r="LA37" s="330"/>
      <c r="LB37" s="330"/>
      <c r="LC37" s="330"/>
      <c r="LD37" s="330"/>
      <c r="LE37" s="330"/>
      <c r="LF37" s="330"/>
      <c r="LG37" s="330"/>
      <c r="LH37" s="330"/>
      <c r="LI37" s="330"/>
      <c r="LJ37" s="331"/>
      <c r="LK37" s="324"/>
      <c r="LL37" s="329"/>
      <c r="LM37" s="330"/>
      <c r="LN37" s="330"/>
      <c r="LO37" s="330"/>
      <c r="LP37" s="330"/>
      <c r="LQ37" s="330"/>
      <c r="LR37" s="330"/>
      <c r="LS37" s="330"/>
      <c r="LT37" s="330"/>
      <c r="LU37" s="330"/>
      <c r="LV37" s="330"/>
      <c r="LW37" s="330"/>
      <c r="LX37" s="330"/>
      <c r="LY37" s="330"/>
      <c r="LZ37" s="330"/>
      <c r="MA37" s="331"/>
      <c r="MB37" s="324"/>
      <c r="MC37" s="56"/>
      <c r="MD37" s="56"/>
      <c r="ME37" s="56"/>
      <c r="MF37" s="56"/>
      <c r="MG37" s="228"/>
    </row>
    <row r="38" spans="1:345" customFormat="1" ht="12.75" x14ac:dyDescent="0.2">
      <c r="A38" s="329"/>
      <c r="B38" s="330"/>
      <c r="C38" s="330"/>
      <c r="D38" s="330"/>
      <c r="E38" s="330"/>
      <c r="F38" s="330"/>
      <c r="G38" s="330"/>
      <c r="H38" s="330"/>
      <c r="I38" s="330"/>
      <c r="J38" s="330"/>
      <c r="K38" s="330"/>
      <c r="L38" s="330"/>
      <c r="M38" s="330"/>
      <c r="N38" s="330"/>
      <c r="O38" s="330"/>
      <c r="P38" s="331"/>
      <c r="Q38" s="324"/>
      <c r="R38" s="329"/>
      <c r="S38" s="330"/>
      <c r="T38" s="330"/>
      <c r="U38" s="330"/>
      <c r="V38" s="330"/>
      <c r="W38" s="330"/>
      <c r="X38" s="330"/>
      <c r="Y38" s="330"/>
      <c r="Z38" s="330"/>
      <c r="AA38" s="330"/>
      <c r="AB38" s="330"/>
      <c r="AC38" s="330"/>
      <c r="AD38" s="330"/>
      <c r="AE38" s="330"/>
      <c r="AF38" s="330"/>
      <c r="AG38" s="331"/>
      <c r="AH38" s="324"/>
      <c r="AI38" s="329"/>
      <c r="AJ38" s="330"/>
      <c r="AK38" s="330"/>
      <c r="AL38" s="330"/>
      <c r="AM38" s="330"/>
      <c r="AN38" s="330"/>
      <c r="AO38" s="330"/>
      <c r="AP38" s="330"/>
      <c r="AQ38" s="330"/>
      <c r="AR38" s="330"/>
      <c r="AS38" s="330"/>
      <c r="AT38" s="330"/>
      <c r="AU38" s="330"/>
      <c r="AV38" s="330"/>
      <c r="AW38" s="330"/>
      <c r="AX38" s="331"/>
      <c r="AY38" s="324"/>
      <c r="AZ38" s="329"/>
      <c r="BA38" s="330"/>
      <c r="BB38" s="330"/>
      <c r="BC38" s="330"/>
      <c r="BD38" s="330"/>
      <c r="BE38" s="330"/>
      <c r="BF38" s="330"/>
      <c r="BG38" s="330"/>
      <c r="BH38" s="330"/>
      <c r="BI38" s="330"/>
      <c r="BJ38" s="330"/>
      <c r="BK38" s="330"/>
      <c r="BL38" s="330"/>
      <c r="BM38" s="330"/>
      <c r="BN38" s="330"/>
      <c r="BO38" s="331"/>
      <c r="BP38" s="324"/>
      <c r="BQ38" s="329"/>
      <c r="BR38" s="330"/>
      <c r="BS38" s="330"/>
      <c r="BT38" s="330"/>
      <c r="BU38" s="330"/>
      <c r="BV38" s="330"/>
      <c r="BW38" s="330"/>
      <c r="BX38" s="330"/>
      <c r="BY38" s="330"/>
      <c r="BZ38" s="330"/>
      <c r="CA38" s="330"/>
      <c r="CB38" s="330"/>
      <c r="CC38" s="330"/>
      <c r="CD38" s="330"/>
      <c r="CE38" s="330"/>
      <c r="CF38" s="331"/>
      <c r="CG38" s="324"/>
      <c r="CH38" s="329"/>
      <c r="CI38" s="330"/>
      <c r="CJ38" s="330"/>
      <c r="CK38" s="330"/>
      <c r="CL38" s="330"/>
      <c r="CM38" s="330"/>
      <c r="CN38" s="330"/>
      <c r="CO38" s="330"/>
      <c r="CP38" s="330"/>
      <c r="CQ38" s="330"/>
      <c r="CR38" s="330"/>
      <c r="CS38" s="330"/>
      <c r="CT38" s="330"/>
      <c r="CU38" s="330"/>
      <c r="CV38" s="330"/>
      <c r="CW38" s="331"/>
      <c r="CX38" s="324"/>
      <c r="CY38" s="329"/>
      <c r="CZ38" s="330"/>
      <c r="DA38" s="330"/>
      <c r="DB38" s="330"/>
      <c r="DC38" s="330"/>
      <c r="DD38" s="330"/>
      <c r="DE38" s="330"/>
      <c r="DF38" s="330"/>
      <c r="DG38" s="330"/>
      <c r="DH38" s="330"/>
      <c r="DI38" s="330"/>
      <c r="DJ38" s="330"/>
      <c r="DK38" s="330"/>
      <c r="DL38" s="330"/>
      <c r="DM38" s="330"/>
      <c r="DN38" s="331"/>
      <c r="DO38" s="324"/>
      <c r="DP38" s="329"/>
      <c r="DQ38" s="330"/>
      <c r="DR38" s="330"/>
      <c r="DS38" s="330"/>
      <c r="DT38" s="330"/>
      <c r="DU38" s="330"/>
      <c r="DV38" s="330"/>
      <c r="DW38" s="330"/>
      <c r="DX38" s="330"/>
      <c r="DY38" s="330"/>
      <c r="DZ38" s="330"/>
      <c r="EA38" s="330"/>
      <c r="EB38" s="330"/>
      <c r="EC38" s="330"/>
      <c r="ED38" s="330"/>
      <c r="EE38" s="331"/>
      <c r="EF38" s="324"/>
      <c r="EG38" s="329"/>
      <c r="EH38" s="330"/>
      <c r="EI38" s="330"/>
      <c r="EJ38" s="330"/>
      <c r="EK38" s="330"/>
      <c r="EL38" s="330"/>
      <c r="EM38" s="330"/>
      <c r="EN38" s="330"/>
      <c r="EO38" s="330"/>
      <c r="EP38" s="330"/>
      <c r="EQ38" s="330"/>
      <c r="ER38" s="330"/>
      <c r="ES38" s="330"/>
      <c r="ET38" s="330"/>
      <c r="EU38" s="330"/>
      <c r="EV38" s="331"/>
      <c r="EW38" s="324"/>
      <c r="EX38" s="329"/>
      <c r="EY38" s="330"/>
      <c r="EZ38" s="330"/>
      <c r="FA38" s="330"/>
      <c r="FB38" s="330"/>
      <c r="FC38" s="330"/>
      <c r="FD38" s="330"/>
      <c r="FE38" s="330"/>
      <c r="FF38" s="330"/>
      <c r="FG38" s="330"/>
      <c r="FH38" s="330"/>
      <c r="FI38" s="330"/>
      <c r="FJ38" s="330"/>
      <c r="FK38" s="330"/>
      <c r="FL38" s="330"/>
      <c r="FM38" s="331"/>
      <c r="FN38" s="324"/>
      <c r="FO38" s="329"/>
      <c r="FP38" s="330"/>
      <c r="FQ38" s="330"/>
      <c r="FR38" s="330"/>
      <c r="FS38" s="330"/>
      <c r="FT38" s="330"/>
      <c r="FU38" s="330"/>
      <c r="FV38" s="330"/>
      <c r="FW38" s="330"/>
      <c r="FX38" s="330"/>
      <c r="FY38" s="330"/>
      <c r="FZ38" s="330"/>
      <c r="GA38" s="330"/>
      <c r="GB38" s="330"/>
      <c r="GC38" s="330"/>
      <c r="GD38" s="331"/>
      <c r="GE38" s="324"/>
      <c r="GF38" s="329"/>
      <c r="GG38" s="330"/>
      <c r="GH38" s="330"/>
      <c r="GI38" s="330"/>
      <c r="GJ38" s="330"/>
      <c r="GK38" s="330"/>
      <c r="GL38" s="330"/>
      <c r="GM38" s="330"/>
      <c r="GN38" s="330"/>
      <c r="GO38" s="330"/>
      <c r="GP38" s="330"/>
      <c r="GQ38" s="330"/>
      <c r="GR38" s="330"/>
      <c r="GS38" s="330"/>
      <c r="GT38" s="330"/>
      <c r="GU38" s="331"/>
      <c r="GV38" s="324"/>
      <c r="GW38" s="329"/>
      <c r="GX38" s="330"/>
      <c r="GY38" s="330"/>
      <c r="GZ38" s="330"/>
      <c r="HA38" s="330"/>
      <c r="HB38" s="330"/>
      <c r="HC38" s="330"/>
      <c r="HD38" s="330"/>
      <c r="HE38" s="330"/>
      <c r="HF38" s="330"/>
      <c r="HG38" s="330"/>
      <c r="HH38" s="330"/>
      <c r="HI38" s="330"/>
      <c r="HJ38" s="330"/>
      <c r="HK38" s="330"/>
      <c r="HL38" s="331"/>
      <c r="HM38" s="324"/>
      <c r="HN38" s="329"/>
      <c r="HO38" s="330"/>
      <c r="HP38" s="330"/>
      <c r="HQ38" s="330"/>
      <c r="HR38" s="330"/>
      <c r="HS38" s="330"/>
      <c r="HT38" s="330"/>
      <c r="HU38" s="330"/>
      <c r="HV38" s="330"/>
      <c r="HW38" s="330"/>
      <c r="HX38" s="330"/>
      <c r="HY38" s="330"/>
      <c r="HZ38" s="330"/>
      <c r="IA38" s="330"/>
      <c r="IB38" s="330"/>
      <c r="IC38" s="331"/>
      <c r="ID38" s="324"/>
      <c r="IE38" s="329"/>
      <c r="IF38" s="330"/>
      <c r="IG38" s="330"/>
      <c r="IH38" s="330"/>
      <c r="II38" s="330"/>
      <c r="IJ38" s="330"/>
      <c r="IK38" s="330"/>
      <c r="IL38" s="330"/>
      <c r="IM38" s="330"/>
      <c r="IN38" s="330"/>
      <c r="IO38" s="330"/>
      <c r="IP38" s="330"/>
      <c r="IQ38" s="330"/>
      <c r="IR38" s="330"/>
      <c r="IS38" s="330"/>
      <c r="IT38" s="331"/>
      <c r="IU38" s="324"/>
      <c r="IV38" s="329"/>
      <c r="IW38" s="330"/>
      <c r="IX38" s="330"/>
      <c r="IY38" s="330"/>
      <c r="IZ38" s="330"/>
      <c r="JA38" s="330"/>
      <c r="JB38" s="330"/>
      <c r="JC38" s="330"/>
      <c r="JD38" s="330"/>
      <c r="JE38" s="330"/>
      <c r="JF38" s="330"/>
      <c r="JG38" s="330"/>
      <c r="JH38" s="330"/>
      <c r="JI38" s="330"/>
      <c r="JJ38" s="330"/>
      <c r="JK38" s="331"/>
      <c r="JL38" s="324"/>
      <c r="JM38" s="329"/>
      <c r="JN38" s="330"/>
      <c r="JO38" s="330"/>
      <c r="JP38" s="330"/>
      <c r="JQ38" s="330"/>
      <c r="JR38" s="330"/>
      <c r="JS38" s="330"/>
      <c r="JT38" s="330"/>
      <c r="JU38" s="330"/>
      <c r="JV38" s="330"/>
      <c r="JW38" s="330"/>
      <c r="JX38" s="330"/>
      <c r="JY38" s="330"/>
      <c r="JZ38" s="330"/>
      <c r="KA38" s="330"/>
      <c r="KB38" s="331"/>
      <c r="KC38" s="324"/>
      <c r="KD38" s="329"/>
      <c r="KE38" s="330"/>
      <c r="KF38" s="330"/>
      <c r="KG38" s="330"/>
      <c r="KH38" s="330"/>
      <c r="KI38" s="330"/>
      <c r="KJ38" s="330"/>
      <c r="KK38" s="330"/>
      <c r="KL38" s="330"/>
      <c r="KM38" s="330"/>
      <c r="KN38" s="330"/>
      <c r="KO38" s="330"/>
      <c r="KP38" s="330"/>
      <c r="KQ38" s="330"/>
      <c r="KR38" s="330"/>
      <c r="KS38" s="331"/>
      <c r="KT38" s="324"/>
      <c r="KU38" s="329"/>
      <c r="KV38" s="330"/>
      <c r="KW38" s="330"/>
      <c r="KX38" s="330"/>
      <c r="KY38" s="330"/>
      <c r="KZ38" s="330"/>
      <c r="LA38" s="330"/>
      <c r="LB38" s="330"/>
      <c r="LC38" s="330"/>
      <c r="LD38" s="330"/>
      <c r="LE38" s="330"/>
      <c r="LF38" s="330"/>
      <c r="LG38" s="330"/>
      <c r="LH38" s="330"/>
      <c r="LI38" s="330"/>
      <c r="LJ38" s="331"/>
      <c r="LK38" s="324"/>
      <c r="LL38" s="329"/>
      <c r="LM38" s="330"/>
      <c r="LN38" s="330"/>
      <c r="LO38" s="330"/>
      <c r="LP38" s="330"/>
      <c r="LQ38" s="330"/>
      <c r="LR38" s="330"/>
      <c r="LS38" s="330"/>
      <c r="LT38" s="330"/>
      <c r="LU38" s="330"/>
      <c r="LV38" s="330"/>
      <c r="LW38" s="330"/>
      <c r="LX38" s="330"/>
      <c r="LY38" s="330"/>
      <c r="LZ38" s="330"/>
      <c r="MA38" s="331"/>
      <c r="MB38" s="324"/>
      <c r="MC38" s="56"/>
      <c r="MD38" s="56"/>
      <c r="ME38" s="56"/>
      <c r="MF38" s="56"/>
      <c r="MG38" s="228"/>
    </row>
    <row r="39" spans="1:345" customFormat="1" ht="12.75" x14ac:dyDescent="0.2">
      <c r="A39" s="329"/>
      <c r="B39" s="330"/>
      <c r="C39" s="330"/>
      <c r="D39" s="330"/>
      <c r="E39" s="330"/>
      <c r="F39" s="330"/>
      <c r="G39" s="330"/>
      <c r="H39" s="330"/>
      <c r="I39" s="330"/>
      <c r="J39" s="330"/>
      <c r="K39" s="330"/>
      <c r="L39" s="330"/>
      <c r="M39" s="330"/>
      <c r="N39" s="330"/>
      <c r="O39" s="330"/>
      <c r="P39" s="331"/>
      <c r="Q39" s="324"/>
      <c r="R39" s="329"/>
      <c r="S39" s="330"/>
      <c r="T39" s="330"/>
      <c r="U39" s="330"/>
      <c r="V39" s="330"/>
      <c r="W39" s="330"/>
      <c r="X39" s="330"/>
      <c r="Y39" s="330"/>
      <c r="Z39" s="330"/>
      <c r="AA39" s="330"/>
      <c r="AB39" s="330"/>
      <c r="AC39" s="330"/>
      <c r="AD39" s="330"/>
      <c r="AE39" s="330"/>
      <c r="AF39" s="330"/>
      <c r="AG39" s="331"/>
      <c r="AH39" s="324"/>
      <c r="AI39" s="329"/>
      <c r="AJ39" s="330"/>
      <c r="AK39" s="330"/>
      <c r="AL39" s="330"/>
      <c r="AM39" s="330"/>
      <c r="AN39" s="330"/>
      <c r="AO39" s="330"/>
      <c r="AP39" s="330"/>
      <c r="AQ39" s="330"/>
      <c r="AR39" s="330"/>
      <c r="AS39" s="330"/>
      <c r="AT39" s="330"/>
      <c r="AU39" s="330"/>
      <c r="AV39" s="330"/>
      <c r="AW39" s="330"/>
      <c r="AX39" s="331"/>
      <c r="AY39" s="324"/>
      <c r="AZ39" s="329"/>
      <c r="BA39" s="330"/>
      <c r="BB39" s="330"/>
      <c r="BC39" s="330"/>
      <c r="BD39" s="330"/>
      <c r="BE39" s="330"/>
      <c r="BF39" s="330"/>
      <c r="BG39" s="330"/>
      <c r="BH39" s="330"/>
      <c r="BI39" s="330"/>
      <c r="BJ39" s="330"/>
      <c r="BK39" s="330"/>
      <c r="BL39" s="330"/>
      <c r="BM39" s="330"/>
      <c r="BN39" s="330"/>
      <c r="BO39" s="331"/>
      <c r="BP39" s="324"/>
      <c r="BQ39" s="329"/>
      <c r="BR39" s="330"/>
      <c r="BS39" s="330"/>
      <c r="BT39" s="330"/>
      <c r="BU39" s="330"/>
      <c r="BV39" s="330"/>
      <c r="BW39" s="330"/>
      <c r="BX39" s="330"/>
      <c r="BY39" s="330"/>
      <c r="BZ39" s="330"/>
      <c r="CA39" s="330"/>
      <c r="CB39" s="330"/>
      <c r="CC39" s="330"/>
      <c r="CD39" s="330"/>
      <c r="CE39" s="330"/>
      <c r="CF39" s="331"/>
      <c r="CG39" s="324"/>
      <c r="CH39" s="329"/>
      <c r="CI39" s="330"/>
      <c r="CJ39" s="330"/>
      <c r="CK39" s="330"/>
      <c r="CL39" s="330"/>
      <c r="CM39" s="330"/>
      <c r="CN39" s="330"/>
      <c r="CO39" s="330"/>
      <c r="CP39" s="330"/>
      <c r="CQ39" s="330"/>
      <c r="CR39" s="330"/>
      <c r="CS39" s="330"/>
      <c r="CT39" s="330"/>
      <c r="CU39" s="330"/>
      <c r="CV39" s="330"/>
      <c r="CW39" s="331"/>
      <c r="CX39" s="324"/>
      <c r="CY39" s="329"/>
      <c r="CZ39" s="330"/>
      <c r="DA39" s="330"/>
      <c r="DB39" s="330"/>
      <c r="DC39" s="330"/>
      <c r="DD39" s="330"/>
      <c r="DE39" s="330"/>
      <c r="DF39" s="330"/>
      <c r="DG39" s="330"/>
      <c r="DH39" s="330"/>
      <c r="DI39" s="330"/>
      <c r="DJ39" s="330"/>
      <c r="DK39" s="330"/>
      <c r="DL39" s="330"/>
      <c r="DM39" s="330"/>
      <c r="DN39" s="331"/>
      <c r="DO39" s="324"/>
      <c r="DP39" s="329"/>
      <c r="DQ39" s="330"/>
      <c r="DR39" s="330"/>
      <c r="DS39" s="330"/>
      <c r="DT39" s="330"/>
      <c r="DU39" s="330"/>
      <c r="DV39" s="330"/>
      <c r="DW39" s="330"/>
      <c r="DX39" s="330"/>
      <c r="DY39" s="330"/>
      <c r="DZ39" s="330"/>
      <c r="EA39" s="330"/>
      <c r="EB39" s="330"/>
      <c r="EC39" s="330"/>
      <c r="ED39" s="330"/>
      <c r="EE39" s="331"/>
      <c r="EF39" s="324"/>
      <c r="EG39" s="329"/>
      <c r="EH39" s="330"/>
      <c r="EI39" s="330"/>
      <c r="EJ39" s="330"/>
      <c r="EK39" s="330"/>
      <c r="EL39" s="330"/>
      <c r="EM39" s="330"/>
      <c r="EN39" s="330"/>
      <c r="EO39" s="330"/>
      <c r="EP39" s="330"/>
      <c r="EQ39" s="330"/>
      <c r="ER39" s="330"/>
      <c r="ES39" s="330"/>
      <c r="ET39" s="330"/>
      <c r="EU39" s="330"/>
      <c r="EV39" s="331"/>
      <c r="EW39" s="324"/>
      <c r="EX39" s="329"/>
      <c r="EY39" s="330"/>
      <c r="EZ39" s="330"/>
      <c r="FA39" s="330"/>
      <c r="FB39" s="330"/>
      <c r="FC39" s="330"/>
      <c r="FD39" s="330"/>
      <c r="FE39" s="330"/>
      <c r="FF39" s="330"/>
      <c r="FG39" s="330"/>
      <c r="FH39" s="330"/>
      <c r="FI39" s="330"/>
      <c r="FJ39" s="330"/>
      <c r="FK39" s="330"/>
      <c r="FL39" s="330"/>
      <c r="FM39" s="331"/>
      <c r="FN39" s="324"/>
      <c r="FO39" s="329"/>
      <c r="FP39" s="330"/>
      <c r="FQ39" s="330"/>
      <c r="FR39" s="330"/>
      <c r="FS39" s="330"/>
      <c r="FT39" s="330"/>
      <c r="FU39" s="330"/>
      <c r="FV39" s="330"/>
      <c r="FW39" s="330"/>
      <c r="FX39" s="330"/>
      <c r="FY39" s="330"/>
      <c r="FZ39" s="330"/>
      <c r="GA39" s="330"/>
      <c r="GB39" s="330"/>
      <c r="GC39" s="330"/>
      <c r="GD39" s="331"/>
      <c r="GE39" s="324"/>
      <c r="GF39" s="329"/>
      <c r="GG39" s="330"/>
      <c r="GH39" s="330"/>
      <c r="GI39" s="330"/>
      <c r="GJ39" s="330"/>
      <c r="GK39" s="330"/>
      <c r="GL39" s="330"/>
      <c r="GM39" s="330"/>
      <c r="GN39" s="330"/>
      <c r="GO39" s="330"/>
      <c r="GP39" s="330"/>
      <c r="GQ39" s="330"/>
      <c r="GR39" s="330"/>
      <c r="GS39" s="330"/>
      <c r="GT39" s="330"/>
      <c r="GU39" s="331"/>
      <c r="GV39" s="324"/>
      <c r="GW39" s="329"/>
      <c r="GX39" s="330"/>
      <c r="GY39" s="330"/>
      <c r="GZ39" s="330"/>
      <c r="HA39" s="330"/>
      <c r="HB39" s="330"/>
      <c r="HC39" s="330"/>
      <c r="HD39" s="330"/>
      <c r="HE39" s="330"/>
      <c r="HF39" s="330"/>
      <c r="HG39" s="330"/>
      <c r="HH39" s="330"/>
      <c r="HI39" s="330"/>
      <c r="HJ39" s="330"/>
      <c r="HK39" s="330"/>
      <c r="HL39" s="331"/>
      <c r="HM39" s="324"/>
      <c r="HN39" s="329"/>
      <c r="HO39" s="330"/>
      <c r="HP39" s="330"/>
      <c r="HQ39" s="330"/>
      <c r="HR39" s="330"/>
      <c r="HS39" s="330"/>
      <c r="HT39" s="330"/>
      <c r="HU39" s="330"/>
      <c r="HV39" s="330"/>
      <c r="HW39" s="330"/>
      <c r="HX39" s="330"/>
      <c r="HY39" s="330"/>
      <c r="HZ39" s="330"/>
      <c r="IA39" s="330"/>
      <c r="IB39" s="330"/>
      <c r="IC39" s="331"/>
      <c r="ID39" s="324"/>
      <c r="IE39" s="329"/>
      <c r="IF39" s="330"/>
      <c r="IG39" s="330"/>
      <c r="IH39" s="330"/>
      <c r="II39" s="330"/>
      <c r="IJ39" s="330"/>
      <c r="IK39" s="330"/>
      <c r="IL39" s="330"/>
      <c r="IM39" s="330"/>
      <c r="IN39" s="330"/>
      <c r="IO39" s="330"/>
      <c r="IP39" s="330"/>
      <c r="IQ39" s="330"/>
      <c r="IR39" s="330"/>
      <c r="IS39" s="330"/>
      <c r="IT39" s="331"/>
      <c r="IU39" s="324"/>
      <c r="IV39" s="329"/>
      <c r="IW39" s="330"/>
      <c r="IX39" s="330"/>
      <c r="IY39" s="330"/>
      <c r="IZ39" s="330"/>
      <c r="JA39" s="330"/>
      <c r="JB39" s="330"/>
      <c r="JC39" s="330"/>
      <c r="JD39" s="330"/>
      <c r="JE39" s="330"/>
      <c r="JF39" s="330"/>
      <c r="JG39" s="330"/>
      <c r="JH39" s="330"/>
      <c r="JI39" s="330"/>
      <c r="JJ39" s="330"/>
      <c r="JK39" s="331"/>
      <c r="JL39" s="324"/>
      <c r="JM39" s="329"/>
      <c r="JN39" s="330"/>
      <c r="JO39" s="330"/>
      <c r="JP39" s="330"/>
      <c r="JQ39" s="330"/>
      <c r="JR39" s="330"/>
      <c r="JS39" s="330"/>
      <c r="JT39" s="330"/>
      <c r="JU39" s="330"/>
      <c r="JV39" s="330"/>
      <c r="JW39" s="330"/>
      <c r="JX39" s="330"/>
      <c r="JY39" s="330"/>
      <c r="JZ39" s="330"/>
      <c r="KA39" s="330"/>
      <c r="KB39" s="331"/>
      <c r="KC39" s="324"/>
      <c r="KD39" s="329"/>
      <c r="KE39" s="330"/>
      <c r="KF39" s="330"/>
      <c r="KG39" s="330"/>
      <c r="KH39" s="330"/>
      <c r="KI39" s="330"/>
      <c r="KJ39" s="330"/>
      <c r="KK39" s="330"/>
      <c r="KL39" s="330"/>
      <c r="KM39" s="330"/>
      <c r="KN39" s="330"/>
      <c r="KO39" s="330"/>
      <c r="KP39" s="330"/>
      <c r="KQ39" s="330"/>
      <c r="KR39" s="330"/>
      <c r="KS39" s="331"/>
      <c r="KT39" s="324"/>
      <c r="KU39" s="329"/>
      <c r="KV39" s="330"/>
      <c r="KW39" s="330"/>
      <c r="KX39" s="330"/>
      <c r="KY39" s="330"/>
      <c r="KZ39" s="330"/>
      <c r="LA39" s="330"/>
      <c r="LB39" s="330"/>
      <c r="LC39" s="330"/>
      <c r="LD39" s="330"/>
      <c r="LE39" s="330"/>
      <c r="LF39" s="330"/>
      <c r="LG39" s="330"/>
      <c r="LH39" s="330"/>
      <c r="LI39" s="330"/>
      <c r="LJ39" s="331"/>
      <c r="LK39" s="324"/>
      <c r="LL39" s="329"/>
      <c r="LM39" s="330"/>
      <c r="LN39" s="330"/>
      <c r="LO39" s="330"/>
      <c r="LP39" s="330"/>
      <c r="LQ39" s="330"/>
      <c r="LR39" s="330"/>
      <c r="LS39" s="330"/>
      <c r="LT39" s="330"/>
      <c r="LU39" s="330"/>
      <c r="LV39" s="330"/>
      <c r="LW39" s="330"/>
      <c r="LX39" s="330"/>
      <c r="LY39" s="330"/>
      <c r="LZ39" s="330"/>
      <c r="MA39" s="331"/>
      <c r="MB39" s="324"/>
      <c r="MC39" s="56"/>
      <c r="MD39" s="56"/>
      <c r="ME39" s="56"/>
      <c r="MF39" s="56"/>
      <c r="MG39" s="228"/>
    </row>
    <row r="40" spans="1:345" customFormat="1" ht="12.75" x14ac:dyDescent="0.2">
      <c r="A40" s="329"/>
      <c r="B40" s="330"/>
      <c r="C40" s="330"/>
      <c r="D40" s="330"/>
      <c r="E40" s="330"/>
      <c r="F40" s="330"/>
      <c r="G40" s="330"/>
      <c r="H40" s="330"/>
      <c r="I40" s="330"/>
      <c r="J40" s="330"/>
      <c r="K40" s="330"/>
      <c r="L40" s="330"/>
      <c r="M40" s="330"/>
      <c r="N40" s="330"/>
      <c r="O40" s="330"/>
      <c r="P40" s="331"/>
      <c r="Q40" s="324"/>
      <c r="R40" s="329"/>
      <c r="S40" s="330"/>
      <c r="T40" s="330"/>
      <c r="U40" s="330"/>
      <c r="V40" s="330"/>
      <c r="W40" s="330"/>
      <c r="X40" s="330"/>
      <c r="Y40" s="330"/>
      <c r="Z40" s="330"/>
      <c r="AA40" s="330"/>
      <c r="AB40" s="330"/>
      <c r="AC40" s="330"/>
      <c r="AD40" s="330"/>
      <c r="AE40" s="330"/>
      <c r="AF40" s="330"/>
      <c r="AG40" s="331"/>
      <c r="AH40" s="324"/>
      <c r="AI40" s="329"/>
      <c r="AJ40" s="330"/>
      <c r="AK40" s="330"/>
      <c r="AL40" s="330"/>
      <c r="AM40" s="330"/>
      <c r="AN40" s="330"/>
      <c r="AO40" s="330"/>
      <c r="AP40" s="330"/>
      <c r="AQ40" s="330"/>
      <c r="AR40" s="330"/>
      <c r="AS40" s="330"/>
      <c r="AT40" s="330"/>
      <c r="AU40" s="330"/>
      <c r="AV40" s="330"/>
      <c r="AW40" s="330"/>
      <c r="AX40" s="331"/>
      <c r="AY40" s="324"/>
      <c r="AZ40" s="329"/>
      <c r="BA40" s="330"/>
      <c r="BB40" s="330"/>
      <c r="BC40" s="330"/>
      <c r="BD40" s="330"/>
      <c r="BE40" s="330"/>
      <c r="BF40" s="330"/>
      <c r="BG40" s="330"/>
      <c r="BH40" s="330"/>
      <c r="BI40" s="330"/>
      <c r="BJ40" s="330"/>
      <c r="BK40" s="330"/>
      <c r="BL40" s="330"/>
      <c r="BM40" s="330"/>
      <c r="BN40" s="330"/>
      <c r="BO40" s="331"/>
      <c r="BP40" s="324"/>
      <c r="BQ40" s="329"/>
      <c r="BR40" s="330"/>
      <c r="BS40" s="330"/>
      <c r="BT40" s="330"/>
      <c r="BU40" s="330"/>
      <c r="BV40" s="330"/>
      <c r="BW40" s="330"/>
      <c r="BX40" s="330"/>
      <c r="BY40" s="330"/>
      <c r="BZ40" s="330"/>
      <c r="CA40" s="330"/>
      <c r="CB40" s="330"/>
      <c r="CC40" s="330"/>
      <c r="CD40" s="330"/>
      <c r="CE40" s="330"/>
      <c r="CF40" s="331"/>
      <c r="CG40" s="324"/>
      <c r="CH40" s="329"/>
      <c r="CI40" s="330"/>
      <c r="CJ40" s="330"/>
      <c r="CK40" s="330"/>
      <c r="CL40" s="330"/>
      <c r="CM40" s="330"/>
      <c r="CN40" s="330"/>
      <c r="CO40" s="330"/>
      <c r="CP40" s="330"/>
      <c r="CQ40" s="330"/>
      <c r="CR40" s="330"/>
      <c r="CS40" s="330"/>
      <c r="CT40" s="330"/>
      <c r="CU40" s="330"/>
      <c r="CV40" s="330"/>
      <c r="CW40" s="331"/>
      <c r="CX40" s="324"/>
      <c r="CY40" s="329"/>
      <c r="CZ40" s="330"/>
      <c r="DA40" s="330"/>
      <c r="DB40" s="330"/>
      <c r="DC40" s="330"/>
      <c r="DD40" s="330"/>
      <c r="DE40" s="330"/>
      <c r="DF40" s="330"/>
      <c r="DG40" s="330"/>
      <c r="DH40" s="330"/>
      <c r="DI40" s="330"/>
      <c r="DJ40" s="330"/>
      <c r="DK40" s="330"/>
      <c r="DL40" s="330"/>
      <c r="DM40" s="330"/>
      <c r="DN40" s="331"/>
      <c r="DO40" s="324"/>
      <c r="DP40" s="329"/>
      <c r="DQ40" s="330"/>
      <c r="DR40" s="330"/>
      <c r="DS40" s="330"/>
      <c r="DT40" s="330"/>
      <c r="DU40" s="330"/>
      <c r="DV40" s="330"/>
      <c r="DW40" s="330"/>
      <c r="DX40" s="330"/>
      <c r="DY40" s="330"/>
      <c r="DZ40" s="330"/>
      <c r="EA40" s="330"/>
      <c r="EB40" s="330"/>
      <c r="EC40" s="330"/>
      <c r="ED40" s="330"/>
      <c r="EE40" s="331"/>
      <c r="EF40" s="324"/>
      <c r="EG40" s="329"/>
      <c r="EH40" s="330"/>
      <c r="EI40" s="330"/>
      <c r="EJ40" s="330"/>
      <c r="EK40" s="330"/>
      <c r="EL40" s="330"/>
      <c r="EM40" s="330"/>
      <c r="EN40" s="330"/>
      <c r="EO40" s="330"/>
      <c r="EP40" s="330"/>
      <c r="EQ40" s="330"/>
      <c r="ER40" s="330"/>
      <c r="ES40" s="330"/>
      <c r="ET40" s="330"/>
      <c r="EU40" s="330"/>
      <c r="EV40" s="331"/>
      <c r="EW40" s="324"/>
      <c r="EX40" s="329"/>
      <c r="EY40" s="330"/>
      <c r="EZ40" s="330"/>
      <c r="FA40" s="330"/>
      <c r="FB40" s="330"/>
      <c r="FC40" s="330"/>
      <c r="FD40" s="330"/>
      <c r="FE40" s="330"/>
      <c r="FF40" s="330"/>
      <c r="FG40" s="330"/>
      <c r="FH40" s="330"/>
      <c r="FI40" s="330"/>
      <c r="FJ40" s="330"/>
      <c r="FK40" s="330"/>
      <c r="FL40" s="330"/>
      <c r="FM40" s="331"/>
      <c r="FN40" s="324"/>
      <c r="FO40" s="329"/>
      <c r="FP40" s="330"/>
      <c r="FQ40" s="330"/>
      <c r="FR40" s="330"/>
      <c r="FS40" s="330"/>
      <c r="FT40" s="330"/>
      <c r="FU40" s="330"/>
      <c r="FV40" s="330"/>
      <c r="FW40" s="330"/>
      <c r="FX40" s="330"/>
      <c r="FY40" s="330"/>
      <c r="FZ40" s="330"/>
      <c r="GA40" s="330"/>
      <c r="GB40" s="330"/>
      <c r="GC40" s="330"/>
      <c r="GD40" s="331"/>
      <c r="GE40" s="324"/>
      <c r="GF40" s="329"/>
      <c r="GG40" s="330"/>
      <c r="GH40" s="330"/>
      <c r="GI40" s="330"/>
      <c r="GJ40" s="330"/>
      <c r="GK40" s="330"/>
      <c r="GL40" s="330"/>
      <c r="GM40" s="330"/>
      <c r="GN40" s="330"/>
      <c r="GO40" s="330"/>
      <c r="GP40" s="330"/>
      <c r="GQ40" s="330"/>
      <c r="GR40" s="330"/>
      <c r="GS40" s="330"/>
      <c r="GT40" s="330"/>
      <c r="GU40" s="331"/>
      <c r="GV40" s="324"/>
      <c r="GW40" s="329"/>
      <c r="GX40" s="330"/>
      <c r="GY40" s="330"/>
      <c r="GZ40" s="330"/>
      <c r="HA40" s="330"/>
      <c r="HB40" s="330"/>
      <c r="HC40" s="330"/>
      <c r="HD40" s="330"/>
      <c r="HE40" s="330"/>
      <c r="HF40" s="330"/>
      <c r="HG40" s="330"/>
      <c r="HH40" s="330"/>
      <c r="HI40" s="330"/>
      <c r="HJ40" s="330"/>
      <c r="HK40" s="330"/>
      <c r="HL40" s="331"/>
      <c r="HM40" s="324"/>
      <c r="HN40" s="329"/>
      <c r="HO40" s="330"/>
      <c r="HP40" s="330"/>
      <c r="HQ40" s="330"/>
      <c r="HR40" s="330"/>
      <c r="HS40" s="330"/>
      <c r="HT40" s="330"/>
      <c r="HU40" s="330"/>
      <c r="HV40" s="330"/>
      <c r="HW40" s="330"/>
      <c r="HX40" s="330"/>
      <c r="HY40" s="330"/>
      <c r="HZ40" s="330"/>
      <c r="IA40" s="330"/>
      <c r="IB40" s="330"/>
      <c r="IC40" s="331"/>
      <c r="ID40" s="324"/>
      <c r="IE40" s="329"/>
      <c r="IF40" s="330"/>
      <c r="IG40" s="330"/>
      <c r="IH40" s="330"/>
      <c r="II40" s="330"/>
      <c r="IJ40" s="330"/>
      <c r="IK40" s="330"/>
      <c r="IL40" s="330"/>
      <c r="IM40" s="330"/>
      <c r="IN40" s="330"/>
      <c r="IO40" s="330"/>
      <c r="IP40" s="330"/>
      <c r="IQ40" s="330"/>
      <c r="IR40" s="330"/>
      <c r="IS40" s="330"/>
      <c r="IT40" s="331"/>
      <c r="IU40" s="324"/>
      <c r="IV40" s="329"/>
      <c r="IW40" s="330"/>
      <c r="IX40" s="330"/>
      <c r="IY40" s="330"/>
      <c r="IZ40" s="330"/>
      <c r="JA40" s="330"/>
      <c r="JB40" s="330"/>
      <c r="JC40" s="330"/>
      <c r="JD40" s="330"/>
      <c r="JE40" s="330"/>
      <c r="JF40" s="330"/>
      <c r="JG40" s="330"/>
      <c r="JH40" s="330"/>
      <c r="JI40" s="330"/>
      <c r="JJ40" s="330"/>
      <c r="JK40" s="331"/>
      <c r="JL40" s="324"/>
      <c r="JM40" s="329"/>
      <c r="JN40" s="330"/>
      <c r="JO40" s="330"/>
      <c r="JP40" s="330"/>
      <c r="JQ40" s="330"/>
      <c r="JR40" s="330"/>
      <c r="JS40" s="330"/>
      <c r="JT40" s="330"/>
      <c r="JU40" s="330"/>
      <c r="JV40" s="330"/>
      <c r="JW40" s="330"/>
      <c r="JX40" s="330"/>
      <c r="JY40" s="330"/>
      <c r="JZ40" s="330"/>
      <c r="KA40" s="330"/>
      <c r="KB40" s="331"/>
      <c r="KC40" s="324"/>
      <c r="KD40" s="329"/>
      <c r="KE40" s="330"/>
      <c r="KF40" s="330"/>
      <c r="KG40" s="330"/>
      <c r="KH40" s="330"/>
      <c r="KI40" s="330"/>
      <c r="KJ40" s="330"/>
      <c r="KK40" s="330"/>
      <c r="KL40" s="330"/>
      <c r="KM40" s="330"/>
      <c r="KN40" s="330"/>
      <c r="KO40" s="330"/>
      <c r="KP40" s="330"/>
      <c r="KQ40" s="330"/>
      <c r="KR40" s="330"/>
      <c r="KS40" s="331"/>
      <c r="KT40" s="324"/>
      <c r="KU40" s="329"/>
      <c r="KV40" s="330"/>
      <c r="KW40" s="330"/>
      <c r="KX40" s="330"/>
      <c r="KY40" s="330"/>
      <c r="KZ40" s="330"/>
      <c r="LA40" s="330"/>
      <c r="LB40" s="330"/>
      <c r="LC40" s="330"/>
      <c r="LD40" s="330"/>
      <c r="LE40" s="330"/>
      <c r="LF40" s="330"/>
      <c r="LG40" s="330"/>
      <c r="LH40" s="330"/>
      <c r="LI40" s="330"/>
      <c r="LJ40" s="331"/>
      <c r="LK40" s="324"/>
      <c r="LL40" s="329"/>
      <c r="LM40" s="330"/>
      <c r="LN40" s="330"/>
      <c r="LO40" s="330"/>
      <c r="LP40" s="330"/>
      <c r="LQ40" s="330"/>
      <c r="LR40" s="330"/>
      <c r="LS40" s="330"/>
      <c r="LT40" s="330"/>
      <c r="LU40" s="330"/>
      <c r="LV40" s="330"/>
      <c r="LW40" s="330"/>
      <c r="LX40" s="330"/>
      <c r="LY40" s="330"/>
      <c r="LZ40" s="330"/>
      <c r="MA40" s="331"/>
      <c r="MB40" s="324"/>
      <c r="MC40" s="56"/>
      <c r="MD40" s="56"/>
      <c r="ME40" s="56"/>
      <c r="MF40" s="56"/>
      <c r="MG40" s="228"/>
    </row>
    <row r="41" spans="1:345" customFormat="1" ht="12.75" x14ac:dyDescent="0.2">
      <c r="A41" s="329"/>
      <c r="B41" s="330"/>
      <c r="C41" s="330"/>
      <c r="D41" s="330"/>
      <c r="E41" s="330"/>
      <c r="F41" s="330"/>
      <c r="G41" s="330"/>
      <c r="H41" s="330"/>
      <c r="I41" s="330"/>
      <c r="J41" s="330"/>
      <c r="K41" s="330"/>
      <c r="L41" s="330"/>
      <c r="M41" s="330"/>
      <c r="N41" s="330"/>
      <c r="O41" s="330"/>
      <c r="P41" s="331"/>
      <c r="Q41" s="324"/>
      <c r="R41" s="329"/>
      <c r="S41" s="330"/>
      <c r="T41" s="330"/>
      <c r="U41" s="330"/>
      <c r="V41" s="330"/>
      <c r="W41" s="330"/>
      <c r="X41" s="330"/>
      <c r="Y41" s="330"/>
      <c r="Z41" s="330"/>
      <c r="AA41" s="330"/>
      <c r="AB41" s="330"/>
      <c r="AC41" s="330"/>
      <c r="AD41" s="330"/>
      <c r="AE41" s="330"/>
      <c r="AF41" s="330"/>
      <c r="AG41" s="331"/>
      <c r="AH41" s="324"/>
      <c r="AI41" s="329"/>
      <c r="AJ41" s="330"/>
      <c r="AK41" s="330"/>
      <c r="AL41" s="330"/>
      <c r="AM41" s="330"/>
      <c r="AN41" s="330"/>
      <c r="AO41" s="330"/>
      <c r="AP41" s="330"/>
      <c r="AQ41" s="330"/>
      <c r="AR41" s="330"/>
      <c r="AS41" s="330"/>
      <c r="AT41" s="330"/>
      <c r="AU41" s="330"/>
      <c r="AV41" s="330"/>
      <c r="AW41" s="330"/>
      <c r="AX41" s="331"/>
      <c r="AY41" s="324"/>
      <c r="AZ41" s="329"/>
      <c r="BA41" s="330"/>
      <c r="BB41" s="330"/>
      <c r="BC41" s="330"/>
      <c r="BD41" s="330"/>
      <c r="BE41" s="330"/>
      <c r="BF41" s="330"/>
      <c r="BG41" s="330"/>
      <c r="BH41" s="330"/>
      <c r="BI41" s="330"/>
      <c r="BJ41" s="330"/>
      <c r="BK41" s="330"/>
      <c r="BL41" s="330"/>
      <c r="BM41" s="330"/>
      <c r="BN41" s="330"/>
      <c r="BO41" s="331"/>
      <c r="BP41" s="324"/>
      <c r="BQ41" s="329"/>
      <c r="BR41" s="330"/>
      <c r="BS41" s="330"/>
      <c r="BT41" s="330"/>
      <c r="BU41" s="330"/>
      <c r="BV41" s="330"/>
      <c r="BW41" s="330"/>
      <c r="BX41" s="330"/>
      <c r="BY41" s="330"/>
      <c r="BZ41" s="330"/>
      <c r="CA41" s="330"/>
      <c r="CB41" s="330"/>
      <c r="CC41" s="330"/>
      <c r="CD41" s="330"/>
      <c r="CE41" s="330"/>
      <c r="CF41" s="331"/>
      <c r="CG41" s="324"/>
      <c r="CH41" s="329"/>
      <c r="CI41" s="330"/>
      <c r="CJ41" s="330"/>
      <c r="CK41" s="330"/>
      <c r="CL41" s="330"/>
      <c r="CM41" s="330"/>
      <c r="CN41" s="330"/>
      <c r="CO41" s="330"/>
      <c r="CP41" s="330"/>
      <c r="CQ41" s="330"/>
      <c r="CR41" s="330"/>
      <c r="CS41" s="330"/>
      <c r="CT41" s="330"/>
      <c r="CU41" s="330"/>
      <c r="CV41" s="330"/>
      <c r="CW41" s="331"/>
      <c r="CX41" s="324"/>
      <c r="CY41" s="329"/>
      <c r="CZ41" s="330"/>
      <c r="DA41" s="330"/>
      <c r="DB41" s="330"/>
      <c r="DC41" s="330"/>
      <c r="DD41" s="330"/>
      <c r="DE41" s="330"/>
      <c r="DF41" s="330"/>
      <c r="DG41" s="330"/>
      <c r="DH41" s="330"/>
      <c r="DI41" s="330"/>
      <c r="DJ41" s="330"/>
      <c r="DK41" s="330"/>
      <c r="DL41" s="330"/>
      <c r="DM41" s="330"/>
      <c r="DN41" s="331"/>
      <c r="DO41" s="324"/>
      <c r="DP41" s="329"/>
      <c r="DQ41" s="330"/>
      <c r="DR41" s="330"/>
      <c r="DS41" s="330"/>
      <c r="DT41" s="330"/>
      <c r="DU41" s="330"/>
      <c r="DV41" s="330"/>
      <c r="DW41" s="330"/>
      <c r="DX41" s="330"/>
      <c r="DY41" s="330"/>
      <c r="DZ41" s="330"/>
      <c r="EA41" s="330"/>
      <c r="EB41" s="330"/>
      <c r="EC41" s="330"/>
      <c r="ED41" s="330"/>
      <c r="EE41" s="331"/>
      <c r="EF41" s="324"/>
      <c r="EG41" s="329"/>
      <c r="EH41" s="330"/>
      <c r="EI41" s="330"/>
      <c r="EJ41" s="330"/>
      <c r="EK41" s="330"/>
      <c r="EL41" s="330"/>
      <c r="EM41" s="330"/>
      <c r="EN41" s="330"/>
      <c r="EO41" s="330"/>
      <c r="EP41" s="330"/>
      <c r="EQ41" s="330"/>
      <c r="ER41" s="330"/>
      <c r="ES41" s="330"/>
      <c r="ET41" s="330"/>
      <c r="EU41" s="330"/>
      <c r="EV41" s="331"/>
      <c r="EW41" s="324"/>
      <c r="EX41" s="329"/>
      <c r="EY41" s="330"/>
      <c r="EZ41" s="330"/>
      <c r="FA41" s="330"/>
      <c r="FB41" s="330"/>
      <c r="FC41" s="330"/>
      <c r="FD41" s="330"/>
      <c r="FE41" s="330"/>
      <c r="FF41" s="330"/>
      <c r="FG41" s="330"/>
      <c r="FH41" s="330"/>
      <c r="FI41" s="330"/>
      <c r="FJ41" s="330"/>
      <c r="FK41" s="330"/>
      <c r="FL41" s="330"/>
      <c r="FM41" s="331"/>
      <c r="FN41" s="324"/>
      <c r="FO41" s="329"/>
      <c r="FP41" s="330"/>
      <c r="FQ41" s="330"/>
      <c r="FR41" s="330"/>
      <c r="FS41" s="330"/>
      <c r="FT41" s="330"/>
      <c r="FU41" s="330"/>
      <c r="FV41" s="330"/>
      <c r="FW41" s="330"/>
      <c r="FX41" s="330"/>
      <c r="FY41" s="330"/>
      <c r="FZ41" s="330"/>
      <c r="GA41" s="330"/>
      <c r="GB41" s="330"/>
      <c r="GC41" s="330"/>
      <c r="GD41" s="331"/>
      <c r="GE41" s="324"/>
      <c r="GF41" s="329"/>
      <c r="GG41" s="330"/>
      <c r="GH41" s="330"/>
      <c r="GI41" s="330"/>
      <c r="GJ41" s="330"/>
      <c r="GK41" s="330"/>
      <c r="GL41" s="330"/>
      <c r="GM41" s="330"/>
      <c r="GN41" s="330"/>
      <c r="GO41" s="330"/>
      <c r="GP41" s="330"/>
      <c r="GQ41" s="330"/>
      <c r="GR41" s="330"/>
      <c r="GS41" s="330"/>
      <c r="GT41" s="330"/>
      <c r="GU41" s="331"/>
      <c r="GV41" s="324"/>
      <c r="GW41" s="329"/>
      <c r="GX41" s="330"/>
      <c r="GY41" s="330"/>
      <c r="GZ41" s="330"/>
      <c r="HA41" s="330"/>
      <c r="HB41" s="330"/>
      <c r="HC41" s="330"/>
      <c r="HD41" s="330"/>
      <c r="HE41" s="330"/>
      <c r="HF41" s="330"/>
      <c r="HG41" s="330"/>
      <c r="HH41" s="330"/>
      <c r="HI41" s="330"/>
      <c r="HJ41" s="330"/>
      <c r="HK41" s="330"/>
      <c r="HL41" s="331"/>
      <c r="HM41" s="324"/>
      <c r="HN41" s="329"/>
      <c r="HO41" s="330"/>
      <c r="HP41" s="330"/>
      <c r="HQ41" s="330"/>
      <c r="HR41" s="330"/>
      <c r="HS41" s="330"/>
      <c r="HT41" s="330"/>
      <c r="HU41" s="330"/>
      <c r="HV41" s="330"/>
      <c r="HW41" s="330"/>
      <c r="HX41" s="330"/>
      <c r="HY41" s="330"/>
      <c r="HZ41" s="330"/>
      <c r="IA41" s="330"/>
      <c r="IB41" s="330"/>
      <c r="IC41" s="331"/>
      <c r="ID41" s="324"/>
      <c r="IE41" s="329"/>
      <c r="IF41" s="330"/>
      <c r="IG41" s="330"/>
      <c r="IH41" s="330"/>
      <c r="II41" s="330"/>
      <c r="IJ41" s="330"/>
      <c r="IK41" s="330"/>
      <c r="IL41" s="330"/>
      <c r="IM41" s="330"/>
      <c r="IN41" s="330"/>
      <c r="IO41" s="330"/>
      <c r="IP41" s="330"/>
      <c r="IQ41" s="330"/>
      <c r="IR41" s="330"/>
      <c r="IS41" s="330"/>
      <c r="IT41" s="331"/>
      <c r="IU41" s="324"/>
      <c r="IV41" s="329"/>
      <c r="IW41" s="330"/>
      <c r="IX41" s="330"/>
      <c r="IY41" s="330"/>
      <c r="IZ41" s="330"/>
      <c r="JA41" s="330"/>
      <c r="JB41" s="330"/>
      <c r="JC41" s="330"/>
      <c r="JD41" s="330"/>
      <c r="JE41" s="330"/>
      <c r="JF41" s="330"/>
      <c r="JG41" s="330"/>
      <c r="JH41" s="330"/>
      <c r="JI41" s="330"/>
      <c r="JJ41" s="330"/>
      <c r="JK41" s="331"/>
      <c r="JL41" s="324"/>
      <c r="JM41" s="329"/>
      <c r="JN41" s="330"/>
      <c r="JO41" s="330"/>
      <c r="JP41" s="330"/>
      <c r="JQ41" s="330"/>
      <c r="JR41" s="330"/>
      <c r="JS41" s="330"/>
      <c r="JT41" s="330"/>
      <c r="JU41" s="330"/>
      <c r="JV41" s="330"/>
      <c r="JW41" s="330"/>
      <c r="JX41" s="330"/>
      <c r="JY41" s="330"/>
      <c r="JZ41" s="330"/>
      <c r="KA41" s="330"/>
      <c r="KB41" s="331"/>
      <c r="KC41" s="324"/>
      <c r="KD41" s="329"/>
      <c r="KE41" s="330"/>
      <c r="KF41" s="330"/>
      <c r="KG41" s="330"/>
      <c r="KH41" s="330"/>
      <c r="KI41" s="330"/>
      <c r="KJ41" s="330"/>
      <c r="KK41" s="330"/>
      <c r="KL41" s="330"/>
      <c r="KM41" s="330"/>
      <c r="KN41" s="330"/>
      <c r="KO41" s="330"/>
      <c r="KP41" s="330"/>
      <c r="KQ41" s="330"/>
      <c r="KR41" s="330"/>
      <c r="KS41" s="331"/>
      <c r="KT41" s="324"/>
      <c r="KU41" s="329"/>
      <c r="KV41" s="330"/>
      <c r="KW41" s="330"/>
      <c r="KX41" s="330"/>
      <c r="KY41" s="330"/>
      <c r="KZ41" s="330"/>
      <c r="LA41" s="330"/>
      <c r="LB41" s="330"/>
      <c r="LC41" s="330"/>
      <c r="LD41" s="330"/>
      <c r="LE41" s="330"/>
      <c r="LF41" s="330"/>
      <c r="LG41" s="330"/>
      <c r="LH41" s="330"/>
      <c r="LI41" s="330"/>
      <c r="LJ41" s="331"/>
      <c r="LK41" s="324"/>
      <c r="LL41" s="329"/>
      <c r="LM41" s="330"/>
      <c r="LN41" s="330"/>
      <c r="LO41" s="330"/>
      <c r="LP41" s="330"/>
      <c r="LQ41" s="330"/>
      <c r="LR41" s="330"/>
      <c r="LS41" s="330"/>
      <c r="LT41" s="330"/>
      <c r="LU41" s="330"/>
      <c r="LV41" s="330"/>
      <c r="LW41" s="330"/>
      <c r="LX41" s="330"/>
      <c r="LY41" s="330"/>
      <c r="LZ41" s="330"/>
      <c r="MA41" s="331"/>
      <c r="MB41" s="324"/>
      <c r="MC41" s="56"/>
      <c r="MD41" s="56"/>
      <c r="ME41" s="56"/>
      <c r="MF41" s="56"/>
      <c r="MG41" s="228"/>
    </row>
    <row r="42" spans="1:345" customFormat="1" ht="12.75" x14ac:dyDescent="0.2">
      <c r="A42" s="329"/>
      <c r="B42" s="330"/>
      <c r="C42" s="330"/>
      <c r="D42" s="330"/>
      <c r="E42" s="330"/>
      <c r="F42" s="330"/>
      <c r="G42" s="330"/>
      <c r="H42" s="330"/>
      <c r="I42" s="330"/>
      <c r="J42" s="330"/>
      <c r="K42" s="330"/>
      <c r="L42" s="330"/>
      <c r="M42" s="330"/>
      <c r="N42" s="330"/>
      <c r="O42" s="330"/>
      <c r="P42" s="331"/>
      <c r="Q42" s="324"/>
      <c r="R42" s="329"/>
      <c r="S42" s="330"/>
      <c r="T42" s="330"/>
      <c r="U42" s="330"/>
      <c r="V42" s="330"/>
      <c r="W42" s="330"/>
      <c r="X42" s="330"/>
      <c r="Y42" s="330"/>
      <c r="Z42" s="330"/>
      <c r="AA42" s="330"/>
      <c r="AB42" s="330"/>
      <c r="AC42" s="330"/>
      <c r="AD42" s="330"/>
      <c r="AE42" s="330"/>
      <c r="AF42" s="330"/>
      <c r="AG42" s="331"/>
      <c r="AH42" s="324"/>
      <c r="AI42" s="329"/>
      <c r="AJ42" s="330"/>
      <c r="AK42" s="330"/>
      <c r="AL42" s="330"/>
      <c r="AM42" s="330"/>
      <c r="AN42" s="330"/>
      <c r="AO42" s="330"/>
      <c r="AP42" s="330"/>
      <c r="AQ42" s="330"/>
      <c r="AR42" s="330"/>
      <c r="AS42" s="330"/>
      <c r="AT42" s="330"/>
      <c r="AU42" s="330"/>
      <c r="AV42" s="330"/>
      <c r="AW42" s="330"/>
      <c r="AX42" s="331"/>
      <c r="AY42" s="324"/>
      <c r="AZ42" s="329"/>
      <c r="BA42" s="330"/>
      <c r="BB42" s="330"/>
      <c r="BC42" s="330"/>
      <c r="BD42" s="330"/>
      <c r="BE42" s="330"/>
      <c r="BF42" s="330"/>
      <c r="BG42" s="330"/>
      <c r="BH42" s="330"/>
      <c r="BI42" s="330"/>
      <c r="BJ42" s="330"/>
      <c r="BK42" s="330"/>
      <c r="BL42" s="330"/>
      <c r="BM42" s="330"/>
      <c r="BN42" s="330"/>
      <c r="BO42" s="331"/>
      <c r="BP42" s="324"/>
      <c r="BQ42" s="329"/>
      <c r="BR42" s="330"/>
      <c r="BS42" s="330"/>
      <c r="BT42" s="330"/>
      <c r="BU42" s="330"/>
      <c r="BV42" s="330"/>
      <c r="BW42" s="330"/>
      <c r="BX42" s="330"/>
      <c r="BY42" s="330"/>
      <c r="BZ42" s="330"/>
      <c r="CA42" s="330"/>
      <c r="CB42" s="330"/>
      <c r="CC42" s="330"/>
      <c r="CD42" s="330"/>
      <c r="CE42" s="330"/>
      <c r="CF42" s="331"/>
      <c r="CG42" s="324"/>
      <c r="CH42" s="329"/>
      <c r="CI42" s="330"/>
      <c r="CJ42" s="330"/>
      <c r="CK42" s="330"/>
      <c r="CL42" s="330"/>
      <c r="CM42" s="330"/>
      <c r="CN42" s="330"/>
      <c r="CO42" s="330"/>
      <c r="CP42" s="330"/>
      <c r="CQ42" s="330"/>
      <c r="CR42" s="330"/>
      <c r="CS42" s="330"/>
      <c r="CT42" s="330"/>
      <c r="CU42" s="330"/>
      <c r="CV42" s="330"/>
      <c r="CW42" s="331"/>
      <c r="CX42" s="324"/>
      <c r="CY42" s="329"/>
      <c r="CZ42" s="330"/>
      <c r="DA42" s="330"/>
      <c r="DB42" s="330"/>
      <c r="DC42" s="330"/>
      <c r="DD42" s="330"/>
      <c r="DE42" s="330"/>
      <c r="DF42" s="330"/>
      <c r="DG42" s="330"/>
      <c r="DH42" s="330"/>
      <c r="DI42" s="330"/>
      <c r="DJ42" s="330"/>
      <c r="DK42" s="330"/>
      <c r="DL42" s="330"/>
      <c r="DM42" s="330"/>
      <c r="DN42" s="331"/>
      <c r="DO42" s="324"/>
      <c r="DP42" s="329"/>
      <c r="DQ42" s="330"/>
      <c r="DR42" s="330"/>
      <c r="DS42" s="330"/>
      <c r="DT42" s="330"/>
      <c r="DU42" s="330"/>
      <c r="DV42" s="330"/>
      <c r="DW42" s="330"/>
      <c r="DX42" s="330"/>
      <c r="DY42" s="330"/>
      <c r="DZ42" s="330"/>
      <c r="EA42" s="330"/>
      <c r="EB42" s="330"/>
      <c r="EC42" s="330"/>
      <c r="ED42" s="330"/>
      <c r="EE42" s="331"/>
      <c r="EF42" s="324"/>
      <c r="EG42" s="329"/>
      <c r="EH42" s="330"/>
      <c r="EI42" s="330"/>
      <c r="EJ42" s="330"/>
      <c r="EK42" s="330"/>
      <c r="EL42" s="330"/>
      <c r="EM42" s="330"/>
      <c r="EN42" s="330"/>
      <c r="EO42" s="330"/>
      <c r="EP42" s="330"/>
      <c r="EQ42" s="330"/>
      <c r="ER42" s="330"/>
      <c r="ES42" s="330"/>
      <c r="ET42" s="330"/>
      <c r="EU42" s="330"/>
      <c r="EV42" s="331"/>
      <c r="EW42" s="324"/>
      <c r="EX42" s="329"/>
      <c r="EY42" s="330"/>
      <c r="EZ42" s="330"/>
      <c r="FA42" s="330"/>
      <c r="FB42" s="330"/>
      <c r="FC42" s="330"/>
      <c r="FD42" s="330"/>
      <c r="FE42" s="330"/>
      <c r="FF42" s="330"/>
      <c r="FG42" s="330"/>
      <c r="FH42" s="330"/>
      <c r="FI42" s="330"/>
      <c r="FJ42" s="330"/>
      <c r="FK42" s="330"/>
      <c r="FL42" s="330"/>
      <c r="FM42" s="331"/>
      <c r="FN42" s="324"/>
      <c r="FO42" s="329"/>
      <c r="FP42" s="330"/>
      <c r="FQ42" s="330"/>
      <c r="FR42" s="330"/>
      <c r="FS42" s="330"/>
      <c r="FT42" s="330"/>
      <c r="FU42" s="330"/>
      <c r="FV42" s="330"/>
      <c r="FW42" s="330"/>
      <c r="FX42" s="330"/>
      <c r="FY42" s="330"/>
      <c r="FZ42" s="330"/>
      <c r="GA42" s="330"/>
      <c r="GB42" s="330"/>
      <c r="GC42" s="330"/>
      <c r="GD42" s="331"/>
      <c r="GE42" s="324"/>
      <c r="GF42" s="329"/>
      <c r="GG42" s="330"/>
      <c r="GH42" s="330"/>
      <c r="GI42" s="330"/>
      <c r="GJ42" s="330"/>
      <c r="GK42" s="330"/>
      <c r="GL42" s="330"/>
      <c r="GM42" s="330"/>
      <c r="GN42" s="330"/>
      <c r="GO42" s="330"/>
      <c r="GP42" s="330"/>
      <c r="GQ42" s="330"/>
      <c r="GR42" s="330"/>
      <c r="GS42" s="330"/>
      <c r="GT42" s="330"/>
      <c r="GU42" s="331"/>
      <c r="GV42" s="324"/>
      <c r="GW42" s="329"/>
      <c r="GX42" s="330"/>
      <c r="GY42" s="330"/>
      <c r="GZ42" s="330"/>
      <c r="HA42" s="330"/>
      <c r="HB42" s="330"/>
      <c r="HC42" s="330"/>
      <c r="HD42" s="330"/>
      <c r="HE42" s="330"/>
      <c r="HF42" s="330"/>
      <c r="HG42" s="330"/>
      <c r="HH42" s="330"/>
      <c r="HI42" s="330"/>
      <c r="HJ42" s="330"/>
      <c r="HK42" s="330"/>
      <c r="HL42" s="331"/>
      <c r="HM42" s="324"/>
      <c r="HN42" s="329"/>
      <c r="HO42" s="330"/>
      <c r="HP42" s="330"/>
      <c r="HQ42" s="330"/>
      <c r="HR42" s="330"/>
      <c r="HS42" s="330"/>
      <c r="HT42" s="330"/>
      <c r="HU42" s="330"/>
      <c r="HV42" s="330"/>
      <c r="HW42" s="330"/>
      <c r="HX42" s="330"/>
      <c r="HY42" s="330"/>
      <c r="HZ42" s="330"/>
      <c r="IA42" s="330"/>
      <c r="IB42" s="330"/>
      <c r="IC42" s="331"/>
      <c r="ID42" s="324"/>
      <c r="IE42" s="329"/>
      <c r="IF42" s="330"/>
      <c r="IG42" s="330"/>
      <c r="IH42" s="330"/>
      <c r="II42" s="330"/>
      <c r="IJ42" s="330"/>
      <c r="IK42" s="330"/>
      <c r="IL42" s="330"/>
      <c r="IM42" s="330"/>
      <c r="IN42" s="330"/>
      <c r="IO42" s="330"/>
      <c r="IP42" s="330"/>
      <c r="IQ42" s="330"/>
      <c r="IR42" s="330"/>
      <c r="IS42" s="330"/>
      <c r="IT42" s="331"/>
      <c r="IU42" s="324"/>
      <c r="IV42" s="329"/>
      <c r="IW42" s="330"/>
      <c r="IX42" s="330"/>
      <c r="IY42" s="330"/>
      <c r="IZ42" s="330"/>
      <c r="JA42" s="330"/>
      <c r="JB42" s="330"/>
      <c r="JC42" s="330"/>
      <c r="JD42" s="330"/>
      <c r="JE42" s="330"/>
      <c r="JF42" s="330"/>
      <c r="JG42" s="330"/>
      <c r="JH42" s="330"/>
      <c r="JI42" s="330"/>
      <c r="JJ42" s="330"/>
      <c r="JK42" s="331"/>
      <c r="JL42" s="324"/>
      <c r="JM42" s="329"/>
      <c r="JN42" s="330"/>
      <c r="JO42" s="330"/>
      <c r="JP42" s="330"/>
      <c r="JQ42" s="330"/>
      <c r="JR42" s="330"/>
      <c r="JS42" s="330"/>
      <c r="JT42" s="330"/>
      <c r="JU42" s="330"/>
      <c r="JV42" s="330"/>
      <c r="JW42" s="330"/>
      <c r="JX42" s="330"/>
      <c r="JY42" s="330"/>
      <c r="JZ42" s="330"/>
      <c r="KA42" s="330"/>
      <c r="KB42" s="331"/>
      <c r="KC42" s="324"/>
      <c r="KD42" s="329"/>
      <c r="KE42" s="330"/>
      <c r="KF42" s="330"/>
      <c r="KG42" s="330"/>
      <c r="KH42" s="330"/>
      <c r="KI42" s="330"/>
      <c r="KJ42" s="330"/>
      <c r="KK42" s="330"/>
      <c r="KL42" s="330"/>
      <c r="KM42" s="330"/>
      <c r="KN42" s="330"/>
      <c r="KO42" s="330"/>
      <c r="KP42" s="330"/>
      <c r="KQ42" s="330"/>
      <c r="KR42" s="330"/>
      <c r="KS42" s="331"/>
      <c r="KT42" s="324"/>
      <c r="KU42" s="329"/>
      <c r="KV42" s="330"/>
      <c r="KW42" s="330"/>
      <c r="KX42" s="330"/>
      <c r="KY42" s="330"/>
      <c r="KZ42" s="330"/>
      <c r="LA42" s="330"/>
      <c r="LB42" s="330"/>
      <c r="LC42" s="330"/>
      <c r="LD42" s="330"/>
      <c r="LE42" s="330"/>
      <c r="LF42" s="330"/>
      <c r="LG42" s="330"/>
      <c r="LH42" s="330"/>
      <c r="LI42" s="330"/>
      <c r="LJ42" s="331"/>
      <c r="LK42" s="324"/>
      <c r="LL42" s="329"/>
      <c r="LM42" s="330"/>
      <c r="LN42" s="330"/>
      <c r="LO42" s="330"/>
      <c r="LP42" s="330"/>
      <c r="LQ42" s="330"/>
      <c r="LR42" s="330"/>
      <c r="LS42" s="330"/>
      <c r="LT42" s="330"/>
      <c r="LU42" s="330"/>
      <c r="LV42" s="330"/>
      <c r="LW42" s="330"/>
      <c r="LX42" s="330"/>
      <c r="LY42" s="330"/>
      <c r="LZ42" s="330"/>
      <c r="MA42" s="331"/>
      <c r="MB42" s="324"/>
      <c r="MC42" s="56"/>
      <c r="MD42" s="56"/>
      <c r="ME42" s="56"/>
      <c r="MF42" s="56"/>
      <c r="MG42" s="228"/>
    </row>
    <row r="43" spans="1:345" customFormat="1" ht="12.75" x14ac:dyDescent="0.2">
      <c r="A43" s="329"/>
      <c r="B43" s="330"/>
      <c r="C43" s="330"/>
      <c r="D43" s="330"/>
      <c r="E43" s="330"/>
      <c r="F43" s="330"/>
      <c r="G43" s="330"/>
      <c r="H43" s="330"/>
      <c r="I43" s="330"/>
      <c r="J43" s="330"/>
      <c r="K43" s="330"/>
      <c r="L43" s="330"/>
      <c r="M43" s="330"/>
      <c r="N43" s="330"/>
      <c r="O43" s="330"/>
      <c r="P43" s="331"/>
      <c r="Q43" s="324"/>
      <c r="R43" s="329"/>
      <c r="S43" s="330"/>
      <c r="T43" s="330"/>
      <c r="U43" s="330"/>
      <c r="V43" s="330"/>
      <c r="W43" s="330"/>
      <c r="X43" s="330"/>
      <c r="Y43" s="330"/>
      <c r="Z43" s="330"/>
      <c r="AA43" s="330"/>
      <c r="AB43" s="330"/>
      <c r="AC43" s="330"/>
      <c r="AD43" s="330"/>
      <c r="AE43" s="330"/>
      <c r="AF43" s="330"/>
      <c r="AG43" s="331"/>
      <c r="AH43" s="324"/>
      <c r="AI43" s="329"/>
      <c r="AJ43" s="330"/>
      <c r="AK43" s="330"/>
      <c r="AL43" s="330"/>
      <c r="AM43" s="330"/>
      <c r="AN43" s="330"/>
      <c r="AO43" s="330"/>
      <c r="AP43" s="330"/>
      <c r="AQ43" s="330"/>
      <c r="AR43" s="330"/>
      <c r="AS43" s="330"/>
      <c r="AT43" s="330"/>
      <c r="AU43" s="330"/>
      <c r="AV43" s="330"/>
      <c r="AW43" s="330"/>
      <c r="AX43" s="331"/>
      <c r="AY43" s="324"/>
      <c r="AZ43" s="329"/>
      <c r="BA43" s="330"/>
      <c r="BB43" s="330"/>
      <c r="BC43" s="330"/>
      <c r="BD43" s="330"/>
      <c r="BE43" s="330"/>
      <c r="BF43" s="330"/>
      <c r="BG43" s="330"/>
      <c r="BH43" s="330"/>
      <c r="BI43" s="330"/>
      <c r="BJ43" s="330"/>
      <c r="BK43" s="330"/>
      <c r="BL43" s="330"/>
      <c r="BM43" s="330"/>
      <c r="BN43" s="330"/>
      <c r="BO43" s="331"/>
      <c r="BP43" s="324"/>
      <c r="BQ43" s="329"/>
      <c r="BR43" s="330"/>
      <c r="BS43" s="330"/>
      <c r="BT43" s="330"/>
      <c r="BU43" s="330"/>
      <c r="BV43" s="330"/>
      <c r="BW43" s="330"/>
      <c r="BX43" s="330"/>
      <c r="BY43" s="330"/>
      <c r="BZ43" s="330"/>
      <c r="CA43" s="330"/>
      <c r="CB43" s="330"/>
      <c r="CC43" s="330"/>
      <c r="CD43" s="330"/>
      <c r="CE43" s="330"/>
      <c r="CF43" s="331"/>
      <c r="CG43" s="324"/>
      <c r="CH43" s="329"/>
      <c r="CI43" s="330"/>
      <c r="CJ43" s="330"/>
      <c r="CK43" s="330"/>
      <c r="CL43" s="330"/>
      <c r="CM43" s="330"/>
      <c r="CN43" s="330"/>
      <c r="CO43" s="330"/>
      <c r="CP43" s="330"/>
      <c r="CQ43" s="330"/>
      <c r="CR43" s="330"/>
      <c r="CS43" s="330"/>
      <c r="CT43" s="330"/>
      <c r="CU43" s="330"/>
      <c r="CV43" s="330"/>
      <c r="CW43" s="331"/>
      <c r="CX43" s="324"/>
      <c r="CY43" s="329"/>
      <c r="CZ43" s="330"/>
      <c r="DA43" s="330"/>
      <c r="DB43" s="330"/>
      <c r="DC43" s="330"/>
      <c r="DD43" s="330"/>
      <c r="DE43" s="330"/>
      <c r="DF43" s="330"/>
      <c r="DG43" s="330"/>
      <c r="DH43" s="330"/>
      <c r="DI43" s="330"/>
      <c r="DJ43" s="330"/>
      <c r="DK43" s="330"/>
      <c r="DL43" s="330"/>
      <c r="DM43" s="330"/>
      <c r="DN43" s="331"/>
      <c r="DO43" s="324"/>
      <c r="DP43" s="329"/>
      <c r="DQ43" s="330"/>
      <c r="DR43" s="330"/>
      <c r="DS43" s="330"/>
      <c r="DT43" s="330"/>
      <c r="DU43" s="330"/>
      <c r="DV43" s="330"/>
      <c r="DW43" s="330"/>
      <c r="DX43" s="330"/>
      <c r="DY43" s="330"/>
      <c r="DZ43" s="330"/>
      <c r="EA43" s="330"/>
      <c r="EB43" s="330"/>
      <c r="EC43" s="330"/>
      <c r="ED43" s="330"/>
      <c r="EE43" s="331"/>
      <c r="EF43" s="324"/>
      <c r="EG43" s="329"/>
      <c r="EH43" s="330"/>
      <c r="EI43" s="330"/>
      <c r="EJ43" s="330"/>
      <c r="EK43" s="330"/>
      <c r="EL43" s="330"/>
      <c r="EM43" s="330"/>
      <c r="EN43" s="330"/>
      <c r="EO43" s="330"/>
      <c r="EP43" s="330"/>
      <c r="EQ43" s="330"/>
      <c r="ER43" s="330"/>
      <c r="ES43" s="330"/>
      <c r="ET43" s="330"/>
      <c r="EU43" s="330"/>
      <c r="EV43" s="331"/>
      <c r="EW43" s="324"/>
      <c r="EX43" s="329"/>
      <c r="EY43" s="330"/>
      <c r="EZ43" s="330"/>
      <c r="FA43" s="330"/>
      <c r="FB43" s="330"/>
      <c r="FC43" s="330"/>
      <c r="FD43" s="330"/>
      <c r="FE43" s="330"/>
      <c r="FF43" s="330"/>
      <c r="FG43" s="330"/>
      <c r="FH43" s="330"/>
      <c r="FI43" s="330"/>
      <c r="FJ43" s="330"/>
      <c r="FK43" s="330"/>
      <c r="FL43" s="330"/>
      <c r="FM43" s="331"/>
      <c r="FN43" s="324"/>
      <c r="FO43" s="329"/>
      <c r="FP43" s="330"/>
      <c r="FQ43" s="330"/>
      <c r="FR43" s="330"/>
      <c r="FS43" s="330"/>
      <c r="FT43" s="330"/>
      <c r="FU43" s="330"/>
      <c r="FV43" s="330"/>
      <c r="FW43" s="330"/>
      <c r="FX43" s="330"/>
      <c r="FY43" s="330"/>
      <c r="FZ43" s="330"/>
      <c r="GA43" s="330"/>
      <c r="GB43" s="330"/>
      <c r="GC43" s="330"/>
      <c r="GD43" s="331"/>
      <c r="GE43" s="324"/>
      <c r="GF43" s="329"/>
      <c r="GG43" s="330"/>
      <c r="GH43" s="330"/>
      <c r="GI43" s="330"/>
      <c r="GJ43" s="330"/>
      <c r="GK43" s="330"/>
      <c r="GL43" s="330"/>
      <c r="GM43" s="330"/>
      <c r="GN43" s="330"/>
      <c r="GO43" s="330"/>
      <c r="GP43" s="330"/>
      <c r="GQ43" s="330"/>
      <c r="GR43" s="330"/>
      <c r="GS43" s="330"/>
      <c r="GT43" s="330"/>
      <c r="GU43" s="331"/>
      <c r="GV43" s="324"/>
      <c r="GW43" s="329"/>
      <c r="GX43" s="330"/>
      <c r="GY43" s="330"/>
      <c r="GZ43" s="330"/>
      <c r="HA43" s="330"/>
      <c r="HB43" s="330"/>
      <c r="HC43" s="330"/>
      <c r="HD43" s="330"/>
      <c r="HE43" s="330"/>
      <c r="HF43" s="330"/>
      <c r="HG43" s="330"/>
      <c r="HH43" s="330"/>
      <c r="HI43" s="330"/>
      <c r="HJ43" s="330"/>
      <c r="HK43" s="330"/>
      <c r="HL43" s="331"/>
      <c r="HM43" s="324"/>
      <c r="HN43" s="329"/>
      <c r="HO43" s="330"/>
      <c r="HP43" s="330"/>
      <c r="HQ43" s="330"/>
      <c r="HR43" s="330"/>
      <c r="HS43" s="330"/>
      <c r="HT43" s="330"/>
      <c r="HU43" s="330"/>
      <c r="HV43" s="330"/>
      <c r="HW43" s="330"/>
      <c r="HX43" s="330"/>
      <c r="HY43" s="330"/>
      <c r="HZ43" s="330"/>
      <c r="IA43" s="330"/>
      <c r="IB43" s="330"/>
      <c r="IC43" s="331"/>
      <c r="ID43" s="324"/>
      <c r="IE43" s="329"/>
      <c r="IF43" s="330"/>
      <c r="IG43" s="330"/>
      <c r="IH43" s="330"/>
      <c r="II43" s="330"/>
      <c r="IJ43" s="330"/>
      <c r="IK43" s="330"/>
      <c r="IL43" s="330"/>
      <c r="IM43" s="330"/>
      <c r="IN43" s="330"/>
      <c r="IO43" s="330"/>
      <c r="IP43" s="330"/>
      <c r="IQ43" s="330"/>
      <c r="IR43" s="330"/>
      <c r="IS43" s="330"/>
      <c r="IT43" s="331"/>
      <c r="IU43" s="324"/>
      <c r="IV43" s="329"/>
      <c r="IW43" s="330"/>
      <c r="IX43" s="330"/>
      <c r="IY43" s="330"/>
      <c r="IZ43" s="330"/>
      <c r="JA43" s="330"/>
      <c r="JB43" s="330"/>
      <c r="JC43" s="330"/>
      <c r="JD43" s="330"/>
      <c r="JE43" s="330"/>
      <c r="JF43" s="330"/>
      <c r="JG43" s="330"/>
      <c r="JH43" s="330"/>
      <c r="JI43" s="330"/>
      <c r="JJ43" s="330"/>
      <c r="JK43" s="331"/>
      <c r="JL43" s="324"/>
      <c r="JM43" s="329"/>
      <c r="JN43" s="330"/>
      <c r="JO43" s="330"/>
      <c r="JP43" s="330"/>
      <c r="JQ43" s="330"/>
      <c r="JR43" s="330"/>
      <c r="JS43" s="330"/>
      <c r="JT43" s="330"/>
      <c r="JU43" s="330"/>
      <c r="JV43" s="330"/>
      <c r="JW43" s="330"/>
      <c r="JX43" s="330"/>
      <c r="JY43" s="330"/>
      <c r="JZ43" s="330"/>
      <c r="KA43" s="330"/>
      <c r="KB43" s="331"/>
      <c r="KC43" s="324"/>
      <c r="KD43" s="329"/>
      <c r="KE43" s="330"/>
      <c r="KF43" s="330"/>
      <c r="KG43" s="330"/>
      <c r="KH43" s="330"/>
      <c r="KI43" s="330"/>
      <c r="KJ43" s="330"/>
      <c r="KK43" s="330"/>
      <c r="KL43" s="330"/>
      <c r="KM43" s="330"/>
      <c r="KN43" s="330"/>
      <c r="KO43" s="330"/>
      <c r="KP43" s="330"/>
      <c r="KQ43" s="330"/>
      <c r="KR43" s="330"/>
      <c r="KS43" s="331"/>
      <c r="KT43" s="324"/>
      <c r="KU43" s="329"/>
      <c r="KV43" s="330"/>
      <c r="KW43" s="330"/>
      <c r="KX43" s="330"/>
      <c r="KY43" s="330"/>
      <c r="KZ43" s="330"/>
      <c r="LA43" s="330"/>
      <c r="LB43" s="330"/>
      <c r="LC43" s="330"/>
      <c r="LD43" s="330"/>
      <c r="LE43" s="330"/>
      <c r="LF43" s="330"/>
      <c r="LG43" s="330"/>
      <c r="LH43" s="330"/>
      <c r="LI43" s="330"/>
      <c r="LJ43" s="331"/>
      <c r="LK43" s="324"/>
      <c r="LL43" s="329"/>
      <c r="LM43" s="330"/>
      <c r="LN43" s="330"/>
      <c r="LO43" s="330"/>
      <c r="LP43" s="330"/>
      <c r="LQ43" s="330"/>
      <c r="LR43" s="330"/>
      <c r="LS43" s="330"/>
      <c r="LT43" s="330"/>
      <c r="LU43" s="330"/>
      <c r="LV43" s="330"/>
      <c r="LW43" s="330"/>
      <c r="LX43" s="330"/>
      <c r="LY43" s="330"/>
      <c r="LZ43" s="330"/>
      <c r="MA43" s="331"/>
      <c r="MB43" s="324"/>
      <c r="MC43" s="56"/>
      <c r="MD43" s="56"/>
      <c r="ME43" s="56"/>
      <c r="MF43" s="56"/>
      <c r="MG43" s="228"/>
    </row>
    <row r="44" spans="1:345" customFormat="1" ht="12.75" x14ac:dyDescent="0.2">
      <c r="A44" s="329"/>
      <c r="B44" s="330"/>
      <c r="C44" s="330"/>
      <c r="D44" s="330"/>
      <c r="E44" s="330"/>
      <c r="F44" s="330"/>
      <c r="G44" s="330"/>
      <c r="H44" s="330"/>
      <c r="I44" s="330"/>
      <c r="J44" s="330"/>
      <c r="K44" s="330"/>
      <c r="L44" s="330"/>
      <c r="M44" s="330"/>
      <c r="N44" s="330"/>
      <c r="O44" s="330"/>
      <c r="P44" s="331"/>
      <c r="Q44" s="324"/>
      <c r="R44" s="329"/>
      <c r="S44" s="330"/>
      <c r="T44" s="330"/>
      <c r="U44" s="330"/>
      <c r="V44" s="330"/>
      <c r="W44" s="330"/>
      <c r="X44" s="330"/>
      <c r="Y44" s="330"/>
      <c r="Z44" s="330"/>
      <c r="AA44" s="330"/>
      <c r="AB44" s="330"/>
      <c r="AC44" s="330"/>
      <c r="AD44" s="330"/>
      <c r="AE44" s="330"/>
      <c r="AF44" s="330"/>
      <c r="AG44" s="331"/>
      <c r="AH44" s="324"/>
      <c r="AI44" s="329"/>
      <c r="AJ44" s="330"/>
      <c r="AK44" s="330"/>
      <c r="AL44" s="330"/>
      <c r="AM44" s="330"/>
      <c r="AN44" s="330"/>
      <c r="AO44" s="330"/>
      <c r="AP44" s="330"/>
      <c r="AQ44" s="330"/>
      <c r="AR44" s="330"/>
      <c r="AS44" s="330"/>
      <c r="AT44" s="330"/>
      <c r="AU44" s="330"/>
      <c r="AV44" s="330"/>
      <c r="AW44" s="330"/>
      <c r="AX44" s="331"/>
      <c r="AY44" s="324"/>
      <c r="AZ44" s="329"/>
      <c r="BA44" s="330"/>
      <c r="BB44" s="330"/>
      <c r="BC44" s="330"/>
      <c r="BD44" s="330"/>
      <c r="BE44" s="330"/>
      <c r="BF44" s="330"/>
      <c r="BG44" s="330"/>
      <c r="BH44" s="330"/>
      <c r="BI44" s="330"/>
      <c r="BJ44" s="330"/>
      <c r="BK44" s="330"/>
      <c r="BL44" s="330"/>
      <c r="BM44" s="330"/>
      <c r="BN44" s="330"/>
      <c r="BO44" s="331"/>
      <c r="BP44" s="324"/>
      <c r="BQ44" s="329"/>
      <c r="BR44" s="330"/>
      <c r="BS44" s="330"/>
      <c r="BT44" s="330"/>
      <c r="BU44" s="330"/>
      <c r="BV44" s="330"/>
      <c r="BW44" s="330"/>
      <c r="BX44" s="330"/>
      <c r="BY44" s="330"/>
      <c r="BZ44" s="330"/>
      <c r="CA44" s="330"/>
      <c r="CB44" s="330"/>
      <c r="CC44" s="330"/>
      <c r="CD44" s="330"/>
      <c r="CE44" s="330"/>
      <c r="CF44" s="331"/>
      <c r="CG44" s="324"/>
      <c r="CH44" s="329"/>
      <c r="CI44" s="330"/>
      <c r="CJ44" s="330"/>
      <c r="CK44" s="330"/>
      <c r="CL44" s="330"/>
      <c r="CM44" s="330"/>
      <c r="CN44" s="330"/>
      <c r="CO44" s="330"/>
      <c r="CP44" s="330"/>
      <c r="CQ44" s="330"/>
      <c r="CR44" s="330"/>
      <c r="CS44" s="330"/>
      <c r="CT44" s="330"/>
      <c r="CU44" s="330"/>
      <c r="CV44" s="330"/>
      <c r="CW44" s="331"/>
      <c r="CX44" s="324"/>
      <c r="CY44" s="329"/>
      <c r="CZ44" s="330"/>
      <c r="DA44" s="330"/>
      <c r="DB44" s="330"/>
      <c r="DC44" s="330"/>
      <c r="DD44" s="330"/>
      <c r="DE44" s="330"/>
      <c r="DF44" s="330"/>
      <c r="DG44" s="330"/>
      <c r="DH44" s="330"/>
      <c r="DI44" s="330"/>
      <c r="DJ44" s="330"/>
      <c r="DK44" s="330"/>
      <c r="DL44" s="330"/>
      <c r="DM44" s="330"/>
      <c r="DN44" s="331"/>
      <c r="DO44" s="324"/>
      <c r="DP44" s="329"/>
      <c r="DQ44" s="330"/>
      <c r="DR44" s="330"/>
      <c r="DS44" s="330"/>
      <c r="DT44" s="330"/>
      <c r="DU44" s="330"/>
      <c r="DV44" s="330"/>
      <c r="DW44" s="330"/>
      <c r="DX44" s="330"/>
      <c r="DY44" s="330"/>
      <c r="DZ44" s="330"/>
      <c r="EA44" s="330"/>
      <c r="EB44" s="330"/>
      <c r="EC44" s="330"/>
      <c r="ED44" s="330"/>
      <c r="EE44" s="331"/>
      <c r="EF44" s="324"/>
      <c r="EG44" s="329"/>
      <c r="EH44" s="330"/>
      <c r="EI44" s="330"/>
      <c r="EJ44" s="330"/>
      <c r="EK44" s="330"/>
      <c r="EL44" s="330"/>
      <c r="EM44" s="330"/>
      <c r="EN44" s="330"/>
      <c r="EO44" s="330"/>
      <c r="EP44" s="330"/>
      <c r="EQ44" s="330"/>
      <c r="ER44" s="330"/>
      <c r="ES44" s="330"/>
      <c r="ET44" s="330"/>
      <c r="EU44" s="330"/>
      <c r="EV44" s="331"/>
      <c r="EW44" s="324"/>
      <c r="EX44" s="329"/>
      <c r="EY44" s="330"/>
      <c r="EZ44" s="330"/>
      <c r="FA44" s="330"/>
      <c r="FB44" s="330"/>
      <c r="FC44" s="330"/>
      <c r="FD44" s="330"/>
      <c r="FE44" s="330"/>
      <c r="FF44" s="330"/>
      <c r="FG44" s="330"/>
      <c r="FH44" s="330"/>
      <c r="FI44" s="330"/>
      <c r="FJ44" s="330"/>
      <c r="FK44" s="330"/>
      <c r="FL44" s="330"/>
      <c r="FM44" s="331"/>
      <c r="FN44" s="324"/>
      <c r="FO44" s="329"/>
      <c r="FP44" s="330"/>
      <c r="FQ44" s="330"/>
      <c r="FR44" s="330"/>
      <c r="FS44" s="330"/>
      <c r="FT44" s="330"/>
      <c r="FU44" s="330"/>
      <c r="FV44" s="330"/>
      <c r="FW44" s="330"/>
      <c r="FX44" s="330"/>
      <c r="FY44" s="330"/>
      <c r="FZ44" s="330"/>
      <c r="GA44" s="330"/>
      <c r="GB44" s="330"/>
      <c r="GC44" s="330"/>
      <c r="GD44" s="331"/>
      <c r="GE44" s="324"/>
      <c r="GF44" s="329"/>
      <c r="GG44" s="330"/>
      <c r="GH44" s="330"/>
      <c r="GI44" s="330"/>
      <c r="GJ44" s="330"/>
      <c r="GK44" s="330"/>
      <c r="GL44" s="330"/>
      <c r="GM44" s="330"/>
      <c r="GN44" s="330"/>
      <c r="GO44" s="330"/>
      <c r="GP44" s="330"/>
      <c r="GQ44" s="330"/>
      <c r="GR44" s="330"/>
      <c r="GS44" s="330"/>
      <c r="GT44" s="330"/>
      <c r="GU44" s="331"/>
      <c r="GV44" s="324"/>
      <c r="GW44" s="329"/>
      <c r="GX44" s="330"/>
      <c r="GY44" s="330"/>
      <c r="GZ44" s="330"/>
      <c r="HA44" s="330"/>
      <c r="HB44" s="330"/>
      <c r="HC44" s="330"/>
      <c r="HD44" s="330"/>
      <c r="HE44" s="330"/>
      <c r="HF44" s="330"/>
      <c r="HG44" s="330"/>
      <c r="HH44" s="330"/>
      <c r="HI44" s="330"/>
      <c r="HJ44" s="330"/>
      <c r="HK44" s="330"/>
      <c r="HL44" s="331"/>
      <c r="HM44" s="324"/>
      <c r="HN44" s="329"/>
      <c r="HO44" s="330"/>
      <c r="HP44" s="330"/>
      <c r="HQ44" s="330"/>
      <c r="HR44" s="330"/>
      <c r="HS44" s="330"/>
      <c r="HT44" s="330"/>
      <c r="HU44" s="330"/>
      <c r="HV44" s="330"/>
      <c r="HW44" s="330"/>
      <c r="HX44" s="330"/>
      <c r="HY44" s="330"/>
      <c r="HZ44" s="330"/>
      <c r="IA44" s="330"/>
      <c r="IB44" s="330"/>
      <c r="IC44" s="331"/>
      <c r="ID44" s="324"/>
      <c r="IE44" s="329"/>
      <c r="IF44" s="330"/>
      <c r="IG44" s="330"/>
      <c r="IH44" s="330"/>
      <c r="II44" s="330"/>
      <c r="IJ44" s="330"/>
      <c r="IK44" s="330"/>
      <c r="IL44" s="330"/>
      <c r="IM44" s="330"/>
      <c r="IN44" s="330"/>
      <c r="IO44" s="330"/>
      <c r="IP44" s="330"/>
      <c r="IQ44" s="330"/>
      <c r="IR44" s="330"/>
      <c r="IS44" s="330"/>
      <c r="IT44" s="331"/>
      <c r="IU44" s="324"/>
      <c r="IV44" s="329"/>
      <c r="IW44" s="330"/>
      <c r="IX44" s="330"/>
      <c r="IY44" s="330"/>
      <c r="IZ44" s="330"/>
      <c r="JA44" s="330"/>
      <c r="JB44" s="330"/>
      <c r="JC44" s="330"/>
      <c r="JD44" s="330"/>
      <c r="JE44" s="330"/>
      <c r="JF44" s="330"/>
      <c r="JG44" s="330"/>
      <c r="JH44" s="330"/>
      <c r="JI44" s="330"/>
      <c r="JJ44" s="330"/>
      <c r="JK44" s="331"/>
      <c r="JL44" s="324"/>
      <c r="JM44" s="329"/>
      <c r="JN44" s="330"/>
      <c r="JO44" s="330"/>
      <c r="JP44" s="330"/>
      <c r="JQ44" s="330"/>
      <c r="JR44" s="330"/>
      <c r="JS44" s="330"/>
      <c r="JT44" s="330"/>
      <c r="JU44" s="330"/>
      <c r="JV44" s="330"/>
      <c r="JW44" s="330"/>
      <c r="JX44" s="330"/>
      <c r="JY44" s="330"/>
      <c r="JZ44" s="330"/>
      <c r="KA44" s="330"/>
      <c r="KB44" s="331"/>
      <c r="KC44" s="324"/>
      <c r="KD44" s="329"/>
      <c r="KE44" s="330"/>
      <c r="KF44" s="330"/>
      <c r="KG44" s="330"/>
      <c r="KH44" s="330"/>
      <c r="KI44" s="330"/>
      <c r="KJ44" s="330"/>
      <c r="KK44" s="330"/>
      <c r="KL44" s="330"/>
      <c r="KM44" s="330"/>
      <c r="KN44" s="330"/>
      <c r="KO44" s="330"/>
      <c r="KP44" s="330"/>
      <c r="KQ44" s="330"/>
      <c r="KR44" s="330"/>
      <c r="KS44" s="331"/>
      <c r="KT44" s="324"/>
      <c r="KU44" s="329"/>
      <c r="KV44" s="330"/>
      <c r="KW44" s="330"/>
      <c r="KX44" s="330"/>
      <c r="KY44" s="330"/>
      <c r="KZ44" s="330"/>
      <c r="LA44" s="330"/>
      <c r="LB44" s="330"/>
      <c r="LC44" s="330"/>
      <c r="LD44" s="330"/>
      <c r="LE44" s="330"/>
      <c r="LF44" s="330"/>
      <c r="LG44" s="330"/>
      <c r="LH44" s="330"/>
      <c r="LI44" s="330"/>
      <c r="LJ44" s="331"/>
      <c r="LK44" s="324"/>
      <c r="LL44" s="329"/>
      <c r="LM44" s="330"/>
      <c r="LN44" s="330"/>
      <c r="LO44" s="330"/>
      <c r="LP44" s="330"/>
      <c r="LQ44" s="330"/>
      <c r="LR44" s="330"/>
      <c r="LS44" s="330"/>
      <c r="LT44" s="330"/>
      <c r="LU44" s="330"/>
      <c r="LV44" s="330"/>
      <c r="LW44" s="330"/>
      <c r="LX44" s="330"/>
      <c r="LY44" s="330"/>
      <c r="LZ44" s="330"/>
      <c r="MA44" s="331"/>
      <c r="MB44" s="324"/>
      <c r="MC44" s="56"/>
      <c r="MD44" s="56"/>
      <c r="ME44" s="56"/>
      <c r="MF44" s="56"/>
      <c r="MG44" s="228"/>
    </row>
    <row r="45" spans="1:345" customFormat="1" ht="12.75" x14ac:dyDescent="0.2">
      <c r="A45" s="329"/>
      <c r="B45" s="330"/>
      <c r="C45" s="330"/>
      <c r="D45" s="330"/>
      <c r="E45" s="330"/>
      <c r="F45" s="330"/>
      <c r="G45" s="330"/>
      <c r="H45" s="330"/>
      <c r="I45" s="330"/>
      <c r="J45" s="330"/>
      <c r="K45" s="330"/>
      <c r="L45" s="330"/>
      <c r="M45" s="330"/>
      <c r="N45" s="330"/>
      <c r="O45" s="330"/>
      <c r="P45" s="331"/>
      <c r="Q45" s="324"/>
      <c r="R45" s="329"/>
      <c r="S45" s="330"/>
      <c r="T45" s="330"/>
      <c r="U45" s="330"/>
      <c r="V45" s="330"/>
      <c r="W45" s="330"/>
      <c r="X45" s="330"/>
      <c r="Y45" s="330"/>
      <c r="Z45" s="330"/>
      <c r="AA45" s="330"/>
      <c r="AB45" s="330"/>
      <c r="AC45" s="330"/>
      <c r="AD45" s="330"/>
      <c r="AE45" s="330"/>
      <c r="AF45" s="330"/>
      <c r="AG45" s="331"/>
      <c r="AH45" s="324"/>
      <c r="AI45" s="329"/>
      <c r="AJ45" s="330"/>
      <c r="AK45" s="330"/>
      <c r="AL45" s="330"/>
      <c r="AM45" s="330"/>
      <c r="AN45" s="330"/>
      <c r="AO45" s="330"/>
      <c r="AP45" s="330"/>
      <c r="AQ45" s="330"/>
      <c r="AR45" s="330"/>
      <c r="AS45" s="330"/>
      <c r="AT45" s="330"/>
      <c r="AU45" s="330"/>
      <c r="AV45" s="330"/>
      <c r="AW45" s="330"/>
      <c r="AX45" s="331"/>
      <c r="AY45" s="324"/>
      <c r="AZ45" s="329"/>
      <c r="BA45" s="330"/>
      <c r="BB45" s="330"/>
      <c r="BC45" s="330"/>
      <c r="BD45" s="330"/>
      <c r="BE45" s="330"/>
      <c r="BF45" s="330"/>
      <c r="BG45" s="330"/>
      <c r="BH45" s="330"/>
      <c r="BI45" s="330"/>
      <c r="BJ45" s="330"/>
      <c r="BK45" s="330"/>
      <c r="BL45" s="330"/>
      <c r="BM45" s="330"/>
      <c r="BN45" s="330"/>
      <c r="BO45" s="331"/>
      <c r="BP45" s="324"/>
      <c r="BQ45" s="329"/>
      <c r="BR45" s="330"/>
      <c r="BS45" s="330"/>
      <c r="BT45" s="330"/>
      <c r="BU45" s="330"/>
      <c r="BV45" s="330"/>
      <c r="BW45" s="330"/>
      <c r="BX45" s="330"/>
      <c r="BY45" s="330"/>
      <c r="BZ45" s="330"/>
      <c r="CA45" s="330"/>
      <c r="CB45" s="330"/>
      <c r="CC45" s="330"/>
      <c r="CD45" s="330"/>
      <c r="CE45" s="330"/>
      <c r="CF45" s="331"/>
      <c r="CG45" s="324"/>
      <c r="CH45" s="329"/>
      <c r="CI45" s="330"/>
      <c r="CJ45" s="330"/>
      <c r="CK45" s="330"/>
      <c r="CL45" s="330"/>
      <c r="CM45" s="330"/>
      <c r="CN45" s="330"/>
      <c r="CO45" s="330"/>
      <c r="CP45" s="330"/>
      <c r="CQ45" s="330"/>
      <c r="CR45" s="330"/>
      <c r="CS45" s="330"/>
      <c r="CT45" s="330"/>
      <c r="CU45" s="330"/>
      <c r="CV45" s="330"/>
      <c r="CW45" s="331"/>
      <c r="CX45" s="324"/>
      <c r="CY45" s="329"/>
      <c r="CZ45" s="330"/>
      <c r="DA45" s="330"/>
      <c r="DB45" s="330"/>
      <c r="DC45" s="330"/>
      <c r="DD45" s="330"/>
      <c r="DE45" s="330"/>
      <c r="DF45" s="330"/>
      <c r="DG45" s="330"/>
      <c r="DH45" s="330"/>
      <c r="DI45" s="330"/>
      <c r="DJ45" s="330"/>
      <c r="DK45" s="330"/>
      <c r="DL45" s="330"/>
      <c r="DM45" s="330"/>
      <c r="DN45" s="331"/>
      <c r="DO45" s="324"/>
      <c r="DP45" s="329"/>
      <c r="DQ45" s="330"/>
      <c r="DR45" s="330"/>
      <c r="DS45" s="330"/>
      <c r="DT45" s="330"/>
      <c r="DU45" s="330"/>
      <c r="DV45" s="330"/>
      <c r="DW45" s="330"/>
      <c r="DX45" s="330"/>
      <c r="DY45" s="330"/>
      <c r="DZ45" s="330"/>
      <c r="EA45" s="330"/>
      <c r="EB45" s="330"/>
      <c r="EC45" s="330"/>
      <c r="ED45" s="330"/>
      <c r="EE45" s="331"/>
      <c r="EF45" s="324"/>
      <c r="EG45" s="329"/>
      <c r="EH45" s="330"/>
      <c r="EI45" s="330"/>
      <c r="EJ45" s="330"/>
      <c r="EK45" s="330"/>
      <c r="EL45" s="330"/>
      <c r="EM45" s="330"/>
      <c r="EN45" s="330"/>
      <c r="EO45" s="330"/>
      <c r="EP45" s="330"/>
      <c r="EQ45" s="330"/>
      <c r="ER45" s="330"/>
      <c r="ES45" s="330"/>
      <c r="ET45" s="330"/>
      <c r="EU45" s="330"/>
      <c r="EV45" s="331"/>
      <c r="EW45" s="324"/>
      <c r="EX45" s="329"/>
      <c r="EY45" s="330"/>
      <c r="EZ45" s="330"/>
      <c r="FA45" s="330"/>
      <c r="FB45" s="330"/>
      <c r="FC45" s="330"/>
      <c r="FD45" s="330"/>
      <c r="FE45" s="330"/>
      <c r="FF45" s="330"/>
      <c r="FG45" s="330"/>
      <c r="FH45" s="330"/>
      <c r="FI45" s="330"/>
      <c r="FJ45" s="330"/>
      <c r="FK45" s="330"/>
      <c r="FL45" s="330"/>
      <c r="FM45" s="331"/>
      <c r="FN45" s="324"/>
      <c r="FO45" s="329"/>
      <c r="FP45" s="330"/>
      <c r="FQ45" s="330"/>
      <c r="FR45" s="330"/>
      <c r="FS45" s="330"/>
      <c r="FT45" s="330"/>
      <c r="FU45" s="330"/>
      <c r="FV45" s="330"/>
      <c r="FW45" s="330"/>
      <c r="FX45" s="330"/>
      <c r="FY45" s="330"/>
      <c r="FZ45" s="330"/>
      <c r="GA45" s="330"/>
      <c r="GB45" s="330"/>
      <c r="GC45" s="330"/>
      <c r="GD45" s="331"/>
      <c r="GE45" s="324"/>
      <c r="GF45" s="329"/>
      <c r="GG45" s="330"/>
      <c r="GH45" s="330"/>
      <c r="GI45" s="330"/>
      <c r="GJ45" s="330"/>
      <c r="GK45" s="330"/>
      <c r="GL45" s="330"/>
      <c r="GM45" s="330"/>
      <c r="GN45" s="330"/>
      <c r="GO45" s="330"/>
      <c r="GP45" s="330"/>
      <c r="GQ45" s="330"/>
      <c r="GR45" s="330"/>
      <c r="GS45" s="330"/>
      <c r="GT45" s="330"/>
      <c r="GU45" s="331"/>
      <c r="GV45" s="324"/>
      <c r="GW45" s="329"/>
      <c r="GX45" s="330"/>
      <c r="GY45" s="330"/>
      <c r="GZ45" s="330"/>
      <c r="HA45" s="330"/>
      <c r="HB45" s="330"/>
      <c r="HC45" s="330"/>
      <c r="HD45" s="330"/>
      <c r="HE45" s="330"/>
      <c r="HF45" s="330"/>
      <c r="HG45" s="330"/>
      <c r="HH45" s="330"/>
      <c r="HI45" s="330"/>
      <c r="HJ45" s="330"/>
      <c r="HK45" s="330"/>
      <c r="HL45" s="331"/>
      <c r="HM45" s="324"/>
      <c r="HN45" s="329"/>
      <c r="HO45" s="330"/>
      <c r="HP45" s="330"/>
      <c r="HQ45" s="330"/>
      <c r="HR45" s="330"/>
      <c r="HS45" s="330"/>
      <c r="HT45" s="330"/>
      <c r="HU45" s="330"/>
      <c r="HV45" s="330"/>
      <c r="HW45" s="330"/>
      <c r="HX45" s="330"/>
      <c r="HY45" s="330"/>
      <c r="HZ45" s="330"/>
      <c r="IA45" s="330"/>
      <c r="IB45" s="330"/>
      <c r="IC45" s="331"/>
      <c r="ID45" s="324"/>
      <c r="IE45" s="329"/>
      <c r="IF45" s="330"/>
      <c r="IG45" s="330"/>
      <c r="IH45" s="330"/>
      <c r="II45" s="330"/>
      <c r="IJ45" s="330"/>
      <c r="IK45" s="330"/>
      <c r="IL45" s="330"/>
      <c r="IM45" s="330"/>
      <c r="IN45" s="330"/>
      <c r="IO45" s="330"/>
      <c r="IP45" s="330"/>
      <c r="IQ45" s="330"/>
      <c r="IR45" s="330"/>
      <c r="IS45" s="330"/>
      <c r="IT45" s="331"/>
      <c r="IU45" s="324"/>
      <c r="IV45" s="329"/>
      <c r="IW45" s="330"/>
      <c r="IX45" s="330"/>
      <c r="IY45" s="330"/>
      <c r="IZ45" s="330"/>
      <c r="JA45" s="330"/>
      <c r="JB45" s="330"/>
      <c r="JC45" s="330"/>
      <c r="JD45" s="330"/>
      <c r="JE45" s="330"/>
      <c r="JF45" s="330"/>
      <c r="JG45" s="330"/>
      <c r="JH45" s="330"/>
      <c r="JI45" s="330"/>
      <c r="JJ45" s="330"/>
      <c r="JK45" s="331"/>
      <c r="JL45" s="324"/>
      <c r="JM45" s="329"/>
      <c r="JN45" s="330"/>
      <c r="JO45" s="330"/>
      <c r="JP45" s="330"/>
      <c r="JQ45" s="330"/>
      <c r="JR45" s="330"/>
      <c r="JS45" s="330"/>
      <c r="JT45" s="330"/>
      <c r="JU45" s="330"/>
      <c r="JV45" s="330"/>
      <c r="JW45" s="330"/>
      <c r="JX45" s="330"/>
      <c r="JY45" s="330"/>
      <c r="JZ45" s="330"/>
      <c r="KA45" s="330"/>
      <c r="KB45" s="331"/>
      <c r="KC45" s="324"/>
      <c r="KD45" s="329"/>
      <c r="KE45" s="330"/>
      <c r="KF45" s="330"/>
      <c r="KG45" s="330"/>
      <c r="KH45" s="330"/>
      <c r="KI45" s="330"/>
      <c r="KJ45" s="330"/>
      <c r="KK45" s="330"/>
      <c r="KL45" s="330"/>
      <c r="KM45" s="330"/>
      <c r="KN45" s="330"/>
      <c r="KO45" s="330"/>
      <c r="KP45" s="330"/>
      <c r="KQ45" s="330"/>
      <c r="KR45" s="330"/>
      <c r="KS45" s="331"/>
      <c r="KT45" s="324"/>
      <c r="KU45" s="329"/>
      <c r="KV45" s="330"/>
      <c r="KW45" s="330"/>
      <c r="KX45" s="330"/>
      <c r="KY45" s="330"/>
      <c r="KZ45" s="330"/>
      <c r="LA45" s="330"/>
      <c r="LB45" s="330"/>
      <c r="LC45" s="330"/>
      <c r="LD45" s="330"/>
      <c r="LE45" s="330"/>
      <c r="LF45" s="330"/>
      <c r="LG45" s="330"/>
      <c r="LH45" s="330"/>
      <c r="LI45" s="330"/>
      <c r="LJ45" s="331"/>
      <c r="LK45" s="324"/>
      <c r="LL45" s="329"/>
      <c r="LM45" s="330"/>
      <c r="LN45" s="330"/>
      <c r="LO45" s="330"/>
      <c r="LP45" s="330"/>
      <c r="LQ45" s="330"/>
      <c r="LR45" s="330"/>
      <c r="LS45" s="330"/>
      <c r="LT45" s="330"/>
      <c r="LU45" s="330"/>
      <c r="LV45" s="330"/>
      <c r="LW45" s="330"/>
      <c r="LX45" s="330"/>
      <c r="LY45" s="330"/>
      <c r="LZ45" s="330"/>
      <c r="MA45" s="331"/>
      <c r="MB45" s="324"/>
      <c r="MC45" s="56"/>
      <c r="MD45" s="56"/>
      <c r="ME45" s="56"/>
      <c r="MF45" s="56"/>
      <c r="MG45" s="228"/>
    </row>
    <row r="46" spans="1:345" customFormat="1" ht="12.75" x14ac:dyDescent="0.2">
      <c r="A46" s="329"/>
      <c r="B46" s="330"/>
      <c r="C46" s="330"/>
      <c r="D46" s="330"/>
      <c r="E46" s="330"/>
      <c r="F46" s="330"/>
      <c r="G46" s="330"/>
      <c r="H46" s="330"/>
      <c r="I46" s="330"/>
      <c r="J46" s="330"/>
      <c r="K46" s="330"/>
      <c r="L46" s="330"/>
      <c r="M46" s="330"/>
      <c r="N46" s="330"/>
      <c r="O46" s="330"/>
      <c r="P46" s="331"/>
      <c r="Q46" s="324"/>
      <c r="R46" s="329"/>
      <c r="S46" s="330"/>
      <c r="T46" s="330"/>
      <c r="U46" s="330"/>
      <c r="V46" s="330"/>
      <c r="W46" s="330"/>
      <c r="X46" s="330"/>
      <c r="Y46" s="330"/>
      <c r="Z46" s="330"/>
      <c r="AA46" s="330"/>
      <c r="AB46" s="330"/>
      <c r="AC46" s="330"/>
      <c r="AD46" s="330"/>
      <c r="AE46" s="330"/>
      <c r="AF46" s="330"/>
      <c r="AG46" s="331"/>
      <c r="AH46" s="324"/>
      <c r="AI46" s="329"/>
      <c r="AJ46" s="330"/>
      <c r="AK46" s="330"/>
      <c r="AL46" s="330"/>
      <c r="AM46" s="330"/>
      <c r="AN46" s="330"/>
      <c r="AO46" s="330"/>
      <c r="AP46" s="330"/>
      <c r="AQ46" s="330"/>
      <c r="AR46" s="330"/>
      <c r="AS46" s="330"/>
      <c r="AT46" s="330"/>
      <c r="AU46" s="330"/>
      <c r="AV46" s="330"/>
      <c r="AW46" s="330"/>
      <c r="AX46" s="331"/>
      <c r="AY46" s="324"/>
      <c r="AZ46" s="329"/>
      <c r="BA46" s="330"/>
      <c r="BB46" s="330"/>
      <c r="BC46" s="330"/>
      <c r="BD46" s="330"/>
      <c r="BE46" s="330"/>
      <c r="BF46" s="330"/>
      <c r="BG46" s="330"/>
      <c r="BH46" s="330"/>
      <c r="BI46" s="330"/>
      <c r="BJ46" s="330"/>
      <c r="BK46" s="330"/>
      <c r="BL46" s="330"/>
      <c r="BM46" s="330"/>
      <c r="BN46" s="330"/>
      <c r="BO46" s="331"/>
      <c r="BP46" s="324"/>
      <c r="BQ46" s="329"/>
      <c r="BR46" s="330"/>
      <c r="BS46" s="330"/>
      <c r="BT46" s="330"/>
      <c r="BU46" s="330"/>
      <c r="BV46" s="330"/>
      <c r="BW46" s="330"/>
      <c r="BX46" s="330"/>
      <c r="BY46" s="330"/>
      <c r="BZ46" s="330"/>
      <c r="CA46" s="330"/>
      <c r="CB46" s="330"/>
      <c r="CC46" s="330"/>
      <c r="CD46" s="330"/>
      <c r="CE46" s="330"/>
      <c r="CF46" s="331"/>
      <c r="CG46" s="324"/>
      <c r="CH46" s="329"/>
      <c r="CI46" s="330"/>
      <c r="CJ46" s="330"/>
      <c r="CK46" s="330"/>
      <c r="CL46" s="330"/>
      <c r="CM46" s="330"/>
      <c r="CN46" s="330"/>
      <c r="CO46" s="330"/>
      <c r="CP46" s="330"/>
      <c r="CQ46" s="330"/>
      <c r="CR46" s="330"/>
      <c r="CS46" s="330"/>
      <c r="CT46" s="330"/>
      <c r="CU46" s="330"/>
      <c r="CV46" s="330"/>
      <c r="CW46" s="331"/>
      <c r="CX46" s="324"/>
      <c r="CY46" s="329"/>
      <c r="CZ46" s="330"/>
      <c r="DA46" s="330"/>
      <c r="DB46" s="330"/>
      <c r="DC46" s="330"/>
      <c r="DD46" s="330"/>
      <c r="DE46" s="330"/>
      <c r="DF46" s="330"/>
      <c r="DG46" s="330"/>
      <c r="DH46" s="330"/>
      <c r="DI46" s="330"/>
      <c r="DJ46" s="330"/>
      <c r="DK46" s="330"/>
      <c r="DL46" s="330"/>
      <c r="DM46" s="330"/>
      <c r="DN46" s="331"/>
      <c r="DO46" s="324"/>
      <c r="DP46" s="329"/>
      <c r="DQ46" s="330"/>
      <c r="DR46" s="330"/>
      <c r="DS46" s="330"/>
      <c r="DT46" s="330"/>
      <c r="DU46" s="330"/>
      <c r="DV46" s="330"/>
      <c r="DW46" s="330"/>
      <c r="DX46" s="330"/>
      <c r="DY46" s="330"/>
      <c r="DZ46" s="330"/>
      <c r="EA46" s="330"/>
      <c r="EB46" s="330"/>
      <c r="EC46" s="330"/>
      <c r="ED46" s="330"/>
      <c r="EE46" s="331"/>
      <c r="EF46" s="324"/>
      <c r="EG46" s="329"/>
      <c r="EH46" s="330"/>
      <c r="EI46" s="330"/>
      <c r="EJ46" s="330"/>
      <c r="EK46" s="330"/>
      <c r="EL46" s="330"/>
      <c r="EM46" s="330"/>
      <c r="EN46" s="330"/>
      <c r="EO46" s="330"/>
      <c r="EP46" s="330"/>
      <c r="EQ46" s="330"/>
      <c r="ER46" s="330"/>
      <c r="ES46" s="330"/>
      <c r="ET46" s="330"/>
      <c r="EU46" s="330"/>
      <c r="EV46" s="331"/>
      <c r="EW46" s="324"/>
      <c r="EX46" s="329"/>
      <c r="EY46" s="330"/>
      <c r="EZ46" s="330"/>
      <c r="FA46" s="330"/>
      <c r="FB46" s="330"/>
      <c r="FC46" s="330"/>
      <c r="FD46" s="330"/>
      <c r="FE46" s="330"/>
      <c r="FF46" s="330"/>
      <c r="FG46" s="330"/>
      <c r="FH46" s="330"/>
      <c r="FI46" s="330"/>
      <c r="FJ46" s="330"/>
      <c r="FK46" s="330"/>
      <c r="FL46" s="330"/>
      <c r="FM46" s="331"/>
      <c r="FN46" s="324"/>
      <c r="FO46" s="329"/>
      <c r="FP46" s="330"/>
      <c r="FQ46" s="330"/>
      <c r="FR46" s="330"/>
      <c r="FS46" s="330"/>
      <c r="FT46" s="330"/>
      <c r="FU46" s="330"/>
      <c r="FV46" s="330"/>
      <c r="FW46" s="330"/>
      <c r="FX46" s="330"/>
      <c r="FY46" s="330"/>
      <c r="FZ46" s="330"/>
      <c r="GA46" s="330"/>
      <c r="GB46" s="330"/>
      <c r="GC46" s="330"/>
      <c r="GD46" s="331"/>
      <c r="GE46" s="324"/>
      <c r="GF46" s="329"/>
      <c r="GG46" s="330"/>
      <c r="GH46" s="330"/>
      <c r="GI46" s="330"/>
      <c r="GJ46" s="330"/>
      <c r="GK46" s="330"/>
      <c r="GL46" s="330"/>
      <c r="GM46" s="330"/>
      <c r="GN46" s="330"/>
      <c r="GO46" s="330"/>
      <c r="GP46" s="330"/>
      <c r="GQ46" s="330"/>
      <c r="GR46" s="330"/>
      <c r="GS46" s="330"/>
      <c r="GT46" s="330"/>
      <c r="GU46" s="331"/>
      <c r="GV46" s="324"/>
      <c r="GW46" s="329"/>
      <c r="GX46" s="330"/>
      <c r="GY46" s="330"/>
      <c r="GZ46" s="330"/>
      <c r="HA46" s="330"/>
      <c r="HB46" s="330"/>
      <c r="HC46" s="330"/>
      <c r="HD46" s="330"/>
      <c r="HE46" s="330"/>
      <c r="HF46" s="330"/>
      <c r="HG46" s="330"/>
      <c r="HH46" s="330"/>
      <c r="HI46" s="330"/>
      <c r="HJ46" s="330"/>
      <c r="HK46" s="330"/>
      <c r="HL46" s="331"/>
      <c r="HM46" s="324"/>
      <c r="HN46" s="329"/>
      <c r="HO46" s="330"/>
      <c r="HP46" s="330"/>
      <c r="HQ46" s="330"/>
      <c r="HR46" s="330"/>
      <c r="HS46" s="330"/>
      <c r="HT46" s="330"/>
      <c r="HU46" s="330"/>
      <c r="HV46" s="330"/>
      <c r="HW46" s="330"/>
      <c r="HX46" s="330"/>
      <c r="HY46" s="330"/>
      <c r="HZ46" s="330"/>
      <c r="IA46" s="330"/>
      <c r="IB46" s="330"/>
      <c r="IC46" s="331"/>
      <c r="ID46" s="324"/>
      <c r="IE46" s="329"/>
      <c r="IF46" s="330"/>
      <c r="IG46" s="330"/>
      <c r="IH46" s="330"/>
      <c r="II46" s="330"/>
      <c r="IJ46" s="330"/>
      <c r="IK46" s="330"/>
      <c r="IL46" s="330"/>
      <c r="IM46" s="330"/>
      <c r="IN46" s="330"/>
      <c r="IO46" s="330"/>
      <c r="IP46" s="330"/>
      <c r="IQ46" s="330"/>
      <c r="IR46" s="330"/>
      <c r="IS46" s="330"/>
      <c r="IT46" s="331"/>
      <c r="IU46" s="324"/>
      <c r="IV46" s="329"/>
      <c r="IW46" s="330"/>
      <c r="IX46" s="330"/>
      <c r="IY46" s="330"/>
      <c r="IZ46" s="330"/>
      <c r="JA46" s="330"/>
      <c r="JB46" s="330"/>
      <c r="JC46" s="330"/>
      <c r="JD46" s="330"/>
      <c r="JE46" s="330"/>
      <c r="JF46" s="330"/>
      <c r="JG46" s="330"/>
      <c r="JH46" s="330"/>
      <c r="JI46" s="330"/>
      <c r="JJ46" s="330"/>
      <c r="JK46" s="331"/>
      <c r="JL46" s="324"/>
      <c r="JM46" s="329"/>
      <c r="JN46" s="330"/>
      <c r="JO46" s="330"/>
      <c r="JP46" s="330"/>
      <c r="JQ46" s="330"/>
      <c r="JR46" s="330"/>
      <c r="JS46" s="330"/>
      <c r="JT46" s="330"/>
      <c r="JU46" s="330"/>
      <c r="JV46" s="330"/>
      <c r="JW46" s="330"/>
      <c r="JX46" s="330"/>
      <c r="JY46" s="330"/>
      <c r="JZ46" s="330"/>
      <c r="KA46" s="330"/>
      <c r="KB46" s="331"/>
      <c r="KC46" s="324"/>
      <c r="KD46" s="329"/>
      <c r="KE46" s="330"/>
      <c r="KF46" s="330"/>
      <c r="KG46" s="330"/>
      <c r="KH46" s="330"/>
      <c r="KI46" s="330"/>
      <c r="KJ46" s="330"/>
      <c r="KK46" s="330"/>
      <c r="KL46" s="330"/>
      <c r="KM46" s="330"/>
      <c r="KN46" s="330"/>
      <c r="KO46" s="330"/>
      <c r="KP46" s="330"/>
      <c r="KQ46" s="330"/>
      <c r="KR46" s="330"/>
      <c r="KS46" s="331"/>
      <c r="KT46" s="324"/>
      <c r="KU46" s="329"/>
      <c r="KV46" s="330"/>
      <c r="KW46" s="330"/>
      <c r="KX46" s="330"/>
      <c r="KY46" s="330"/>
      <c r="KZ46" s="330"/>
      <c r="LA46" s="330"/>
      <c r="LB46" s="330"/>
      <c r="LC46" s="330"/>
      <c r="LD46" s="330"/>
      <c r="LE46" s="330"/>
      <c r="LF46" s="330"/>
      <c r="LG46" s="330"/>
      <c r="LH46" s="330"/>
      <c r="LI46" s="330"/>
      <c r="LJ46" s="331"/>
      <c r="LK46" s="324"/>
      <c r="LL46" s="329"/>
      <c r="LM46" s="330"/>
      <c r="LN46" s="330"/>
      <c r="LO46" s="330"/>
      <c r="LP46" s="330"/>
      <c r="LQ46" s="330"/>
      <c r="LR46" s="330"/>
      <c r="LS46" s="330"/>
      <c r="LT46" s="330"/>
      <c r="LU46" s="330"/>
      <c r="LV46" s="330"/>
      <c r="LW46" s="330"/>
      <c r="LX46" s="330"/>
      <c r="LY46" s="330"/>
      <c r="LZ46" s="330"/>
      <c r="MA46" s="331"/>
      <c r="MB46" s="324"/>
      <c r="MC46" s="56"/>
      <c r="MD46" s="56"/>
      <c r="ME46" s="56"/>
      <c r="MF46" s="56"/>
      <c r="MG46" s="228"/>
    </row>
    <row r="47" spans="1:345" customFormat="1" ht="12.75" x14ac:dyDescent="0.2">
      <c r="A47" s="329"/>
      <c r="B47" s="330"/>
      <c r="C47" s="330"/>
      <c r="D47" s="330"/>
      <c r="E47" s="330"/>
      <c r="F47" s="330"/>
      <c r="G47" s="330"/>
      <c r="H47" s="330"/>
      <c r="I47" s="330"/>
      <c r="J47" s="330"/>
      <c r="K47" s="330"/>
      <c r="L47" s="330"/>
      <c r="M47" s="330"/>
      <c r="N47" s="330"/>
      <c r="O47" s="330"/>
      <c r="P47" s="331"/>
      <c r="Q47" s="324"/>
      <c r="R47" s="329"/>
      <c r="S47" s="330"/>
      <c r="T47" s="330"/>
      <c r="U47" s="330"/>
      <c r="V47" s="330"/>
      <c r="W47" s="330"/>
      <c r="X47" s="330"/>
      <c r="Y47" s="330"/>
      <c r="Z47" s="330"/>
      <c r="AA47" s="330"/>
      <c r="AB47" s="330"/>
      <c r="AC47" s="330"/>
      <c r="AD47" s="330"/>
      <c r="AE47" s="330"/>
      <c r="AF47" s="330"/>
      <c r="AG47" s="331"/>
      <c r="AH47" s="324"/>
      <c r="AI47" s="329"/>
      <c r="AJ47" s="330"/>
      <c r="AK47" s="330"/>
      <c r="AL47" s="330"/>
      <c r="AM47" s="330"/>
      <c r="AN47" s="330"/>
      <c r="AO47" s="330"/>
      <c r="AP47" s="330"/>
      <c r="AQ47" s="330"/>
      <c r="AR47" s="330"/>
      <c r="AS47" s="330"/>
      <c r="AT47" s="330"/>
      <c r="AU47" s="330"/>
      <c r="AV47" s="330"/>
      <c r="AW47" s="330"/>
      <c r="AX47" s="331"/>
      <c r="AY47" s="324"/>
      <c r="AZ47" s="329"/>
      <c r="BA47" s="330"/>
      <c r="BB47" s="330"/>
      <c r="BC47" s="330"/>
      <c r="BD47" s="330"/>
      <c r="BE47" s="330"/>
      <c r="BF47" s="330"/>
      <c r="BG47" s="330"/>
      <c r="BH47" s="330"/>
      <c r="BI47" s="330"/>
      <c r="BJ47" s="330"/>
      <c r="BK47" s="330"/>
      <c r="BL47" s="330"/>
      <c r="BM47" s="330"/>
      <c r="BN47" s="330"/>
      <c r="BO47" s="331"/>
      <c r="BP47" s="324"/>
      <c r="BQ47" s="329"/>
      <c r="BR47" s="330"/>
      <c r="BS47" s="330"/>
      <c r="BT47" s="330"/>
      <c r="BU47" s="330"/>
      <c r="BV47" s="330"/>
      <c r="BW47" s="330"/>
      <c r="BX47" s="330"/>
      <c r="BY47" s="330"/>
      <c r="BZ47" s="330"/>
      <c r="CA47" s="330"/>
      <c r="CB47" s="330"/>
      <c r="CC47" s="330"/>
      <c r="CD47" s="330"/>
      <c r="CE47" s="330"/>
      <c r="CF47" s="331"/>
      <c r="CG47" s="324"/>
      <c r="CH47" s="329"/>
      <c r="CI47" s="330"/>
      <c r="CJ47" s="330"/>
      <c r="CK47" s="330"/>
      <c r="CL47" s="330"/>
      <c r="CM47" s="330"/>
      <c r="CN47" s="330"/>
      <c r="CO47" s="330"/>
      <c r="CP47" s="330"/>
      <c r="CQ47" s="330"/>
      <c r="CR47" s="330"/>
      <c r="CS47" s="330"/>
      <c r="CT47" s="330"/>
      <c r="CU47" s="330"/>
      <c r="CV47" s="330"/>
      <c r="CW47" s="331"/>
      <c r="CX47" s="324"/>
      <c r="CY47" s="329"/>
      <c r="CZ47" s="330"/>
      <c r="DA47" s="330"/>
      <c r="DB47" s="330"/>
      <c r="DC47" s="330"/>
      <c r="DD47" s="330"/>
      <c r="DE47" s="330"/>
      <c r="DF47" s="330"/>
      <c r="DG47" s="330"/>
      <c r="DH47" s="330"/>
      <c r="DI47" s="330"/>
      <c r="DJ47" s="330"/>
      <c r="DK47" s="330"/>
      <c r="DL47" s="330"/>
      <c r="DM47" s="330"/>
      <c r="DN47" s="331"/>
      <c r="DO47" s="324"/>
      <c r="DP47" s="329"/>
      <c r="DQ47" s="330"/>
      <c r="DR47" s="330"/>
      <c r="DS47" s="330"/>
      <c r="DT47" s="330"/>
      <c r="DU47" s="330"/>
      <c r="DV47" s="330"/>
      <c r="DW47" s="330"/>
      <c r="DX47" s="330"/>
      <c r="DY47" s="330"/>
      <c r="DZ47" s="330"/>
      <c r="EA47" s="330"/>
      <c r="EB47" s="330"/>
      <c r="EC47" s="330"/>
      <c r="ED47" s="330"/>
      <c r="EE47" s="331"/>
      <c r="EF47" s="324"/>
      <c r="EG47" s="329"/>
      <c r="EH47" s="330"/>
      <c r="EI47" s="330"/>
      <c r="EJ47" s="330"/>
      <c r="EK47" s="330"/>
      <c r="EL47" s="330"/>
      <c r="EM47" s="330"/>
      <c r="EN47" s="330"/>
      <c r="EO47" s="330"/>
      <c r="EP47" s="330"/>
      <c r="EQ47" s="330"/>
      <c r="ER47" s="330"/>
      <c r="ES47" s="330"/>
      <c r="ET47" s="330"/>
      <c r="EU47" s="330"/>
      <c r="EV47" s="331"/>
      <c r="EW47" s="324"/>
      <c r="EX47" s="329"/>
      <c r="EY47" s="330"/>
      <c r="EZ47" s="330"/>
      <c r="FA47" s="330"/>
      <c r="FB47" s="330"/>
      <c r="FC47" s="330"/>
      <c r="FD47" s="330"/>
      <c r="FE47" s="330"/>
      <c r="FF47" s="330"/>
      <c r="FG47" s="330"/>
      <c r="FH47" s="330"/>
      <c r="FI47" s="330"/>
      <c r="FJ47" s="330"/>
      <c r="FK47" s="330"/>
      <c r="FL47" s="330"/>
      <c r="FM47" s="331"/>
      <c r="FN47" s="324"/>
      <c r="FO47" s="329"/>
      <c r="FP47" s="330"/>
      <c r="FQ47" s="330"/>
      <c r="FR47" s="330"/>
      <c r="FS47" s="330"/>
      <c r="FT47" s="330"/>
      <c r="FU47" s="330"/>
      <c r="FV47" s="330"/>
      <c r="FW47" s="330"/>
      <c r="FX47" s="330"/>
      <c r="FY47" s="330"/>
      <c r="FZ47" s="330"/>
      <c r="GA47" s="330"/>
      <c r="GB47" s="330"/>
      <c r="GC47" s="330"/>
      <c r="GD47" s="331"/>
      <c r="GE47" s="324"/>
      <c r="GF47" s="329"/>
      <c r="GG47" s="330"/>
      <c r="GH47" s="330"/>
      <c r="GI47" s="330"/>
      <c r="GJ47" s="330"/>
      <c r="GK47" s="330"/>
      <c r="GL47" s="330"/>
      <c r="GM47" s="330"/>
      <c r="GN47" s="330"/>
      <c r="GO47" s="330"/>
      <c r="GP47" s="330"/>
      <c r="GQ47" s="330"/>
      <c r="GR47" s="330"/>
      <c r="GS47" s="330"/>
      <c r="GT47" s="330"/>
      <c r="GU47" s="331"/>
      <c r="GV47" s="324"/>
      <c r="GW47" s="329"/>
      <c r="GX47" s="330"/>
      <c r="GY47" s="330"/>
      <c r="GZ47" s="330"/>
      <c r="HA47" s="330"/>
      <c r="HB47" s="330"/>
      <c r="HC47" s="330"/>
      <c r="HD47" s="330"/>
      <c r="HE47" s="330"/>
      <c r="HF47" s="330"/>
      <c r="HG47" s="330"/>
      <c r="HH47" s="330"/>
      <c r="HI47" s="330"/>
      <c r="HJ47" s="330"/>
      <c r="HK47" s="330"/>
      <c r="HL47" s="331"/>
      <c r="HM47" s="324"/>
      <c r="HN47" s="329"/>
      <c r="HO47" s="330"/>
      <c r="HP47" s="330"/>
      <c r="HQ47" s="330"/>
      <c r="HR47" s="330"/>
      <c r="HS47" s="330"/>
      <c r="HT47" s="330"/>
      <c r="HU47" s="330"/>
      <c r="HV47" s="330"/>
      <c r="HW47" s="330"/>
      <c r="HX47" s="330"/>
      <c r="HY47" s="330"/>
      <c r="HZ47" s="330"/>
      <c r="IA47" s="330"/>
      <c r="IB47" s="330"/>
      <c r="IC47" s="331"/>
      <c r="ID47" s="324"/>
      <c r="IE47" s="329"/>
      <c r="IF47" s="330"/>
      <c r="IG47" s="330"/>
      <c r="IH47" s="330"/>
      <c r="II47" s="330"/>
      <c r="IJ47" s="330"/>
      <c r="IK47" s="330"/>
      <c r="IL47" s="330"/>
      <c r="IM47" s="330"/>
      <c r="IN47" s="330"/>
      <c r="IO47" s="330"/>
      <c r="IP47" s="330"/>
      <c r="IQ47" s="330"/>
      <c r="IR47" s="330"/>
      <c r="IS47" s="330"/>
      <c r="IT47" s="331"/>
      <c r="IU47" s="324"/>
      <c r="IV47" s="329"/>
      <c r="IW47" s="330"/>
      <c r="IX47" s="330"/>
      <c r="IY47" s="330"/>
      <c r="IZ47" s="330"/>
      <c r="JA47" s="330"/>
      <c r="JB47" s="330"/>
      <c r="JC47" s="330"/>
      <c r="JD47" s="330"/>
      <c r="JE47" s="330"/>
      <c r="JF47" s="330"/>
      <c r="JG47" s="330"/>
      <c r="JH47" s="330"/>
      <c r="JI47" s="330"/>
      <c r="JJ47" s="330"/>
      <c r="JK47" s="331"/>
      <c r="JL47" s="324"/>
      <c r="JM47" s="329"/>
      <c r="JN47" s="330"/>
      <c r="JO47" s="330"/>
      <c r="JP47" s="330"/>
      <c r="JQ47" s="330"/>
      <c r="JR47" s="330"/>
      <c r="JS47" s="330"/>
      <c r="JT47" s="330"/>
      <c r="JU47" s="330"/>
      <c r="JV47" s="330"/>
      <c r="JW47" s="330"/>
      <c r="JX47" s="330"/>
      <c r="JY47" s="330"/>
      <c r="JZ47" s="330"/>
      <c r="KA47" s="330"/>
      <c r="KB47" s="331"/>
      <c r="KC47" s="324"/>
      <c r="KD47" s="329"/>
      <c r="KE47" s="330"/>
      <c r="KF47" s="330"/>
      <c r="KG47" s="330"/>
      <c r="KH47" s="330"/>
      <c r="KI47" s="330"/>
      <c r="KJ47" s="330"/>
      <c r="KK47" s="330"/>
      <c r="KL47" s="330"/>
      <c r="KM47" s="330"/>
      <c r="KN47" s="330"/>
      <c r="KO47" s="330"/>
      <c r="KP47" s="330"/>
      <c r="KQ47" s="330"/>
      <c r="KR47" s="330"/>
      <c r="KS47" s="331"/>
      <c r="KT47" s="324"/>
      <c r="KU47" s="329"/>
      <c r="KV47" s="330"/>
      <c r="KW47" s="330"/>
      <c r="KX47" s="330"/>
      <c r="KY47" s="330"/>
      <c r="KZ47" s="330"/>
      <c r="LA47" s="330"/>
      <c r="LB47" s="330"/>
      <c r="LC47" s="330"/>
      <c r="LD47" s="330"/>
      <c r="LE47" s="330"/>
      <c r="LF47" s="330"/>
      <c r="LG47" s="330"/>
      <c r="LH47" s="330"/>
      <c r="LI47" s="330"/>
      <c r="LJ47" s="331"/>
      <c r="LK47" s="324"/>
      <c r="LL47" s="329"/>
      <c r="LM47" s="330"/>
      <c r="LN47" s="330"/>
      <c r="LO47" s="330"/>
      <c r="LP47" s="330"/>
      <c r="LQ47" s="330"/>
      <c r="LR47" s="330"/>
      <c r="LS47" s="330"/>
      <c r="LT47" s="330"/>
      <c r="LU47" s="330"/>
      <c r="LV47" s="330"/>
      <c r="LW47" s="330"/>
      <c r="LX47" s="330"/>
      <c r="LY47" s="330"/>
      <c r="LZ47" s="330"/>
      <c r="MA47" s="331"/>
      <c r="MB47" s="324"/>
      <c r="MC47" s="56"/>
      <c r="MD47" s="56"/>
      <c r="ME47" s="56"/>
      <c r="MF47" s="56"/>
      <c r="MG47" s="228"/>
    </row>
    <row r="48" spans="1:345" customFormat="1" ht="12.75" x14ac:dyDescent="0.2">
      <c r="A48" s="329"/>
      <c r="B48" s="330"/>
      <c r="C48" s="330"/>
      <c r="D48" s="330"/>
      <c r="E48" s="330"/>
      <c r="F48" s="330"/>
      <c r="G48" s="330"/>
      <c r="H48" s="330"/>
      <c r="I48" s="330"/>
      <c r="J48" s="330"/>
      <c r="K48" s="330"/>
      <c r="L48" s="330"/>
      <c r="M48" s="330"/>
      <c r="N48" s="330"/>
      <c r="O48" s="330"/>
      <c r="P48" s="331"/>
      <c r="Q48" s="324"/>
      <c r="R48" s="329"/>
      <c r="S48" s="330"/>
      <c r="T48" s="330"/>
      <c r="U48" s="330"/>
      <c r="V48" s="330"/>
      <c r="W48" s="330"/>
      <c r="X48" s="330"/>
      <c r="Y48" s="330"/>
      <c r="Z48" s="330"/>
      <c r="AA48" s="330"/>
      <c r="AB48" s="330"/>
      <c r="AC48" s="330"/>
      <c r="AD48" s="330"/>
      <c r="AE48" s="330"/>
      <c r="AF48" s="330"/>
      <c r="AG48" s="331"/>
      <c r="AH48" s="324"/>
      <c r="AI48" s="329"/>
      <c r="AJ48" s="330"/>
      <c r="AK48" s="330"/>
      <c r="AL48" s="330"/>
      <c r="AM48" s="330"/>
      <c r="AN48" s="330"/>
      <c r="AO48" s="330"/>
      <c r="AP48" s="330"/>
      <c r="AQ48" s="330"/>
      <c r="AR48" s="330"/>
      <c r="AS48" s="330"/>
      <c r="AT48" s="330"/>
      <c r="AU48" s="330"/>
      <c r="AV48" s="330"/>
      <c r="AW48" s="330"/>
      <c r="AX48" s="331"/>
      <c r="AY48" s="324"/>
      <c r="AZ48" s="329"/>
      <c r="BA48" s="330"/>
      <c r="BB48" s="330"/>
      <c r="BC48" s="330"/>
      <c r="BD48" s="330"/>
      <c r="BE48" s="330"/>
      <c r="BF48" s="330"/>
      <c r="BG48" s="330"/>
      <c r="BH48" s="330"/>
      <c r="BI48" s="330"/>
      <c r="BJ48" s="330"/>
      <c r="BK48" s="330"/>
      <c r="BL48" s="330"/>
      <c r="BM48" s="330"/>
      <c r="BN48" s="330"/>
      <c r="BO48" s="331"/>
      <c r="BP48" s="324"/>
      <c r="BQ48" s="329"/>
      <c r="BR48" s="330"/>
      <c r="BS48" s="330"/>
      <c r="BT48" s="330"/>
      <c r="BU48" s="330"/>
      <c r="BV48" s="330"/>
      <c r="BW48" s="330"/>
      <c r="BX48" s="330"/>
      <c r="BY48" s="330"/>
      <c r="BZ48" s="330"/>
      <c r="CA48" s="330"/>
      <c r="CB48" s="330"/>
      <c r="CC48" s="330"/>
      <c r="CD48" s="330"/>
      <c r="CE48" s="330"/>
      <c r="CF48" s="331"/>
      <c r="CG48" s="324"/>
      <c r="CH48" s="329"/>
      <c r="CI48" s="330"/>
      <c r="CJ48" s="330"/>
      <c r="CK48" s="330"/>
      <c r="CL48" s="330"/>
      <c r="CM48" s="330"/>
      <c r="CN48" s="330"/>
      <c r="CO48" s="330"/>
      <c r="CP48" s="330"/>
      <c r="CQ48" s="330"/>
      <c r="CR48" s="330"/>
      <c r="CS48" s="330"/>
      <c r="CT48" s="330"/>
      <c r="CU48" s="330"/>
      <c r="CV48" s="330"/>
      <c r="CW48" s="331"/>
      <c r="CX48" s="324"/>
      <c r="CY48" s="329"/>
      <c r="CZ48" s="330"/>
      <c r="DA48" s="330"/>
      <c r="DB48" s="330"/>
      <c r="DC48" s="330"/>
      <c r="DD48" s="330"/>
      <c r="DE48" s="330"/>
      <c r="DF48" s="330"/>
      <c r="DG48" s="330"/>
      <c r="DH48" s="330"/>
      <c r="DI48" s="330"/>
      <c r="DJ48" s="330"/>
      <c r="DK48" s="330"/>
      <c r="DL48" s="330"/>
      <c r="DM48" s="330"/>
      <c r="DN48" s="331"/>
      <c r="DO48" s="324"/>
      <c r="DP48" s="329"/>
      <c r="DQ48" s="330"/>
      <c r="DR48" s="330"/>
      <c r="DS48" s="330"/>
      <c r="DT48" s="330"/>
      <c r="DU48" s="330"/>
      <c r="DV48" s="330"/>
      <c r="DW48" s="330"/>
      <c r="DX48" s="330"/>
      <c r="DY48" s="330"/>
      <c r="DZ48" s="330"/>
      <c r="EA48" s="330"/>
      <c r="EB48" s="330"/>
      <c r="EC48" s="330"/>
      <c r="ED48" s="330"/>
      <c r="EE48" s="331"/>
      <c r="EF48" s="324"/>
      <c r="EG48" s="329"/>
      <c r="EH48" s="330"/>
      <c r="EI48" s="330"/>
      <c r="EJ48" s="330"/>
      <c r="EK48" s="330"/>
      <c r="EL48" s="330"/>
      <c r="EM48" s="330"/>
      <c r="EN48" s="330"/>
      <c r="EO48" s="330"/>
      <c r="EP48" s="330"/>
      <c r="EQ48" s="330"/>
      <c r="ER48" s="330"/>
      <c r="ES48" s="330"/>
      <c r="ET48" s="330"/>
      <c r="EU48" s="330"/>
      <c r="EV48" s="331"/>
      <c r="EW48" s="324"/>
      <c r="EX48" s="329"/>
      <c r="EY48" s="330"/>
      <c r="EZ48" s="330"/>
      <c r="FA48" s="330"/>
      <c r="FB48" s="330"/>
      <c r="FC48" s="330"/>
      <c r="FD48" s="330"/>
      <c r="FE48" s="330"/>
      <c r="FF48" s="330"/>
      <c r="FG48" s="330"/>
      <c r="FH48" s="330"/>
      <c r="FI48" s="330"/>
      <c r="FJ48" s="330"/>
      <c r="FK48" s="330"/>
      <c r="FL48" s="330"/>
      <c r="FM48" s="331"/>
      <c r="FN48" s="324"/>
      <c r="FO48" s="329"/>
      <c r="FP48" s="330"/>
      <c r="FQ48" s="330"/>
      <c r="FR48" s="330"/>
      <c r="FS48" s="330"/>
      <c r="FT48" s="330"/>
      <c r="FU48" s="330"/>
      <c r="FV48" s="330"/>
      <c r="FW48" s="330"/>
      <c r="FX48" s="330"/>
      <c r="FY48" s="330"/>
      <c r="FZ48" s="330"/>
      <c r="GA48" s="330"/>
      <c r="GB48" s="330"/>
      <c r="GC48" s="330"/>
      <c r="GD48" s="331"/>
      <c r="GE48" s="324"/>
      <c r="GF48" s="329"/>
      <c r="GG48" s="330"/>
      <c r="GH48" s="330"/>
      <c r="GI48" s="330"/>
      <c r="GJ48" s="330"/>
      <c r="GK48" s="330"/>
      <c r="GL48" s="330"/>
      <c r="GM48" s="330"/>
      <c r="GN48" s="330"/>
      <c r="GO48" s="330"/>
      <c r="GP48" s="330"/>
      <c r="GQ48" s="330"/>
      <c r="GR48" s="330"/>
      <c r="GS48" s="330"/>
      <c r="GT48" s="330"/>
      <c r="GU48" s="331"/>
      <c r="GV48" s="324"/>
      <c r="GW48" s="329"/>
      <c r="GX48" s="330"/>
      <c r="GY48" s="330"/>
      <c r="GZ48" s="330"/>
      <c r="HA48" s="330"/>
      <c r="HB48" s="330"/>
      <c r="HC48" s="330"/>
      <c r="HD48" s="330"/>
      <c r="HE48" s="330"/>
      <c r="HF48" s="330"/>
      <c r="HG48" s="330"/>
      <c r="HH48" s="330"/>
      <c r="HI48" s="330"/>
      <c r="HJ48" s="330"/>
      <c r="HK48" s="330"/>
      <c r="HL48" s="331"/>
      <c r="HM48" s="324"/>
      <c r="HN48" s="329"/>
      <c r="HO48" s="330"/>
      <c r="HP48" s="330"/>
      <c r="HQ48" s="330"/>
      <c r="HR48" s="330"/>
      <c r="HS48" s="330"/>
      <c r="HT48" s="330"/>
      <c r="HU48" s="330"/>
      <c r="HV48" s="330"/>
      <c r="HW48" s="330"/>
      <c r="HX48" s="330"/>
      <c r="HY48" s="330"/>
      <c r="HZ48" s="330"/>
      <c r="IA48" s="330"/>
      <c r="IB48" s="330"/>
      <c r="IC48" s="331"/>
      <c r="ID48" s="324"/>
      <c r="IE48" s="329"/>
      <c r="IF48" s="330"/>
      <c r="IG48" s="330"/>
      <c r="IH48" s="330"/>
      <c r="II48" s="330"/>
      <c r="IJ48" s="330"/>
      <c r="IK48" s="330"/>
      <c r="IL48" s="330"/>
      <c r="IM48" s="330"/>
      <c r="IN48" s="330"/>
      <c r="IO48" s="330"/>
      <c r="IP48" s="330"/>
      <c r="IQ48" s="330"/>
      <c r="IR48" s="330"/>
      <c r="IS48" s="330"/>
      <c r="IT48" s="331"/>
      <c r="IU48" s="324"/>
      <c r="IV48" s="329"/>
      <c r="IW48" s="330"/>
      <c r="IX48" s="330"/>
      <c r="IY48" s="330"/>
      <c r="IZ48" s="330"/>
      <c r="JA48" s="330"/>
      <c r="JB48" s="330"/>
      <c r="JC48" s="330"/>
      <c r="JD48" s="330"/>
      <c r="JE48" s="330"/>
      <c r="JF48" s="330"/>
      <c r="JG48" s="330"/>
      <c r="JH48" s="330"/>
      <c r="JI48" s="330"/>
      <c r="JJ48" s="330"/>
      <c r="JK48" s="331"/>
      <c r="JL48" s="324"/>
      <c r="JM48" s="329"/>
      <c r="JN48" s="330"/>
      <c r="JO48" s="330"/>
      <c r="JP48" s="330"/>
      <c r="JQ48" s="330"/>
      <c r="JR48" s="330"/>
      <c r="JS48" s="330"/>
      <c r="JT48" s="330"/>
      <c r="JU48" s="330"/>
      <c r="JV48" s="330"/>
      <c r="JW48" s="330"/>
      <c r="JX48" s="330"/>
      <c r="JY48" s="330"/>
      <c r="JZ48" s="330"/>
      <c r="KA48" s="330"/>
      <c r="KB48" s="331"/>
      <c r="KC48" s="324"/>
      <c r="KD48" s="329"/>
      <c r="KE48" s="330"/>
      <c r="KF48" s="330"/>
      <c r="KG48" s="330"/>
      <c r="KH48" s="330"/>
      <c r="KI48" s="330"/>
      <c r="KJ48" s="330"/>
      <c r="KK48" s="330"/>
      <c r="KL48" s="330"/>
      <c r="KM48" s="330"/>
      <c r="KN48" s="330"/>
      <c r="KO48" s="330"/>
      <c r="KP48" s="330"/>
      <c r="KQ48" s="330"/>
      <c r="KR48" s="330"/>
      <c r="KS48" s="331"/>
      <c r="KT48" s="324"/>
      <c r="KU48" s="329"/>
      <c r="KV48" s="330"/>
      <c r="KW48" s="330"/>
      <c r="KX48" s="330"/>
      <c r="KY48" s="330"/>
      <c r="KZ48" s="330"/>
      <c r="LA48" s="330"/>
      <c r="LB48" s="330"/>
      <c r="LC48" s="330"/>
      <c r="LD48" s="330"/>
      <c r="LE48" s="330"/>
      <c r="LF48" s="330"/>
      <c r="LG48" s="330"/>
      <c r="LH48" s="330"/>
      <c r="LI48" s="330"/>
      <c r="LJ48" s="331"/>
      <c r="LK48" s="324"/>
      <c r="LL48" s="329"/>
      <c r="LM48" s="330"/>
      <c r="LN48" s="330"/>
      <c r="LO48" s="330"/>
      <c r="LP48" s="330"/>
      <c r="LQ48" s="330"/>
      <c r="LR48" s="330"/>
      <c r="LS48" s="330"/>
      <c r="LT48" s="330"/>
      <c r="LU48" s="330"/>
      <c r="LV48" s="330"/>
      <c r="LW48" s="330"/>
      <c r="LX48" s="330"/>
      <c r="LY48" s="330"/>
      <c r="LZ48" s="330"/>
      <c r="MA48" s="331"/>
      <c r="MB48" s="324"/>
      <c r="MC48" s="56"/>
      <c r="MD48" s="56"/>
      <c r="ME48" s="56"/>
      <c r="MF48" s="56"/>
      <c r="MG48" s="228"/>
    </row>
    <row r="49" spans="1:345" customFormat="1" ht="12.75" x14ac:dyDescent="0.2">
      <c r="A49" s="329"/>
      <c r="B49" s="330"/>
      <c r="C49" s="330"/>
      <c r="D49" s="330"/>
      <c r="E49" s="330"/>
      <c r="F49" s="330"/>
      <c r="G49" s="330"/>
      <c r="H49" s="330"/>
      <c r="I49" s="330"/>
      <c r="J49" s="330"/>
      <c r="K49" s="330"/>
      <c r="L49" s="330"/>
      <c r="M49" s="330"/>
      <c r="N49" s="330"/>
      <c r="O49" s="330"/>
      <c r="P49" s="331"/>
      <c r="Q49" s="324"/>
      <c r="R49" s="329"/>
      <c r="S49" s="330"/>
      <c r="T49" s="330"/>
      <c r="U49" s="330"/>
      <c r="V49" s="330"/>
      <c r="W49" s="330"/>
      <c r="X49" s="330"/>
      <c r="Y49" s="330"/>
      <c r="Z49" s="330"/>
      <c r="AA49" s="330"/>
      <c r="AB49" s="330"/>
      <c r="AC49" s="330"/>
      <c r="AD49" s="330"/>
      <c r="AE49" s="330"/>
      <c r="AF49" s="330"/>
      <c r="AG49" s="331"/>
      <c r="AH49" s="324"/>
      <c r="AI49" s="329"/>
      <c r="AJ49" s="330"/>
      <c r="AK49" s="330"/>
      <c r="AL49" s="330"/>
      <c r="AM49" s="330"/>
      <c r="AN49" s="330"/>
      <c r="AO49" s="330"/>
      <c r="AP49" s="330"/>
      <c r="AQ49" s="330"/>
      <c r="AR49" s="330"/>
      <c r="AS49" s="330"/>
      <c r="AT49" s="330"/>
      <c r="AU49" s="330"/>
      <c r="AV49" s="330"/>
      <c r="AW49" s="330"/>
      <c r="AX49" s="331"/>
      <c r="AY49" s="324"/>
      <c r="AZ49" s="329"/>
      <c r="BA49" s="330"/>
      <c r="BB49" s="330"/>
      <c r="BC49" s="330"/>
      <c r="BD49" s="330"/>
      <c r="BE49" s="330"/>
      <c r="BF49" s="330"/>
      <c r="BG49" s="330"/>
      <c r="BH49" s="330"/>
      <c r="BI49" s="330"/>
      <c r="BJ49" s="330"/>
      <c r="BK49" s="330"/>
      <c r="BL49" s="330"/>
      <c r="BM49" s="330"/>
      <c r="BN49" s="330"/>
      <c r="BO49" s="331"/>
      <c r="BP49" s="324"/>
      <c r="BQ49" s="329"/>
      <c r="BR49" s="330"/>
      <c r="BS49" s="330"/>
      <c r="BT49" s="330"/>
      <c r="BU49" s="330"/>
      <c r="BV49" s="330"/>
      <c r="BW49" s="330"/>
      <c r="BX49" s="330"/>
      <c r="BY49" s="330"/>
      <c r="BZ49" s="330"/>
      <c r="CA49" s="330"/>
      <c r="CB49" s="330"/>
      <c r="CC49" s="330"/>
      <c r="CD49" s="330"/>
      <c r="CE49" s="330"/>
      <c r="CF49" s="331"/>
      <c r="CG49" s="324"/>
      <c r="CH49" s="329"/>
      <c r="CI49" s="330"/>
      <c r="CJ49" s="330"/>
      <c r="CK49" s="330"/>
      <c r="CL49" s="330"/>
      <c r="CM49" s="330"/>
      <c r="CN49" s="330"/>
      <c r="CO49" s="330"/>
      <c r="CP49" s="330"/>
      <c r="CQ49" s="330"/>
      <c r="CR49" s="330"/>
      <c r="CS49" s="330"/>
      <c r="CT49" s="330"/>
      <c r="CU49" s="330"/>
      <c r="CV49" s="330"/>
      <c r="CW49" s="331"/>
      <c r="CX49" s="324"/>
      <c r="CY49" s="329"/>
      <c r="CZ49" s="330"/>
      <c r="DA49" s="330"/>
      <c r="DB49" s="330"/>
      <c r="DC49" s="330"/>
      <c r="DD49" s="330"/>
      <c r="DE49" s="330"/>
      <c r="DF49" s="330"/>
      <c r="DG49" s="330"/>
      <c r="DH49" s="330"/>
      <c r="DI49" s="330"/>
      <c r="DJ49" s="330"/>
      <c r="DK49" s="330"/>
      <c r="DL49" s="330"/>
      <c r="DM49" s="330"/>
      <c r="DN49" s="331"/>
      <c r="DO49" s="324"/>
      <c r="DP49" s="329"/>
      <c r="DQ49" s="330"/>
      <c r="DR49" s="330"/>
      <c r="DS49" s="330"/>
      <c r="DT49" s="330"/>
      <c r="DU49" s="330"/>
      <c r="DV49" s="330"/>
      <c r="DW49" s="330"/>
      <c r="DX49" s="330"/>
      <c r="DY49" s="330"/>
      <c r="DZ49" s="330"/>
      <c r="EA49" s="330"/>
      <c r="EB49" s="330"/>
      <c r="EC49" s="330"/>
      <c r="ED49" s="330"/>
      <c r="EE49" s="331"/>
      <c r="EF49" s="324"/>
      <c r="EG49" s="329"/>
      <c r="EH49" s="330"/>
      <c r="EI49" s="330"/>
      <c r="EJ49" s="330"/>
      <c r="EK49" s="330"/>
      <c r="EL49" s="330"/>
      <c r="EM49" s="330"/>
      <c r="EN49" s="330"/>
      <c r="EO49" s="330"/>
      <c r="EP49" s="330"/>
      <c r="EQ49" s="330"/>
      <c r="ER49" s="330"/>
      <c r="ES49" s="330"/>
      <c r="ET49" s="330"/>
      <c r="EU49" s="330"/>
      <c r="EV49" s="331"/>
      <c r="EW49" s="324"/>
      <c r="EX49" s="329"/>
      <c r="EY49" s="330"/>
      <c r="EZ49" s="330"/>
      <c r="FA49" s="330"/>
      <c r="FB49" s="330"/>
      <c r="FC49" s="330"/>
      <c r="FD49" s="330"/>
      <c r="FE49" s="330"/>
      <c r="FF49" s="330"/>
      <c r="FG49" s="330"/>
      <c r="FH49" s="330"/>
      <c r="FI49" s="330"/>
      <c r="FJ49" s="330"/>
      <c r="FK49" s="330"/>
      <c r="FL49" s="330"/>
      <c r="FM49" s="331"/>
      <c r="FN49" s="324"/>
      <c r="FO49" s="329"/>
      <c r="FP49" s="330"/>
      <c r="FQ49" s="330"/>
      <c r="FR49" s="330"/>
      <c r="FS49" s="330"/>
      <c r="FT49" s="330"/>
      <c r="FU49" s="330"/>
      <c r="FV49" s="330"/>
      <c r="FW49" s="330"/>
      <c r="FX49" s="330"/>
      <c r="FY49" s="330"/>
      <c r="FZ49" s="330"/>
      <c r="GA49" s="330"/>
      <c r="GB49" s="330"/>
      <c r="GC49" s="330"/>
      <c r="GD49" s="331"/>
      <c r="GE49" s="324"/>
      <c r="GF49" s="329"/>
      <c r="GG49" s="330"/>
      <c r="GH49" s="330"/>
      <c r="GI49" s="330"/>
      <c r="GJ49" s="330"/>
      <c r="GK49" s="330"/>
      <c r="GL49" s="330"/>
      <c r="GM49" s="330"/>
      <c r="GN49" s="330"/>
      <c r="GO49" s="330"/>
      <c r="GP49" s="330"/>
      <c r="GQ49" s="330"/>
      <c r="GR49" s="330"/>
      <c r="GS49" s="330"/>
      <c r="GT49" s="330"/>
      <c r="GU49" s="331"/>
      <c r="GV49" s="324"/>
      <c r="GW49" s="329"/>
      <c r="GX49" s="330"/>
      <c r="GY49" s="330"/>
      <c r="GZ49" s="330"/>
      <c r="HA49" s="330"/>
      <c r="HB49" s="330"/>
      <c r="HC49" s="330"/>
      <c r="HD49" s="330"/>
      <c r="HE49" s="330"/>
      <c r="HF49" s="330"/>
      <c r="HG49" s="330"/>
      <c r="HH49" s="330"/>
      <c r="HI49" s="330"/>
      <c r="HJ49" s="330"/>
      <c r="HK49" s="330"/>
      <c r="HL49" s="331"/>
      <c r="HM49" s="324"/>
      <c r="HN49" s="329"/>
      <c r="HO49" s="330"/>
      <c r="HP49" s="330"/>
      <c r="HQ49" s="330"/>
      <c r="HR49" s="330"/>
      <c r="HS49" s="330"/>
      <c r="HT49" s="330"/>
      <c r="HU49" s="330"/>
      <c r="HV49" s="330"/>
      <c r="HW49" s="330"/>
      <c r="HX49" s="330"/>
      <c r="HY49" s="330"/>
      <c r="HZ49" s="330"/>
      <c r="IA49" s="330"/>
      <c r="IB49" s="330"/>
      <c r="IC49" s="331"/>
      <c r="ID49" s="324"/>
      <c r="IE49" s="329"/>
      <c r="IF49" s="330"/>
      <c r="IG49" s="330"/>
      <c r="IH49" s="330"/>
      <c r="II49" s="330"/>
      <c r="IJ49" s="330"/>
      <c r="IK49" s="330"/>
      <c r="IL49" s="330"/>
      <c r="IM49" s="330"/>
      <c r="IN49" s="330"/>
      <c r="IO49" s="330"/>
      <c r="IP49" s="330"/>
      <c r="IQ49" s="330"/>
      <c r="IR49" s="330"/>
      <c r="IS49" s="330"/>
      <c r="IT49" s="331"/>
      <c r="IU49" s="324"/>
      <c r="IV49" s="329"/>
      <c r="IW49" s="330"/>
      <c r="IX49" s="330"/>
      <c r="IY49" s="330"/>
      <c r="IZ49" s="330"/>
      <c r="JA49" s="330"/>
      <c r="JB49" s="330"/>
      <c r="JC49" s="330"/>
      <c r="JD49" s="330"/>
      <c r="JE49" s="330"/>
      <c r="JF49" s="330"/>
      <c r="JG49" s="330"/>
      <c r="JH49" s="330"/>
      <c r="JI49" s="330"/>
      <c r="JJ49" s="330"/>
      <c r="JK49" s="331"/>
      <c r="JL49" s="324"/>
      <c r="JM49" s="329"/>
      <c r="JN49" s="330"/>
      <c r="JO49" s="330"/>
      <c r="JP49" s="330"/>
      <c r="JQ49" s="330"/>
      <c r="JR49" s="330"/>
      <c r="JS49" s="330"/>
      <c r="JT49" s="330"/>
      <c r="JU49" s="330"/>
      <c r="JV49" s="330"/>
      <c r="JW49" s="330"/>
      <c r="JX49" s="330"/>
      <c r="JY49" s="330"/>
      <c r="JZ49" s="330"/>
      <c r="KA49" s="330"/>
      <c r="KB49" s="331"/>
      <c r="KC49" s="324"/>
      <c r="KD49" s="329"/>
      <c r="KE49" s="330"/>
      <c r="KF49" s="330"/>
      <c r="KG49" s="330"/>
      <c r="KH49" s="330"/>
      <c r="KI49" s="330"/>
      <c r="KJ49" s="330"/>
      <c r="KK49" s="330"/>
      <c r="KL49" s="330"/>
      <c r="KM49" s="330"/>
      <c r="KN49" s="330"/>
      <c r="KO49" s="330"/>
      <c r="KP49" s="330"/>
      <c r="KQ49" s="330"/>
      <c r="KR49" s="330"/>
      <c r="KS49" s="331"/>
      <c r="KT49" s="324"/>
      <c r="KU49" s="329"/>
      <c r="KV49" s="330"/>
      <c r="KW49" s="330"/>
      <c r="KX49" s="330"/>
      <c r="KY49" s="330"/>
      <c r="KZ49" s="330"/>
      <c r="LA49" s="330"/>
      <c r="LB49" s="330"/>
      <c r="LC49" s="330"/>
      <c r="LD49" s="330"/>
      <c r="LE49" s="330"/>
      <c r="LF49" s="330"/>
      <c r="LG49" s="330"/>
      <c r="LH49" s="330"/>
      <c r="LI49" s="330"/>
      <c r="LJ49" s="331"/>
      <c r="LK49" s="324"/>
      <c r="LL49" s="329"/>
      <c r="LM49" s="330"/>
      <c r="LN49" s="330"/>
      <c r="LO49" s="330"/>
      <c r="LP49" s="330"/>
      <c r="LQ49" s="330"/>
      <c r="LR49" s="330"/>
      <c r="LS49" s="330"/>
      <c r="LT49" s="330"/>
      <c r="LU49" s="330"/>
      <c r="LV49" s="330"/>
      <c r="LW49" s="330"/>
      <c r="LX49" s="330"/>
      <c r="LY49" s="330"/>
      <c r="LZ49" s="330"/>
      <c r="MA49" s="331"/>
      <c r="MB49" s="324"/>
      <c r="MC49" s="56"/>
      <c r="MD49" s="56"/>
      <c r="ME49" s="56"/>
      <c r="MF49" s="56"/>
      <c r="MG49" s="228"/>
    </row>
    <row r="50" spans="1:345" customFormat="1" ht="12.75" x14ac:dyDescent="0.2">
      <c r="A50" s="329"/>
      <c r="B50" s="330"/>
      <c r="C50" s="330"/>
      <c r="D50" s="330"/>
      <c r="E50" s="330"/>
      <c r="F50" s="330"/>
      <c r="G50" s="330"/>
      <c r="H50" s="330"/>
      <c r="I50" s="330"/>
      <c r="J50" s="330"/>
      <c r="K50" s="330"/>
      <c r="L50" s="330"/>
      <c r="M50" s="330"/>
      <c r="N50" s="330"/>
      <c r="O50" s="330"/>
      <c r="P50" s="331"/>
      <c r="Q50" s="324"/>
      <c r="R50" s="329"/>
      <c r="S50" s="330"/>
      <c r="T50" s="330"/>
      <c r="U50" s="330"/>
      <c r="V50" s="330"/>
      <c r="W50" s="330"/>
      <c r="X50" s="330"/>
      <c r="Y50" s="330"/>
      <c r="Z50" s="330"/>
      <c r="AA50" s="330"/>
      <c r="AB50" s="330"/>
      <c r="AC50" s="330"/>
      <c r="AD50" s="330"/>
      <c r="AE50" s="330"/>
      <c r="AF50" s="330"/>
      <c r="AG50" s="331"/>
      <c r="AH50" s="324"/>
      <c r="AI50" s="329"/>
      <c r="AJ50" s="330"/>
      <c r="AK50" s="330"/>
      <c r="AL50" s="330"/>
      <c r="AM50" s="330"/>
      <c r="AN50" s="330"/>
      <c r="AO50" s="330"/>
      <c r="AP50" s="330"/>
      <c r="AQ50" s="330"/>
      <c r="AR50" s="330"/>
      <c r="AS50" s="330"/>
      <c r="AT50" s="330"/>
      <c r="AU50" s="330"/>
      <c r="AV50" s="330"/>
      <c r="AW50" s="330"/>
      <c r="AX50" s="331"/>
      <c r="AY50" s="324"/>
      <c r="AZ50" s="329"/>
      <c r="BA50" s="330"/>
      <c r="BB50" s="330"/>
      <c r="BC50" s="330"/>
      <c r="BD50" s="330"/>
      <c r="BE50" s="330"/>
      <c r="BF50" s="330"/>
      <c r="BG50" s="330"/>
      <c r="BH50" s="330"/>
      <c r="BI50" s="330"/>
      <c r="BJ50" s="330"/>
      <c r="BK50" s="330"/>
      <c r="BL50" s="330"/>
      <c r="BM50" s="330"/>
      <c r="BN50" s="330"/>
      <c r="BO50" s="331"/>
      <c r="BP50" s="324"/>
      <c r="BQ50" s="329"/>
      <c r="BR50" s="330"/>
      <c r="BS50" s="330"/>
      <c r="BT50" s="330"/>
      <c r="BU50" s="330"/>
      <c r="BV50" s="330"/>
      <c r="BW50" s="330"/>
      <c r="BX50" s="330"/>
      <c r="BY50" s="330"/>
      <c r="BZ50" s="330"/>
      <c r="CA50" s="330"/>
      <c r="CB50" s="330"/>
      <c r="CC50" s="330"/>
      <c r="CD50" s="330"/>
      <c r="CE50" s="330"/>
      <c r="CF50" s="331"/>
      <c r="CG50" s="324"/>
      <c r="CH50" s="329"/>
      <c r="CI50" s="330"/>
      <c r="CJ50" s="330"/>
      <c r="CK50" s="330"/>
      <c r="CL50" s="330"/>
      <c r="CM50" s="330"/>
      <c r="CN50" s="330"/>
      <c r="CO50" s="330"/>
      <c r="CP50" s="330"/>
      <c r="CQ50" s="330"/>
      <c r="CR50" s="330"/>
      <c r="CS50" s="330"/>
      <c r="CT50" s="330"/>
      <c r="CU50" s="330"/>
      <c r="CV50" s="330"/>
      <c r="CW50" s="331"/>
      <c r="CX50" s="324"/>
      <c r="CY50" s="329"/>
      <c r="CZ50" s="330"/>
      <c r="DA50" s="330"/>
      <c r="DB50" s="330"/>
      <c r="DC50" s="330"/>
      <c r="DD50" s="330"/>
      <c r="DE50" s="330"/>
      <c r="DF50" s="330"/>
      <c r="DG50" s="330"/>
      <c r="DH50" s="330"/>
      <c r="DI50" s="330"/>
      <c r="DJ50" s="330"/>
      <c r="DK50" s="330"/>
      <c r="DL50" s="330"/>
      <c r="DM50" s="330"/>
      <c r="DN50" s="331"/>
      <c r="DO50" s="324"/>
      <c r="DP50" s="329"/>
      <c r="DQ50" s="330"/>
      <c r="DR50" s="330"/>
      <c r="DS50" s="330"/>
      <c r="DT50" s="330"/>
      <c r="DU50" s="330"/>
      <c r="DV50" s="330"/>
      <c r="DW50" s="330"/>
      <c r="DX50" s="330"/>
      <c r="DY50" s="330"/>
      <c r="DZ50" s="330"/>
      <c r="EA50" s="330"/>
      <c r="EB50" s="330"/>
      <c r="EC50" s="330"/>
      <c r="ED50" s="330"/>
      <c r="EE50" s="331"/>
      <c r="EF50" s="324"/>
      <c r="EG50" s="329"/>
      <c r="EH50" s="330"/>
      <c r="EI50" s="330"/>
      <c r="EJ50" s="330"/>
      <c r="EK50" s="330"/>
      <c r="EL50" s="330"/>
      <c r="EM50" s="330"/>
      <c r="EN50" s="330"/>
      <c r="EO50" s="330"/>
      <c r="EP50" s="330"/>
      <c r="EQ50" s="330"/>
      <c r="ER50" s="330"/>
      <c r="ES50" s="330"/>
      <c r="ET50" s="330"/>
      <c r="EU50" s="330"/>
      <c r="EV50" s="331"/>
      <c r="EW50" s="324"/>
      <c r="EX50" s="329"/>
      <c r="EY50" s="330"/>
      <c r="EZ50" s="330"/>
      <c r="FA50" s="330"/>
      <c r="FB50" s="330"/>
      <c r="FC50" s="330"/>
      <c r="FD50" s="330"/>
      <c r="FE50" s="330"/>
      <c r="FF50" s="330"/>
      <c r="FG50" s="330"/>
      <c r="FH50" s="330"/>
      <c r="FI50" s="330"/>
      <c r="FJ50" s="330"/>
      <c r="FK50" s="330"/>
      <c r="FL50" s="330"/>
      <c r="FM50" s="331"/>
      <c r="FN50" s="324"/>
      <c r="FO50" s="329"/>
      <c r="FP50" s="330"/>
      <c r="FQ50" s="330"/>
      <c r="FR50" s="330"/>
      <c r="FS50" s="330"/>
      <c r="FT50" s="330"/>
      <c r="FU50" s="330"/>
      <c r="FV50" s="330"/>
      <c r="FW50" s="330"/>
      <c r="FX50" s="330"/>
      <c r="FY50" s="330"/>
      <c r="FZ50" s="330"/>
      <c r="GA50" s="330"/>
      <c r="GB50" s="330"/>
      <c r="GC50" s="330"/>
      <c r="GD50" s="331"/>
      <c r="GE50" s="324"/>
      <c r="GF50" s="329"/>
      <c r="GG50" s="330"/>
      <c r="GH50" s="330"/>
      <c r="GI50" s="330"/>
      <c r="GJ50" s="330"/>
      <c r="GK50" s="330"/>
      <c r="GL50" s="330"/>
      <c r="GM50" s="330"/>
      <c r="GN50" s="330"/>
      <c r="GO50" s="330"/>
      <c r="GP50" s="330"/>
      <c r="GQ50" s="330"/>
      <c r="GR50" s="330"/>
      <c r="GS50" s="330"/>
      <c r="GT50" s="330"/>
      <c r="GU50" s="331"/>
      <c r="GV50" s="324"/>
      <c r="GW50" s="329"/>
      <c r="GX50" s="330"/>
      <c r="GY50" s="330"/>
      <c r="GZ50" s="330"/>
      <c r="HA50" s="330"/>
      <c r="HB50" s="330"/>
      <c r="HC50" s="330"/>
      <c r="HD50" s="330"/>
      <c r="HE50" s="330"/>
      <c r="HF50" s="330"/>
      <c r="HG50" s="330"/>
      <c r="HH50" s="330"/>
      <c r="HI50" s="330"/>
      <c r="HJ50" s="330"/>
      <c r="HK50" s="330"/>
      <c r="HL50" s="331"/>
      <c r="HM50" s="324"/>
      <c r="HN50" s="329"/>
      <c r="HO50" s="330"/>
      <c r="HP50" s="330"/>
      <c r="HQ50" s="330"/>
      <c r="HR50" s="330"/>
      <c r="HS50" s="330"/>
      <c r="HT50" s="330"/>
      <c r="HU50" s="330"/>
      <c r="HV50" s="330"/>
      <c r="HW50" s="330"/>
      <c r="HX50" s="330"/>
      <c r="HY50" s="330"/>
      <c r="HZ50" s="330"/>
      <c r="IA50" s="330"/>
      <c r="IB50" s="330"/>
      <c r="IC50" s="331"/>
      <c r="ID50" s="324"/>
      <c r="IE50" s="329"/>
      <c r="IF50" s="330"/>
      <c r="IG50" s="330"/>
      <c r="IH50" s="330"/>
      <c r="II50" s="330"/>
      <c r="IJ50" s="330"/>
      <c r="IK50" s="330"/>
      <c r="IL50" s="330"/>
      <c r="IM50" s="330"/>
      <c r="IN50" s="330"/>
      <c r="IO50" s="330"/>
      <c r="IP50" s="330"/>
      <c r="IQ50" s="330"/>
      <c r="IR50" s="330"/>
      <c r="IS50" s="330"/>
      <c r="IT50" s="331"/>
      <c r="IU50" s="324"/>
      <c r="IV50" s="329"/>
      <c r="IW50" s="330"/>
      <c r="IX50" s="330"/>
      <c r="IY50" s="330"/>
      <c r="IZ50" s="330"/>
      <c r="JA50" s="330"/>
      <c r="JB50" s="330"/>
      <c r="JC50" s="330"/>
      <c r="JD50" s="330"/>
      <c r="JE50" s="330"/>
      <c r="JF50" s="330"/>
      <c r="JG50" s="330"/>
      <c r="JH50" s="330"/>
      <c r="JI50" s="330"/>
      <c r="JJ50" s="330"/>
      <c r="JK50" s="331"/>
      <c r="JL50" s="324"/>
      <c r="JM50" s="329"/>
      <c r="JN50" s="330"/>
      <c r="JO50" s="330"/>
      <c r="JP50" s="330"/>
      <c r="JQ50" s="330"/>
      <c r="JR50" s="330"/>
      <c r="JS50" s="330"/>
      <c r="JT50" s="330"/>
      <c r="JU50" s="330"/>
      <c r="JV50" s="330"/>
      <c r="JW50" s="330"/>
      <c r="JX50" s="330"/>
      <c r="JY50" s="330"/>
      <c r="JZ50" s="330"/>
      <c r="KA50" s="330"/>
      <c r="KB50" s="331"/>
      <c r="KC50" s="324"/>
      <c r="KD50" s="329"/>
      <c r="KE50" s="330"/>
      <c r="KF50" s="330"/>
      <c r="KG50" s="330"/>
      <c r="KH50" s="330"/>
      <c r="KI50" s="330"/>
      <c r="KJ50" s="330"/>
      <c r="KK50" s="330"/>
      <c r="KL50" s="330"/>
      <c r="KM50" s="330"/>
      <c r="KN50" s="330"/>
      <c r="KO50" s="330"/>
      <c r="KP50" s="330"/>
      <c r="KQ50" s="330"/>
      <c r="KR50" s="330"/>
      <c r="KS50" s="331"/>
      <c r="KT50" s="324"/>
      <c r="KU50" s="329"/>
      <c r="KV50" s="330"/>
      <c r="KW50" s="330"/>
      <c r="KX50" s="330"/>
      <c r="KY50" s="330"/>
      <c r="KZ50" s="330"/>
      <c r="LA50" s="330"/>
      <c r="LB50" s="330"/>
      <c r="LC50" s="330"/>
      <c r="LD50" s="330"/>
      <c r="LE50" s="330"/>
      <c r="LF50" s="330"/>
      <c r="LG50" s="330"/>
      <c r="LH50" s="330"/>
      <c r="LI50" s="330"/>
      <c r="LJ50" s="331"/>
      <c r="LK50" s="324"/>
      <c r="LL50" s="329"/>
      <c r="LM50" s="330"/>
      <c r="LN50" s="330"/>
      <c r="LO50" s="330"/>
      <c r="LP50" s="330"/>
      <c r="LQ50" s="330"/>
      <c r="LR50" s="330"/>
      <c r="LS50" s="330"/>
      <c r="LT50" s="330"/>
      <c r="LU50" s="330"/>
      <c r="LV50" s="330"/>
      <c r="LW50" s="330"/>
      <c r="LX50" s="330"/>
      <c r="LY50" s="330"/>
      <c r="LZ50" s="330"/>
      <c r="MA50" s="331"/>
      <c r="MB50" s="324"/>
      <c r="MC50" s="56"/>
      <c r="MD50" s="56"/>
      <c r="ME50" s="56"/>
      <c r="MF50" s="56"/>
      <c r="MG50" s="228"/>
    </row>
    <row r="51" spans="1:345" customFormat="1" ht="12.75" x14ac:dyDescent="0.2">
      <c r="A51" s="329"/>
      <c r="B51" s="330"/>
      <c r="C51" s="330"/>
      <c r="D51" s="330"/>
      <c r="E51" s="330"/>
      <c r="F51" s="330"/>
      <c r="G51" s="330"/>
      <c r="H51" s="330"/>
      <c r="I51" s="330"/>
      <c r="J51" s="330"/>
      <c r="K51" s="330"/>
      <c r="L51" s="330"/>
      <c r="M51" s="330"/>
      <c r="N51" s="330"/>
      <c r="O51" s="330"/>
      <c r="P51" s="331"/>
      <c r="Q51" s="324"/>
      <c r="R51" s="329"/>
      <c r="S51" s="330"/>
      <c r="T51" s="330"/>
      <c r="U51" s="330"/>
      <c r="V51" s="330"/>
      <c r="W51" s="330"/>
      <c r="X51" s="330"/>
      <c r="Y51" s="330"/>
      <c r="Z51" s="330"/>
      <c r="AA51" s="330"/>
      <c r="AB51" s="330"/>
      <c r="AC51" s="330"/>
      <c r="AD51" s="330"/>
      <c r="AE51" s="330"/>
      <c r="AF51" s="330"/>
      <c r="AG51" s="331"/>
      <c r="AH51" s="324"/>
      <c r="AI51" s="329"/>
      <c r="AJ51" s="330"/>
      <c r="AK51" s="330"/>
      <c r="AL51" s="330"/>
      <c r="AM51" s="330"/>
      <c r="AN51" s="330"/>
      <c r="AO51" s="330"/>
      <c r="AP51" s="330"/>
      <c r="AQ51" s="330"/>
      <c r="AR51" s="330"/>
      <c r="AS51" s="330"/>
      <c r="AT51" s="330"/>
      <c r="AU51" s="330"/>
      <c r="AV51" s="330"/>
      <c r="AW51" s="330"/>
      <c r="AX51" s="331"/>
      <c r="AY51" s="324"/>
      <c r="AZ51" s="329"/>
      <c r="BA51" s="330"/>
      <c r="BB51" s="330"/>
      <c r="BC51" s="330"/>
      <c r="BD51" s="330"/>
      <c r="BE51" s="330"/>
      <c r="BF51" s="330"/>
      <c r="BG51" s="330"/>
      <c r="BH51" s="330"/>
      <c r="BI51" s="330"/>
      <c r="BJ51" s="330"/>
      <c r="BK51" s="330"/>
      <c r="BL51" s="330"/>
      <c r="BM51" s="330"/>
      <c r="BN51" s="330"/>
      <c r="BO51" s="331"/>
      <c r="BP51" s="324"/>
      <c r="BQ51" s="329"/>
      <c r="BR51" s="330"/>
      <c r="BS51" s="330"/>
      <c r="BT51" s="330"/>
      <c r="BU51" s="330"/>
      <c r="BV51" s="330"/>
      <c r="BW51" s="330"/>
      <c r="BX51" s="330"/>
      <c r="BY51" s="330"/>
      <c r="BZ51" s="330"/>
      <c r="CA51" s="330"/>
      <c r="CB51" s="330"/>
      <c r="CC51" s="330"/>
      <c r="CD51" s="330"/>
      <c r="CE51" s="330"/>
      <c r="CF51" s="331"/>
      <c r="CG51" s="324"/>
      <c r="CH51" s="329"/>
      <c r="CI51" s="330"/>
      <c r="CJ51" s="330"/>
      <c r="CK51" s="330"/>
      <c r="CL51" s="330"/>
      <c r="CM51" s="330"/>
      <c r="CN51" s="330"/>
      <c r="CO51" s="330"/>
      <c r="CP51" s="330"/>
      <c r="CQ51" s="330"/>
      <c r="CR51" s="330"/>
      <c r="CS51" s="330"/>
      <c r="CT51" s="330"/>
      <c r="CU51" s="330"/>
      <c r="CV51" s="330"/>
      <c r="CW51" s="331"/>
      <c r="CX51" s="324"/>
      <c r="CY51" s="329"/>
      <c r="CZ51" s="330"/>
      <c r="DA51" s="330"/>
      <c r="DB51" s="330"/>
      <c r="DC51" s="330"/>
      <c r="DD51" s="330"/>
      <c r="DE51" s="330"/>
      <c r="DF51" s="330"/>
      <c r="DG51" s="330"/>
      <c r="DH51" s="330"/>
      <c r="DI51" s="330"/>
      <c r="DJ51" s="330"/>
      <c r="DK51" s="330"/>
      <c r="DL51" s="330"/>
      <c r="DM51" s="330"/>
      <c r="DN51" s="331"/>
      <c r="DO51" s="324"/>
      <c r="DP51" s="329"/>
      <c r="DQ51" s="330"/>
      <c r="DR51" s="330"/>
      <c r="DS51" s="330"/>
      <c r="DT51" s="330"/>
      <c r="DU51" s="330"/>
      <c r="DV51" s="330"/>
      <c r="DW51" s="330"/>
      <c r="DX51" s="330"/>
      <c r="DY51" s="330"/>
      <c r="DZ51" s="330"/>
      <c r="EA51" s="330"/>
      <c r="EB51" s="330"/>
      <c r="EC51" s="330"/>
      <c r="ED51" s="330"/>
      <c r="EE51" s="331"/>
      <c r="EF51" s="324"/>
      <c r="EG51" s="329"/>
      <c r="EH51" s="330"/>
      <c r="EI51" s="330"/>
      <c r="EJ51" s="330"/>
      <c r="EK51" s="330"/>
      <c r="EL51" s="330"/>
      <c r="EM51" s="330"/>
      <c r="EN51" s="330"/>
      <c r="EO51" s="330"/>
      <c r="EP51" s="330"/>
      <c r="EQ51" s="330"/>
      <c r="ER51" s="330"/>
      <c r="ES51" s="330"/>
      <c r="ET51" s="330"/>
      <c r="EU51" s="330"/>
      <c r="EV51" s="331"/>
      <c r="EW51" s="324"/>
      <c r="EX51" s="329"/>
      <c r="EY51" s="330"/>
      <c r="EZ51" s="330"/>
      <c r="FA51" s="330"/>
      <c r="FB51" s="330"/>
      <c r="FC51" s="330"/>
      <c r="FD51" s="330"/>
      <c r="FE51" s="330"/>
      <c r="FF51" s="330"/>
      <c r="FG51" s="330"/>
      <c r="FH51" s="330"/>
      <c r="FI51" s="330"/>
      <c r="FJ51" s="330"/>
      <c r="FK51" s="330"/>
      <c r="FL51" s="330"/>
      <c r="FM51" s="331"/>
      <c r="FN51" s="324"/>
      <c r="FO51" s="329"/>
      <c r="FP51" s="330"/>
      <c r="FQ51" s="330"/>
      <c r="FR51" s="330"/>
      <c r="FS51" s="330"/>
      <c r="FT51" s="330"/>
      <c r="FU51" s="330"/>
      <c r="FV51" s="330"/>
      <c r="FW51" s="330"/>
      <c r="FX51" s="330"/>
      <c r="FY51" s="330"/>
      <c r="FZ51" s="330"/>
      <c r="GA51" s="330"/>
      <c r="GB51" s="330"/>
      <c r="GC51" s="330"/>
      <c r="GD51" s="331"/>
      <c r="GE51" s="324"/>
      <c r="GF51" s="329"/>
      <c r="GG51" s="330"/>
      <c r="GH51" s="330"/>
      <c r="GI51" s="330"/>
      <c r="GJ51" s="330"/>
      <c r="GK51" s="330"/>
      <c r="GL51" s="330"/>
      <c r="GM51" s="330"/>
      <c r="GN51" s="330"/>
      <c r="GO51" s="330"/>
      <c r="GP51" s="330"/>
      <c r="GQ51" s="330"/>
      <c r="GR51" s="330"/>
      <c r="GS51" s="330"/>
      <c r="GT51" s="330"/>
      <c r="GU51" s="331"/>
      <c r="GV51" s="324"/>
      <c r="GW51" s="329"/>
      <c r="GX51" s="330"/>
      <c r="GY51" s="330"/>
      <c r="GZ51" s="330"/>
      <c r="HA51" s="330"/>
      <c r="HB51" s="330"/>
      <c r="HC51" s="330"/>
      <c r="HD51" s="330"/>
      <c r="HE51" s="330"/>
      <c r="HF51" s="330"/>
      <c r="HG51" s="330"/>
      <c r="HH51" s="330"/>
      <c r="HI51" s="330"/>
      <c r="HJ51" s="330"/>
      <c r="HK51" s="330"/>
      <c r="HL51" s="331"/>
      <c r="HM51" s="324"/>
      <c r="HN51" s="329"/>
      <c r="HO51" s="330"/>
      <c r="HP51" s="330"/>
      <c r="HQ51" s="330"/>
      <c r="HR51" s="330"/>
      <c r="HS51" s="330"/>
      <c r="HT51" s="330"/>
      <c r="HU51" s="330"/>
      <c r="HV51" s="330"/>
      <c r="HW51" s="330"/>
      <c r="HX51" s="330"/>
      <c r="HY51" s="330"/>
      <c r="HZ51" s="330"/>
      <c r="IA51" s="330"/>
      <c r="IB51" s="330"/>
      <c r="IC51" s="331"/>
      <c r="ID51" s="324"/>
      <c r="IE51" s="329"/>
      <c r="IF51" s="330"/>
      <c r="IG51" s="330"/>
      <c r="IH51" s="330"/>
      <c r="II51" s="330"/>
      <c r="IJ51" s="330"/>
      <c r="IK51" s="330"/>
      <c r="IL51" s="330"/>
      <c r="IM51" s="330"/>
      <c r="IN51" s="330"/>
      <c r="IO51" s="330"/>
      <c r="IP51" s="330"/>
      <c r="IQ51" s="330"/>
      <c r="IR51" s="330"/>
      <c r="IS51" s="330"/>
      <c r="IT51" s="331"/>
      <c r="IU51" s="324"/>
      <c r="IV51" s="329"/>
      <c r="IW51" s="330"/>
      <c r="IX51" s="330"/>
      <c r="IY51" s="330"/>
      <c r="IZ51" s="330"/>
      <c r="JA51" s="330"/>
      <c r="JB51" s="330"/>
      <c r="JC51" s="330"/>
      <c r="JD51" s="330"/>
      <c r="JE51" s="330"/>
      <c r="JF51" s="330"/>
      <c r="JG51" s="330"/>
      <c r="JH51" s="330"/>
      <c r="JI51" s="330"/>
      <c r="JJ51" s="330"/>
      <c r="JK51" s="331"/>
      <c r="JL51" s="324"/>
      <c r="JM51" s="329"/>
      <c r="JN51" s="330"/>
      <c r="JO51" s="330"/>
      <c r="JP51" s="330"/>
      <c r="JQ51" s="330"/>
      <c r="JR51" s="330"/>
      <c r="JS51" s="330"/>
      <c r="JT51" s="330"/>
      <c r="JU51" s="330"/>
      <c r="JV51" s="330"/>
      <c r="JW51" s="330"/>
      <c r="JX51" s="330"/>
      <c r="JY51" s="330"/>
      <c r="JZ51" s="330"/>
      <c r="KA51" s="330"/>
      <c r="KB51" s="331"/>
      <c r="KC51" s="324"/>
      <c r="KD51" s="329"/>
      <c r="KE51" s="330"/>
      <c r="KF51" s="330"/>
      <c r="KG51" s="330"/>
      <c r="KH51" s="330"/>
      <c r="KI51" s="330"/>
      <c r="KJ51" s="330"/>
      <c r="KK51" s="330"/>
      <c r="KL51" s="330"/>
      <c r="KM51" s="330"/>
      <c r="KN51" s="330"/>
      <c r="KO51" s="330"/>
      <c r="KP51" s="330"/>
      <c r="KQ51" s="330"/>
      <c r="KR51" s="330"/>
      <c r="KS51" s="331"/>
      <c r="KT51" s="324"/>
      <c r="KU51" s="329"/>
      <c r="KV51" s="330"/>
      <c r="KW51" s="330"/>
      <c r="KX51" s="330"/>
      <c r="KY51" s="330"/>
      <c r="KZ51" s="330"/>
      <c r="LA51" s="330"/>
      <c r="LB51" s="330"/>
      <c r="LC51" s="330"/>
      <c r="LD51" s="330"/>
      <c r="LE51" s="330"/>
      <c r="LF51" s="330"/>
      <c r="LG51" s="330"/>
      <c r="LH51" s="330"/>
      <c r="LI51" s="330"/>
      <c r="LJ51" s="331"/>
      <c r="LK51" s="324"/>
      <c r="LL51" s="329"/>
      <c r="LM51" s="330"/>
      <c r="LN51" s="330"/>
      <c r="LO51" s="330"/>
      <c r="LP51" s="330"/>
      <c r="LQ51" s="330"/>
      <c r="LR51" s="330"/>
      <c r="LS51" s="330"/>
      <c r="LT51" s="330"/>
      <c r="LU51" s="330"/>
      <c r="LV51" s="330"/>
      <c r="LW51" s="330"/>
      <c r="LX51" s="330"/>
      <c r="LY51" s="330"/>
      <c r="LZ51" s="330"/>
      <c r="MA51" s="331"/>
      <c r="MB51" s="324"/>
      <c r="MC51" s="56"/>
      <c r="MD51" s="56"/>
      <c r="ME51" s="56"/>
      <c r="MF51" s="56"/>
      <c r="MG51" s="228"/>
    </row>
    <row r="52" spans="1:345" customFormat="1" ht="12.75" x14ac:dyDescent="0.2">
      <c r="A52" s="329"/>
      <c r="B52" s="330"/>
      <c r="C52" s="330"/>
      <c r="D52" s="330"/>
      <c r="E52" s="330"/>
      <c r="F52" s="330"/>
      <c r="G52" s="330"/>
      <c r="H52" s="330"/>
      <c r="I52" s="330"/>
      <c r="J52" s="330"/>
      <c r="K52" s="330"/>
      <c r="L52" s="330"/>
      <c r="M52" s="330"/>
      <c r="N52" s="330"/>
      <c r="O52" s="330"/>
      <c r="P52" s="331"/>
      <c r="Q52" s="324"/>
      <c r="R52" s="329"/>
      <c r="S52" s="330"/>
      <c r="T52" s="330"/>
      <c r="U52" s="330"/>
      <c r="V52" s="330"/>
      <c r="W52" s="330"/>
      <c r="X52" s="330"/>
      <c r="Y52" s="330"/>
      <c r="Z52" s="330"/>
      <c r="AA52" s="330"/>
      <c r="AB52" s="330"/>
      <c r="AC52" s="330"/>
      <c r="AD52" s="330"/>
      <c r="AE52" s="330"/>
      <c r="AF52" s="330"/>
      <c r="AG52" s="331"/>
      <c r="AH52" s="324"/>
      <c r="AI52" s="329"/>
      <c r="AJ52" s="330"/>
      <c r="AK52" s="330"/>
      <c r="AL52" s="330"/>
      <c r="AM52" s="330"/>
      <c r="AN52" s="330"/>
      <c r="AO52" s="330"/>
      <c r="AP52" s="330"/>
      <c r="AQ52" s="330"/>
      <c r="AR52" s="330"/>
      <c r="AS52" s="330"/>
      <c r="AT52" s="330"/>
      <c r="AU52" s="330"/>
      <c r="AV52" s="330"/>
      <c r="AW52" s="330"/>
      <c r="AX52" s="331"/>
      <c r="AY52" s="324"/>
      <c r="AZ52" s="329"/>
      <c r="BA52" s="330"/>
      <c r="BB52" s="330"/>
      <c r="BC52" s="330"/>
      <c r="BD52" s="330"/>
      <c r="BE52" s="330"/>
      <c r="BF52" s="330"/>
      <c r="BG52" s="330"/>
      <c r="BH52" s="330"/>
      <c r="BI52" s="330"/>
      <c r="BJ52" s="330"/>
      <c r="BK52" s="330"/>
      <c r="BL52" s="330"/>
      <c r="BM52" s="330"/>
      <c r="BN52" s="330"/>
      <c r="BO52" s="331"/>
      <c r="BP52" s="324"/>
      <c r="BQ52" s="329"/>
      <c r="BR52" s="330"/>
      <c r="BS52" s="330"/>
      <c r="BT52" s="330"/>
      <c r="BU52" s="330"/>
      <c r="BV52" s="330"/>
      <c r="BW52" s="330"/>
      <c r="BX52" s="330"/>
      <c r="BY52" s="330"/>
      <c r="BZ52" s="330"/>
      <c r="CA52" s="330"/>
      <c r="CB52" s="330"/>
      <c r="CC52" s="330"/>
      <c r="CD52" s="330"/>
      <c r="CE52" s="330"/>
      <c r="CF52" s="331"/>
      <c r="CG52" s="324"/>
      <c r="CH52" s="329"/>
      <c r="CI52" s="330"/>
      <c r="CJ52" s="330"/>
      <c r="CK52" s="330"/>
      <c r="CL52" s="330"/>
      <c r="CM52" s="330"/>
      <c r="CN52" s="330"/>
      <c r="CO52" s="330"/>
      <c r="CP52" s="330"/>
      <c r="CQ52" s="330"/>
      <c r="CR52" s="330"/>
      <c r="CS52" s="330"/>
      <c r="CT52" s="330"/>
      <c r="CU52" s="330"/>
      <c r="CV52" s="330"/>
      <c r="CW52" s="331"/>
      <c r="CX52" s="324"/>
      <c r="CY52" s="329"/>
      <c r="CZ52" s="330"/>
      <c r="DA52" s="330"/>
      <c r="DB52" s="330"/>
      <c r="DC52" s="330"/>
      <c r="DD52" s="330"/>
      <c r="DE52" s="330"/>
      <c r="DF52" s="330"/>
      <c r="DG52" s="330"/>
      <c r="DH52" s="330"/>
      <c r="DI52" s="330"/>
      <c r="DJ52" s="330"/>
      <c r="DK52" s="330"/>
      <c r="DL52" s="330"/>
      <c r="DM52" s="330"/>
      <c r="DN52" s="331"/>
      <c r="DO52" s="324"/>
      <c r="DP52" s="329"/>
      <c r="DQ52" s="330"/>
      <c r="DR52" s="330"/>
      <c r="DS52" s="330"/>
      <c r="DT52" s="330"/>
      <c r="DU52" s="330"/>
      <c r="DV52" s="330"/>
      <c r="DW52" s="330"/>
      <c r="DX52" s="330"/>
      <c r="DY52" s="330"/>
      <c r="DZ52" s="330"/>
      <c r="EA52" s="330"/>
      <c r="EB52" s="330"/>
      <c r="EC52" s="330"/>
      <c r="ED52" s="330"/>
      <c r="EE52" s="331"/>
      <c r="EF52" s="324"/>
      <c r="EG52" s="329"/>
      <c r="EH52" s="330"/>
      <c r="EI52" s="330"/>
      <c r="EJ52" s="330"/>
      <c r="EK52" s="330"/>
      <c r="EL52" s="330"/>
      <c r="EM52" s="330"/>
      <c r="EN52" s="330"/>
      <c r="EO52" s="330"/>
      <c r="EP52" s="330"/>
      <c r="EQ52" s="330"/>
      <c r="ER52" s="330"/>
      <c r="ES52" s="330"/>
      <c r="ET52" s="330"/>
      <c r="EU52" s="330"/>
      <c r="EV52" s="331"/>
      <c r="EW52" s="324"/>
      <c r="EX52" s="329"/>
      <c r="EY52" s="330"/>
      <c r="EZ52" s="330"/>
      <c r="FA52" s="330"/>
      <c r="FB52" s="330"/>
      <c r="FC52" s="330"/>
      <c r="FD52" s="330"/>
      <c r="FE52" s="330"/>
      <c r="FF52" s="330"/>
      <c r="FG52" s="330"/>
      <c r="FH52" s="330"/>
      <c r="FI52" s="330"/>
      <c r="FJ52" s="330"/>
      <c r="FK52" s="330"/>
      <c r="FL52" s="330"/>
      <c r="FM52" s="331"/>
      <c r="FN52" s="324"/>
      <c r="FO52" s="329"/>
      <c r="FP52" s="330"/>
      <c r="FQ52" s="330"/>
      <c r="FR52" s="330"/>
      <c r="FS52" s="330"/>
      <c r="FT52" s="330"/>
      <c r="FU52" s="330"/>
      <c r="FV52" s="330"/>
      <c r="FW52" s="330"/>
      <c r="FX52" s="330"/>
      <c r="FY52" s="330"/>
      <c r="FZ52" s="330"/>
      <c r="GA52" s="330"/>
      <c r="GB52" s="330"/>
      <c r="GC52" s="330"/>
      <c r="GD52" s="331"/>
      <c r="GE52" s="324"/>
      <c r="GF52" s="329"/>
      <c r="GG52" s="330"/>
      <c r="GH52" s="330"/>
      <c r="GI52" s="330"/>
      <c r="GJ52" s="330"/>
      <c r="GK52" s="330"/>
      <c r="GL52" s="330"/>
      <c r="GM52" s="330"/>
      <c r="GN52" s="330"/>
      <c r="GO52" s="330"/>
      <c r="GP52" s="330"/>
      <c r="GQ52" s="330"/>
      <c r="GR52" s="330"/>
      <c r="GS52" s="330"/>
      <c r="GT52" s="330"/>
      <c r="GU52" s="331"/>
      <c r="GV52" s="324"/>
      <c r="GW52" s="329"/>
      <c r="GX52" s="330"/>
      <c r="GY52" s="330"/>
      <c r="GZ52" s="330"/>
      <c r="HA52" s="330"/>
      <c r="HB52" s="330"/>
      <c r="HC52" s="330"/>
      <c r="HD52" s="330"/>
      <c r="HE52" s="330"/>
      <c r="HF52" s="330"/>
      <c r="HG52" s="330"/>
      <c r="HH52" s="330"/>
      <c r="HI52" s="330"/>
      <c r="HJ52" s="330"/>
      <c r="HK52" s="330"/>
      <c r="HL52" s="331"/>
      <c r="HM52" s="324"/>
      <c r="HN52" s="329"/>
      <c r="HO52" s="330"/>
      <c r="HP52" s="330"/>
      <c r="HQ52" s="330"/>
      <c r="HR52" s="330"/>
      <c r="HS52" s="330"/>
      <c r="HT52" s="330"/>
      <c r="HU52" s="330"/>
      <c r="HV52" s="330"/>
      <c r="HW52" s="330"/>
      <c r="HX52" s="330"/>
      <c r="HY52" s="330"/>
      <c r="HZ52" s="330"/>
      <c r="IA52" s="330"/>
      <c r="IB52" s="330"/>
      <c r="IC52" s="331"/>
      <c r="ID52" s="324"/>
      <c r="IE52" s="329"/>
      <c r="IF52" s="330"/>
      <c r="IG52" s="330"/>
      <c r="IH52" s="330"/>
      <c r="II52" s="330"/>
      <c r="IJ52" s="330"/>
      <c r="IK52" s="330"/>
      <c r="IL52" s="330"/>
      <c r="IM52" s="330"/>
      <c r="IN52" s="330"/>
      <c r="IO52" s="330"/>
      <c r="IP52" s="330"/>
      <c r="IQ52" s="330"/>
      <c r="IR52" s="330"/>
      <c r="IS52" s="330"/>
      <c r="IT52" s="331"/>
      <c r="IU52" s="324"/>
      <c r="IV52" s="329"/>
      <c r="IW52" s="330"/>
      <c r="IX52" s="330"/>
      <c r="IY52" s="330"/>
      <c r="IZ52" s="330"/>
      <c r="JA52" s="330"/>
      <c r="JB52" s="330"/>
      <c r="JC52" s="330"/>
      <c r="JD52" s="330"/>
      <c r="JE52" s="330"/>
      <c r="JF52" s="330"/>
      <c r="JG52" s="330"/>
      <c r="JH52" s="330"/>
      <c r="JI52" s="330"/>
      <c r="JJ52" s="330"/>
      <c r="JK52" s="331"/>
      <c r="JL52" s="324"/>
      <c r="JM52" s="329"/>
      <c r="JN52" s="330"/>
      <c r="JO52" s="330"/>
      <c r="JP52" s="330"/>
      <c r="JQ52" s="330"/>
      <c r="JR52" s="330"/>
      <c r="JS52" s="330"/>
      <c r="JT52" s="330"/>
      <c r="JU52" s="330"/>
      <c r="JV52" s="330"/>
      <c r="JW52" s="330"/>
      <c r="JX52" s="330"/>
      <c r="JY52" s="330"/>
      <c r="JZ52" s="330"/>
      <c r="KA52" s="330"/>
      <c r="KB52" s="331"/>
      <c r="KC52" s="324"/>
      <c r="KD52" s="329"/>
      <c r="KE52" s="330"/>
      <c r="KF52" s="330"/>
      <c r="KG52" s="330"/>
      <c r="KH52" s="330"/>
      <c r="KI52" s="330"/>
      <c r="KJ52" s="330"/>
      <c r="KK52" s="330"/>
      <c r="KL52" s="330"/>
      <c r="KM52" s="330"/>
      <c r="KN52" s="330"/>
      <c r="KO52" s="330"/>
      <c r="KP52" s="330"/>
      <c r="KQ52" s="330"/>
      <c r="KR52" s="330"/>
      <c r="KS52" s="331"/>
      <c r="KT52" s="324"/>
      <c r="KU52" s="329"/>
      <c r="KV52" s="330"/>
      <c r="KW52" s="330"/>
      <c r="KX52" s="330"/>
      <c r="KY52" s="330"/>
      <c r="KZ52" s="330"/>
      <c r="LA52" s="330"/>
      <c r="LB52" s="330"/>
      <c r="LC52" s="330"/>
      <c r="LD52" s="330"/>
      <c r="LE52" s="330"/>
      <c r="LF52" s="330"/>
      <c r="LG52" s="330"/>
      <c r="LH52" s="330"/>
      <c r="LI52" s="330"/>
      <c r="LJ52" s="331"/>
      <c r="LK52" s="324"/>
      <c r="LL52" s="329"/>
      <c r="LM52" s="330"/>
      <c r="LN52" s="330"/>
      <c r="LO52" s="330"/>
      <c r="LP52" s="330"/>
      <c r="LQ52" s="330"/>
      <c r="LR52" s="330"/>
      <c r="LS52" s="330"/>
      <c r="LT52" s="330"/>
      <c r="LU52" s="330"/>
      <c r="LV52" s="330"/>
      <c r="LW52" s="330"/>
      <c r="LX52" s="330"/>
      <c r="LY52" s="330"/>
      <c r="LZ52" s="330"/>
      <c r="MA52" s="331"/>
      <c r="MB52" s="324"/>
      <c r="MC52" s="56"/>
      <c r="MD52" s="56"/>
      <c r="ME52" s="56"/>
      <c r="MF52" s="56"/>
      <c r="MG52" s="228"/>
    </row>
    <row r="53" spans="1:345" customFormat="1" ht="12.75" x14ac:dyDescent="0.2">
      <c r="A53" s="329"/>
      <c r="B53" s="330"/>
      <c r="C53" s="330"/>
      <c r="D53" s="330"/>
      <c r="E53" s="330"/>
      <c r="F53" s="330"/>
      <c r="G53" s="330"/>
      <c r="H53" s="330"/>
      <c r="I53" s="330"/>
      <c r="J53" s="330"/>
      <c r="K53" s="330"/>
      <c r="L53" s="330"/>
      <c r="M53" s="330"/>
      <c r="N53" s="330"/>
      <c r="O53" s="330"/>
      <c r="P53" s="331"/>
      <c r="Q53" s="324"/>
      <c r="R53" s="329"/>
      <c r="S53" s="330"/>
      <c r="T53" s="330"/>
      <c r="U53" s="330"/>
      <c r="V53" s="330"/>
      <c r="W53" s="330"/>
      <c r="X53" s="330"/>
      <c r="Y53" s="330"/>
      <c r="Z53" s="330"/>
      <c r="AA53" s="330"/>
      <c r="AB53" s="330"/>
      <c r="AC53" s="330"/>
      <c r="AD53" s="330"/>
      <c r="AE53" s="330"/>
      <c r="AF53" s="330"/>
      <c r="AG53" s="331"/>
      <c r="AH53" s="324"/>
      <c r="AI53" s="329"/>
      <c r="AJ53" s="330"/>
      <c r="AK53" s="330"/>
      <c r="AL53" s="330"/>
      <c r="AM53" s="330"/>
      <c r="AN53" s="330"/>
      <c r="AO53" s="330"/>
      <c r="AP53" s="330"/>
      <c r="AQ53" s="330"/>
      <c r="AR53" s="330"/>
      <c r="AS53" s="330"/>
      <c r="AT53" s="330"/>
      <c r="AU53" s="330"/>
      <c r="AV53" s="330"/>
      <c r="AW53" s="330"/>
      <c r="AX53" s="331"/>
      <c r="AY53" s="324"/>
      <c r="AZ53" s="329"/>
      <c r="BA53" s="330"/>
      <c r="BB53" s="330"/>
      <c r="BC53" s="330"/>
      <c r="BD53" s="330"/>
      <c r="BE53" s="330"/>
      <c r="BF53" s="330"/>
      <c r="BG53" s="330"/>
      <c r="BH53" s="330"/>
      <c r="BI53" s="330"/>
      <c r="BJ53" s="330"/>
      <c r="BK53" s="330"/>
      <c r="BL53" s="330"/>
      <c r="BM53" s="330"/>
      <c r="BN53" s="330"/>
      <c r="BO53" s="331"/>
      <c r="BP53" s="324"/>
      <c r="BQ53" s="329"/>
      <c r="BR53" s="330"/>
      <c r="BS53" s="330"/>
      <c r="BT53" s="330"/>
      <c r="BU53" s="330"/>
      <c r="BV53" s="330"/>
      <c r="BW53" s="330"/>
      <c r="BX53" s="330"/>
      <c r="BY53" s="330"/>
      <c r="BZ53" s="330"/>
      <c r="CA53" s="330"/>
      <c r="CB53" s="330"/>
      <c r="CC53" s="330"/>
      <c r="CD53" s="330"/>
      <c r="CE53" s="330"/>
      <c r="CF53" s="331"/>
      <c r="CG53" s="324"/>
      <c r="CH53" s="329"/>
      <c r="CI53" s="330"/>
      <c r="CJ53" s="330"/>
      <c r="CK53" s="330"/>
      <c r="CL53" s="330"/>
      <c r="CM53" s="330"/>
      <c r="CN53" s="330"/>
      <c r="CO53" s="330"/>
      <c r="CP53" s="330"/>
      <c r="CQ53" s="330"/>
      <c r="CR53" s="330"/>
      <c r="CS53" s="330"/>
      <c r="CT53" s="330"/>
      <c r="CU53" s="330"/>
      <c r="CV53" s="330"/>
      <c r="CW53" s="331"/>
      <c r="CX53" s="324"/>
      <c r="CY53" s="329"/>
      <c r="CZ53" s="330"/>
      <c r="DA53" s="330"/>
      <c r="DB53" s="330"/>
      <c r="DC53" s="330"/>
      <c r="DD53" s="330"/>
      <c r="DE53" s="330"/>
      <c r="DF53" s="330"/>
      <c r="DG53" s="330"/>
      <c r="DH53" s="330"/>
      <c r="DI53" s="330"/>
      <c r="DJ53" s="330"/>
      <c r="DK53" s="330"/>
      <c r="DL53" s="330"/>
      <c r="DM53" s="330"/>
      <c r="DN53" s="331"/>
      <c r="DO53" s="324"/>
      <c r="DP53" s="329"/>
      <c r="DQ53" s="330"/>
      <c r="DR53" s="330"/>
      <c r="DS53" s="330"/>
      <c r="DT53" s="330"/>
      <c r="DU53" s="330"/>
      <c r="DV53" s="330"/>
      <c r="DW53" s="330"/>
      <c r="DX53" s="330"/>
      <c r="DY53" s="330"/>
      <c r="DZ53" s="330"/>
      <c r="EA53" s="330"/>
      <c r="EB53" s="330"/>
      <c r="EC53" s="330"/>
      <c r="ED53" s="330"/>
      <c r="EE53" s="331"/>
      <c r="EF53" s="324"/>
      <c r="EG53" s="329"/>
      <c r="EH53" s="330"/>
      <c r="EI53" s="330"/>
      <c r="EJ53" s="330"/>
      <c r="EK53" s="330"/>
      <c r="EL53" s="330"/>
      <c r="EM53" s="330"/>
      <c r="EN53" s="330"/>
      <c r="EO53" s="330"/>
      <c r="EP53" s="330"/>
      <c r="EQ53" s="330"/>
      <c r="ER53" s="330"/>
      <c r="ES53" s="330"/>
      <c r="ET53" s="330"/>
      <c r="EU53" s="330"/>
      <c r="EV53" s="331"/>
      <c r="EW53" s="324"/>
      <c r="EX53" s="329"/>
      <c r="EY53" s="330"/>
      <c r="EZ53" s="330"/>
      <c r="FA53" s="330"/>
      <c r="FB53" s="330"/>
      <c r="FC53" s="330"/>
      <c r="FD53" s="330"/>
      <c r="FE53" s="330"/>
      <c r="FF53" s="330"/>
      <c r="FG53" s="330"/>
      <c r="FH53" s="330"/>
      <c r="FI53" s="330"/>
      <c r="FJ53" s="330"/>
      <c r="FK53" s="330"/>
      <c r="FL53" s="330"/>
      <c r="FM53" s="331"/>
      <c r="FN53" s="324"/>
      <c r="FO53" s="329"/>
      <c r="FP53" s="330"/>
      <c r="FQ53" s="330"/>
      <c r="FR53" s="330"/>
      <c r="FS53" s="330"/>
      <c r="FT53" s="330"/>
      <c r="FU53" s="330"/>
      <c r="FV53" s="330"/>
      <c r="FW53" s="330"/>
      <c r="FX53" s="330"/>
      <c r="FY53" s="330"/>
      <c r="FZ53" s="330"/>
      <c r="GA53" s="330"/>
      <c r="GB53" s="330"/>
      <c r="GC53" s="330"/>
      <c r="GD53" s="331"/>
      <c r="GE53" s="324"/>
      <c r="GF53" s="329"/>
      <c r="GG53" s="330"/>
      <c r="GH53" s="330"/>
      <c r="GI53" s="330"/>
      <c r="GJ53" s="330"/>
      <c r="GK53" s="330"/>
      <c r="GL53" s="330"/>
      <c r="GM53" s="330"/>
      <c r="GN53" s="330"/>
      <c r="GO53" s="330"/>
      <c r="GP53" s="330"/>
      <c r="GQ53" s="330"/>
      <c r="GR53" s="330"/>
      <c r="GS53" s="330"/>
      <c r="GT53" s="330"/>
      <c r="GU53" s="331"/>
      <c r="GV53" s="324"/>
      <c r="GW53" s="329"/>
      <c r="GX53" s="330"/>
      <c r="GY53" s="330"/>
      <c r="GZ53" s="330"/>
      <c r="HA53" s="330"/>
      <c r="HB53" s="330"/>
      <c r="HC53" s="330"/>
      <c r="HD53" s="330"/>
      <c r="HE53" s="330"/>
      <c r="HF53" s="330"/>
      <c r="HG53" s="330"/>
      <c r="HH53" s="330"/>
      <c r="HI53" s="330"/>
      <c r="HJ53" s="330"/>
      <c r="HK53" s="330"/>
      <c r="HL53" s="331"/>
      <c r="HM53" s="324"/>
      <c r="HN53" s="329"/>
      <c r="HO53" s="330"/>
      <c r="HP53" s="330"/>
      <c r="HQ53" s="330"/>
      <c r="HR53" s="330"/>
      <c r="HS53" s="330"/>
      <c r="HT53" s="330"/>
      <c r="HU53" s="330"/>
      <c r="HV53" s="330"/>
      <c r="HW53" s="330"/>
      <c r="HX53" s="330"/>
      <c r="HY53" s="330"/>
      <c r="HZ53" s="330"/>
      <c r="IA53" s="330"/>
      <c r="IB53" s="330"/>
      <c r="IC53" s="331"/>
      <c r="ID53" s="324"/>
      <c r="IE53" s="329"/>
      <c r="IF53" s="330"/>
      <c r="IG53" s="330"/>
      <c r="IH53" s="330"/>
      <c r="II53" s="330"/>
      <c r="IJ53" s="330"/>
      <c r="IK53" s="330"/>
      <c r="IL53" s="330"/>
      <c r="IM53" s="330"/>
      <c r="IN53" s="330"/>
      <c r="IO53" s="330"/>
      <c r="IP53" s="330"/>
      <c r="IQ53" s="330"/>
      <c r="IR53" s="330"/>
      <c r="IS53" s="330"/>
      <c r="IT53" s="331"/>
      <c r="IU53" s="324"/>
      <c r="IV53" s="329"/>
      <c r="IW53" s="330"/>
      <c r="IX53" s="330"/>
      <c r="IY53" s="330"/>
      <c r="IZ53" s="330"/>
      <c r="JA53" s="330"/>
      <c r="JB53" s="330"/>
      <c r="JC53" s="330"/>
      <c r="JD53" s="330"/>
      <c r="JE53" s="330"/>
      <c r="JF53" s="330"/>
      <c r="JG53" s="330"/>
      <c r="JH53" s="330"/>
      <c r="JI53" s="330"/>
      <c r="JJ53" s="330"/>
      <c r="JK53" s="331"/>
      <c r="JL53" s="324"/>
      <c r="JM53" s="329"/>
      <c r="JN53" s="330"/>
      <c r="JO53" s="330"/>
      <c r="JP53" s="330"/>
      <c r="JQ53" s="330"/>
      <c r="JR53" s="330"/>
      <c r="JS53" s="330"/>
      <c r="JT53" s="330"/>
      <c r="JU53" s="330"/>
      <c r="JV53" s="330"/>
      <c r="JW53" s="330"/>
      <c r="JX53" s="330"/>
      <c r="JY53" s="330"/>
      <c r="JZ53" s="330"/>
      <c r="KA53" s="330"/>
      <c r="KB53" s="331"/>
      <c r="KC53" s="324"/>
      <c r="KD53" s="329"/>
      <c r="KE53" s="330"/>
      <c r="KF53" s="330"/>
      <c r="KG53" s="330"/>
      <c r="KH53" s="330"/>
      <c r="KI53" s="330"/>
      <c r="KJ53" s="330"/>
      <c r="KK53" s="330"/>
      <c r="KL53" s="330"/>
      <c r="KM53" s="330"/>
      <c r="KN53" s="330"/>
      <c r="KO53" s="330"/>
      <c r="KP53" s="330"/>
      <c r="KQ53" s="330"/>
      <c r="KR53" s="330"/>
      <c r="KS53" s="331"/>
      <c r="KT53" s="324"/>
      <c r="KU53" s="329"/>
      <c r="KV53" s="330"/>
      <c r="KW53" s="330"/>
      <c r="KX53" s="330"/>
      <c r="KY53" s="330"/>
      <c r="KZ53" s="330"/>
      <c r="LA53" s="330"/>
      <c r="LB53" s="330"/>
      <c r="LC53" s="330"/>
      <c r="LD53" s="330"/>
      <c r="LE53" s="330"/>
      <c r="LF53" s="330"/>
      <c r="LG53" s="330"/>
      <c r="LH53" s="330"/>
      <c r="LI53" s="330"/>
      <c r="LJ53" s="331"/>
      <c r="LK53" s="324"/>
      <c r="LL53" s="329"/>
      <c r="LM53" s="330"/>
      <c r="LN53" s="330"/>
      <c r="LO53" s="330"/>
      <c r="LP53" s="330"/>
      <c r="LQ53" s="330"/>
      <c r="LR53" s="330"/>
      <c r="LS53" s="330"/>
      <c r="LT53" s="330"/>
      <c r="LU53" s="330"/>
      <c r="LV53" s="330"/>
      <c r="LW53" s="330"/>
      <c r="LX53" s="330"/>
      <c r="LY53" s="330"/>
      <c r="LZ53" s="330"/>
      <c r="MA53" s="331"/>
      <c r="MB53" s="324"/>
      <c r="MC53" s="56"/>
      <c r="MD53" s="56"/>
      <c r="ME53" s="56"/>
      <c r="MF53" s="56"/>
      <c r="MG53" s="228"/>
    </row>
    <row r="54" spans="1:345" customFormat="1" ht="12.75" x14ac:dyDescent="0.2">
      <c r="A54" s="329"/>
      <c r="B54" s="330"/>
      <c r="C54" s="330"/>
      <c r="D54" s="330"/>
      <c r="E54" s="330"/>
      <c r="F54" s="330"/>
      <c r="G54" s="330"/>
      <c r="H54" s="330"/>
      <c r="I54" s="330"/>
      <c r="J54" s="330"/>
      <c r="K54" s="330"/>
      <c r="L54" s="330"/>
      <c r="M54" s="330"/>
      <c r="N54" s="330"/>
      <c r="O54" s="330"/>
      <c r="P54" s="331"/>
      <c r="Q54" s="324"/>
      <c r="R54" s="329"/>
      <c r="S54" s="330"/>
      <c r="T54" s="330"/>
      <c r="U54" s="330"/>
      <c r="V54" s="330"/>
      <c r="W54" s="330"/>
      <c r="X54" s="330"/>
      <c r="Y54" s="330"/>
      <c r="Z54" s="330"/>
      <c r="AA54" s="330"/>
      <c r="AB54" s="330"/>
      <c r="AC54" s="330"/>
      <c r="AD54" s="330"/>
      <c r="AE54" s="330"/>
      <c r="AF54" s="330"/>
      <c r="AG54" s="331"/>
      <c r="AH54" s="324"/>
      <c r="AI54" s="329"/>
      <c r="AJ54" s="330"/>
      <c r="AK54" s="330"/>
      <c r="AL54" s="330"/>
      <c r="AM54" s="330"/>
      <c r="AN54" s="330"/>
      <c r="AO54" s="330"/>
      <c r="AP54" s="330"/>
      <c r="AQ54" s="330"/>
      <c r="AR54" s="330"/>
      <c r="AS54" s="330"/>
      <c r="AT54" s="330"/>
      <c r="AU54" s="330"/>
      <c r="AV54" s="330"/>
      <c r="AW54" s="330"/>
      <c r="AX54" s="331"/>
      <c r="AY54" s="324"/>
      <c r="AZ54" s="329"/>
      <c r="BA54" s="330"/>
      <c r="BB54" s="330"/>
      <c r="BC54" s="330"/>
      <c r="BD54" s="330"/>
      <c r="BE54" s="330"/>
      <c r="BF54" s="330"/>
      <c r="BG54" s="330"/>
      <c r="BH54" s="330"/>
      <c r="BI54" s="330"/>
      <c r="BJ54" s="330"/>
      <c r="BK54" s="330"/>
      <c r="BL54" s="330"/>
      <c r="BM54" s="330"/>
      <c r="BN54" s="330"/>
      <c r="BO54" s="331"/>
      <c r="BP54" s="324"/>
      <c r="BQ54" s="329"/>
      <c r="BR54" s="330"/>
      <c r="BS54" s="330"/>
      <c r="BT54" s="330"/>
      <c r="BU54" s="330"/>
      <c r="BV54" s="330"/>
      <c r="BW54" s="330"/>
      <c r="BX54" s="330"/>
      <c r="BY54" s="330"/>
      <c r="BZ54" s="330"/>
      <c r="CA54" s="330"/>
      <c r="CB54" s="330"/>
      <c r="CC54" s="330"/>
      <c r="CD54" s="330"/>
      <c r="CE54" s="330"/>
      <c r="CF54" s="331"/>
      <c r="CG54" s="324"/>
      <c r="CH54" s="329"/>
      <c r="CI54" s="330"/>
      <c r="CJ54" s="330"/>
      <c r="CK54" s="330"/>
      <c r="CL54" s="330"/>
      <c r="CM54" s="330"/>
      <c r="CN54" s="330"/>
      <c r="CO54" s="330"/>
      <c r="CP54" s="330"/>
      <c r="CQ54" s="330"/>
      <c r="CR54" s="330"/>
      <c r="CS54" s="330"/>
      <c r="CT54" s="330"/>
      <c r="CU54" s="330"/>
      <c r="CV54" s="330"/>
      <c r="CW54" s="331"/>
      <c r="CX54" s="324"/>
      <c r="CY54" s="329"/>
      <c r="CZ54" s="330"/>
      <c r="DA54" s="330"/>
      <c r="DB54" s="330"/>
      <c r="DC54" s="330"/>
      <c r="DD54" s="330"/>
      <c r="DE54" s="330"/>
      <c r="DF54" s="330"/>
      <c r="DG54" s="330"/>
      <c r="DH54" s="330"/>
      <c r="DI54" s="330"/>
      <c r="DJ54" s="330"/>
      <c r="DK54" s="330"/>
      <c r="DL54" s="330"/>
      <c r="DM54" s="330"/>
      <c r="DN54" s="331"/>
      <c r="DO54" s="324"/>
      <c r="DP54" s="329"/>
      <c r="DQ54" s="330"/>
      <c r="DR54" s="330"/>
      <c r="DS54" s="330"/>
      <c r="DT54" s="330"/>
      <c r="DU54" s="330"/>
      <c r="DV54" s="330"/>
      <c r="DW54" s="330"/>
      <c r="DX54" s="330"/>
      <c r="DY54" s="330"/>
      <c r="DZ54" s="330"/>
      <c r="EA54" s="330"/>
      <c r="EB54" s="330"/>
      <c r="EC54" s="330"/>
      <c r="ED54" s="330"/>
      <c r="EE54" s="331"/>
      <c r="EF54" s="324"/>
      <c r="EG54" s="329"/>
      <c r="EH54" s="330"/>
      <c r="EI54" s="330"/>
      <c r="EJ54" s="330"/>
      <c r="EK54" s="330"/>
      <c r="EL54" s="330"/>
      <c r="EM54" s="330"/>
      <c r="EN54" s="330"/>
      <c r="EO54" s="330"/>
      <c r="EP54" s="330"/>
      <c r="EQ54" s="330"/>
      <c r="ER54" s="330"/>
      <c r="ES54" s="330"/>
      <c r="ET54" s="330"/>
      <c r="EU54" s="330"/>
      <c r="EV54" s="331"/>
      <c r="EW54" s="324"/>
      <c r="EX54" s="329"/>
      <c r="EY54" s="330"/>
      <c r="EZ54" s="330"/>
      <c r="FA54" s="330"/>
      <c r="FB54" s="330"/>
      <c r="FC54" s="330"/>
      <c r="FD54" s="330"/>
      <c r="FE54" s="330"/>
      <c r="FF54" s="330"/>
      <c r="FG54" s="330"/>
      <c r="FH54" s="330"/>
      <c r="FI54" s="330"/>
      <c r="FJ54" s="330"/>
      <c r="FK54" s="330"/>
      <c r="FL54" s="330"/>
      <c r="FM54" s="331"/>
      <c r="FN54" s="324"/>
      <c r="FO54" s="329"/>
      <c r="FP54" s="330"/>
      <c r="FQ54" s="330"/>
      <c r="FR54" s="330"/>
      <c r="FS54" s="330"/>
      <c r="FT54" s="330"/>
      <c r="FU54" s="330"/>
      <c r="FV54" s="330"/>
      <c r="FW54" s="330"/>
      <c r="FX54" s="330"/>
      <c r="FY54" s="330"/>
      <c r="FZ54" s="330"/>
      <c r="GA54" s="330"/>
      <c r="GB54" s="330"/>
      <c r="GC54" s="330"/>
      <c r="GD54" s="331"/>
      <c r="GE54" s="324"/>
      <c r="GF54" s="329"/>
      <c r="GG54" s="330"/>
      <c r="GH54" s="330"/>
      <c r="GI54" s="330"/>
      <c r="GJ54" s="330"/>
      <c r="GK54" s="330"/>
      <c r="GL54" s="330"/>
      <c r="GM54" s="330"/>
      <c r="GN54" s="330"/>
      <c r="GO54" s="330"/>
      <c r="GP54" s="330"/>
      <c r="GQ54" s="330"/>
      <c r="GR54" s="330"/>
      <c r="GS54" s="330"/>
      <c r="GT54" s="330"/>
      <c r="GU54" s="331"/>
      <c r="GV54" s="324"/>
      <c r="GW54" s="329"/>
      <c r="GX54" s="330"/>
      <c r="GY54" s="330"/>
      <c r="GZ54" s="330"/>
      <c r="HA54" s="330"/>
      <c r="HB54" s="330"/>
      <c r="HC54" s="330"/>
      <c r="HD54" s="330"/>
      <c r="HE54" s="330"/>
      <c r="HF54" s="330"/>
      <c r="HG54" s="330"/>
      <c r="HH54" s="330"/>
      <c r="HI54" s="330"/>
      <c r="HJ54" s="330"/>
      <c r="HK54" s="330"/>
      <c r="HL54" s="331"/>
      <c r="HM54" s="324"/>
      <c r="HN54" s="329"/>
      <c r="HO54" s="330"/>
      <c r="HP54" s="330"/>
      <c r="HQ54" s="330"/>
      <c r="HR54" s="330"/>
      <c r="HS54" s="330"/>
      <c r="HT54" s="330"/>
      <c r="HU54" s="330"/>
      <c r="HV54" s="330"/>
      <c r="HW54" s="330"/>
      <c r="HX54" s="330"/>
      <c r="HY54" s="330"/>
      <c r="HZ54" s="330"/>
      <c r="IA54" s="330"/>
      <c r="IB54" s="330"/>
      <c r="IC54" s="331"/>
      <c r="ID54" s="324"/>
      <c r="IE54" s="329"/>
      <c r="IF54" s="330"/>
      <c r="IG54" s="330"/>
      <c r="IH54" s="330"/>
      <c r="II54" s="330"/>
      <c r="IJ54" s="330"/>
      <c r="IK54" s="330"/>
      <c r="IL54" s="330"/>
      <c r="IM54" s="330"/>
      <c r="IN54" s="330"/>
      <c r="IO54" s="330"/>
      <c r="IP54" s="330"/>
      <c r="IQ54" s="330"/>
      <c r="IR54" s="330"/>
      <c r="IS54" s="330"/>
      <c r="IT54" s="331"/>
      <c r="IU54" s="324"/>
      <c r="IV54" s="329"/>
      <c r="IW54" s="330"/>
      <c r="IX54" s="330"/>
      <c r="IY54" s="330"/>
      <c r="IZ54" s="330"/>
      <c r="JA54" s="330"/>
      <c r="JB54" s="330"/>
      <c r="JC54" s="330"/>
      <c r="JD54" s="330"/>
      <c r="JE54" s="330"/>
      <c r="JF54" s="330"/>
      <c r="JG54" s="330"/>
      <c r="JH54" s="330"/>
      <c r="JI54" s="330"/>
      <c r="JJ54" s="330"/>
      <c r="JK54" s="331"/>
      <c r="JL54" s="324"/>
      <c r="JM54" s="329"/>
      <c r="JN54" s="330"/>
      <c r="JO54" s="330"/>
      <c r="JP54" s="330"/>
      <c r="JQ54" s="330"/>
      <c r="JR54" s="330"/>
      <c r="JS54" s="330"/>
      <c r="JT54" s="330"/>
      <c r="JU54" s="330"/>
      <c r="JV54" s="330"/>
      <c r="JW54" s="330"/>
      <c r="JX54" s="330"/>
      <c r="JY54" s="330"/>
      <c r="JZ54" s="330"/>
      <c r="KA54" s="330"/>
      <c r="KB54" s="331"/>
      <c r="KC54" s="324"/>
      <c r="KD54" s="329"/>
      <c r="KE54" s="330"/>
      <c r="KF54" s="330"/>
      <c r="KG54" s="330"/>
      <c r="KH54" s="330"/>
      <c r="KI54" s="330"/>
      <c r="KJ54" s="330"/>
      <c r="KK54" s="330"/>
      <c r="KL54" s="330"/>
      <c r="KM54" s="330"/>
      <c r="KN54" s="330"/>
      <c r="KO54" s="330"/>
      <c r="KP54" s="330"/>
      <c r="KQ54" s="330"/>
      <c r="KR54" s="330"/>
      <c r="KS54" s="331"/>
      <c r="KT54" s="324"/>
      <c r="KU54" s="329"/>
      <c r="KV54" s="330"/>
      <c r="KW54" s="330"/>
      <c r="KX54" s="330"/>
      <c r="KY54" s="330"/>
      <c r="KZ54" s="330"/>
      <c r="LA54" s="330"/>
      <c r="LB54" s="330"/>
      <c r="LC54" s="330"/>
      <c r="LD54" s="330"/>
      <c r="LE54" s="330"/>
      <c r="LF54" s="330"/>
      <c r="LG54" s="330"/>
      <c r="LH54" s="330"/>
      <c r="LI54" s="330"/>
      <c r="LJ54" s="331"/>
      <c r="LK54" s="324"/>
      <c r="LL54" s="329"/>
      <c r="LM54" s="330"/>
      <c r="LN54" s="330"/>
      <c r="LO54" s="330"/>
      <c r="LP54" s="330"/>
      <c r="LQ54" s="330"/>
      <c r="LR54" s="330"/>
      <c r="LS54" s="330"/>
      <c r="LT54" s="330"/>
      <c r="LU54" s="330"/>
      <c r="LV54" s="330"/>
      <c r="LW54" s="330"/>
      <c r="LX54" s="330"/>
      <c r="LY54" s="330"/>
      <c r="LZ54" s="330"/>
      <c r="MA54" s="331"/>
      <c r="MB54" s="324"/>
      <c r="MC54" s="56"/>
      <c r="MD54" s="56"/>
      <c r="ME54" s="56"/>
      <c r="MF54" s="56"/>
      <c r="MG54" s="228"/>
    </row>
    <row r="55" spans="1:345" customFormat="1" ht="12.75" x14ac:dyDescent="0.2">
      <c r="A55" s="329"/>
      <c r="B55" s="330"/>
      <c r="C55" s="330"/>
      <c r="D55" s="330"/>
      <c r="E55" s="330"/>
      <c r="F55" s="330"/>
      <c r="G55" s="330"/>
      <c r="H55" s="330"/>
      <c r="I55" s="330"/>
      <c r="J55" s="330"/>
      <c r="K55" s="330"/>
      <c r="L55" s="330"/>
      <c r="M55" s="330"/>
      <c r="N55" s="330"/>
      <c r="O55" s="330"/>
      <c r="P55" s="331"/>
      <c r="Q55" s="324"/>
      <c r="R55" s="329"/>
      <c r="S55" s="330"/>
      <c r="T55" s="330"/>
      <c r="U55" s="330"/>
      <c r="V55" s="330"/>
      <c r="W55" s="330"/>
      <c r="X55" s="330"/>
      <c r="Y55" s="330"/>
      <c r="Z55" s="330"/>
      <c r="AA55" s="330"/>
      <c r="AB55" s="330"/>
      <c r="AC55" s="330"/>
      <c r="AD55" s="330"/>
      <c r="AE55" s="330"/>
      <c r="AF55" s="330"/>
      <c r="AG55" s="331"/>
      <c r="AH55" s="324"/>
      <c r="AI55" s="329"/>
      <c r="AJ55" s="330"/>
      <c r="AK55" s="330"/>
      <c r="AL55" s="330"/>
      <c r="AM55" s="330"/>
      <c r="AN55" s="330"/>
      <c r="AO55" s="330"/>
      <c r="AP55" s="330"/>
      <c r="AQ55" s="330"/>
      <c r="AR55" s="330"/>
      <c r="AS55" s="330"/>
      <c r="AT55" s="330"/>
      <c r="AU55" s="330"/>
      <c r="AV55" s="330"/>
      <c r="AW55" s="330"/>
      <c r="AX55" s="331"/>
      <c r="AY55" s="324"/>
      <c r="AZ55" s="329"/>
      <c r="BA55" s="330"/>
      <c r="BB55" s="330"/>
      <c r="BC55" s="330"/>
      <c r="BD55" s="330"/>
      <c r="BE55" s="330"/>
      <c r="BF55" s="330"/>
      <c r="BG55" s="330"/>
      <c r="BH55" s="330"/>
      <c r="BI55" s="330"/>
      <c r="BJ55" s="330"/>
      <c r="BK55" s="330"/>
      <c r="BL55" s="330"/>
      <c r="BM55" s="330"/>
      <c r="BN55" s="330"/>
      <c r="BO55" s="331"/>
      <c r="BP55" s="324"/>
      <c r="BQ55" s="329"/>
      <c r="BR55" s="330"/>
      <c r="BS55" s="330"/>
      <c r="BT55" s="330"/>
      <c r="BU55" s="330"/>
      <c r="BV55" s="330"/>
      <c r="BW55" s="330"/>
      <c r="BX55" s="330"/>
      <c r="BY55" s="330"/>
      <c r="BZ55" s="330"/>
      <c r="CA55" s="330"/>
      <c r="CB55" s="330"/>
      <c r="CC55" s="330"/>
      <c r="CD55" s="330"/>
      <c r="CE55" s="330"/>
      <c r="CF55" s="331"/>
      <c r="CG55" s="324"/>
      <c r="CH55" s="329"/>
      <c r="CI55" s="330"/>
      <c r="CJ55" s="330"/>
      <c r="CK55" s="330"/>
      <c r="CL55" s="330"/>
      <c r="CM55" s="330"/>
      <c r="CN55" s="330"/>
      <c r="CO55" s="330"/>
      <c r="CP55" s="330"/>
      <c r="CQ55" s="330"/>
      <c r="CR55" s="330"/>
      <c r="CS55" s="330"/>
      <c r="CT55" s="330"/>
      <c r="CU55" s="330"/>
      <c r="CV55" s="330"/>
      <c r="CW55" s="331"/>
      <c r="CX55" s="324"/>
      <c r="CY55" s="329"/>
      <c r="CZ55" s="330"/>
      <c r="DA55" s="330"/>
      <c r="DB55" s="330"/>
      <c r="DC55" s="330"/>
      <c r="DD55" s="330"/>
      <c r="DE55" s="330"/>
      <c r="DF55" s="330"/>
      <c r="DG55" s="330"/>
      <c r="DH55" s="330"/>
      <c r="DI55" s="330"/>
      <c r="DJ55" s="330"/>
      <c r="DK55" s="330"/>
      <c r="DL55" s="330"/>
      <c r="DM55" s="330"/>
      <c r="DN55" s="331"/>
      <c r="DO55" s="324"/>
      <c r="DP55" s="329"/>
      <c r="DQ55" s="330"/>
      <c r="DR55" s="330"/>
      <c r="DS55" s="330"/>
      <c r="DT55" s="330"/>
      <c r="DU55" s="330"/>
      <c r="DV55" s="330"/>
      <c r="DW55" s="330"/>
      <c r="DX55" s="330"/>
      <c r="DY55" s="330"/>
      <c r="DZ55" s="330"/>
      <c r="EA55" s="330"/>
      <c r="EB55" s="330"/>
      <c r="EC55" s="330"/>
      <c r="ED55" s="330"/>
      <c r="EE55" s="331"/>
      <c r="EF55" s="324"/>
      <c r="EG55" s="329"/>
      <c r="EH55" s="330"/>
      <c r="EI55" s="330"/>
      <c r="EJ55" s="330"/>
      <c r="EK55" s="330"/>
      <c r="EL55" s="330"/>
      <c r="EM55" s="330"/>
      <c r="EN55" s="330"/>
      <c r="EO55" s="330"/>
      <c r="EP55" s="330"/>
      <c r="EQ55" s="330"/>
      <c r="ER55" s="330"/>
      <c r="ES55" s="330"/>
      <c r="ET55" s="330"/>
      <c r="EU55" s="330"/>
      <c r="EV55" s="331"/>
      <c r="EW55" s="324"/>
      <c r="EX55" s="329"/>
      <c r="EY55" s="330"/>
      <c r="EZ55" s="330"/>
      <c r="FA55" s="330"/>
      <c r="FB55" s="330"/>
      <c r="FC55" s="330"/>
      <c r="FD55" s="330"/>
      <c r="FE55" s="330"/>
      <c r="FF55" s="330"/>
      <c r="FG55" s="330"/>
      <c r="FH55" s="330"/>
      <c r="FI55" s="330"/>
      <c r="FJ55" s="330"/>
      <c r="FK55" s="330"/>
      <c r="FL55" s="330"/>
      <c r="FM55" s="331"/>
      <c r="FN55" s="324"/>
      <c r="FO55" s="329"/>
      <c r="FP55" s="330"/>
      <c r="FQ55" s="330"/>
      <c r="FR55" s="330"/>
      <c r="FS55" s="330"/>
      <c r="FT55" s="330"/>
      <c r="FU55" s="330"/>
      <c r="FV55" s="330"/>
      <c r="FW55" s="330"/>
      <c r="FX55" s="330"/>
      <c r="FY55" s="330"/>
      <c r="FZ55" s="330"/>
      <c r="GA55" s="330"/>
      <c r="GB55" s="330"/>
      <c r="GC55" s="330"/>
      <c r="GD55" s="331"/>
      <c r="GE55" s="324"/>
      <c r="GF55" s="329"/>
      <c r="GG55" s="330"/>
      <c r="GH55" s="330"/>
      <c r="GI55" s="330"/>
      <c r="GJ55" s="330"/>
      <c r="GK55" s="330"/>
      <c r="GL55" s="330"/>
      <c r="GM55" s="330"/>
      <c r="GN55" s="330"/>
      <c r="GO55" s="330"/>
      <c r="GP55" s="330"/>
      <c r="GQ55" s="330"/>
      <c r="GR55" s="330"/>
      <c r="GS55" s="330"/>
      <c r="GT55" s="330"/>
      <c r="GU55" s="331"/>
      <c r="GV55" s="324"/>
      <c r="GW55" s="329"/>
      <c r="GX55" s="330"/>
      <c r="GY55" s="330"/>
      <c r="GZ55" s="330"/>
      <c r="HA55" s="330"/>
      <c r="HB55" s="330"/>
      <c r="HC55" s="330"/>
      <c r="HD55" s="330"/>
      <c r="HE55" s="330"/>
      <c r="HF55" s="330"/>
      <c r="HG55" s="330"/>
      <c r="HH55" s="330"/>
      <c r="HI55" s="330"/>
      <c r="HJ55" s="330"/>
      <c r="HK55" s="330"/>
      <c r="HL55" s="331"/>
      <c r="HM55" s="324"/>
      <c r="HN55" s="329"/>
      <c r="HO55" s="330"/>
      <c r="HP55" s="330"/>
      <c r="HQ55" s="330"/>
      <c r="HR55" s="330"/>
      <c r="HS55" s="330"/>
      <c r="HT55" s="330"/>
      <c r="HU55" s="330"/>
      <c r="HV55" s="330"/>
      <c r="HW55" s="330"/>
      <c r="HX55" s="330"/>
      <c r="HY55" s="330"/>
      <c r="HZ55" s="330"/>
      <c r="IA55" s="330"/>
      <c r="IB55" s="330"/>
      <c r="IC55" s="331"/>
      <c r="ID55" s="324"/>
      <c r="IE55" s="329"/>
      <c r="IF55" s="330"/>
      <c r="IG55" s="330"/>
      <c r="IH55" s="330"/>
      <c r="II55" s="330"/>
      <c r="IJ55" s="330"/>
      <c r="IK55" s="330"/>
      <c r="IL55" s="330"/>
      <c r="IM55" s="330"/>
      <c r="IN55" s="330"/>
      <c r="IO55" s="330"/>
      <c r="IP55" s="330"/>
      <c r="IQ55" s="330"/>
      <c r="IR55" s="330"/>
      <c r="IS55" s="330"/>
      <c r="IT55" s="331"/>
      <c r="IU55" s="324"/>
      <c r="IV55" s="329"/>
      <c r="IW55" s="330"/>
      <c r="IX55" s="330"/>
      <c r="IY55" s="330"/>
      <c r="IZ55" s="330"/>
      <c r="JA55" s="330"/>
      <c r="JB55" s="330"/>
      <c r="JC55" s="330"/>
      <c r="JD55" s="330"/>
      <c r="JE55" s="330"/>
      <c r="JF55" s="330"/>
      <c r="JG55" s="330"/>
      <c r="JH55" s="330"/>
      <c r="JI55" s="330"/>
      <c r="JJ55" s="330"/>
      <c r="JK55" s="331"/>
      <c r="JL55" s="324"/>
      <c r="JM55" s="329"/>
      <c r="JN55" s="330"/>
      <c r="JO55" s="330"/>
      <c r="JP55" s="330"/>
      <c r="JQ55" s="330"/>
      <c r="JR55" s="330"/>
      <c r="JS55" s="330"/>
      <c r="JT55" s="330"/>
      <c r="JU55" s="330"/>
      <c r="JV55" s="330"/>
      <c r="JW55" s="330"/>
      <c r="JX55" s="330"/>
      <c r="JY55" s="330"/>
      <c r="JZ55" s="330"/>
      <c r="KA55" s="330"/>
      <c r="KB55" s="331"/>
      <c r="KC55" s="324"/>
      <c r="KD55" s="329"/>
      <c r="KE55" s="330"/>
      <c r="KF55" s="330"/>
      <c r="KG55" s="330"/>
      <c r="KH55" s="330"/>
      <c r="KI55" s="330"/>
      <c r="KJ55" s="330"/>
      <c r="KK55" s="330"/>
      <c r="KL55" s="330"/>
      <c r="KM55" s="330"/>
      <c r="KN55" s="330"/>
      <c r="KO55" s="330"/>
      <c r="KP55" s="330"/>
      <c r="KQ55" s="330"/>
      <c r="KR55" s="330"/>
      <c r="KS55" s="331"/>
      <c r="KT55" s="324"/>
      <c r="KU55" s="329"/>
      <c r="KV55" s="330"/>
      <c r="KW55" s="330"/>
      <c r="KX55" s="330"/>
      <c r="KY55" s="330"/>
      <c r="KZ55" s="330"/>
      <c r="LA55" s="330"/>
      <c r="LB55" s="330"/>
      <c r="LC55" s="330"/>
      <c r="LD55" s="330"/>
      <c r="LE55" s="330"/>
      <c r="LF55" s="330"/>
      <c r="LG55" s="330"/>
      <c r="LH55" s="330"/>
      <c r="LI55" s="330"/>
      <c r="LJ55" s="331"/>
      <c r="LK55" s="324"/>
      <c r="LL55" s="329"/>
      <c r="LM55" s="330"/>
      <c r="LN55" s="330"/>
      <c r="LO55" s="330"/>
      <c r="LP55" s="330"/>
      <c r="LQ55" s="330"/>
      <c r="LR55" s="330"/>
      <c r="LS55" s="330"/>
      <c r="LT55" s="330"/>
      <c r="LU55" s="330"/>
      <c r="LV55" s="330"/>
      <c r="LW55" s="330"/>
      <c r="LX55" s="330"/>
      <c r="LY55" s="330"/>
      <c r="LZ55" s="330"/>
      <c r="MA55" s="331"/>
      <c r="MB55" s="324"/>
      <c r="MC55" s="56"/>
      <c r="MD55" s="56"/>
      <c r="ME55" s="56"/>
      <c r="MF55" s="56"/>
      <c r="MG55" s="228"/>
    </row>
    <row r="56" spans="1:345" customFormat="1" ht="12.75" x14ac:dyDescent="0.2">
      <c r="A56" s="329"/>
      <c r="B56" s="330"/>
      <c r="C56" s="330"/>
      <c r="D56" s="330"/>
      <c r="E56" s="330"/>
      <c r="F56" s="330"/>
      <c r="G56" s="330"/>
      <c r="H56" s="330"/>
      <c r="I56" s="330"/>
      <c r="J56" s="330"/>
      <c r="K56" s="330"/>
      <c r="L56" s="330"/>
      <c r="M56" s="330"/>
      <c r="N56" s="330"/>
      <c r="O56" s="330"/>
      <c r="P56" s="331"/>
      <c r="Q56" s="324"/>
      <c r="R56" s="329"/>
      <c r="S56" s="330"/>
      <c r="T56" s="330"/>
      <c r="U56" s="330"/>
      <c r="V56" s="330"/>
      <c r="W56" s="330"/>
      <c r="X56" s="330"/>
      <c r="Y56" s="330"/>
      <c r="Z56" s="330"/>
      <c r="AA56" s="330"/>
      <c r="AB56" s="330"/>
      <c r="AC56" s="330"/>
      <c r="AD56" s="330"/>
      <c r="AE56" s="330"/>
      <c r="AF56" s="330"/>
      <c r="AG56" s="331"/>
      <c r="AH56" s="324"/>
      <c r="AI56" s="329"/>
      <c r="AJ56" s="330"/>
      <c r="AK56" s="330"/>
      <c r="AL56" s="330"/>
      <c r="AM56" s="330"/>
      <c r="AN56" s="330"/>
      <c r="AO56" s="330"/>
      <c r="AP56" s="330"/>
      <c r="AQ56" s="330"/>
      <c r="AR56" s="330"/>
      <c r="AS56" s="330"/>
      <c r="AT56" s="330"/>
      <c r="AU56" s="330"/>
      <c r="AV56" s="330"/>
      <c r="AW56" s="330"/>
      <c r="AX56" s="331"/>
      <c r="AY56" s="324"/>
      <c r="AZ56" s="329"/>
      <c r="BA56" s="330"/>
      <c r="BB56" s="330"/>
      <c r="BC56" s="330"/>
      <c r="BD56" s="330"/>
      <c r="BE56" s="330"/>
      <c r="BF56" s="330"/>
      <c r="BG56" s="330"/>
      <c r="BH56" s="330"/>
      <c r="BI56" s="330"/>
      <c r="BJ56" s="330"/>
      <c r="BK56" s="330"/>
      <c r="BL56" s="330"/>
      <c r="BM56" s="330"/>
      <c r="BN56" s="330"/>
      <c r="BO56" s="331"/>
      <c r="BP56" s="324"/>
      <c r="BQ56" s="329"/>
      <c r="BR56" s="330"/>
      <c r="BS56" s="330"/>
      <c r="BT56" s="330"/>
      <c r="BU56" s="330"/>
      <c r="BV56" s="330"/>
      <c r="BW56" s="330"/>
      <c r="BX56" s="330"/>
      <c r="BY56" s="330"/>
      <c r="BZ56" s="330"/>
      <c r="CA56" s="330"/>
      <c r="CB56" s="330"/>
      <c r="CC56" s="330"/>
      <c r="CD56" s="330"/>
      <c r="CE56" s="330"/>
      <c r="CF56" s="331"/>
      <c r="CG56" s="324"/>
      <c r="CH56" s="329"/>
      <c r="CI56" s="330"/>
      <c r="CJ56" s="330"/>
      <c r="CK56" s="330"/>
      <c r="CL56" s="330"/>
      <c r="CM56" s="330"/>
      <c r="CN56" s="330"/>
      <c r="CO56" s="330"/>
      <c r="CP56" s="330"/>
      <c r="CQ56" s="330"/>
      <c r="CR56" s="330"/>
      <c r="CS56" s="330"/>
      <c r="CT56" s="330"/>
      <c r="CU56" s="330"/>
      <c r="CV56" s="330"/>
      <c r="CW56" s="331"/>
      <c r="CX56" s="324"/>
      <c r="CY56" s="329"/>
      <c r="CZ56" s="330"/>
      <c r="DA56" s="330"/>
      <c r="DB56" s="330"/>
      <c r="DC56" s="330"/>
      <c r="DD56" s="330"/>
      <c r="DE56" s="330"/>
      <c r="DF56" s="330"/>
      <c r="DG56" s="330"/>
      <c r="DH56" s="330"/>
      <c r="DI56" s="330"/>
      <c r="DJ56" s="330"/>
      <c r="DK56" s="330"/>
      <c r="DL56" s="330"/>
      <c r="DM56" s="330"/>
      <c r="DN56" s="331"/>
      <c r="DO56" s="324"/>
      <c r="DP56" s="329"/>
      <c r="DQ56" s="330"/>
      <c r="DR56" s="330"/>
      <c r="DS56" s="330"/>
      <c r="DT56" s="330"/>
      <c r="DU56" s="330"/>
      <c r="DV56" s="330"/>
      <c r="DW56" s="330"/>
      <c r="DX56" s="330"/>
      <c r="DY56" s="330"/>
      <c r="DZ56" s="330"/>
      <c r="EA56" s="330"/>
      <c r="EB56" s="330"/>
      <c r="EC56" s="330"/>
      <c r="ED56" s="330"/>
      <c r="EE56" s="331"/>
      <c r="EF56" s="324"/>
      <c r="EG56" s="329"/>
      <c r="EH56" s="330"/>
      <c r="EI56" s="330"/>
      <c r="EJ56" s="330"/>
      <c r="EK56" s="330"/>
      <c r="EL56" s="330"/>
      <c r="EM56" s="330"/>
      <c r="EN56" s="330"/>
      <c r="EO56" s="330"/>
      <c r="EP56" s="330"/>
      <c r="EQ56" s="330"/>
      <c r="ER56" s="330"/>
      <c r="ES56" s="330"/>
      <c r="ET56" s="330"/>
      <c r="EU56" s="330"/>
      <c r="EV56" s="331"/>
      <c r="EW56" s="324"/>
      <c r="EX56" s="329"/>
      <c r="EY56" s="330"/>
      <c r="EZ56" s="330"/>
      <c r="FA56" s="330"/>
      <c r="FB56" s="330"/>
      <c r="FC56" s="330"/>
      <c r="FD56" s="330"/>
      <c r="FE56" s="330"/>
      <c r="FF56" s="330"/>
      <c r="FG56" s="330"/>
      <c r="FH56" s="330"/>
      <c r="FI56" s="330"/>
      <c r="FJ56" s="330"/>
      <c r="FK56" s="330"/>
      <c r="FL56" s="330"/>
      <c r="FM56" s="331"/>
      <c r="FN56" s="324"/>
      <c r="FO56" s="329"/>
      <c r="FP56" s="330"/>
      <c r="FQ56" s="330"/>
      <c r="FR56" s="330"/>
      <c r="FS56" s="330"/>
      <c r="FT56" s="330"/>
      <c r="FU56" s="330"/>
      <c r="FV56" s="330"/>
      <c r="FW56" s="330"/>
      <c r="FX56" s="330"/>
      <c r="FY56" s="330"/>
      <c r="FZ56" s="330"/>
      <c r="GA56" s="330"/>
      <c r="GB56" s="330"/>
      <c r="GC56" s="330"/>
      <c r="GD56" s="331"/>
      <c r="GE56" s="324"/>
      <c r="GF56" s="329"/>
      <c r="GG56" s="330"/>
      <c r="GH56" s="330"/>
      <c r="GI56" s="330"/>
      <c r="GJ56" s="330"/>
      <c r="GK56" s="330"/>
      <c r="GL56" s="330"/>
      <c r="GM56" s="330"/>
      <c r="GN56" s="330"/>
      <c r="GO56" s="330"/>
      <c r="GP56" s="330"/>
      <c r="GQ56" s="330"/>
      <c r="GR56" s="330"/>
      <c r="GS56" s="330"/>
      <c r="GT56" s="330"/>
      <c r="GU56" s="331"/>
      <c r="GV56" s="324"/>
      <c r="GW56" s="329"/>
      <c r="GX56" s="330"/>
      <c r="GY56" s="330"/>
      <c r="GZ56" s="330"/>
      <c r="HA56" s="330"/>
      <c r="HB56" s="330"/>
      <c r="HC56" s="330"/>
      <c r="HD56" s="330"/>
      <c r="HE56" s="330"/>
      <c r="HF56" s="330"/>
      <c r="HG56" s="330"/>
      <c r="HH56" s="330"/>
      <c r="HI56" s="330"/>
      <c r="HJ56" s="330"/>
      <c r="HK56" s="330"/>
      <c r="HL56" s="331"/>
      <c r="HM56" s="324"/>
      <c r="HN56" s="329"/>
      <c r="HO56" s="330"/>
      <c r="HP56" s="330"/>
      <c r="HQ56" s="330"/>
      <c r="HR56" s="330"/>
      <c r="HS56" s="330"/>
      <c r="HT56" s="330"/>
      <c r="HU56" s="330"/>
      <c r="HV56" s="330"/>
      <c r="HW56" s="330"/>
      <c r="HX56" s="330"/>
      <c r="HY56" s="330"/>
      <c r="HZ56" s="330"/>
      <c r="IA56" s="330"/>
      <c r="IB56" s="330"/>
      <c r="IC56" s="331"/>
      <c r="ID56" s="324"/>
      <c r="IE56" s="329"/>
      <c r="IF56" s="330"/>
      <c r="IG56" s="330"/>
      <c r="IH56" s="330"/>
      <c r="II56" s="330"/>
      <c r="IJ56" s="330"/>
      <c r="IK56" s="330"/>
      <c r="IL56" s="330"/>
      <c r="IM56" s="330"/>
      <c r="IN56" s="330"/>
      <c r="IO56" s="330"/>
      <c r="IP56" s="330"/>
      <c r="IQ56" s="330"/>
      <c r="IR56" s="330"/>
      <c r="IS56" s="330"/>
      <c r="IT56" s="331"/>
      <c r="IU56" s="324"/>
      <c r="IV56" s="329"/>
      <c r="IW56" s="330"/>
      <c r="IX56" s="330"/>
      <c r="IY56" s="330"/>
      <c r="IZ56" s="330"/>
      <c r="JA56" s="330"/>
      <c r="JB56" s="330"/>
      <c r="JC56" s="330"/>
      <c r="JD56" s="330"/>
      <c r="JE56" s="330"/>
      <c r="JF56" s="330"/>
      <c r="JG56" s="330"/>
      <c r="JH56" s="330"/>
      <c r="JI56" s="330"/>
      <c r="JJ56" s="330"/>
      <c r="JK56" s="331"/>
      <c r="JL56" s="324"/>
      <c r="JM56" s="329"/>
      <c r="JN56" s="330"/>
      <c r="JO56" s="330"/>
      <c r="JP56" s="330"/>
      <c r="JQ56" s="330"/>
      <c r="JR56" s="330"/>
      <c r="JS56" s="330"/>
      <c r="JT56" s="330"/>
      <c r="JU56" s="330"/>
      <c r="JV56" s="330"/>
      <c r="JW56" s="330"/>
      <c r="JX56" s="330"/>
      <c r="JY56" s="330"/>
      <c r="JZ56" s="330"/>
      <c r="KA56" s="330"/>
      <c r="KB56" s="331"/>
      <c r="KC56" s="324"/>
      <c r="KD56" s="329"/>
      <c r="KE56" s="330"/>
      <c r="KF56" s="330"/>
      <c r="KG56" s="330"/>
      <c r="KH56" s="330"/>
      <c r="KI56" s="330"/>
      <c r="KJ56" s="330"/>
      <c r="KK56" s="330"/>
      <c r="KL56" s="330"/>
      <c r="KM56" s="330"/>
      <c r="KN56" s="330"/>
      <c r="KO56" s="330"/>
      <c r="KP56" s="330"/>
      <c r="KQ56" s="330"/>
      <c r="KR56" s="330"/>
      <c r="KS56" s="331"/>
      <c r="KT56" s="324"/>
      <c r="KU56" s="329"/>
      <c r="KV56" s="330"/>
      <c r="KW56" s="330"/>
      <c r="KX56" s="330"/>
      <c r="KY56" s="330"/>
      <c r="KZ56" s="330"/>
      <c r="LA56" s="330"/>
      <c r="LB56" s="330"/>
      <c r="LC56" s="330"/>
      <c r="LD56" s="330"/>
      <c r="LE56" s="330"/>
      <c r="LF56" s="330"/>
      <c r="LG56" s="330"/>
      <c r="LH56" s="330"/>
      <c r="LI56" s="330"/>
      <c r="LJ56" s="331"/>
      <c r="LK56" s="324"/>
      <c r="LL56" s="329"/>
      <c r="LM56" s="330"/>
      <c r="LN56" s="330"/>
      <c r="LO56" s="330"/>
      <c r="LP56" s="330"/>
      <c r="LQ56" s="330"/>
      <c r="LR56" s="330"/>
      <c r="LS56" s="330"/>
      <c r="LT56" s="330"/>
      <c r="LU56" s="330"/>
      <c r="LV56" s="330"/>
      <c r="LW56" s="330"/>
      <c r="LX56" s="330"/>
      <c r="LY56" s="330"/>
      <c r="LZ56" s="330"/>
      <c r="MA56" s="331"/>
      <c r="MB56" s="324"/>
      <c r="MC56" s="56"/>
      <c r="MD56" s="56"/>
      <c r="ME56" s="56"/>
      <c r="MF56" s="56"/>
      <c r="MG56" s="228"/>
    </row>
    <row r="57" spans="1:345" customFormat="1" ht="12.75" x14ac:dyDescent="0.2">
      <c r="A57" s="329"/>
      <c r="B57" s="330"/>
      <c r="C57" s="330"/>
      <c r="D57" s="330"/>
      <c r="E57" s="330"/>
      <c r="F57" s="330"/>
      <c r="G57" s="330"/>
      <c r="H57" s="330"/>
      <c r="I57" s="330"/>
      <c r="J57" s="330"/>
      <c r="K57" s="330"/>
      <c r="L57" s="330"/>
      <c r="M57" s="330"/>
      <c r="N57" s="330"/>
      <c r="O57" s="330"/>
      <c r="P57" s="331"/>
      <c r="Q57" s="324"/>
      <c r="R57" s="329"/>
      <c r="S57" s="330"/>
      <c r="T57" s="330"/>
      <c r="U57" s="330"/>
      <c r="V57" s="330"/>
      <c r="W57" s="330"/>
      <c r="X57" s="330"/>
      <c r="Y57" s="330"/>
      <c r="Z57" s="330"/>
      <c r="AA57" s="330"/>
      <c r="AB57" s="330"/>
      <c r="AC57" s="330"/>
      <c r="AD57" s="330"/>
      <c r="AE57" s="330"/>
      <c r="AF57" s="330"/>
      <c r="AG57" s="331"/>
      <c r="AH57" s="324"/>
      <c r="AI57" s="329"/>
      <c r="AJ57" s="330"/>
      <c r="AK57" s="330"/>
      <c r="AL57" s="330"/>
      <c r="AM57" s="330"/>
      <c r="AN57" s="330"/>
      <c r="AO57" s="330"/>
      <c r="AP57" s="330"/>
      <c r="AQ57" s="330"/>
      <c r="AR57" s="330"/>
      <c r="AS57" s="330"/>
      <c r="AT57" s="330"/>
      <c r="AU57" s="330"/>
      <c r="AV57" s="330"/>
      <c r="AW57" s="330"/>
      <c r="AX57" s="331"/>
      <c r="AY57" s="324"/>
      <c r="AZ57" s="329"/>
      <c r="BA57" s="330"/>
      <c r="BB57" s="330"/>
      <c r="BC57" s="330"/>
      <c r="BD57" s="330"/>
      <c r="BE57" s="330"/>
      <c r="BF57" s="330"/>
      <c r="BG57" s="330"/>
      <c r="BH57" s="330"/>
      <c r="BI57" s="330"/>
      <c r="BJ57" s="330"/>
      <c r="BK57" s="330"/>
      <c r="BL57" s="330"/>
      <c r="BM57" s="330"/>
      <c r="BN57" s="330"/>
      <c r="BO57" s="331"/>
      <c r="BP57" s="324"/>
      <c r="BQ57" s="329"/>
      <c r="BR57" s="330"/>
      <c r="BS57" s="330"/>
      <c r="BT57" s="330"/>
      <c r="BU57" s="330"/>
      <c r="BV57" s="330"/>
      <c r="BW57" s="330"/>
      <c r="BX57" s="330"/>
      <c r="BY57" s="330"/>
      <c r="BZ57" s="330"/>
      <c r="CA57" s="330"/>
      <c r="CB57" s="330"/>
      <c r="CC57" s="330"/>
      <c r="CD57" s="330"/>
      <c r="CE57" s="330"/>
      <c r="CF57" s="331"/>
      <c r="CG57" s="324"/>
      <c r="CH57" s="329"/>
      <c r="CI57" s="330"/>
      <c r="CJ57" s="330"/>
      <c r="CK57" s="330"/>
      <c r="CL57" s="330"/>
      <c r="CM57" s="330"/>
      <c r="CN57" s="330"/>
      <c r="CO57" s="330"/>
      <c r="CP57" s="330"/>
      <c r="CQ57" s="330"/>
      <c r="CR57" s="330"/>
      <c r="CS57" s="330"/>
      <c r="CT57" s="330"/>
      <c r="CU57" s="330"/>
      <c r="CV57" s="330"/>
      <c r="CW57" s="331"/>
      <c r="CX57" s="324"/>
      <c r="CY57" s="329"/>
      <c r="CZ57" s="330"/>
      <c r="DA57" s="330"/>
      <c r="DB57" s="330"/>
      <c r="DC57" s="330"/>
      <c r="DD57" s="330"/>
      <c r="DE57" s="330"/>
      <c r="DF57" s="330"/>
      <c r="DG57" s="330"/>
      <c r="DH57" s="330"/>
      <c r="DI57" s="330"/>
      <c r="DJ57" s="330"/>
      <c r="DK57" s="330"/>
      <c r="DL57" s="330"/>
      <c r="DM57" s="330"/>
      <c r="DN57" s="331"/>
      <c r="DO57" s="324"/>
      <c r="DP57" s="329"/>
      <c r="DQ57" s="330"/>
      <c r="DR57" s="330"/>
      <c r="DS57" s="330"/>
      <c r="DT57" s="330"/>
      <c r="DU57" s="330"/>
      <c r="DV57" s="330"/>
      <c r="DW57" s="330"/>
      <c r="DX57" s="330"/>
      <c r="DY57" s="330"/>
      <c r="DZ57" s="330"/>
      <c r="EA57" s="330"/>
      <c r="EB57" s="330"/>
      <c r="EC57" s="330"/>
      <c r="ED57" s="330"/>
      <c r="EE57" s="331"/>
      <c r="EF57" s="324"/>
      <c r="EG57" s="329"/>
      <c r="EH57" s="330"/>
      <c r="EI57" s="330"/>
      <c r="EJ57" s="330"/>
      <c r="EK57" s="330"/>
      <c r="EL57" s="330"/>
      <c r="EM57" s="330"/>
      <c r="EN57" s="330"/>
      <c r="EO57" s="330"/>
      <c r="EP57" s="330"/>
      <c r="EQ57" s="330"/>
      <c r="ER57" s="330"/>
      <c r="ES57" s="330"/>
      <c r="ET57" s="330"/>
      <c r="EU57" s="330"/>
      <c r="EV57" s="331"/>
      <c r="EW57" s="324"/>
      <c r="EX57" s="329"/>
      <c r="EY57" s="330"/>
      <c r="EZ57" s="330"/>
      <c r="FA57" s="330"/>
      <c r="FB57" s="330"/>
      <c r="FC57" s="330"/>
      <c r="FD57" s="330"/>
      <c r="FE57" s="330"/>
      <c r="FF57" s="330"/>
      <c r="FG57" s="330"/>
      <c r="FH57" s="330"/>
      <c r="FI57" s="330"/>
      <c r="FJ57" s="330"/>
      <c r="FK57" s="330"/>
      <c r="FL57" s="330"/>
      <c r="FM57" s="331"/>
      <c r="FN57" s="324"/>
      <c r="FO57" s="329"/>
      <c r="FP57" s="330"/>
      <c r="FQ57" s="330"/>
      <c r="FR57" s="330"/>
      <c r="FS57" s="330"/>
      <c r="FT57" s="330"/>
      <c r="FU57" s="330"/>
      <c r="FV57" s="330"/>
      <c r="FW57" s="330"/>
      <c r="FX57" s="330"/>
      <c r="FY57" s="330"/>
      <c r="FZ57" s="330"/>
      <c r="GA57" s="330"/>
      <c r="GB57" s="330"/>
      <c r="GC57" s="330"/>
      <c r="GD57" s="331"/>
      <c r="GE57" s="324"/>
      <c r="GF57" s="329"/>
      <c r="GG57" s="330"/>
      <c r="GH57" s="330"/>
      <c r="GI57" s="330"/>
      <c r="GJ57" s="330"/>
      <c r="GK57" s="330"/>
      <c r="GL57" s="330"/>
      <c r="GM57" s="330"/>
      <c r="GN57" s="330"/>
      <c r="GO57" s="330"/>
      <c r="GP57" s="330"/>
      <c r="GQ57" s="330"/>
      <c r="GR57" s="330"/>
      <c r="GS57" s="330"/>
      <c r="GT57" s="330"/>
      <c r="GU57" s="331"/>
      <c r="GV57" s="324"/>
      <c r="GW57" s="329"/>
      <c r="GX57" s="330"/>
      <c r="GY57" s="330"/>
      <c r="GZ57" s="330"/>
      <c r="HA57" s="330"/>
      <c r="HB57" s="330"/>
      <c r="HC57" s="330"/>
      <c r="HD57" s="330"/>
      <c r="HE57" s="330"/>
      <c r="HF57" s="330"/>
      <c r="HG57" s="330"/>
      <c r="HH57" s="330"/>
      <c r="HI57" s="330"/>
      <c r="HJ57" s="330"/>
      <c r="HK57" s="330"/>
      <c r="HL57" s="331"/>
      <c r="HM57" s="324"/>
      <c r="HN57" s="329"/>
      <c r="HO57" s="330"/>
      <c r="HP57" s="330"/>
      <c r="HQ57" s="330"/>
      <c r="HR57" s="330"/>
      <c r="HS57" s="330"/>
      <c r="HT57" s="330"/>
      <c r="HU57" s="330"/>
      <c r="HV57" s="330"/>
      <c r="HW57" s="330"/>
      <c r="HX57" s="330"/>
      <c r="HY57" s="330"/>
      <c r="HZ57" s="330"/>
      <c r="IA57" s="330"/>
      <c r="IB57" s="330"/>
      <c r="IC57" s="331"/>
      <c r="ID57" s="324"/>
      <c r="IE57" s="329"/>
      <c r="IF57" s="330"/>
      <c r="IG57" s="330"/>
      <c r="IH57" s="330"/>
      <c r="II57" s="330"/>
      <c r="IJ57" s="330"/>
      <c r="IK57" s="330"/>
      <c r="IL57" s="330"/>
      <c r="IM57" s="330"/>
      <c r="IN57" s="330"/>
      <c r="IO57" s="330"/>
      <c r="IP57" s="330"/>
      <c r="IQ57" s="330"/>
      <c r="IR57" s="330"/>
      <c r="IS57" s="330"/>
      <c r="IT57" s="331"/>
      <c r="IU57" s="324"/>
      <c r="IV57" s="329"/>
      <c r="IW57" s="330"/>
      <c r="IX57" s="330"/>
      <c r="IY57" s="330"/>
      <c r="IZ57" s="330"/>
      <c r="JA57" s="330"/>
      <c r="JB57" s="330"/>
      <c r="JC57" s="330"/>
      <c r="JD57" s="330"/>
      <c r="JE57" s="330"/>
      <c r="JF57" s="330"/>
      <c r="JG57" s="330"/>
      <c r="JH57" s="330"/>
      <c r="JI57" s="330"/>
      <c r="JJ57" s="330"/>
      <c r="JK57" s="331"/>
      <c r="JL57" s="324"/>
      <c r="JM57" s="329"/>
      <c r="JN57" s="330"/>
      <c r="JO57" s="330"/>
      <c r="JP57" s="330"/>
      <c r="JQ57" s="330"/>
      <c r="JR57" s="330"/>
      <c r="JS57" s="330"/>
      <c r="JT57" s="330"/>
      <c r="JU57" s="330"/>
      <c r="JV57" s="330"/>
      <c r="JW57" s="330"/>
      <c r="JX57" s="330"/>
      <c r="JY57" s="330"/>
      <c r="JZ57" s="330"/>
      <c r="KA57" s="330"/>
      <c r="KB57" s="331"/>
      <c r="KC57" s="324"/>
      <c r="KD57" s="329"/>
      <c r="KE57" s="330"/>
      <c r="KF57" s="330"/>
      <c r="KG57" s="330"/>
      <c r="KH57" s="330"/>
      <c r="KI57" s="330"/>
      <c r="KJ57" s="330"/>
      <c r="KK57" s="330"/>
      <c r="KL57" s="330"/>
      <c r="KM57" s="330"/>
      <c r="KN57" s="330"/>
      <c r="KO57" s="330"/>
      <c r="KP57" s="330"/>
      <c r="KQ57" s="330"/>
      <c r="KR57" s="330"/>
      <c r="KS57" s="331"/>
      <c r="KT57" s="324"/>
      <c r="KU57" s="329"/>
      <c r="KV57" s="330"/>
      <c r="KW57" s="330"/>
      <c r="KX57" s="330"/>
      <c r="KY57" s="330"/>
      <c r="KZ57" s="330"/>
      <c r="LA57" s="330"/>
      <c r="LB57" s="330"/>
      <c r="LC57" s="330"/>
      <c r="LD57" s="330"/>
      <c r="LE57" s="330"/>
      <c r="LF57" s="330"/>
      <c r="LG57" s="330"/>
      <c r="LH57" s="330"/>
      <c r="LI57" s="330"/>
      <c r="LJ57" s="331"/>
      <c r="LK57" s="324"/>
      <c r="LL57" s="329"/>
      <c r="LM57" s="330"/>
      <c r="LN57" s="330"/>
      <c r="LO57" s="330"/>
      <c r="LP57" s="330"/>
      <c r="LQ57" s="330"/>
      <c r="LR57" s="330"/>
      <c r="LS57" s="330"/>
      <c r="LT57" s="330"/>
      <c r="LU57" s="330"/>
      <c r="LV57" s="330"/>
      <c r="LW57" s="330"/>
      <c r="LX57" s="330"/>
      <c r="LY57" s="330"/>
      <c r="LZ57" s="330"/>
      <c r="MA57" s="331"/>
      <c r="MB57" s="324"/>
      <c r="MC57" s="56"/>
      <c r="MD57" s="56"/>
      <c r="ME57" s="56"/>
      <c r="MF57" s="56"/>
      <c r="MG57" s="228"/>
    </row>
    <row r="58" spans="1:345" customFormat="1" ht="12.75" x14ac:dyDescent="0.2">
      <c r="A58" s="329"/>
      <c r="B58" s="330"/>
      <c r="C58" s="330"/>
      <c r="D58" s="330"/>
      <c r="E58" s="330"/>
      <c r="F58" s="330"/>
      <c r="G58" s="330"/>
      <c r="H58" s="330"/>
      <c r="I58" s="330"/>
      <c r="J58" s="330"/>
      <c r="K58" s="330"/>
      <c r="L58" s="330"/>
      <c r="M58" s="330"/>
      <c r="N58" s="330"/>
      <c r="O58" s="330"/>
      <c r="P58" s="331"/>
      <c r="Q58" s="324"/>
      <c r="R58" s="329"/>
      <c r="S58" s="330"/>
      <c r="T58" s="330"/>
      <c r="U58" s="330"/>
      <c r="V58" s="330"/>
      <c r="W58" s="330"/>
      <c r="X58" s="330"/>
      <c r="Y58" s="330"/>
      <c r="Z58" s="330"/>
      <c r="AA58" s="330"/>
      <c r="AB58" s="330"/>
      <c r="AC58" s="330"/>
      <c r="AD58" s="330"/>
      <c r="AE58" s="330"/>
      <c r="AF58" s="330"/>
      <c r="AG58" s="331"/>
      <c r="AH58" s="324"/>
      <c r="AI58" s="329"/>
      <c r="AJ58" s="330"/>
      <c r="AK58" s="330"/>
      <c r="AL58" s="330"/>
      <c r="AM58" s="330"/>
      <c r="AN58" s="330"/>
      <c r="AO58" s="330"/>
      <c r="AP58" s="330"/>
      <c r="AQ58" s="330"/>
      <c r="AR58" s="330"/>
      <c r="AS58" s="330"/>
      <c r="AT58" s="330"/>
      <c r="AU58" s="330"/>
      <c r="AV58" s="330"/>
      <c r="AW58" s="330"/>
      <c r="AX58" s="331"/>
      <c r="AY58" s="324"/>
      <c r="AZ58" s="329"/>
      <c r="BA58" s="330"/>
      <c r="BB58" s="330"/>
      <c r="BC58" s="330"/>
      <c r="BD58" s="330"/>
      <c r="BE58" s="330"/>
      <c r="BF58" s="330"/>
      <c r="BG58" s="330"/>
      <c r="BH58" s="330"/>
      <c r="BI58" s="330"/>
      <c r="BJ58" s="330"/>
      <c r="BK58" s="330"/>
      <c r="BL58" s="330"/>
      <c r="BM58" s="330"/>
      <c r="BN58" s="330"/>
      <c r="BO58" s="331"/>
      <c r="BP58" s="324"/>
      <c r="BQ58" s="329"/>
      <c r="BR58" s="330"/>
      <c r="BS58" s="330"/>
      <c r="BT58" s="330"/>
      <c r="BU58" s="330"/>
      <c r="BV58" s="330"/>
      <c r="BW58" s="330"/>
      <c r="BX58" s="330"/>
      <c r="BY58" s="330"/>
      <c r="BZ58" s="330"/>
      <c r="CA58" s="330"/>
      <c r="CB58" s="330"/>
      <c r="CC58" s="330"/>
      <c r="CD58" s="330"/>
      <c r="CE58" s="330"/>
      <c r="CF58" s="331"/>
      <c r="CG58" s="324"/>
      <c r="CH58" s="329"/>
      <c r="CI58" s="330"/>
      <c r="CJ58" s="330"/>
      <c r="CK58" s="330"/>
      <c r="CL58" s="330"/>
      <c r="CM58" s="330"/>
      <c r="CN58" s="330"/>
      <c r="CO58" s="330"/>
      <c r="CP58" s="330"/>
      <c r="CQ58" s="330"/>
      <c r="CR58" s="330"/>
      <c r="CS58" s="330"/>
      <c r="CT58" s="330"/>
      <c r="CU58" s="330"/>
      <c r="CV58" s="330"/>
      <c r="CW58" s="331"/>
      <c r="CX58" s="324"/>
      <c r="CY58" s="329"/>
      <c r="CZ58" s="330"/>
      <c r="DA58" s="330"/>
      <c r="DB58" s="330"/>
      <c r="DC58" s="330"/>
      <c r="DD58" s="330"/>
      <c r="DE58" s="330"/>
      <c r="DF58" s="330"/>
      <c r="DG58" s="330"/>
      <c r="DH58" s="330"/>
      <c r="DI58" s="330"/>
      <c r="DJ58" s="330"/>
      <c r="DK58" s="330"/>
      <c r="DL58" s="330"/>
      <c r="DM58" s="330"/>
      <c r="DN58" s="331"/>
      <c r="DO58" s="324"/>
      <c r="DP58" s="329"/>
      <c r="DQ58" s="330"/>
      <c r="DR58" s="330"/>
      <c r="DS58" s="330"/>
      <c r="DT58" s="330"/>
      <c r="DU58" s="330"/>
      <c r="DV58" s="330"/>
      <c r="DW58" s="330"/>
      <c r="DX58" s="330"/>
      <c r="DY58" s="330"/>
      <c r="DZ58" s="330"/>
      <c r="EA58" s="330"/>
      <c r="EB58" s="330"/>
      <c r="EC58" s="330"/>
      <c r="ED58" s="330"/>
      <c r="EE58" s="331"/>
      <c r="EF58" s="324"/>
      <c r="EG58" s="329"/>
      <c r="EH58" s="330"/>
      <c r="EI58" s="330"/>
      <c r="EJ58" s="330"/>
      <c r="EK58" s="330"/>
      <c r="EL58" s="330"/>
      <c r="EM58" s="330"/>
      <c r="EN58" s="330"/>
      <c r="EO58" s="330"/>
      <c r="EP58" s="330"/>
      <c r="EQ58" s="330"/>
      <c r="ER58" s="330"/>
      <c r="ES58" s="330"/>
      <c r="ET58" s="330"/>
      <c r="EU58" s="330"/>
      <c r="EV58" s="331"/>
      <c r="EW58" s="324"/>
      <c r="EX58" s="329"/>
      <c r="EY58" s="330"/>
      <c r="EZ58" s="330"/>
      <c r="FA58" s="330"/>
      <c r="FB58" s="330"/>
      <c r="FC58" s="330"/>
      <c r="FD58" s="330"/>
      <c r="FE58" s="330"/>
      <c r="FF58" s="330"/>
      <c r="FG58" s="330"/>
      <c r="FH58" s="330"/>
      <c r="FI58" s="330"/>
      <c r="FJ58" s="330"/>
      <c r="FK58" s="330"/>
      <c r="FL58" s="330"/>
      <c r="FM58" s="331"/>
      <c r="FN58" s="324"/>
      <c r="FO58" s="329"/>
      <c r="FP58" s="330"/>
      <c r="FQ58" s="330"/>
      <c r="FR58" s="330"/>
      <c r="FS58" s="330"/>
      <c r="FT58" s="330"/>
      <c r="FU58" s="330"/>
      <c r="FV58" s="330"/>
      <c r="FW58" s="330"/>
      <c r="FX58" s="330"/>
      <c r="FY58" s="330"/>
      <c r="FZ58" s="330"/>
      <c r="GA58" s="330"/>
      <c r="GB58" s="330"/>
      <c r="GC58" s="330"/>
      <c r="GD58" s="331"/>
      <c r="GE58" s="324"/>
      <c r="GF58" s="329"/>
      <c r="GG58" s="330"/>
      <c r="GH58" s="330"/>
      <c r="GI58" s="330"/>
      <c r="GJ58" s="330"/>
      <c r="GK58" s="330"/>
      <c r="GL58" s="330"/>
      <c r="GM58" s="330"/>
      <c r="GN58" s="330"/>
      <c r="GO58" s="330"/>
      <c r="GP58" s="330"/>
      <c r="GQ58" s="330"/>
      <c r="GR58" s="330"/>
      <c r="GS58" s="330"/>
      <c r="GT58" s="330"/>
      <c r="GU58" s="331"/>
      <c r="GV58" s="324"/>
      <c r="GW58" s="329"/>
      <c r="GX58" s="330"/>
      <c r="GY58" s="330"/>
      <c r="GZ58" s="330"/>
      <c r="HA58" s="330"/>
      <c r="HB58" s="330"/>
      <c r="HC58" s="330"/>
      <c r="HD58" s="330"/>
      <c r="HE58" s="330"/>
      <c r="HF58" s="330"/>
      <c r="HG58" s="330"/>
      <c r="HH58" s="330"/>
      <c r="HI58" s="330"/>
      <c r="HJ58" s="330"/>
      <c r="HK58" s="330"/>
      <c r="HL58" s="331"/>
      <c r="HM58" s="324"/>
      <c r="HN58" s="329"/>
      <c r="HO58" s="330"/>
      <c r="HP58" s="330"/>
      <c r="HQ58" s="330"/>
      <c r="HR58" s="330"/>
      <c r="HS58" s="330"/>
      <c r="HT58" s="330"/>
      <c r="HU58" s="330"/>
      <c r="HV58" s="330"/>
      <c r="HW58" s="330"/>
      <c r="HX58" s="330"/>
      <c r="HY58" s="330"/>
      <c r="HZ58" s="330"/>
      <c r="IA58" s="330"/>
      <c r="IB58" s="330"/>
      <c r="IC58" s="331"/>
      <c r="ID58" s="324"/>
      <c r="IE58" s="329"/>
      <c r="IF58" s="330"/>
      <c r="IG58" s="330"/>
      <c r="IH58" s="330"/>
      <c r="II58" s="330"/>
      <c r="IJ58" s="330"/>
      <c r="IK58" s="330"/>
      <c r="IL58" s="330"/>
      <c r="IM58" s="330"/>
      <c r="IN58" s="330"/>
      <c r="IO58" s="330"/>
      <c r="IP58" s="330"/>
      <c r="IQ58" s="330"/>
      <c r="IR58" s="330"/>
      <c r="IS58" s="330"/>
      <c r="IT58" s="331"/>
      <c r="IU58" s="324"/>
      <c r="IV58" s="329"/>
      <c r="IW58" s="330"/>
      <c r="IX58" s="330"/>
      <c r="IY58" s="330"/>
      <c r="IZ58" s="330"/>
      <c r="JA58" s="330"/>
      <c r="JB58" s="330"/>
      <c r="JC58" s="330"/>
      <c r="JD58" s="330"/>
      <c r="JE58" s="330"/>
      <c r="JF58" s="330"/>
      <c r="JG58" s="330"/>
      <c r="JH58" s="330"/>
      <c r="JI58" s="330"/>
      <c r="JJ58" s="330"/>
      <c r="JK58" s="331"/>
      <c r="JL58" s="324"/>
      <c r="JM58" s="329"/>
      <c r="JN58" s="330"/>
      <c r="JO58" s="330"/>
      <c r="JP58" s="330"/>
      <c r="JQ58" s="330"/>
      <c r="JR58" s="330"/>
      <c r="JS58" s="330"/>
      <c r="JT58" s="330"/>
      <c r="JU58" s="330"/>
      <c r="JV58" s="330"/>
      <c r="JW58" s="330"/>
      <c r="JX58" s="330"/>
      <c r="JY58" s="330"/>
      <c r="JZ58" s="330"/>
      <c r="KA58" s="330"/>
      <c r="KB58" s="331"/>
      <c r="KC58" s="324"/>
      <c r="KD58" s="329"/>
      <c r="KE58" s="330"/>
      <c r="KF58" s="330"/>
      <c r="KG58" s="330"/>
      <c r="KH58" s="330"/>
      <c r="KI58" s="330"/>
      <c r="KJ58" s="330"/>
      <c r="KK58" s="330"/>
      <c r="KL58" s="330"/>
      <c r="KM58" s="330"/>
      <c r="KN58" s="330"/>
      <c r="KO58" s="330"/>
      <c r="KP58" s="330"/>
      <c r="KQ58" s="330"/>
      <c r="KR58" s="330"/>
      <c r="KS58" s="331"/>
      <c r="KT58" s="324"/>
      <c r="KU58" s="329"/>
      <c r="KV58" s="330"/>
      <c r="KW58" s="330"/>
      <c r="KX58" s="330"/>
      <c r="KY58" s="330"/>
      <c r="KZ58" s="330"/>
      <c r="LA58" s="330"/>
      <c r="LB58" s="330"/>
      <c r="LC58" s="330"/>
      <c r="LD58" s="330"/>
      <c r="LE58" s="330"/>
      <c r="LF58" s="330"/>
      <c r="LG58" s="330"/>
      <c r="LH58" s="330"/>
      <c r="LI58" s="330"/>
      <c r="LJ58" s="331"/>
      <c r="LK58" s="324"/>
      <c r="LL58" s="329"/>
      <c r="LM58" s="330"/>
      <c r="LN58" s="330"/>
      <c r="LO58" s="330"/>
      <c r="LP58" s="330"/>
      <c r="LQ58" s="330"/>
      <c r="LR58" s="330"/>
      <c r="LS58" s="330"/>
      <c r="LT58" s="330"/>
      <c r="LU58" s="330"/>
      <c r="LV58" s="330"/>
      <c r="LW58" s="330"/>
      <c r="LX58" s="330"/>
      <c r="LY58" s="330"/>
      <c r="LZ58" s="330"/>
      <c r="MA58" s="331"/>
      <c r="MB58" s="324"/>
      <c r="MC58" s="56"/>
      <c r="MD58" s="56"/>
      <c r="ME58" s="56"/>
      <c r="MF58" s="56"/>
      <c r="MG58" s="228"/>
    </row>
    <row r="59" spans="1:345" customFormat="1" ht="12.75" x14ac:dyDescent="0.2">
      <c r="A59" s="329"/>
      <c r="B59" s="330"/>
      <c r="C59" s="330"/>
      <c r="D59" s="330"/>
      <c r="E59" s="330"/>
      <c r="F59" s="330"/>
      <c r="G59" s="330"/>
      <c r="H59" s="330"/>
      <c r="I59" s="330"/>
      <c r="J59" s="330"/>
      <c r="K59" s="330"/>
      <c r="L59" s="330"/>
      <c r="M59" s="330"/>
      <c r="N59" s="330"/>
      <c r="O59" s="330"/>
      <c r="P59" s="331"/>
      <c r="Q59" s="324"/>
      <c r="R59" s="329"/>
      <c r="S59" s="330"/>
      <c r="T59" s="330"/>
      <c r="U59" s="330"/>
      <c r="V59" s="330"/>
      <c r="W59" s="330"/>
      <c r="X59" s="330"/>
      <c r="Y59" s="330"/>
      <c r="Z59" s="330"/>
      <c r="AA59" s="330"/>
      <c r="AB59" s="330"/>
      <c r="AC59" s="330"/>
      <c r="AD59" s="330"/>
      <c r="AE59" s="330"/>
      <c r="AF59" s="330"/>
      <c r="AG59" s="331"/>
      <c r="AH59" s="324"/>
      <c r="AI59" s="329"/>
      <c r="AJ59" s="330"/>
      <c r="AK59" s="330"/>
      <c r="AL59" s="330"/>
      <c r="AM59" s="330"/>
      <c r="AN59" s="330"/>
      <c r="AO59" s="330"/>
      <c r="AP59" s="330"/>
      <c r="AQ59" s="330"/>
      <c r="AR59" s="330"/>
      <c r="AS59" s="330"/>
      <c r="AT59" s="330"/>
      <c r="AU59" s="330"/>
      <c r="AV59" s="330"/>
      <c r="AW59" s="330"/>
      <c r="AX59" s="331"/>
      <c r="AY59" s="324"/>
      <c r="AZ59" s="329"/>
      <c r="BA59" s="330"/>
      <c r="BB59" s="330"/>
      <c r="BC59" s="330"/>
      <c r="BD59" s="330"/>
      <c r="BE59" s="330"/>
      <c r="BF59" s="330"/>
      <c r="BG59" s="330"/>
      <c r="BH59" s="330"/>
      <c r="BI59" s="330"/>
      <c r="BJ59" s="330"/>
      <c r="BK59" s="330"/>
      <c r="BL59" s="330"/>
      <c r="BM59" s="330"/>
      <c r="BN59" s="330"/>
      <c r="BO59" s="331"/>
      <c r="BP59" s="324"/>
      <c r="BQ59" s="329"/>
      <c r="BR59" s="330"/>
      <c r="BS59" s="330"/>
      <c r="BT59" s="330"/>
      <c r="BU59" s="330"/>
      <c r="BV59" s="330"/>
      <c r="BW59" s="330"/>
      <c r="BX59" s="330"/>
      <c r="BY59" s="330"/>
      <c r="BZ59" s="330"/>
      <c r="CA59" s="330"/>
      <c r="CB59" s="330"/>
      <c r="CC59" s="330"/>
      <c r="CD59" s="330"/>
      <c r="CE59" s="330"/>
      <c r="CF59" s="331"/>
      <c r="CG59" s="324"/>
      <c r="CH59" s="329"/>
      <c r="CI59" s="330"/>
      <c r="CJ59" s="330"/>
      <c r="CK59" s="330"/>
      <c r="CL59" s="330"/>
      <c r="CM59" s="330"/>
      <c r="CN59" s="330"/>
      <c r="CO59" s="330"/>
      <c r="CP59" s="330"/>
      <c r="CQ59" s="330"/>
      <c r="CR59" s="330"/>
      <c r="CS59" s="330"/>
      <c r="CT59" s="330"/>
      <c r="CU59" s="330"/>
      <c r="CV59" s="330"/>
      <c r="CW59" s="331"/>
      <c r="CX59" s="324"/>
      <c r="CY59" s="329"/>
      <c r="CZ59" s="330"/>
      <c r="DA59" s="330"/>
      <c r="DB59" s="330"/>
      <c r="DC59" s="330"/>
      <c r="DD59" s="330"/>
      <c r="DE59" s="330"/>
      <c r="DF59" s="330"/>
      <c r="DG59" s="330"/>
      <c r="DH59" s="330"/>
      <c r="DI59" s="330"/>
      <c r="DJ59" s="330"/>
      <c r="DK59" s="330"/>
      <c r="DL59" s="330"/>
      <c r="DM59" s="330"/>
      <c r="DN59" s="331"/>
      <c r="DO59" s="324"/>
      <c r="DP59" s="329"/>
      <c r="DQ59" s="330"/>
      <c r="DR59" s="330"/>
      <c r="DS59" s="330"/>
      <c r="DT59" s="330"/>
      <c r="DU59" s="330"/>
      <c r="DV59" s="330"/>
      <c r="DW59" s="330"/>
      <c r="DX59" s="330"/>
      <c r="DY59" s="330"/>
      <c r="DZ59" s="330"/>
      <c r="EA59" s="330"/>
      <c r="EB59" s="330"/>
      <c r="EC59" s="330"/>
      <c r="ED59" s="330"/>
      <c r="EE59" s="331"/>
      <c r="EF59" s="324"/>
      <c r="EG59" s="329"/>
      <c r="EH59" s="330"/>
      <c r="EI59" s="330"/>
      <c r="EJ59" s="330"/>
      <c r="EK59" s="330"/>
      <c r="EL59" s="330"/>
      <c r="EM59" s="330"/>
      <c r="EN59" s="330"/>
      <c r="EO59" s="330"/>
      <c r="EP59" s="330"/>
      <c r="EQ59" s="330"/>
      <c r="ER59" s="330"/>
      <c r="ES59" s="330"/>
      <c r="ET59" s="330"/>
      <c r="EU59" s="330"/>
      <c r="EV59" s="331"/>
      <c r="EW59" s="324"/>
      <c r="EX59" s="329"/>
      <c r="EY59" s="330"/>
      <c r="EZ59" s="330"/>
      <c r="FA59" s="330"/>
      <c r="FB59" s="330"/>
      <c r="FC59" s="330"/>
      <c r="FD59" s="330"/>
      <c r="FE59" s="330"/>
      <c r="FF59" s="330"/>
      <c r="FG59" s="330"/>
      <c r="FH59" s="330"/>
      <c r="FI59" s="330"/>
      <c r="FJ59" s="330"/>
      <c r="FK59" s="330"/>
      <c r="FL59" s="330"/>
      <c r="FM59" s="331"/>
      <c r="FN59" s="324"/>
      <c r="FO59" s="329"/>
      <c r="FP59" s="330"/>
      <c r="FQ59" s="330"/>
      <c r="FR59" s="330"/>
      <c r="FS59" s="330"/>
      <c r="FT59" s="330"/>
      <c r="FU59" s="330"/>
      <c r="FV59" s="330"/>
      <c r="FW59" s="330"/>
      <c r="FX59" s="330"/>
      <c r="FY59" s="330"/>
      <c r="FZ59" s="330"/>
      <c r="GA59" s="330"/>
      <c r="GB59" s="330"/>
      <c r="GC59" s="330"/>
      <c r="GD59" s="331"/>
      <c r="GE59" s="324"/>
      <c r="GF59" s="329"/>
      <c r="GG59" s="330"/>
      <c r="GH59" s="330"/>
      <c r="GI59" s="330"/>
      <c r="GJ59" s="330"/>
      <c r="GK59" s="330"/>
      <c r="GL59" s="330"/>
      <c r="GM59" s="330"/>
      <c r="GN59" s="330"/>
      <c r="GO59" s="330"/>
      <c r="GP59" s="330"/>
      <c r="GQ59" s="330"/>
      <c r="GR59" s="330"/>
      <c r="GS59" s="330"/>
      <c r="GT59" s="330"/>
      <c r="GU59" s="331"/>
      <c r="GV59" s="324"/>
      <c r="GW59" s="329"/>
      <c r="GX59" s="330"/>
      <c r="GY59" s="330"/>
      <c r="GZ59" s="330"/>
      <c r="HA59" s="330"/>
      <c r="HB59" s="330"/>
      <c r="HC59" s="330"/>
      <c r="HD59" s="330"/>
      <c r="HE59" s="330"/>
      <c r="HF59" s="330"/>
      <c r="HG59" s="330"/>
      <c r="HH59" s="330"/>
      <c r="HI59" s="330"/>
      <c r="HJ59" s="330"/>
      <c r="HK59" s="330"/>
      <c r="HL59" s="331"/>
      <c r="HM59" s="324"/>
      <c r="HN59" s="329"/>
      <c r="HO59" s="330"/>
      <c r="HP59" s="330"/>
      <c r="HQ59" s="330"/>
      <c r="HR59" s="330"/>
      <c r="HS59" s="330"/>
      <c r="HT59" s="330"/>
      <c r="HU59" s="330"/>
      <c r="HV59" s="330"/>
      <c r="HW59" s="330"/>
      <c r="HX59" s="330"/>
      <c r="HY59" s="330"/>
      <c r="HZ59" s="330"/>
      <c r="IA59" s="330"/>
      <c r="IB59" s="330"/>
      <c r="IC59" s="331"/>
      <c r="ID59" s="324"/>
      <c r="IE59" s="329"/>
      <c r="IF59" s="330"/>
      <c r="IG59" s="330"/>
      <c r="IH59" s="330"/>
      <c r="II59" s="330"/>
      <c r="IJ59" s="330"/>
      <c r="IK59" s="330"/>
      <c r="IL59" s="330"/>
      <c r="IM59" s="330"/>
      <c r="IN59" s="330"/>
      <c r="IO59" s="330"/>
      <c r="IP59" s="330"/>
      <c r="IQ59" s="330"/>
      <c r="IR59" s="330"/>
      <c r="IS59" s="330"/>
      <c r="IT59" s="331"/>
      <c r="IU59" s="324"/>
      <c r="IV59" s="329"/>
      <c r="IW59" s="330"/>
      <c r="IX59" s="330"/>
      <c r="IY59" s="330"/>
      <c r="IZ59" s="330"/>
      <c r="JA59" s="330"/>
      <c r="JB59" s="330"/>
      <c r="JC59" s="330"/>
      <c r="JD59" s="330"/>
      <c r="JE59" s="330"/>
      <c r="JF59" s="330"/>
      <c r="JG59" s="330"/>
      <c r="JH59" s="330"/>
      <c r="JI59" s="330"/>
      <c r="JJ59" s="330"/>
      <c r="JK59" s="331"/>
      <c r="JL59" s="324"/>
      <c r="JM59" s="329"/>
      <c r="JN59" s="330"/>
      <c r="JO59" s="330"/>
      <c r="JP59" s="330"/>
      <c r="JQ59" s="330"/>
      <c r="JR59" s="330"/>
      <c r="JS59" s="330"/>
      <c r="JT59" s="330"/>
      <c r="JU59" s="330"/>
      <c r="JV59" s="330"/>
      <c r="JW59" s="330"/>
      <c r="JX59" s="330"/>
      <c r="JY59" s="330"/>
      <c r="JZ59" s="330"/>
      <c r="KA59" s="330"/>
      <c r="KB59" s="331"/>
      <c r="KC59" s="324"/>
      <c r="KD59" s="329"/>
      <c r="KE59" s="330"/>
      <c r="KF59" s="330"/>
      <c r="KG59" s="330"/>
      <c r="KH59" s="330"/>
      <c r="KI59" s="330"/>
      <c r="KJ59" s="330"/>
      <c r="KK59" s="330"/>
      <c r="KL59" s="330"/>
      <c r="KM59" s="330"/>
      <c r="KN59" s="330"/>
      <c r="KO59" s="330"/>
      <c r="KP59" s="330"/>
      <c r="KQ59" s="330"/>
      <c r="KR59" s="330"/>
      <c r="KS59" s="331"/>
      <c r="KT59" s="324"/>
      <c r="KU59" s="329"/>
      <c r="KV59" s="330"/>
      <c r="KW59" s="330"/>
      <c r="KX59" s="330"/>
      <c r="KY59" s="330"/>
      <c r="KZ59" s="330"/>
      <c r="LA59" s="330"/>
      <c r="LB59" s="330"/>
      <c r="LC59" s="330"/>
      <c r="LD59" s="330"/>
      <c r="LE59" s="330"/>
      <c r="LF59" s="330"/>
      <c r="LG59" s="330"/>
      <c r="LH59" s="330"/>
      <c r="LI59" s="330"/>
      <c r="LJ59" s="331"/>
      <c r="LK59" s="324"/>
      <c r="LL59" s="329"/>
      <c r="LM59" s="330"/>
      <c r="LN59" s="330"/>
      <c r="LO59" s="330"/>
      <c r="LP59" s="330"/>
      <c r="LQ59" s="330"/>
      <c r="LR59" s="330"/>
      <c r="LS59" s="330"/>
      <c r="LT59" s="330"/>
      <c r="LU59" s="330"/>
      <c r="LV59" s="330"/>
      <c r="LW59" s="330"/>
      <c r="LX59" s="330"/>
      <c r="LY59" s="330"/>
      <c r="LZ59" s="330"/>
      <c r="MA59" s="331"/>
      <c r="MB59" s="324"/>
      <c r="MC59" s="56"/>
      <c r="MD59" s="56"/>
      <c r="ME59" s="56"/>
      <c r="MF59" s="56"/>
      <c r="MG59" s="228"/>
    </row>
    <row r="60" spans="1:345" customFormat="1" ht="12.75" x14ac:dyDescent="0.2">
      <c r="A60" s="329"/>
      <c r="B60" s="330"/>
      <c r="C60" s="330"/>
      <c r="D60" s="330"/>
      <c r="E60" s="330"/>
      <c r="F60" s="330"/>
      <c r="G60" s="330"/>
      <c r="H60" s="330"/>
      <c r="I60" s="330"/>
      <c r="J60" s="330"/>
      <c r="K60" s="330"/>
      <c r="L60" s="330"/>
      <c r="M60" s="330"/>
      <c r="N60" s="330"/>
      <c r="O60" s="330"/>
      <c r="P60" s="331"/>
      <c r="Q60" s="324"/>
      <c r="R60" s="329"/>
      <c r="S60" s="330"/>
      <c r="T60" s="330"/>
      <c r="U60" s="330"/>
      <c r="V60" s="330"/>
      <c r="W60" s="330"/>
      <c r="X60" s="330"/>
      <c r="Y60" s="330"/>
      <c r="Z60" s="330"/>
      <c r="AA60" s="330"/>
      <c r="AB60" s="330"/>
      <c r="AC60" s="330"/>
      <c r="AD60" s="330"/>
      <c r="AE60" s="330"/>
      <c r="AF60" s="330"/>
      <c r="AG60" s="331"/>
      <c r="AH60" s="324"/>
      <c r="AI60" s="329"/>
      <c r="AJ60" s="330"/>
      <c r="AK60" s="330"/>
      <c r="AL60" s="330"/>
      <c r="AM60" s="330"/>
      <c r="AN60" s="330"/>
      <c r="AO60" s="330"/>
      <c r="AP60" s="330"/>
      <c r="AQ60" s="330"/>
      <c r="AR60" s="330"/>
      <c r="AS60" s="330"/>
      <c r="AT60" s="330"/>
      <c r="AU60" s="330"/>
      <c r="AV60" s="330"/>
      <c r="AW60" s="330"/>
      <c r="AX60" s="331"/>
      <c r="AY60" s="324"/>
      <c r="AZ60" s="329"/>
      <c r="BA60" s="330"/>
      <c r="BB60" s="330"/>
      <c r="BC60" s="330"/>
      <c r="BD60" s="330"/>
      <c r="BE60" s="330"/>
      <c r="BF60" s="330"/>
      <c r="BG60" s="330"/>
      <c r="BH60" s="330"/>
      <c r="BI60" s="330"/>
      <c r="BJ60" s="330"/>
      <c r="BK60" s="330"/>
      <c r="BL60" s="330"/>
      <c r="BM60" s="330"/>
      <c r="BN60" s="330"/>
      <c r="BO60" s="331"/>
      <c r="BP60" s="324"/>
      <c r="BQ60" s="329"/>
      <c r="BR60" s="330"/>
      <c r="BS60" s="330"/>
      <c r="BT60" s="330"/>
      <c r="BU60" s="330"/>
      <c r="BV60" s="330"/>
      <c r="BW60" s="330"/>
      <c r="BX60" s="330"/>
      <c r="BY60" s="330"/>
      <c r="BZ60" s="330"/>
      <c r="CA60" s="330"/>
      <c r="CB60" s="330"/>
      <c r="CC60" s="330"/>
      <c r="CD60" s="330"/>
      <c r="CE60" s="330"/>
      <c r="CF60" s="331"/>
      <c r="CG60" s="324"/>
      <c r="CH60" s="329"/>
      <c r="CI60" s="330"/>
      <c r="CJ60" s="330"/>
      <c r="CK60" s="330"/>
      <c r="CL60" s="330"/>
      <c r="CM60" s="330"/>
      <c r="CN60" s="330"/>
      <c r="CO60" s="330"/>
      <c r="CP60" s="330"/>
      <c r="CQ60" s="330"/>
      <c r="CR60" s="330"/>
      <c r="CS60" s="330"/>
      <c r="CT60" s="330"/>
      <c r="CU60" s="330"/>
      <c r="CV60" s="330"/>
      <c r="CW60" s="331"/>
      <c r="CX60" s="324"/>
      <c r="CY60" s="329"/>
      <c r="CZ60" s="330"/>
      <c r="DA60" s="330"/>
      <c r="DB60" s="330"/>
      <c r="DC60" s="330"/>
      <c r="DD60" s="330"/>
      <c r="DE60" s="330"/>
      <c r="DF60" s="330"/>
      <c r="DG60" s="330"/>
      <c r="DH60" s="330"/>
      <c r="DI60" s="330"/>
      <c r="DJ60" s="330"/>
      <c r="DK60" s="330"/>
      <c r="DL60" s="330"/>
      <c r="DM60" s="330"/>
      <c r="DN60" s="331"/>
      <c r="DO60" s="324"/>
      <c r="DP60" s="329"/>
      <c r="DQ60" s="330"/>
      <c r="DR60" s="330"/>
      <c r="DS60" s="330"/>
      <c r="DT60" s="330"/>
      <c r="DU60" s="330"/>
      <c r="DV60" s="330"/>
      <c r="DW60" s="330"/>
      <c r="DX60" s="330"/>
      <c r="DY60" s="330"/>
      <c r="DZ60" s="330"/>
      <c r="EA60" s="330"/>
      <c r="EB60" s="330"/>
      <c r="EC60" s="330"/>
      <c r="ED60" s="330"/>
      <c r="EE60" s="331"/>
      <c r="EF60" s="324"/>
      <c r="EG60" s="329"/>
      <c r="EH60" s="330"/>
      <c r="EI60" s="330"/>
      <c r="EJ60" s="330"/>
      <c r="EK60" s="330"/>
      <c r="EL60" s="330"/>
      <c r="EM60" s="330"/>
      <c r="EN60" s="330"/>
      <c r="EO60" s="330"/>
      <c r="EP60" s="330"/>
      <c r="EQ60" s="330"/>
      <c r="ER60" s="330"/>
      <c r="ES60" s="330"/>
      <c r="ET60" s="330"/>
      <c r="EU60" s="330"/>
      <c r="EV60" s="331"/>
      <c r="EW60" s="324"/>
      <c r="EX60" s="329"/>
      <c r="EY60" s="330"/>
      <c r="EZ60" s="330"/>
      <c r="FA60" s="330"/>
      <c r="FB60" s="330"/>
      <c r="FC60" s="330"/>
      <c r="FD60" s="330"/>
      <c r="FE60" s="330"/>
      <c r="FF60" s="330"/>
      <c r="FG60" s="330"/>
      <c r="FH60" s="330"/>
      <c r="FI60" s="330"/>
      <c r="FJ60" s="330"/>
      <c r="FK60" s="330"/>
      <c r="FL60" s="330"/>
      <c r="FM60" s="331"/>
      <c r="FN60" s="324"/>
      <c r="FO60" s="329"/>
      <c r="FP60" s="330"/>
      <c r="FQ60" s="330"/>
      <c r="FR60" s="330"/>
      <c r="FS60" s="330"/>
      <c r="FT60" s="330"/>
      <c r="FU60" s="330"/>
      <c r="FV60" s="330"/>
      <c r="FW60" s="330"/>
      <c r="FX60" s="330"/>
      <c r="FY60" s="330"/>
      <c r="FZ60" s="330"/>
      <c r="GA60" s="330"/>
      <c r="GB60" s="330"/>
      <c r="GC60" s="330"/>
      <c r="GD60" s="331"/>
      <c r="GE60" s="324"/>
      <c r="GF60" s="329"/>
      <c r="GG60" s="330"/>
      <c r="GH60" s="330"/>
      <c r="GI60" s="330"/>
      <c r="GJ60" s="330"/>
      <c r="GK60" s="330"/>
      <c r="GL60" s="330"/>
      <c r="GM60" s="330"/>
      <c r="GN60" s="330"/>
      <c r="GO60" s="330"/>
      <c r="GP60" s="330"/>
      <c r="GQ60" s="330"/>
      <c r="GR60" s="330"/>
      <c r="GS60" s="330"/>
      <c r="GT60" s="330"/>
      <c r="GU60" s="331"/>
      <c r="GV60" s="324"/>
      <c r="GW60" s="329"/>
      <c r="GX60" s="330"/>
      <c r="GY60" s="330"/>
      <c r="GZ60" s="330"/>
      <c r="HA60" s="330"/>
      <c r="HB60" s="330"/>
      <c r="HC60" s="330"/>
      <c r="HD60" s="330"/>
      <c r="HE60" s="330"/>
      <c r="HF60" s="330"/>
      <c r="HG60" s="330"/>
      <c r="HH60" s="330"/>
      <c r="HI60" s="330"/>
      <c r="HJ60" s="330"/>
      <c r="HK60" s="330"/>
      <c r="HL60" s="331"/>
      <c r="HM60" s="324"/>
      <c r="HN60" s="329"/>
      <c r="HO60" s="330"/>
      <c r="HP60" s="330"/>
      <c r="HQ60" s="330"/>
      <c r="HR60" s="330"/>
      <c r="HS60" s="330"/>
      <c r="HT60" s="330"/>
      <c r="HU60" s="330"/>
      <c r="HV60" s="330"/>
      <c r="HW60" s="330"/>
      <c r="HX60" s="330"/>
      <c r="HY60" s="330"/>
      <c r="HZ60" s="330"/>
      <c r="IA60" s="330"/>
      <c r="IB60" s="330"/>
      <c r="IC60" s="331"/>
      <c r="ID60" s="324"/>
      <c r="IE60" s="329"/>
      <c r="IF60" s="330"/>
      <c r="IG60" s="330"/>
      <c r="IH60" s="330"/>
      <c r="II60" s="330"/>
      <c r="IJ60" s="330"/>
      <c r="IK60" s="330"/>
      <c r="IL60" s="330"/>
      <c r="IM60" s="330"/>
      <c r="IN60" s="330"/>
      <c r="IO60" s="330"/>
      <c r="IP60" s="330"/>
      <c r="IQ60" s="330"/>
      <c r="IR60" s="330"/>
      <c r="IS60" s="330"/>
      <c r="IT60" s="331"/>
      <c r="IU60" s="324"/>
      <c r="IV60" s="329"/>
      <c r="IW60" s="330"/>
      <c r="IX60" s="330"/>
      <c r="IY60" s="330"/>
      <c r="IZ60" s="330"/>
      <c r="JA60" s="330"/>
      <c r="JB60" s="330"/>
      <c r="JC60" s="330"/>
      <c r="JD60" s="330"/>
      <c r="JE60" s="330"/>
      <c r="JF60" s="330"/>
      <c r="JG60" s="330"/>
      <c r="JH60" s="330"/>
      <c r="JI60" s="330"/>
      <c r="JJ60" s="330"/>
      <c r="JK60" s="331"/>
      <c r="JL60" s="324"/>
      <c r="JM60" s="329"/>
      <c r="JN60" s="330"/>
      <c r="JO60" s="330"/>
      <c r="JP60" s="330"/>
      <c r="JQ60" s="330"/>
      <c r="JR60" s="330"/>
      <c r="JS60" s="330"/>
      <c r="JT60" s="330"/>
      <c r="JU60" s="330"/>
      <c r="JV60" s="330"/>
      <c r="JW60" s="330"/>
      <c r="JX60" s="330"/>
      <c r="JY60" s="330"/>
      <c r="JZ60" s="330"/>
      <c r="KA60" s="330"/>
      <c r="KB60" s="331"/>
      <c r="KC60" s="324"/>
      <c r="KD60" s="329"/>
      <c r="KE60" s="330"/>
      <c r="KF60" s="330"/>
      <c r="KG60" s="330"/>
      <c r="KH60" s="330"/>
      <c r="KI60" s="330"/>
      <c r="KJ60" s="330"/>
      <c r="KK60" s="330"/>
      <c r="KL60" s="330"/>
      <c r="KM60" s="330"/>
      <c r="KN60" s="330"/>
      <c r="KO60" s="330"/>
      <c r="KP60" s="330"/>
      <c r="KQ60" s="330"/>
      <c r="KR60" s="330"/>
      <c r="KS60" s="331"/>
      <c r="KT60" s="324"/>
      <c r="KU60" s="329"/>
      <c r="KV60" s="330"/>
      <c r="KW60" s="330"/>
      <c r="KX60" s="330"/>
      <c r="KY60" s="330"/>
      <c r="KZ60" s="330"/>
      <c r="LA60" s="330"/>
      <c r="LB60" s="330"/>
      <c r="LC60" s="330"/>
      <c r="LD60" s="330"/>
      <c r="LE60" s="330"/>
      <c r="LF60" s="330"/>
      <c r="LG60" s="330"/>
      <c r="LH60" s="330"/>
      <c r="LI60" s="330"/>
      <c r="LJ60" s="331"/>
      <c r="LK60" s="324"/>
      <c r="LL60" s="329"/>
      <c r="LM60" s="330"/>
      <c r="LN60" s="330"/>
      <c r="LO60" s="330"/>
      <c r="LP60" s="330"/>
      <c r="LQ60" s="330"/>
      <c r="LR60" s="330"/>
      <c r="LS60" s="330"/>
      <c r="LT60" s="330"/>
      <c r="LU60" s="330"/>
      <c r="LV60" s="330"/>
      <c r="LW60" s="330"/>
      <c r="LX60" s="330"/>
      <c r="LY60" s="330"/>
      <c r="LZ60" s="330"/>
      <c r="MA60" s="331"/>
      <c r="MB60" s="324"/>
      <c r="MC60" s="56"/>
      <c r="MD60" s="56"/>
      <c r="ME60" s="56"/>
      <c r="MF60" s="56"/>
      <c r="MG60" s="228"/>
    </row>
    <row r="61" spans="1:345" customFormat="1" ht="12.75" x14ac:dyDescent="0.2">
      <c r="A61" s="329"/>
      <c r="B61" s="330"/>
      <c r="C61" s="330"/>
      <c r="D61" s="330"/>
      <c r="E61" s="330"/>
      <c r="F61" s="330"/>
      <c r="G61" s="330"/>
      <c r="H61" s="330"/>
      <c r="I61" s="330"/>
      <c r="J61" s="330"/>
      <c r="K61" s="330"/>
      <c r="L61" s="330"/>
      <c r="M61" s="330"/>
      <c r="N61" s="330"/>
      <c r="O61" s="330"/>
      <c r="P61" s="331"/>
      <c r="Q61" s="324"/>
      <c r="R61" s="329"/>
      <c r="S61" s="330"/>
      <c r="T61" s="330"/>
      <c r="U61" s="330"/>
      <c r="V61" s="330"/>
      <c r="W61" s="330"/>
      <c r="X61" s="330"/>
      <c r="Y61" s="330"/>
      <c r="Z61" s="330"/>
      <c r="AA61" s="330"/>
      <c r="AB61" s="330"/>
      <c r="AC61" s="330"/>
      <c r="AD61" s="330"/>
      <c r="AE61" s="330"/>
      <c r="AF61" s="330"/>
      <c r="AG61" s="331"/>
      <c r="AH61" s="324"/>
      <c r="AI61" s="329"/>
      <c r="AJ61" s="330"/>
      <c r="AK61" s="330"/>
      <c r="AL61" s="330"/>
      <c r="AM61" s="330"/>
      <c r="AN61" s="330"/>
      <c r="AO61" s="330"/>
      <c r="AP61" s="330"/>
      <c r="AQ61" s="330"/>
      <c r="AR61" s="330"/>
      <c r="AS61" s="330"/>
      <c r="AT61" s="330"/>
      <c r="AU61" s="330"/>
      <c r="AV61" s="330"/>
      <c r="AW61" s="330"/>
      <c r="AX61" s="331"/>
      <c r="AY61" s="324"/>
      <c r="AZ61" s="329"/>
      <c r="BA61" s="330"/>
      <c r="BB61" s="330"/>
      <c r="BC61" s="330"/>
      <c r="BD61" s="330"/>
      <c r="BE61" s="330"/>
      <c r="BF61" s="330"/>
      <c r="BG61" s="330"/>
      <c r="BH61" s="330"/>
      <c r="BI61" s="330"/>
      <c r="BJ61" s="330"/>
      <c r="BK61" s="330"/>
      <c r="BL61" s="330"/>
      <c r="BM61" s="330"/>
      <c r="BN61" s="330"/>
      <c r="BO61" s="331"/>
      <c r="BP61" s="324"/>
      <c r="BQ61" s="329"/>
      <c r="BR61" s="330"/>
      <c r="BS61" s="330"/>
      <c r="BT61" s="330"/>
      <c r="BU61" s="330"/>
      <c r="BV61" s="330"/>
      <c r="BW61" s="330"/>
      <c r="BX61" s="330"/>
      <c r="BY61" s="330"/>
      <c r="BZ61" s="330"/>
      <c r="CA61" s="330"/>
      <c r="CB61" s="330"/>
      <c r="CC61" s="330"/>
      <c r="CD61" s="330"/>
      <c r="CE61" s="330"/>
      <c r="CF61" s="331"/>
      <c r="CG61" s="324"/>
      <c r="CH61" s="329"/>
      <c r="CI61" s="330"/>
      <c r="CJ61" s="330"/>
      <c r="CK61" s="330"/>
      <c r="CL61" s="330"/>
      <c r="CM61" s="330"/>
      <c r="CN61" s="330"/>
      <c r="CO61" s="330"/>
      <c r="CP61" s="330"/>
      <c r="CQ61" s="330"/>
      <c r="CR61" s="330"/>
      <c r="CS61" s="330"/>
      <c r="CT61" s="330"/>
      <c r="CU61" s="330"/>
      <c r="CV61" s="330"/>
      <c r="CW61" s="331"/>
      <c r="CX61" s="324"/>
      <c r="CY61" s="329"/>
      <c r="CZ61" s="330"/>
      <c r="DA61" s="330"/>
      <c r="DB61" s="330"/>
      <c r="DC61" s="330"/>
      <c r="DD61" s="330"/>
      <c r="DE61" s="330"/>
      <c r="DF61" s="330"/>
      <c r="DG61" s="330"/>
      <c r="DH61" s="330"/>
      <c r="DI61" s="330"/>
      <c r="DJ61" s="330"/>
      <c r="DK61" s="330"/>
      <c r="DL61" s="330"/>
      <c r="DM61" s="330"/>
      <c r="DN61" s="331"/>
      <c r="DO61" s="324"/>
      <c r="DP61" s="329"/>
      <c r="DQ61" s="330"/>
      <c r="DR61" s="330"/>
      <c r="DS61" s="330"/>
      <c r="DT61" s="330"/>
      <c r="DU61" s="330"/>
      <c r="DV61" s="330"/>
      <c r="DW61" s="330"/>
      <c r="DX61" s="330"/>
      <c r="DY61" s="330"/>
      <c r="DZ61" s="330"/>
      <c r="EA61" s="330"/>
      <c r="EB61" s="330"/>
      <c r="EC61" s="330"/>
      <c r="ED61" s="330"/>
      <c r="EE61" s="331"/>
      <c r="EF61" s="324"/>
      <c r="EG61" s="329"/>
      <c r="EH61" s="330"/>
      <c r="EI61" s="330"/>
      <c r="EJ61" s="330"/>
      <c r="EK61" s="330"/>
      <c r="EL61" s="330"/>
      <c r="EM61" s="330"/>
      <c r="EN61" s="330"/>
      <c r="EO61" s="330"/>
      <c r="EP61" s="330"/>
      <c r="EQ61" s="330"/>
      <c r="ER61" s="330"/>
      <c r="ES61" s="330"/>
      <c r="ET61" s="330"/>
      <c r="EU61" s="330"/>
      <c r="EV61" s="331"/>
      <c r="EW61" s="324"/>
      <c r="EX61" s="329"/>
      <c r="EY61" s="330"/>
      <c r="EZ61" s="330"/>
      <c r="FA61" s="330"/>
      <c r="FB61" s="330"/>
      <c r="FC61" s="330"/>
      <c r="FD61" s="330"/>
      <c r="FE61" s="330"/>
      <c r="FF61" s="330"/>
      <c r="FG61" s="330"/>
      <c r="FH61" s="330"/>
      <c r="FI61" s="330"/>
      <c r="FJ61" s="330"/>
      <c r="FK61" s="330"/>
      <c r="FL61" s="330"/>
      <c r="FM61" s="331"/>
      <c r="FN61" s="324"/>
      <c r="FO61" s="329"/>
      <c r="FP61" s="330"/>
      <c r="FQ61" s="330"/>
      <c r="FR61" s="330"/>
      <c r="FS61" s="330"/>
      <c r="FT61" s="330"/>
      <c r="FU61" s="330"/>
      <c r="FV61" s="330"/>
      <c r="FW61" s="330"/>
      <c r="FX61" s="330"/>
      <c r="FY61" s="330"/>
      <c r="FZ61" s="330"/>
      <c r="GA61" s="330"/>
      <c r="GB61" s="330"/>
      <c r="GC61" s="330"/>
      <c r="GD61" s="331"/>
      <c r="GE61" s="324"/>
      <c r="GF61" s="329"/>
      <c r="GG61" s="330"/>
      <c r="GH61" s="330"/>
      <c r="GI61" s="330"/>
      <c r="GJ61" s="330"/>
      <c r="GK61" s="330"/>
      <c r="GL61" s="330"/>
      <c r="GM61" s="330"/>
      <c r="GN61" s="330"/>
      <c r="GO61" s="330"/>
      <c r="GP61" s="330"/>
      <c r="GQ61" s="330"/>
      <c r="GR61" s="330"/>
      <c r="GS61" s="330"/>
      <c r="GT61" s="330"/>
      <c r="GU61" s="331"/>
      <c r="GV61" s="324"/>
      <c r="GW61" s="329"/>
      <c r="GX61" s="330"/>
      <c r="GY61" s="330"/>
      <c r="GZ61" s="330"/>
      <c r="HA61" s="330"/>
      <c r="HB61" s="330"/>
      <c r="HC61" s="330"/>
      <c r="HD61" s="330"/>
      <c r="HE61" s="330"/>
      <c r="HF61" s="330"/>
      <c r="HG61" s="330"/>
      <c r="HH61" s="330"/>
      <c r="HI61" s="330"/>
      <c r="HJ61" s="330"/>
      <c r="HK61" s="330"/>
      <c r="HL61" s="331"/>
      <c r="HM61" s="324"/>
      <c r="HN61" s="329"/>
      <c r="HO61" s="330"/>
      <c r="HP61" s="330"/>
      <c r="HQ61" s="330"/>
      <c r="HR61" s="330"/>
      <c r="HS61" s="330"/>
      <c r="HT61" s="330"/>
      <c r="HU61" s="330"/>
      <c r="HV61" s="330"/>
      <c r="HW61" s="330"/>
      <c r="HX61" s="330"/>
      <c r="HY61" s="330"/>
      <c r="HZ61" s="330"/>
      <c r="IA61" s="330"/>
      <c r="IB61" s="330"/>
      <c r="IC61" s="331"/>
      <c r="ID61" s="324"/>
      <c r="IE61" s="329"/>
      <c r="IF61" s="330"/>
      <c r="IG61" s="330"/>
      <c r="IH61" s="330"/>
      <c r="II61" s="330"/>
      <c r="IJ61" s="330"/>
      <c r="IK61" s="330"/>
      <c r="IL61" s="330"/>
      <c r="IM61" s="330"/>
      <c r="IN61" s="330"/>
      <c r="IO61" s="330"/>
      <c r="IP61" s="330"/>
      <c r="IQ61" s="330"/>
      <c r="IR61" s="330"/>
      <c r="IS61" s="330"/>
      <c r="IT61" s="331"/>
      <c r="IU61" s="324"/>
      <c r="IV61" s="329"/>
      <c r="IW61" s="330"/>
      <c r="IX61" s="330"/>
      <c r="IY61" s="330"/>
      <c r="IZ61" s="330"/>
      <c r="JA61" s="330"/>
      <c r="JB61" s="330"/>
      <c r="JC61" s="330"/>
      <c r="JD61" s="330"/>
      <c r="JE61" s="330"/>
      <c r="JF61" s="330"/>
      <c r="JG61" s="330"/>
      <c r="JH61" s="330"/>
      <c r="JI61" s="330"/>
      <c r="JJ61" s="330"/>
      <c r="JK61" s="331"/>
      <c r="JL61" s="324"/>
      <c r="JM61" s="329"/>
      <c r="JN61" s="330"/>
      <c r="JO61" s="330"/>
      <c r="JP61" s="330"/>
      <c r="JQ61" s="330"/>
      <c r="JR61" s="330"/>
      <c r="JS61" s="330"/>
      <c r="JT61" s="330"/>
      <c r="JU61" s="330"/>
      <c r="JV61" s="330"/>
      <c r="JW61" s="330"/>
      <c r="JX61" s="330"/>
      <c r="JY61" s="330"/>
      <c r="JZ61" s="330"/>
      <c r="KA61" s="330"/>
      <c r="KB61" s="331"/>
      <c r="KC61" s="324"/>
      <c r="KD61" s="329"/>
      <c r="KE61" s="330"/>
      <c r="KF61" s="330"/>
      <c r="KG61" s="330"/>
      <c r="KH61" s="330"/>
      <c r="KI61" s="330"/>
      <c r="KJ61" s="330"/>
      <c r="KK61" s="330"/>
      <c r="KL61" s="330"/>
      <c r="KM61" s="330"/>
      <c r="KN61" s="330"/>
      <c r="KO61" s="330"/>
      <c r="KP61" s="330"/>
      <c r="KQ61" s="330"/>
      <c r="KR61" s="330"/>
      <c r="KS61" s="331"/>
      <c r="KT61" s="324"/>
      <c r="KU61" s="329"/>
      <c r="KV61" s="330"/>
      <c r="KW61" s="330"/>
      <c r="KX61" s="330"/>
      <c r="KY61" s="330"/>
      <c r="KZ61" s="330"/>
      <c r="LA61" s="330"/>
      <c r="LB61" s="330"/>
      <c r="LC61" s="330"/>
      <c r="LD61" s="330"/>
      <c r="LE61" s="330"/>
      <c r="LF61" s="330"/>
      <c r="LG61" s="330"/>
      <c r="LH61" s="330"/>
      <c r="LI61" s="330"/>
      <c r="LJ61" s="331"/>
      <c r="LK61" s="324"/>
      <c r="LL61" s="329"/>
      <c r="LM61" s="330"/>
      <c r="LN61" s="330"/>
      <c r="LO61" s="330"/>
      <c r="LP61" s="330"/>
      <c r="LQ61" s="330"/>
      <c r="LR61" s="330"/>
      <c r="LS61" s="330"/>
      <c r="LT61" s="330"/>
      <c r="LU61" s="330"/>
      <c r="LV61" s="330"/>
      <c r="LW61" s="330"/>
      <c r="LX61" s="330"/>
      <c r="LY61" s="330"/>
      <c r="LZ61" s="330"/>
      <c r="MA61" s="331"/>
      <c r="MB61" s="324"/>
      <c r="MC61" s="56"/>
      <c r="MD61" s="56"/>
      <c r="ME61" s="56"/>
      <c r="MF61" s="56"/>
      <c r="MG61" s="228"/>
    </row>
    <row r="62" spans="1:345" customFormat="1" ht="12.75" x14ac:dyDescent="0.2">
      <c r="A62" s="329"/>
      <c r="B62" s="330"/>
      <c r="C62" s="330"/>
      <c r="D62" s="330"/>
      <c r="E62" s="330"/>
      <c r="F62" s="330"/>
      <c r="G62" s="330"/>
      <c r="H62" s="330"/>
      <c r="I62" s="330"/>
      <c r="J62" s="330"/>
      <c r="K62" s="330"/>
      <c r="L62" s="330"/>
      <c r="M62" s="330"/>
      <c r="N62" s="330"/>
      <c r="O62" s="330"/>
      <c r="P62" s="331"/>
      <c r="Q62" s="324"/>
      <c r="R62" s="329"/>
      <c r="S62" s="330"/>
      <c r="T62" s="330"/>
      <c r="U62" s="330"/>
      <c r="V62" s="330"/>
      <c r="W62" s="330"/>
      <c r="X62" s="330"/>
      <c r="Y62" s="330"/>
      <c r="Z62" s="330"/>
      <c r="AA62" s="330"/>
      <c r="AB62" s="330"/>
      <c r="AC62" s="330"/>
      <c r="AD62" s="330"/>
      <c r="AE62" s="330"/>
      <c r="AF62" s="330"/>
      <c r="AG62" s="331"/>
      <c r="AH62" s="324"/>
      <c r="AI62" s="329"/>
      <c r="AJ62" s="330"/>
      <c r="AK62" s="330"/>
      <c r="AL62" s="330"/>
      <c r="AM62" s="330"/>
      <c r="AN62" s="330"/>
      <c r="AO62" s="330"/>
      <c r="AP62" s="330"/>
      <c r="AQ62" s="330"/>
      <c r="AR62" s="330"/>
      <c r="AS62" s="330"/>
      <c r="AT62" s="330"/>
      <c r="AU62" s="330"/>
      <c r="AV62" s="330"/>
      <c r="AW62" s="330"/>
      <c r="AX62" s="331"/>
      <c r="AY62" s="324"/>
      <c r="AZ62" s="329"/>
      <c r="BA62" s="330"/>
      <c r="BB62" s="330"/>
      <c r="BC62" s="330"/>
      <c r="BD62" s="330"/>
      <c r="BE62" s="330"/>
      <c r="BF62" s="330"/>
      <c r="BG62" s="330"/>
      <c r="BH62" s="330"/>
      <c r="BI62" s="330"/>
      <c r="BJ62" s="330"/>
      <c r="BK62" s="330"/>
      <c r="BL62" s="330"/>
      <c r="BM62" s="330"/>
      <c r="BN62" s="330"/>
      <c r="BO62" s="331"/>
      <c r="BP62" s="324"/>
      <c r="BQ62" s="329"/>
      <c r="BR62" s="330"/>
      <c r="BS62" s="330"/>
      <c r="BT62" s="330"/>
      <c r="BU62" s="330"/>
      <c r="BV62" s="330"/>
      <c r="BW62" s="330"/>
      <c r="BX62" s="330"/>
      <c r="BY62" s="330"/>
      <c r="BZ62" s="330"/>
      <c r="CA62" s="330"/>
      <c r="CB62" s="330"/>
      <c r="CC62" s="330"/>
      <c r="CD62" s="330"/>
      <c r="CE62" s="330"/>
      <c r="CF62" s="331"/>
      <c r="CG62" s="324"/>
      <c r="CH62" s="329"/>
      <c r="CI62" s="330"/>
      <c r="CJ62" s="330"/>
      <c r="CK62" s="330"/>
      <c r="CL62" s="330"/>
      <c r="CM62" s="330"/>
      <c r="CN62" s="330"/>
      <c r="CO62" s="330"/>
      <c r="CP62" s="330"/>
      <c r="CQ62" s="330"/>
      <c r="CR62" s="330"/>
      <c r="CS62" s="330"/>
      <c r="CT62" s="330"/>
      <c r="CU62" s="330"/>
      <c r="CV62" s="330"/>
      <c r="CW62" s="331"/>
      <c r="CX62" s="324"/>
      <c r="CY62" s="329"/>
      <c r="CZ62" s="330"/>
      <c r="DA62" s="330"/>
      <c r="DB62" s="330"/>
      <c r="DC62" s="330"/>
      <c r="DD62" s="330"/>
      <c r="DE62" s="330"/>
      <c r="DF62" s="330"/>
      <c r="DG62" s="330"/>
      <c r="DH62" s="330"/>
      <c r="DI62" s="330"/>
      <c r="DJ62" s="330"/>
      <c r="DK62" s="330"/>
      <c r="DL62" s="330"/>
      <c r="DM62" s="330"/>
      <c r="DN62" s="331"/>
      <c r="DO62" s="324"/>
      <c r="DP62" s="329"/>
      <c r="DQ62" s="330"/>
      <c r="DR62" s="330"/>
      <c r="DS62" s="330"/>
      <c r="DT62" s="330"/>
      <c r="DU62" s="330"/>
      <c r="DV62" s="330"/>
      <c r="DW62" s="330"/>
      <c r="DX62" s="330"/>
      <c r="DY62" s="330"/>
      <c r="DZ62" s="330"/>
      <c r="EA62" s="330"/>
      <c r="EB62" s="330"/>
      <c r="EC62" s="330"/>
      <c r="ED62" s="330"/>
      <c r="EE62" s="331"/>
      <c r="EF62" s="324"/>
      <c r="EG62" s="329"/>
      <c r="EH62" s="330"/>
      <c r="EI62" s="330"/>
      <c r="EJ62" s="330"/>
      <c r="EK62" s="330"/>
      <c r="EL62" s="330"/>
      <c r="EM62" s="330"/>
      <c r="EN62" s="330"/>
      <c r="EO62" s="330"/>
      <c r="EP62" s="330"/>
      <c r="EQ62" s="330"/>
      <c r="ER62" s="330"/>
      <c r="ES62" s="330"/>
      <c r="ET62" s="330"/>
      <c r="EU62" s="330"/>
      <c r="EV62" s="331"/>
      <c r="EW62" s="324"/>
      <c r="EX62" s="329"/>
      <c r="EY62" s="330"/>
      <c r="EZ62" s="330"/>
      <c r="FA62" s="330"/>
      <c r="FB62" s="330"/>
      <c r="FC62" s="330"/>
      <c r="FD62" s="330"/>
      <c r="FE62" s="330"/>
      <c r="FF62" s="330"/>
      <c r="FG62" s="330"/>
      <c r="FH62" s="330"/>
      <c r="FI62" s="330"/>
      <c r="FJ62" s="330"/>
      <c r="FK62" s="330"/>
      <c r="FL62" s="330"/>
      <c r="FM62" s="331"/>
      <c r="FN62" s="324"/>
      <c r="FO62" s="329"/>
      <c r="FP62" s="330"/>
      <c r="FQ62" s="330"/>
      <c r="FR62" s="330"/>
      <c r="FS62" s="330"/>
      <c r="FT62" s="330"/>
      <c r="FU62" s="330"/>
      <c r="FV62" s="330"/>
      <c r="FW62" s="330"/>
      <c r="FX62" s="330"/>
      <c r="FY62" s="330"/>
      <c r="FZ62" s="330"/>
      <c r="GA62" s="330"/>
      <c r="GB62" s="330"/>
      <c r="GC62" s="330"/>
      <c r="GD62" s="331"/>
      <c r="GE62" s="324"/>
      <c r="GF62" s="329"/>
      <c r="GG62" s="330"/>
      <c r="GH62" s="330"/>
      <c r="GI62" s="330"/>
      <c r="GJ62" s="330"/>
      <c r="GK62" s="330"/>
      <c r="GL62" s="330"/>
      <c r="GM62" s="330"/>
      <c r="GN62" s="330"/>
      <c r="GO62" s="330"/>
      <c r="GP62" s="330"/>
      <c r="GQ62" s="330"/>
      <c r="GR62" s="330"/>
      <c r="GS62" s="330"/>
      <c r="GT62" s="330"/>
      <c r="GU62" s="331"/>
      <c r="GV62" s="324"/>
      <c r="GW62" s="329"/>
      <c r="GX62" s="330"/>
      <c r="GY62" s="330"/>
      <c r="GZ62" s="330"/>
      <c r="HA62" s="330"/>
      <c r="HB62" s="330"/>
      <c r="HC62" s="330"/>
      <c r="HD62" s="330"/>
      <c r="HE62" s="330"/>
      <c r="HF62" s="330"/>
      <c r="HG62" s="330"/>
      <c r="HH62" s="330"/>
      <c r="HI62" s="330"/>
      <c r="HJ62" s="330"/>
      <c r="HK62" s="330"/>
      <c r="HL62" s="331"/>
      <c r="HM62" s="324"/>
      <c r="HN62" s="329"/>
      <c r="HO62" s="330"/>
      <c r="HP62" s="330"/>
      <c r="HQ62" s="330"/>
      <c r="HR62" s="330"/>
      <c r="HS62" s="330"/>
      <c r="HT62" s="330"/>
      <c r="HU62" s="330"/>
      <c r="HV62" s="330"/>
      <c r="HW62" s="330"/>
      <c r="HX62" s="330"/>
      <c r="HY62" s="330"/>
      <c r="HZ62" s="330"/>
      <c r="IA62" s="330"/>
      <c r="IB62" s="330"/>
      <c r="IC62" s="331"/>
      <c r="ID62" s="324"/>
      <c r="IE62" s="329"/>
      <c r="IF62" s="330"/>
      <c r="IG62" s="330"/>
      <c r="IH62" s="330"/>
      <c r="II62" s="330"/>
      <c r="IJ62" s="330"/>
      <c r="IK62" s="330"/>
      <c r="IL62" s="330"/>
      <c r="IM62" s="330"/>
      <c r="IN62" s="330"/>
      <c r="IO62" s="330"/>
      <c r="IP62" s="330"/>
      <c r="IQ62" s="330"/>
      <c r="IR62" s="330"/>
      <c r="IS62" s="330"/>
      <c r="IT62" s="331"/>
      <c r="IU62" s="324"/>
      <c r="IV62" s="329"/>
      <c r="IW62" s="330"/>
      <c r="IX62" s="330"/>
      <c r="IY62" s="330"/>
      <c r="IZ62" s="330"/>
      <c r="JA62" s="330"/>
      <c r="JB62" s="330"/>
      <c r="JC62" s="330"/>
      <c r="JD62" s="330"/>
      <c r="JE62" s="330"/>
      <c r="JF62" s="330"/>
      <c r="JG62" s="330"/>
      <c r="JH62" s="330"/>
      <c r="JI62" s="330"/>
      <c r="JJ62" s="330"/>
      <c r="JK62" s="331"/>
      <c r="JL62" s="324"/>
      <c r="JM62" s="329"/>
      <c r="JN62" s="330"/>
      <c r="JO62" s="330"/>
      <c r="JP62" s="330"/>
      <c r="JQ62" s="330"/>
      <c r="JR62" s="330"/>
      <c r="JS62" s="330"/>
      <c r="JT62" s="330"/>
      <c r="JU62" s="330"/>
      <c r="JV62" s="330"/>
      <c r="JW62" s="330"/>
      <c r="JX62" s="330"/>
      <c r="JY62" s="330"/>
      <c r="JZ62" s="330"/>
      <c r="KA62" s="330"/>
      <c r="KB62" s="331"/>
      <c r="KC62" s="324"/>
      <c r="KD62" s="329"/>
      <c r="KE62" s="330"/>
      <c r="KF62" s="330"/>
      <c r="KG62" s="330"/>
      <c r="KH62" s="330"/>
      <c r="KI62" s="330"/>
      <c r="KJ62" s="330"/>
      <c r="KK62" s="330"/>
      <c r="KL62" s="330"/>
      <c r="KM62" s="330"/>
      <c r="KN62" s="330"/>
      <c r="KO62" s="330"/>
      <c r="KP62" s="330"/>
      <c r="KQ62" s="330"/>
      <c r="KR62" s="330"/>
      <c r="KS62" s="331"/>
      <c r="KT62" s="324"/>
      <c r="KU62" s="329"/>
      <c r="KV62" s="330"/>
      <c r="KW62" s="330"/>
      <c r="KX62" s="330"/>
      <c r="KY62" s="330"/>
      <c r="KZ62" s="330"/>
      <c r="LA62" s="330"/>
      <c r="LB62" s="330"/>
      <c r="LC62" s="330"/>
      <c r="LD62" s="330"/>
      <c r="LE62" s="330"/>
      <c r="LF62" s="330"/>
      <c r="LG62" s="330"/>
      <c r="LH62" s="330"/>
      <c r="LI62" s="330"/>
      <c r="LJ62" s="331"/>
      <c r="LK62" s="324"/>
      <c r="LL62" s="329"/>
      <c r="LM62" s="330"/>
      <c r="LN62" s="330"/>
      <c r="LO62" s="330"/>
      <c r="LP62" s="330"/>
      <c r="LQ62" s="330"/>
      <c r="LR62" s="330"/>
      <c r="LS62" s="330"/>
      <c r="LT62" s="330"/>
      <c r="LU62" s="330"/>
      <c r="LV62" s="330"/>
      <c r="LW62" s="330"/>
      <c r="LX62" s="330"/>
      <c r="LY62" s="330"/>
      <c r="LZ62" s="330"/>
      <c r="MA62" s="331"/>
      <c r="MB62" s="324"/>
      <c r="MC62" s="56"/>
      <c r="MD62" s="56"/>
      <c r="ME62" s="56"/>
      <c r="MF62" s="56"/>
      <c r="MG62" s="228"/>
    </row>
    <row r="63" spans="1:345" customFormat="1" ht="12.75" x14ac:dyDescent="0.2">
      <c r="A63" s="329"/>
      <c r="B63" s="330"/>
      <c r="C63" s="330"/>
      <c r="D63" s="330"/>
      <c r="E63" s="330"/>
      <c r="F63" s="330"/>
      <c r="G63" s="330"/>
      <c r="H63" s="330"/>
      <c r="I63" s="330"/>
      <c r="J63" s="330"/>
      <c r="K63" s="330"/>
      <c r="L63" s="330"/>
      <c r="M63" s="330"/>
      <c r="N63" s="330"/>
      <c r="O63" s="330"/>
      <c r="P63" s="331"/>
      <c r="Q63" s="324"/>
      <c r="R63" s="329"/>
      <c r="S63" s="330"/>
      <c r="T63" s="330"/>
      <c r="U63" s="330"/>
      <c r="V63" s="330"/>
      <c r="W63" s="330"/>
      <c r="X63" s="330"/>
      <c r="Y63" s="330"/>
      <c r="Z63" s="330"/>
      <c r="AA63" s="330"/>
      <c r="AB63" s="330"/>
      <c r="AC63" s="330"/>
      <c r="AD63" s="330"/>
      <c r="AE63" s="330"/>
      <c r="AF63" s="330"/>
      <c r="AG63" s="331"/>
      <c r="AH63" s="324"/>
      <c r="AI63" s="329"/>
      <c r="AJ63" s="330"/>
      <c r="AK63" s="330"/>
      <c r="AL63" s="330"/>
      <c r="AM63" s="330"/>
      <c r="AN63" s="330"/>
      <c r="AO63" s="330"/>
      <c r="AP63" s="330"/>
      <c r="AQ63" s="330"/>
      <c r="AR63" s="330"/>
      <c r="AS63" s="330"/>
      <c r="AT63" s="330"/>
      <c r="AU63" s="330"/>
      <c r="AV63" s="330"/>
      <c r="AW63" s="330"/>
      <c r="AX63" s="331"/>
      <c r="AY63" s="324"/>
      <c r="AZ63" s="329"/>
      <c r="BA63" s="330"/>
      <c r="BB63" s="330"/>
      <c r="BC63" s="330"/>
      <c r="BD63" s="330"/>
      <c r="BE63" s="330"/>
      <c r="BF63" s="330"/>
      <c r="BG63" s="330"/>
      <c r="BH63" s="330"/>
      <c r="BI63" s="330"/>
      <c r="BJ63" s="330"/>
      <c r="BK63" s="330"/>
      <c r="BL63" s="330"/>
      <c r="BM63" s="330"/>
      <c r="BN63" s="330"/>
      <c r="BO63" s="331"/>
      <c r="BP63" s="324"/>
      <c r="BQ63" s="329"/>
      <c r="BR63" s="330"/>
      <c r="BS63" s="330"/>
      <c r="BT63" s="330"/>
      <c r="BU63" s="330"/>
      <c r="BV63" s="330"/>
      <c r="BW63" s="330"/>
      <c r="BX63" s="330"/>
      <c r="BY63" s="330"/>
      <c r="BZ63" s="330"/>
      <c r="CA63" s="330"/>
      <c r="CB63" s="330"/>
      <c r="CC63" s="330"/>
      <c r="CD63" s="330"/>
      <c r="CE63" s="330"/>
      <c r="CF63" s="331"/>
      <c r="CG63" s="324"/>
      <c r="CH63" s="329"/>
      <c r="CI63" s="330"/>
      <c r="CJ63" s="330"/>
      <c r="CK63" s="330"/>
      <c r="CL63" s="330"/>
      <c r="CM63" s="330"/>
      <c r="CN63" s="330"/>
      <c r="CO63" s="330"/>
      <c r="CP63" s="330"/>
      <c r="CQ63" s="330"/>
      <c r="CR63" s="330"/>
      <c r="CS63" s="330"/>
      <c r="CT63" s="330"/>
      <c r="CU63" s="330"/>
      <c r="CV63" s="330"/>
      <c r="CW63" s="331"/>
      <c r="CX63" s="324"/>
      <c r="CY63" s="329"/>
      <c r="CZ63" s="330"/>
      <c r="DA63" s="330"/>
      <c r="DB63" s="330"/>
      <c r="DC63" s="330"/>
      <c r="DD63" s="330"/>
      <c r="DE63" s="330"/>
      <c r="DF63" s="330"/>
      <c r="DG63" s="330"/>
      <c r="DH63" s="330"/>
      <c r="DI63" s="330"/>
      <c r="DJ63" s="330"/>
      <c r="DK63" s="330"/>
      <c r="DL63" s="330"/>
      <c r="DM63" s="330"/>
      <c r="DN63" s="331"/>
      <c r="DO63" s="324"/>
      <c r="DP63" s="329"/>
      <c r="DQ63" s="330"/>
      <c r="DR63" s="330"/>
      <c r="DS63" s="330"/>
      <c r="DT63" s="330"/>
      <c r="DU63" s="330"/>
      <c r="DV63" s="330"/>
      <c r="DW63" s="330"/>
      <c r="DX63" s="330"/>
      <c r="DY63" s="330"/>
      <c r="DZ63" s="330"/>
      <c r="EA63" s="330"/>
      <c r="EB63" s="330"/>
      <c r="EC63" s="330"/>
      <c r="ED63" s="330"/>
      <c r="EE63" s="331"/>
      <c r="EF63" s="324"/>
      <c r="EG63" s="329"/>
      <c r="EH63" s="330"/>
      <c r="EI63" s="330"/>
      <c r="EJ63" s="330"/>
      <c r="EK63" s="330"/>
      <c r="EL63" s="330"/>
      <c r="EM63" s="330"/>
      <c r="EN63" s="330"/>
      <c r="EO63" s="330"/>
      <c r="EP63" s="330"/>
      <c r="EQ63" s="330"/>
      <c r="ER63" s="330"/>
      <c r="ES63" s="330"/>
      <c r="ET63" s="330"/>
      <c r="EU63" s="330"/>
      <c r="EV63" s="331"/>
      <c r="EW63" s="324"/>
      <c r="EX63" s="329"/>
      <c r="EY63" s="330"/>
      <c r="EZ63" s="330"/>
      <c r="FA63" s="330"/>
      <c r="FB63" s="330"/>
      <c r="FC63" s="330"/>
      <c r="FD63" s="330"/>
      <c r="FE63" s="330"/>
      <c r="FF63" s="330"/>
      <c r="FG63" s="330"/>
      <c r="FH63" s="330"/>
      <c r="FI63" s="330"/>
      <c r="FJ63" s="330"/>
      <c r="FK63" s="330"/>
      <c r="FL63" s="330"/>
      <c r="FM63" s="331"/>
      <c r="FN63" s="324"/>
      <c r="FO63" s="329"/>
      <c r="FP63" s="330"/>
      <c r="FQ63" s="330"/>
      <c r="FR63" s="330"/>
      <c r="FS63" s="330"/>
      <c r="FT63" s="330"/>
      <c r="FU63" s="330"/>
      <c r="FV63" s="330"/>
      <c r="FW63" s="330"/>
      <c r="FX63" s="330"/>
      <c r="FY63" s="330"/>
      <c r="FZ63" s="330"/>
      <c r="GA63" s="330"/>
      <c r="GB63" s="330"/>
      <c r="GC63" s="330"/>
      <c r="GD63" s="331"/>
      <c r="GE63" s="324"/>
      <c r="GF63" s="329"/>
      <c r="GG63" s="330"/>
      <c r="GH63" s="330"/>
      <c r="GI63" s="330"/>
      <c r="GJ63" s="330"/>
      <c r="GK63" s="330"/>
      <c r="GL63" s="330"/>
      <c r="GM63" s="330"/>
      <c r="GN63" s="330"/>
      <c r="GO63" s="330"/>
      <c r="GP63" s="330"/>
      <c r="GQ63" s="330"/>
      <c r="GR63" s="330"/>
      <c r="GS63" s="330"/>
      <c r="GT63" s="330"/>
      <c r="GU63" s="331"/>
      <c r="GV63" s="324"/>
      <c r="GW63" s="329"/>
      <c r="GX63" s="330"/>
      <c r="GY63" s="330"/>
      <c r="GZ63" s="330"/>
      <c r="HA63" s="330"/>
      <c r="HB63" s="330"/>
      <c r="HC63" s="330"/>
      <c r="HD63" s="330"/>
      <c r="HE63" s="330"/>
      <c r="HF63" s="330"/>
      <c r="HG63" s="330"/>
      <c r="HH63" s="330"/>
      <c r="HI63" s="330"/>
      <c r="HJ63" s="330"/>
      <c r="HK63" s="330"/>
      <c r="HL63" s="331"/>
      <c r="HM63" s="324"/>
      <c r="HN63" s="329"/>
      <c r="HO63" s="330"/>
      <c r="HP63" s="330"/>
      <c r="HQ63" s="330"/>
      <c r="HR63" s="330"/>
      <c r="HS63" s="330"/>
      <c r="HT63" s="330"/>
      <c r="HU63" s="330"/>
      <c r="HV63" s="330"/>
      <c r="HW63" s="330"/>
      <c r="HX63" s="330"/>
      <c r="HY63" s="330"/>
      <c r="HZ63" s="330"/>
      <c r="IA63" s="330"/>
      <c r="IB63" s="330"/>
      <c r="IC63" s="331"/>
      <c r="ID63" s="324"/>
      <c r="IE63" s="329"/>
      <c r="IF63" s="330"/>
      <c r="IG63" s="330"/>
      <c r="IH63" s="330"/>
      <c r="II63" s="330"/>
      <c r="IJ63" s="330"/>
      <c r="IK63" s="330"/>
      <c r="IL63" s="330"/>
      <c r="IM63" s="330"/>
      <c r="IN63" s="330"/>
      <c r="IO63" s="330"/>
      <c r="IP63" s="330"/>
      <c r="IQ63" s="330"/>
      <c r="IR63" s="330"/>
      <c r="IS63" s="330"/>
      <c r="IT63" s="331"/>
      <c r="IU63" s="324"/>
      <c r="IV63" s="329"/>
      <c r="IW63" s="330"/>
      <c r="IX63" s="330"/>
      <c r="IY63" s="330"/>
      <c r="IZ63" s="330"/>
      <c r="JA63" s="330"/>
      <c r="JB63" s="330"/>
      <c r="JC63" s="330"/>
      <c r="JD63" s="330"/>
      <c r="JE63" s="330"/>
      <c r="JF63" s="330"/>
      <c r="JG63" s="330"/>
      <c r="JH63" s="330"/>
      <c r="JI63" s="330"/>
      <c r="JJ63" s="330"/>
      <c r="JK63" s="331"/>
      <c r="JL63" s="324"/>
      <c r="JM63" s="329"/>
      <c r="JN63" s="330"/>
      <c r="JO63" s="330"/>
      <c r="JP63" s="330"/>
      <c r="JQ63" s="330"/>
      <c r="JR63" s="330"/>
      <c r="JS63" s="330"/>
      <c r="JT63" s="330"/>
      <c r="JU63" s="330"/>
      <c r="JV63" s="330"/>
      <c r="JW63" s="330"/>
      <c r="JX63" s="330"/>
      <c r="JY63" s="330"/>
      <c r="JZ63" s="330"/>
      <c r="KA63" s="330"/>
      <c r="KB63" s="331"/>
      <c r="KC63" s="324"/>
      <c r="KD63" s="329"/>
      <c r="KE63" s="330"/>
      <c r="KF63" s="330"/>
      <c r="KG63" s="330"/>
      <c r="KH63" s="330"/>
      <c r="KI63" s="330"/>
      <c r="KJ63" s="330"/>
      <c r="KK63" s="330"/>
      <c r="KL63" s="330"/>
      <c r="KM63" s="330"/>
      <c r="KN63" s="330"/>
      <c r="KO63" s="330"/>
      <c r="KP63" s="330"/>
      <c r="KQ63" s="330"/>
      <c r="KR63" s="330"/>
      <c r="KS63" s="331"/>
      <c r="KT63" s="324"/>
      <c r="KU63" s="329"/>
      <c r="KV63" s="330"/>
      <c r="KW63" s="330"/>
      <c r="KX63" s="330"/>
      <c r="KY63" s="330"/>
      <c r="KZ63" s="330"/>
      <c r="LA63" s="330"/>
      <c r="LB63" s="330"/>
      <c r="LC63" s="330"/>
      <c r="LD63" s="330"/>
      <c r="LE63" s="330"/>
      <c r="LF63" s="330"/>
      <c r="LG63" s="330"/>
      <c r="LH63" s="330"/>
      <c r="LI63" s="330"/>
      <c r="LJ63" s="331"/>
      <c r="LK63" s="324"/>
      <c r="LL63" s="329"/>
      <c r="LM63" s="330"/>
      <c r="LN63" s="330"/>
      <c r="LO63" s="330"/>
      <c r="LP63" s="330"/>
      <c r="LQ63" s="330"/>
      <c r="LR63" s="330"/>
      <c r="LS63" s="330"/>
      <c r="LT63" s="330"/>
      <c r="LU63" s="330"/>
      <c r="LV63" s="330"/>
      <c r="LW63" s="330"/>
      <c r="LX63" s="330"/>
      <c r="LY63" s="330"/>
      <c r="LZ63" s="330"/>
      <c r="MA63" s="331"/>
      <c r="MB63" s="324"/>
      <c r="MC63" s="56"/>
      <c r="MD63" s="56"/>
      <c r="ME63" s="56"/>
      <c r="MF63" s="56"/>
      <c r="MG63" s="228"/>
    </row>
    <row r="64" spans="1:345" customFormat="1" ht="12.75" x14ac:dyDescent="0.2">
      <c r="A64" s="329"/>
      <c r="B64" s="330"/>
      <c r="C64" s="330"/>
      <c r="D64" s="330"/>
      <c r="E64" s="330"/>
      <c r="F64" s="330"/>
      <c r="G64" s="330"/>
      <c r="H64" s="330"/>
      <c r="I64" s="330"/>
      <c r="J64" s="330"/>
      <c r="K64" s="330"/>
      <c r="L64" s="330"/>
      <c r="M64" s="330"/>
      <c r="N64" s="330"/>
      <c r="O64" s="330"/>
      <c r="P64" s="331"/>
      <c r="Q64" s="324"/>
      <c r="R64" s="329"/>
      <c r="S64" s="330"/>
      <c r="T64" s="330"/>
      <c r="U64" s="330"/>
      <c r="V64" s="330"/>
      <c r="W64" s="330"/>
      <c r="X64" s="330"/>
      <c r="Y64" s="330"/>
      <c r="Z64" s="330"/>
      <c r="AA64" s="330"/>
      <c r="AB64" s="330"/>
      <c r="AC64" s="330"/>
      <c r="AD64" s="330"/>
      <c r="AE64" s="330"/>
      <c r="AF64" s="330"/>
      <c r="AG64" s="331"/>
      <c r="AH64" s="324"/>
      <c r="AI64" s="329"/>
      <c r="AJ64" s="330"/>
      <c r="AK64" s="330"/>
      <c r="AL64" s="330"/>
      <c r="AM64" s="330"/>
      <c r="AN64" s="330"/>
      <c r="AO64" s="330"/>
      <c r="AP64" s="330"/>
      <c r="AQ64" s="330"/>
      <c r="AR64" s="330"/>
      <c r="AS64" s="330"/>
      <c r="AT64" s="330"/>
      <c r="AU64" s="330"/>
      <c r="AV64" s="330"/>
      <c r="AW64" s="330"/>
      <c r="AX64" s="331"/>
      <c r="AY64" s="324"/>
      <c r="AZ64" s="329"/>
      <c r="BA64" s="330"/>
      <c r="BB64" s="330"/>
      <c r="BC64" s="330"/>
      <c r="BD64" s="330"/>
      <c r="BE64" s="330"/>
      <c r="BF64" s="330"/>
      <c r="BG64" s="330"/>
      <c r="BH64" s="330"/>
      <c r="BI64" s="330"/>
      <c r="BJ64" s="330"/>
      <c r="BK64" s="330"/>
      <c r="BL64" s="330"/>
      <c r="BM64" s="330"/>
      <c r="BN64" s="330"/>
      <c r="BO64" s="331"/>
      <c r="BP64" s="324"/>
      <c r="BQ64" s="329"/>
      <c r="BR64" s="330"/>
      <c r="BS64" s="330"/>
      <c r="BT64" s="330"/>
      <c r="BU64" s="330"/>
      <c r="BV64" s="330"/>
      <c r="BW64" s="330"/>
      <c r="BX64" s="330"/>
      <c r="BY64" s="330"/>
      <c r="BZ64" s="330"/>
      <c r="CA64" s="330"/>
      <c r="CB64" s="330"/>
      <c r="CC64" s="330"/>
      <c r="CD64" s="330"/>
      <c r="CE64" s="330"/>
      <c r="CF64" s="331"/>
      <c r="CG64" s="324"/>
      <c r="CH64" s="329"/>
      <c r="CI64" s="330"/>
      <c r="CJ64" s="330"/>
      <c r="CK64" s="330"/>
      <c r="CL64" s="330"/>
      <c r="CM64" s="330"/>
      <c r="CN64" s="330"/>
      <c r="CO64" s="330"/>
      <c r="CP64" s="330"/>
      <c r="CQ64" s="330"/>
      <c r="CR64" s="330"/>
      <c r="CS64" s="330"/>
      <c r="CT64" s="330"/>
      <c r="CU64" s="330"/>
      <c r="CV64" s="330"/>
      <c r="CW64" s="331"/>
      <c r="CX64" s="324"/>
      <c r="CY64" s="329"/>
      <c r="CZ64" s="330"/>
      <c r="DA64" s="330"/>
      <c r="DB64" s="330"/>
      <c r="DC64" s="330"/>
      <c r="DD64" s="330"/>
      <c r="DE64" s="330"/>
      <c r="DF64" s="330"/>
      <c r="DG64" s="330"/>
      <c r="DH64" s="330"/>
      <c r="DI64" s="330"/>
      <c r="DJ64" s="330"/>
      <c r="DK64" s="330"/>
      <c r="DL64" s="330"/>
      <c r="DM64" s="330"/>
      <c r="DN64" s="331"/>
      <c r="DO64" s="324"/>
      <c r="DP64" s="329"/>
      <c r="DQ64" s="330"/>
      <c r="DR64" s="330"/>
      <c r="DS64" s="330"/>
      <c r="DT64" s="330"/>
      <c r="DU64" s="330"/>
      <c r="DV64" s="330"/>
      <c r="DW64" s="330"/>
      <c r="DX64" s="330"/>
      <c r="DY64" s="330"/>
      <c r="DZ64" s="330"/>
      <c r="EA64" s="330"/>
      <c r="EB64" s="330"/>
      <c r="EC64" s="330"/>
      <c r="ED64" s="330"/>
      <c r="EE64" s="331"/>
      <c r="EF64" s="324"/>
      <c r="EG64" s="329"/>
      <c r="EH64" s="330"/>
      <c r="EI64" s="330"/>
      <c r="EJ64" s="330"/>
      <c r="EK64" s="330"/>
      <c r="EL64" s="330"/>
      <c r="EM64" s="330"/>
      <c r="EN64" s="330"/>
      <c r="EO64" s="330"/>
      <c r="EP64" s="330"/>
      <c r="EQ64" s="330"/>
      <c r="ER64" s="330"/>
      <c r="ES64" s="330"/>
      <c r="ET64" s="330"/>
      <c r="EU64" s="330"/>
      <c r="EV64" s="331"/>
      <c r="EW64" s="324"/>
      <c r="EX64" s="329"/>
      <c r="EY64" s="330"/>
      <c r="EZ64" s="330"/>
      <c r="FA64" s="330"/>
      <c r="FB64" s="330"/>
      <c r="FC64" s="330"/>
      <c r="FD64" s="330"/>
      <c r="FE64" s="330"/>
      <c r="FF64" s="330"/>
      <c r="FG64" s="330"/>
      <c r="FH64" s="330"/>
      <c r="FI64" s="330"/>
      <c r="FJ64" s="330"/>
      <c r="FK64" s="330"/>
      <c r="FL64" s="330"/>
      <c r="FM64" s="331"/>
      <c r="FN64" s="324"/>
      <c r="FO64" s="329"/>
      <c r="FP64" s="330"/>
      <c r="FQ64" s="330"/>
      <c r="FR64" s="330"/>
      <c r="FS64" s="330"/>
      <c r="FT64" s="330"/>
      <c r="FU64" s="330"/>
      <c r="FV64" s="330"/>
      <c r="FW64" s="330"/>
      <c r="FX64" s="330"/>
      <c r="FY64" s="330"/>
      <c r="FZ64" s="330"/>
      <c r="GA64" s="330"/>
      <c r="GB64" s="330"/>
      <c r="GC64" s="330"/>
      <c r="GD64" s="331"/>
      <c r="GE64" s="324"/>
      <c r="GF64" s="329"/>
      <c r="GG64" s="330"/>
      <c r="GH64" s="330"/>
      <c r="GI64" s="330"/>
      <c r="GJ64" s="330"/>
      <c r="GK64" s="330"/>
      <c r="GL64" s="330"/>
      <c r="GM64" s="330"/>
      <c r="GN64" s="330"/>
      <c r="GO64" s="330"/>
      <c r="GP64" s="330"/>
      <c r="GQ64" s="330"/>
      <c r="GR64" s="330"/>
      <c r="GS64" s="330"/>
      <c r="GT64" s="330"/>
      <c r="GU64" s="331"/>
      <c r="GV64" s="324"/>
      <c r="GW64" s="329"/>
      <c r="GX64" s="330"/>
      <c r="GY64" s="330"/>
      <c r="GZ64" s="330"/>
      <c r="HA64" s="330"/>
      <c r="HB64" s="330"/>
      <c r="HC64" s="330"/>
      <c r="HD64" s="330"/>
      <c r="HE64" s="330"/>
      <c r="HF64" s="330"/>
      <c r="HG64" s="330"/>
      <c r="HH64" s="330"/>
      <c r="HI64" s="330"/>
      <c r="HJ64" s="330"/>
      <c r="HK64" s="330"/>
      <c r="HL64" s="331"/>
      <c r="HM64" s="324"/>
      <c r="HN64" s="329"/>
      <c r="HO64" s="330"/>
      <c r="HP64" s="330"/>
      <c r="HQ64" s="330"/>
      <c r="HR64" s="330"/>
      <c r="HS64" s="330"/>
      <c r="HT64" s="330"/>
      <c r="HU64" s="330"/>
      <c r="HV64" s="330"/>
      <c r="HW64" s="330"/>
      <c r="HX64" s="330"/>
      <c r="HY64" s="330"/>
      <c r="HZ64" s="330"/>
      <c r="IA64" s="330"/>
      <c r="IB64" s="330"/>
      <c r="IC64" s="331"/>
      <c r="ID64" s="324"/>
      <c r="IE64" s="329"/>
      <c r="IF64" s="330"/>
      <c r="IG64" s="330"/>
      <c r="IH64" s="330"/>
      <c r="II64" s="330"/>
      <c r="IJ64" s="330"/>
      <c r="IK64" s="330"/>
      <c r="IL64" s="330"/>
      <c r="IM64" s="330"/>
      <c r="IN64" s="330"/>
      <c r="IO64" s="330"/>
      <c r="IP64" s="330"/>
      <c r="IQ64" s="330"/>
      <c r="IR64" s="330"/>
      <c r="IS64" s="330"/>
      <c r="IT64" s="331"/>
      <c r="IU64" s="324"/>
      <c r="IV64" s="329"/>
      <c r="IW64" s="330"/>
      <c r="IX64" s="330"/>
      <c r="IY64" s="330"/>
      <c r="IZ64" s="330"/>
      <c r="JA64" s="330"/>
      <c r="JB64" s="330"/>
      <c r="JC64" s="330"/>
      <c r="JD64" s="330"/>
      <c r="JE64" s="330"/>
      <c r="JF64" s="330"/>
      <c r="JG64" s="330"/>
      <c r="JH64" s="330"/>
      <c r="JI64" s="330"/>
      <c r="JJ64" s="330"/>
      <c r="JK64" s="331"/>
      <c r="JL64" s="324"/>
      <c r="JM64" s="329"/>
      <c r="JN64" s="330"/>
      <c r="JO64" s="330"/>
      <c r="JP64" s="330"/>
      <c r="JQ64" s="330"/>
      <c r="JR64" s="330"/>
      <c r="JS64" s="330"/>
      <c r="JT64" s="330"/>
      <c r="JU64" s="330"/>
      <c r="JV64" s="330"/>
      <c r="JW64" s="330"/>
      <c r="JX64" s="330"/>
      <c r="JY64" s="330"/>
      <c r="JZ64" s="330"/>
      <c r="KA64" s="330"/>
      <c r="KB64" s="331"/>
      <c r="KC64" s="324"/>
      <c r="KD64" s="329"/>
      <c r="KE64" s="330"/>
      <c r="KF64" s="330"/>
      <c r="KG64" s="330"/>
      <c r="KH64" s="330"/>
      <c r="KI64" s="330"/>
      <c r="KJ64" s="330"/>
      <c r="KK64" s="330"/>
      <c r="KL64" s="330"/>
      <c r="KM64" s="330"/>
      <c r="KN64" s="330"/>
      <c r="KO64" s="330"/>
      <c r="KP64" s="330"/>
      <c r="KQ64" s="330"/>
      <c r="KR64" s="330"/>
      <c r="KS64" s="331"/>
      <c r="KT64" s="324"/>
      <c r="KU64" s="329"/>
      <c r="KV64" s="330"/>
      <c r="KW64" s="330"/>
      <c r="KX64" s="330"/>
      <c r="KY64" s="330"/>
      <c r="KZ64" s="330"/>
      <c r="LA64" s="330"/>
      <c r="LB64" s="330"/>
      <c r="LC64" s="330"/>
      <c r="LD64" s="330"/>
      <c r="LE64" s="330"/>
      <c r="LF64" s="330"/>
      <c r="LG64" s="330"/>
      <c r="LH64" s="330"/>
      <c r="LI64" s="330"/>
      <c r="LJ64" s="331"/>
      <c r="LK64" s="324"/>
      <c r="LL64" s="329"/>
      <c r="LM64" s="330"/>
      <c r="LN64" s="330"/>
      <c r="LO64" s="330"/>
      <c r="LP64" s="330"/>
      <c r="LQ64" s="330"/>
      <c r="LR64" s="330"/>
      <c r="LS64" s="330"/>
      <c r="LT64" s="330"/>
      <c r="LU64" s="330"/>
      <c r="LV64" s="330"/>
      <c r="LW64" s="330"/>
      <c r="LX64" s="330"/>
      <c r="LY64" s="330"/>
      <c r="LZ64" s="330"/>
      <c r="MA64" s="331"/>
      <c r="MB64" s="324"/>
      <c r="MC64" s="56"/>
      <c r="MD64" s="56"/>
      <c r="ME64" s="56"/>
      <c r="MF64" s="56"/>
      <c r="MG64" s="228"/>
    </row>
    <row r="65" spans="1:345" customFormat="1" ht="12.75" x14ac:dyDescent="0.2">
      <c r="A65" s="329"/>
      <c r="B65" s="330"/>
      <c r="C65" s="330"/>
      <c r="D65" s="330"/>
      <c r="E65" s="330"/>
      <c r="F65" s="330"/>
      <c r="G65" s="330"/>
      <c r="H65" s="330"/>
      <c r="I65" s="330"/>
      <c r="J65" s="330"/>
      <c r="K65" s="330"/>
      <c r="L65" s="330"/>
      <c r="M65" s="330"/>
      <c r="N65" s="330"/>
      <c r="O65" s="330"/>
      <c r="P65" s="331"/>
      <c r="Q65" s="324"/>
      <c r="R65" s="329"/>
      <c r="S65" s="330"/>
      <c r="T65" s="330"/>
      <c r="U65" s="330"/>
      <c r="V65" s="330"/>
      <c r="W65" s="330"/>
      <c r="X65" s="330"/>
      <c r="Y65" s="330"/>
      <c r="Z65" s="330"/>
      <c r="AA65" s="330"/>
      <c r="AB65" s="330"/>
      <c r="AC65" s="330"/>
      <c r="AD65" s="330"/>
      <c r="AE65" s="330"/>
      <c r="AF65" s="330"/>
      <c r="AG65" s="331"/>
      <c r="AH65" s="324"/>
      <c r="AI65" s="329"/>
      <c r="AJ65" s="330"/>
      <c r="AK65" s="330"/>
      <c r="AL65" s="330"/>
      <c r="AM65" s="330"/>
      <c r="AN65" s="330"/>
      <c r="AO65" s="330"/>
      <c r="AP65" s="330"/>
      <c r="AQ65" s="330"/>
      <c r="AR65" s="330"/>
      <c r="AS65" s="330"/>
      <c r="AT65" s="330"/>
      <c r="AU65" s="330"/>
      <c r="AV65" s="330"/>
      <c r="AW65" s="330"/>
      <c r="AX65" s="331"/>
      <c r="AY65" s="324"/>
      <c r="AZ65" s="329"/>
      <c r="BA65" s="330"/>
      <c r="BB65" s="330"/>
      <c r="BC65" s="330"/>
      <c r="BD65" s="330"/>
      <c r="BE65" s="330"/>
      <c r="BF65" s="330"/>
      <c r="BG65" s="330"/>
      <c r="BH65" s="330"/>
      <c r="BI65" s="330"/>
      <c r="BJ65" s="330"/>
      <c r="BK65" s="330"/>
      <c r="BL65" s="330"/>
      <c r="BM65" s="330"/>
      <c r="BN65" s="330"/>
      <c r="BO65" s="331"/>
      <c r="BP65" s="324"/>
      <c r="BQ65" s="329"/>
      <c r="BR65" s="330"/>
      <c r="BS65" s="330"/>
      <c r="BT65" s="330"/>
      <c r="BU65" s="330"/>
      <c r="BV65" s="330"/>
      <c r="BW65" s="330"/>
      <c r="BX65" s="330"/>
      <c r="BY65" s="330"/>
      <c r="BZ65" s="330"/>
      <c r="CA65" s="330"/>
      <c r="CB65" s="330"/>
      <c r="CC65" s="330"/>
      <c r="CD65" s="330"/>
      <c r="CE65" s="330"/>
      <c r="CF65" s="331"/>
      <c r="CG65" s="324"/>
      <c r="CH65" s="329"/>
      <c r="CI65" s="330"/>
      <c r="CJ65" s="330"/>
      <c r="CK65" s="330"/>
      <c r="CL65" s="330"/>
      <c r="CM65" s="330"/>
      <c r="CN65" s="330"/>
      <c r="CO65" s="330"/>
      <c r="CP65" s="330"/>
      <c r="CQ65" s="330"/>
      <c r="CR65" s="330"/>
      <c r="CS65" s="330"/>
      <c r="CT65" s="330"/>
      <c r="CU65" s="330"/>
      <c r="CV65" s="330"/>
      <c r="CW65" s="331"/>
      <c r="CX65" s="324"/>
      <c r="CY65" s="329"/>
      <c r="CZ65" s="330"/>
      <c r="DA65" s="330"/>
      <c r="DB65" s="330"/>
      <c r="DC65" s="330"/>
      <c r="DD65" s="330"/>
      <c r="DE65" s="330"/>
      <c r="DF65" s="330"/>
      <c r="DG65" s="330"/>
      <c r="DH65" s="330"/>
      <c r="DI65" s="330"/>
      <c r="DJ65" s="330"/>
      <c r="DK65" s="330"/>
      <c r="DL65" s="330"/>
      <c r="DM65" s="330"/>
      <c r="DN65" s="331"/>
      <c r="DO65" s="324"/>
      <c r="DP65" s="329"/>
      <c r="DQ65" s="330"/>
      <c r="DR65" s="330"/>
      <c r="DS65" s="330"/>
      <c r="DT65" s="330"/>
      <c r="DU65" s="330"/>
      <c r="DV65" s="330"/>
      <c r="DW65" s="330"/>
      <c r="DX65" s="330"/>
      <c r="DY65" s="330"/>
      <c r="DZ65" s="330"/>
      <c r="EA65" s="330"/>
      <c r="EB65" s="330"/>
      <c r="EC65" s="330"/>
      <c r="ED65" s="330"/>
      <c r="EE65" s="331"/>
      <c r="EF65" s="324"/>
      <c r="EG65" s="329"/>
      <c r="EH65" s="330"/>
      <c r="EI65" s="330"/>
      <c r="EJ65" s="330"/>
      <c r="EK65" s="330"/>
      <c r="EL65" s="330"/>
      <c r="EM65" s="330"/>
      <c r="EN65" s="330"/>
      <c r="EO65" s="330"/>
      <c r="EP65" s="330"/>
      <c r="EQ65" s="330"/>
      <c r="ER65" s="330"/>
      <c r="ES65" s="330"/>
      <c r="ET65" s="330"/>
      <c r="EU65" s="330"/>
      <c r="EV65" s="331"/>
      <c r="EW65" s="324"/>
      <c r="EX65" s="329"/>
      <c r="EY65" s="330"/>
      <c r="EZ65" s="330"/>
      <c r="FA65" s="330"/>
      <c r="FB65" s="330"/>
      <c r="FC65" s="330"/>
      <c r="FD65" s="330"/>
      <c r="FE65" s="330"/>
      <c r="FF65" s="330"/>
      <c r="FG65" s="330"/>
      <c r="FH65" s="330"/>
      <c r="FI65" s="330"/>
      <c r="FJ65" s="330"/>
      <c r="FK65" s="330"/>
      <c r="FL65" s="330"/>
      <c r="FM65" s="331"/>
      <c r="FN65" s="324"/>
      <c r="FO65" s="329"/>
      <c r="FP65" s="330"/>
      <c r="FQ65" s="330"/>
      <c r="FR65" s="330"/>
      <c r="FS65" s="330"/>
      <c r="FT65" s="330"/>
      <c r="FU65" s="330"/>
      <c r="FV65" s="330"/>
      <c r="FW65" s="330"/>
      <c r="FX65" s="330"/>
      <c r="FY65" s="330"/>
      <c r="FZ65" s="330"/>
      <c r="GA65" s="330"/>
      <c r="GB65" s="330"/>
      <c r="GC65" s="330"/>
      <c r="GD65" s="331"/>
      <c r="GE65" s="324"/>
      <c r="GF65" s="329"/>
      <c r="GG65" s="330"/>
      <c r="GH65" s="330"/>
      <c r="GI65" s="330"/>
      <c r="GJ65" s="330"/>
      <c r="GK65" s="330"/>
      <c r="GL65" s="330"/>
      <c r="GM65" s="330"/>
      <c r="GN65" s="330"/>
      <c r="GO65" s="330"/>
      <c r="GP65" s="330"/>
      <c r="GQ65" s="330"/>
      <c r="GR65" s="330"/>
      <c r="GS65" s="330"/>
      <c r="GT65" s="330"/>
      <c r="GU65" s="331"/>
      <c r="GV65" s="324"/>
      <c r="GW65" s="329"/>
      <c r="GX65" s="330"/>
      <c r="GY65" s="330"/>
      <c r="GZ65" s="330"/>
      <c r="HA65" s="330"/>
      <c r="HB65" s="330"/>
      <c r="HC65" s="330"/>
      <c r="HD65" s="330"/>
      <c r="HE65" s="330"/>
      <c r="HF65" s="330"/>
      <c r="HG65" s="330"/>
      <c r="HH65" s="330"/>
      <c r="HI65" s="330"/>
      <c r="HJ65" s="330"/>
      <c r="HK65" s="330"/>
      <c r="HL65" s="331"/>
      <c r="HM65" s="324"/>
      <c r="HN65" s="329"/>
      <c r="HO65" s="330"/>
      <c r="HP65" s="330"/>
      <c r="HQ65" s="330"/>
      <c r="HR65" s="330"/>
      <c r="HS65" s="330"/>
      <c r="HT65" s="330"/>
      <c r="HU65" s="330"/>
      <c r="HV65" s="330"/>
      <c r="HW65" s="330"/>
      <c r="HX65" s="330"/>
      <c r="HY65" s="330"/>
      <c r="HZ65" s="330"/>
      <c r="IA65" s="330"/>
      <c r="IB65" s="330"/>
      <c r="IC65" s="331"/>
      <c r="ID65" s="324"/>
      <c r="IE65" s="329"/>
      <c r="IF65" s="330"/>
      <c r="IG65" s="330"/>
      <c r="IH65" s="330"/>
      <c r="II65" s="330"/>
      <c r="IJ65" s="330"/>
      <c r="IK65" s="330"/>
      <c r="IL65" s="330"/>
      <c r="IM65" s="330"/>
      <c r="IN65" s="330"/>
      <c r="IO65" s="330"/>
      <c r="IP65" s="330"/>
      <c r="IQ65" s="330"/>
      <c r="IR65" s="330"/>
      <c r="IS65" s="330"/>
      <c r="IT65" s="331"/>
      <c r="IU65" s="324"/>
      <c r="IV65" s="329"/>
      <c r="IW65" s="330"/>
      <c r="IX65" s="330"/>
      <c r="IY65" s="330"/>
      <c r="IZ65" s="330"/>
      <c r="JA65" s="330"/>
      <c r="JB65" s="330"/>
      <c r="JC65" s="330"/>
      <c r="JD65" s="330"/>
      <c r="JE65" s="330"/>
      <c r="JF65" s="330"/>
      <c r="JG65" s="330"/>
      <c r="JH65" s="330"/>
      <c r="JI65" s="330"/>
      <c r="JJ65" s="330"/>
      <c r="JK65" s="331"/>
      <c r="JL65" s="324"/>
      <c r="JM65" s="329"/>
      <c r="JN65" s="330"/>
      <c r="JO65" s="330"/>
      <c r="JP65" s="330"/>
      <c r="JQ65" s="330"/>
      <c r="JR65" s="330"/>
      <c r="JS65" s="330"/>
      <c r="JT65" s="330"/>
      <c r="JU65" s="330"/>
      <c r="JV65" s="330"/>
      <c r="JW65" s="330"/>
      <c r="JX65" s="330"/>
      <c r="JY65" s="330"/>
      <c r="JZ65" s="330"/>
      <c r="KA65" s="330"/>
      <c r="KB65" s="331"/>
      <c r="KC65" s="324"/>
      <c r="KD65" s="329"/>
      <c r="KE65" s="330"/>
      <c r="KF65" s="330"/>
      <c r="KG65" s="330"/>
      <c r="KH65" s="330"/>
      <c r="KI65" s="330"/>
      <c r="KJ65" s="330"/>
      <c r="KK65" s="330"/>
      <c r="KL65" s="330"/>
      <c r="KM65" s="330"/>
      <c r="KN65" s="330"/>
      <c r="KO65" s="330"/>
      <c r="KP65" s="330"/>
      <c r="KQ65" s="330"/>
      <c r="KR65" s="330"/>
      <c r="KS65" s="331"/>
      <c r="KT65" s="324"/>
      <c r="KU65" s="329"/>
      <c r="KV65" s="330"/>
      <c r="KW65" s="330"/>
      <c r="KX65" s="330"/>
      <c r="KY65" s="330"/>
      <c r="KZ65" s="330"/>
      <c r="LA65" s="330"/>
      <c r="LB65" s="330"/>
      <c r="LC65" s="330"/>
      <c r="LD65" s="330"/>
      <c r="LE65" s="330"/>
      <c r="LF65" s="330"/>
      <c r="LG65" s="330"/>
      <c r="LH65" s="330"/>
      <c r="LI65" s="330"/>
      <c r="LJ65" s="331"/>
      <c r="LK65" s="324"/>
      <c r="LL65" s="329"/>
      <c r="LM65" s="330"/>
      <c r="LN65" s="330"/>
      <c r="LO65" s="330"/>
      <c r="LP65" s="330"/>
      <c r="LQ65" s="330"/>
      <c r="LR65" s="330"/>
      <c r="LS65" s="330"/>
      <c r="LT65" s="330"/>
      <c r="LU65" s="330"/>
      <c r="LV65" s="330"/>
      <c r="LW65" s="330"/>
      <c r="LX65" s="330"/>
      <c r="LY65" s="330"/>
      <c r="LZ65" s="330"/>
      <c r="MA65" s="331"/>
      <c r="MB65" s="324"/>
      <c r="MC65" s="56"/>
      <c r="MD65" s="56"/>
      <c r="ME65" s="56"/>
      <c r="MF65" s="56"/>
      <c r="MG65" s="228"/>
    </row>
    <row r="66" spans="1:345" customFormat="1" ht="12.75" x14ac:dyDescent="0.2">
      <c r="A66" s="329"/>
      <c r="B66" s="330"/>
      <c r="C66" s="330"/>
      <c r="D66" s="330"/>
      <c r="E66" s="330"/>
      <c r="F66" s="330"/>
      <c r="G66" s="330"/>
      <c r="H66" s="330"/>
      <c r="I66" s="330"/>
      <c r="J66" s="330"/>
      <c r="K66" s="330"/>
      <c r="L66" s="330"/>
      <c r="M66" s="330"/>
      <c r="N66" s="330"/>
      <c r="O66" s="330"/>
      <c r="P66" s="331"/>
      <c r="Q66" s="324"/>
      <c r="R66" s="329"/>
      <c r="S66" s="330"/>
      <c r="T66" s="330"/>
      <c r="U66" s="330"/>
      <c r="V66" s="330"/>
      <c r="W66" s="330"/>
      <c r="X66" s="330"/>
      <c r="Y66" s="330"/>
      <c r="Z66" s="330"/>
      <c r="AA66" s="330"/>
      <c r="AB66" s="330"/>
      <c r="AC66" s="330"/>
      <c r="AD66" s="330"/>
      <c r="AE66" s="330"/>
      <c r="AF66" s="330"/>
      <c r="AG66" s="331"/>
      <c r="AH66" s="324"/>
      <c r="AI66" s="329"/>
      <c r="AJ66" s="330"/>
      <c r="AK66" s="330"/>
      <c r="AL66" s="330"/>
      <c r="AM66" s="330"/>
      <c r="AN66" s="330"/>
      <c r="AO66" s="330"/>
      <c r="AP66" s="330"/>
      <c r="AQ66" s="330"/>
      <c r="AR66" s="330"/>
      <c r="AS66" s="330"/>
      <c r="AT66" s="330"/>
      <c r="AU66" s="330"/>
      <c r="AV66" s="330"/>
      <c r="AW66" s="330"/>
      <c r="AX66" s="331"/>
      <c r="AY66" s="324"/>
      <c r="AZ66" s="329"/>
      <c r="BA66" s="330"/>
      <c r="BB66" s="330"/>
      <c r="BC66" s="330"/>
      <c r="BD66" s="330"/>
      <c r="BE66" s="330"/>
      <c r="BF66" s="330"/>
      <c r="BG66" s="330"/>
      <c r="BH66" s="330"/>
      <c r="BI66" s="330"/>
      <c r="BJ66" s="330"/>
      <c r="BK66" s="330"/>
      <c r="BL66" s="330"/>
      <c r="BM66" s="330"/>
      <c r="BN66" s="330"/>
      <c r="BO66" s="331"/>
      <c r="BP66" s="324"/>
      <c r="BQ66" s="329"/>
      <c r="BR66" s="330"/>
      <c r="BS66" s="330"/>
      <c r="BT66" s="330"/>
      <c r="BU66" s="330"/>
      <c r="BV66" s="330"/>
      <c r="BW66" s="330"/>
      <c r="BX66" s="330"/>
      <c r="BY66" s="330"/>
      <c r="BZ66" s="330"/>
      <c r="CA66" s="330"/>
      <c r="CB66" s="330"/>
      <c r="CC66" s="330"/>
      <c r="CD66" s="330"/>
      <c r="CE66" s="330"/>
      <c r="CF66" s="331"/>
      <c r="CG66" s="324"/>
      <c r="CH66" s="329"/>
      <c r="CI66" s="330"/>
      <c r="CJ66" s="330"/>
      <c r="CK66" s="330"/>
      <c r="CL66" s="330"/>
      <c r="CM66" s="330"/>
      <c r="CN66" s="330"/>
      <c r="CO66" s="330"/>
      <c r="CP66" s="330"/>
      <c r="CQ66" s="330"/>
      <c r="CR66" s="330"/>
      <c r="CS66" s="330"/>
      <c r="CT66" s="330"/>
      <c r="CU66" s="330"/>
      <c r="CV66" s="330"/>
      <c r="CW66" s="331"/>
      <c r="CX66" s="324"/>
      <c r="CY66" s="329"/>
      <c r="CZ66" s="330"/>
      <c r="DA66" s="330"/>
      <c r="DB66" s="330"/>
      <c r="DC66" s="330"/>
      <c r="DD66" s="330"/>
      <c r="DE66" s="330"/>
      <c r="DF66" s="330"/>
      <c r="DG66" s="330"/>
      <c r="DH66" s="330"/>
      <c r="DI66" s="330"/>
      <c r="DJ66" s="330"/>
      <c r="DK66" s="330"/>
      <c r="DL66" s="330"/>
      <c r="DM66" s="330"/>
      <c r="DN66" s="331"/>
      <c r="DO66" s="324"/>
      <c r="DP66" s="329"/>
      <c r="DQ66" s="330"/>
      <c r="DR66" s="330"/>
      <c r="DS66" s="330"/>
      <c r="DT66" s="330"/>
      <c r="DU66" s="330"/>
      <c r="DV66" s="330"/>
      <c r="DW66" s="330"/>
      <c r="DX66" s="330"/>
      <c r="DY66" s="330"/>
      <c r="DZ66" s="330"/>
      <c r="EA66" s="330"/>
      <c r="EB66" s="330"/>
      <c r="EC66" s="330"/>
      <c r="ED66" s="330"/>
      <c r="EE66" s="331"/>
      <c r="EF66" s="324"/>
      <c r="EG66" s="329"/>
      <c r="EH66" s="330"/>
      <c r="EI66" s="330"/>
      <c r="EJ66" s="330"/>
      <c r="EK66" s="330"/>
      <c r="EL66" s="330"/>
      <c r="EM66" s="330"/>
      <c r="EN66" s="330"/>
      <c r="EO66" s="330"/>
      <c r="EP66" s="330"/>
      <c r="EQ66" s="330"/>
      <c r="ER66" s="330"/>
      <c r="ES66" s="330"/>
      <c r="ET66" s="330"/>
      <c r="EU66" s="330"/>
      <c r="EV66" s="331"/>
      <c r="EW66" s="324"/>
      <c r="EX66" s="329"/>
      <c r="EY66" s="330"/>
      <c r="EZ66" s="330"/>
      <c r="FA66" s="330"/>
      <c r="FB66" s="330"/>
      <c r="FC66" s="330"/>
      <c r="FD66" s="330"/>
      <c r="FE66" s="330"/>
      <c r="FF66" s="330"/>
      <c r="FG66" s="330"/>
      <c r="FH66" s="330"/>
      <c r="FI66" s="330"/>
      <c r="FJ66" s="330"/>
      <c r="FK66" s="330"/>
      <c r="FL66" s="330"/>
      <c r="FM66" s="331"/>
      <c r="FN66" s="324"/>
      <c r="FO66" s="329"/>
      <c r="FP66" s="330"/>
      <c r="FQ66" s="330"/>
      <c r="FR66" s="330"/>
      <c r="FS66" s="330"/>
      <c r="FT66" s="330"/>
      <c r="FU66" s="330"/>
      <c r="FV66" s="330"/>
      <c r="FW66" s="330"/>
      <c r="FX66" s="330"/>
      <c r="FY66" s="330"/>
      <c r="FZ66" s="330"/>
      <c r="GA66" s="330"/>
      <c r="GB66" s="330"/>
      <c r="GC66" s="330"/>
      <c r="GD66" s="331"/>
      <c r="GE66" s="324"/>
      <c r="GF66" s="329"/>
      <c r="GG66" s="330"/>
      <c r="GH66" s="330"/>
      <c r="GI66" s="330"/>
      <c r="GJ66" s="330"/>
      <c r="GK66" s="330"/>
      <c r="GL66" s="330"/>
      <c r="GM66" s="330"/>
      <c r="GN66" s="330"/>
      <c r="GO66" s="330"/>
      <c r="GP66" s="330"/>
      <c r="GQ66" s="330"/>
      <c r="GR66" s="330"/>
      <c r="GS66" s="330"/>
      <c r="GT66" s="330"/>
      <c r="GU66" s="331"/>
      <c r="GV66" s="324"/>
      <c r="GW66" s="329"/>
      <c r="GX66" s="330"/>
      <c r="GY66" s="330"/>
      <c r="GZ66" s="330"/>
      <c r="HA66" s="330"/>
      <c r="HB66" s="330"/>
      <c r="HC66" s="330"/>
      <c r="HD66" s="330"/>
      <c r="HE66" s="330"/>
      <c r="HF66" s="330"/>
      <c r="HG66" s="330"/>
      <c r="HH66" s="330"/>
      <c r="HI66" s="330"/>
      <c r="HJ66" s="330"/>
      <c r="HK66" s="330"/>
      <c r="HL66" s="331"/>
      <c r="HM66" s="324"/>
      <c r="HN66" s="329"/>
      <c r="HO66" s="330"/>
      <c r="HP66" s="330"/>
      <c r="HQ66" s="330"/>
      <c r="HR66" s="330"/>
      <c r="HS66" s="330"/>
      <c r="HT66" s="330"/>
      <c r="HU66" s="330"/>
      <c r="HV66" s="330"/>
      <c r="HW66" s="330"/>
      <c r="HX66" s="330"/>
      <c r="HY66" s="330"/>
      <c r="HZ66" s="330"/>
      <c r="IA66" s="330"/>
      <c r="IB66" s="330"/>
      <c r="IC66" s="331"/>
      <c r="ID66" s="324"/>
      <c r="IE66" s="329"/>
      <c r="IF66" s="330"/>
      <c r="IG66" s="330"/>
      <c r="IH66" s="330"/>
      <c r="II66" s="330"/>
      <c r="IJ66" s="330"/>
      <c r="IK66" s="330"/>
      <c r="IL66" s="330"/>
      <c r="IM66" s="330"/>
      <c r="IN66" s="330"/>
      <c r="IO66" s="330"/>
      <c r="IP66" s="330"/>
      <c r="IQ66" s="330"/>
      <c r="IR66" s="330"/>
      <c r="IS66" s="330"/>
      <c r="IT66" s="331"/>
      <c r="IU66" s="324"/>
      <c r="IV66" s="329"/>
      <c r="IW66" s="330"/>
      <c r="IX66" s="330"/>
      <c r="IY66" s="330"/>
      <c r="IZ66" s="330"/>
      <c r="JA66" s="330"/>
      <c r="JB66" s="330"/>
      <c r="JC66" s="330"/>
      <c r="JD66" s="330"/>
      <c r="JE66" s="330"/>
      <c r="JF66" s="330"/>
      <c r="JG66" s="330"/>
      <c r="JH66" s="330"/>
      <c r="JI66" s="330"/>
      <c r="JJ66" s="330"/>
      <c r="JK66" s="331"/>
      <c r="JL66" s="324"/>
      <c r="JM66" s="329"/>
      <c r="JN66" s="330"/>
      <c r="JO66" s="330"/>
      <c r="JP66" s="330"/>
      <c r="JQ66" s="330"/>
      <c r="JR66" s="330"/>
      <c r="JS66" s="330"/>
      <c r="JT66" s="330"/>
      <c r="JU66" s="330"/>
      <c r="JV66" s="330"/>
      <c r="JW66" s="330"/>
      <c r="JX66" s="330"/>
      <c r="JY66" s="330"/>
      <c r="JZ66" s="330"/>
      <c r="KA66" s="330"/>
      <c r="KB66" s="331"/>
      <c r="KC66" s="324"/>
      <c r="KD66" s="329"/>
      <c r="KE66" s="330"/>
      <c r="KF66" s="330"/>
      <c r="KG66" s="330"/>
      <c r="KH66" s="330"/>
      <c r="KI66" s="330"/>
      <c r="KJ66" s="330"/>
      <c r="KK66" s="330"/>
      <c r="KL66" s="330"/>
      <c r="KM66" s="330"/>
      <c r="KN66" s="330"/>
      <c r="KO66" s="330"/>
      <c r="KP66" s="330"/>
      <c r="KQ66" s="330"/>
      <c r="KR66" s="330"/>
      <c r="KS66" s="331"/>
      <c r="KT66" s="324"/>
      <c r="KU66" s="329"/>
      <c r="KV66" s="330"/>
      <c r="KW66" s="330"/>
      <c r="KX66" s="330"/>
      <c r="KY66" s="330"/>
      <c r="KZ66" s="330"/>
      <c r="LA66" s="330"/>
      <c r="LB66" s="330"/>
      <c r="LC66" s="330"/>
      <c r="LD66" s="330"/>
      <c r="LE66" s="330"/>
      <c r="LF66" s="330"/>
      <c r="LG66" s="330"/>
      <c r="LH66" s="330"/>
      <c r="LI66" s="330"/>
      <c r="LJ66" s="331"/>
      <c r="LK66" s="324"/>
      <c r="LL66" s="329"/>
      <c r="LM66" s="330"/>
      <c r="LN66" s="330"/>
      <c r="LO66" s="330"/>
      <c r="LP66" s="330"/>
      <c r="LQ66" s="330"/>
      <c r="LR66" s="330"/>
      <c r="LS66" s="330"/>
      <c r="LT66" s="330"/>
      <c r="LU66" s="330"/>
      <c r="LV66" s="330"/>
      <c r="LW66" s="330"/>
      <c r="LX66" s="330"/>
      <c r="LY66" s="330"/>
      <c r="LZ66" s="330"/>
      <c r="MA66" s="331"/>
      <c r="MB66" s="324"/>
      <c r="MC66" s="56"/>
      <c r="MD66" s="56"/>
      <c r="ME66" s="56"/>
      <c r="MF66" s="56"/>
      <c r="MG66" s="228"/>
    </row>
    <row r="67" spans="1:345" customFormat="1" ht="12.75" x14ac:dyDescent="0.2">
      <c r="A67" s="329"/>
      <c r="B67" s="330"/>
      <c r="C67" s="330"/>
      <c r="D67" s="330"/>
      <c r="E67" s="330"/>
      <c r="F67" s="330"/>
      <c r="G67" s="330"/>
      <c r="H67" s="330"/>
      <c r="I67" s="330"/>
      <c r="J67" s="330"/>
      <c r="K67" s="330"/>
      <c r="L67" s="330"/>
      <c r="M67" s="330"/>
      <c r="N67" s="330"/>
      <c r="O67" s="330"/>
      <c r="P67" s="331"/>
      <c r="Q67" s="324"/>
      <c r="R67" s="329"/>
      <c r="S67" s="330"/>
      <c r="T67" s="330"/>
      <c r="U67" s="330"/>
      <c r="V67" s="330"/>
      <c r="W67" s="330"/>
      <c r="X67" s="330"/>
      <c r="Y67" s="330"/>
      <c r="Z67" s="330"/>
      <c r="AA67" s="330"/>
      <c r="AB67" s="330"/>
      <c r="AC67" s="330"/>
      <c r="AD67" s="330"/>
      <c r="AE67" s="330"/>
      <c r="AF67" s="330"/>
      <c r="AG67" s="331"/>
      <c r="AH67" s="324"/>
      <c r="AI67" s="329"/>
      <c r="AJ67" s="330"/>
      <c r="AK67" s="330"/>
      <c r="AL67" s="330"/>
      <c r="AM67" s="330"/>
      <c r="AN67" s="330"/>
      <c r="AO67" s="330"/>
      <c r="AP67" s="330"/>
      <c r="AQ67" s="330"/>
      <c r="AR67" s="330"/>
      <c r="AS67" s="330"/>
      <c r="AT67" s="330"/>
      <c r="AU67" s="330"/>
      <c r="AV67" s="330"/>
      <c r="AW67" s="330"/>
      <c r="AX67" s="331"/>
      <c r="AY67" s="324"/>
      <c r="AZ67" s="329"/>
      <c r="BA67" s="330"/>
      <c r="BB67" s="330"/>
      <c r="BC67" s="330"/>
      <c r="BD67" s="330"/>
      <c r="BE67" s="330"/>
      <c r="BF67" s="330"/>
      <c r="BG67" s="330"/>
      <c r="BH67" s="330"/>
      <c r="BI67" s="330"/>
      <c r="BJ67" s="330"/>
      <c r="BK67" s="330"/>
      <c r="BL67" s="330"/>
      <c r="BM67" s="330"/>
      <c r="BN67" s="330"/>
      <c r="BO67" s="331"/>
      <c r="BP67" s="324"/>
      <c r="BQ67" s="329"/>
      <c r="BR67" s="330"/>
      <c r="BS67" s="330"/>
      <c r="BT67" s="330"/>
      <c r="BU67" s="330"/>
      <c r="BV67" s="330"/>
      <c r="BW67" s="330"/>
      <c r="BX67" s="330"/>
      <c r="BY67" s="330"/>
      <c r="BZ67" s="330"/>
      <c r="CA67" s="330"/>
      <c r="CB67" s="330"/>
      <c r="CC67" s="330"/>
      <c r="CD67" s="330"/>
      <c r="CE67" s="330"/>
      <c r="CF67" s="331"/>
      <c r="CG67" s="324"/>
      <c r="CH67" s="329"/>
      <c r="CI67" s="330"/>
      <c r="CJ67" s="330"/>
      <c r="CK67" s="330"/>
      <c r="CL67" s="330"/>
      <c r="CM67" s="330"/>
      <c r="CN67" s="330"/>
      <c r="CO67" s="330"/>
      <c r="CP67" s="330"/>
      <c r="CQ67" s="330"/>
      <c r="CR67" s="330"/>
      <c r="CS67" s="330"/>
      <c r="CT67" s="330"/>
      <c r="CU67" s="330"/>
      <c r="CV67" s="330"/>
      <c r="CW67" s="331"/>
      <c r="CX67" s="324"/>
      <c r="CY67" s="329"/>
      <c r="CZ67" s="330"/>
      <c r="DA67" s="330"/>
      <c r="DB67" s="330"/>
      <c r="DC67" s="330"/>
      <c r="DD67" s="330"/>
      <c r="DE67" s="330"/>
      <c r="DF67" s="330"/>
      <c r="DG67" s="330"/>
      <c r="DH67" s="330"/>
      <c r="DI67" s="330"/>
      <c r="DJ67" s="330"/>
      <c r="DK67" s="330"/>
      <c r="DL67" s="330"/>
      <c r="DM67" s="330"/>
      <c r="DN67" s="331"/>
      <c r="DO67" s="324"/>
      <c r="DP67" s="329"/>
      <c r="DQ67" s="330"/>
      <c r="DR67" s="330"/>
      <c r="DS67" s="330"/>
      <c r="DT67" s="330"/>
      <c r="DU67" s="330"/>
      <c r="DV67" s="330"/>
      <c r="DW67" s="330"/>
      <c r="DX67" s="330"/>
      <c r="DY67" s="330"/>
      <c r="DZ67" s="330"/>
      <c r="EA67" s="330"/>
      <c r="EB67" s="330"/>
      <c r="EC67" s="330"/>
      <c r="ED67" s="330"/>
      <c r="EE67" s="331"/>
      <c r="EF67" s="324"/>
      <c r="EG67" s="329"/>
      <c r="EH67" s="330"/>
      <c r="EI67" s="330"/>
      <c r="EJ67" s="330"/>
      <c r="EK67" s="330"/>
      <c r="EL67" s="330"/>
      <c r="EM67" s="330"/>
      <c r="EN67" s="330"/>
      <c r="EO67" s="330"/>
      <c r="EP67" s="330"/>
      <c r="EQ67" s="330"/>
      <c r="ER67" s="330"/>
      <c r="ES67" s="330"/>
      <c r="ET67" s="330"/>
      <c r="EU67" s="330"/>
      <c r="EV67" s="331"/>
      <c r="EW67" s="324"/>
      <c r="EX67" s="329"/>
      <c r="EY67" s="330"/>
      <c r="EZ67" s="330"/>
      <c r="FA67" s="330"/>
      <c r="FB67" s="330"/>
      <c r="FC67" s="330"/>
      <c r="FD67" s="330"/>
      <c r="FE67" s="330"/>
      <c r="FF67" s="330"/>
      <c r="FG67" s="330"/>
      <c r="FH67" s="330"/>
      <c r="FI67" s="330"/>
      <c r="FJ67" s="330"/>
      <c r="FK67" s="330"/>
      <c r="FL67" s="330"/>
      <c r="FM67" s="331"/>
      <c r="FN67" s="324"/>
      <c r="FO67" s="329"/>
      <c r="FP67" s="330"/>
      <c r="FQ67" s="330"/>
      <c r="FR67" s="330"/>
      <c r="FS67" s="330"/>
      <c r="FT67" s="330"/>
      <c r="FU67" s="330"/>
      <c r="FV67" s="330"/>
      <c r="FW67" s="330"/>
      <c r="FX67" s="330"/>
      <c r="FY67" s="330"/>
      <c r="FZ67" s="330"/>
      <c r="GA67" s="330"/>
      <c r="GB67" s="330"/>
      <c r="GC67" s="330"/>
      <c r="GD67" s="331"/>
      <c r="GE67" s="324"/>
      <c r="GF67" s="329"/>
      <c r="GG67" s="330"/>
      <c r="GH67" s="330"/>
      <c r="GI67" s="330"/>
      <c r="GJ67" s="330"/>
      <c r="GK67" s="330"/>
      <c r="GL67" s="330"/>
      <c r="GM67" s="330"/>
      <c r="GN67" s="330"/>
      <c r="GO67" s="330"/>
      <c r="GP67" s="330"/>
      <c r="GQ67" s="330"/>
      <c r="GR67" s="330"/>
      <c r="GS67" s="330"/>
      <c r="GT67" s="330"/>
      <c r="GU67" s="331"/>
      <c r="GV67" s="324"/>
      <c r="GW67" s="329"/>
      <c r="GX67" s="330"/>
      <c r="GY67" s="330"/>
      <c r="GZ67" s="330"/>
      <c r="HA67" s="330"/>
      <c r="HB67" s="330"/>
      <c r="HC67" s="330"/>
      <c r="HD67" s="330"/>
      <c r="HE67" s="330"/>
      <c r="HF67" s="330"/>
      <c r="HG67" s="330"/>
      <c r="HH67" s="330"/>
      <c r="HI67" s="330"/>
      <c r="HJ67" s="330"/>
      <c r="HK67" s="330"/>
      <c r="HL67" s="331"/>
      <c r="HM67" s="324"/>
      <c r="HN67" s="329"/>
      <c r="HO67" s="330"/>
      <c r="HP67" s="330"/>
      <c r="HQ67" s="330"/>
      <c r="HR67" s="330"/>
      <c r="HS67" s="330"/>
      <c r="HT67" s="330"/>
      <c r="HU67" s="330"/>
      <c r="HV67" s="330"/>
      <c r="HW67" s="330"/>
      <c r="HX67" s="330"/>
      <c r="HY67" s="330"/>
      <c r="HZ67" s="330"/>
      <c r="IA67" s="330"/>
      <c r="IB67" s="330"/>
      <c r="IC67" s="331"/>
      <c r="ID67" s="324"/>
      <c r="IE67" s="329"/>
      <c r="IF67" s="330"/>
      <c r="IG67" s="330"/>
      <c r="IH67" s="330"/>
      <c r="II67" s="330"/>
      <c r="IJ67" s="330"/>
      <c r="IK67" s="330"/>
      <c r="IL67" s="330"/>
      <c r="IM67" s="330"/>
      <c r="IN67" s="330"/>
      <c r="IO67" s="330"/>
      <c r="IP67" s="330"/>
      <c r="IQ67" s="330"/>
      <c r="IR67" s="330"/>
      <c r="IS67" s="330"/>
      <c r="IT67" s="331"/>
      <c r="IU67" s="324"/>
      <c r="IV67" s="329"/>
      <c r="IW67" s="330"/>
      <c r="IX67" s="330"/>
      <c r="IY67" s="330"/>
      <c r="IZ67" s="330"/>
      <c r="JA67" s="330"/>
      <c r="JB67" s="330"/>
      <c r="JC67" s="330"/>
      <c r="JD67" s="330"/>
      <c r="JE67" s="330"/>
      <c r="JF67" s="330"/>
      <c r="JG67" s="330"/>
      <c r="JH67" s="330"/>
      <c r="JI67" s="330"/>
      <c r="JJ67" s="330"/>
      <c r="JK67" s="331"/>
      <c r="JL67" s="324"/>
      <c r="JM67" s="329"/>
      <c r="JN67" s="330"/>
      <c r="JO67" s="330"/>
      <c r="JP67" s="330"/>
      <c r="JQ67" s="330"/>
      <c r="JR67" s="330"/>
      <c r="JS67" s="330"/>
      <c r="JT67" s="330"/>
      <c r="JU67" s="330"/>
      <c r="JV67" s="330"/>
      <c r="JW67" s="330"/>
      <c r="JX67" s="330"/>
      <c r="JY67" s="330"/>
      <c r="JZ67" s="330"/>
      <c r="KA67" s="330"/>
      <c r="KB67" s="331"/>
      <c r="KC67" s="324"/>
      <c r="KD67" s="329"/>
      <c r="KE67" s="330"/>
      <c r="KF67" s="330"/>
      <c r="KG67" s="330"/>
      <c r="KH67" s="330"/>
      <c r="KI67" s="330"/>
      <c r="KJ67" s="330"/>
      <c r="KK67" s="330"/>
      <c r="KL67" s="330"/>
      <c r="KM67" s="330"/>
      <c r="KN67" s="330"/>
      <c r="KO67" s="330"/>
      <c r="KP67" s="330"/>
      <c r="KQ67" s="330"/>
      <c r="KR67" s="330"/>
      <c r="KS67" s="331"/>
      <c r="KT67" s="324"/>
      <c r="KU67" s="329"/>
      <c r="KV67" s="330"/>
      <c r="KW67" s="330"/>
      <c r="KX67" s="330"/>
      <c r="KY67" s="330"/>
      <c r="KZ67" s="330"/>
      <c r="LA67" s="330"/>
      <c r="LB67" s="330"/>
      <c r="LC67" s="330"/>
      <c r="LD67" s="330"/>
      <c r="LE67" s="330"/>
      <c r="LF67" s="330"/>
      <c r="LG67" s="330"/>
      <c r="LH67" s="330"/>
      <c r="LI67" s="330"/>
      <c r="LJ67" s="331"/>
      <c r="LK67" s="324"/>
      <c r="LL67" s="329"/>
      <c r="LM67" s="330"/>
      <c r="LN67" s="330"/>
      <c r="LO67" s="330"/>
      <c r="LP67" s="330"/>
      <c r="LQ67" s="330"/>
      <c r="LR67" s="330"/>
      <c r="LS67" s="330"/>
      <c r="LT67" s="330"/>
      <c r="LU67" s="330"/>
      <c r="LV67" s="330"/>
      <c r="LW67" s="330"/>
      <c r="LX67" s="330"/>
      <c r="LY67" s="330"/>
      <c r="LZ67" s="330"/>
      <c r="MA67" s="331"/>
      <c r="MB67" s="324"/>
      <c r="MC67" s="56"/>
      <c r="MD67" s="56"/>
      <c r="ME67" s="56"/>
      <c r="MF67" s="56"/>
      <c r="MG67" s="228"/>
    </row>
    <row r="68" spans="1:345" customFormat="1" ht="12.75" x14ac:dyDescent="0.2">
      <c r="A68" s="329"/>
      <c r="B68" s="330"/>
      <c r="C68" s="330"/>
      <c r="D68" s="330"/>
      <c r="E68" s="330"/>
      <c r="F68" s="330"/>
      <c r="G68" s="330"/>
      <c r="H68" s="330"/>
      <c r="I68" s="330"/>
      <c r="J68" s="330"/>
      <c r="K68" s="330"/>
      <c r="L68" s="330"/>
      <c r="M68" s="330"/>
      <c r="N68" s="330"/>
      <c r="O68" s="330"/>
      <c r="P68" s="331"/>
      <c r="Q68" s="324"/>
      <c r="R68" s="329"/>
      <c r="S68" s="330"/>
      <c r="T68" s="330"/>
      <c r="U68" s="330"/>
      <c r="V68" s="330"/>
      <c r="W68" s="330"/>
      <c r="X68" s="330"/>
      <c r="Y68" s="330"/>
      <c r="Z68" s="330"/>
      <c r="AA68" s="330"/>
      <c r="AB68" s="330"/>
      <c r="AC68" s="330"/>
      <c r="AD68" s="330"/>
      <c r="AE68" s="330"/>
      <c r="AF68" s="330"/>
      <c r="AG68" s="331"/>
      <c r="AH68" s="324"/>
      <c r="AI68" s="329"/>
      <c r="AJ68" s="330"/>
      <c r="AK68" s="330"/>
      <c r="AL68" s="330"/>
      <c r="AM68" s="330"/>
      <c r="AN68" s="330"/>
      <c r="AO68" s="330"/>
      <c r="AP68" s="330"/>
      <c r="AQ68" s="330"/>
      <c r="AR68" s="330"/>
      <c r="AS68" s="330"/>
      <c r="AT68" s="330"/>
      <c r="AU68" s="330"/>
      <c r="AV68" s="330"/>
      <c r="AW68" s="330"/>
      <c r="AX68" s="331"/>
      <c r="AY68" s="324"/>
      <c r="AZ68" s="329"/>
      <c r="BA68" s="330"/>
      <c r="BB68" s="330"/>
      <c r="BC68" s="330"/>
      <c r="BD68" s="330"/>
      <c r="BE68" s="330"/>
      <c r="BF68" s="330"/>
      <c r="BG68" s="330"/>
      <c r="BH68" s="330"/>
      <c r="BI68" s="330"/>
      <c r="BJ68" s="330"/>
      <c r="BK68" s="330"/>
      <c r="BL68" s="330"/>
      <c r="BM68" s="330"/>
      <c r="BN68" s="330"/>
      <c r="BO68" s="331"/>
      <c r="BP68" s="324"/>
      <c r="BQ68" s="329"/>
      <c r="BR68" s="330"/>
      <c r="BS68" s="330"/>
      <c r="BT68" s="330"/>
      <c r="BU68" s="330"/>
      <c r="BV68" s="330"/>
      <c r="BW68" s="330"/>
      <c r="BX68" s="330"/>
      <c r="BY68" s="330"/>
      <c r="BZ68" s="330"/>
      <c r="CA68" s="330"/>
      <c r="CB68" s="330"/>
      <c r="CC68" s="330"/>
      <c r="CD68" s="330"/>
      <c r="CE68" s="330"/>
      <c r="CF68" s="331"/>
      <c r="CG68" s="324"/>
      <c r="CH68" s="329"/>
      <c r="CI68" s="330"/>
      <c r="CJ68" s="330"/>
      <c r="CK68" s="330"/>
      <c r="CL68" s="330"/>
      <c r="CM68" s="330"/>
      <c r="CN68" s="330"/>
      <c r="CO68" s="330"/>
      <c r="CP68" s="330"/>
      <c r="CQ68" s="330"/>
      <c r="CR68" s="330"/>
      <c r="CS68" s="330"/>
      <c r="CT68" s="330"/>
      <c r="CU68" s="330"/>
      <c r="CV68" s="330"/>
      <c r="CW68" s="331"/>
      <c r="CX68" s="324"/>
      <c r="CY68" s="329"/>
      <c r="CZ68" s="330"/>
      <c r="DA68" s="330"/>
      <c r="DB68" s="330"/>
      <c r="DC68" s="330"/>
      <c r="DD68" s="330"/>
      <c r="DE68" s="330"/>
      <c r="DF68" s="330"/>
      <c r="DG68" s="330"/>
      <c r="DH68" s="330"/>
      <c r="DI68" s="330"/>
      <c r="DJ68" s="330"/>
      <c r="DK68" s="330"/>
      <c r="DL68" s="330"/>
      <c r="DM68" s="330"/>
      <c r="DN68" s="331"/>
      <c r="DO68" s="324"/>
      <c r="DP68" s="329"/>
      <c r="DQ68" s="330"/>
      <c r="DR68" s="330"/>
      <c r="DS68" s="330"/>
      <c r="DT68" s="330"/>
      <c r="DU68" s="330"/>
      <c r="DV68" s="330"/>
      <c r="DW68" s="330"/>
      <c r="DX68" s="330"/>
      <c r="DY68" s="330"/>
      <c r="DZ68" s="330"/>
      <c r="EA68" s="330"/>
      <c r="EB68" s="330"/>
      <c r="EC68" s="330"/>
      <c r="ED68" s="330"/>
      <c r="EE68" s="331"/>
      <c r="EF68" s="324"/>
      <c r="EG68" s="329"/>
      <c r="EH68" s="330"/>
      <c r="EI68" s="330"/>
      <c r="EJ68" s="330"/>
      <c r="EK68" s="330"/>
      <c r="EL68" s="330"/>
      <c r="EM68" s="330"/>
      <c r="EN68" s="330"/>
      <c r="EO68" s="330"/>
      <c r="EP68" s="330"/>
      <c r="EQ68" s="330"/>
      <c r="ER68" s="330"/>
      <c r="ES68" s="330"/>
      <c r="ET68" s="330"/>
      <c r="EU68" s="330"/>
      <c r="EV68" s="331"/>
      <c r="EW68" s="324"/>
      <c r="EX68" s="329"/>
      <c r="EY68" s="330"/>
      <c r="EZ68" s="330"/>
      <c r="FA68" s="330"/>
      <c r="FB68" s="330"/>
      <c r="FC68" s="330"/>
      <c r="FD68" s="330"/>
      <c r="FE68" s="330"/>
      <c r="FF68" s="330"/>
      <c r="FG68" s="330"/>
      <c r="FH68" s="330"/>
      <c r="FI68" s="330"/>
      <c r="FJ68" s="330"/>
      <c r="FK68" s="330"/>
      <c r="FL68" s="330"/>
      <c r="FM68" s="331"/>
      <c r="FN68" s="324"/>
      <c r="FO68" s="329"/>
      <c r="FP68" s="330"/>
      <c r="FQ68" s="330"/>
      <c r="FR68" s="330"/>
      <c r="FS68" s="330"/>
      <c r="FT68" s="330"/>
      <c r="FU68" s="330"/>
      <c r="FV68" s="330"/>
      <c r="FW68" s="330"/>
      <c r="FX68" s="330"/>
      <c r="FY68" s="330"/>
      <c r="FZ68" s="330"/>
      <c r="GA68" s="330"/>
      <c r="GB68" s="330"/>
      <c r="GC68" s="330"/>
      <c r="GD68" s="331"/>
      <c r="GE68" s="324"/>
      <c r="GF68" s="329"/>
      <c r="GG68" s="330"/>
      <c r="GH68" s="330"/>
      <c r="GI68" s="330"/>
      <c r="GJ68" s="330"/>
      <c r="GK68" s="330"/>
      <c r="GL68" s="330"/>
      <c r="GM68" s="330"/>
      <c r="GN68" s="330"/>
      <c r="GO68" s="330"/>
      <c r="GP68" s="330"/>
      <c r="GQ68" s="330"/>
      <c r="GR68" s="330"/>
      <c r="GS68" s="330"/>
      <c r="GT68" s="330"/>
      <c r="GU68" s="331"/>
      <c r="GV68" s="324"/>
      <c r="GW68" s="329"/>
      <c r="GX68" s="330"/>
      <c r="GY68" s="330"/>
      <c r="GZ68" s="330"/>
      <c r="HA68" s="330"/>
      <c r="HB68" s="330"/>
      <c r="HC68" s="330"/>
      <c r="HD68" s="330"/>
      <c r="HE68" s="330"/>
      <c r="HF68" s="330"/>
      <c r="HG68" s="330"/>
      <c r="HH68" s="330"/>
      <c r="HI68" s="330"/>
      <c r="HJ68" s="330"/>
      <c r="HK68" s="330"/>
      <c r="HL68" s="331"/>
      <c r="HM68" s="324"/>
      <c r="HN68" s="329"/>
      <c r="HO68" s="330"/>
      <c r="HP68" s="330"/>
      <c r="HQ68" s="330"/>
      <c r="HR68" s="330"/>
      <c r="HS68" s="330"/>
      <c r="HT68" s="330"/>
      <c r="HU68" s="330"/>
      <c r="HV68" s="330"/>
      <c r="HW68" s="330"/>
      <c r="HX68" s="330"/>
      <c r="HY68" s="330"/>
      <c r="HZ68" s="330"/>
      <c r="IA68" s="330"/>
      <c r="IB68" s="330"/>
      <c r="IC68" s="331"/>
      <c r="ID68" s="324"/>
      <c r="IE68" s="329"/>
      <c r="IF68" s="330"/>
      <c r="IG68" s="330"/>
      <c r="IH68" s="330"/>
      <c r="II68" s="330"/>
      <c r="IJ68" s="330"/>
      <c r="IK68" s="330"/>
      <c r="IL68" s="330"/>
      <c r="IM68" s="330"/>
      <c r="IN68" s="330"/>
      <c r="IO68" s="330"/>
      <c r="IP68" s="330"/>
      <c r="IQ68" s="330"/>
      <c r="IR68" s="330"/>
      <c r="IS68" s="330"/>
      <c r="IT68" s="331"/>
      <c r="IU68" s="324"/>
      <c r="IV68" s="329"/>
      <c r="IW68" s="330"/>
      <c r="IX68" s="330"/>
      <c r="IY68" s="330"/>
      <c r="IZ68" s="330"/>
      <c r="JA68" s="330"/>
      <c r="JB68" s="330"/>
      <c r="JC68" s="330"/>
      <c r="JD68" s="330"/>
      <c r="JE68" s="330"/>
      <c r="JF68" s="330"/>
      <c r="JG68" s="330"/>
      <c r="JH68" s="330"/>
      <c r="JI68" s="330"/>
      <c r="JJ68" s="330"/>
      <c r="JK68" s="331"/>
      <c r="JL68" s="324"/>
      <c r="JM68" s="329"/>
      <c r="JN68" s="330"/>
      <c r="JO68" s="330"/>
      <c r="JP68" s="330"/>
      <c r="JQ68" s="330"/>
      <c r="JR68" s="330"/>
      <c r="JS68" s="330"/>
      <c r="JT68" s="330"/>
      <c r="JU68" s="330"/>
      <c r="JV68" s="330"/>
      <c r="JW68" s="330"/>
      <c r="JX68" s="330"/>
      <c r="JY68" s="330"/>
      <c r="JZ68" s="330"/>
      <c r="KA68" s="330"/>
      <c r="KB68" s="331"/>
      <c r="KC68" s="324"/>
      <c r="KD68" s="329"/>
      <c r="KE68" s="330"/>
      <c r="KF68" s="330"/>
      <c r="KG68" s="330"/>
      <c r="KH68" s="330"/>
      <c r="KI68" s="330"/>
      <c r="KJ68" s="330"/>
      <c r="KK68" s="330"/>
      <c r="KL68" s="330"/>
      <c r="KM68" s="330"/>
      <c r="KN68" s="330"/>
      <c r="KO68" s="330"/>
      <c r="KP68" s="330"/>
      <c r="KQ68" s="330"/>
      <c r="KR68" s="330"/>
      <c r="KS68" s="331"/>
      <c r="KT68" s="324"/>
      <c r="KU68" s="329"/>
      <c r="KV68" s="330"/>
      <c r="KW68" s="330"/>
      <c r="KX68" s="330"/>
      <c r="KY68" s="330"/>
      <c r="KZ68" s="330"/>
      <c r="LA68" s="330"/>
      <c r="LB68" s="330"/>
      <c r="LC68" s="330"/>
      <c r="LD68" s="330"/>
      <c r="LE68" s="330"/>
      <c r="LF68" s="330"/>
      <c r="LG68" s="330"/>
      <c r="LH68" s="330"/>
      <c r="LI68" s="330"/>
      <c r="LJ68" s="331"/>
      <c r="LK68" s="324"/>
      <c r="LL68" s="329"/>
      <c r="LM68" s="330"/>
      <c r="LN68" s="330"/>
      <c r="LO68" s="330"/>
      <c r="LP68" s="330"/>
      <c r="LQ68" s="330"/>
      <c r="LR68" s="330"/>
      <c r="LS68" s="330"/>
      <c r="LT68" s="330"/>
      <c r="LU68" s="330"/>
      <c r="LV68" s="330"/>
      <c r="LW68" s="330"/>
      <c r="LX68" s="330"/>
      <c r="LY68" s="330"/>
      <c r="LZ68" s="330"/>
      <c r="MA68" s="331"/>
      <c r="MB68" s="324"/>
      <c r="MC68" s="56"/>
      <c r="MD68" s="56"/>
      <c r="ME68" s="56"/>
      <c r="MF68" s="56"/>
      <c r="MG68" s="228"/>
    </row>
    <row r="69" spans="1:345" customFormat="1" ht="12.75" x14ac:dyDescent="0.2">
      <c r="A69" s="329"/>
      <c r="B69" s="330"/>
      <c r="C69" s="330"/>
      <c r="D69" s="330"/>
      <c r="E69" s="330"/>
      <c r="F69" s="330"/>
      <c r="G69" s="330"/>
      <c r="H69" s="330"/>
      <c r="I69" s="330"/>
      <c r="J69" s="330"/>
      <c r="K69" s="330"/>
      <c r="L69" s="330"/>
      <c r="M69" s="330"/>
      <c r="N69" s="330"/>
      <c r="O69" s="330"/>
      <c r="P69" s="331"/>
      <c r="Q69" s="324"/>
      <c r="R69" s="329"/>
      <c r="S69" s="330"/>
      <c r="T69" s="330"/>
      <c r="U69" s="330"/>
      <c r="V69" s="330"/>
      <c r="W69" s="330"/>
      <c r="X69" s="330"/>
      <c r="Y69" s="330"/>
      <c r="Z69" s="330"/>
      <c r="AA69" s="330"/>
      <c r="AB69" s="330"/>
      <c r="AC69" s="330"/>
      <c r="AD69" s="330"/>
      <c r="AE69" s="330"/>
      <c r="AF69" s="330"/>
      <c r="AG69" s="331"/>
      <c r="AH69" s="324"/>
      <c r="AI69" s="329"/>
      <c r="AJ69" s="330"/>
      <c r="AK69" s="330"/>
      <c r="AL69" s="330"/>
      <c r="AM69" s="330"/>
      <c r="AN69" s="330"/>
      <c r="AO69" s="330"/>
      <c r="AP69" s="330"/>
      <c r="AQ69" s="330"/>
      <c r="AR69" s="330"/>
      <c r="AS69" s="330"/>
      <c r="AT69" s="330"/>
      <c r="AU69" s="330"/>
      <c r="AV69" s="330"/>
      <c r="AW69" s="330"/>
      <c r="AX69" s="331"/>
      <c r="AY69" s="324"/>
      <c r="AZ69" s="329"/>
      <c r="BA69" s="330"/>
      <c r="BB69" s="330"/>
      <c r="BC69" s="330"/>
      <c r="BD69" s="330"/>
      <c r="BE69" s="330"/>
      <c r="BF69" s="330"/>
      <c r="BG69" s="330"/>
      <c r="BH69" s="330"/>
      <c r="BI69" s="330"/>
      <c r="BJ69" s="330"/>
      <c r="BK69" s="330"/>
      <c r="BL69" s="330"/>
      <c r="BM69" s="330"/>
      <c r="BN69" s="330"/>
      <c r="BO69" s="331"/>
      <c r="BP69" s="324"/>
      <c r="BQ69" s="329"/>
      <c r="BR69" s="330"/>
      <c r="BS69" s="330"/>
      <c r="BT69" s="330"/>
      <c r="BU69" s="330"/>
      <c r="BV69" s="330"/>
      <c r="BW69" s="330"/>
      <c r="BX69" s="330"/>
      <c r="BY69" s="330"/>
      <c r="BZ69" s="330"/>
      <c r="CA69" s="330"/>
      <c r="CB69" s="330"/>
      <c r="CC69" s="330"/>
      <c r="CD69" s="330"/>
      <c r="CE69" s="330"/>
      <c r="CF69" s="331"/>
      <c r="CG69" s="324"/>
      <c r="CH69" s="329"/>
      <c r="CI69" s="330"/>
      <c r="CJ69" s="330"/>
      <c r="CK69" s="330"/>
      <c r="CL69" s="330"/>
      <c r="CM69" s="330"/>
      <c r="CN69" s="330"/>
      <c r="CO69" s="330"/>
      <c r="CP69" s="330"/>
      <c r="CQ69" s="330"/>
      <c r="CR69" s="330"/>
      <c r="CS69" s="330"/>
      <c r="CT69" s="330"/>
      <c r="CU69" s="330"/>
      <c r="CV69" s="330"/>
      <c r="CW69" s="331"/>
      <c r="CX69" s="324"/>
      <c r="CY69" s="329"/>
      <c r="CZ69" s="330"/>
      <c r="DA69" s="330"/>
      <c r="DB69" s="330"/>
      <c r="DC69" s="330"/>
      <c r="DD69" s="330"/>
      <c r="DE69" s="330"/>
      <c r="DF69" s="330"/>
      <c r="DG69" s="330"/>
      <c r="DH69" s="330"/>
      <c r="DI69" s="330"/>
      <c r="DJ69" s="330"/>
      <c r="DK69" s="330"/>
      <c r="DL69" s="330"/>
      <c r="DM69" s="330"/>
      <c r="DN69" s="331"/>
      <c r="DO69" s="324"/>
      <c r="DP69" s="329"/>
      <c r="DQ69" s="330"/>
      <c r="DR69" s="330"/>
      <c r="DS69" s="330"/>
      <c r="DT69" s="330"/>
      <c r="DU69" s="330"/>
      <c r="DV69" s="330"/>
      <c r="DW69" s="330"/>
      <c r="DX69" s="330"/>
      <c r="DY69" s="330"/>
      <c r="DZ69" s="330"/>
      <c r="EA69" s="330"/>
      <c r="EB69" s="330"/>
      <c r="EC69" s="330"/>
      <c r="ED69" s="330"/>
      <c r="EE69" s="331"/>
      <c r="EF69" s="324"/>
      <c r="EG69" s="329"/>
      <c r="EH69" s="330"/>
      <c r="EI69" s="330"/>
      <c r="EJ69" s="330"/>
      <c r="EK69" s="330"/>
      <c r="EL69" s="330"/>
      <c r="EM69" s="330"/>
      <c r="EN69" s="330"/>
      <c r="EO69" s="330"/>
      <c r="EP69" s="330"/>
      <c r="EQ69" s="330"/>
      <c r="ER69" s="330"/>
      <c r="ES69" s="330"/>
      <c r="ET69" s="330"/>
      <c r="EU69" s="330"/>
      <c r="EV69" s="331"/>
      <c r="EW69" s="324"/>
      <c r="EX69" s="329"/>
      <c r="EY69" s="330"/>
      <c r="EZ69" s="330"/>
      <c r="FA69" s="330"/>
      <c r="FB69" s="330"/>
      <c r="FC69" s="330"/>
      <c r="FD69" s="330"/>
      <c r="FE69" s="330"/>
      <c r="FF69" s="330"/>
      <c r="FG69" s="330"/>
      <c r="FH69" s="330"/>
      <c r="FI69" s="330"/>
      <c r="FJ69" s="330"/>
      <c r="FK69" s="330"/>
      <c r="FL69" s="330"/>
      <c r="FM69" s="331"/>
      <c r="FN69" s="324"/>
      <c r="FO69" s="329"/>
      <c r="FP69" s="330"/>
      <c r="FQ69" s="330"/>
      <c r="FR69" s="330"/>
      <c r="FS69" s="330"/>
      <c r="FT69" s="330"/>
      <c r="FU69" s="330"/>
      <c r="FV69" s="330"/>
      <c r="FW69" s="330"/>
      <c r="FX69" s="330"/>
      <c r="FY69" s="330"/>
      <c r="FZ69" s="330"/>
      <c r="GA69" s="330"/>
      <c r="GB69" s="330"/>
      <c r="GC69" s="330"/>
      <c r="GD69" s="331"/>
      <c r="GE69" s="324"/>
      <c r="GF69" s="329"/>
      <c r="GG69" s="330"/>
      <c r="GH69" s="330"/>
      <c r="GI69" s="330"/>
      <c r="GJ69" s="330"/>
      <c r="GK69" s="330"/>
      <c r="GL69" s="330"/>
      <c r="GM69" s="330"/>
      <c r="GN69" s="330"/>
      <c r="GO69" s="330"/>
      <c r="GP69" s="330"/>
      <c r="GQ69" s="330"/>
      <c r="GR69" s="330"/>
      <c r="GS69" s="330"/>
      <c r="GT69" s="330"/>
      <c r="GU69" s="331"/>
      <c r="GV69" s="324"/>
      <c r="GW69" s="329"/>
      <c r="GX69" s="330"/>
      <c r="GY69" s="330"/>
      <c r="GZ69" s="330"/>
      <c r="HA69" s="330"/>
      <c r="HB69" s="330"/>
      <c r="HC69" s="330"/>
      <c r="HD69" s="330"/>
      <c r="HE69" s="330"/>
      <c r="HF69" s="330"/>
      <c r="HG69" s="330"/>
      <c r="HH69" s="330"/>
      <c r="HI69" s="330"/>
      <c r="HJ69" s="330"/>
      <c r="HK69" s="330"/>
      <c r="HL69" s="331"/>
      <c r="HM69" s="324"/>
      <c r="HN69" s="329"/>
      <c r="HO69" s="330"/>
      <c r="HP69" s="330"/>
      <c r="HQ69" s="330"/>
      <c r="HR69" s="330"/>
      <c r="HS69" s="330"/>
      <c r="HT69" s="330"/>
      <c r="HU69" s="330"/>
      <c r="HV69" s="330"/>
      <c r="HW69" s="330"/>
      <c r="HX69" s="330"/>
      <c r="HY69" s="330"/>
      <c r="HZ69" s="330"/>
      <c r="IA69" s="330"/>
      <c r="IB69" s="330"/>
      <c r="IC69" s="331"/>
      <c r="ID69" s="324"/>
      <c r="IE69" s="329"/>
      <c r="IF69" s="330"/>
      <c r="IG69" s="330"/>
      <c r="IH69" s="330"/>
      <c r="II69" s="330"/>
      <c r="IJ69" s="330"/>
      <c r="IK69" s="330"/>
      <c r="IL69" s="330"/>
      <c r="IM69" s="330"/>
      <c r="IN69" s="330"/>
      <c r="IO69" s="330"/>
      <c r="IP69" s="330"/>
      <c r="IQ69" s="330"/>
      <c r="IR69" s="330"/>
      <c r="IS69" s="330"/>
      <c r="IT69" s="331"/>
      <c r="IU69" s="324"/>
      <c r="IV69" s="329"/>
      <c r="IW69" s="330"/>
      <c r="IX69" s="330"/>
      <c r="IY69" s="330"/>
      <c r="IZ69" s="330"/>
      <c r="JA69" s="330"/>
      <c r="JB69" s="330"/>
      <c r="JC69" s="330"/>
      <c r="JD69" s="330"/>
      <c r="JE69" s="330"/>
      <c r="JF69" s="330"/>
      <c r="JG69" s="330"/>
      <c r="JH69" s="330"/>
      <c r="JI69" s="330"/>
      <c r="JJ69" s="330"/>
      <c r="JK69" s="331"/>
      <c r="JL69" s="324"/>
      <c r="JM69" s="329"/>
      <c r="JN69" s="330"/>
      <c r="JO69" s="330"/>
      <c r="JP69" s="330"/>
      <c r="JQ69" s="330"/>
      <c r="JR69" s="330"/>
      <c r="JS69" s="330"/>
      <c r="JT69" s="330"/>
      <c r="JU69" s="330"/>
      <c r="JV69" s="330"/>
      <c r="JW69" s="330"/>
      <c r="JX69" s="330"/>
      <c r="JY69" s="330"/>
      <c r="JZ69" s="330"/>
      <c r="KA69" s="330"/>
      <c r="KB69" s="331"/>
      <c r="KC69" s="324"/>
      <c r="KD69" s="329"/>
      <c r="KE69" s="330"/>
      <c r="KF69" s="330"/>
      <c r="KG69" s="330"/>
      <c r="KH69" s="330"/>
      <c r="KI69" s="330"/>
      <c r="KJ69" s="330"/>
      <c r="KK69" s="330"/>
      <c r="KL69" s="330"/>
      <c r="KM69" s="330"/>
      <c r="KN69" s="330"/>
      <c r="KO69" s="330"/>
      <c r="KP69" s="330"/>
      <c r="KQ69" s="330"/>
      <c r="KR69" s="330"/>
      <c r="KS69" s="331"/>
      <c r="KT69" s="324"/>
      <c r="KU69" s="329"/>
      <c r="KV69" s="330"/>
      <c r="KW69" s="330"/>
      <c r="KX69" s="330"/>
      <c r="KY69" s="330"/>
      <c r="KZ69" s="330"/>
      <c r="LA69" s="330"/>
      <c r="LB69" s="330"/>
      <c r="LC69" s="330"/>
      <c r="LD69" s="330"/>
      <c r="LE69" s="330"/>
      <c r="LF69" s="330"/>
      <c r="LG69" s="330"/>
      <c r="LH69" s="330"/>
      <c r="LI69" s="330"/>
      <c r="LJ69" s="331"/>
      <c r="LK69" s="324"/>
      <c r="LL69" s="329"/>
      <c r="LM69" s="330"/>
      <c r="LN69" s="330"/>
      <c r="LO69" s="330"/>
      <c r="LP69" s="330"/>
      <c r="LQ69" s="330"/>
      <c r="LR69" s="330"/>
      <c r="LS69" s="330"/>
      <c r="LT69" s="330"/>
      <c r="LU69" s="330"/>
      <c r="LV69" s="330"/>
      <c r="LW69" s="330"/>
      <c r="LX69" s="330"/>
      <c r="LY69" s="330"/>
      <c r="LZ69" s="330"/>
      <c r="MA69" s="331"/>
      <c r="MB69" s="324"/>
      <c r="MC69" s="56"/>
      <c r="MD69" s="56"/>
      <c r="ME69" s="56"/>
      <c r="MF69" s="56"/>
      <c r="MG69" s="228"/>
    </row>
    <row r="70" spans="1:345" customFormat="1" ht="12.75" x14ac:dyDescent="0.2">
      <c r="A70" s="329"/>
      <c r="B70" s="330"/>
      <c r="C70" s="330"/>
      <c r="D70" s="330"/>
      <c r="E70" s="330"/>
      <c r="F70" s="330"/>
      <c r="G70" s="330"/>
      <c r="H70" s="330"/>
      <c r="I70" s="330"/>
      <c r="J70" s="330"/>
      <c r="K70" s="330"/>
      <c r="L70" s="330"/>
      <c r="M70" s="330"/>
      <c r="N70" s="330"/>
      <c r="O70" s="330"/>
      <c r="P70" s="331"/>
      <c r="Q70" s="324"/>
      <c r="R70" s="329"/>
      <c r="S70" s="330"/>
      <c r="T70" s="330"/>
      <c r="U70" s="330"/>
      <c r="V70" s="330"/>
      <c r="W70" s="330"/>
      <c r="X70" s="330"/>
      <c r="Y70" s="330"/>
      <c r="Z70" s="330"/>
      <c r="AA70" s="330"/>
      <c r="AB70" s="330"/>
      <c r="AC70" s="330"/>
      <c r="AD70" s="330"/>
      <c r="AE70" s="330"/>
      <c r="AF70" s="330"/>
      <c r="AG70" s="331"/>
      <c r="AH70" s="324"/>
      <c r="AI70" s="329"/>
      <c r="AJ70" s="330"/>
      <c r="AK70" s="330"/>
      <c r="AL70" s="330"/>
      <c r="AM70" s="330"/>
      <c r="AN70" s="330"/>
      <c r="AO70" s="330"/>
      <c r="AP70" s="330"/>
      <c r="AQ70" s="330"/>
      <c r="AR70" s="330"/>
      <c r="AS70" s="330"/>
      <c r="AT70" s="330"/>
      <c r="AU70" s="330"/>
      <c r="AV70" s="330"/>
      <c r="AW70" s="330"/>
      <c r="AX70" s="331"/>
      <c r="AY70" s="324"/>
      <c r="AZ70" s="329"/>
      <c r="BA70" s="330"/>
      <c r="BB70" s="330"/>
      <c r="BC70" s="330"/>
      <c r="BD70" s="330"/>
      <c r="BE70" s="330"/>
      <c r="BF70" s="330"/>
      <c r="BG70" s="330"/>
      <c r="BH70" s="330"/>
      <c r="BI70" s="330"/>
      <c r="BJ70" s="330"/>
      <c r="BK70" s="330"/>
      <c r="BL70" s="330"/>
      <c r="BM70" s="330"/>
      <c r="BN70" s="330"/>
      <c r="BO70" s="331"/>
      <c r="BP70" s="324"/>
      <c r="BQ70" s="329"/>
      <c r="BR70" s="330"/>
      <c r="BS70" s="330"/>
      <c r="BT70" s="330"/>
      <c r="BU70" s="330"/>
      <c r="BV70" s="330"/>
      <c r="BW70" s="330"/>
      <c r="BX70" s="330"/>
      <c r="BY70" s="330"/>
      <c r="BZ70" s="330"/>
      <c r="CA70" s="330"/>
      <c r="CB70" s="330"/>
      <c r="CC70" s="330"/>
      <c r="CD70" s="330"/>
      <c r="CE70" s="330"/>
      <c r="CF70" s="331"/>
      <c r="CG70" s="324"/>
      <c r="CH70" s="329"/>
      <c r="CI70" s="330"/>
      <c r="CJ70" s="330"/>
      <c r="CK70" s="330"/>
      <c r="CL70" s="330"/>
      <c r="CM70" s="330"/>
      <c r="CN70" s="330"/>
      <c r="CO70" s="330"/>
      <c r="CP70" s="330"/>
      <c r="CQ70" s="330"/>
      <c r="CR70" s="330"/>
      <c r="CS70" s="330"/>
      <c r="CT70" s="330"/>
      <c r="CU70" s="330"/>
      <c r="CV70" s="330"/>
      <c r="CW70" s="331"/>
      <c r="CX70" s="324"/>
      <c r="CY70" s="329"/>
      <c r="CZ70" s="330"/>
      <c r="DA70" s="330"/>
      <c r="DB70" s="330"/>
      <c r="DC70" s="330"/>
      <c r="DD70" s="330"/>
      <c r="DE70" s="330"/>
      <c r="DF70" s="330"/>
      <c r="DG70" s="330"/>
      <c r="DH70" s="330"/>
      <c r="DI70" s="330"/>
      <c r="DJ70" s="330"/>
      <c r="DK70" s="330"/>
      <c r="DL70" s="330"/>
      <c r="DM70" s="330"/>
      <c r="DN70" s="331"/>
      <c r="DO70" s="324"/>
      <c r="DP70" s="329"/>
      <c r="DQ70" s="330"/>
      <c r="DR70" s="330"/>
      <c r="DS70" s="330"/>
      <c r="DT70" s="330"/>
      <c r="DU70" s="330"/>
      <c r="DV70" s="330"/>
      <c r="DW70" s="330"/>
      <c r="DX70" s="330"/>
      <c r="DY70" s="330"/>
      <c r="DZ70" s="330"/>
      <c r="EA70" s="330"/>
      <c r="EB70" s="330"/>
      <c r="EC70" s="330"/>
      <c r="ED70" s="330"/>
      <c r="EE70" s="331"/>
      <c r="EF70" s="324"/>
      <c r="EG70" s="329"/>
      <c r="EH70" s="330"/>
      <c r="EI70" s="330"/>
      <c r="EJ70" s="330"/>
      <c r="EK70" s="330"/>
      <c r="EL70" s="330"/>
      <c r="EM70" s="330"/>
      <c r="EN70" s="330"/>
      <c r="EO70" s="330"/>
      <c r="EP70" s="330"/>
      <c r="EQ70" s="330"/>
      <c r="ER70" s="330"/>
      <c r="ES70" s="330"/>
      <c r="ET70" s="330"/>
      <c r="EU70" s="330"/>
      <c r="EV70" s="331"/>
      <c r="EW70" s="324"/>
      <c r="EX70" s="329"/>
      <c r="EY70" s="330"/>
      <c r="EZ70" s="330"/>
      <c r="FA70" s="330"/>
      <c r="FB70" s="330"/>
      <c r="FC70" s="330"/>
      <c r="FD70" s="330"/>
      <c r="FE70" s="330"/>
      <c r="FF70" s="330"/>
      <c r="FG70" s="330"/>
      <c r="FH70" s="330"/>
      <c r="FI70" s="330"/>
      <c r="FJ70" s="330"/>
      <c r="FK70" s="330"/>
      <c r="FL70" s="330"/>
      <c r="FM70" s="331"/>
      <c r="FN70" s="324"/>
      <c r="FO70" s="329"/>
      <c r="FP70" s="330"/>
      <c r="FQ70" s="330"/>
      <c r="FR70" s="330"/>
      <c r="FS70" s="330"/>
      <c r="FT70" s="330"/>
      <c r="FU70" s="330"/>
      <c r="FV70" s="330"/>
      <c r="FW70" s="330"/>
      <c r="FX70" s="330"/>
      <c r="FY70" s="330"/>
      <c r="FZ70" s="330"/>
      <c r="GA70" s="330"/>
      <c r="GB70" s="330"/>
      <c r="GC70" s="330"/>
      <c r="GD70" s="331"/>
      <c r="GE70" s="324"/>
      <c r="GF70" s="329"/>
      <c r="GG70" s="330"/>
      <c r="GH70" s="330"/>
      <c r="GI70" s="330"/>
      <c r="GJ70" s="330"/>
      <c r="GK70" s="330"/>
      <c r="GL70" s="330"/>
      <c r="GM70" s="330"/>
      <c r="GN70" s="330"/>
      <c r="GO70" s="330"/>
      <c r="GP70" s="330"/>
      <c r="GQ70" s="330"/>
      <c r="GR70" s="330"/>
      <c r="GS70" s="330"/>
      <c r="GT70" s="330"/>
      <c r="GU70" s="331"/>
      <c r="GV70" s="324"/>
      <c r="GW70" s="329"/>
      <c r="GX70" s="330"/>
      <c r="GY70" s="330"/>
      <c r="GZ70" s="330"/>
      <c r="HA70" s="330"/>
      <c r="HB70" s="330"/>
      <c r="HC70" s="330"/>
      <c r="HD70" s="330"/>
      <c r="HE70" s="330"/>
      <c r="HF70" s="330"/>
      <c r="HG70" s="330"/>
      <c r="HH70" s="330"/>
      <c r="HI70" s="330"/>
      <c r="HJ70" s="330"/>
      <c r="HK70" s="330"/>
      <c r="HL70" s="331"/>
      <c r="HM70" s="324"/>
      <c r="HN70" s="329"/>
      <c r="HO70" s="330"/>
      <c r="HP70" s="330"/>
      <c r="HQ70" s="330"/>
      <c r="HR70" s="330"/>
      <c r="HS70" s="330"/>
      <c r="HT70" s="330"/>
      <c r="HU70" s="330"/>
      <c r="HV70" s="330"/>
      <c r="HW70" s="330"/>
      <c r="HX70" s="330"/>
      <c r="HY70" s="330"/>
      <c r="HZ70" s="330"/>
      <c r="IA70" s="330"/>
      <c r="IB70" s="330"/>
      <c r="IC70" s="331"/>
      <c r="ID70" s="324"/>
      <c r="IE70" s="329"/>
      <c r="IF70" s="330"/>
      <c r="IG70" s="330"/>
      <c r="IH70" s="330"/>
      <c r="II70" s="330"/>
      <c r="IJ70" s="330"/>
      <c r="IK70" s="330"/>
      <c r="IL70" s="330"/>
      <c r="IM70" s="330"/>
      <c r="IN70" s="330"/>
      <c r="IO70" s="330"/>
      <c r="IP70" s="330"/>
      <c r="IQ70" s="330"/>
      <c r="IR70" s="330"/>
      <c r="IS70" s="330"/>
      <c r="IT70" s="331"/>
      <c r="IU70" s="324"/>
      <c r="IV70" s="329"/>
      <c r="IW70" s="330"/>
      <c r="IX70" s="330"/>
      <c r="IY70" s="330"/>
      <c r="IZ70" s="330"/>
      <c r="JA70" s="330"/>
      <c r="JB70" s="330"/>
      <c r="JC70" s="330"/>
      <c r="JD70" s="330"/>
      <c r="JE70" s="330"/>
      <c r="JF70" s="330"/>
      <c r="JG70" s="330"/>
      <c r="JH70" s="330"/>
      <c r="JI70" s="330"/>
      <c r="JJ70" s="330"/>
      <c r="JK70" s="331"/>
      <c r="JL70" s="324"/>
      <c r="JM70" s="329"/>
      <c r="JN70" s="330"/>
      <c r="JO70" s="330"/>
      <c r="JP70" s="330"/>
      <c r="JQ70" s="330"/>
      <c r="JR70" s="330"/>
      <c r="JS70" s="330"/>
      <c r="JT70" s="330"/>
      <c r="JU70" s="330"/>
      <c r="JV70" s="330"/>
      <c r="JW70" s="330"/>
      <c r="JX70" s="330"/>
      <c r="JY70" s="330"/>
      <c r="JZ70" s="330"/>
      <c r="KA70" s="330"/>
      <c r="KB70" s="331"/>
      <c r="KC70" s="324"/>
      <c r="KD70" s="329"/>
      <c r="KE70" s="330"/>
      <c r="KF70" s="330"/>
      <c r="KG70" s="330"/>
      <c r="KH70" s="330"/>
      <c r="KI70" s="330"/>
      <c r="KJ70" s="330"/>
      <c r="KK70" s="330"/>
      <c r="KL70" s="330"/>
      <c r="KM70" s="330"/>
      <c r="KN70" s="330"/>
      <c r="KO70" s="330"/>
      <c r="KP70" s="330"/>
      <c r="KQ70" s="330"/>
      <c r="KR70" s="330"/>
      <c r="KS70" s="331"/>
      <c r="KT70" s="324"/>
      <c r="KU70" s="329"/>
      <c r="KV70" s="330"/>
      <c r="KW70" s="330"/>
      <c r="KX70" s="330"/>
      <c r="KY70" s="330"/>
      <c r="KZ70" s="330"/>
      <c r="LA70" s="330"/>
      <c r="LB70" s="330"/>
      <c r="LC70" s="330"/>
      <c r="LD70" s="330"/>
      <c r="LE70" s="330"/>
      <c r="LF70" s="330"/>
      <c r="LG70" s="330"/>
      <c r="LH70" s="330"/>
      <c r="LI70" s="330"/>
      <c r="LJ70" s="331"/>
      <c r="LK70" s="324"/>
      <c r="LL70" s="329"/>
      <c r="LM70" s="330"/>
      <c r="LN70" s="330"/>
      <c r="LO70" s="330"/>
      <c r="LP70" s="330"/>
      <c r="LQ70" s="330"/>
      <c r="LR70" s="330"/>
      <c r="LS70" s="330"/>
      <c r="LT70" s="330"/>
      <c r="LU70" s="330"/>
      <c r="LV70" s="330"/>
      <c r="LW70" s="330"/>
      <c r="LX70" s="330"/>
      <c r="LY70" s="330"/>
      <c r="LZ70" s="330"/>
      <c r="MA70" s="331"/>
      <c r="MB70" s="324"/>
      <c r="MC70" s="56"/>
      <c r="MD70" s="56"/>
      <c r="ME70" s="56"/>
      <c r="MF70" s="56"/>
      <c r="MG70" s="228"/>
    </row>
    <row r="71" spans="1:345" customFormat="1" ht="12.75" x14ac:dyDescent="0.2">
      <c r="A71" s="329"/>
      <c r="B71" s="330"/>
      <c r="C71" s="330"/>
      <c r="D71" s="330"/>
      <c r="E71" s="330"/>
      <c r="F71" s="330"/>
      <c r="G71" s="330"/>
      <c r="H71" s="330"/>
      <c r="I71" s="330"/>
      <c r="J71" s="330"/>
      <c r="K71" s="330"/>
      <c r="L71" s="330"/>
      <c r="M71" s="330"/>
      <c r="N71" s="330"/>
      <c r="O71" s="330"/>
      <c r="P71" s="331"/>
      <c r="Q71" s="324"/>
      <c r="R71" s="329"/>
      <c r="S71" s="330"/>
      <c r="T71" s="330"/>
      <c r="U71" s="330"/>
      <c r="V71" s="330"/>
      <c r="W71" s="330"/>
      <c r="X71" s="330"/>
      <c r="Y71" s="330"/>
      <c r="Z71" s="330"/>
      <c r="AA71" s="330"/>
      <c r="AB71" s="330"/>
      <c r="AC71" s="330"/>
      <c r="AD71" s="330"/>
      <c r="AE71" s="330"/>
      <c r="AF71" s="330"/>
      <c r="AG71" s="331"/>
      <c r="AH71" s="324"/>
      <c r="AI71" s="329"/>
      <c r="AJ71" s="330"/>
      <c r="AK71" s="330"/>
      <c r="AL71" s="330"/>
      <c r="AM71" s="330"/>
      <c r="AN71" s="330"/>
      <c r="AO71" s="330"/>
      <c r="AP71" s="330"/>
      <c r="AQ71" s="330"/>
      <c r="AR71" s="330"/>
      <c r="AS71" s="330"/>
      <c r="AT71" s="330"/>
      <c r="AU71" s="330"/>
      <c r="AV71" s="330"/>
      <c r="AW71" s="330"/>
      <c r="AX71" s="331"/>
      <c r="AY71" s="324"/>
      <c r="AZ71" s="329"/>
      <c r="BA71" s="330"/>
      <c r="BB71" s="330"/>
      <c r="BC71" s="330"/>
      <c r="BD71" s="330"/>
      <c r="BE71" s="330"/>
      <c r="BF71" s="330"/>
      <c r="BG71" s="330"/>
      <c r="BH71" s="330"/>
      <c r="BI71" s="330"/>
      <c r="BJ71" s="330"/>
      <c r="BK71" s="330"/>
      <c r="BL71" s="330"/>
      <c r="BM71" s="330"/>
      <c r="BN71" s="330"/>
      <c r="BO71" s="331"/>
      <c r="BP71" s="324"/>
      <c r="BQ71" s="329"/>
      <c r="BR71" s="330"/>
      <c r="BS71" s="330"/>
      <c r="BT71" s="330"/>
      <c r="BU71" s="330"/>
      <c r="BV71" s="330"/>
      <c r="BW71" s="330"/>
      <c r="BX71" s="330"/>
      <c r="BY71" s="330"/>
      <c r="BZ71" s="330"/>
      <c r="CA71" s="330"/>
      <c r="CB71" s="330"/>
      <c r="CC71" s="330"/>
      <c r="CD71" s="330"/>
      <c r="CE71" s="330"/>
      <c r="CF71" s="331"/>
      <c r="CG71" s="324"/>
      <c r="CH71" s="329"/>
      <c r="CI71" s="330"/>
      <c r="CJ71" s="330"/>
      <c r="CK71" s="330"/>
      <c r="CL71" s="330"/>
      <c r="CM71" s="330"/>
      <c r="CN71" s="330"/>
      <c r="CO71" s="330"/>
      <c r="CP71" s="330"/>
      <c r="CQ71" s="330"/>
      <c r="CR71" s="330"/>
      <c r="CS71" s="330"/>
      <c r="CT71" s="330"/>
      <c r="CU71" s="330"/>
      <c r="CV71" s="330"/>
      <c r="CW71" s="331"/>
      <c r="CX71" s="324"/>
      <c r="CY71" s="329"/>
      <c r="CZ71" s="330"/>
      <c r="DA71" s="330"/>
      <c r="DB71" s="330"/>
      <c r="DC71" s="330"/>
      <c r="DD71" s="330"/>
      <c r="DE71" s="330"/>
      <c r="DF71" s="330"/>
      <c r="DG71" s="330"/>
      <c r="DH71" s="330"/>
      <c r="DI71" s="330"/>
      <c r="DJ71" s="330"/>
      <c r="DK71" s="330"/>
      <c r="DL71" s="330"/>
      <c r="DM71" s="330"/>
      <c r="DN71" s="331"/>
      <c r="DO71" s="324"/>
      <c r="DP71" s="329"/>
      <c r="DQ71" s="330"/>
      <c r="DR71" s="330"/>
      <c r="DS71" s="330"/>
      <c r="DT71" s="330"/>
      <c r="DU71" s="330"/>
      <c r="DV71" s="330"/>
      <c r="DW71" s="330"/>
      <c r="DX71" s="330"/>
      <c r="DY71" s="330"/>
      <c r="DZ71" s="330"/>
      <c r="EA71" s="330"/>
      <c r="EB71" s="330"/>
      <c r="EC71" s="330"/>
      <c r="ED71" s="330"/>
      <c r="EE71" s="331"/>
      <c r="EF71" s="324"/>
      <c r="EG71" s="329"/>
      <c r="EH71" s="330"/>
      <c r="EI71" s="330"/>
      <c r="EJ71" s="330"/>
      <c r="EK71" s="330"/>
      <c r="EL71" s="330"/>
      <c r="EM71" s="330"/>
      <c r="EN71" s="330"/>
      <c r="EO71" s="330"/>
      <c r="EP71" s="330"/>
      <c r="EQ71" s="330"/>
      <c r="ER71" s="330"/>
      <c r="ES71" s="330"/>
      <c r="ET71" s="330"/>
      <c r="EU71" s="330"/>
      <c r="EV71" s="331"/>
      <c r="EW71" s="324"/>
      <c r="EX71" s="329"/>
      <c r="EY71" s="330"/>
      <c r="EZ71" s="330"/>
      <c r="FA71" s="330"/>
      <c r="FB71" s="330"/>
      <c r="FC71" s="330"/>
      <c r="FD71" s="330"/>
      <c r="FE71" s="330"/>
      <c r="FF71" s="330"/>
      <c r="FG71" s="330"/>
      <c r="FH71" s="330"/>
      <c r="FI71" s="330"/>
      <c r="FJ71" s="330"/>
      <c r="FK71" s="330"/>
      <c r="FL71" s="330"/>
      <c r="FM71" s="331"/>
      <c r="FN71" s="324"/>
      <c r="FO71" s="329"/>
      <c r="FP71" s="330"/>
      <c r="FQ71" s="330"/>
      <c r="FR71" s="330"/>
      <c r="FS71" s="330"/>
      <c r="FT71" s="330"/>
      <c r="FU71" s="330"/>
      <c r="FV71" s="330"/>
      <c r="FW71" s="330"/>
      <c r="FX71" s="330"/>
      <c r="FY71" s="330"/>
      <c r="FZ71" s="330"/>
      <c r="GA71" s="330"/>
      <c r="GB71" s="330"/>
      <c r="GC71" s="330"/>
      <c r="GD71" s="331"/>
      <c r="GE71" s="324"/>
      <c r="GF71" s="329"/>
      <c r="GG71" s="330"/>
      <c r="GH71" s="330"/>
      <c r="GI71" s="330"/>
      <c r="GJ71" s="330"/>
      <c r="GK71" s="330"/>
      <c r="GL71" s="330"/>
      <c r="GM71" s="330"/>
      <c r="GN71" s="330"/>
      <c r="GO71" s="330"/>
      <c r="GP71" s="330"/>
      <c r="GQ71" s="330"/>
      <c r="GR71" s="330"/>
      <c r="GS71" s="330"/>
      <c r="GT71" s="330"/>
      <c r="GU71" s="331"/>
      <c r="GV71" s="324"/>
      <c r="GW71" s="329"/>
      <c r="GX71" s="330"/>
      <c r="GY71" s="330"/>
      <c r="GZ71" s="330"/>
      <c r="HA71" s="330"/>
      <c r="HB71" s="330"/>
      <c r="HC71" s="330"/>
      <c r="HD71" s="330"/>
      <c r="HE71" s="330"/>
      <c r="HF71" s="330"/>
      <c r="HG71" s="330"/>
      <c r="HH71" s="330"/>
      <c r="HI71" s="330"/>
      <c r="HJ71" s="330"/>
      <c r="HK71" s="330"/>
      <c r="HL71" s="331"/>
      <c r="HM71" s="324"/>
      <c r="HN71" s="329"/>
      <c r="HO71" s="330"/>
      <c r="HP71" s="330"/>
      <c r="HQ71" s="330"/>
      <c r="HR71" s="330"/>
      <c r="HS71" s="330"/>
      <c r="HT71" s="330"/>
      <c r="HU71" s="330"/>
      <c r="HV71" s="330"/>
      <c r="HW71" s="330"/>
      <c r="HX71" s="330"/>
      <c r="HY71" s="330"/>
      <c r="HZ71" s="330"/>
      <c r="IA71" s="330"/>
      <c r="IB71" s="330"/>
      <c r="IC71" s="331"/>
      <c r="ID71" s="324"/>
      <c r="IE71" s="329"/>
      <c r="IF71" s="330"/>
      <c r="IG71" s="330"/>
      <c r="IH71" s="330"/>
      <c r="II71" s="330"/>
      <c r="IJ71" s="330"/>
      <c r="IK71" s="330"/>
      <c r="IL71" s="330"/>
      <c r="IM71" s="330"/>
      <c r="IN71" s="330"/>
      <c r="IO71" s="330"/>
      <c r="IP71" s="330"/>
      <c r="IQ71" s="330"/>
      <c r="IR71" s="330"/>
      <c r="IS71" s="330"/>
      <c r="IT71" s="331"/>
      <c r="IU71" s="324"/>
      <c r="IV71" s="329"/>
      <c r="IW71" s="330"/>
      <c r="IX71" s="330"/>
      <c r="IY71" s="330"/>
      <c r="IZ71" s="330"/>
      <c r="JA71" s="330"/>
      <c r="JB71" s="330"/>
      <c r="JC71" s="330"/>
      <c r="JD71" s="330"/>
      <c r="JE71" s="330"/>
      <c r="JF71" s="330"/>
      <c r="JG71" s="330"/>
      <c r="JH71" s="330"/>
      <c r="JI71" s="330"/>
      <c r="JJ71" s="330"/>
      <c r="JK71" s="331"/>
      <c r="JL71" s="324"/>
      <c r="JM71" s="329"/>
      <c r="JN71" s="330"/>
      <c r="JO71" s="330"/>
      <c r="JP71" s="330"/>
      <c r="JQ71" s="330"/>
      <c r="JR71" s="330"/>
      <c r="JS71" s="330"/>
      <c r="JT71" s="330"/>
      <c r="JU71" s="330"/>
      <c r="JV71" s="330"/>
      <c r="JW71" s="330"/>
      <c r="JX71" s="330"/>
      <c r="JY71" s="330"/>
      <c r="JZ71" s="330"/>
      <c r="KA71" s="330"/>
      <c r="KB71" s="331"/>
      <c r="KC71" s="324"/>
      <c r="KD71" s="329"/>
      <c r="KE71" s="330"/>
      <c r="KF71" s="330"/>
      <c r="KG71" s="330"/>
      <c r="KH71" s="330"/>
      <c r="KI71" s="330"/>
      <c r="KJ71" s="330"/>
      <c r="KK71" s="330"/>
      <c r="KL71" s="330"/>
      <c r="KM71" s="330"/>
      <c r="KN71" s="330"/>
      <c r="KO71" s="330"/>
      <c r="KP71" s="330"/>
      <c r="KQ71" s="330"/>
      <c r="KR71" s="330"/>
      <c r="KS71" s="331"/>
      <c r="KT71" s="324"/>
      <c r="KU71" s="329"/>
      <c r="KV71" s="330"/>
      <c r="KW71" s="330"/>
      <c r="KX71" s="330"/>
      <c r="KY71" s="330"/>
      <c r="KZ71" s="330"/>
      <c r="LA71" s="330"/>
      <c r="LB71" s="330"/>
      <c r="LC71" s="330"/>
      <c r="LD71" s="330"/>
      <c r="LE71" s="330"/>
      <c r="LF71" s="330"/>
      <c r="LG71" s="330"/>
      <c r="LH71" s="330"/>
      <c r="LI71" s="330"/>
      <c r="LJ71" s="331"/>
      <c r="LK71" s="324"/>
      <c r="LL71" s="329"/>
      <c r="LM71" s="330"/>
      <c r="LN71" s="330"/>
      <c r="LO71" s="330"/>
      <c r="LP71" s="330"/>
      <c r="LQ71" s="330"/>
      <c r="LR71" s="330"/>
      <c r="LS71" s="330"/>
      <c r="LT71" s="330"/>
      <c r="LU71" s="330"/>
      <c r="LV71" s="330"/>
      <c r="LW71" s="330"/>
      <c r="LX71" s="330"/>
      <c r="LY71" s="330"/>
      <c r="LZ71" s="330"/>
      <c r="MA71" s="331"/>
      <c r="MB71" s="324"/>
      <c r="MC71" s="56"/>
      <c r="MD71" s="56"/>
      <c r="ME71" s="56"/>
      <c r="MF71" s="56"/>
      <c r="MG71" s="228"/>
    </row>
    <row r="72" spans="1:345" customFormat="1" ht="12.75" x14ac:dyDescent="0.2">
      <c r="A72" s="329"/>
      <c r="B72" s="330"/>
      <c r="C72" s="330"/>
      <c r="D72" s="330"/>
      <c r="E72" s="330"/>
      <c r="F72" s="330"/>
      <c r="G72" s="330"/>
      <c r="H72" s="330"/>
      <c r="I72" s="330"/>
      <c r="J72" s="330"/>
      <c r="K72" s="330"/>
      <c r="L72" s="330"/>
      <c r="M72" s="330"/>
      <c r="N72" s="330"/>
      <c r="O72" s="330"/>
      <c r="P72" s="331"/>
      <c r="Q72" s="324"/>
      <c r="R72" s="329"/>
      <c r="S72" s="330"/>
      <c r="T72" s="330"/>
      <c r="U72" s="330"/>
      <c r="V72" s="330"/>
      <c r="W72" s="330"/>
      <c r="X72" s="330"/>
      <c r="Y72" s="330"/>
      <c r="Z72" s="330"/>
      <c r="AA72" s="330"/>
      <c r="AB72" s="330"/>
      <c r="AC72" s="330"/>
      <c r="AD72" s="330"/>
      <c r="AE72" s="330"/>
      <c r="AF72" s="330"/>
      <c r="AG72" s="331"/>
      <c r="AH72" s="324"/>
      <c r="AI72" s="329"/>
      <c r="AJ72" s="330"/>
      <c r="AK72" s="330"/>
      <c r="AL72" s="330"/>
      <c r="AM72" s="330"/>
      <c r="AN72" s="330"/>
      <c r="AO72" s="330"/>
      <c r="AP72" s="330"/>
      <c r="AQ72" s="330"/>
      <c r="AR72" s="330"/>
      <c r="AS72" s="330"/>
      <c r="AT72" s="330"/>
      <c r="AU72" s="330"/>
      <c r="AV72" s="330"/>
      <c r="AW72" s="330"/>
      <c r="AX72" s="331"/>
      <c r="AY72" s="324"/>
      <c r="AZ72" s="329"/>
      <c r="BA72" s="330"/>
      <c r="BB72" s="330"/>
      <c r="BC72" s="330"/>
      <c r="BD72" s="330"/>
      <c r="BE72" s="330"/>
      <c r="BF72" s="330"/>
      <c r="BG72" s="330"/>
      <c r="BH72" s="330"/>
      <c r="BI72" s="330"/>
      <c r="BJ72" s="330"/>
      <c r="BK72" s="330"/>
      <c r="BL72" s="330"/>
      <c r="BM72" s="330"/>
      <c r="BN72" s="330"/>
      <c r="BO72" s="331"/>
      <c r="BP72" s="324"/>
      <c r="BQ72" s="329"/>
      <c r="BR72" s="330"/>
      <c r="BS72" s="330"/>
      <c r="BT72" s="330"/>
      <c r="BU72" s="330"/>
      <c r="BV72" s="330"/>
      <c r="BW72" s="330"/>
      <c r="BX72" s="330"/>
      <c r="BY72" s="330"/>
      <c r="BZ72" s="330"/>
      <c r="CA72" s="330"/>
      <c r="CB72" s="330"/>
      <c r="CC72" s="330"/>
      <c r="CD72" s="330"/>
      <c r="CE72" s="330"/>
      <c r="CF72" s="331"/>
      <c r="CG72" s="324"/>
      <c r="CH72" s="329"/>
      <c r="CI72" s="330"/>
      <c r="CJ72" s="330"/>
      <c r="CK72" s="330"/>
      <c r="CL72" s="330"/>
      <c r="CM72" s="330"/>
      <c r="CN72" s="330"/>
      <c r="CO72" s="330"/>
      <c r="CP72" s="330"/>
      <c r="CQ72" s="330"/>
      <c r="CR72" s="330"/>
      <c r="CS72" s="330"/>
      <c r="CT72" s="330"/>
      <c r="CU72" s="330"/>
      <c r="CV72" s="330"/>
      <c r="CW72" s="331"/>
      <c r="CX72" s="324"/>
      <c r="CY72" s="329"/>
      <c r="CZ72" s="330"/>
      <c r="DA72" s="330"/>
      <c r="DB72" s="330"/>
      <c r="DC72" s="330"/>
      <c r="DD72" s="330"/>
      <c r="DE72" s="330"/>
      <c r="DF72" s="330"/>
      <c r="DG72" s="330"/>
      <c r="DH72" s="330"/>
      <c r="DI72" s="330"/>
      <c r="DJ72" s="330"/>
      <c r="DK72" s="330"/>
      <c r="DL72" s="330"/>
      <c r="DM72" s="330"/>
      <c r="DN72" s="331"/>
      <c r="DO72" s="324"/>
      <c r="DP72" s="329"/>
      <c r="DQ72" s="330"/>
      <c r="DR72" s="330"/>
      <c r="DS72" s="330"/>
      <c r="DT72" s="330"/>
      <c r="DU72" s="330"/>
      <c r="DV72" s="330"/>
      <c r="DW72" s="330"/>
      <c r="DX72" s="330"/>
      <c r="DY72" s="330"/>
      <c r="DZ72" s="330"/>
      <c r="EA72" s="330"/>
      <c r="EB72" s="330"/>
      <c r="EC72" s="330"/>
      <c r="ED72" s="330"/>
      <c r="EE72" s="331"/>
      <c r="EF72" s="324"/>
      <c r="EG72" s="329"/>
      <c r="EH72" s="330"/>
      <c r="EI72" s="330"/>
      <c r="EJ72" s="330"/>
      <c r="EK72" s="330"/>
      <c r="EL72" s="330"/>
      <c r="EM72" s="330"/>
      <c r="EN72" s="330"/>
      <c r="EO72" s="330"/>
      <c r="EP72" s="330"/>
      <c r="EQ72" s="330"/>
      <c r="ER72" s="330"/>
      <c r="ES72" s="330"/>
      <c r="ET72" s="330"/>
      <c r="EU72" s="330"/>
      <c r="EV72" s="331"/>
      <c r="EW72" s="324"/>
      <c r="EX72" s="329"/>
      <c r="EY72" s="330"/>
      <c r="EZ72" s="330"/>
      <c r="FA72" s="330"/>
      <c r="FB72" s="330"/>
      <c r="FC72" s="330"/>
      <c r="FD72" s="330"/>
      <c r="FE72" s="330"/>
      <c r="FF72" s="330"/>
      <c r="FG72" s="330"/>
      <c r="FH72" s="330"/>
      <c r="FI72" s="330"/>
      <c r="FJ72" s="330"/>
      <c r="FK72" s="330"/>
      <c r="FL72" s="330"/>
      <c r="FM72" s="331"/>
      <c r="FN72" s="324"/>
      <c r="FO72" s="329"/>
      <c r="FP72" s="330"/>
      <c r="FQ72" s="330"/>
      <c r="FR72" s="330"/>
      <c r="FS72" s="330"/>
      <c r="FT72" s="330"/>
      <c r="FU72" s="330"/>
      <c r="FV72" s="330"/>
      <c r="FW72" s="330"/>
      <c r="FX72" s="330"/>
      <c r="FY72" s="330"/>
      <c r="FZ72" s="330"/>
      <c r="GA72" s="330"/>
      <c r="GB72" s="330"/>
      <c r="GC72" s="330"/>
      <c r="GD72" s="331"/>
      <c r="GE72" s="324"/>
      <c r="GF72" s="329"/>
      <c r="GG72" s="330"/>
      <c r="GH72" s="330"/>
      <c r="GI72" s="330"/>
      <c r="GJ72" s="330"/>
      <c r="GK72" s="330"/>
      <c r="GL72" s="330"/>
      <c r="GM72" s="330"/>
      <c r="GN72" s="330"/>
      <c r="GO72" s="330"/>
      <c r="GP72" s="330"/>
      <c r="GQ72" s="330"/>
      <c r="GR72" s="330"/>
      <c r="GS72" s="330"/>
      <c r="GT72" s="330"/>
      <c r="GU72" s="331"/>
      <c r="GV72" s="324"/>
      <c r="GW72" s="329"/>
      <c r="GX72" s="330"/>
      <c r="GY72" s="330"/>
      <c r="GZ72" s="330"/>
      <c r="HA72" s="330"/>
      <c r="HB72" s="330"/>
      <c r="HC72" s="330"/>
      <c r="HD72" s="330"/>
      <c r="HE72" s="330"/>
      <c r="HF72" s="330"/>
      <c r="HG72" s="330"/>
      <c r="HH72" s="330"/>
      <c r="HI72" s="330"/>
      <c r="HJ72" s="330"/>
      <c r="HK72" s="330"/>
      <c r="HL72" s="331"/>
      <c r="HM72" s="324"/>
      <c r="HN72" s="329"/>
      <c r="HO72" s="330"/>
      <c r="HP72" s="330"/>
      <c r="HQ72" s="330"/>
      <c r="HR72" s="330"/>
      <c r="HS72" s="330"/>
      <c r="HT72" s="330"/>
      <c r="HU72" s="330"/>
      <c r="HV72" s="330"/>
      <c r="HW72" s="330"/>
      <c r="HX72" s="330"/>
      <c r="HY72" s="330"/>
      <c r="HZ72" s="330"/>
      <c r="IA72" s="330"/>
      <c r="IB72" s="330"/>
      <c r="IC72" s="331"/>
      <c r="ID72" s="324"/>
      <c r="IE72" s="329"/>
      <c r="IF72" s="330"/>
      <c r="IG72" s="330"/>
      <c r="IH72" s="330"/>
      <c r="II72" s="330"/>
      <c r="IJ72" s="330"/>
      <c r="IK72" s="330"/>
      <c r="IL72" s="330"/>
      <c r="IM72" s="330"/>
      <c r="IN72" s="330"/>
      <c r="IO72" s="330"/>
      <c r="IP72" s="330"/>
      <c r="IQ72" s="330"/>
      <c r="IR72" s="330"/>
      <c r="IS72" s="330"/>
      <c r="IT72" s="331"/>
      <c r="IU72" s="324"/>
      <c r="IV72" s="329"/>
      <c r="IW72" s="330"/>
      <c r="IX72" s="330"/>
      <c r="IY72" s="330"/>
      <c r="IZ72" s="330"/>
      <c r="JA72" s="330"/>
      <c r="JB72" s="330"/>
      <c r="JC72" s="330"/>
      <c r="JD72" s="330"/>
      <c r="JE72" s="330"/>
      <c r="JF72" s="330"/>
      <c r="JG72" s="330"/>
      <c r="JH72" s="330"/>
      <c r="JI72" s="330"/>
      <c r="JJ72" s="330"/>
      <c r="JK72" s="331"/>
      <c r="JL72" s="324"/>
      <c r="JM72" s="329"/>
      <c r="JN72" s="330"/>
      <c r="JO72" s="330"/>
      <c r="JP72" s="330"/>
      <c r="JQ72" s="330"/>
      <c r="JR72" s="330"/>
      <c r="JS72" s="330"/>
      <c r="JT72" s="330"/>
      <c r="JU72" s="330"/>
      <c r="JV72" s="330"/>
      <c r="JW72" s="330"/>
      <c r="JX72" s="330"/>
      <c r="JY72" s="330"/>
      <c r="JZ72" s="330"/>
      <c r="KA72" s="330"/>
      <c r="KB72" s="331"/>
      <c r="KC72" s="324"/>
      <c r="KD72" s="329"/>
      <c r="KE72" s="330"/>
      <c r="KF72" s="330"/>
      <c r="KG72" s="330"/>
      <c r="KH72" s="330"/>
      <c r="KI72" s="330"/>
      <c r="KJ72" s="330"/>
      <c r="KK72" s="330"/>
      <c r="KL72" s="330"/>
      <c r="KM72" s="330"/>
      <c r="KN72" s="330"/>
      <c r="KO72" s="330"/>
      <c r="KP72" s="330"/>
      <c r="KQ72" s="330"/>
      <c r="KR72" s="330"/>
      <c r="KS72" s="331"/>
      <c r="KT72" s="324"/>
      <c r="KU72" s="329"/>
      <c r="KV72" s="330"/>
      <c r="KW72" s="330"/>
      <c r="KX72" s="330"/>
      <c r="KY72" s="330"/>
      <c r="KZ72" s="330"/>
      <c r="LA72" s="330"/>
      <c r="LB72" s="330"/>
      <c r="LC72" s="330"/>
      <c r="LD72" s="330"/>
      <c r="LE72" s="330"/>
      <c r="LF72" s="330"/>
      <c r="LG72" s="330"/>
      <c r="LH72" s="330"/>
      <c r="LI72" s="330"/>
      <c r="LJ72" s="331"/>
      <c r="LK72" s="324"/>
      <c r="LL72" s="329"/>
      <c r="LM72" s="330"/>
      <c r="LN72" s="330"/>
      <c r="LO72" s="330"/>
      <c r="LP72" s="330"/>
      <c r="LQ72" s="330"/>
      <c r="LR72" s="330"/>
      <c r="LS72" s="330"/>
      <c r="LT72" s="330"/>
      <c r="LU72" s="330"/>
      <c r="LV72" s="330"/>
      <c r="LW72" s="330"/>
      <c r="LX72" s="330"/>
      <c r="LY72" s="330"/>
      <c r="LZ72" s="330"/>
      <c r="MA72" s="331"/>
      <c r="MB72" s="324"/>
      <c r="MC72" s="56"/>
      <c r="MD72" s="56"/>
      <c r="ME72" s="56"/>
      <c r="MF72" s="56"/>
      <c r="MG72" s="228"/>
    </row>
    <row r="73" spans="1:345" customFormat="1" ht="12.75" x14ac:dyDescent="0.2">
      <c r="A73" s="329"/>
      <c r="B73" s="330"/>
      <c r="C73" s="330"/>
      <c r="D73" s="330"/>
      <c r="E73" s="330"/>
      <c r="F73" s="330"/>
      <c r="G73" s="330"/>
      <c r="H73" s="330"/>
      <c r="I73" s="330"/>
      <c r="J73" s="330"/>
      <c r="K73" s="330"/>
      <c r="L73" s="330"/>
      <c r="M73" s="330"/>
      <c r="N73" s="330"/>
      <c r="O73" s="330"/>
      <c r="P73" s="331"/>
      <c r="Q73" s="324"/>
      <c r="R73" s="329"/>
      <c r="S73" s="330"/>
      <c r="T73" s="330"/>
      <c r="U73" s="330"/>
      <c r="V73" s="330"/>
      <c r="W73" s="330"/>
      <c r="X73" s="330"/>
      <c r="Y73" s="330"/>
      <c r="Z73" s="330"/>
      <c r="AA73" s="330"/>
      <c r="AB73" s="330"/>
      <c r="AC73" s="330"/>
      <c r="AD73" s="330"/>
      <c r="AE73" s="330"/>
      <c r="AF73" s="330"/>
      <c r="AG73" s="331"/>
      <c r="AH73" s="324"/>
      <c r="AI73" s="329"/>
      <c r="AJ73" s="330"/>
      <c r="AK73" s="330"/>
      <c r="AL73" s="330"/>
      <c r="AM73" s="330"/>
      <c r="AN73" s="330"/>
      <c r="AO73" s="330"/>
      <c r="AP73" s="330"/>
      <c r="AQ73" s="330"/>
      <c r="AR73" s="330"/>
      <c r="AS73" s="330"/>
      <c r="AT73" s="330"/>
      <c r="AU73" s="330"/>
      <c r="AV73" s="330"/>
      <c r="AW73" s="330"/>
      <c r="AX73" s="331"/>
      <c r="AY73" s="324"/>
      <c r="AZ73" s="329"/>
      <c r="BA73" s="330"/>
      <c r="BB73" s="330"/>
      <c r="BC73" s="330"/>
      <c r="BD73" s="330"/>
      <c r="BE73" s="330"/>
      <c r="BF73" s="330"/>
      <c r="BG73" s="330"/>
      <c r="BH73" s="330"/>
      <c r="BI73" s="330"/>
      <c r="BJ73" s="330"/>
      <c r="BK73" s="330"/>
      <c r="BL73" s="330"/>
      <c r="BM73" s="330"/>
      <c r="BN73" s="330"/>
      <c r="BO73" s="331"/>
      <c r="BP73" s="324"/>
      <c r="BQ73" s="329"/>
      <c r="BR73" s="330"/>
      <c r="BS73" s="330"/>
      <c r="BT73" s="330"/>
      <c r="BU73" s="330"/>
      <c r="BV73" s="330"/>
      <c r="BW73" s="330"/>
      <c r="BX73" s="330"/>
      <c r="BY73" s="330"/>
      <c r="BZ73" s="330"/>
      <c r="CA73" s="330"/>
      <c r="CB73" s="330"/>
      <c r="CC73" s="330"/>
      <c r="CD73" s="330"/>
      <c r="CE73" s="330"/>
      <c r="CF73" s="331"/>
      <c r="CG73" s="324"/>
      <c r="CH73" s="329"/>
      <c r="CI73" s="330"/>
      <c r="CJ73" s="330"/>
      <c r="CK73" s="330"/>
      <c r="CL73" s="330"/>
      <c r="CM73" s="330"/>
      <c r="CN73" s="330"/>
      <c r="CO73" s="330"/>
      <c r="CP73" s="330"/>
      <c r="CQ73" s="330"/>
      <c r="CR73" s="330"/>
      <c r="CS73" s="330"/>
      <c r="CT73" s="330"/>
      <c r="CU73" s="330"/>
      <c r="CV73" s="330"/>
      <c r="CW73" s="331"/>
      <c r="CX73" s="324"/>
      <c r="CY73" s="329"/>
      <c r="CZ73" s="330"/>
      <c r="DA73" s="330"/>
      <c r="DB73" s="330"/>
      <c r="DC73" s="330"/>
      <c r="DD73" s="330"/>
      <c r="DE73" s="330"/>
      <c r="DF73" s="330"/>
      <c r="DG73" s="330"/>
      <c r="DH73" s="330"/>
      <c r="DI73" s="330"/>
      <c r="DJ73" s="330"/>
      <c r="DK73" s="330"/>
      <c r="DL73" s="330"/>
      <c r="DM73" s="330"/>
      <c r="DN73" s="331"/>
      <c r="DO73" s="324"/>
      <c r="DP73" s="329"/>
      <c r="DQ73" s="330"/>
      <c r="DR73" s="330"/>
      <c r="DS73" s="330"/>
      <c r="DT73" s="330"/>
      <c r="DU73" s="330"/>
      <c r="DV73" s="330"/>
      <c r="DW73" s="330"/>
      <c r="DX73" s="330"/>
      <c r="DY73" s="330"/>
      <c r="DZ73" s="330"/>
      <c r="EA73" s="330"/>
      <c r="EB73" s="330"/>
      <c r="EC73" s="330"/>
      <c r="ED73" s="330"/>
      <c r="EE73" s="331"/>
      <c r="EF73" s="324"/>
      <c r="EG73" s="329"/>
      <c r="EH73" s="330"/>
      <c r="EI73" s="330"/>
      <c r="EJ73" s="330"/>
      <c r="EK73" s="330"/>
      <c r="EL73" s="330"/>
      <c r="EM73" s="330"/>
      <c r="EN73" s="330"/>
      <c r="EO73" s="330"/>
      <c r="EP73" s="330"/>
      <c r="EQ73" s="330"/>
      <c r="ER73" s="330"/>
      <c r="ES73" s="330"/>
      <c r="ET73" s="330"/>
      <c r="EU73" s="330"/>
      <c r="EV73" s="331"/>
      <c r="EW73" s="324"/>
      <c r="EX73" s="329"/>
      <c r="EY73" s="330"/>
      <c r="EZ73" s="330"/>
      <c r="FA73" s="330"/>
      <c r="FB73" s="330"/>
      <c r="FC73" s="330"/>
      <c r="FD73" s="330"/>
      <c r="FE73" s="330"/>
      <c r="FF73" s="330"/>
      <c r="FG73" s="330"/>
      <c r="FH73" s="330"/>
      <c r="FI73" s="330"/>
      <c r="FJ73" s="330"/>
      <c r="FK73" s="330"/>
      <c r="FL73" s="330"/>
      <c r="FM73" s="331"/>
      <c r="FN73" s="324"/>
      <c r="FO73" s="329"/>
      <c r="FP73" s="330"/>
      <c r="FQ73" s="330"/>
      <c r="FR73" s="330"/>
      <c r="FS73" s="330"/>
      <c r="FT73" s="330"/>
      <c r="FU73" s="330"/>
      <c r="FV73" s="330"/>
      <c r="FW73" s="330"/>
      <c r="FX73" s="330"/>
      <c r="FY73" s="330"/>
      <c r="FZ73" s="330"/>
      <c r="GA73" s="330"/>
      <c r="GB73" s="330"/>
      <c r="GC73" s="330"/>
      <c r="GD73" s="331"/>
      <c r="GE73" s="324"/>
      <c r="GF73" s="329"/>
      <c r="GG73" s="330"/>
      <c r="GH73" s="330"/>
      <c r="GI73" s="330"/>
      <c r="GJ73" s="330"/>
      <c r="GK73" s="330"/>
      <c r="GL73" s="330"/>
      <c r="GM73" s="330"/>
      <c r="GN73" s="330"/>
      <c r="GO73" s="330"/>
      <c r="GP73" s="330"/>
      <c r="GQ73" s="330"/>
      <c r="GR73" s="330"/>
      <c r="GS73" s="330"/>
      <c r="GT73" s="330"/>
      <c r="GU73" s="331"/>
      <c r="GV73" s="324"/>
      <c r="GW73" s="329"/>
      <c r="GX73" s="330"/>
      <c r="GY73" s="330"/>
      <c r="GZ73" s="330"/>
      <c r="HA73" s="330"/>
      <c r="HB73" s="330"/>
      <c r="HC73" s="330"/>
      <c r="HD73" s="330"/>
      <c r="HE73" s="330"/>
      <c r="HF73" s="330"/>
      <c r="HG73" s="330"/>
      <c r="HH73" s="330"/>
      <c r="HI73" s="330"/>
      <c r="HJ73" s="330"/>
      <c r="HK73" s="330"/>
      <c r="HL73" s="331"/>
      <c r="HM73" s="324"/>
      <c r="HN73" s="329"/>
      <c r="HO73" s="330"/>
      <c r="HP73" s="330"/>
      <c r="HQ73" s="330"/>
      <c r="HR73" s="330"/>
      <c r="HS73" s="330"/>
      <c r="HT73" s="330"/>
      <c r="HU73" s="330"/>
      <c r="HV73" s="330"/>
      <c r="HW73" s="330"/>
      <c r="HX73" s="330"/>
      <c r="HY73" s="330"/>
      <c r="HZ73" s="330"/>
      <c r="IA73" s="330"/>
      <c r="IB73" s="330"/>
      <c r="IC73" s="331"/>
      <c r="ID73" s="324"/>
      <c r="IE73" s="329"/>
      <c r="IF73" s="330"/>
      <c r="IG73" s="330"/>
      <c r="IH73" s="330"/>
      <c r="II73" s="330"/>
      <c r="IJ73" s="330"/>
      <c r="IK73" s="330"/>
      <c r="IL73" s="330"/>
      <c r="IM73" s="330"/>
      <c r="IN73" s="330"/>
      <c r="IO73" s="330"/>
      <c r="IP73" s="330"/>
      <c r="IQ73" s="330"/>
      <c r="IR73" s="330"/>
      <c r="IS73" s="330"/>
      <c r="IT73" s="331"/>
      <c r="IU73" s="324"/>
      <c r="IV73" s="329"/>
      <c r="IW73" s="330"/>
      <c r="IX73" s="330"/>
      <c r="IY73" s="330"/>
      <c r="IZ73" s="330"/>
      <c r="JA73" s="330"/>
      <c r="JB73" s="330"/>
      <c r="JC73" s="330"/>
      <c r="JD73" s="330"/>
      <c r="JE73" s="330"/>
      <c r="JF73" s="330"/>
      <c r="JG73" s="330"/>
      <c r="JH73" s="330"/>
      <c r="JI73" s="330"/>
      <c r="JJ73" s="330"/>
      <c r="JK73" s="331"/>
      <c r="JL73" s="324"/>
      <c r="JM73" s="329"/>
      <c r="JN73" s="330"/>
      <c r="JO73" s="330"/>
      <c r="JP73" s="330"/>
      <c r="JQ73" s="330"/>
      <c r="JR73" s="330"/>
      <c r="JS73" s="330"/>
      <c r="JT73" s="330"/>
      <c r="JU73" s="330"/>
      <c r="JV73" s="330"/>
      <c r="JW73" s="330"/>
      <c r="JX73" s="330"/>
      <c r="JY73" s="330"/>
      <c r="JZ73" s="330"/>
      <c r="KA73" s="330"/>
      <c r="KB73" s="331"/>
      <c r="KC73" s="324"/>
      <c r="KD73" s="329"/>
      <c r="KE73" s="330"/>
      <c r="KF73" s="330"/>
      <c r="KG73" s="330"/>
      <c r="KH73" s="330"/>
      <c r="KI73" s="330"/>
      <c r="KJ73" s="330"/>
      <c r="KK73" s="330"/>
      <c r="KL73" s="330"/>
      <c r="KM73" s="330"/>
      <c r="KN73" s="330"/>
      <c r="KO73" s="330"/>
      <c r="KP73" s="330"/>
      <c r="KQ73" s="330"/>
      <c r="KR73" s="330"/>
      <c r="KS73" s="331"/>
      <c r="KT73" s="324"/>
      <c r="KU73" s="329"/>
      <c r="KV73" s="330"/>
      <c r="KW73" s="330"/>
      <c r="KX73" s="330"/>
      <c r="KY73" s="330"/>
      <c r="KZ73" s="330"/>
      <c r="LA73" s="330"/>
      <c r="LB73" s="330"/>
      <c r="LC73" s="330"/>
      <c r="LD73" s="330"/>
      <c r="LE73" s="330"/>
      <c r="LF73" s="330"/>
      <c r="LG73" s="330"/>
      <c r="LH73" s="330"/>
      <c r="LI73" s="330"/>
      <c r="LJ73" s="331"/>
      <c r="LK73" s="324"/>
      <c r="LL73" s="329"/>
      <c r="LM73" s="330"/>
      <c r="LN73" s="330"/>
      <c r="LO73" s="330"/>
      <c r="LP73" s="330"/>
      <c r="LQ73" s="330"/>
      <c r="LR73" s="330"/>
      <c r="LS73" s="330"/>
      <c r="LT73" s="330"/>
      <c r="LU73" s="330"/>
      <c r="LV73" s="330"/>
      <c r="LW73" s="330"/>
      <c r="LX73" s="330"/>
      <c r="LY73" s="330"/>
      <c r="LZ73" s="330"/>
      <c r="MA73" s="331"/>
      <c r="MB73" s="324"/>
      <c r="MC73" s="56"/>
      <c r="MD73" s="56"/>
      <c r="ME73" s="56"/>
      <c r="MF73" s="56"/>
      <c r="MG73" s="228"/>
    </row>
    <row r="74" spans="1:345" customFormat="1" ht="12.75" x14ac:dyDescent="0.2">
      <c r="A74" s="329"/>
      <c r="B74" s="330"/>
      <c r="C74" s="330"/>
      <c r="D74" s="330"/>
      <c r="E74" s="330"/>
      <c r="F74" s="330"/>
      <c r="G74" s="330"/>
      <c r="H74" s="330"/>
      <c r="I74" s="330"/>
      <c r="J74" s="330"/>
      <c r="K74" s="330"/>
      <c r="L74" s="330"/>
      <c r="M74" s="330"/>
      <c r="N74" s="330"/>
      <c r="O74" s="330"/>
      <c r="P74" s="331"/>
      <c r="Q74" s="324"/>
      <c r="R74" s="329"/>
      <c r="S74" s="330"/>
      <c r="T74" s="330"/>
      <c r="U74" s="330"/>
      <c r="V74" s="330"/>
      <c r="W74" s="330"/>
      <c r="X74" s="330"/>
      <c r="Y74" s="330"/>
      <c r="Z74" s="330"/>
      <c r="AA74" s="330"/>
      <c r="AB74" s="330"/>
      <c r="AC74" s="330"/>
      <c r="AD74" s="330"/>
      <c r="AE74" s="330"/>
      <c r="AF74" s="330"/>
      <c r="AG74" s="331"/>
      <c r="AH74" s="324"/>
      <c r="AI74" s="329"/>
      <c r="AJ74" s="330"/>
      <c r="AK74" s="330"/>
      <c r="AL74" s="330"/>
      <c r="AM74" s="330"/>
      <c r="AN74" s="330"/>
      <c r="AO74" s="330"/>
      <c r="AP74" s="330"/>
      <c r="AQ74" s="330"/>
      <c r="AR74" s="330"/>
      <c r="AS74" s="330"/>
      <c r="AT74" s="330"/>
      <c r="AU74" s="330"/>
      <c r="AV74" s="330"/>
      <c r="AW74" s="330"/>
      <c r="AX74" s="331"/>
      <c r="AY74" s="324"/>
      <c r="AZ74" s="329"/>
      <c r="BA74" s="330"/>
      <c r="BB74" s="330"/>
      <c r="BC74" s="330"/>
      <c r="BD74" s="330"/>
      <c r="BE74" s="330"/>
      <c r="BF74" s="330"/>
      <c r="BG74" s="330"/>
      <c r="BH74" s="330"/>
      <c r="BI74" s="330"/>
      <c r="BJ74" s="330"/>
      <c r="BK74" s="330"/>
      <c r="BL74" s="330"/>
      <c r="BM74" s="330"/>
      <c r="BN74" s="330"/>
      <c r="BO74" s="331"/>
      <c r="BP74" s="324"/>
      <c r="BQ74" s="329"/>
      <c r="BR74" s="330"/>
      <c r="BS74" s="330"/>
      <c r="BT74" s="330"/>
      <c r="BU74" s="330"/>
      <c r="BV74" s="330"/>
      <c r="BW74" s="330"/>
      <c r="BX74" s="330"/>
      <c r="BY74" s="330"/>
      <c r="BZ74" s="330"/>
      <c r="CA74" s="330"/>
      <c r="CB74" s="330"/>
      <c r="CC74" s="330"/>
      <c r="CD74" s="330"/>
      <c r="CE74" s="330"/>
      <c r="CF74" s="331"/>
      <c r="CG74" s="324"/>
      <c r="CH74" s="329"/>
      <c r="CI74" s="330"/>
      <c r="CJ74" s="330"/>
      <c r="CK74" s="330"/>
      <c r="CL74" s="330"/>
      <c r="CM74" s="330"/>
      <c r="CN74" s="330"/>
      <c r="CO74" s="330"/>
      <c r="CP74" s="330"/>
      <c r="CQ74" s="330"/>
      <c r="CR74" s="330"/>
      <c r="CS74" s="330"/>
      <c r="CT74" s="330"/>
      <c r="CU74" s="330"/>
      <c r="CV74" s="330"/>
      <c r="CW74" s="331"/>
      <c r="CX74" s="324"/>
      <c r="CY74" s="329"/>
      <c r="CZ74" s="330"/>
      <c r="DA74" s="330"/>
      <c r="DB74" s="330"/>
      <c r="DC74" s="330"/>
      <c r="DD74" s="330"/>
      <c r="DE74" s="330"/>
      <c r="DF74" s="330"/>
      <c r="DG74" s="330"/>
      <c r="DH74" s="330"/>
      <c r="DI74" s="330"/>
      <c r="DJ74" s="330"/>
      <c r="DK74" s="330"/>
      <c r="DL74" s="330"/>
      <c r="DM74" s="330"/>
      <c r="DN74" s="331"/>
      <c r="DO74" s="324"/>
      <c r="DP74" s="329"/>
      <c r="DQ74" s="330"/>
      <c r="DR74" s="330"/>
      <c r="DS74" s="330"/>
      <c r="DT74" s="330"/>
      <c r="DU74" s="330"/>
      <c r="DV74" s="330"/>
      <c r="DW74" s="330"/>
      <c r="DX74" s="330"/>
      <c r="DY74" s="330"/>
      <c r="DZ74" s="330"/>
      <c r="EA74" s="330"/>
      <c r="EB74" s="330"/>
      <c r="EC74" s="330"/>
      <c r="ED74" s="330"/>
      <c r="EE74" s="331"/>
      <c r="EF74" s="324"/>
      <c r="EG74" s="329"/>
      <c r="EH74" s="330"/>
      <c r="EI74" s="330"/>
      <c r="EJ74" s="330"/>
      <c r="EK74" s="330"/>
      <c r="EL74" s="330"/>
      <c r="EM74" s="330"/>
      <c r="EN74" s="330"/>
      <c r="EO74" s="330"/>
      <c r="EP74" s="330"/>
      <c r="EQ74" s="330"/>
      <c r="ER74" s="330"/>
      <c r="ES74" s="330"/>
      <c r="ET74" s="330"/>
      <c r="EU74" s="330"/>
      <c r="EV74" s="331"/>
      <c r="EW74" s="324"/>
      <c r="EX74" s="329"/>
      <c r="EY74" s="330"/>
      <c r="EZ74" s="330"/>
      <c r="FA74" s="330"/>
      <c r="FB74" s="330"/>
      <c r="FC74" s="330"/>
      <c r="FD74" s="330"/>
      <c r="FE74" s="330"/>
      <c r="FF74" s="330"/>
      <c r="FG74" s="330"/>
      <c r="FH74" s="330"/>
      <c r="FI74" s="330"/>
      <c r="FJ74" s="330"/>
      <c r="FK74" s="330"/>
      <c r="FL74" s="330"/>
      <c r="FM74" s="331"/>
      <c r="FN74" s="324"/>
      <c r="FO74" s="329"/>
      <c r="FP74" s="330"/>
      <c r="FQ74" s="330"/>
      <c r="FR74" s="330"/>
      <c r="FS74" s="330"/>
      <c r="FT74" s="330"/>
      <c r="FU74" s="330"/>
      <c r="FV74" s="330"/>
      <c r="FW74" s="330"/>
      <c r="FX74" s="330"/>
      <c r="FY74" s="330"/>
      <c r="FZ74" s="330"/>
      <c r="GA74" s="330"/>
      <c r="GB74" s="330"/>
      <c r="GC74" s="330"/>
      <c r="GD74" s="331"/>
      <c r="GE74" s="324"/>
      <c r="GF74" s="329"/>
      <c r="GG74" s="330"/>
      <c r="GH74" s="330"/>
      <c r="GI74" s="330"/>
      <c r="GJ74" s="330"/>
      <c r="GK74" s="330"/>
      <c r="GL74" s="330"/>
      <c r="GM74" s="330"/>
      <c r="GN74" s="330"/>
      <c r="GO74" s="330"/>
      <c r="GP74" s="330"/>
      <c r="GQ74" s="330"/>
      <c r="GR74" s="330"/>
      <c r="GS74" s="330"/>
      <c r="GT74" s="330"/>
      <c r="GU74" s="331"/>
      <c r="GV74" s="324"/>
      <c r="GW74" s="329"/>
      <c r="GX74" s="330"/>
      <c r="GY74" s="330"/>
      <c r="GZ74" s="330"/>
      <c r="HA74" s="330"/>
      <c r="HB74" s="330"/>
      <c r="HC74" s="330"/>
      <c r="HD74" s="330"/>
      <c r="HE74" s="330"/>
      <c r="HF74" s="330"/>
      <c r="HG74" s="330"/>
      <c r="HH74" s="330"/>
      <c r="HI74" s="330"/>
      <c r="HJ74" s="330"/>
      <c r="HK74" s="330"/>
      <c r="HL74" s="331"/>
      <c r="HM74" s="324"/>
      <c r="HN74" s="329"/>
      <c r="HO74" s="330"/>
      <c r="HP74" s="330"/>
      <c r="HQ74" s="330"/>
      <c r="HR74" s="330"/>
      <c r="HS74" s="330"/>
      <c r="HT74" s="330"/>
      <c r="HU74" s="330"/>
      <c r="HV74" s="330"/>
      <c r="HW74" s="330"/>
      <c r="HX74" s="330"/>
      <c r="HY74" s="330"/>
      <c r="HZ74" s="330"/>
      <c r="IA74" s="330"/>
      <c r="IB74" s="330"/>
      <c r="IC74" s="331"/>
      <c r="ID74" s="324"/>
      <c r="IE74" s="329"/>
      <c r="IF74" s="330"/>
      <c r="IG74" s="330"/>
      <c r="IH74" s="330"/>
      <c r="II74" s="330"/>
      <c r="IJ74" s="330"/>
      <c r="IK74" s="330"/>
      <c r="IL74" s="330"/>
      <c r="IM74" s="330"/>
      <c r="IN74" s="330"/>
      <c r="IO74" s="330"/>
      <c r="IP74" s="330"/>
      <c r="IQ74" s="330"/>
      <c r="IR74" s="330"/>
      <c r="IS74" s="330"/>
      <c r="IT74" s="331"/>
      <c r="IU74" s="324"/>
      <c r="IV74" s="329"/>
      <c r="IW74" s="330"/>
      <c r="IX74" s="330"/>
      <c r="IY74" s="330"/>
      <c r="IZ74" s="330"/>
      <c r="JA74" s="330"/>
      <c r="JB74" s="330"/>
      <c r="JC74" s="330"/>
      <c r="JD74" s="330"/>
      <c r="JE74" s="330"/>
      <c r="JF74" s="330"/>
      <c r="JG74" s="330"/>
      <c r="JH74" s="330"/>
      <c r="JI74" s="330"/>
      <c r="JJ74" s="330"/>
      <c r="JK74" s="331"/>
      <c r="JL74" s="324"/>
      <c r="JM74" s="329"/>
      <c r="JN74" s="330"/>
      <c r="JO74" s="330"/>
      <c r="JP74" s="330"/>
      <c r="JQ74" s="330"/>
      <c r="JR74" s="330"/>
      <c r="JS74" s="330"/>
      <c r="JT74" s="330"/>
      <c r="JU74" s="330"/>
      <c r="JV74" s="330"/>
      <c r="JW74" s="330"/>
      <c r="JX74" s="330"/>
      <c r="JY74" s="330"/>
      <c r="JZ74" s="330"/>
      <c r="KA74" s="330"/>
      <c r="KB74" s="331"/>
      <c r="KC74" s="324"/>
      <c r="KD74" s="329"/>
      <c r="KE74" s="330"/>
      <c r="KF74" s="330"/>
      <c r="KG74" s="330"/>
      <c r="KH74" s="330"/>
      <c r="KI74" s="330"/>
      <c r="KJ74" s="330"/>
      <c r="KK74" s="330"/>
      <c r="KL74" s="330"/>
      <c r="KM74" s="330"/>
      <c r="KN74" s="330"/>
      <c r="KO74" s="330"/>
      <c r="KP74" s="330"/>
      <c r="KQ74" s="330"/>
      <c r="KR74" s="330"/>
      <c r="KS74" s="331"/>
      <c r="KT74" s="324"/>
      <c r="KU74" s="329"/>
      <c r="KV74" s="330"/>
      <c r="KW74" s="330"/>
      <c r="KX74" s="330"/>
      <c r="KY74" s="330"/>
      <c r="KZ74" s="330"/>
      <c r="LA74" s="330"/>
      <c r="LB74" s="330"/>
      <c r="LC74" s="330"/>
      <c r="LD74" s="330"/>
      <c r="LE74" s="330"/>
      <c r="LF74" s="330"/>
      <c r="LG74" s="330"/>
      <c r="LH74" s="330"/>
      <c r="LI74" s="330"/>
      <c r="LJ74" s="331"/>
      <c r="LK74" s="324"/>
      <c r="LL74" s="329"/>
      <c r="LM74" s="330"/>
      <c r="LN74" s="330"/>
      <c r="LO74" s="330"/>
      <c r="LP74" s="330"/>
      <c r="LQ74" s="330"/>
      <c r="LR74" s="330"/>
      <c r="LS74" s="330"/>
      <c r="LT74" s="330"/>
      <c r="LU74" s="330"/>
      <c r="LV74" s="330"/>
      <c r="LW74" s="330"/>
      <c r="LX74" s="330"/>
      <c r="LY74" s="330"/>
      <c r="LZ74" s="330"/>
      <c r="MA74" s="331"/>
      <c r="MB74" s="324"/>
      <c r="MC74" s="56"/>
      <c r="MD74" s="56"/>
      <c r="ME74" s="56"/>
      <c r="MF74" s="56"/>
      <c r="MG74" s="228"/>
    </row>
    <row r="75" spans="1:345" customFormat="1" ht="12.75" x14ac:dyDescent="0.2">
      <c r="A75" s="329"/>
      <c r="B75" s="330"/>
      <c r="C75" s="330"/>
      <c r="D75" s="330"/>
      <c r="E75" s="330"/>
      <c r="F75" s="330"/>
      <c r="G75" s="330"/>
      <c r="H75" s="330"/>
      <c r="I75" s="330"/>
      <c r="J75" s="330"/>
      <c r="K75" s="330"/>
      <c r="L75" s="330"/>
      <c r="M75" s="330"/>
      <c r="N75" s="330"/>
      <c r="O75" s="330"/>
      <c r="P75" s="331"/>
      <c r="Q75" s="324"/>
      <c r="R75" s="329"/>
      <c r="S75" s="330"/>
      <c r="T75" s="330"/>
      <c r="U75" s="330"/>
      <c r="V75" s="330"/>
      <c r="W75" s="330"/>
      <c r="X75" s="330"/>
      <c r="Y75" s="330"/>
      <c r="Z75" s="330"/>
      <c r="AA75" s="330"/>
      <c r="AB75" s="330"/>
      <c r="AC75" s="330"/>
      <c r="AD75" s="330"/>
      <c r="AE75" s="330"/>
      <c r="AF75" s="330"/>
      <c r="AG75" s="331"/>
      <c r="AH75" s="324"/>
      <c r="AI75" s="329"/>
      <c r="AJ75" s="330"/>
      <c r="AK75" s="330"/>
      <c r="AL75" s="330"/>
      <c r="AM75" s="330"/>
      <c r="AN75" s="330"/>
      <c r="AO75" s="330"/>
      <c r="AP75" s="330"/>
      <c r="AQ75" s="330"/>
      <c r="AR75" s="330"/>
      <c r="AS75" s="330"/>
      <c r="AT75" s="330"/>
      <c r="AU75" s="330"/>
      <c r="AV75" s="330"/>
      <c r="AW75" s="330"/>
      <c r="AX75" s="331"/>
      <c r="AY75" s="324"/>
      <c r="AZ75" s="329"/>
      <c r="BA75" s="330"/>
      <c r="BB75" s="330"/>
      <c r="BC75" s="330"/>
      <c r="BD75" s="330"/>
      <c r="BE75" s="330"/>
      <c r="BF75" s="330"/>
      <c r="BG75" s="330"/>
      <c r="BH75" s="330"/>
      <c r="BI75" s="330"/>
      <c r="BJ75" s="330"/>
      <c r="BK75" s="330"/>
      <c r="BL75" s="330"/>
      <c r="BM75" s="330"/>
      <c r="BN75" s="330"/>
      <c r="BO75" s="331"/>
      <c r="BP75" s="324"/>
      <c r="BQ75" s="329"/>
      <c r="BR75" s="330"/>
      <c r="BS75" s="330"/>
      <c r="BT75" s="330"/>
      <c r="BU75" s="330"/>
      <c r="BV75" s="330"/>
      <c r="BW75" s="330"/>
      <c r="BX75" s="330"/>
      <c r="BY75" s="330"/>
      <c r="BZ75" s="330"/>
      <c r="CA75" s="330"/>
      <c r="CB75" s="330"/>
      <c r="CC75" s="330"/>
      <c r="CD75" s="330"/>
      <c r="CE75" s="330"/>
      <c r="CF75" s="331"/>
      <c r="CG75" s="324"/>
      <c r="CH75" s="329"/>
      <c r="CI75" s="330"/>
      <c r="CJ75" s="330"/>
      <c r="CK75" s="330"/>
      <c r="CL75" s="330"/>
      <c r="CM75" s="330"/>
      <c r="CN75" s="330"/>
      <c r="CO75" s="330"/>
      <c r="CP75" s="330"/>
      <c r="CQ75" s="330"/>
      <c r="CR75" s="330"/>
      <c r="CS75" s="330"/>
      <c r="CT75" s="330"/>
      <c r="CU75" s="330"/>
      <c r="CV75" s="330"/>
      <c r="CW75" s="331"/>
      <c r="CX75" s="324"/>
      <c r="CY75" s="329"/>
      <c r="CZ75" s="330"/>
      <c r="DA75" s="330"/>
      <c r="DB75" s="330"/>
      <c r="DC75" s="330"/>
      <c r="DD75" s="330"/>
      <c r="DE75" s="330"/>
      <c r="DF75" s="330"/>
      <c r="DG75" s="330"/>
      <c r="DH75" s="330"/>
      <c r="DI75" s="330"/>
      <c r="DJ75" s="330"/>
      <c r="DK75" s="330"/>
      <c r="DL75" s="330"/>
      <c r="DM75" s="330"/>
      <c r="DN75" s="331"/>
      <c r="DO75" s="324"/>
      <c r="DP75" s="329"/>
      <c r="DQ75" s="330"/>
      <c r="DR75" s="330"/>
      <c r="DS75" s="330"/>
      <c r="DT75" s="330"/>
      <c r="DU75" s="330"/>
      <c r="DV75" s="330"/>
      <c r="DW75" s="330"/>
      <c r="DX75" s="330"/>
      <c r="DY75" s="330"/>
      <c r="DZ75" s="330"/>
      <c r="EA75" s="330"/>
      <c r="EB75" s="330"/>
      <c r="EC75" s="330"/>
      <c r="ED75" s="330"/>
      <c r="EE75" s="331"/>
      <c r="EF75" s="324"/>
      <c r="EG75" s="329"/>
      <c r="EH75" s="330"/>
      <c r="EI75" s="330"/>
      <c r="EJ75" s="330"/>
      <c r="EK75" s="330"/>
      <c r="EL75" s="330"/>
      <c r="EM75" s="330"/>
      <c r="EN75" s="330"/>
      <c r="EO75" s="330"/>
      <c r="EP75" s="330"/>
      <c r="EQ75" s="330"/>
      <c r="ER75" s="330"/>
      <c r="ES75" s="330"/>
      <c r="ET75" s="330"/>
      <c r="EU75" s="330"/>
      <c r="EV75" s="331"/>
      <c r="EW75" s="324"/>
      <c r="EX75" s="329"/>
      <c r="EY75" s="330"/>
      <c r="EZ75" s="330"/>
      <c r="FA75" s="330"/>
      <c r="FB75" s="330"/>
      <c r="FC75" s="330"/>
      <c r="FD75" s="330"/>
      <c r="FE75" s="330"/>
      <c r="FF75" s="330"/>
      <c r="FG75" s="330"/>
      <c r="FH75" s="330"/>
      <c r="FI75" s="330"/>
      <c r="FJ75" s="330"/>
      <c r="FK75" s="330"/>
      <c r="FL75" s="330"/>
      <c r="FM75" s="331"/>
      <c r="FN75" s="324"/>
      <c r="FO75" s="329"/>
      <c r="FP75" s="330"/>
      <c r="FQ75" s="330"/>
      <c r="FR75" s="330"/>
      <c r="FS75" s="330"/>
      <c r="FT75" s="330"/>
      <c r="FU75" s="330"/>
      <c r="FV75" s="330"/>
      <c r="FW75" s="330"/>
      <c r="FX75" s="330"/>
      <c r="FY75" s="330"/>
      <c r="FZ75" s="330"/>
      <c r="GA75" s="330"/>
      <c r="GB75" s="330"/>
      <c r="GC75" s="330"/>
      <c r="GD75" s="331"/>
      <c r="GE75" s="324"/>
      <c r="GF75" s="329"/>
      <c r="GG75" s="330"/>
      <c r="GH75" s="330"/>
      <c r="GI75" s="330"/>
      <c r="GJ75" s="330"/>
      <c r="GK75" s="330"/>
      <c r="GL75" s="330"/>
      <c r="GM75" s="330"/>
      <c r="GN75" s="330"/>
      <c r="GO75" s="330"/>
      <c r="GP75" s="330"/>
      <c r="GQ75" s="330"/>
      <c r="GR75" s="330"/>
      <c r="GS75" s="330"/>
      <c r="GT75" s="330"/>
      <c r="GU75" s="331"/>
      <c r="GV75" s="324"/>
      <c r="GW75" s="329"/>
      <c r="GX75" s="330"/>
      <c r="GY75" s="330"/>
      <c r="GZ75" s="330"/>
      <c r="HA75" s="330"/>
      <c r="HB75" s="330"/>
      <c r="HC75" s="330"/>
      <c r="HD75" s="330"/>
      <c r="HE75" s="330"/>
      <c r="HF75" s="330"/>
      <c r="HG75" s="330"/>
      <c r="HH75" s="330"/>
      <c r="HI75" s="330"/>
      <c r="HJ75" s="330"/>
      <c r="HK75" s="330"/>
      <c r="HL75" s="331"/>
      <c r="HM75" s="324"/>
      <c r="HN75" s="329"/>
      <c r="HO75" s="330"/>
      <c r="HP75" s="330"/>
      <c r="HQ75" s="330"/>
      <c r="HR75" s="330"/>
      <c r="HS75" s="330"/>
      <c r="HT75" s="330"/>
      <c r="HU75" s="330"/>
      <c r="HV75" s="330"/>
      <c r="HW75" s="330"/>
      <c r="HX75" s="330"/>
      <c r="HY75" s="330"/>
      <c r="HZ75" s="330"/>
      <c r="IA75" s="330"/>
      <c r="IB75" s="330"/>
      <c r="IC75" s="331"/>
      <c r="ID75" s="324"/>
      <c r="IE75" s="329"/>
      <c r="IF75" s="330"/>
      <c r="IG75" s="330"/>
      <c r="IH75" s="330"/>
      <c r="II75" s="330"/>
      <c r="IJ75" s="330"/>
      <c r="IK75" s="330"/>
      <c r="IL75" s="330"/>
      <c r="IM75" s="330"/>
      <c r="IN75" s="330"/>
      <c r="IO75" s="330"/>
      <c r="IP75" s="330"/>
      <c r="IQ75" s="330"/>
      <c r="IR75" s="330"/>
      <c r="IS75" s="330"/>
      <c r="IT75" s="331"/>
      <c r="IU75" s="324"/>
      <c r="IV75" s="329"/>
      <c r="IW75" s="330"/>
      <c r="IX75" s="330"/>
      <c r="IY75" s="330"/>
      <c r="IZ75" s="330"/>
      <c r="JA75" s="330"/>
      <c r="JB75" s="330"/>
      <c r="JC75" s="330"/>
      <c r="JD75" s="330"/>
      <c r="JE75" s="330"/>
      <c r="JF75" s="330"/>
      <c r="JG75" s="330"/>
      <c r="JH75" s="330"/>
      <c r="JI75" s="330"/>
      <c r="JJ75" s="330"/>
      <c r="JK75" s="331"/>
      <c r="JL75" s="324"/>
      <c r="JM75" s="329"/>
      <c r="JN75" s="330"/>
      <c r="JO75" s="330"/>
      <c r="JP75" s="330"/>
      <c r="JQ75" s="330"/>
      <c r="JR75" s="330"/>
      <c r="JS75" s="330"/>
      <c r="JT75" s="330"/>
      <c r="JU75" s="330"/>
      <c r="JV75" s="330"/>
      <c r="JW75" s="330"/>
      <c r="JX75" s="330"/>
      <c r="JY75" s="330"/>
      <c r="JZ75" s="330"/>
      <c r="KA75" s="330"/>
      <c r="KB75" s="331"/>
      <c r="KC75" s="324"/>
      <c r="KD75" s="329"/>
      <c r="KE75" s="330"/>
      <c r="KF75" s="330"/>
      <c r="KG75" s="330"/>
      <c r="KH75" s="330"/>
      <c r="KI75" s="330"/>
      <c r="KJ75" s="330"/>
      <c r="KK75" s="330"/>
      <c r="KL75" s="330"/>
      <c r="KM75" s="330"/>
      <c r="KN75" s="330"/>
      <c r="KO75" s="330"/>
      <c r="KP75" s="330"/>
      <c r="KQ75" s="330"/>
      <c r="KR75" s="330"/>
      <c r="KS75" s="331"/>
      <c r="KT75" s="324"/>
      <c r="KU75" s="329"/>
      <c r="KV75" s="330"/>
      <c r="KW75" s="330"/>
      <c r="KX75" s="330"/>
      <c r="KY75" s="330"/>
      <c r="KZ75" s="330"/>
      <c r="LA75" s="330"/>
      <c r="LB75" s="330"/>
      <c r="LC75" s="330"/>
      <c r="LD75" s="330"/>
      <c r="LE75" s="330"/>
      <c r="LF75" s="330"/>
      <c r="LG75" s="330"/>
      <c r="LH75" s="330"/>
      <c r="LI75" s="330"/>
      <c r="LJ75" s="331"/>
      <c r="LK75" s="324"/>
      <c r="LL75" s="329"/>
      <c r="LM75" s="330"/>
      <c r="LN75" s="330"/>
      <c r="LO75" s="330"/>
      <c r="LP75" s="330"/>
      <c r="LQ75" s="330"/>
      <c r="LR75" s="330"/>
      <c r="LS75" s="330"/>
      <c r="LT75" s="330"/>
      <c r="LU75" s="330"/>
      <c r="LV75" s="330"/>
      <c r="LW75" s="330"/>
      <c r="LX75" s="330"/>
      <c r="LY75" s="330"/>
      <c r="LZ75" s="330"/>
      <c r="MA75" s="331"/>
      <c r="MB75" s="324"/>
      <c r="MC75" s="56"/>
      <c r="MD75" s="56"/>
      <c r="ME75" s="56"/>
      <c r="MF75" s="56"/>
      <c r="MG75" s="228"/>
    </row>
    <row r="76" spans="1:345" customFormat="1" ht="12.75" x14ac:dyDescent="0.2">
      <c r="A76" s="329"/>
      <c r="B76" s="330"/>
      <c r="C76" s="330"/>
      <c r="D76" s="330"/>
      <c r="E76" s="330"/>
      <c r="F76" s="330"/>
      <c r="G76" s="330"/>
      <c r="H76" s="330"/>
      <c r="I76" s="330"/>
      <c r="J76" s="330"/>
      <c r="K76" s="330"/>
      <c r="L76" s="330"/>
      <c r="M76" s="330"/>
      <c r="N76" s="330"/>
      <c r="O76" s="330"/>
      <c r="P76" s="331"/>
      <c r="Q76" s="324"/>
      <c r="R76" s="329"/>
      <c r="S76" s="330"/>
      <c r="T76" s="330"/>
      <c r="U76" s="330"/>
      <c r="V76" s="330"/>
      <c r="W76" s="330"/>
      <c r="X76" s="330"/>
      <c r="Y76" s="330"/>
      <c r="Z76" s="330"/>
      <c r="AA76" s="330"/>
      <c r="AB76" s="330"/>
      <c r="AC76" s="330"/>
      <c r="AD76" s="330"/>
      <c r="AE76" s="330"/>
      <c r="AF76" s="330"/>
      <c r="AG76" s="331"/>
      <c r="AH76" s="324"/>
      <c r="AI76" s="329"/>
      <c r="AJ76" s="330"/>
      <c r="AK76" s="330"/>
      <c r="AL76" s="330"/>
      <c r="AM76" s="330"/>
      <c r="AN76" s="330"/>
      <c r="AO76" s="330"/>
      <c r="AP76" s="330"/>
      <c r="AQ76" s="330"/>
      <c r="AR76" s="330"/>
      <c r="AS76" s="330"/>
      <c r="AT76" s="330"/>
      <c r="AU76" s="330"/>
      <c r="AV76" s="330"/>
      <c r="AW76" s="330"/>
      <c r="AX76" s="331"/>
      <c r="AY76" s="324"/>
      <c r="AZ76" s="329"/>
      <c r="BA76" s="330"/>
      <c r="BB76" s="330"/>
      <c r="BC76" s="330"/>
      <c r="BD76" s="330"/>
      <c r="BE76" s="330"/>
      <c r="BF76" s="330"/>
      <c r="BG76" s="330"/>
      <c r="BH76" s="330"/>
      <c r="BI76" s="330"/>
      <c r="BJ76" s="330"/>
      <c r="BK76" s="330"/>
      <c r="BL76" s="330"/>
      <c r="BM76" s="330"/>
      <c r="BN76" s="330"/>
      <c r="BO76" s="331"/>
      <c r="BP76" s="324"/>
      <c r="BQ76" s="329"/>
      <c r="BR76" s="330"/>
      <c r="BS76" s="330"/>
      <c r="BT76" s="330"/>
      <c r="BU76" s="330"/>
      <c r="BV76" s="330"/>
      <c r="BW76" s="330"/>
      <c r="BX76" s="330"/>
      <c r="BY76" s="330"/>
      <c r="BZ76" s="330"/>
      <c r="CA76" s="330"/>
      <c r="CB76" s="330"/>
      <c r="CC76" s="330"/>
      <c r="CD76" s="330"/>
      <c r="CE76" s="330"/>
      <c r="CF76" s="331"/>
      <c r="CG76" s="324"/>
      <c r="CH76" s="329"/>
      <c r="CI76" s="330"/>
      <c r="CJ76" s="330"/>
      <c r="CK76" s="330"/>
      <c r="CL76" s="330"/>
      <c r="CM76" s="330"/>
      <c r="CN76" s="330"/>
      <c r="CO76" s="330"/>
      <c r="CP76" s="330"/>
      <c r="CQ76" s="330"/>
      <c r="CR76" s="330"/>
      <c r="CS76" s="330"/>
      <c r="CT76" s="330"/>
      <c r="CU76" s="330"/>
      <c r="CV76" s="330"/>
      <c r="CW76" s="331"/>
      <c r="CX76" s="324"/>
      <c r="CY76" s="329"/>
      <c r="CZ76" s="330"/>
      <c r="DA76" s="330"/>
      <c r="DB76" s="330"/>
      <c r="DC76" s="330"/>
      <c r="DD76" s="330"/>
      <c r="DE76" s="330"/>
      <c r="DF76" s="330"/>
      <c r="DG76" s="330"/>
      <c r="DH76" s="330"/>
      <c r="DI76" s="330"/>
      <c r="DJ76" s="330"/>
      <c r="DK76" s="330"/>
      <c r="DL76" s="330"/>
      <c r="DM76" s="330"/>
      <c r="DN76" s="331"/>
      <c r="DO76" s="324"/>
      <c r="DP76" s="329"/>
      <c r="DQ76" s="330"/>
      <c r="DR76" s="330"/>
      <c r="DS76" s="330"/>
      <c r="DT76" s="330"/>
      <c r="DU76" s="330"/>
      <c r="DV76" s="330"/>
      <c r="DW76" s="330"/>
      <c r="DX76" s="330"/>
      <c r="DY76" s="330"/>
      <c r="DZ76" s="330"/>
      <c r="EA76" s="330"/>
      <c r="EB76" s="330"/>
      <c r="EC76" s="330"/>
      <c r="ED76" s="330"/>
      <c r="EE76" s="331"/>
      <c r="EF76" s="324"/>
      <c r="EG76" s="329"/>
      <c r="EH76" s="330"/>
      <c r="EI76" s="330"/>
      <c r="EJ76" s="330"/>
      <c r="EK76" s="330"/>
      <c r="EL76" s="330"/>
      <c r="EM76" s="330"/>
      <c r="EN76" s="330"/>
      <c r="EO76" s="330"/>
      <c r="EP76" s="330"/>
      <c r="EQ76" s="330"/>
      <c r="ER76" s="330"/>
      <c r="ES76" s="330"/>
      <c r="ET76" s="330"/>
      <c r="EU76" s="330"/>
      <c r="EV76" s="331"/>
      <c r="EW76" s="324"/>
      <c r="EX76" s="329"/>
      <c r="EY76" s="330"/>
      <c r="EZ76" s="330"/>
      <c r="FA76" s="330"/>
      <c r="FB76" s="330"/>
      <c r="FC76" s="330"/>
      <c r="FD76" s="330"/>
      <c r="FE76" s="330"/>
      <c r="FF76" s="330"/>
      <c r="FG76" s="330"/>
      <c r="FH76" s="330"/>
      <c r="FI76" s="330"/>
      <c r="FJ76" s="330"/>
      <c r="FK76" s="330"/>
      <c r="FL76" s="330"/>
      <c r="FM76" s="331"/>
      <c r="FN76" s="324"/>
      <c r="FO76" s="329"/>
      <c r="FP76" s="330"/>
      <c r="FQ76" s="330"/>
      <c r="FR76" s="330"/>
      <c r="FS76" s="330"/>
      <c r="FT76" s="330"/>
      <c r="FU76" s="330"/>
      <c r="FV76" s="330"/>
      <c r="FW76" s="330"/>
      <c r="FX76" s="330"/>
      <c r="FY76" s="330"/>
      <c r="FZ76" s="330"/>
      <c r="GA76" s="330"/>
      <c r="GB76" s="330"/>
      <c r="GC76" s="330"/>
      <c r="GD76" s="331"/>
      <c r="GE76" s="324"/>
      <c r="GF76" s="329"/>
      <c r="GG76" s="330"/>
      <c r="GH76" s="330"/>
      <c r="GI76" s="330"/>
      <c r="GJ76" s="330"/>
      <c r="GK76" s="330"/>
      <c r="GL76" s="330"/>
      <c r="GM76" s="330"/>
      <c r="GN76" s="330"/>
      <c r="GO76" s="330"/>
      <c r="GP76" s="330"/>
      <c r="GQ76" s="330"/>
      <c r="GR76" s="330"/>
      <c r="GS76" s="330"/>
      <c r="GT76" s="330"/>
      <c r="GU76" s="331"/>
      <c r="GV76" s="324"/>
      <c r="GW76" s="329"/>
      <c r="GX76" s="330"/>
      <c r="GY76" s="330"/>
      <c r="GZ76" s="330"/>
      <c r="HA76" s="330"/>
      <c r="HB76" s="330"/>
      <c r="HC76" s="330"/>
      <c r="HD76" s="330"/>
      <c r="HE76" s="330"/>
      <c r="HF76" s="330"/>
      <c r="HG76" s="330"/>
      <c r="HH76" s="330"/>
      <c r="HI76" s="330"/>
      <c r="HJ76" s="330"/>
      <c r="HK76" s="330"/>
      <c r="HL76" s="331"/>
      <c r="HM76" s="324"/>
      <c r="HN76" s="329"/>
      <c r="HO76" s="330"/>
      <c r="HP76" s="330"/>
      <c r="HQ76" s="330"/>
      <c r="HR76" s="330"/>
      <c r="HS76" s="330"/>
      <c r="HT76" s="330"/>
      <c r="HU76" s="330"/>
      <c r="HV76" s="330"/>
      <c r="HW76" s="330"/>
      <c r="HX76" s="330"/>
      <c r="HY76" s="330"/>
      <c r="HZ76" s="330"/>
      <c r="IA76" s="330"/>
      <c r="IB76" s="330"/>
      <c r="IC76" s="331"/>
      <c r="ID76" s="324"/>
      <c r="IE76" s="329"/>
      <c r="IF76" s="330"/>
      <c r="IG76" s="330"/>
      <c r="IH76" s="330"/>
      <c r="II76" s="330"/>
      <c r="IJ76" s="330"/>
      <c r="IK76" s="330"/>
      <c r="IL76" s="330"/>
      <c r="IM76" s="330"/>
      <c r="IN76" s="330"/>
      <c r="IO76" s="330"/>
      <c r="IP76" s="330"/>
      <c r="IQ76" s="330"/>
      <c r="IR76" s="330"/>
      <c r="IS76" s="330"/>
      <c r="IT76" s="331"/>
      <c r="IU76" s="324"/>
      <c r="IV76" s="329"/>
      <c r="IW76" s="330"/>
      <c r="IX76" s="330"/>
      <c r="IY76" s="330"/>
      <c r="IZ76" s="330"/>
      <c r="JA76" s="330"/>
      <c r="JB76" s="330"/>
      <c r="JC76" s="330"/>
      <c r="JD76" s="330"/>
      <c r="JE76" s="330"/>
      <c r="JF76" s="330"/>
      <c r="JG76" s="330"/>
      <c r="JH76" s="330"/>
      <c r="JI76" s="330"/>
      <c r="JJ76" s="330"/>
      <c r="JK76" s="331"/>
      <c r="JL76" s="324"/>
      <c r="JM76" s="329"/>
      <c r="JN76" s="330"/>
      <c r="JO76" s="330"/>
      <c r="JP76" s="330"/>
      <c r="JQ76" s="330"/>
      <c r="JR76" s="330"/>
      <c r="JS76" s="330"/>
      <c r="JT76" s="330"/>
      <c r="JU76" s="330"/>
      <c r="JV76" s="330"/>
      <c r="JW76" s="330"/>
      <c r="JX76" s="330"/>
      <c r="JY76" s="330"/>
      <c r="JZ76" s="330"/>
      <c r="KA76" s="330"/>
      <c r="KB76" s="331"/>
      <c r="KC76" s="324"/>
      <c r="KD76" s="329"/>
      <c r="KE76" s="330"/>
      <c r="KF76" s="330"/>
      <c r="KG76" s="330"/>
      <c r="KH76" s="330"/>
      <c r="KI76" s="330"/>
      <c r="KJ76" s="330"/>
      <c r="KK76" s="330"/>
      <c r="KL76" s="330"/>
      <c r="KM76" s="330"/>
      <c r="KN76" s="330"/>
      <c r="KO76" s="330"/>
      <c r="KP76" s="330"/>
      <c r="KQ76" s="330"/>
      <c r="KR76" s="330"/>
      <c r="KS76" s="331"/>
      <c r="KT76" s="324"/>
      <c r="KU76" s="329"/>
      <c r="KV76" s="330"/>
      <c r="KW76" s="330"/>
      <c r="KX76" s="330"/>
      <c r="KY76" s="330"/>
      <c r="KZ76" s="330"/>
      <c r="LA76" s="330"/>
      <c r="LB76" s="330"/>
      <c r="LC76" s="330"/>
      <c r="LD76" s="330"/>
      <c r="LE76" s="330"/>
      <c r="LF76" s="330"/>
      <c r="LG76" s="330"/>
      <c r="LH76" s="330"/>
      <c r="LI76" s="330"/>
      <c r="LJ76" s="331"/>
      <c r="LK76" s="324"/>
      <c r="LL76" s="329"/>
      <c r="LM76" s="330"/>
      <c r="LN76" s="330"/>
      <c r="LO76" s="330"/>
      <c r="LP76" s="330"/>
      <c r="LQ76" s="330"/>
      <c r="LR76" s="330"/>
      <c r="LS76" s="330"/>
      <c r="LT76" s="330"/>
      <c r="LU76" s="330"/>
      <c r="LV76" s="330"/>
      <c r="LW76" s="330"/>
      <c r="LX76" s="330"/>
      <c r="LY76" s="330"/>
      <c r="LZ76" s="330"/>
      <c r="MA76" s="331"/>
      <c r="MB76" s="324"/>
      <c r="MC76" s="56"/>
      <c r="MD76" s="56"/>
      <c r="ME76" s="56"/>
      <c r="MF76" s="56"/>
      <c r="MG76" s="228"/>
    </row>
    <row r="77" spans="1:345" customFormat="1" ht="12.75" x14ac:dyDescent="0.2">
      <c r="A77" s="329"/>
      <c r="B77" s="330"/>
      <c r="C77" s="330"/>
      <c r="D77" s="330"/>
      <c r="E77" s="330"/>
      <c r="F77" s="330"/>
      <c r="G77" s="330"/>
      <c r="H77" s="330"/>
      <c r="I77" s="330"/>
      <c r="J77" s="330"/>
      <c r="K77" s="330"/>
      <c r="L77" s="330"/>
      <c r="M77" s="330"/>
      <c r="N77" s="330"/>
      <c r="O77" s="330"/>
      <c r="P77" s="331"/>
      <c r="Q77" s="324"/>
      <c r="R77" s="329"/>
      <c r="S77" s="330"/>
      <c r="T77" s="330"/>
      <c r="U77" s="330"/>
      <c r="V77" s="330"/>
      <c r="W77" s="330"/>
      <c r="X77" s="330"/>
      <c r="Y77" s="330"/>
      <c r="Z77" s="330"/>
      <c r="AA77" s="330"/>
      <c r="AB77" s="330"/>
      <c r="AC77" s="330"/>
      <c r="AD77" s="330"/>
      <c r="AE77" s="330"/>
      <c r="AF77" s="330"/>
      <c r="AG77" s="331"/>
      <c r="AH77" s="324"/>
      <c r="AI77" s="329"/>
      <c r="AJ77" s="330"/>
      <c r="AK77" s="330"/>
      <c r="AL77" s="330"/>
      <c r="AM77" s="330"/>
      <c r="AN77" s="330"/>
      <c r="AO77" s="330"/>
      <c r="AP77" s="330"/>
      <c r="AQ77" s="330"/>
      <c r="AR77" s="330"/>
      <c r="AS77" s="330"/>
      <c r="AT77" s="330"/>
      <c r="AU77" s="330"/>
      <c r="AV77" s="330"/>
      <c r="AW77" s="330"/>
      <c r="AX77" s="331"/>
      <c r="AY77" s="324"/>
      <c r="AZ77" s="329"/>
      <c r="BA77" s="330"/>
      <c r="BB77" s="330"/>
      <c r="BC77" s="330"/>
      <c r="BD77" s="330"/>
      <c r="BE77" s="330"/>
      <c r="BF77" s="330"/>
      <c r="BG77" s="330"/>
      <c r="BH77" s="330"/>
      <c r="BI77" s="330"/>
      <c r="BJ77" s="330"/>
      <c r="BK77" s="330"/>
      <c r="BL77" s="330"/>
      <c r="BM77" s="330"/>
      <c r="BN77" s="330"/>
      <c r="BO77" s="331"/>
      <c r="BP77" s="324"/>
      <c r="BQ77" s="329"/>
      <c r="BR77" s="330"/>
      <c r="BS77" s="330"/>
      <c r="BT77" s="330"/>
      <c r="BU77" s="330"/>
      <c r="BV77" s="330"/>
      <c r="BW77" s="330"/>
      <c r="BX77" s="330"/>
      <c r="BY77" s="330"/>
      <c r="BZ77" s="330"/>
      <c r="CA77" s="330"/>
      <c r="CB77" s="330"/>
      <c r="CC77" s="330"/>
      <c r="CD77" s="330"/>
      <c r="CE77" s="330"/>
      <c r="CF77" s="331"/>
      <c r="CG77" s="324"/>
      <c r="CH77" s="329"/>
      <c r="CI77" s="330"/>
      <c r="CJ77" s="330"/>
      <c r="CK77" s="330"/>
      <c r="CL77" s="330"/>
      <c r="CM77" s="330"/>
      <c r="CN77" s="330"/>
      <c r="CO77" s="330"/>
      <c r="CP77" s="330"/>
      <c r="CQ77" s="330"/>
      <c r="CR77" s="330"/>
      <c r="CS77" s="330"/>
      <c r="CT77" s="330"/>
      <c r="CU77" s="330"/>
      <c r="CV77" s="330"/>
      <c r="CW77" s="331"/>
      <c r="CX77" s="324"/>
      <c r="CY77" s="329"/>
      <c r="CZ77" s="330"/>
      <c r="DA77" s="330"/>
      <c r="DB77" s="330"/>
      <c r="DC77" s="330"/>
      <c r="DD77" s="330"/>
      <c r="DE77" s="330"/>
      <c r="DF77" s="330"/>
      <c r="DG77" s="330"/>
      <c r="DH77" s="330"/>
      <c r="DI77" s="330"/>
      <c r="DJ77" s="330"/>
      <c r="DK77" s="330"/>
      <c r="DL77" s="330"/>
      <c r="DM77" s="330"/>
      <c r="DN77" s="331"/>
      <c r="DO77" s="324"/>
      <c r="DP77" s="329"/>
      <c r="DQ77" s="330"/>
      <c r="DR77" s="330"/>
      <c r="DS77" s="330"/>
      <c r="DT77" s="330"/>
      <c r="DU77" s="330"/>
      <c r="DV77" s="330"/>
      <c r="DW77" s="330"/>
      <c r="DX77" s="330"/>
      <c r="DY77" s="330"/>
      <c r="DZ77" s="330"/>
      <c r="EA77" s="330"/>
      <c r="EB77" s="330"/>
      <c r="EC77" s="330"/>
      <c r="ED77" s="330"/>
      <c r="EE77" s="331"/>
      <c r="EF77" s="324"/>
      <c r="EG77" s="329"/>
      <c r="EH77" s="330"/>
      <c r="EI77" s="330"/>
      <c r="EJ77" s="330"/>
      <c r="EK77" s="330"/>
      <c r="EL77" s="330"/>
      <c r="EM77" s="330"/>
      <c r="EN77" s="330"/>
      <c r="EO77" s="330"/>
      <c r="EP77" s="330"/>
      <c r="EQ77" s="330"/>
      <c r="ER77" s="330"/>
      <c r="ES77" s="330"/>
      <c r="ET77" s="330"/>
      <c r="EU77" s="330"/>
      <c r="EV77" s="331"/>
      <c r="EW77" s="324"/>
      <c r="EX77" s="329"/>
      <c r="EY77" s="330"/>
      <c r="EZ77" s="330"/>
      <c r="FA77" s="330"/>
      <c r="FB77" s="330"/>
      <c r="FC77" s="330"/>
      <c r="FD77" s="330"/>
      <c r="FE77" s="330"/>
      <c r="FF77" s="330"/>
      <c r="FG77" s="330"/>
      <c r="FH77" s="330"/>
      <c r="FI77" s="330"/>
      <c r="FJ77" s="330"/>
      <c r="FK77" s="330"/>
      <c r="FL77" s="330"/>
      <c r="FM77" s="331"/>
      <c r="FN77" s="324"/>
      <c r="FO77" s="329"/>
      <c r="FP77" s="330"/>
      <c r="FQ77" s="330"/>
      <c r="FR77" s="330"/>
      <c r="FS77" s="330"/>
      <c r="FT77" s="330"/>
      <c r="FU77" s="330"/>
      <c r="FV77" s="330"/>
      <c r="FW77" s="330"/>
      <c r="FX77" s="330"/>
      <c r="FY77" s="330"/>
      <c r="FZ77" s="330"/>
      <c r="GA77" s="330"/>
      <c r="GB77" s="330"/>
      <c r="GC77" s="330"/>
      <c r="GD77" s="331"/>
      <c r="GE77" s="324"/>
      <c r="GF77" s="329"/>
      <c r="GG77" s="330"/>
      <c r="GH77" s="330"/>
      <c r="GI77" s="330"/>
      <c r="GJ77" s="330"/>
      <c r="GK77" s="330"/>
      <c r="GL77" s="330"/>
      <c r="GM77" s="330"/>
      <c r="GN77" s="330"/>
      <c r="GO77" s="330"/>
      <c r="GP77" s="330"/>
      <c r="GQ77" s="330"/>
      <c r="GR77" s="330"/>
      <c r="GS77" s="330"/>
      <c r="GT77" s="330"/>
      <c r="GU77" s="331"/>
      <c r="GV77" s="324"/>
      <c r="GW77" s="329"/>
      <c r="GX77" s="330"/>
      <c r="GY77" s="330"/>
      <c r="GZ77" s="330"/>
      <c r="HA77" s="330"/>
      <c r="HB77" s="330"/>
      <c r="HC77" s="330"/>
      <c r="HD77" s="330"/>
      <c r="HE77" s="330"/>
      <c r="HF77" s="330"/>
      <c r="HG77" s="330"/>
      <c r="HH77" s="330"/>
      <c r="HI77" s="330"/>
      <c r="HJ77" s="330"/>
      <c r="HK77" s="330"/>
      <c r="HL77" s="331"/>
      <c r="HM77" s="324"/>
      <c r="HN77" s="329"/>
      <c r="HO77" s="330"/>
      <c r="HP77" s="330"/>
      <c r="HQ77" s="330"/>
      <c r="HR77" s="330"/>
      <c r="HS77" s="330"/>
      <c r="HT77" s="330"/>
      <c r="HU77" s="330"/>
      <c r="HV77" s="330"/>
      <c r="HW77" s="330"/>
      <c r="HX77" s="330"/>
      <c r="HY77" s="330"/>
      <c r="HZ77" s="330"/>
      <c r="IA77" s="330"/>
      <c r="IB77" s="330"/>
      <c r="IC77" s="331"/>
      <c r="ID77" s="324"/>
      <c r="IE77" s="329"/>
      <c r="IF77" s="330"/>
      <c r="IG77" s="330"/>
      <c r="IH77" s="330"/>
      <c r="II77" s="330"/>
      <c r="IJ77" s="330"/>
      <c r="IK77" s="330"/>
      <c r="IL77" s="330"/>
      <c r="IM77" s="330"/>
      <c r="IN77" s="330"/>
      <c r="IO77" s="330"/>
      <c r="IP77" s="330"/>
      <c r="IQ77" s="330"/>
      <c r="IR77" s="330"/>
      <c r="IS77" s="330"/>
      <c r="IT77" s="331"/>
      <c r="IU77" s="324"/>
      <c r="IV77" s="329"/>
      <c r="IW77" s="330"/>
      <c r="IX77" s="330"/>
      <c r="IY77" s="330"/>
      <c r="IZ77" s="330"/>
      <c r="JA77" s="330"/>
      <c r="JB77" s="330"/>
      <c r="JC77" s="330"/>
      <c r="JD77" s="330"/>
      <c r="JE77" s="330"/>
      <c r="JF77" s="330"/>
      <c r="JG77" s="330"/>
      <c r="JH77" s="330"/>
      <c r="JI77" s="330"/>
      <c r="JJ77" s="330"/>
      <c r="JK77" s="331"/>
      <c r="JL77" s="324"/>
      <c r="JM77" s="329"/>
      <c r="JN77" s="330"/>
      <c r="JO77" s="330"/>
      <c r="JP77" s="330"/>
      <c r="JQ77" s="330"/>
      <c r="JR77" s="330"/>
      <c r="JS77" s="330"/>
      <c r="JT77" s="330"/>
      <c r="JU77" s="330"/>
      <c r="JV77" s="330"/>
      <c r="JW77" s="330"/>
      <c r="JX77" s="330"/>
      <c r="JY77" s="330"/>
      <c r="JZ77" s="330"/>
      <c r="KA77" s="330"/>
      <c r="KB77" s="331"/>
      <c r="KC77" s="324"/>
      <c r="KD77" s="329"/>
      <c r="KE77" s="330"/>
      <c r="KF77" s="330"/>
      <c r="KG77" s="330"/>
      <c r="KH77" s="330"/>
      <c r="KI77" s="330"/>
      <c r="KJ77" s="330"/>
      <c r="KK77" s="330"/>
      <c r="KL77" s="330"/>
      <c r="KM77" s="330"/>
      <c r="KN77" s="330"/>
      <c r="KO77" s="330"/>
      <c r="KP77" s="330"/>
      <c r="KQ77" s="330"/>
      <c r="KR77" s="330"/>
      <c r="KS77" s="331"/>
      <c r="KT77" s="324"/>
      <c r="KU77" s="329"/>
      <c r="KV77" s="330"/>
      <c r="KW77" s="330"/>
      <c r="KX77" s="330"/>
      <c r="KY77" s="330"/>
      <c r="KZ77" s="330"/>
      <c r="LA77" s="330"/>
      <c r="LB77" s="330"/>
      <c r="LC77" s="330"/>
      <c r="LD77" s="330"/>
      <c r="LE77" s="330"/>
      <c r="LF77" s="330"/>
      <c r="LG77" s="330"/>
      <c r="LH77" s="330"/>
      <c r="LI77" s="330"/>
      <c r="LJ77" s="331"/>
      <c r="LK77" s="324"/>
      <c r="LL77" s="329"/>
      <c r="LM77" s="330"/>
      <c r="LN77" s="330"/>
      <c r="LO77" s="330"/>
      <c r="LP77" s="330"/>
      <c r="LQ77" s="330"/>
      <c r="LR77" s="330"/>
      <c r="LS77" s="330"/>
      <c r="LT77" s="330"/>
      <c r="LU77" s="330"/>
      <c r="LV77" s="330"/>
      <c r="LW77" s="330"/>
      <c r="LX77" s="330"/>
      <c r="LY77" s="330"/>
      <c r="LZ77" s="330"/>
      <c r="MA77" s="331"/>
      <c r="MB77" s="324"/>
      <c r="MC77" s="56"/>
      <c r="MD77" s="56"/>
      <c r="ME77" s="56"/>
      <c r="MF77" s="56"/>
      <c r="MG77" s="228"/>
    </row>
    <row r="78" spans="1:345" customFormat="1" ht="12.75" x14ac:dyDescent="0.2">
      <c r="A78" s="329"/>
      <c r="B78" s="330"/>
      <c r="C78" s="330"/>
      <c r="D78" s="330"/>
      <c r="E78" s="330"/>
      <c r="F78" s="330"/>
      <c r="G78" s="330"/>
      <c r="H78" s="330"/>
      <c r="I78" s="330"/>
      <c r="J78" s="330"/>
      <c r="K78" s="330"/>
      <c r="L78" s="330"/>
      <c r="M78" s="330"/>
      <c r="N78" s="330"/>
      <c r="O78" s="330"/>
      <c r="P78" s="331"/>
      <c r="Q78" s="324"/>
      <c r="R78" s="329"/>
      <c r="S78" s="330"/>
      <c r="T78" s="330"/>
      <c r="U78" s="330"/>
      <c r="V78" s="330"/>
      <c r="W78" s="330"/>
      <c r="X78" s="330"/>
      <c r="Y78" s="330"/>
      <c r="Z78" s="330"/>
      <c r="AA78" s="330"/>
      <c r="AB78" s="330"/>
      <c r="AC78" s="330"/>
      <c r="AD78" s="330"/>
      <c r="AE78" s="330"/>
      <c r="AF78" s="330"/>
      <c r="AG78" s="331"/>
      <c r="AH78" s="324"/>
      <c r="AI78" s="329"/>
      <c r="AJ78" s="330"/>
      <c r="AK78" s="330"/>
      <c r="AL78" s="330"/>
      <c r="AM78" s="330"/>
      <c r="AN78" s="330"/>
      <c r="AO78" s="330"/>
      <c r="AP78" s="330"/>
      <c r="AQ78" s="330"/>
      <c r="AR78" s="330"/>
      <c r="AS78" s="330"/>
      <c r="AT78" s="330"/>
      <c r="AU78" s="330"/>
      <c r="AV78" s="330"/>
      <c r="AW78" s="330"/>
      <c r="AX78" s="331"/>
      <c r="AY78" s="324"/>
      <c r="AZ78" s="329"/>
      <c r="BA78" s="330"/>
      <c r="BB78" s="330"/>
      <c r="BC78" s="330"/>
      <c r="BD78" s="330"/>
      <c r="BE78" s="330"/>
      <c r="BF78" s="330"/>
      <c r="BG78" s="330"/>
      <c r="BH78" s="330"/>
      <c r="BI78" s="330"/>
      <c r="BJ78" s="330"/>
      <c r="BK78" s="330"/>
      <c r="BL78" s="330"/>
      <c r="BM78" s="330"/>
      <c r="BN78" s="330"/>
      <c r="BO78" s="331"/>
      <c r="BP78" s="324"/>
      <c r="BQ78" s="329"/>
      <c r="BR78" s="330"/>
      <c r="BS78" s="330"/>
      <c r="BT78" s="330"/>
      <c r="BU78" s="330"/>
      <c r="BV78" s="330"/>
      <c r="BW78" s="330"/>
      <c r="BX78" s="330"/>
      <c r="BY78" s="330"/>
      <c r="BZ78" s="330"/>
      <c r="CA78" s="330"/>
      <c r="CB78" s="330"/>
      <c r="CC78" s="330"/>
      <c r="CD78" s="330"/>
      <c r="CE78" s="330"/>
      <c r="CF78" s="331"/>
      <c r="CG78" s="324"/>
      <c r="CH78" s="329"/>
      <c r="CI78" s="330"/>
      <c r="CJ78" s="330"/>
      <c r="CK78" s="330"/>
      <c r="CL78" s="330"/>
      <c r="CM78" s="330"/>
      <c r="CN78" s="330"/>
      <c r="CO78" s="330"/>
      <c r="CP78" s="330"/>
      <c r="CQ78" s="330"/>
      <c r="CR78" s="330"/>
      <c r="CS78" s="330"/>
      <c r="CT78" s="330"/>
      <c r="CU78" s="330"/>
      <c r="CV78" s="330"/>
      <c r="CW78" s="331"/>
      <c r="CX78" s="324"/>
      <c r="CY78" s="329"/>
      <c r="CZ78" s="330"/>
      <c r="DA78" s="330"/>
      <c r="DB78" s="330"/>
      <c r="DC78" s="330"/>
      <c r="DD78" s="330"/>
      <c r="DE78" s="330"/>
      <c r="DF78" s="330"/>
      <c r="DG78" s="330"/>
      <c r="DH78" s="330"/>
      <c r="DI78" s="330"/>
      <c r="DJ78" s="330"/>
      <c r="DK78" s="330"/>
      <c r="DL78" s="330"/>
      <c r="DM78" s="330"/>
      <c r="DN78" s="331"/>
      <c r="DO78" s="324"/>
      <c r="DP78" s="329"/>
      <c r="DQ78" s="330"/>
      <c r="DR78" s="330"/>
      <c r="DS78" s="330"/>
      <c r="DT78" s="330"/>
      <c r="DU78" s="330"/>
      <c r="DV78" s="330"/>
      <c r="DW78" s="330"/>
      <c r="DX78" s="330"/>
      <c r="DY78" s="330"/>
      <c r="DZ78" s="330"/>
      <c r="EA78" s="330"/>
      <c r="EB78" s="330"/>
      <c r="EC78" s="330"/>
      <c r="ED78" s="330"/>
      <c r="EE78" s="331"/>
      <c r="EF78" s="324"/>
      <c r="EG78" s="329"/>
      <c r="EH78" s="330"/>
      <c r="EI78" s="330"/>
      <c r="EJ78" s="330"/>
      <c r="EK78" s="330"/>
      <c r="EL78" s="330"/>
      <c r="EM78" s="330"/>
      <c r="EN78" s="330"/>
      <c r="EO78" s="330"/>
      <c r="EP78" s="330"/>
      <c r="EQ78" s="330"/>
      <c r="ER78" s="330"/>
      <c r="ES78" s="330"/>
      <c r="ET78" s="330"/>
      <c r="EU78" s="330"/>
      <c r="EV78" s="331"/>
      <c r="EW78" s="324"/>
      <c r="EX78" s="329"/>
      <c r="EY78" s="330"/>
      <c r="EZ78" s="330"/>
      <c r="FA78" s="330"/>
      <c r="FB78" s="330"/>
      <c r="FC78" s="330"/>
      <c r="FD78" s="330"/>
      <c r="FE78" s="330"/>
      <c r="FF78" s="330"/>
      <c r="FG78" s="330"/>
      <c r="FH78" s="330"/>
      <c r="FI78" s="330"/>
      <c r="FJ78" s="330"/>
      <c r="FK78" s="330"/>
      <c r="FL78" s="330"/>
      <c r="FM78" s="331"/>
      <c r="FN78" s="324"/>
      <c r="FO78" s="329"/>
      <c r="FP78" s="330"/>
      <c r="FQ78" s="330"/>
      <c r="FR78" s="330"/>
      <c r="FS78" s="330"/>
      <c r="FT78" s="330"/>
      <c r="FU78" s="330"/>
      <c r="FV78" s="330"/>
      <c r="FW78" s="330"/>
      <c r="FX78" s="330"/>
      <c r="FY78" s="330"/>
      <c r="FZ78" s="330"/>
      <c r="GA78" s="330"/>
      <c r="GB78" s="330"/>
      <c r="GC78" s="330"/>
      <c r="GD78" s="331"/>
      <c r="GE78" s="324"/>
      <c r="GF78" s="329"/>
      <c r="GG78" s="330"/>
      <c r="GH78" s="330"/>
      <c r="GI78" s="330"/>
      <c r="GJ78" s="330"/>
      <c r="GK78" s="330"/>
      <c r="GL78" s="330"/>
      <c r="GM78" s="330"/>
      <c r="GN78" s="330"/>
      <c r="GO78" s="330"/>
      <c r="GP78" s="330"/>
      <c r="GQ78" s="330"/>
      <c r="GR78" s="330"/>
      <c r="GS78" s="330"/>
      <c r="GT78" s="330"/>
      <c r="GU78" s="331"/>
      <c r="GV78" s="324"/>
      <c r="GW78" s="329"/>
      <c r="GX78" s="330"/>
      <c r="GY78" s="330"/>
      <c r="GZ78" s="330"/>
      <c r="HA78" s="330"/>
      <c r="HB78" s="330"/>
      <c r="HC78" s="330"/>
      <c r="HD78" s="330"/>
      <c r="HE78" s="330"/>
      <c r="HF78" s="330"/>
      <c r="HG78" s="330"/>
      <c r="HH78" s="330"/>
      <c r="HI78" s="330"/>
      <c r="HJ78" s="330"/>
      <c r="HK78" s="330"/>
      <c r="HL78" s="331"/>
      <c r="HM78" s="324"/>
      <c r="HN78" s="329"/>
      <c r="HO78" s="330"/>
      <c r="HP78" s="330"/>
      <c r="HQ78" s="330"/>
      <c r="HR78" s="330"/>
      <c r="HS78" s="330"/>
      <c r="HT78" s="330"/>
      <c r="HU78" s="330"/>
      <c r="HV78" s="330"/>
      <c r="HW78" s="330"/>
      <c r="HX78" s="330"/>
      <c r="HY78" s="330"/>
      <c r="HZ78" s="330"/>
      <c r="IA78" s="330"/>
      <c r="IB78" s="330"/>
      <c r="IC78" s="331"/>
      <c r="ID78" s="324"/>
      <c r="IE78" s="329"/>
      <c r="IF78" s="330"/>
      <c r="IG78" s="330"/>
      <c r="IH78" s="330"/>
      <c r="II78" s="330"/>
      <c r="IJ78" s="330"/>
      <c r="IK78" s="330"/>
      <c r="IL78" s="330"/>
      <c r="IM78" s="330"/>
      <c r="IN78" s="330"/>
      <c r="IO78" s="330"/>
      <c r="IP78" s="330"/>
      <c r="IQ78" s="330"/>
      <c r="IR78" s="330"/>
      <c r="IS78" s="330"/>
      <c r="IT78" s="331"/>
      <c r="IU78" s="324"/>
      <c r="IV78" s="329"/>
      <c r="IW78" s="330"/>
      <c r="IX78" s="330"/>
      <c r="IY78" s="330"/>
      <c r="IZ78" s="330"/>
      <c r="JA78" s="330"/>
      <c r="JB78" s="330"/>
      <c r="JC78" s="330"/>
      <c r="JD78" s="330"/>
      <c r="JE78" s="330"/>
      <c r="JF78" s="330"/>
      <c r="JG78" s="330"/>
      <c r="JH78" s="330"/>
      <c r="JI78" s="330"/>
      <c r="JJ78" s="330"/>
      <c r="JK78" s="331"/>
      <c r="JL78" s="324"/>
      <c r="JM78" s="329"/>
      <c r="JN78" s="330"/>
      <c r="JO78" s="330"/>
      <c r="JP78" s="330"/>
      <c r="JQ78" s="330"/>
      <c r="JR78" s="330"/>
      <c r="JS78" s="330"/>
      <c r="JT78" s="330"/>
      <c r="JU78" s="330"/>
      <c r="JV78" s="330"/>
      <c r="JW78" s="330"/>
      <c r="JX78" s="330"/>
      <c r="JY78" s="330"/>
      <c r="JZ78" s="330"/>
      <c r="KA78" s="330"/>
      <c r="KB78" s="331"/>
      <c r="KC78" s="324"/>
      <c r="KD78" s="329"/>
      <c r="KE78" s="330"/>
      <c r="KF78" s="330"/>
      <c r="KG78" s="330"/>
      <c r="KH78" s="330"/>
      <c r="KI78" s="330"/>
      <c r="KJ78" s="330"/>
      <c r="KK78" s="330"/>
      <c r="KL78" s="330"/>
      <c r="KM78" s="330"/>
      <c r="KN78" s="330"/>
      <c r="KO78" s="330"/>
      <c r="KP78" s="330"/>
      <c r="KQ78" s="330"/>
      <c r="KR78" s="330"/>
      <c r="KS78" s="331"/>
      <c r="KT78" s="324"/>
      <c r="KU78" s="329"/>
      <c r="KV78" s="330"/>
      <c r="KW78" s="330"/>
      <c r="KX78" s="330"/>
      <c r="KY78" s="330"/>
      <c r="KZ78" s="330"/>
      <c r="LA78" s="330"/>
      <c r="LB78" s="330"/>
      <c r="LC78" s="330"/>
      <c r="LD78" s="330"/>
      <c r="LE78" s="330"/>
      <c r="LF78" s="330"/>
      <c r="LG78" s="330"/>
      <c r="LH78" s="330"/>
      <c r="LI78" s="330"/>
      <c r="LJ78" s="331"/>
      <c r="LK78" s="324"/>
      <c r="LL78" s="329"/>
      <c r="LM78" s="330"/>
      <c r="LN78" s="330"/>
      <c r="LO78" s="330"/>
      <c r="LP78" s="330"/>
      <c r="LQ78" s="330"/>
      <c r="LR78" s="330"/>
      <c r="LS78" s="330"/>
      <c r="LT78" s="330"/>
      <c r="LU78" s="330"/>
      <c r="LV78" s="330"/>
      <c r="LW78" s="330"/>
      <c r="LX78" s="330"/>
      <c r="LY78" s="330"/>
      <c r="LZ78" s="330"/>
      <c r="MA78" s="331"/>
      <c r="MB78" s="324"/>
      <c r="MC78" s="56"/>
      <c r="MD78" s="56"/>
      <c r="ME78" s="56"/>
      <c r="MF78" s="56"/>
      <c r="MG78" s="228"/>
    </row>
    <row r="79" spans="1:345" customFormat="1" ht="12.75" x14ac:dyDescent="0.2">
      <c r="A79" s="329"/>
      <c r="B79" s="330"/>
      <c r="C79" s="330"/>
      <c r="D79" s="330"/>
      <c r="E79" s="330"/>
      <c r="F79" s="330"/>
      <c r="G79" s="330"/>
      <c r="H79" s="330"/>
      <c r="I79" s="330"/>
      <c r="J79" s="330"/>
      <c r="K79" s="330"/>
      <c r="L79" s="330"/>
      <c r="M79" s="330"/>
      <c r="N79" s="330"/>
      <c r="O79" s="330"/>
      <c r="P79" s="331"/>
      <c r="Q79" s="324"/>
      <c r="R79" s="329"/>
      <c r="S79" s="330"/>
      <c r="T79" s="330"/>
      <c r="U79" s="330"/>
      <c r="V79" s="330"/>
      <c r="W79" s="330"/>
      <c r="X79" s="330"/>
      <c r="Y79" s="330"/>
      <c r="Z79" s="330"/>
      <c r="AA79" s="330"/>
      <c r="AB79" s="330"/>
      <c r="AC79" s="330"/>
      <c r="AD79" s="330"/>
      <c r="AE79" s="330"/>
      <c r="AF79" s="330"/>
      <c r="AG79" s="331"/>
      <c r="AH79" s="324"/>
      <c r="AI79" s="329"/>
      <c r="AJ79" s="330"/>
      <c r="AK79" s="330"/>
      <c r="AL79" s="330"/>
      <c r="AM79" s="330"/>
      <c r="AN79" s="330"/>
      <c r="AO79" s="330"/>
      <c r="AP79" s="330"/>
      <c r="AQ79" s="330"/>
      <c r="AR79" s="330"/>
      <c r="AS79" s="330"/>
      <c r="AT79" s="330"/>
      <c r="AU79" s="330"/>
      <c r="AV79" s="330"/>
      <c r="AW79" s="330"/>
      <c r="AX79" s="331"/>
      <c r="AY79" s="324"/>
      <c r="AZ79" s="329"/>
      <c r="BA79" s="330"/>
      <c r="BB79" s="330"/>
      <c r="BC79" s="330"/>
      <c r="BD79" s="330"/>
      <c r="BE79" s="330"/>
      <c r="BF79" s="330"/>
      <c r="BG79" s="330"/>
      <c r="BH79" s="330"/>
      <c r="BI79" s="330"/>
      <c r="BJ79" s="330"/>
      <c r="BK79" s="330"/>
      <c r="BL79" s="330"/>
      <c r="BM79" s="330"/>
      <c r="BN79" s="330"/>
      <c r="BO79" s="331"/>
      <c r="BP79" s="324"/>
      <c r="BQ79" s="329"/>
      <c r="BR79" s="330"/>
      <c r="BS79" s="330"/>
      <c r="BT79" s="330"/>
      <c r="BU79" s="330"/>
      <c r="BV79" s="330"/>
      <c r="BW79" s="330"/>
      <c r="BX79" s="330"/>
      <c r="BY79" s="330"/>
      <c r="BZ79" s="330"/>
      <c r="CA79" s="330"/>
      <c r="CB79" s="330"/>
      <c r="CC79" s="330"/>
      <c r="CD79" s="330"/>
      <c r="CE79" s="330"/>
      <c r="CF79" s="331"/>
      <c r="CG79" s="324"/>
      <c r="CH79" s="329"/>
      <c r="CI79" s="330"/>
      <c r="CJ79" s="330"/>
      <c r="CK79" s="330"/>
      <c r="CL79" s="330"/>
      <c r="CM79" s="330"/>
      <c r="CN79" s="330"/>
      <c r="CO79" s="330"/>
      <c r="CP79" s="330"/>
      <c r="CQ79" s="330"/>
      <c r="CR79" s="330"/>
      <c r="CS79" s="330"/>
      <c r="CT79" s="330"/>
      <c r="CU79" s="330"/>
      <c r="CV79" s="330"/>
      <c r="CW79" s="331"/>
      <c r="CX79" s="324"/>
      <c r="CY79" s="329"/>
      <c r="CZ79" s="330"/>
      <c r="DA79" s="330"/>
      <c r="DB79" s="330"/>
      <c r="DC79" s="330"/>
      <c r="DD79" s="330"/>
      <c r="DE79" s="330"/>
      <c r="DF79" s="330"/>
      <c r="DG79" s="330"/>
      <c r="DH79" s="330"/>
      <c r="DI79" s="330"/>
      <c r="DJ79" s="330"/>
      <c r="DK79" s="330"/>
      <c r="DL79" s="330"/>
      <c r="DM79" s="330"/>
      <c r="DN79" s="331"/>
      <c r="DO79" s="324"/>
      <c r="DP79" s="329"/>
      <c r="DQ79" s="330"/>
      <c r="DR79" s="330"/>
      <c r="DS79" s="330"/>
      <c r="DT79" s="330"/>
      <c r="DU79" s="330"/>
      <c r="DV79" s="330"/>
      <c r="DW79" s="330"/>
      <c r="DX79" s="330"/>
      <c r="DY79" s="330"/>
      <c r="DZ79" s="330"/>
      <c r="EA79" s="330"/>
      <c r="EB79" s="330"/>
      <c r="EC79" s="330"/>
      <c r="ED79" s="330"/>
      <c r="EE79" s="331"/>
      <c r="EF79" s="324"/>
      <c r="EG79" s="329"/>
      <c r="EH79" s="330"/>
      <c r="EI79" s="330"/>
      <c r="EJ79" s="330"/>
      <c r="EK79" s="330"/>
      <c r="EL79" s="330"/>
      <c r="EM79" s="330"/>
      <c r="EN79" s="330"/>
      <c r="EO79" s="330"/>
      <c r="EP79" s="330"/>
      <c r="EQ79" s="330"/>
      <c r="ER79" s="330"/>
      <c r="ES79" s="330"/>
      <c r="ET79" s="330"/>
      <c r="EU79" s="330"/>
      <c r="EV79" s="331"/>
      <c r="EW79" s="324"/>
      <c r="EX79" s="329"/>
      <c r="EY79" s="330"/>
      <c r="EZ79" s="330"/>
      <c r="FA79" s="330"/>
      <c r="FB79" s="330"/>
      <c r="FC79" s="330"/>
      <c r="FD79" s="330"/>
      <c r="FE79" s="330"/>
      <c r="FF79" s="330"/>
      <c r="FG79" s="330"/>
      <c r="FH79" s="330"/>
      <c r="FI79" s="330"/>
      <c r="FJ79" s="330"/>
      <c r="FK79" s="330"/>
      <c r="FL79" s="330"/>
      <c r="FM79" s="331"/>
      <c r="FN79" s="324"/>
      <c r="FO79" s="329"/>
      <c r="FP79" s="330"/>
      <c r="FQ79" s="330"/>
      <c r="FR79" s="330"/>
      <c r="FS79" s="330"/>
      <c r="FT79" s="330"/>
      <c r="FU79" s="330"/>
      <c r="FV79" s="330"/>
      <c r="FW79" s="330"/>
      <c r="FX79" s="330"/>
      <c r="FY79" s="330"/>
      <c r="FZ79" s="330"/>
      <c r="GA79" s="330"/>
      <c r="GB79" s="330"/>
      <c r="GC79" s="330"/>
      <c r="GD79" s="331"/>
      <c r="GE79" s="324"/>
      <c r="GF79" s="329"/>
      <c r="GG79" s="330"/>
      <c r="GH79" s="330"/>
      <c r="GI79" s="330"/>
      <c r="GJ79" s="330"/>
      <c r="GK79" s="330"/>
      <c r="GL79" s="330"/>
      <c r="GM79" s="330"/>
      <c r="GN79" s="330"/>
      <c r="GO79" s="330"/>
      <c r="GP79" s="330"/>
      <c r="GQ79" s="330"/>
      <c r="GR79" s="330"/>
      <c r="GS79" s="330"/>
      <c r="GT79" s="330"/>
      <c r="GU79" s="331"/>
      <c r="GV79" s="324"/>
      <c r="GW79" s="329"/>
      <c r="GX79" s="330"/>
      <c r="GY79" s="330"/>
      <c r="GZ79" s="330"/>
      <c r="HA79" s="330"/>
      <c r="HB79" s="330"/>
      <c r="HC79" s="330"/>
      <c r="HD79" s="330"/>
      <c r="HE79" s="330"/>
      <c r="HF79" s="330"/>
      <c r="HG79" s="330"/>
      <c r="HH79" s="330"/>
      <c r="HI79" s="330"/>
      <c r="HJ79" s="330"/>
      <c r="HK79" s="330"/>
      <c r="HL79" s="331"/>
      <c r="HM79" s="324"/>
      <c r="HN79" s="329"/>
      <c r="HO79" s="330"/>
      <c r="HP79" s="330"/>
      <c r="HQ79" s="330"/>
      <c r="HR79" s="330"/>
      <c r="HS79" s="330"/>
      <c r="HT79" s="330"/>
      <c r="HU79" s="330"/>
      <c r="HV79" s="330"/>
      <c r="HW79" s="330"/>
      <c r="HX79" s="330"/>
      <c r="HY79" s="330"/>
      <c r="HZ79" s="330"/>
      <c r="IA79" s="330"/>
      <c r="IB79" s="330"/>
      <c r="IC79" s="331"/>
      <c r="ID79" s="324"/>
      <c r="IE79" s="329"/>
      <c r="IF79" s="330"/>
      <c r="IG79" s="330"/>
      <c r="IH79" s="330"/>
      <c r="II79" s="330"/>
      <c r="IJ79" s="330"/>
      <c r="IK79" s="330"/>
      <c r="IL79" s="330"/>
      <c r="IM79" s="330"/>
      <c r="IN79" s="330"/>
      <c r="IO79" s="330"/>
      <c r="IP79" s="330"/>
      <c r="IQ79" s="330"/>
      <c r="IR79" s="330"/>
      <c r="IS79" s="330"/>
      <c r="IT79" s="331"/>
      <c r="IU79" s="324"/>
      <c r="IV79" s="329"/>
      <c r="IW79" s="330"/>
      <c r="IX79" s="330"/>
      <c r="IY79" s="330"/>
      <c r="IZ79" s="330"/>
      <c r="JA79" s="330"/>
      <c r="JB79" s="330"/>
      <c r="JC79" s="330"/>
      <c r="JD79" s="330"/>
      <c r="JE79" s="330"/>
      <c r="JF79" s="330"/>
      <c r="JG79" s="330"/>
      <c r="JH79" s="330"/>
      <c r="JI79" s="330"/>
      <c r="JJ79" s="330"/>
      <c r="JK79" s="331"/>
      <c r="JL79" s="324"/>
      <c r="JM79" s="329"/>
      <c r="JN79" s="330"/>
      <c r="JO79" s="330"/>
      <c r="JP79" s="330"/>
      <c r="JQ79" s="330"/>
      <c r="JR79" s="330"/>
      <c r="JS79" s="330"/>
      <c r="JT79" s="330"/>
      <c r="JU79" s="330"/>
      <c r="JV79" s="330"/>
      <c r="JW79" s="330"/>
      <c r="JX79" s="330"/>
      <c r="JY79" s="330"/>
      <c r="JZ79" s="330"/>
      <c r="KA79" s="330"/>
      <c r="KB79" s="331"/>
      <c r="KC79" s="324"/>
      <c r="KD79" s="329"/>
      <c r="KE79" s="330"/>
      <c r="KF79" s="330"/>
      <c r="KG79" s="330"/>
      <c r="KH79" s="330"/>
      <c r="KI79" s="330"/>
      <c r="KJ79" s="330"/>
      <c r="KK79" s="330"/>
      <c r="KL79" s="330"/>
      <c r="KM79" s="330"/>
      <c r="KN79" s="330"/>
      <c r="KO79" s="330"/>
      <c r="KP79" s="330"/>
      <c r="KQ79" s="330"/>
      <c r="KR79" s="330"/>
      <c r="KS79" s="331"/>
      <c r="KT79" s="324"/>
      <c r="KU79" s="329"/>
      <c r="KV79" s="330"/>
      <c r="KW79" s="330"/>
      <c r="KX79" s="330"/>
      <c r="KY79" s="330"/>
      <c r="KZ79" s="330"/>
      <c r="LA79" s="330"/>
      <c r="LB79" s="330"/>
      <c r="LC79" s="330"/>
      <c r="LD79" s="330"/>
      <c r="LE79" s="330"/>
      <c r="LF79" s="330"/>
      <c r="LG79" s="330"/>
      <c r="LH79" s="330"/>
      <c r="LI79" s="330"/>
      <c r="LJ79" s="331"/>
      <c r="LK79" s="324"/>
      <c r="LL79" s="329"/>
      <c r="LM79" s="330"/>
      <c r="LN79" s="330"/>
      <c r="LO79" s="330"/>
      <c r="LP79" s="330"/>
      <c r="LQ79" s="330"/>
      <c r="LR79" s="330"/>
      <c r="LS79" s="330"/>
      <c r="LT79" s="330"/>
      <c r="LU79" s="330"/>
      <c r="LV79" s="330"/>
      <c r="LW79" s="330"/>
      <c r="LX79" s="330"/>
      <c r="LY79" s="330"/>
      <c r="LZ79" s="330"/>
      <c r="MA79" s="331"/>
      <c r="MB79" s="324"/>
      <c r="MC79" s="56"/>
      <c r="MD79" s="56"/>
      <c r="ME79" s="56"/>
      <c r="MF79" s="56"/>
      <c r="MG79" s="228"/>
    </row>
    <row r="80" spans="1:345" customFormat="1" ht="12.75" x14ac:dyDescent="0.2">
      <c r="A80" s="329"/>
      <c r="B80" s="330"/>
      <c r="C80" s="330"/>
      <c r="D80" s="330"/>
      <c r="E80" s="330"/>
      <c r="F80" s="330"/>
      <c r="G80" s="330"/>
      <c r="H80" s="330"/>
      <c r="I80" s="330"/>
      <c r="J80" s="330"/>
      <c r="K80" s="330"/>
      <c r="L80" s="330"/>
      <c r="M80" s="330"/>
      <c r="N80" s="330"/>
      <c r="O80" s="330"/>
      <c r="P80" s="331"/>
      <c r="Q80" s="324"/>
      <c r="R80" s="329"/>
      <c r="S80" s="330"/>
      <c r="T80" s="330"/>
      <c r="U80" s="330"/>
      <c r="V80" s="330"/>
      <c r="W80" s="330"/>
      <c r="X80" s="330"/>
      <c r="Y80" s="330"/>
      <c r="Z80" s="330"/>
      <c r="AA80" s="330"/>
      <c r="AB80" s="330"/>
      <c r="AC80" s="330"/>
      <c r="AD80" s="330"/>
      <c r="AE80" s="330"/>
      <c r="AF80" s="330"/>
      <c r="AG80" s="331"/>
      <c r="AH80" s="324"/>
      <c r="AI80" s="329"/>
      <c r="AJ80" s="330"/>
      <c r="AK80" s="330"/>
      <c r="AL80" s="330"/>
      <c r="AM80" s="330"/>
      <c r="AN80" s="330"/>
      <c r="AO80" s="330"/>
      <c r="AP80" s="330"/>
      <c r="AQ80" s="330"/>
      <c r="AR80" s="330"/>
      <c r="AS80" s="330"/>
      <c r="AT80" s="330"/>
      <c r="AU80" s="330"/>
      <c r="AV80" s="330"/>
      <c r="AW80" s="330"/>
      <c r="AX80" s="331"/>
      <c r="AY80" s="324"/>
      <c r="AZ80" s="329"/>
      <c r="BA80" s="330"/>
      <c r="BB80" s="330"/>
      <c r="BC80" s="330"/>
      <c r="BD80" s="330"/>
      <c r="BE80" s="330"/>
      <c r="BF80" s="330"/>
      <c r="BG80" s="330"/>
      <c r="BH80" s="330"/>
      <c r="BI80" s="330"/>
      <c r="BJ80" s="330"/>
      <c r="BK80" s="330"/>
      <c r="BL80" s="330"/>
      <c r="BM80" s="330"/>
      <c r="BN80" s="330"/>
      <c r="BO80" s="331"/>
      <c r="BP80" s="324"/>
      <c r="BQ80" s="329"/>
      <c r="BR80" s="330"/>
      <c r="BS80" s="330"/>
      <c r="BT80" s="330"/>
      <c r="BU80" s="330"/>
      <c r="BV80" s="330"/>
      <c r="BW80" s="330"/>
      <c r="BX80" s="330"/>
      <c r="BY80" s="330"/>
      <c r="BZ80" s="330"/>
      <c r="CA80" s="330"/>
      <c r="CB80" s="330"/>
      <c r="CC80" s="330"/>
      <c r="CD80" s="330"/>
      <c r="CE80" s="330"/>
      <c r="CF80" s="331"/>
      <c r="CG80" s="324"/>
      <c r="CH80" s="329"/>
      <c r="CI80" s="330"/>
      <c r="CJ80" s="330"/>
      <c r="CK80" s="330"/>
      <c r="CL80" s="330"/>
      <c r="CM80" s="330"/>
      <c r="CN80" s="330"/>
      <c r="CO80" s="330"/>
      <c r="CP80" s="330"/>
      <c r="CQ80" s="330"/>
      <c r="CR80" s="330"/>
      <c r="CS80" s="330"/>
      <c r="CT80" s="330"/>
      <c r="CU80" s="330"/>
      <c r="CV80" s="330"/>
      <c r="CW80" s="331"/>
      <c r="CX80" s="324"/>
      <c r="CY80" s="329"/>
      <c r="CZ80" s="330"/>
      <c r="DA80" s="330"/>
      <c r="DB80" s="330"/>
      <c r="DC80" s="330"/>
      <c r="DD80" s="330"/>
      <c r="DE80" s="330"/>
      <c r="DF80" s="330"/>
      <c r="DG80" s="330"/>
      <c r="DH80" s="330"/>
      <c r="DI80" s="330"/>
      <c r="DJ80" s="330"/>
      <c r="DK80" s="330"/>
      <c r="DL80" s="330"/>
      <c r="DM80" s="330"/>
      <c r="DN80" s="331"/>
      <c r="DO80" s="324"/>
      <c r="DP80" s="329"/>
      <c r="DQ80" s="330"/>
      <c r="DR80" s="330"/>
      <c r="DS80" s="330"/>
      <c r="DT80" s="330"/>
      <c r="DU80" s="330"/>
      <c r="DV80" s="330"/>
      <c r="DW80" s="330"/>
      <c r="DX80" s="330"/>
      <c r="DY80" s="330"/>
      <c r="DZ80" s="330"/>
      <c r="EA80" s="330"/>
      <c r="EB80" s="330"/>
      <c r="EC80" s="330"/>
      <c r="ED80" s="330"/>
      <c r="EE80" s="331"/>
      <c r="EF80" s="324"/>
      <c r="EG80" s="329"/>
      <c r="EH80" s="330"/>
      <c r="EI80" s="330"/>
      <c r="EJ80" s="330"/>
      <c r="EK80" s="330"/>
      <c r="EL80" s="330"/>
      <c r="EM80" s="330"/>
      <c r="EN80" s="330"/>
      <c r="EO80" s="330"/>
      <c r="EP80" s="330"/>
      <c r="EQ80" s="330"/>
      <c r="ER80" s="330"/>
      <c r="ES80" s="330"/>
      <c r="ET80" s="330"/>
      <c r="EU80" s="330"/>
      <c r="EV80" s="331"/>
      <c r="EW80" s="324"/>
      <c r="EX80" s="329"/>
      <c r="EY80" s="330"/>
      <c r="EZ80" s="330"/>
      <c r="FA80" s="330"/>
      <c r="FB80" s="330"/>
      <c r="FC80" s="330"/>
      <c r="FD80" s="330"/>
      <c r="FE80" s="330"/>
      <c r="FF80" s="330"/>
      <c r="FG80" s="330"/>
      <c r="FH80" s="330"/>
      <c r="FI80" s="330"/>
      <c r="FJ80" s="330"/>
      <c r="FK80" s="330"/>
      <c r="FL80" s="330"/>
      <c r="FM80" s="331"/>
      <c r="FN80" s="324"/>
      <c r="FO80" s="329"/>
      <c r="FP80" s="330"/>
      <c r="FQ80" s="330"/>
      <c r="FR80" s="330"/>
      <c r="FS80" s="330"/>
      <c r="FT80" s="330"/>
      <c r="FU80" s="330"/>
      <c r="FV80" s="330"/>
      <c r="FW80" s="330"/>
      <c r="FX80" s="330"/>
      <c r="FY80" s="330"/>
      <c r="FZ80" s="330"/>
      <c r="GA80" s="330"/>
      <c r="GB80" s="330"/>
      <c r="GC80" s="330"/>
      <c r="GD80" s="331"/>
      <c r="GE80" s="324"/>
      <c r="GF80" s="329"/>
      <c r="GG80" s="330"/>
      <c r="GH80" s="330"/>
      <c r="GI80" s="330"/>
      <c r="GJ80" s="330"/>
      <c r="GK80" s="330"/>
      <c r="GL80" s="330"/>
      <c r="GM80" s="330"/>
      <c r="GN80" s="330"/>
      <c r="GO80" s="330"/>
      <c r="GP80" s="330"/>
      <c r="GQ80" s="330"/>
      <c r="GR80" s="330"/>
      <c r="GS80" s="330"/>
      <c r="GT80" s="330"/>
      <c r="GU80" s="331"/>
      <c r="GV80" s="324"/>
      <c r="GW80" s="329"/>
      <c r="GX80" s="330"/>
      <c r="GY80" s="330"/>
      <c r="GZ80" s="330"/>
      <c r="HA80" s="330"/>
      <c r="HB80" s="330"/>
      <c r="HC80" s="330"/>
      <c r="HD80" s="330"/>
      <c r="HE80" s="330"/>
      <c r="HF80" s="330"/>
      <c r="HG80" s="330"/>
      <c r="HH80" s="330"/>
      <c r="HI80" s="330"/>
      <c r="HJ80" s="330"/>
      <c r="HK80" s="330"/>
      <c r="HL80" s="331"/>
      <c r="HM80" s="324"/>
      <c r="HN80" s="329"/>
      <c r="HO80" s="330"/>
      <c r="HP80" s="330"/>
      <c r="HQ80" s="330"/>
      <c r="HR80" s="330"/>
      <c r="HS80" s="330"/>
      <c r="HT80" s="330"/>
      <c r="HU80" s="330"/>
      <c r="HV80" s="330"/>
      <c r="HW80" s="330"/>
      <c r="HX80" s="330"/>
      <c r="HY80" s="330"/>
      <c r="HZ80" s="330"/>
      <c r="IA80" s="330"/>
      <c r="IB80" s="330"/>
      <c r="IC80" s="331"/>
      <c r="ID80" s="324"/>
      <c r="IE80" s="329"/>
      <c r="IF80" s="330"/>
      <c r="IG80" s="330"/>
      <c r="IH80" s="330"/>
      <c r="II80" s="330"/>
      <c r="IJ80" s="330"/>
      <c r="IK80" s="330"/>
      <c r="IL80" s="330"/>
      <c r="IM80" s="330"/>
      <c r="IN80" s="330"/>
      <c r="IO80" s="330"/>
      <c r="IP80" s="330"/>
      <c r="IQ80" s="330"/>
      <c r="IR80" s="330"/>
      <c r="IS80" s="330"/>
      <c r="IT80" s="331"/>
      <c r="IU80" s="324"/>
      <c r="IV80" s="329"/>
      <c r="IW80" s="330"/>
      <c r="IX80" s="330"/>
      <c r="IY80" s="330"/>
      <c r="IZ80" s="330"/>
      <c r="JA80" s="330"/>
      <c r="JB80" s="330"/>
      <c r="JC80" s="330"/>
      <c r="JD80" s="330"/>
      <c r="JE80" s="330"/>
      <c r="JF80" s="330"/>
      <c r="JG80" s="330"/>
      <c r="JH80" s="330"/>
      <c r="JI80" s="330"/>
      <c r="JJ80" s="330"/>
      <c r="JK80" s="331"/>
      <c r="JL80" s="324"/>
      <c r="JM80" s="329"/>
      <c r="JN80" s="330"/>
      <c r="JO80" s="330"/>
      <c r="JP80" s="330"/>
      <c r="JQ80" s="330"/>
      <c r="JR80" s="330"/>
      <c r="JS80" s="330"/>
      <c r="JT80" s="330"/>
      <c r="JU80" s="330"/>
      <c r="JV80" s="330"/>
      <c r="JW80" s="330"/>
      <c r="JX80" s="330"/>
      <c r="JY80" s="330"/>
      <c r="JZ80" s="330"/>
      <c r="KA80" s="330"/>
      <c r="KB80" s="331"/>
      <c r="KC80" s="324"/>
      <c r="KD80" s="329"/>
      <c r="KE80" s="330"/>
      <c r="KF80" s="330"/>
      <c r="KG80" s="330"/>
      <c r="KH80" s="330"/>
      <c r="KI80" s="330"/>
      <c r="KJ80" s="330"/>
      <c r="KK80" s="330"/>
      <c r="KL80" s="330"/>
      <c r="KM80" s="330"/>
      <c r="KN80" s="330"/>
      <c r="KO80" s="330"/>
      <c r="KP80" s="330"/>
      <c r="KQ80" s="330"/>
      <c r="KR80" s="330"/>
      <c r="KS80" s="331"/>
      <c r="KT80" s="324"/>
      <c r="KU80" s="329"/>
      <c r="KV80" s="330"/>
      <c r="KW80" s="330"/>
      <c r="KX80" s="330"/>
      <c r="KY80" s="330"/>
      <c r="KZ80" s="330"/>
      <c r="LA80" s="330"/>
      <c r="LB80" s="330"/>
      <c r="LC80" s="330"/>
      <c r="LD80" s="330"/>
      <c r="LE80" s="330"/>
      <c r="LF80" s="330"/>
      <c r="LG80" s="330"/>
      <c r="LH80" s="330"/>
      <c r="LI80" s="330"/>
      <c r="LJ80" s="331"/>
      <c r="LK80" s="324"/>
      <c r="LL80" s="329"/>
      <c r="LM80" s="330"/>
      <c r="LN80" s="330"/>
      <c r="LO80" s="330"/>
      <c r="LP80" s="330"/>
      <c r="LQ80" s="330"/>
      <c r="LR80" s="330"/>
      <c r="LS80" s="330"/>
      <c r="LT80" s="330"/>
      <c r="LU80" s="330"/>
      <c r="LV80" s="330"/>
      <c r="LW80" s="330"/>
      <c r="LX80" s="330"/>
      <c r="LY80" s="330"/>
      <c r="LZ80" s="330"/>
      <c r="MA80" s="331"/>
      <c r="MB80" s="324"/>
      <c r="MC80" s="56"/>
      <c r="MD80" s="56"/>
      <c r="ME80" s="56"/>
      <c r="MF80" s="56"/>
      <c r="MG80" s="228"/>
    </row>
    <row r="81" spans="1:345" customFormat="1" ht="12.75" x14ac:dyDescent="0.2">
      <c r="A81" s="329"/>
      <c r="B81" s="330"/>
      <c r="C81" s="330"/>
      <c r="D81" s="330"/>
      <c r="E81" s="330"/>
      <c r="F81" s="330"/>
      <c r="G81" s="330"/>
      <c r="H81" s="330"/>
      <c r="I81" s="330"/>
      <c r="J81" s="330"/>
      <c r="K81" s="330"/>
      <c r="L81" s="330"/>
      <c r="M81" s="330"/>
      <c r="N81" s="330"/>
      <c r="O81" s="330"/>
      <c r="P81" s="331"/>
      <c r="Q81" s="324"/>
      <c r="R81" s="329"/>
      <c r="S81" s="330"/>
      <c r="T81" s="330"/>
      <c r="U81" s="330"/>
      <c r="V81" s="330"/>
      <c r="W81" s="330"/>
      <c r="X81" s="330"/>
      <c r="Y81" s="330"/>
      <c r="Z81" s="330"/>
      <c r="AA81" s="330"/>
      <c r="AB81" s="330"/>
      <c r="AC81" s="330"/>
      <c r="AD81" s="330"/>
      <c r="AE81" s="330"/>
      <c r="AF81" s="330"/>
      <c r="AG81" s="331"/>
      <c r="AH81" s="324"/>
      <c r="AI81" s="329"/>
      <c r="AJ81" s="330"/>
      <c r="AK81" s="330"/>
      <c r="AL81" s="330"/>
      <c r="AM81" s="330"/>
      <c r="AN81" s="330"/>
      <c r="AO81" s="330"/>
      <c r="AP81" s="330"/>
      <c r="AQ81" s="330"/>
      <c r="AR81" s="330"/>
      <c r="AS81" s="330"/>
      <c r="AT81" s="330"/>
      <c r="AU81" s="330"/>
      <c r="AV81" s="330"/>
      <c r="AW81" s="330"/>
      <c r="AX81" s="331"/>
      <c r="AY81" s="324"/>
      <c r="AZ81" s="329"/>
      <c r="BA81" s="330"/>
      <c r="BB81" s="330"/>
      <c r="BC81" s="330"/>
      <c r="BD81" s="330"/>
      <c r="BE81" s="330"/>
      <c r="BF81" s="330"/>
      <c r="BG81" s="330"/>
      <c r="BH81" s="330"/>
      <c r="BI81" s="330"/>
      <c r="BJ81" s="330"/>
      <c r="BK81" s="330"/>
      <c r="BL81" s="330"/>
      <c r="BM81" s="330"/>
      <c r="BN81" s="330"/>
      <c r="BO81" s="331"/>
      <c r="BP81" s="324"/>
      <c r="BQ81" s="329"/>
      <c r="BR81" s="330"/>
      <c r="BS81" s="330"/>
      <c r="BT81" s="330"/>
      <c r="BU81" s="330"/>
      <c r="BV81" s="330"/>
      <c r="BW81" s="330"/>
      <c r="BX81" s="330"/>
      <c r="BY81" s="330"/>
      <c r="BZ81" s="330"/>
      <c r="CA81" s="330"/>
      <c r="CB81" s="330"/>
      <c r="CC81" s="330"/>
      <c r="CD81" s="330"/>
      <c r="CE81" s="330"/>
      <c r="CF81" s="331"/>
      <c r="CG81" s="324"/>
      <c r="CH81" s="329"/>
      <c r="CI81" s="330"/>
      <c r="CJ81" s="330"/>
      <c r="CK81" s="330"/>
      <c r="CL81" s="330"/>
      <c r="CM81" s="330"/>
      <c r="CN81" s="330"/>
      <c r="CO81" s="330"/>
      <c r="CP81" s="330"/>
      <c r="CQ81" s="330"/>
      <c r="CR81" s="330"/>
      <c r="CS81" s="330"/>
      <c r="CT81" s="330"/>
      <c r="CU81" s="330"/>
      <c r="CV81" s="330"/>
      <c r="CW81" s="331"/>
      <c r="CX81" s="324"/>
      <c r="CY81" s="329"/>
      <c r="CZ81" s="330"/>
      <c r="DA81" s="330"/>
      <c r="DB81" s="330"/>
      <c r="DC81" s="330"/>
      <c r="DD81" s="330"/>
      <c r="DE81" s="330"/>
      <c r="DF81" s="330"/>
      <c r="DG81" s="330"/>
      <c r="DH81" s="330"/>
      <c r="DI81" s="330"/>
      <c r="DJ81" s="330"/>
      <c r="DK81" s="330"/>
      <c r="DL81" s="330"/>
      <c r="DM81" s="330"/>
      <c r="DN81" s="331"/>
      <c r="DO81" s="324"/>
      <c r="DP81" s="329"/>
      <c r="DQ81" s="330"/>
      <c r="DR81" s="330"/>
      <c r="DS81" s="330"/>
      <c r="DT81" s="330"/>
      <c r="DU81" s="330"/>
      <c r="DV81" s="330"/>
      <c r="DW81" s="330"/>
      <c r="DX81" s="330"/>
      <c r="DY81" s="330"/>
      <c r="DZ81" s="330"/>
      <c r="EA81" s="330"/>
      <c r="EB81" s="330"/>
      <c r="EC81" s="330"/>
      <c r="ED81" s="330"/>
      <c r="EE81" s="331"/>
      <c r="EF81" s="324"/>
      <c r="EG81" s="329"/>
      <c r="EH81" s="330"/>
      <c r="EI81" s="330"/>
      <c r="EJ81" s="330"/>
      <c r="EK81" s="330"/>
      <c r="EL81" s="330"/>
      <c r="EM81" s="330"/>
      <c r="EN81" s="330"/>
      <c r="EO81" s="330"/>
      <c r="EP81" s="330"/>
      <c r="EQ81" s="330"/>
      <c r="ER81" s="330"/>
      <c r="ES81" s="330"/>
      <c r="ET81" s="330"/>
      <c r="EU81" s="330"/>
      <c r="EV81" s="331"/>
      <c r="EW81" s="324"/>
      <c r="EX81" s="329"/>
      <c r="EY81" s="330"/>
      <c r="EZ81" s="330"/>
      <c r="FA81" s="330"/>
      <c r="FB81" s="330"/>
      <c r="FC81" s="330"/>
      <c r="FD81" s="330"/>
      <c r="FE81" s="330"/>
      <c r="FF81" s="330"/>
      <c r="FG81" s="330"/>
      <c r="FH81" s="330"/>
      <c r="FI81" s="330"/>
      <c r="FJ81" s="330"/>
      <c r="FK81" s="330"/>
      <c r="FL81" s="330"/>
      <c r="FM81" s="331"/>
      <c r="FN81" s="324"/>
      <c r="FO81" s="329"/>
      <c r="FP81" s="330"/>
      <c r="FQ81" s="330"/>
      <c r="FR81" s="330"/>
      <c r="FS81" s="330"/>
      <c r="FT81" s="330"/>
      <c r="FU81" s="330"/>
      <c r="FV81" s="330"/>
      <c r="FW81" s="330"/>
      <c r="FX81" s="330"/>
      <c r="FY81" s="330"/>
      <c r="FZ81" s="330"/>
      <c r="GA81" s="330"/>
      <c r="GB81" s="330"/>
      <c r="GC81" s="330"/>
      <c r="GD81" s="331"/>
      <c r="GE81" s="324"/>
      <c r="GF81" s="329"/>
      <c r="GG81" s="330"/>
      <c r="GH81" s="330"/>
      <c r="GI81" s="330"/>
      <c r="GJ81" s="330"/>
      <c r="GK81" s="330"/>
      <c r="GL81" s="330"/>
      <c r="GM81" s="330"/>
      <c r="GN81" s="330"/>
      <c r="GO81" s="330"/>
      <c r="GP81" s="330"/>
      <c r="GQ81" s="330"/>
      <c r="GR81" s="330"/>
      <c r="GS81" s="330"/>
      <c r="GT81" s="330"/>
      <c r="GU81" s="331"/>
      <c r="GV81" s="324"/>
      <c r="GW81" s="329"/>
      <c r="GX81" s="330"/>
      <c r="GY81" s="330"/>
      <c r="GZ81" s="330"/>
      <c r="HA81" s="330"/>
      <c r="HB81" s="330"/>
      <c r="HC81" s="330"/>
      <c r="HD81" s="330"/>
      <c r="HE81" s="330"/>
      <c r="HF81" s="330"/>
      <c r="HG81" s="330"/>
      <c r="HH81" s="330"/>
      <c r="HI81" s="330"/>
      <c r="HJ81" s="330"/>
      <c r="HK81" s="330"/>
      <c r="HL81" s="331"/>
      <c r="HM81" s="324"/>
      <c r="HN81" s="329"/>
      <c r="HO81" s="330"/>
      <c r="HP81" s="330"/>
      <c r="HQ81" s="330"/>
      <c r="HR81" s="330"/>
      <c r="HS81" s="330"/>
      <c r="HT81" s="330"/>
      <c r="HU81" s="330"/>
      <c r="HV81" s="330"/>
      <c r="HW81" s="330"/>
      <c r="HX81" s="330"/>
      <c r="HY81" s="330"/>
      <c r="HZ81" s="330"/>
      <c r="IA81" s="330"/>
      <c r="IB81" s="330"/>
      <c r="IC81" s="331"/>
      <c r="ID81" s="324"/>
      <c r="IE81" s="329"/>
      <c r="IF81" s="330"/>
      <c r="IG81" s="330"/>
      <c r="IH81" s="330"/>
      <c r="II81" s="330"/>
      <c r="IJ81" s="330"/>
      <c r="IK81" s="330"/>
      <c r="IL81" s="330"/>
      <c r="IM81" s="330"/>
      <c r="IN81" s="330"/>
      <c r="IO81" s="330"/>
      <c r="IP81" s="330"/>
      <c r="IQ81" s="330"/>
      <c r="IR81" s="330"/>
      <c r="IS81" s="330"/>
      <c r="IT81" s="331"/>
      <c r="IU81" s="324"/>
      <c r="IV81" s="329"/>
      <c r="IW81" s="330"/>
      <c r="IX81" s="330"/>
      <c r="IY81" s="330"/>
      <c r="IZ81" s="330"/>
      <c r="JA81" s="330"/>
      <c r="JB81" s="330"/>
      <c r="JC81" s="330"/>
      <c r="JD81" s="330"/>
      <c r="JE81" s="330"/>
      <c r="JF81" s="330"/>
      <c r="JG81" s="330"/>
      <c r="JH81" s="330"/>
      <c r="JI81" s="330"/>
      <c r="JJ81" s="330"/>
      <c r="JK81" s="331"/>
      <c r="JL81" s="324"/>
      <c r="JM81" s="329"/>
      <c r="JN81" s="330"/>
      <c r="JO81" s="330"/>
      <c r="JP81" s="330"/>
      <c r="JQ81" s="330"/>
      <c r="JR81" s="330"/>
      <c r="JS81" s="330"/>
      <c r="JT81" s="330"/>
      <c r="JU81" s="330"/>
      <c r="JV81" s="330"/>
      <c r="JW81" s="330"/>
      <c r="JX81" s="330"/>
      <c r="JY81" s="330"/>
      <c r="JZ81" s="330"/>
      <c r="KA81" s="330"/>
      <c r="KB81" s="331"/>
      <c r="KC81" s="324"/>
      <c r="KD81" s="329"/>
      <c r="KE81" s="330"/>
      <c r="KF81" s="330"/>
      <c r="KG81" s="330"/>
      <c r="KH81" s="330"/>
      <c r="KI81" s="330"/>
      <c r="KJ81" s="330"/>
      <c r="KK81" s="330"/>
      <c r="KL81" s="330"/>
      <c r="KM81" s="330"/>
      <c r="KN81" s="330"/>
      <c r="KO81" s="330"/>
      <c r="KP81" s="330"/>
      <c r="KQ81" s="330"/>
      <c r="KR81" s="330"/>
      <c r="KS81" s="331"/>
      <c r="KT81" s="324"/>
      <c r="KU81" s="329"/>
      <c r="KV81" s="330"/>
      <c r="KW81" s="330"/>
      <c r="KX81" s="330"/>
      <c r="KY81" s="330"/>
      <c r="KZ81" s="330"/>
      <c r="LA81" s="330"/>
      <c r="LB81" s="330"/>
      <c r="LC81" s="330"/>
      <c r="LD81" s="330"/>
      <c r="LE81" s="330"/>
      <c r="LF81" s="330"/>
      <c r="LG81" s="330"/>
      <c r="LH81" s="330"/>
      <c r="LI81" s="330"/>
      <c r="LJ81" s="331"/>
      <c r="LK81" s="324"/>
      <c r="LL81" s="329"/>
      <c r="LM81" s="330"/>
      <c r="LN81" s="330"/>
      <c r="LO81" s="330"/>
      <c r="LP81" s="330"/>
      <c r="LQ81" s="330"/>
      <c r="LR81" s="330"/>
      <c r="LS81" s="330"/>
      <c r="LT81" s="330"/>
      <c r="LU81" s="330"/>
      <c r="LV81" s="330"/>
      <c r="LW81" s="330"/>
      <c r="LX81" s="330"/>
      <c r="LY81" s="330"/>
      <c r="LZ81" s="330"/>
      <c r="MA81" s="331"/>
      <c r="MB81" s="324"/>
      <c r="MC81" s="56"/>
      <c r="MD81" s="56"/>
      <c r="ME81" s="56"/>
      <c r="MF81" s="56"/>
      <c r="MG81" s="228"/>
    </row>
    <row r="82" spans="1:345" customFormat="1" ht="12.75" x14ac:dyDescent="0.2">
      <c r="A82" s="329"/>
      <c r="B82" s="330"/>
      <c r="C82" s="330"/>
      <c r="D82" s="330"/>
      <c r="E82" s="330"/>
      <c r="F82" s="330"/>
      <c r="G82" s="330"/>
      <c r="H82" s="330"/>
      <c r="I82" s="330"/>
      <c r="J82" s="330"/>
      <c r="K82" s="330"/>
      <c r="L82" s="330"/>
      <c r="M82" s="330"/>
      <c r="N82" s="330"/>
      <c r="O82" s="330"/>
      <c r="P82" s="331"/>
      <c r="Q82" s="324"/>
      <c r="R82" s="329"/>
      <c r="S82" s="330"/>
      <c r="T82" s="330"/>
      <c r="U82" s="330"/>
      <c r="V82" s="330"/>
      <c r="W82" s="330"/>
      <c r="X82" s="330"/>
      <c r="Y82" s="330"/>
      <c r="Z82" s="330"/>
      <c r="AA82" s="330"/>
      <c r="AB82" s="330"/>
      <c r="AC82" s="330"/>
      <c r="AD82" s="330"/>
      <c r="AE82" s="330"/>
      <c r="AF82" s="330"/>
      <c r="AG82" s="331"/>
      <c r="AH82" s="324"/>
      <c r="AI82" s="329"/>
      <c r="AJ82" s="330"/>
      <c r="AK82" s="330"/>
      <c r="AL82" s="330"/>
      <c r="AM82" s="330"/>
      <c r="AN82" s="330"/>
      <c r="AO82" s="330"/>
      <c r="AP82" s="330"/>
      <c r="AQ82" s="330"/>
      <c r="AR82" s="330"/>
      <c r="AS82" s="330"/>
      <c r="AT82" s="330"/>
      <c r="AU82" s="330"/>
      <c r="AV82" s="330"/>
      <c r="AW82" s="330"/>
      <c r="AX82" s="331"/>
      <c r="AY82" s="324"/>
      <c r="AZ82" s="329"/>
      <c r="BA82" s="330"/>
      <c r="BB82" s="330"/>
      <c r="BC82" s="330"/>
      <c r="BD82" s="330"/>
      <c r="BE82" s="330"/>
      <c r="BF82" s="330"/>
      <c r="BG82" s="330"/>
      <c r="BH82" s="330"/>
      <c r="BI82" s="330"/>
      <c r="BJ82" s="330"/>
      <c r="BK82" s="330"/>
      <c r="BL82" s="330"/>
      <c r="BM82" s="330"/>
      <c r="BN82" s="330"/>
      <c r="BO82" s="331"/>
      <c r="BP82" s="324"/>
      <c r="BQ82" s="329"/>
      <c r="BR82" s="330"/>
      <c r="BS82" s="330"/>
      <c r="BT82" s="330"/>
      <c r="BU82" s="330"/>
      <c r="BV82" s="330"/>
      <c r="BW82" s="330"/>
      <c r="BX82" s="330"/>
      <c r="BY82" s="330"/>
      <c r="BZ82" s="330"/>
      <c r="CA82" s="330"/>
      <c r="CB82" s="330"/>
      <c r="CC82" s="330"/>
      <c r="CD82" s="330"/>
      <c r="CE82" s="330"/>
      <c r="CF82" s="331"/>
      <c r="CG82" s="324"/>
      <c r="CH82" s="329"/>
      <c r="CI82" s="330"/>
      <c r="CJ82" s="330"/>
      <c r="CK82" s="330"/>
      <c r="CL82" s="330"/>
      <c r="CM82" s="330"/>
      <c r="CN82" s="330"/>
      <c r="CO82" s="330"/>
      <c r="CP82" s="330"/>
      <c r="CQ82" s="330"/>
      <c r="CR82" s="330"/>
      <c r="CS82" s="330"/>
      <c r="CT82" s="330"/>
      <c r="CU82" s="330"/>
      <c r="CV82" s="330"/>
      <c r="CW82" s="331"/>
      <c r="CX82" s="324"/>
      <c r="CY82" s="329"/>
      <c r="CZ82" s="330"/>
      <c r="DA82" s="330"/>
      <c r="DB82" s="330"/>
      <c r="DC82" s="330"/>
      <c r="DD82" s="330"/>
      <c r="DE82" s="330"/>
      <c r="DF82" s="330"/>
      <c r="DG82" s="330"/>
      <c r="DH82" s="330"/>
      <c r="DI82" s="330"/>
      <c r="DJ82" s="330"/>
      <c r="DK82" s="330"/>
      <c r="DL82" s="330"/>
      <c r="DM82" s="330"/>
      <c r="DN82" s="331"/>
      <c r="DO82" s="324"/>
      <c r="DP82" s="329"/>
      <c r="DQ82" s="330"/>
      <c r="DR82" s="330"/>
      <c r="DS82" s="330"/>
      <c r="DT82" s="330"/>
      <c r="DU82" s="330"/>
      <c r="DV82" s="330"/>
      <c r="DW82" s="330"/>
      <c r="DX82" s="330"/>
      <c r="DY82" s="330"/>
      <c r="DZ82" s="330"/>
      <c r="EA82" s="330"/>
      <c r="EB82" s="330"/>
      <c r="EC82" s="330"/>
      <c r="ED82" s="330"/>
      <c r="EE82" s="331"/>
      <c r="EF82" s="324"/>
      <c r="EG82" s="329"/>
      <c r="EH82" s="330"/>
      <c r="EI82" s="330"/>
      <c r="EJ82" s="330"/>
      <c r="EK82" s="330"/>
      <c r="EL82" s="330"/>
      <c r="EM82" s="330"/>
      <c r="EN82" s="330"/>
      <c r="EO82" s="330"/>
      <c r="EP82" s="330"/>
      <c r="EQ82" s="330"/>
      <c r="ER82" s="330"/>
      <c r="ES82" s="330"/>
      <c r="ET82" s="330"/>
      <c r="EU82" s="330"/>
      <c r="EV82" s="331"/>
      <c r="EW82" s="324"/>
      <c r="EX82" s="329"/>
      <c r="EY82" s="330"/>
      <c r="EZ82" s="330"/>
      <c r="FA82" s="330"/>
      <c r="FB82" s="330"/>
      <c r="FC82" s="330"/>
      <c r="FD82" s="330"/>
      <c r="FE82" s="330"/>
      <c r="FF82" s="330"/>
      <c r="FG82" s="330"/>
      <c r="FH82" s="330"/>
      <c r="FI82" s="330"/>
      <c r="FJ82" s="330"/>
      <c r="FK82" s="330"/>
      <c r="FL82" s="330"/>
      <c r="FM82" s="331"/>
      <c r="FN82" s="324"/>
      <c r="FO82" s="329"/>
      <c r="FP82" s="330"/>
      <c r="FQ82" s="330"/>
      <c r="FR82" s="330"/>
      <c r="FS82" s="330"/>
      <c r="FT82" s="330"/>
      <c r="FU82" s="330"/>
      <c r="FV82" s="330"/>
      <c r="FW82" s="330"/>
      <c r="FX82" s="330"/>
      <c r="FY82" s="330"/>
      <c r="FZ82" s="330"/>
      <c r="GA82" s="330"/>
      <c r="GB82" s="330"/>
      <c r="GC82" s="330"/>
      <c r="GD82" s="331"/>
      <c r="GE82" s="324"/>
      <c r="GF82" s="329"/>
      <c r="GG82" s="330"/>
      <c r="GH82" s="330"/>
      <c r="GI82" s="330"/>
      <c r="GJ82" s="330"/>
      <c r="GK82" s="330"/>
      <c r="GL82" s="330"/>
      <c r="GM82" s="330"/>
      <c r="GN82" s="330"/>
      <c r="GO82" s="330"/>
      <c r="GP82" s="330"/>
      <c r="GQ82" s="330"/>
      <c r="GR82" s="330"/>
      <c r="GS82" s="330"/>
      <c r="GT82" s="330"/>
      <c r="GU82" s="331"/>
      <c r="GV82" s="324"/>
      <c r="GW82" s="329"/>
      <c r="GX82" s="330"/>
      <c r="GY82" s="330"/>
      <c r="GZ82" s="330"/>
      <c r="HA82" s="330"/>
      <c r="HB82" s="330"/>
      <c r="HC82" s="330"/>
      <c r="HD82" s="330"/>
      <c r="HE82" s="330"/>
      <c r="HF82" s="330"/>
      <c r="HG82" s="330"/>
      <c r="HH82" s="330"/>
      <c r="HI82" s="330"/>
      <c r="HJ82" s="330"/>
      <c r="HK82" s="330"/>
      <c r="HL82" s="331"/>
      <c r="HM82" s="324"/>
      <c r="HN82" s="329"/>
      <c r="HO82" s="330"/>
      <c r="HP82" s="330"/>
      <c r="HQ82" s="330"/>
      <c r="HR82" s="330"/>
      <c r="HS82" s="330"/>
      <c r="HT82" s="330"/>
      <c r="HU82" s="330"/>
      <c r="HV82" s="330"/>
      <c r="HW82" s="330"/>
      <c r="HX82" s="330"/>
      <c r="HY82" s="330"/>
      <c r="HZ82" s="330"/>
      <c r="IA82" s="330"/>
      <c r="IB82" s="330"/>
      <c r="IC82" s="331"/>
      <c r="ID82" s="324"/>
      <c r="IE82" s="329"/>
      <c r="IF82" s="330"/>
      <c r="IG82" s="330"/>
      <c r="IH82" s="330"/>
      <c r="II82" s="330"/>
      <c r="IJ82" s="330"/>
      <c r="IK82" s="330"/>
      <c r="IL82" s="330"/>
      <c r="IM82" s="330"/>
      <c r="IN82" s="330"/>
      <c r="IO82" s="330"/>
      <c r="IP82" s="330"/>
      <c r="IQ82" s="330"/>
      <c r="IR82" s="330"/>
      <c r="IS82" s="330"/>
      <c r="IT82" s="331"/>
      <c r="IU82" s="324"/>
      <c r="IV82" s="329"/>
      <c r="IW82" s="330"/>
      <c r="IX82" s="330"/>
      <c r="IY82" s="330"/>
      <c r="IZ82" s="330"/>
      <c r="JA82" s="330"/>
      <c r="JB82" s="330"/>
      <c r="JC82" s="330"/>
      <c r="JD82" s="330"/>
      <c r="JE82" s="330"/>
      <c r="JF82" s="330"/>
      <c r="JG82" s="330"/>
      <c r="JH82" s="330"/>
      <c r="JI82" s="330"/>
      <c r="JJ82" s="330"/>
      <c r="JK82" s="331"/>
      <c r="JL82" s="324"/>
      <c r="JM82" s="329"/>
      <c r="JN82" s="330"/>
      <c r="JO82" s="330"/>
      <c r="JP82" s="330"/>
      <c r="JQ82" s="330"/>
      <c r="JR82" s="330"/>
      <c r="JS82" s="330"/>
      <c r="JT82" s="330"/>
      <c r="JU82" s="330"/>
      <c r="JV82" s="330"/>
      <c r="JW82" s="330"/>
      <c r="JX82" s="330"/>
      <c r="JY82" s="330"/>
      <c r="JZ82" s="330"/>
      <c r="KA82" s="330"/>
      <c r="KB82" s="331"/>
      <c r="KC82" s="324"/>
      <c r="KD82" s="329"/>
      <c r="KE82" s="330"/>
      <c r="KF82" s="330"/>
      <c r="KG82" s="330"/>
      <c r="KH82" s="330"/>
      <c r="KI82" s="330"/>
      <c r="KJ82" s="330"/>
      <c r="KK82" s="330"/>
      <c r="KL82" s="330"/>
      <c r="KM82" s="330"/>
      <c r="KN82" s="330"/>
      <c r="KO82" s="330"/>
      <c r="KP82" s="330"/>
      <c r="KQ82" s="330"/>
      <c r="KR82" s="330"/>
      <c r="KS82" s="331"/>
      <c r="KT82" s="324"/>
      <c r="KU82" s="329"/>
      <c r="KV82" s="330"/>
      <c r="KW82" s="330"/>
      <c r="KX82" s="330"/>
      <c r="KY82" s="330"/>
      <c r="KZ82" s="330"/>
      <c r="LA82" s="330"/>
      <c r="LB82" s="330"/>
      <c r="LC82" s="330"/>
      <c r="LD82" s="330"/>
      <c r="LE82" s="330"/>
      <c r="LF82" s="330"/>
      <c r="LG82" s="330"/>
      <c r="LH82" s="330"/>
      <c r="LI82" s="330"/>
      <c r="LJ82" s="331"/>
      <c r="LK82" s="324"/>
      <c r="LL82" s="329"/>
      <c r="LM82" s="330"/>
      <c r="LN82" s="330"/>
      <c r="LO82" s="330"/>
      <c r="LP82" s="330"/>
      <c r="LQ82" s="330"/>
      <c r="LR82" s="330"/>
      <c r="LS82" s="330"/>
      <c r="LT82" s="330"/>
      <c r="LU82" s="330"/>
      <c r="LV82" s="330"/>
      <c r="LW82" s="330"/>
      <c r="LX82" s="330"/>
      <c r="LY82" s="330"/>
      <c r="LZ82" s="330"/>
      <c r="MA82" s="331"/>
      <c r="MB82" s="324"/>
      <c r="MC82" s="56"/>
      <c r="MD82" s="56"/>
      <c r="ME82" s="56"/>
      <c r="MF82" s="56"/>
      <c r="MG82" s="228"/>
    </row>
    <row r="83" spans="1:345" customFormat="1" ht="12.75" x14ac:dyDescent="0.2">
      <c r="A83" s="329"/>
      <c r="B83" s="330"/>
      <c r="C83" s="330"/>
      <c r="D83" s="330"/>
      <c r="E83" s="330"/>
      <c r="F83" s="330"/>
      <c r="G83" s="330"/>
      <c r="H83" s="330"/>
      <c r="I83" s="330"/>
      <c r="J83" s="330"/>
      <c r="K83" s="330"/>
      <c r="L83" s="330"/>
      <c r="M83" s="330"/>
      <c r="N83" s="330"/>
      <c r="O83" s="330"/>
      <c r="P83" s="331"/>
      <c r="Q83" s="324"/>
      <c r="R83" s="329"/>
      <c r="S83" s="330"/>
      <c r="T83" s="330"/>
      <c r="U83" s="330"/>
      <c r="V83" s="330"/>
      <c r="W83" s="330"/>
      <c r="X83" s="330"/>
      <c r="Y83" s="330"/>
      <c r="Z83" s="330"/>
      <c r="AA83" s="330"/>
      <c r="AB83" s="330"/>
      <c r="AC83" s="330"/>
      <c r="AD83" s="330"/>
      <c r="AE83" s="330"/>
      <c r="AF83" s="330"/>
      <c r="AG83" s="331"/>
      <c r="AH83" s="324"/>
      <c r="AI83" s="329"/>
      <c r="AJ83" s="330"/>
      <c r="AK83" s="330"/>
      <c r="AL83" s="330"/>
      <c r="AM83" s="330"/>
      <c r="AN83" s="330"/>
      <c r="AO83" s="330"/>
      <c r="AP83" s="330"/>
      <c r="AQ83" s="330"/>
      <c r="AR83" s="330"/>
      <c r="AS83" s="330"/>
      <c r="AT83" s="330"/>
      <c r="AU83" s="330"/>
      <c r="AV83" s="330"/>
      <c r="AW83" s="330"/>
      <c r="AX83" s="331"/>
      <c r="AY83" s="324"/>
      <c r="AZ83" s="329"/>
      <c r="BA83" s="330"/>
      <c r="BB83" s="330"/>
      <c r="BC83" s="330"/>
      <c r="BD83" s="330"/>
      <c r="BE83" s="330"/>
      <c r="BF83" s="330"/>
      <c r="BG83" s="330"/>
      <c r="BH83" s="330"/>
      <c r="BI83" s="330"/>
      <c r="BJ83" s="330"/>
      <c r="BK83" s="330"/>
      <c r="BL83" s="330"/>
      <c r="BM83" s="330"/>
      <c r="BN83" s="330"/>
      <c r="BO83" s="331"/>
      <c r="BP83" s="324"/>
      <c r="BQ83" s="329"/>
      <c r="BR83" s="330"/>
      <c r="BS83" s="330"/>
      <c r="BT83" s="330"/>
      <c r="BU83" s="330"/>
      <c r="BV83" s="330"/>
      <c r="BW83" s="330"/>
      <c r="BX83" s="330"/>
      <c r="BY83" s="330"/>
      <c r="BZ83" s="330"/>
      <c r="CA83" s="330"/>
      <c r="CB83" s="330"/>
      <c r="CC83" s="330"/>
      <c r="CD83" s="330"/>
      <c r="CE83" s="330"/>
      <c r="CF83" s="331"/>
      <c r="CG83" s="324"/>
      <c r="CH83" s="329"/>
      <c r="CI83" s="330"/>
      <c r="CJ83" s="330"/>
      <c r="CK83" s="330"/>
      <c r="CL83" s="330"/>
      <c r="CM83" s="330"/>
      <c r="CN83" s="330"/>
      <c r="CO83" s="330"/>
      <c r="CP83" s="330"/>
      <c r="CQ83" s="330"/>
      <c r="CR83" s="330"/>
      <c r="CS83" s="330"/>
      <c r="CT83" s="330"/>
      <c r="CU83" s="330"/>
      <c r="CV83" s="330"/>
      <c r="CW83" s="331"/>
      <c r="CX83" s="324"/>
      <c r="CY83" s="329"/>
      <c r="CZ83" s="330"/>
      <c r="DA83" s="330"/>
      <c r="DB83" s="330"/>
      <c r="DC83" s="330"/>
      <c r="DD83" s="330"/>
      <c r="DE83" s="330"/>
      <c r="DF83" s="330"/>
      <c r="DG83" s="330"/>
      <c r="DH83" s="330"/>
      <c r="DI83" s="330"/>
      <c r="DJ83" s="330"/>
      <c r="DK83" s="330"/>
      <c r="DL83" s="330"/>
      <c r="DM83" s="330"/>
      <c r="DN83" s="331"/>
      <c r="DO83" s="324"/>
      <c r="DP83" s="329"/>
      <c r="DQ83" s="330"/>
      <c r="DR83" s="330"/>
      <c r="DS83" s="330"/>
      <c r="DT83" s="330"/>
      <c r="DU83" s="330"/>
      <c r="DV83" s="330"/>
      <c r="DW83" s="330"/>
      <c r="DX83" s="330"/>
      <c r="DY83" s="330"/>
      <c r="DZ83" s="330"/>
      <c r="EA83" s="330"/>
      <c r="EB83" s="330"/>
      <c r="EC83" s="330"/>
      <c r="ED83" s="330"/>
      <c r="EE83" s="331"/>
      <c r="EF83" s="324"/>
      <c r="EG83" s="329"/>
      <c r="EH83" s="330"/>
      <c r="EI83" s="330"/>
      <c r="EJ83" s="330"/>
      <c r="EK83" s="330"/>
      <c r="EL83" s="330"/>
      <c r="EM83" s="330"/>
      <c r="EN83" s="330"/>
      <c r="EO83" s="330"/>
      <c r="EP83" s="330"/>
      <c r="EQ83" s="330"/>
      <c r="ER83" s="330"/>
      <c r="ES83" s="330"/>
      <c r="ET83" s="330"/>
      <c r="EU83" s="330"/>
      <c r="EV83" s="331"/>
      <c r="EW83" s="324"/>
      <c r="EX83" s="329"/>
      <c r="EY83" s="330"/>
      <c r="EZ83" s="330"/>
      <c r="FA83" s="330"/>
      <c r="FB83" s="330"/>
      <c r="FC83" s="330"/>
      <c r="FD83" s="330"/>
      <c r="FE83" s="330"/>
      <c r="FF83" s="330"/>
      <c r="FG83" s="330"/>
      <c r="FH83" s="330"/>
      <c r="FI83" s="330"/>
      <c r="FJ83" s="330"/>
      <c r="FK83" s="330"/>
      <c r="FL83" s="330"/>
      <c r="FM83" s="331"/>
      <c r="FN83" s="324"/>
      <c r="FO83" s="329"/>
      <c r="FP83" s="330"/>
      <c r="FQ83" s="330"/>
      <c r="FR83" s="330"/>
      <c r="FS83" s="330"/>
      <c r="FT83" s="330"/>
      <c r="FU83" s="330"/>
      <c r="FV83" s="330"/>
      <c r="FW83" s="330"/>
      <c r="FX83" s="330"/>
      <c r="FY83" s="330"/>
      <c r="FZ83" s="330"/>
      <c r="GA83" s="330"/>
      <c r="GB83" s="330"/>
      <c r="GC83" s="330"/>
      <c r="GD83" s="331"/>
      <c r="GE83" s="324"/>
      <c r="GF83" s="329"/>
      <c r="GG83" s="330"/>
      <c r="GH83" s="330"/>
      <c r="GI83" s="330"/>
      <c r="GJ83" s="330"/>
      <c r="GK83" s="330"/>
      <c r="GL83" s="330"/>
      <c r="GM83" s="330"/>
      <c r="GN83" s="330"/>
      <c r="GO83" s="330"/>
      <c r="GP83" s="330"/>
      <c r="GQ83" s="330"/>
      <c r="GR83" s="330"/>
      <c r="GS83" s="330"/>
      <c r="GT83" s="330"/>
      <c r="GU83" s="331"/>
      <c r="GV83" s="324"/>
      <c r="GW83" s="329"/>
      <c r="GX83" s="330"/>
      <c r="GY83" s="330"/>
      <c r="GZ83" s="330"/>
      <c r="HA83" s="330"/>
      <c r="HB83" s="330"/>
      <c r="HC83" s="330"/>
      <c r="HD83" s="330"/>
      <c r="HE83" s="330"/>
      <c r="HF83" s="330"/>
      <c r="HG83" s="330"/>
      <c r="HH83" s="330"/>
      <c r="HI83" s="330"/>
      <c r="HJ83" s="330"/>
      <c r="HK83" s="330"/>
      <c r="HL83" s="331"/>
      <c r="HM83" s="324"/>
      <c r="HN83" s="329"/>
      <c r="HO83" s="330"/>
      <c r="HP83" s="330"/>
      <c r="HQ83" s="330"/>
      <c r="HR83" s="330"/>
      <c r="HS83" s="330"/>
      <c r="HT83" s="330"/>
      <c r="HU83" s="330"/>
      <c r="HV83" s="330"/>
      <c r="HW83" s="330"/>
      <c r="HX83" s="330"/>
      <c r="HY83" s="330"/>
      <c r="HZ83" s="330"/>
      <c r="IA83" s="330"/>
      <c r="IB83" s="330"/>
      <c r="IC83" s="331"/>
      <c r="ID83" s="324"/>
      <c r="IE83" s="329"/>
      <c r="IF83" s="330"/>
      <c r="IG83" s="330"/>
      <c r="IH83" s="330"/>
      <c r="II83" s="330"/>
      <c r="IJ83" s="330"/>
      <c r="IK83" s="330"/>
      <c r="IL83" s="330"/>
      <c r="IM83" s="330"/>
      <c r="IN83" s="330"/>
      <c r="IO83" s="330"/>
      <c r="IP83" s="330"/>
      <c r="IQ83" s="330"/>
      <c r="IR83" s="330"/>
      <c r="IS83" s="330"/>
      <c r="IT83" s="331"/>
      <c r="IU83" s="324"/>
      <c r="IV83" s="329"/>
      <c r="IW83" s="330"/>
      <c r="IX83" s="330"/>
      <c r="IY83" s="330"/>
      <c r="IZ83" s="330"/>
      <c r="JA83" s="330"/>
      <c r="JB83" s="330"/>
      <c r="JC83" s="330"/>
      <c r="JD83" s="330"/>
      <c r="JE83" s="330"/>
      <c r="JF83" s="330"/>
      <c r="JG83" s="330"/>
      <c r="JH83" s="330"/>
      <c r="JI83" s="330"/>
      <c r="JJ83" s="330"/>
      <c r="JK83" s="331"/>
      <c r="JL83" s="324"/>
      <c r="JM83" s="329"/>
      <c r="JN83" s="330"/>
      <c r="JO83" s="330"/>
      <c r="JP83" s="330"/>
      <c r="JQ83" s="330"/>
      <c r="JR83" s="330"/>
      <c r="JS83" s="330"/>
      <c r="JT83" s="330"/>
      <c r="JU83" s="330"/>
      <c r="JV83" s="330"/>
      <c r="JW83" s="330"/>
      <c r="JX83" s="330"/>
      <c r="JY83" s="330"/>
      <c r="JZ83" s="330"/>
      <c r="KA83" s="330"/>
      <c r="KB83" s="331"/>
      <c r="KC83" s="324"/>
      <c r="KD83" s="329"/>
      <c r="KE83" s="330"/>
      <c r="KF83" s="330"/>
      <c r="KG83" s="330"/>
      <c r="KH83" s="330"/>
      <c r="KI83" s="330"/>
      <c r="KJ83" s="330"/>
      <c r="KK83" s="330"/>
      <c r="KL83" s="330"/>
      <c r="KM83" s="330"/>
      <c r="KN83" s="330"/>
      <c r="KO83" s="330"/>
      <c r="KP83" s="330"/>
      <c r="KQ83" s="330"/>
      <c r="KR83" s="330"/>
      <c r="KS83" s="331"/>
      <c r="KT83" s="324"/>
      <c r="KU83" s="329"/>
      <c r="KV83" s="330"/>
      <c r="KW83" s="330"/>
      <c r="KX83" s="330"/>
      <c r="KY83" s="330"/>
      <c r="KZ83" s="330"/>
      <c r="LA83" s="330"/>
      <c r="LB83" s="330"/>
      <c r="LC83" s="330"/>
      <c r="LD83" s="330"/>
      <c r="LE83" s="330"/>
      <c r="LF83" s="330"/>
      <c r="LG83" s="330"/>
      <c r="LH83" s="330"/>
      <c r="LI83" s="330"/>
      <c r="LJ83" s="331"/>
      <c r="LK83" s="324"/>
      <c r="LL83" s="329"/>
      <c r="LM83" s="330"/>
      <c r="LN83" s="330"/>
      <c r="LO83" s="330"/>
      <c r="LP83" s="330"/>
      <c r="LQ83" s="330"/>
      <c r="LR83" s="330"/>
      <c r="LS83" s="330"/>
      <c r="LT83" s="330"/>
      <c r="LU83" s="330"/>
      <c r="LV83" s="330"/>
      <c r="LW83" s="330"/>
      <c r="LX83" s="330"/>
      <c r="LY83" s="330"/>
      <c r="LZ83" s="330"/>
      <c r="MA83" s="331"/>
      <c r="MB83" s="324"/>
      <c r="MC83" s="56"/>
      <c r="MD83" s="56"/>
      <c r="ME83" s="56"/>
      <c r="MF83" s="56"/>
      <c r="MG83" s="228"/>
    </row>
    <row r="84" spans="1:345" customFormat="1" ht="12.75" x14ac:dyDescent="0.2">
      <c r="A84" s="329"/>
      <c r="B84" s="330"/>
      <c r="C84" s="330"/>
      <c r="D84" s="330"/>
      <c r="E84" s="330"/>
      <c r="F84" s="330"/>
      <c r="G84" s="330"/>
      <c r="H84" s="330"/>
      <c r="I84" s="330"/>
      <c r="J84" s="330"/>
      <c r="K84" s="330"/>
      <c r="L84" s="330"/>
      <c r="M84" s="330"/>
      <c r="N84" s="330"/>
      <c r="O84" s="330"/>
      <c r="P84" s="331"/>
      <c r="Q84" s="324"/>
      <c r="R84" s="329"/>
      <c r="S84" s="330"/>
      <c r="T84" s="330"/>
      <c r="U84" s="330"/>
      <c r="V84" s="330"/>
      <c r="W84" s="330"/>
      <c r="X84" s="330"/>
      <c r="Y84" s="330"/>
      <c r="Z84" s="330"/>
      <c r="AA84" s="330"/>
      <c r="AB84" s="330"/>
      <c r="AC84" s="330"/>
      <c r="AD84" s="330"/>
      <c r="AE84" s="330"/>
      <c r="AF84" s="330"/>
      <c r="AG84" s="331"/>
      <c r="AH84" s="324"/>
      <c r="AI84" s="329"/>
      <c r="AJ84" s="330"/>
      <c r="AK84" s="330"/>
      <c r="AL84" s="330"/>
      <c r="AM84" s="330"/>
      <c r="AN84" s="330"/>
      <c r="AO84" s="330"/>
      <c r="AP84" s="330"/>
      <c r="AQ84" s="330"/>
      <c r="AR84" s="330"/>
      <c r="AS84" s="330"/>
      <c r="AT84" s="330"/>
      <c r="AU84" s="330"/>
      <c r="AV84" s="330"/>
      <c r="AW84" s="330"/>
      <c r="AX84" s="331"/>
      <c r="AY84" s="324"/>
      <c r="AZ84" s="329"/>
      <c r="BA84" s="330"/>
      <c r="BB84" s="330"/>
      <c r="BC84" s="330"/>
      <c r="BD84" s="330"/>
      <c r="BE84" s="330"/>
      <c r="BF84" s="330"/>
      <c r="BG84" s="330"/>
      <c r="BH84" s="330"/>
      <c r="BI84" s="330"/>
      <c r="BJ84" s="330"/>
      <c r="BK84" s="330"/>
      <c r="BL84" s="330"/>
      <c r="BM84" s="330"/>
      <c r="BN84" s="330"/>
      <c r="BO84" s="331"/>
      <c r="BP84" s="324"/>
      <c r="BQ84" s="329"/>
      <c r="BR84" s="330"/>
      <c r="BS84" s="330"/>
      <c r="BT84" s="330"/>
      <c r="BU84" s="330"/>
      <c r="BV84" s="330"/>
      <c r="BW84" s="330"/>
      <c r="BX84" s="330"/>
      <c r="BY84" s="330"/>
      <c r="BZ84" s="330"/>
      <c r="CA84" s="330"/>
      <c r="CB84" s="330"/>
      <c r="CC84" s="330"/>
      <c r="CD84" s="330"/>
      <c r="CE84" s="330"/>
      <c r="CF84" s="331"/>
      <c r="CG84" s="324"/>
      <c r="CH84" s="329"/>
      <c r="CI84" s="330"/>
      <c r="CJ84" s="330"/>
      <c r="CK84" s="330"/>
      <c r="CL84" s="330"/>
      <c r="CM84" s="330"/>
      <c r="CN84" s="330"/>
      <c r="CO84" s="330"/>
      <c r="CP84" s="330"/>
      <c r="CQ84" s="330"/>
      <c r="CR84" s="330"/>
      <c r="CS84" s="330"/>
      <c r="CT84" s="330"/>
      <c r="CU84" s="330"/>
      <c r="CV84" s="330"/>
      <c r="CW84" s="331"/>
      <c r="CX84" s="324"/>
      <c r="CY84" s="329"/>
      <c r="CZ84" s="330"/>
      <c r="DA84" s="330"/>
      <c r="DB84" s="330"/>
      <c r="DC84" s="330"/>
      <c r="DD84" s="330"/>
      <c r="DE84" s="330"/>
      <c r="DF84" s="330"/>
      <c r="DG84" s="330"/>
      <c r="DH84" s="330"/>
      <c r="DI84" s="330"/>
      <c r="DJ84" s="330"/>
      <c r="DK84" s="330"/>
      <c r="DL84" s="330"/>
      <c r="DM84" s="330"/>
      <c r="DN84" s="331"/>
      <c r="DO84" s="324"/>
      <c r="DP84" s="329"/>
      <c r="DQ84" s="330"/>
      <c r="DR84" s="330"/>
      <c r="DS84" s="330"/>
      <c r="DT84" s="330"/>
      <c r="DU84" s="330"/>
      <c r="DV84" s="330"/>
      <c r="DW84" s="330"/>
      <c r="DX84" s="330"/>
      <c r="DY84" s="330"/>
      <c r="DZ84" s="330"/>
      <c r="EA84" s="330"/>
      <c r="EB84" s="330"/>
      <c r="EC84" s="330"/>
      <c r="ED84" s="330"/>
      <c r="EE84" s="331"/>
      <c r="EF84" s="324"/>
      <c r="EG84" s="329"/>
      <c r="EH84" s="330"/>
      <c r="EI84" s="330"/>
      <c r="EJ84" s="330"/>
      <c r="EK84" s="330"/>
      <c r="EL84" s="330"/>
      <c r="EM84" s="330"/>
      <c r="EN84" s="330"/>
      <c r="EO84" s="330"/>
      <c r="EP84" s="330"/>
      <c r="EQ84" s="330"/>
      <c r="ER84" s="330"/>
      <c r="ES84" s="330"/>
      <c r="ET84" s="330"/>
      <c r="EU84" s="330"/>
      <c r="EV84" s="331"/>
      <c r="EW84" s="324"/>
      <c r="EX84" s="329"/>
      <c r="EY84" s="330"/>
      <c r="EZ84" s="330"/>
      <c r="FA84" s="330"/>
      <c r="FB84" s="330"/>
      <c r="FC84" s="330"/>
      <c r="FD84" s="330"/>
      <c r="FE84" s="330"/>
      <c r="FF84" s="330"/>
      <c r="FG84" s="330"/>
      <c r="FH84" s="330"/>
      <c r="FI84" s="330"/>
      <c r="FJ84" s="330"/>
      <c r="FK84" s="330"/>
      <c r="FL84" s="330"/>
      <c r="FM84" s="331"/>
      <c r="FN84" s="324"/>
      <c r="FO84" s="329"/>
      <c r="FP84" s="330"/>
      <c r="FQ84" s="330"/>
      <c r="FR84" s="330"/>
      <c r="FS84" s="330"/>
      <c r="FT84" s="330"/>
      <c r="FU84" s="330"/>
      <c r="FV84" s="330"/>
      <c r="FW84" s="330"/>
      <c r="FX84" s="330"/>
      <c r="FY84" s="330"/>
      <c r="FZ84" s="330"/>
      <c r="GA84" s="330"/>
      <c r="GB84" s="330"/>
      <c r="GC84" s="330"/>
      <c r="GD84" s="331"/>
      <c r="GE84" s="324"/>
      <c r="GF84" s="329"/>
      <c r="GG84" s="330"/>
      <c r="GH84" s="330"/>
      <c r="GI84" s="330"/>
      <c r="GJ84" s="330"/>
      <c r="GK84" s="330"/>
      <c r="GL84" s="330"/>
      <c r="GM84" s="330"/>
      <c r="GN84" s="330"/>
      <c r="GO84" s="330"/>
      <c r="GP84" s="330"/>
      <c r="GQ84" s="330"/>
      <c r="GR84" s="330"/>
      <c r="GS84" s="330"/>
      <c r="GT84" s="330"/>
      <c r="GU84" s="331"/>
      <c r="GV84" s="324"/>
      <c r="GW84" s="329"/>
      <c r="GX84" s="330"/>
      <c r="GY84" s="330"/>
      <c r="GZ84" s="330"/>
      <c r="HA84" s="330"/>
      <c r="HB84" s="330"/>
      <c r="HC84" s="330"/>
      <c r="HD84" s="330"/>
      <c r="HE84" s="330"/>
      <c r="HF84" s="330"/>
      <c r="HG84" s="330"/>
      <c r="HH84" s="330"/>
      <c r="HI84" s="330"/>
      <c r="HJ84" s="330"/>
      <c r="HK84" s="330"/>
      <c r="HL84" s="331"/>
      <c r="HM84" s="324"/>
      <c r="HN84" s="329"/>
      <c r="HO84" s="330"/>
      <c r="HP84" s="330"/>
      <c r="HQ84" s="330"/>
      <c r="HR84" s="330"/>
      <c r="HS84" s="330"/>
      <c r="HT84" s="330"/>
      <c r="HU84" s="330"/>
      <c r="HV84" s="330"/>
      <c r="HW84" s="330"/>
      <c r="HX84" s="330"/>
      <c r="HY84" s="330"/>
      <c r="HZ84" s="330"/>
      <c r="IA84" s="330"/>
      <c r="IB84" s="330"/>
      <c r="IC84" s="331"/>
      <c r="ID84" s="324"/>
      <c r="IE84" s="329"/>
      <c r="IF84" s="330"/>
      <c r="IG84" s="330"/>
      <c r="IH84" s="330"/>
      <c r="II84" s="330"/>
      <c r="IJ84" s="330"/>
      <c r="IK84" s="330"/>
      <c r="IL84" s="330"/>
      <c r="IM84" s="330"/>
      <c r="IN84" s="330"/>
      <c r="IO84" s="330"/>
      <c r="IP84" s="330"/>
      <c r="IQ84" s="330"/>
      <c r="IR84" s="330"/>
      <c r="IS84" s="330"/>
      <c r="IT84" s="331"/>
      <c r="IU84" s="324"/>
      <c r="IV84" s="329"/>
      <c r="IW84" s="330"/>
      <c r="IX84" s="330"/>
      <c r="IY84" s="330"/>
      <c r="IZ84" s="330"/>
      <c r="JA84" s="330"/>
      <c r="JB84" s="330"/>
      <c r="JC84" s="330"/>
      <c r="JD84" s="330"/>
      <c r="JE84" s="330"/>
      <c r="JF84" s="330"/>
      <c r="JG84" s="330"/>
      <c r="JH84" s="330"/>
      <c r="JI84" s="330"/>
      <c r="JJ84" s="330"/>
      <c r="JK84" s="331"/>
      <c r="JL84" s="324"/>
      <c r="JM84" s="329"/>
      <c r="JN84" s="330"/>
      <c r="JO84" s="330"/>
      <c r="JP84" s="330"/>
      <c r="JQ84" s="330"/>
      <c r="JR84" s="330"/>
      <c r="JS84" s="330"/>
      <c r="JT84" s="330"/>
      <c r="JU84" s="330"/>
      <c r="JV84" s="330"/>
      <c r="JW84" s="330"/>
      <c r="JX84" s="330"/>
      <c r="JY84" s="330"/>
      <c r="JZ84" s="330"/>
      <c r="KA84" s="330"/>
      <c r="KB84" s="331"/>
      <c r="KC84" s="324"/>
      <c r="KD84" s="329"/>
      <c r="KE84" s="330"/>
      <c r="KF84" s="330"/>
      <c r="KG84" s="330"/>
      <c r="KH84" s="330"/>
      <c r="KI84" s="330"/>
      <c r="KJ84" s="330"/>
      <c r="KK84" s="330"/>
      <c r="KL84" s="330"/>
      <c r="KM84" s="330"/>
      <c r="KN84" s="330"/>
      <c r="KO84" s="330"/>
      <c r="KP84" s="330"/>
      <c r="KQ84" s="330"/>
      <c r="KR84" s="330"/>
      <c r="KS84" s="331"/>
      <c r="KT84" s="324"/>
      <c r="KU84" s="329"/>
      <c r="KV84" s="330"/>
      <c r="KW84" s="330"/>
      <c r="KX84" s="330"/>
      <c r="KY84" s="330"/>
      <c r="KZ84" s="330"/>
      <c r="LA84" s="330"/>
      <c r="LB84" s="330"/>
      <c r="LC84" s="330"/>
      <c r="LD84" s="330"/>
      <c r="LE84" s="330"/>
      <c r="LF84" s="330"/>
      <c r="LG84" s="330"/>
      <c r="LH84" s="330"/>
      <c r="LI84" s="330"/>
      <c r="LJ84" s="331"/>
      <c r="LK84" s="324"/>
      <c r="LL84" s="329"/>
      <c r="LM84" s="330"/>
      <c r="LN84" s="330"/>
      <c r="LO84" s="330"/>
      <c r="LP84" s="330"/>
      <c r="LQ84" s="330"/>
      <c r="LR84" s="330"/>
      <c r="LS84" s="330"/>
      <c r="LT84" s="330"/>
      <c r="LU84" s="330"/>
      <c r="LV84" s="330"/>
      <c r="LW84" s="330"/>
      <c r="LX84" s="330"/>
      <c r="LY84" s="330"/>
      <c r="LZ84" s="330"/>
      <c r="MA84" s="331"/>
      <c r="MB84" s="324"/>
      <c r="MC84" s="56"/>
      <c r="MD84" s="56"/>
      <c r="ME84" s="56"/>
      <c r="MF84" s="56"/>
      <c r="MG84" s="228"/>
    </row>
    <row r="85" spans="1:345" customFormat="1" ht="12.75" x14ac:dyDescent="0.2">
      <c r="A85" s="329"/>
      <c r="B85" s="330"/>
      <c r="C85" s="330"/>
      <c r="D85" s="330"/>
      <c r="E85" s="330"/>
      <c r="F85" s="330"/>
      <c r="G85" s="330"/>
      <c r="H85" s="330"/>
      <c r="I85" s="330"/>
      <c r="J85" s="330"/>
      <c r="K85" s="330"/>
      <c r="L85" s="330"/>
      <c r="M85" s="330"/>
      <c r="N85" s="330"/>
      <c r="O85" s="330"/>
      <c r="P85" s="331"/>
      <c r="Q85" s="324"/>
      <c r="R85" s="329"/>
      <c r="S85" s="330"/>
      <c r="T85" s="330"/>
      <c r="U85" s="330"/>
      <c r="V85" s="330"/>
      <c r="W85" s="330"/>
      <c r="X85" s="330"/>
      <c r="Y85" s="330"/>
      <c r="Z85" s="330"/>
      <c r="AA85" s="330"/>
      <c r="AB85" s="330"/>
      <c r="AC85" s="330"/>
      <c r="AD85" s="330"/>
      <c r="AE85" s="330"/>
      <c r="AF85" s="330"/>
      <c r="AG85" s="331"/>
      <c r="AH85" s="324"/>
      <c r="AI85" s="329"/>
      <c r="AJ85" s="330"/>
      <c r="AK85" s="330"/>
      <c r="AL85" s="330"/>
      <c r="AM85" s="330"/>
      <c r="AN85" s="330"/>
      <c r="AO85" s="330"/>
      <c r="AP85" s="330"/>
      <c r="AQ85" s="330"/>
      <c r="AR85" s="330"/>
      <c r="AS85" s="330"/>
      <c r="AT85" s="330"/>
      <c r="AU85" s="330"/>
      <c r="AV85" s="330"/>
      <c r="AW85" s="330"/>
      <c r="AX85" s="331"/>
      <c r="AY85" s="324"/>
      <c r="AZ85" s="329"/>
      <c r="BA85" s="330"/>
      <c r="BB85" s="330"/>
      <c r="BC85" s="330"/>
      <c r="BD85" s="330"/>
      <c r="BE85" s="330"/>
      <c r="BF85" s="330"/>
      <c r="BG85" s="330"/>
      <c r="BH85" s="330"/>
      <c r="BI85" s="330"/>
      <c r="BJ85" s="330"/>
      <c r="BK85" s="330"/>
      <c r="BL85" s="330"/>
      <c r="BM85" s="330"/>
      <c r="BN85" s="330"/>
      <c r="BO85" s="331"/>
      <c r="BP85" s="324"/>
      <c r="BQ85" s="329"/>
      <c r="BR85" s="330"/>
      <c r="BS85" s="330"/>
      <c r="BT85" s="330"/>
      <c r="BU85" s="330"/>
      <c r="BV85" s="330"/>
      <c r="BW85" s="330"/>
      <c r="BX85" s="330"/>
      <c r="BY85" s="330"/>
      <c r="BZ85" s="330"/>
      <c r="CA85" s="330"/>
      <c r="CB85" s="330"/>
      <c r="CC85" s="330"/>
      <c r="CD85" s="330"/>
      <c r="CE85" s="330"/>
      <c r="CF85" s="331"/>
      <c r="CG85" s="324"/>
      <c r="CH85" s="329"/>
      <c r="CI85" s="330"/>
      <c r="CJ85" s="330"/>
      <c r="CK85" s="330"/>
      <c r="CL85" s="330"/>
      <c r="CM85" s="330"/>
      <c r="CN85" s="330"/>
      <c r="CO85" s="330"/>
      <c r="CP85" s="330"/>
      <c r="CQ85" s="330"/>
      <c r="CR85" s="330"/>
      <c r="CS85" s="330"/>
      <c r="CT85" s="330"/>
      <c r="CU85" s="330"/>
      <c r="CV85" s="330"/>
      <c r="CW85" s="331"/>
      <c r="CX85" s="324"/>
      <c r="CY85" s="329"/>
      <c r="CZ85" s="330"/>
      <c r="DA85" s="330"/>
      <c r="DB85" s="330"/>
      <c r="DC85" s="330"/>
      <c r="DD85" s="330"/>
      <c r="DE85" s="330"/>
      <c r="DF85" s="330"/>
      <c r="DG85" s="330"/>
      <c r="DH85" s="330"/>
      <c r="DI85" s="330"/>
      <c r="DJ85" s="330"/>
      <c r="DK85" s="330"/>
      <c r="DL85" s="330"/>
      <c r="DM85" s="330"/>
      <c r="DN85" s="331"/>
      <c r="DO85" s="324"/>
      <c r="DP85" s="329"/>
      <c r="DQ85" s="330"/>
      <c r="DR85" s="330"/>
      <c r="DS85" s="330"/>
      <c r="DT85" s="330"/>
      <c r="DU85" s="330"/>
      <c r="DV85" s="330"/>
      <c r="DW85" s="330"/>
      <c r="DX85" s="330"/>
      <c r="DY85" s="330"/>
      <c r="DZ85" s="330"/>
      <c r="EA85" s="330"/>
      <c r="EB85" s="330"/>
      <c r="EC85" s="330"/>
      <c r="ED85" s="330"/>
      <c r="EE85" s="331"/>
      <c r="EF85" s="324"/>
      <c r="EG85" s="329"/>
      <c r="EH85" s="330"/>
      <c r="EI85" s="330"/>
      <c r="EJ85" s="330"/>
      <c r="EK85" s="330"/>
      <c r="EL85" s="330"/>
      <c r="EM85" s="330"/>
      <c r="EN85" s="330"/>
      <c r="EO85" s="330"/>
      <c r="EP85" s="330"/>
      <c r="EQ85" s="330"/>
      <c r="ER85" s="330"/>
      <c r="ES85" s="330"/>
      <c r="ET85" s="330"/>
      <c r="EU85" s="330"/>
      <c r="EV85" s="331"/>
      <c r="EW85" s="324"/>
      <c r="EX85" s="329"/>
      <c r="EY85" s="330"/>
      <c r="EZ85" s="330"/>
      <c r="FA85" s="330"/>
      <c r="FB85" s="330"/>
      <c r="FC85" s="330"/>
      <c r="FD85" s="330"/>
      <c r="FE85" s="330"/>
      <c r="FF85" s="330"/>
      <c r="FG85" s="330"/>
      <c r="FH85" s="330"/>
      <c r="FI85" s="330"/>
      <c r="FJ85" s="330"/>
      <c r="FK85" s="330"/>
      <c r="FL85" s="330"/>
      <c r="FM85" s="331"/>
      <c r="FN85" s="324"/>
      <c r="FO85" s="329"/>
      <c r="FP85" s="330"/>
      <c r="FQ85" s="330"/>
      <c r="FR85" s="330"/>
      <c r="FS85" s="330"/>
      <c r="FT85" s="330"/>
      <c r="FU85" s="330"/>
      <c r="FV85" s="330"/>
      <c r="FW85" s="330"/>
      <c r="FX85" s="330"/>
      <c r="FY85" s="330"/>
      <c r="FZ85" s="330"/>
      <c r="GA85" s="330"/>
      <c r="GB85" s="330"/>
      <c r="GC85" s="330"/>
      <c r="GD85" s="331"/>
      <c r="GE85" s="324"/>
      <c r="GF85" s="329"/>
      <c r="GG85" s="330"/>
      <c r="GH85" s="330"/>
      <c r="GI85" s="330"/>
      <c r="GJ85" s="330"/>
      <c r="GK85" s="330"/>
      <c r="GL85" s="330"/>
      <c r="GM85" s="330"/>
      <c r="GN85" s="330"/>
      <c r="GO85" s="330"/>
      <c r="GP85" s="330"/>
      <c r="GQ85" s="330"/>
      <c r="GR85" s="330"/>
      <c r="GS85" s="330"/>
      <c r="GT85" s="330"/>
      <c r="GU85" s="331"/>
      <c r="GV85" s="324"/>
      <c r="GW85" s="329"/>
      <c r="GX85" s="330"/>
      <c r="GY85" s="330"/>
      <c r="GZ85" s="330"/>
      <c r="HA85" s="330"/>
      <c r="HB85" s="330"/>
      <c r="HC85" s="330"/>
      <c r="HD85" s="330"/>
      <c r="HE85" s="330"/>
      <c r="HF85" s="330"/>
      <c r="HG85" s="330"/>
      <c r="HH85" s="330"/>
      <c r="HI85" s="330"/>
      <c r="HJ85" s="330"/>
      <c r="HK85" s="330"/>
      <c r="HL85" s="331"/>
      <c r="HM85" s="324"/>
      <c r="HN85" s="329"/>
      <c r="HO85" s="330"/>
      <c r="HP85" s="330"/>
      <c r="HQ85" s="330"/>
      <c r="HR85" s="330"/>
      <c r="HS85" s="330"/>
      <c r="HT85" s="330"/>
      <c r="HU85" s="330"/>
      <c r="HV85" s="330"/>
      <c r="HW85" s="330"/>
      <c r="HX85" s="330"/>
      <c r="HY85" s="330"/>
      <c r="HZ85" s="330"/>
      <c r="IA85" s="330"/>
      <c r="IB85" s="330"/>
      <c r="IC85" s="331"/>
      <c r="ID85" s="324"/>
      <c r="IE85" s="329"/>
      <c r="IF85" s="330"/>
      <c r="IG85" s="330"/>
      <c r="IH85" s="330"/>
      <c r="II85" s="330"/>
      <c r="IJ85" s="330"/>
      <c r="IK85" s="330"/>
      <c r="IL85" s="330"/>
      <c r="IM85" s="330"/>
      <c r="IN85" s="330"/>
      <c r="IO85" s="330"/>
      <c r="IP85" s="330"/>
      <c r="IQ85" s="330"/>
      <c r="IR85" s="330"/>
      <c r="IS85" s="330"/>
      <c r="IT85" s="331"/>
      <c r="IU85" s="324"/>
      <c r="IV85" s="329"/>
      <c r="IW85" s="330"/>
      <c r="IX85" s="330"/>
      <c r="IY85" s="330"/>
      <c r="IZ85" s="330"/>
      <c r="JA85" s="330"/>
      <c r="JB85" s="330"/>
      <c r="JC85" s="330"/>
      <c r="JD85" s="330"/>
      <c r="JE85" s="330"/>
      <c r="JF85" s="330"/>
      <c r="JG85" s="330"/>
      <c r="JH85" s="330"/>
      <c r="JI85" s="330"/>
      <c r="JJ85" s="330"/>
      <c r="JK85" s="331"/>
      <c r="JL85" s="324"/>
      <c r="JM85" s="329"/>
      <c r="JN85" s="330"/>
      <c r="JO85" s="330"/>
      <c r="JP85" s="330"/>
      <c r="JQ85" s="330"/>
      <c r="JR85" s="330"/>
      <c r="JS85" s="330"/>
      <c r="JT85" s="330"/>
      <c r="JU85" s="330"/>
      <c r="JV85" s="330"/>
      <c r="JW85" s="330"/>
      <c r="JX85" s="330"/>
      <c r="JY85" s="330"/>
      <c r="JZ85" s="330"/>
      <c r="KA85" s="330"/>
      <c r="KB85" s="331"/>
      <c r="KC85" s="324"/>
      <c r="KD85" s="329"/>
      <c r="KE85" s="330"/>
      <c r="KF85" s="330"/>
      <c r="KG85" s="330"/>
      <c r="KH85" s="330"/>
      <c r="KI85" s="330"/>
      <c r="KJ85" s="330"/>
      <c r="KK85" s="330"/>
      <c r="KL85" s="330"/>
      <c r="KM85" s="330"/>
      <c r="KN85" s="330"/>
      <c r="KO85" s="330"/>
      <c r="KP85" s="330"/>
      <c r="KQ85" s="330"/>
      <c r="KR85" s="330"/>
      <c r="KS85" s="331"/>
      <c r="KT85" s="324"/>
      <c r="KU85" s="329"/>
      <c r="KV85" s="330"/>
      <c r="KW85" s="330"/>
      <c r="KX85" s="330"/>
      <c r="KY85" s="330"/>
      <c r="KZ85" s="330"/>
      <c r="LA85" s="330"/>
      <c r="LB85" s="330"/>
      <c r="LC85" s="330"/>
      <c r="LD85" s="330"/>
      <c r="LE85" s="330"/>
      <c r="LF85" s="330"/>
      <c r="LG85" s="330"/>
      <c r="LH85" s="330"/>
      <c r="LI85" s="330"/>
      <c r="LJ85" s="331"/>
      <c r="LK85" s="324"/>
      <c r="LL85" s="329"/>
      <c r="LM85" s="330"/>
      <c r="LN85" s="330"/>
      <c r="LO85" s="330"/>
      <c r="LP85" s="330"/>
      <c r="LQ85" s="330"/>
      <c r="LR85" s="330"/>
      <c r="LS85" s="330"/>
      <c r="LT85" s="330"/>
      <c r="LU85" s="330"/>
      <c r="LV85" s="330"/>
      <c r="LW85" s="330"/>
      <c r="LX85" s="330"/>
      <c r="LY85" s="330"/>
      <c r="LZ85" s="330"/>
      <c r="MA85" s="331"/>
      <c r="MB85" s="324"/>
      <c r="MC85" s="56"/>
      <c r="MD85" s="56"/>
      <c r="ME85" s="56"/>
      <c r="MF85" s="56"/>
      <c r="MG85" s="228"/>
    </row>
    <row r="86" spans="1:345" customFormat="1" ht="12.75" x14ac:dyDescent="0.2">
      <c r="A86" s="329"/>
      <c r="B86" s="330"/>
      <c r="C86" s="330"/>
      <c r="D86" s="330"/>
      <c r="E86" s="330"/>
      <c r="F86" s="330"/>
      <c r="G86" s="330"/>
      <c r="H86" s="330"/>
      <c r="I86" s="330"/>
      <c r="J86" s="330"/>
      <c r="K86" s="330"/>
      <c r="L86" s="330"/>
      <c r="M86" s="330"/>
      <c r="N86" s="330"/>
      <c r="O86" s="330"/>
      <c r="P86" s="331"/>
      <c r="Q86" s="324"/>
      <c r="R86" s="329"/>
      <c r="S86" s="330"/>
      <c r="T86" s="330"/>
      <c r="U86" s="330"/>
      <c r="V86" s="330"/>
      <c r="W86" s="330"/>
      <c r="X86" s="330"/>
      <c r="Y86" s="330"/>
      <c r="Z86" s="330"/>
      <c r="AA86" s="330"/>
      <c r="AB86" s="330"/>
      <c r="AC86" s="330"/>
      <c r="AD86" s="330"/>
      <c r="AE86" s="330"/>
      <c r="AF86" s="330"/>
      <c r="AG86" s="331"/>
      <c r="AH86" s="324"/>
      <c r="AI86" s="329"/>
      <c r="AJ86" s="330"/>
      <c r="AK86" s="330"/>
      <c r="AL86" s="330"/>
      <c r="AM86" s="330"/>
      <c r="AN86" s="330"/>
      <c r="AO86" s="330"/>
      <c r="AP86" s="330"/>
      <c r="AQ86" s="330"/>
      <c r="AR86" s="330"/>
      <c r="AS86" s="330"/>
      <c r="AT86" s="330"/>
      <c r="AU86" s="330"/>
      <c r="AV86" s="330"/>
      <c r="AW86" s="330"/>
      <c r="AX86" s="331"/>
      <c r="AY86" s="324"/>
      <c r="AZ86" s="329"/>
      <c r="BA86" s="330"/>
      <c r="BB86" s="330"/>
      <c r="BC86" s="330"/>
      <c r="BD86" s="330"/>
      <c r="BE86" s="330"/>
      <c r="BF86" s="330"/>
      <c r="BG86" s="330"/>
      <c r="BH86" s="330"/>
      <c r="BI86" s="330"/>
      <c r="BJ86" s="330"/>
      <c r="BK86" s="330"/>
      <c r="BL86" s="330"/>
      <c r="BM86" s="330"/>
      <c r="BN86" s="330"/>
      <c r="BO86" s="331"/>
      <c r="BP86" s="324"/>
      <c r="BQ86" s="329"/>
      <c r="BR86" s="330"/>
      <c r="BS86" s="330"/>
      <c r="BT86" s="330"/>
      <c r="BU86" s="330"/>
      <c r="BV86" s="330"/>
      <c r="BW86" s="330"/>
      <c r="BX86" s="330"/>
      <c r="BY86" s="330"/>
      <c r="BZ86" s="330"/>
      <c r="CA86" s="330"/>
      <c r="CB86" s="330"/>
      <c r="CC86" s="330"/>
      <c r="CD86" s="330"/>
      <c r="CE86" s="330"/>
      <c r="CF86" s="331"/>
      <c r="CG86" s="324"/>
      <c r="CH86" s="329"/>
      <c r="CI86" s="330"/>
      <c r="CJ86" s="330"/>
      <c r="CK86" s="330"/>
      <c r="CL86" s="330"/>
      <c r="CM86" s="330"/>
      <c r="CN86" s="330"/>
      <c r="CO86" s="330"/>
      <c r="CP86" s="330"/>
      <c r="CQ86" s="330"/>
      <c r="CR86" s="330"/>
      <c r="CS86" s="330"/>
      <c r="CT86" s="330"/>
      <c r="CU86" s="330"/>
      <c r="CV86" s="330"/>
      <c r="CW86" s="331"/>
      <c r="CX86" s="324"/>
      <c r="CY86" s="329"/>
      <c r="CZ86" s="330"/>
      <c r="DA86" s="330"/>
      <c r="DB86" s="330"/>
      <c r="DC86" s="330"/>
      <c r="DD86" s="330"/>
      <c r="DE86" s="330"/>
      <c r="DF86" s="330"/>
      <c r="DG86" s="330"/>
      <c r="DH86" s="330"/>
      <c r="DI86" s="330"/>
      <c r="DJ86" s="330"/>
      <c r="DK86" s="330"/>
      <c r="DL86" s="330"/>
      <c r="DM86" s="330"/>
      <c r="DN86" s="331"/>
      <c r="DO86" s="324"/>
      <c r="DP86" s="329"/>
      <c r="DQ86" s="330"/>
      <c r="DR86" s="330"/>
      <c r="DS86" s="330"/>
      <c r="DT86" s="330"/>
      <c r="DU86" s="330"/>
      <c r="DV86" s="330"/>
      <c r="DW86" s="330"/>
      <c r="DX86" s="330"/>
      <c r="DY86" s="330"/>
      <c r="DZ86" s="330"/>
      <c r="EA86" s="330"/>
      <c r="EB86" s="330"/>
      <c r="EC86" s="330"/>
      <c r="ED86" s="330"/>
      <c r="EE86" s="331"/>
      <c r="EF86" s="324"/>
      <c r="EG86" s="329"/>
      <c r="EH86" s="330"/>
      <c r="EI86" s="330"/>
      <c r="EJ86" s="330"/>
      <c r="EK86" s="330"/>
      <c r="EL86" s="330"/>
      <c r="EM86" s="330"/>
      <c r="EN86" s="330"/>
      <c r="EO86" s="330"/>
      <c r="EP86" s="330"/>
      <c r="EQ86" s="330"/>
      <c r="ER86" s="330"/>
      <c r="ES86" s="330"/>
      <c r="ET86" s="330"/>
      <c r="EU86" s="330"/>
      <c r="EV86" s="331"/>
      <c r="EW86" s="324"/>
      <c r="EX86" s="329"/>
      <c r="EY86" s="330"/>
      <c r="EZ86" s="330"/>
      <c r="FA86" s="330"/>
      <c r="FB86" s="330"/>
      <c r="FC86" s="330"/>
      <c r="FD86" s="330"/>
      <c r="FE86" s="330"/>
      <c r="FF86" s="330"/>
      <c r="FG86" s="330"/>
      <c r="FH86" s="330"/>
      <c r="FI86" s="330"/>
      <c r="FJ86" s="330"/>
      <c r="FK86" s="330"/>
      <c r="FL86" s="330"/>
      <c r="FM86" s="331"/>
      <c r="FN86" s="324"/>
      <c r="FO86" s="329"/>
      <c r="FP86" s="330"/>
      <c r="FQ86" s="330"/>
      <c r="FR86" s="330"/>
      <c r="FS86" s="330"/>
      <c r="FT86" s="330"/>
      <c r="FU86" s="330"/>
      <c r="FV86" s="330"/>
      <c r="FW86" s="330"/>
      <c r="FX86" s="330"/>
      <c r="FY86" s="330"/>
      <c r="FZ86" s="330"/>
      <c r="GA86" s="330"/>
      <c r="GB86" s="330"/>
      <c r="GC86" s="330"/>
      <c r="GD86" s="331"/>
      <c r="GE86" s="324"/>
      <c r="GF86" s="329"/>
      <c r="GG86" s="330"/>
      <c r="GH86" s="330"/>
      <c r="GI86" s="330"/>
      <c r="GJ86" s="330"/>
      <c r="GK86" s="330"/>
      <c r="GL86" s="330"/>
      <c r="GM86" s="330"/>
      <c r="GN86" s="330"/>
      <c r="GO86" s="330"/>
      <c r="GP86" s="330"/>
      <c r="GQ86" s="330"/>
      <c r="GR86" s="330"/>
      <c r="GS86" s="330"/>
      <c r="GT86" s="330"/>
      <c r="GU86" s="331"/>
      <c r="GV86" s="324"/>
      <c r="GW86" s="329"/>
      <c r="GX86" s="330"/>
      <c r="GY86" s="330"/>
      <c r="GZ86" s="330"/>
      <c r="HA86" s="330"/>
      <c r="HB86" s="330"/>
      <c r="HC86" s="330"/>
      <c r="HD86" s="330"/>
      <c r="HE86" s="330"/>
      <c r="HF86" s="330"/>
      <c r="HG86" s="330"/>
      <c r="HH86" s="330"/>
      <c r="HI86" s="330"/>
      <c r="HJ86" s="330"/>
      <c r="HK86" s="330"/>
      <c r="HL86" s="331"/>
      <c r="HM86" s="324"/>
      <c r="HN86" s="329"/>
      <c r="HO86" s="330"/>
      <c r="HP86" s="330"/>
      <c r="HQ86" s="330"/>
      <c r="HR86" s="330"/>
      <c r="HS86" s="330"/>
      <c r="HT86" s="330"/>
      <c r="HU86" s="330"/>
      <c r="HV86" s="330"/>
      <c r="HW86" s="330"/>
      <c r="HX86" s="330"/>
      <c r="HY86" s="330"/>
      <c r="HZ86" s="330"/>
      <c r="IA86" s="330"/>
      <c r="IB86" s="330"/>
      <c r="IC86" s="331"/>
      <c r="ID86" s="324"/>
      <c r="IE86" s="329"/>
      <c r="IF86" s="330"/>
      <c r="IG86" s="330"/>
      <c r="IH86" s="330"/>
      <c r="II86" s="330"/>
      <c r="IJ86" s="330"/>
      <c r="IK86" s="330"/>
      <c r="IL86" s="330"/>
      <c r="IM86" s="330"/>
      <c r="IN86" s="330"/>
      <c r="IO86" s="330"/>
      <c r="IP86" s="330"/>
      <c r="IQ86" s="330"/>
      <c r="IR86" s="330"/>
      <c r="IS86" s="330"/>
      <c r="IT86" s="331"/>
      <c r="IU86" s="324"/>
      <c r="IV86" s="329"/>
      <c r="IW86" s="330"/>
      <c r="IX86" s="330"/>
      <c r="IY86" s="330"/>
      <c r="IZ86" s="330"/>
      <c r="JA86" s="330"/>
      <c r="JB86" s="330"/>
      <c r="JC86" s="330"/>
      <c r="JD86" s="330"/>
      <c r="JE86" s="330"/>
      <c r="JF86" s="330"/>
      <c r="JG86" s="330"/>
      <c r="JH86" s="330"/>
      <c r="JI86" s="330"/>
      <c r="JJ86" s="330"/>
      <c r="JK86" s="331"/>
      <c r="JL86" s="324"/>
      <c r="JM86" s="329"/>
      <c r="JN86" s="330"/>
      <c r="JO86" s="330"/>
      <c r="JP86" s="330"/>
      <c r="JQ86" s="330"/>
      <c r="JR86" s="330"/>
      <c r="JS86" s="330"/>
      <c r="JT86" s="330"/>
      <c r="JU86" s="330"/>
      <c r="JV86" s="330"/>
      <c r="JW86" s="330"/>
      <c r="JX86" s="330"/>
      <c r="JY86" s="330"/>
      <c r="JZ86" s="330"/>
      <c r="KA86" s="330"/>
      <c r="KB86" s="331"/>
      <c r="KC86" s="324"/>
      <c r="KD86" s="329"/>
      <c r="KE86" s="330"/>
      <c r="KF86" s="330"/>
      <c r="KG86" s="330"/>
      <c r="KH86" s="330"/>
      <c r="KI86" s="330"/>
      <c r="KJ86" s="330"/>
      <c r="KK86" s="330"/>
      <c r="KL86" s="330"/>
      <c r="KM86" s="330"/>
      <c r="KN86" s="330"/>
      <c r="KO86" s="330"/>
      <c r="KP86" s="330"/>
      <c r="KQ86" s="330"/>
      <c r="KR86" s="330"/>
      <c r="KS86" s="331"/>
      <c r="KT86" s="324"/>
      <c r="KU86" s="329"/>
      <c r="KV86" s="330"/>
      <c r="KW86" s="330"/>
      <c r="KX86" s="330"/>
      <c r="KY86" s="330"/>
      <c r="KZ86" s="330"/>
      <c r="LA86" s="330"/>
      <c r="LB86" s="330"/>
      <c r="LC86" s="330"/>
      <c r="LD86" s="330"/>
      <c r="LE86" s="330"/>
      <c r="LF86" s="330"/>
      <c r="LG86" s="330"/>
      <c r="LH86" s="330"/>
      <c r="LI86" s="330"/>
      <c r="LJ86" s="331"/>
      <c r="LK86" s="324"/>
      <c r="LL86" s="329"/>
      <c r="LM86" s="330"/>
      <c r="LN86" s="330"/>
      <c r="LO86" s="330"/>
      <c r="LP86" s="330"/>
      <c r="LQ86" s="330"/>
      <c r="LR86" s="330"/>
      <c r="LS86" s="330"/>
      <c r="LT86" s="330"/>
      <c r="LU86" s="330"/>
      <c r="LV86" s="330"/>
      <c r="LW86" s="330"/>
      <c r="LX86" s="330"/>
      <c r="LY86" s="330"/>
      <c r="LZ86" s="330"/>
      <c r="MA86" s="331"/>
      <c r="MB86" s="324"/>
      <c r="MC86" s="56"/>
      <c r="MD86" s="56"/>
      <c r="ME86" s="56"/>
      <c r="MF86" s="56"/>
      <c r="MG86" s="228"/>
    </row>
    <row r="87" spans="1:345" customFormat="1" ht="12.75" x14ac:dyDescent="0.2">
      <c r="A87" s="329"/>
      <c r="B87" s="330"/>
      <c r="C87" s="330"/>
      <c r="D87" s="330"/>
      <c r="E87" s="330"/>
      <c r="F87" s="330"/>
      <c r="G87" s="330"/>
      <c r="H87" s="330"/>
      <c r="I87" s="330"/>
      <c r="J87" s="330"/>
      <c r="K87" s="330"/>
      <c r="L87" s="330"/>
      <c r="M87" s="330"/>
      <c r="N87" s="330"/>
      <c r="O87" s="330"/>
      <c r="P87" s="331"/>
      <c r="Q87" s="324"/>
      <c r="R87" s="329"/>
      <c r="S87" s="330"/>
      <c r="T87" s="330"/>
      <c r="U87" s="330"/>
      <c r="V87" s="330"/>
      <c r="W87" s="330"/>
      <c r="X87" s="330"/>
      <c r="Y87" s="330"/>
      <c r="Z87" s="330"/>
      <c r="AA87" s="330"/>
      <c r="AB87" s="330"/>
      <c r="AC87" s="330"/>
      <c r="AD87" s="330"/>
      <c r="AE87" s="330"/>
      <c r="AF87" s="330"/>
      <c r="AG87" s="331"/>
      <c r="AH87" s="324"/>
      <c r="AI87" s="329"/>
      <c r="AJ87" s="330"/>
      <c r="AK87" s="330"/>
      <c r="AL87" s="330"/>
      <c r="AM87" s="330"/>
      <c r="AN87" s="330"/>
      <c r="AO87" s="330"/>
      <c r="AP87" s="330"/>
      <c r="AQ87" s="330"/>
      <c r="AR87" s="330"/>
      <c r="AS87" s="330"/>
      <c r="AT87" s="330"/>
      <c r="AU87" s="330"/>
      <c r="AV87" s="330"/>
      <c r="AW87" s="330"/>
      <c r="AX87" s="331"/>
      <c r="AY87" s="324"/>
      <c r="AZ87" s="329"/>
      <c r="BA87" s="330"/>
      <c r="BB87" s="330"/>
      <c r="BC87" s="330"/>
      <c r="BD87" s="330"/>
      <c r="BE87" s="330"/>
      <c r="BF87" s="330"/>
      <c r="BG87" s="330"/>
      <c r="BH87" s="330"/>
      <c r="BI87" s="330"/>
      <c r="BJ87" s="330"/>
      <c r="BK87" s="330"/>
      <c r="BL87" s="330"/>
      <c r="BM87" s="330"/>
      <c r="BN87" s="330"/>
      <c r="BO87" s="331"/>
      <c r="BP87" s="324"/>
      <c r="BQ87" s="329"/>
      <c r="BR87" s="330"/>
      <c r="BS87" s="330"/>
      <c r="BT87" s="330"/>
      <c r="BU87" s="330"/>
      <c r="BV87" s="330"/>
      <c r="BW87" s="330"/>
      <c r="BX87" s="330"/>
      <c r="BY87" s="330"/>
      <c r="BZ87" s="330"/>
      <c r="CA87" s="330"/>
      <c r="CB87" s="330"/>
      <c r="CC87" s="330"/>
      <c r="CD87" s="330"/>
      <c r="CE87" s="330"/>
      <c r="CF87" s="331"/>
      <c r="CG87" s="324"/>
      <c r="CH87" s="329"/>
      <c r="CI87" s="330"/>
      <c r="CJ87" s="330"/>
      <c r="CK87" s="330"/>
      <c r="CL87" s="330"/>
      <c r="CM87" s="330"/>
      <c r="CN87" s="330"/>
      <c r="CO87" s="330"/>
      <c r="CP87" s="330"/>
      <c r="CQ87" s="330"/>
      <c r="CR87" s="330"/>
      <c r="CS87" s="330"/>
      <c r="CT87" s="330"/>
      <c r="CU87" s="330"/>
      <c r="CV87" s="330"/>
      <c r="CW87" s="331"/>
      <c r="CX87" s="324"/>
      <c r="CY87" s="329"/>
      <c r="CZ87" s="330"/>
      <c r="DA87" s="330"/>
      <c r="DB87" s="330"/>
      <c r="DC87" s="330"/>
      <c r="DD87" s="330"/>
      <c r="DE87" s="330"/>
      <c r="DF87" s="330"/>
      <c r="DG87" s="330"/>
      <c r="DH87" s="330"/>
      <c r="DI87" s="330"/>
      <c r="DJ87" s="330"/>
      <c r="DK87" s="330"/>
      <c r="DL87" s="330"/>
      <c r="DM87" s="330"/>
      <c r="DN87" s="331"/>
      <c r="DO87" s="324"/>
      <c r="DP87" s="329"/>
      <c r="DQ87" s="330"/>
      <c r="DR87" s="330"/>
      <c r="DS87" s="330"/>
      <c r="DT87" s="330"/>
      <c r="DU87" s="330"/>
      <c r="DV87" s="330"/>
      <c r="DW87" s="330"/>
      <c r="DX87" s="330"/>
      <c r="DY87" s="330"/>
      <c r="DZ87" s="330"/>
      <c r="EA87" s="330"/>
      <c r="EB87" s="330"/>
      <c r="EC87" s="330"/>
      <c r="ED87" s="330"/>
      <c r="EE87" s="331"/>
      <c r="EF87" s="324"/>
      <c r="EG87" s="329"/>
      <c r="EH87" s="330"/>
      <c r="EI87" s="330"/>
      <c r="EJ87" s="330"/>
      <c r="EK87" s="330"/>
      <c r="EL87" s="330"/>
      <c r="EM87" s="330"/>
      <c r="EN87" s="330"/>
      <c r="EO87" s="330"/>
      <c r="EP87" s="330"/>
      <c r="EQ87" s="330"/>
      <c r="ER87" s="330"/>
      <c r="ES87" s="330"/>
      <c r="ET87" s="330"/>
      <c r="EU87" s="330"/>
      <c r="EV87" s="331"/>
      <c r="EW87" s="324"/>
      <c r="EX87" s="329"/>
      <c r="EY87" s="330"/>
      <c r="EZ87" s="330"/>
      <c r="FA87" s="330"/>
      <c r="FB87" s="330"/>
      <c r="FC87" s="330"/>
      <c r="FD87" s="330"/>
      <c r="FE87" s="330"/>
      <c r="FF87" s="330"/>
      <c r="FG87" s="330"/>
      <c r="FH87" s="330"/>
      <c r="FI87" s="330"/>
      <c r="FJ87" s="330"/>
      <c r="FK87" s="330"/>
      <c r="FL87" s="330"/>
      <c r="FM87" s="331"/>
      <c r="FN87" s="324"/>
      <c r="FO87" s="329"/>
      <c r="FP87" s="330"/>
      <c r="FQ87" s="330"/>
      <c r="FR87" s="330"/>
      <c r="FS87" s="330"/>
      <c r="FT87" s="330"/>
      <c r="FU87" s="330"/>
      <c r="FV87" s="330"/>
      <c r="FW87" s="330"/>
      <c r="FX87" s="330"/>
      <c r="FY87" s="330"/>
      <c r="FZ87" s="330"/>
      <c r="GA87" s="330"/>
      <c r="GB87" s="330"/>
      <c r="GC87" s="330"/>
      <c r="GD87" s="331"/>
      <c r="GE87" s="324"/>
      <c r="GF87" s="329"/>
      <c r="GG87" s="330"/>
      <c r="GH87" s="330"/>
      <c r="GI87" s="330"/>
      <c r="GJ87" s="330"/>
      <c r="GK87" s="330"/>
      <c r="GL87" s="330"/>
      <c r="GM87" s="330"/>
      <c r="GN87" s="330"/>
      <c r="GO87" s="330"/>
      <c r="GP87" s="330"/>
      <c r="GQ87" s="330"/>
      <c r="GR87" s="330"/>
      <c r="GS87" s="330"/>
      <c r="GT87" s="330"/>
      <c r="GU87" s="331"/>
      <c r="GV87" s="324"/>
      <c r="GW87" s="329"/>
      <c r="GX87" s="330"/>
      <c r="GY87" s="330"/>
      <c r="GZ87" s="330"/>
      <c r="HA87" s="330"/>
      <c r="HB87" s="330"/>
      <c r="HC87" s="330"/>
      <c r="HD87" s="330"/>
      <c r="HE87" s="330"/>
      <c r="HF87" s="330"/>
      <c r="HG87" s="330"/>
      <c r="HH87" s="330"/>
      <c r="HI87" s="330"/>
      <c r="HJ87" s="330"/>
      <c r="HK87" s="330"/>
      <c r="HL87" s="331"/>
      <c r="HM87" s="324"/>
      <c r="HN87" s="329"/>
      <c r="HO87" s="330"/>
      <c r="HP87" s="330"/>
      <c r="HQ87" s="330"/>
      <c r="HR87" s="330"/>
      <c r="HS87" s="330"/>
      <c r="HT87" s="330"/>
      <c r="HU87" s="330"/>
      <c r="HV87" s="330"/>
      <c r="HW87" s="330"/>
      <c r="HX87" s="330"/>
      <c r="HY87" s="330"/>
      <c r="HZ87" s="330"/>
      <c r="IA87" s="330"/>
      <c r="IB87" s="330"/>
      <c r="IC87" s="331"/>
      <c r="ID87" s="324"/>
      <c r="IE87" s="329"/>
      <c r="IF87" s="330"/>
      <c r="IG87" s="330"/>
      <c r="IH87" s="330"/>
      <c r="II87" s="330"/>
      <c r="IJ87" s="330"/>
      <c r="IK87" s="330"/>
      <c r="IL87" s="330"/>
      <c r="IM87" s="330"/>
      <c r="IN87" s="330"/>
      <c r="IO87" s="330"/>
      <c r="IP87" s="330"/>
      <c r="IQ87" s="330"/>
      <c r="IR87" s="330"/>
      <c r="IS87" s="330"/>
      <c r="IT87" s="331"/>
      <c r="IU87" s="324"/>
      <c r="IV87" s="329"/>
      <c r="IW87" s="330"/>
      <c r="IX87" s="330"/>
      <c r="IY87" s="330"/>
      <c r="IZ87" s="330"/>
      <c r="JA87" s="330"/>
      <c r="JB87" s="330"/>
      <c r="JC87" s="330"/>
      <c r="JD87" s="330"/>
      <c r="JE87" s="330"/>
      <c r="JF87" s="330"/>
      <c r="JG87" s="330"/>
      <c r="JH87" s="330"/>
      <c r="JI87" s="330"/>
      <c r="JJ87" s="330"/>
      <c r="JK87" s="331"/>
      <c r="JL87" s="324"/>
      <c r="JM87" s="329"/>
      <c r="JN87" s="330"/>
      <c r="JO87" s="330"/>
      <c r="JP87" s="330"/>
      <c r="JQ87" s="330"/>
      <c r="JR87" s="330"/>
      <c r="JS87" s="330"/>
      <c r="JT87" s="330"/>
      <c r="JU87" s="330"/>
      <c r="JV87" s="330"/>
      <c r="JW87" s="330"/>
      <c r="JX87" s="330"/>
      <c r="JY87" s="330"/>
      <c r="JZ87" s="330"/>
      <c r="KA87" s="330"/>
      <c r="KB87" s="331"/>
      <c r="KC87" s="324"/>
      <c r="KD87" s="329"/>
      <c r="KE87" s="330"/>
      <c r="KF87" s="330"/>
      <c r="KG87" s="330"/>
      <c r="KH87" s="330"/>
      <c r="KI87" s="330"/>
      <c r="KJ87" s="330"/>
      <c r="KK87" s="330"/>
      <c r="KL87" s="330"/>
      <c r="KM87" s="330"/>
      <c r="KN87" s="330"/>
      <c r="KO87" s="330"/>
      <c r="KP87" s="330"/>
      <c r="KQ87" s="330"/>
      <c r="KR87" s="330"/>
      <c r="KS87" s="331"/>
      <c r="KT87" s="324"/>
      <c r="KU87" s="329"/>
      <c r="KV87" s="330"/>
      <c r="KW87" s="330"/>
      <c r="KX87" s="330"/>
      <c r="KY87" s="330"/>
      <c r="KZ87" s="330"/>
      <c r="LA87" s="330"/>
      <c r="LB87" s="330"/>
      <c r="LC87" s="330"/>
      <c r="LD87" s="330"/>
      <c r="LE87" s="330"/>
      <c r="LF87" s="330"/>
      <c r="LG87" s="330"/>
      <c r="LH87" s="330"/>
      <c r="LI87" s="330"/>
      <c r="LJ87" s="331"/>
      <c r="LK87" s="324"/>
      <c r="LL87" s="329"/>
      <c r="LM87" s="330"/>
      <c r="LN87" s="330"/>
      <c r="LO87" s="330"/>
      <c r="LP87" s="330"/>
      <c r="LQ87" s="330"/>
      <c r="LR87" s="330"/>
      <c r="LS87" s="330"/>
      <c r="LT87" s="330"/>
      <c r="LU87" s="330"/>
      <c r="LV87" s="330"/>
      <c r="LW87" s="330"/>
      <c r="LX87" s="330"/>
      <c r="LY87" s="330"/>
      <c r="LZ87" s="330"/>
      <c r="MA87" s="331"/>
      <c r="MB87" s="324"/>
      <c r="MC87" s="56"/>
      <c r="MD87" s="56"/>
      <c r="ME87" s="56"/>
      <c r="MF87" s="56"/>
      <c r="MG87" s="228"/>
    </row>
    <row r="88" spans="1:345" customFormat="1" ht="12.75" x14ac:dyDescent="0.2">
      <c r="A88" s="329"/>
      <c r="B88" s="330"/>
      <c r="C88" s="330"/>
      <c r="D88" s="330"/>
      <c r="E88" s="330"/>
      <c r="F88" s="330"/>
      <c r="G88" s="330"/>
      <c r="H88" s="330"/>
      <c r="I88" s="330"/>
      <c r="J88" s="330"/>
      <c r="K88" s="330"/>
      <c r="L88" s="330"/>
      <c r="M88" s="330"/>
      <c r="N88" s="330"/>
      <c r="O88" s="330"/>
      <c r="P88" s="331"/>
      <c r="Q88" s="324"/>
      <c r="R88" s="329"/>
      <c r="S88" s="330"/>
      <c r="T88" s="330"/>
      <c r="U88" s="330"/>
      <c r="V88" s="330"/>
      <c r="W88" s="330"/>
      <c r="X88" s="330"/>
      <c r="Y88" s="330"/>
      <c r="Z88" s="330"/>
      <c r="AA88" s="330"/>
      <c r="AB88" s="330"/>
      <c r="AC88" s="330"/>
      <c r="AD88" s="330"/>
      <c r="AE88" s="330"/>
      <c r="AF88" s="330"/>
      <c r="AG88" s="331"/>
      <c r="AH88" s="324"/>
      <c r="AI88" s="329"/>
      <c r="AJ88" s="330"/>
      <c r="AK88" s="330"/>
      <c r="AL88" s="330"/>
      <c r="AM88" s="330"/>
      <c r="AN88" s="330"/>
      <c r="AO88" s="330"/>
      <c r="AP88" s="330"/>
      <c r="AQ88" s="330"/>
      <c r="AR88" s="330"/>
      <c r="AS88" s="330"/>
      <c r="AT88" s="330"/>
      <c r="AU88" s="330"/>
      <c r="AV88" s="330"/>
      <c r="AW88" s="330"/>
      <c r="AX88" s="331"/>
      <c r="AY88" s="324"/>
      <c r="AZ88" s="329"/>
      <c r="BA88" s="330"/>
      <c r="BB88" s="330"/>
      <c r="BC88" s="330"/>
      <c r="BD88" s="330"/>
      <c r="BE88" s="330"/>
      <c r="BF88" s="330"/>
      <c r="BG88" s="330"/>
      <c r="BH88" s="330"/>
      <c r="BI88" s="330"/>
      <c r="BJ88" s="330"/>
      <c r="BK88" s="330"/>
      <c r="BL88" s="330"/>
      <c r="BM88" s="330"/>
      <c r="BN88" s="330"/>
      <c r="BO88" s="331"/>
      <c r="BP88" s="324"/>
      <c r="BQ88" s="329"/>
      <c r="BR88" s="330"/>
      <c r="BS88" s="330"/>
      <c r="BT88" s="330"/>
      <c r="BU88" s="330"/>
      <c r="BV88" s="330"/>
      <c r="BW88" s="330"/>
      <c r="BX88" s="330"/>
      <c r="BY88" s="330"/>
      <c r="BZ88" s="330"/>
      <c r="CA88" s="330"/>
      <c r="CB88" s="330"/>
      <c r="CC88" s="330"/>
      <c r="CD88" s="330"/>
      <c r="CE88" s="330"/>
      <c r="CF88" s="331"/>
      <c r="CG88" s="324"/>
      <c r="CH88" s="329"/>
      <c r="CI88" s="330"/>
      <c r="CJ88" s="330"/>
      <c r="CK88" s="330"/>
      <c r="CL88" s="330"/>
      <c r="CM88" s="330"/>
      <c r="CN88" s="330"/>
      <c r="CO88" s="330"/>
      <c r="CP88" s="330"/>
      <c r="CQ88" s="330"/>
      <c r="CR88" s="330"/>
      <c r="CS88" s="330"/>
      <c r="CT88" s="330"/>
      <c r="CU88" s="330"/>
      <c r="CV88" s="330"/>
      <c r="CW88" s="331"/>
      <c r="CX88" s="324"/>
      <c r="CY88" s="329"/>
      <c r="CZ88" s="330"/>
      <c r="DA88" s="330"/>
      <c r="DB88" s="330"/>
      <c r="DC88" s="330"/>
      <c r="DD88" s="330"/>
      <c r="DE88" s="330"/>
      <c r="DF88" s="330"/>
      <c r="DG88" s="330"/>
      <c r="DH88" s="330"/>
      <c r="DI88" s="330"/>
      <c r="DJ88" s="330"/>
      <c r="DK88" s="330"/>
      <c r="DL88" s="330"/>
      <c r="DM88" s="330"/>
      <c r="DN88" s="331"/>
      <c r="DO88" s="324"/>
      <c r="DP88" s="329"/>
      <c r="DQ88" s="330"/>
      <c r="DR88" s="330"/>
      <c r="DS88" s="330"/>
      <c r="DT88" s="330"/>
      <c r="DU88" s="330"/>
      <c r="DV88" s="330"/>
      <c r="DW88" s="330"/>
      <c r="DX88" s="330"/>
      <c r="DY88" s="330"/>
      <c r="DZ88" s="330"/>
      <c r="EA88" s="330"/>
      <c r="EB88" s="330"/>
      <c r="EC88" s="330"/>
      <c r="ED88" s="330"/>
      <c r="EE88" s="331"/>
      <c r="EF88" s="324"/>
      <c r="EG88" s="329"/>
      <c r="EH88" s="330"/>
      <c r="EI88" s="330"/>
      <c r="EJ88" s="330"/>
      <c r="EK88" s="330"/>
      <c r="EL88" s="330"/>
      <c r="EM88" s="330"/>
      <c r="EN88" s="330"/>
      <c r="EO88" s="330"/>
      <c r="EP88" s="330"/>
      <c r="EQ88" s="330"/>
      <c r="ER88" s="330"/>
      <c r="ES88" s="330"/>
      <c r="ET88" s="330"/>
      <c r="EU88" s="330"/>
      <c r="EV88" s="331"/>
      <c r="EW88" s="324"/>
      <c r="EX88" s="329"/>
      <c r="EY88" s="330"/>
      <c r="EZ88" s="330"/>
      <c r="FA88" s="330"/>
      <c r="FB88" s="330"/>
      <c r="FC88" s="330"/>
      <c r="FD88" s="330"/>
      <c r="FE88" s="330"/>
      <c r="FF88" s="330"/>
      <c r="FG88" s="330"/>
      <c r="FH88" s="330"/>
      <c r="FI88" s="330"/>
      <c r="FJ88" s="330"/>
      <c r="FK88" s="330"/>
      <c r="FL88" s="330"/>
      <c r="FM88" s="331"/>
      <c r="FN88" s="324"/>
      <c r="FO88" s="329"/>
      <c r="FP88" s="330"/>
      <c r="FQ88" s="330"/>
      <c r="FR88" s="330"/>
      <c r="FS88" s="330"/>
      <c r="FT88" s="330"/>
      <c r="FU88" s="330"/>
      <c r="FV88" s="330"/>
      <c r="FW88" s="330"/>
      <c r="FX88" s="330"/>
      <c r="FY88" s="330"/>
      <c r="FZ88" s="330"/>
      <c r="GA88" s="330"/>
      <c r="GB88" s="330"/>
      <c r="GC88" s="330"/>
      <c r="GD88" s="331"/>
      <c r="GE88" s="324"/>
      <c r="GF88" s="329"/>
      <c r="GG88" s="330"/>
      <c r="GH88" s="330"/>
      <c r="GI88" s="330"/>
      <c r="GJ88" s="330"/>
      <c r="GK88" s="330"/>
      <c r="GL88" s="330"/>
      <c r="GM88" s="330"/>
      <c r="GN88" s="330"/>
      <c r="GO88" s="330"/>
      <c r="GP88" s="330"/>
      <c r="GQ88" s="330"/>
      <c r="GR88" s="330"/>
      <c r="GS88" s="330"/>
      <c r="GT88" s="330"/>
      <c r="GU88" s="331"/>
      <c r="GV88" s="324"/>
      <c r="GW88" s="329"/>
      <c r="GX88" s="330"/>
      <c r="GY88" s="330"/>
      <c r="GZ88" s="330"/>
      <c r="HA88" s="330"/>
      <c r="HB88" s="330"/>
      <c r="HC88" s="330"/>
      <c r="HD88" s="330"/>
      <c r="HE88" s="330"/>
      <c r="HF88" s="330"/>
      <c r="HG88" s="330"/>
      <c r="HH88" s="330"/>
      <c r="HI88" s="330"/>
      <c r="HJ88" s="330"/>
      <c r="HK88" s="330"/>
      <c r="HL88" s="331"/>
      <c r="HM88" s="324"/>
      <c r="HN88" s="329"/>
      <c r="HO88" s="330"/>
      <c r="HP88" s="330"/>
      <c r="HQ88" s="330"/>
      <c r="HR88" s="330"/>
      <c r="HS88" s="330"/>
      <c r="HT88" s="330"/>
      <c r="HU88" s="330"/>
      <c r="HV88" s="330"/>
      <c r="HW88" s="330"/>
      <c r="HX88" s="330"/>
      <c r="HY88" s="330"/>
      <c r="HZ88" s="330"/>
      <c r="IA88" s="330"/>
      <c r="IB88" s="330"/>
      <c r="IC88" s="331"/>
      <c r="ID88" s="324"/>
      <c r="IE88" s="329"/>
      <c r="IF88" s="330"/>
      <c r="IG88" s="330"/>
      <c r="IH88" s="330"/>
      <c r="II88" s="330"/>
      <c r="IJ88" s="330"/>
      <c r="IK88" s="330"/>
      <c r="IL88" s="330"/>
      <c r="IM88" s="330"/>
      <c r="IN88" s="330"/>
      <c r="IO88" s="330"/>
      <c r="IP88" s="330"/>
      <c r="IQ88" s="330"/>
      <c r="IR88" s="330"/>
      <c r="IS88" s="330"/>
      <c r="IT88" s="331"/>
      <c r="IU88" s="324"/>
      <c r="IV88" s="329"/>
      <c r="IW88" s="330"/>
      <c r="IX88" s="330"/>
      <c r="IY88" s="330"/>
      <c r="IZ88" s="330"/>
      <c r="JA88" s="330"/>
      <c r="JB88" s="330"/>
      <c r="JC88" s="330"/>
      <c r="JD88" s="330"/>
      <c r="JE88" s="330"/>
      <c r="JF88" s="330"/>
      <c r="JG88" s="330"/>
      <c r="JH88" s="330"/>
      <c r="JI88" s="330"/>
      <c r="JJ88" s="330"/>
      <c r="JK88" s="331"/>
      <c r="JL88" s="324"/>
      <c r="JM88" s="329"/>
      <c r="JN88" s="330"/>
      <c r="JO88" s="330"/>
      <c r="JP88" s="330"/>
      <c r="JQ88" s="330"/>
      <c r="JR88" s="330"/>
      <c r="JS88" s="330"/>
      <c r="JT88" s="330"/>
      <c r="JU88" s="330"/>
      <c r="JV88" s="330"/>
      <c r="JW88" s="330"/>
      <c r="JX88" s="330"/>
      <c r="JY88" s="330"/>
      <c r="JZ88" s="330"/>
      <c r="KA88" s="330"/>
      <c r="KB88" s="331"/>
      <c r="KC88" s="324"/>
      <c r="KD88" s="329"/>
      <c r="KE88" s="330"/>
      <c r="KF88" s="330"/>
      <c r="KG88" s="330"/>
      <c r="KH88" s="330"/>
      <c r="KI88" s="330"/>
      <c r="KJ88" s="330"/>
      <c r="KK88" s="330"/>
      <c r="KL88" s="330"/>
      <c r="KM88" s="330"/>
      <c r="KN88" s="330"/>
      <c r="KO88" s="330"/>
      <c r="KP88" s="330"/>
      <c r="KQ88" s="330"/>
      <c r="KR88" s="330"/>
      <c r="KS88" s="331"/>
      <c r="KT88" s="324"/>
      <c r="KU88" s="329"/>
      <c r="KV88" s="330"/>
      <c r="KW88" s="330"/>
      <c r="KX88" s="330"/>
      <c r="KY88" s="330"/>
      <c r="KZ88" s="330"/>
      <c r="LA88" s="330"/>
      <c r="LB88" s="330"/>
      <c r="LC88" s="330"/>
      <c r="LD88" s="330"/>
      <c r="LE88" s="330"/>
      <c r="LF88" s="330"/>
      <c r="LG88" s="330"/>
      <c r="LH88" s="330"/>
      <c r="LI88" s="330"/>
      <c r="LJ88" s="331"/>
      <c r="LK88" s="324"/>
      <c r="LL88" s="329"/>
      <c r="LM88" s="330"/>
      <c r="LN88" s="330"/>
      <c r="LO88" s="330"/>
      <c r="LP88" s="330"/>
      <c r="LQ88" s="330"/>
      <c r="LR88" s="330"/>
      <c r="LS88" s="330"/>
      <c r="LT88" s="330"/>
      <c r="LU88" s="330"/>
      <c r="LV88" s="330"/>
      <c r="LW88" s="330"/>
      <c r="LX88" s="330"/>
      <c r="LY88" s="330"/>
      <c r="LZ88" s="330"/>
      <c r="MA88" s="331"/>
      <c r="MB88" s="324"/>
      <c r="MC88" s="56"/>
      <c r="MD88" s="56"/>
      <c r="ME88" s="56"/>
      <c r="MF88" s="56"/>
      <c r="MG88" s="228"/>
    </row>
    <row r="89" spans="1:345" customFormat="1" ht="12.75" x14ac:dyDescent="0.2">
      <c r="A89" s="329"/>
      <c r="B89" s="330"/>
      <c r="C89" s="330"/>
      <c r="D89" s="330"/>
      <c r="E89" s="330"/>
      <c r="F89" s="330"/>
      <c r="G89" s="330"/>
      <c r="H89" s="330"/>
      <c r="I89" s="330"/>
      <c r="J89" s="330"/>
      <c r="K89" s="330"/>
      <c r="L89" s="330"/>
      <c r="M89" s="330"/>
      <c r="N89" s="330"/>
      <c r="O89" s="330"/>
      <c r="P89" s="331"/>
      <c r="Q89" s="324"/>
      <c r="R89" s="329"/>
      <c r="S89" s="330"/>
      <c r="T89" s="330"/>
      <c r="U89" s="330"/>
      <c r="V89" s="330"/>
      <c r="W89" s="330"/>
      <c r="X89" s="330"/>
      <c r="Y89" s="330"/>
      <c r="Z89" s="330"/>
      <c r="AA89" s="330"/>
      <c r="AB89" s="330"/>
      <c r="AC89" s="330"/>
      <c r="AD89" s="330"/>
      <c r="AE89" s="330"/>
      <c r="AF89" s="330"/>
      <c r="AG89" s="331"/>
      <c r="AH89" s="324"/>
      <c r="AI89" s="329"/>
      <c r="AJ89" s="330"/>
      <c r="AK89" s="330"/>
      <c r="AL89" s="330"/>
      <c r="AM89" s="330"/>
      <c r="AN89" s="330"/>
      <c r="AO89" s="330"/>
      <c r="AP89" s="330"/>
      <c r="AQ89" s="330"/>
      <c r="AR89" s="330"/>
      <c r="AS89" s="330"/>
      <c r="AT89" s="330"/>
      <c r="AU89" s="330"/>
      <c r="AV89" s="330"/>
      <c r="AW89" s="330"/>
      <c r="AX89" s="331"/>
      <c r="AY89" s="324"/>
      <c r="AZ89" s="329"/>
      <c r="BA89" s="330"/>
      <c r="BB89" s="330"/>
      <c r="BC89" s="330"/>
      <c r="BD89" s="330"/>
      <c r="BE89" s="330"/>
      <c r="BF89" s="330"/>
      <c r="BG89" s="330"/>
      <c r="BH89" s="330"/>
      <c r="BI89" s="330"/>
      <c r="BJ89" s="330"/>
      <c r="BK89" s="330"/>
      <c r="BL89" s="330"/>
      <c r="BM89" s="330"/>
      <c r="BN89" s="330"/>
      <c r="BO89" s="331"/>
      <c r="BP89" s="324"/>
      <c r="BQ89" s="329"/>
      <c r="BR89" s="330"/>
      <c r="BS89" s="330"/>
      <c r="BT89" s="330"/>
      <c r="BU89" s="330"/>
      <c r="BV89" s="330"/>
      <c r="BW89" s="330"/>
      <c r="BX89" s="330"/>
      <c r="BY89" s="330"/>
      <c r="BZ89" s="330"/>
      <c r="CA89" s="330"/>
      <c r="CB89" s="330"/>
      <c r="CC89" s="330"/>
      <c r="CD89" s="330"/>
      <c r="CE89" s="330"/>
      <c r="CF89" s="331"/>
      <c r="CG89" s="324"/>
      <c r="CH89" s="329"/>
      <c r="CI89" s="330"/>
      <c r="CJ89" s="330"/>
      <c r="CK89" s="330"/>
      <c r="CL89" s="330"/>
      <c r="CM89" s="330"/>
      <c r="CN89" s="330"/>
      <c r="CO89" s="330"/>
      <c r="CP89" s="330"/>
      <c r="CQ89" s="330"/>
      <c r="CR89" s="330"/>
      <c r="CS89" s="330"/>
      <c r="CT89" s="330"/>
      <c r="CU89" s="330"/>
      <c r="CV89" s="330"/>
      <c r="CW89" s="331"/>
      <c r="CX89" s="324"/>
      <c r="CY89" s="329"/>
      <c r="CZ89" s="330"/>
      <c r="DA89" s="330"/>
      <c r="DB89" s="330"/>
      <c r="DC89" s="330"/>
      <c r="DD89" s="330"/>
      <c r="DE89" s="330"/>
      <c r="DF89" s="330"/>
      <c r="DG89" s="330"/>
      <c r="DH89" s="330"/>
      <c r="DI89" s="330"/>
      <c r="DJ89" s="330"/>
      <c r="DK89" s="330"/>
      <c r="DL89" s="330"/>
      <c r="DM89" s="330"/>
      <c r="DN89" s="331"/>
      <c r="DO89" s="324"/>
      <c r="DP89" s="329"/>
      <c r="DQ89" s="330"/>
      <c r="DR89" s="330"/>
      <c r="DS89" s="330"/>
      <c r="DT89" s="330"/>
      <c r="DU89" s="330"/>
      <c r="DV89" s="330"/>
      <c r="DW89" s="330"/>
      <c r="DX89" s="330"/>
      <c r="DY89" s="330"/>
      <c r="DZ89" s="330"/>
      <c r="EA89" s="330"/>
      <c r="EB89" s="330"/>
      <c r="EC89" s="330"/>
      <c r="ED89" s="330"/>
      <c r="EE89" s="331"/>
      <c r="EF89" s="324"/>
      <c r="EG89" s="329"/>
      <c r="EH89" s="330"/>
      <c r="EI89" s="330"/>
      <c r="EJ89" s="330"/>
      <c r="EK89" s="330"/>
      <c r="EL89" s="330"/>
      <c r="EM89" s="330"/>
      <c r="EN89" s="330"/>
      <c r="EO89" s="330"/>
      <c r="EP89" s="330"/>
      <c r="EQ89" s="330"/>
      <c r="ER89" s="330"/>
      <c r="ES89" s="330"/>
      <c r="ET89" s="330"/>
      <c r="EU89" s="330"/>
      <c r="EV89" s="331"/>
      <c r="EW89" s="324"/>
      <c r="EX89" s="329"/>
      <c r="EY89" s="330"/>
      <c r="EZ89" s="330"/>
      <c r="FA89" s="330"/>
      <c r="FB89" s="330"/>
      <c r="FC89" s="330"/>
      <c r="FD89" s="330"/>
      <c r="FE89" s="330"/>
      <c r="FF89" s="330"/>
      <c r="FG89" s="330"/>
      <c r="FH89" s="330"/>
      <c r="FI89" s="330"/>
      <c r="FJ89" s="330"/>
      <c r="FK89" s="330"/>
      <c r="FL89" s="330"/>
      <c r="FM89" s="331"/>
      <c r="FN89" s="324"/>
      <c r="FO89" s="329"/>
      <c r="FP89" s="330"/>
      <c r="FQ89" s="330"/>
      <c r="FR89" s="330"/>
      <c r="FS89" s="330"/>
      <c r="FT89" s="330"/>
      <c r="FU89" s="330"/>
      <c r="FV89" s="330"/>
      <c r="FW89" s="330"/>
      <c r="FX89" s="330"/>
      <c r="FY89" s="330"/>
      <c r="FZ89" s="330"/>
      <c r="GA89" s="330"/>
      <c r="GB89" s="330"/>
      <c r="GC89" s="330"/>
      <c r="GD89" s="331"/>
      <c r="GE89" s="324"/>
      <c r="GF89" s="329"/>
      <c r="GG89" s="330"/>
      <c r="GH89" s="330"/>
      <c r="GI89" s="330"/>
      <c r="GJ89" s="330"/>
      <c r="GK89" s="330"/>
      <c r="GL89" s="330"/>
      <c r="GM89" s="330"/>
      <c r="GN89" s="330"/>
      <c r="GO89" s="330"/>
      <c r="GP89" s="330"/>
      <c r="GQ89" s="330"/>
      <c r="GR89" s="330"/>
      <c r="GS89" s="330"/>
      <c r="GT89" s="330"/>
      <c r="GU89" s="331"/>
      <c r="GV89" s="324"/>
      <c r="GW89" s="329"/>
      <c r="GX89" s="330"/>
      <c r="GY89" s="330"/>
      <c r="GZ89" s="330"/>
      <c r="HA89" s="330"/>
      <c r="HB89" s="330"/>
      <c r="HC89" s="330"/>
      <c r="HD89" s="330"/>
      <c r="HE89" s="330"/>
      <c r="HF89" s="330"/>
      <c r="HG89" s="330"/>
      <c r="HH89" s="330"/>
      <c r="HI89" s="330"/>
      <c r="HJ89" s="330"/>
      <c r="HK89" s="330"/>
      <c r="HL89" s="331"/>
      <c r="HM89" s="324"/>
      <c r="HN89" s="329"/>
      <c r="HO89" s="330"/>
      <c r="HP89" s="330"/>
      <c r="HQ89" s="330"/>
      <c r="HR89" s="330"/>
      <c r="HS89" s="330"/>
      <c r="HT89" s="330"/>
      <c r="HU89" s="330"/>
      <c r="HV89" s="330"/>
      <c r="HW89" s="330"/>
      <c r="HX89" s="330"/>
      <c r="HY89" s="330"/>
      <c r="HZ89" s="330"/>
      <c r="IA89" s="330"/>
      <c r="IB89" s="330"/>
      <c r="IC89" s="331"/>
      <c r="ID89" s="324"/>
      <c r="IE89" s="329"/>
      <c r="IF89" s="330"/>
      <c r="IG89" s="330"/>
      <c r="IH89" s="330"/>
      <c r="II89" s="330"/>
      <c r="IJ89" s="330"/>
      <c r="IK89" s="330"/>
      <c r="IL89" s="330"/>
      <c r="IM89" s="330"/>
      <c r="IN89" s="330"/>
      <c r="IO89" s="330"/>
      <c r="IP89" s="330"/>
      <c r="IQ89" s="330"/>
      <c r="IR89" s="330"/>
      <c r="IS89" s="330"/>
      <c r="IT89" s="331"/>
      <c r="IU89" s="324"/>
      <c r="IV89" s="329"/>
      <c r="IW89" s="330"/>
      <c r="IX89" s="330"/>
      <c r="IY89" s="330"/>
      <c r="IZ89" s="330"/>
      <c r="JA89" s="330"/>
      <c r="JB89" s="330"/>
      <c r="JC89" s="330"/>
      <c r="JD89" s="330"/>
      <c r="JE89" s="330"/>
      <c r="JF89" s="330"/>
      <c r="JG89" s="330"/>
      <c r="JH89" s="330"/>
      <c r="JI89" s="330"/>
      <c r="JJ89" s="330"/>
      <c r="JK89" s="331"/>
      <c r="JL89" s="324"/>
      <c r="JM89" s="329"/>
      <c r="JN89" s="330"/>
      <c r="JO89" s="330"/>
      <c r="JP89" s="330"/>
      <c r="JQ89" s="330"/>
      <c r="JR89" s="330"/>
      <c r="JS89" s="330"/>
      <c r="JT89" s="330"/>
      <c r="JU89" s="330"/>
      <c r="JV89" s="330"/>
      <c r="JW89" s="330"/>
      <c r="JX89" s="330"/>
      <c r="JY89" s="330"/>
      <c r="JZ89" s="330"/>
      <c r="KA89" s="330"/>
      <c r="KB89" s="331"/>
      <c r="KC89" s="324"/>
      <c r="KD89" s="329"/>
      <c r="KE89" s="330"/>
      <c r="KF89" s="330"/>
      <c r="KG89" s="330"/>
      <c r="KH89" s="330"/>
      <c r="KI89" s="330"/>
      <c r="KJ89" s="330"/>
      <c r="KK89" s="330"/>
      <c r="KL89" s="330"/>
      <c r="KM89" s="330"/>
      <c r="KN89" s="330"/>
      <c r="KO89" s="330"/>
      <c r="KP89" s="330"/>
      <c r="KQ89" s="330"/>
      <c r="KR89" s="330"/>
      <c r="KS89" s="331"/>
      <c r="KT89" s="324"/>
      <c r="KU89" s="329"/>
      <c r="KV89" s="330"/>
      <c r="KW89" s="330"/>
      <c r="KX89" s="330"/>
      <c r="KY89" s="330"/>
      <c r="KZ89" s="330"/>
      <c r="LA89" s="330"/>
      <c r="LB89" s="330"/>
      <c r="LC89" s="330"/>
      <c r="LD89" s="330"/>
      <c r="LE89" s="330"/>
      <c r="LF89" s="330"/>
      <c r="LG89" s="330"/>
      <c r="LH89" s="330"/>
      <c r="LI89" s="330"/>
      <c r="LJ89" s="331"/>
      <c r="LK89" s="324"/>
      <c r="LL89" s="329"/>
      <c r="LM89" s="330"/>
      <c r="LN89" s="330"/>
      <c r="LO89" s="330"/>
      <c r="LP89" s="330"/>
      <c r="LQ89" s="330"/>
      <c r="LR89" s="330"/>
      <c r="LS89" s="330"/>
      <c r="LT89" s="330"/>
      <c r="LU89" s="330"/>
      <c r="LV89" s="330"/>
      <c r="LW89" s="330"/>
      <c r="LX89" s="330"/>
      <c r="LY89" s="330"/>
      <c r="LZ89" s="330"/>
      <c r="MA89" s="331"/>
      <c r="MB89" s="324"/>
      <c r="MC89" s="56"/>
      <c r="MD89" s="56"/>
      <c r="ME89" s="56"/>
      <c r="MF89" s="56"/>
      <c r="MG89" s="228"/>
    </row>
    <row r="90" spans="1:345" customFormat="1" ht="12.75" x14ac:dyDescent="0.2">
      <c r="A90" s="329"/>
      <c r="B90" s="330"/>
      <c r="C90" s="330"/>
      <c r="D90" s="330"/>
      <c r="E90" s="330"/>
      <c r="F90" s="330"/>
      <c r="G90" s="330"/>
      <c r="H90" s="330"/>
      <c r="I90" s="330"/>
      <c r="J90" s="330"/>
      <c r="K90" s="330"/>
      <c r="L90" s="330"/>
      <c r="M90" s="330"/>
      <c r="N90" s="330"/>
      <c r="O90" s="330"/>
      <c r="P90" s="331"/>
      <c r="Q90" s="324"/>
      <c r="R90" s="329"/>
      <c r="S90" s="330"/>
      <c r="T90" s="330"/>
      <c r="U90" s="330"/>
      <c r="V90" s="330"/>
      <c r="W90" s="330"/>
      <c r="X90" s="330"/>
      <c r="Y90" s="330"/>
      <c r="Z90" s="330"/>
      <c r="AA90" s="330"/>
      <c r="AB90" s="330"/>
      <c r="AC90" s="330"/>
      <c r="AD90" s="330"/>
      <c r="AE90" s="330"/>
      <c r="AF90" s="330"/>
      <c r="AG90" s="331"/>
      <c r="AH90" s="324"/>
      <c r="AI90" s="329"/>
      <c r="AJ90" s="330"/>
      <c r="AK90" s="330"/>
      <c r="AL90" s="330"/>
      <c r="AM90" s="330"/>
      <c r="AN90" s="330"/>
      <c r="AO90" s="330"/>
      <c r="AP90" s="330"/>
      <c r="AQ90" s="330"/>
      <c r="AR90" s="330"/>
      <c r="AS90" s="330"/>
      <c r="AT90" s="330"/>
      <c r="AU90" s="330"/>
      <c r="AV90" s="330"/>
      <c r="AW90" s="330"/>
      <c r="AX90" s="331"/>
      <c r="AY90" s="324"/>
      <c r="AZ90" s="329"/>
      <c r="BA90" s="330"/>
      <c r="BB90" s="330"/>
      <c r="BC90" s="330"/>
      <c r="BD90" s="330"/>
      <c r="BE90" s="330"/>
      <c r="BF90" s="330"/>
      <c r="BG90" s="330"/>
      <c r="BH90" s="330"/>
      <c r="BI90" s="330"/>
      <c r="BJ90" s="330"/>
      <c r="BK90" s="330"/>
      <c r="BL90" s="330"/>
      <c r="BM90" s="330"/>
      <c r="BN90" s="330"/>
      <c r="BO90" s="331"/>
      <c r="BP90" s="324"/>
      <c r="BQ90" s="329"/>
      <c r="BR90" s="330"/>
      <c r="BS90" s="330"/>
      <c r="BT90" s="330"/>
      <c r="BU90" s="330"/>
      <c r="BV90" s="330"/>
      <c r="BW90" s="330"/>
      <c r="BX90" s="330"/>
      <c r="BY90" s="330"/>
      <c r="BZ90" s="330"/>
      <c r="CA90" s="330"/>
      <c r="CB90" s="330"/>
      <c r="CC90" s="330"/>
      <c r="CD90" s="330"/>
      <c r="CE90" s="330"/>
      <c r="CF90" s="331"/>
      <c r="CG90" s="324"/>
      <c r="CH90" s="329"/>
      <c r="CI90" s="330"/>
      <c r="CJ90" s="330"/>
      <c r="CK90" s="330"/>
      <c r="CL90" s="330"/>
      <c r="CM90" s="330"/>
      <c r="CN90" s="330"/>
      <c r="CO90" s="330"/>
      <c r="CP90" s="330"/>
      <c r="CQ90" s="330"/>
      <c r="CR90" s="330"/>
      <c r="CS90" s="330"/>
      <c r="CT90" s="330"/>
      <c r="CU90" s="330"/>
      <c r="CV90" s="330"/>
      <c r="CW90" s="331"/>
      <c r="CX90" s="324"/>
      <c r="CY90" s="329"/>
      <c r="CZ90" s="330"/>
      <c r="DA90" s="330"/>
      <c r="DB90" s="330"/>
      <c r="DC90" s="330"/>
      <c r="DD90" s="330"/>
      <c r="DE90" s="330"/>
      <c r="DF90" s="330"/>
      <c r="DG90" s="330"/>
      <c r="DH90" s="330"/>
      <c r="DI90" s="330"/>
      <c r="DJ90" s="330"/>
      <c r="DK90" s="330"/>
      <c r="DL90" s="330"/>
      <c r="DM90" s="330"/>
      <c r="DN90" s="331"/>
      <c r="DO90" s="324"/>
      <c r="DP90" s="329"/>
      <c r="DQ90" s="330"/>
      <c r="DR90" s="330"/>
      <c r="DS90" s="330"/>
      <c r="DT90" s="330"/>
      <c r="DU90" s="330"/>
      <c r="DV90" s="330"/>
      <c r="DW90" s="330"/>
      <c r="DX90" s="330"/>
      <c r="DY90" s="330"/>
      <c r="DZ90" s="330"/>
      <c r="EA90" s="330"/>
      <c r="EB90" s="330"/>
      <c r="EC90" s="330"/>
      <c r="ED90" s="330"/>
      <c r="EE90" s="331"/>
      <c r="EF90" s="324"/>
      <c r="EG90" s="329"/>
      <c r="EH90" s="330"/>
      <c r="EI90" s="330"/>
      <c r="EJ90" s="330"/>
      <c r="EK90" s="330"/>
      <c r="EL90" s="330"/>
      <c r="EM90" s="330"/>
      <c r="EN90" s="330"/>
      <c r="EO90" s="330"/>
      <c r="EP90" s="330"/>
      <c r="EQ90" s="330"/>
      <c r="ER90" s="330"/>
      <c r="ES90" s="330"/>
      <c r="ET90" s="330"/>
      <c r="EU90" s="330"/>
      <c r="EV90" s="331"/>
      <c r="EW90" s="324"/>
      <c r="EX90" s="329"/>
      <c r="EY90" s="330"/>
      <c r="EZ90" s="330"/>
      <c r="FA90" s="330"/>
      <c r="FB90" s="330"/>
      <c r="FC90" s="330"/>
      <c r="FD90" s="330"/>
      <c r="FE90" s="330"/>
      <c r="FF90" s="330"/>
      <c r="FG90" s="330"/>
      <c r="FH90" s="330"/>
      <c r="FI90" s="330"/>
      <c r="FJ90" s="330"/>
      <c r="FK90" s="330"/>
      <c r="FL90" s="330"/>
      <c r="FM90" s="331"/>
      <c r="FN90" s="324"/>
      <c r="FO90" s="329"/>
      <c r="FP90" s="330"/>
      <c r="FQ90" s="330"/>
      <c r="FR90" s="330"/>
      <c r="FS90" s="330"/>
      <c r="FT90" s="330"/>
      <c r="FU90" s="330"/>
      <c r="FV90" s="330"/>
      <c r="FW90" s="330"/>
      <c r="FX90" s="330"/>
      <c r="FY90" s="330"/>
      <c r="FZ90" s="330"/>
      <c r="GA90" s="330"/>
      <c r="GB90" s="330"/>
      <c r="GC90" s="330"/>
      <c r="GD90" s="331"/>
      <c r="GE90" s="324"/>
      <c r="GF90" s="329"/>
      <c r="GG90" s="330"/>
      <c r="GH90" s="330"/>
      <c r="GI90" s="330"/>
      <c r="GJ90" s="330"/>
      <c r="GK90" s="330"/>
      <c r="GL90" s="330"/>
      <c r="GM90" s="330"/>
      <c r="GN90" s="330"/>
      <c r="GO90" s="330"/>
      <c r="GP90" s="330"/>
      <c r="GQ90" s="330"/>
      <c r="GR90" s="330"/>
      <c r="GS90" s="330"/>
      <c r="GT90" s="330"/>
      <c r="GU90" s="331"/>
      <c r="GV90" s="324"/>
      <c r="GW90" s="329"/>
      <c r="GX90" s="330"/>
      <c r="GY90" s="330"/>
      <c r="GZ90" s="330"/>
      <c r="HA90" s="330"/>
      <c r="HB90" s="330"/>
      <c r="HC90" s="330"/>
      <c r="HD90" s="330"/>
      <c r="HE90" s="330"/>
      <c r="HF90" s="330"/>
      <c r="HG90" s="330"/>
      <c r="HH90" s="330"/>
      <c r="HI90" s="330"/>
      <c r="HJ90" s="330"/>
      <c r="HK90" s="330"/>
      <c r="HL90" s="331"/>
      <c r="HM90" s="324"/>
      <c r="HN90" s="329"/>
      <c r="HO90" s="330"/>
      <c r="HP90" s="330"/>
      <c r="HQ90" s="330"/>
      <c r="HR90" s="330"/>
      <c r="HS90" s="330"/>
      <c r="HT90" s="330"/>
      <c r="HU90" s="330"/>
      <c r="HV90" s="330"/>
      <c r="HW90" s="330"/>
      <c r="HX90" s="330"/>
      <c r="HY90" s="330"/>
      <c r="HZ90" s="330"/>
      <c r="IA90" s="330"/>
      <c r="IB90" s="330"/>
      <c r="IC90" s="331"/>
      <c r="ID90" s="324"/>
      <c r="IE90" s="329"/>
      <c r="IF90" s="330"/>
      <c r="IG90" s="330"/>
      <c r="IH90" s="330"/>
      <c r="II90" s="330"/>
      <c r="IJ90" s="330"/>
      <c r="IK90" s="330"/>
      <c r="IL90" s="330"/>
      <c r="IM90" s="330"/>
      <c r="IN90" s="330"/>
      <c r="IO90" s="330"/>
      <c r="IP90" s="330"/>
      <c r="IQ90" s="330"/>
      <c r="IR90" s="330"/>
      <c r="IS90" s="330"/>
      <c r="IT90" s="331"/>
      <c r="IU90" s="324"/>
      <c r="IV90" s="329"/>
      <c r="IW90" s="330"/>
      <c r="IX90" s="330"/>
      <c r="IY90" s="330"/>
      <c r="IZ90" s="330"/>
      <c r="JA90" s="330"/>
      <c r="JB90" s="330"/>
      <c r="JC90" s="330"/>
      <c r="JD90" s="330"/>
      <c r="JE90" s="330"/>
      <c r="JF90" s="330"/>
      <c r="JG90" s="330"/>
      <c r="JH90" s="330"/>
      <c r="JI90" s="330"/>
      <c r="JJ90" s="330"/>
      <c r="JK90" s="331"/>
      <c r="JL90" s="324"/>
      <c r="JM90" s="329"/>
      <c r="JN90" s="330"/>
      <c r="JO90" s="330"/>
      <c r="JP90" s="330"/>
      <c r="JQ90" s="330"/>
      <c r="JR90" s="330"/>
      <c r="JS90" s="330"/>
      <c r="JT90" s="330"/>
      <c r="JU90" s="330"/>
      <c r="JV90" s="330"/>
      <c r="JW90" s="330"/>
      <c r="JX90" s="330"/>
      <c r="JY90" s="330"/>
      <c r="JZ90" s="330"/>
      <c r="KA90" s="330"/>
      <c r="KB90" s="331"/>
      <c r="KC90" s="324"/>
      <c r="KD90" s="329"/>
      <c r="KE90" s="330"/>
      <c r="KF90" s="330"/>
      <c r="KG90" s="330"/>
      <c r="KH90" s="330"/>
      <c r="KI90" s="330"/>
      <c r="KJ90" s="330"/>
      <c r="KK90" s="330"/>
      <c r="KL90" s="330"/>
      <c r="KM90" s="330"/>
      <c r="KN90" s="330"/>
      <c r="KO90" s="330"/>
      <c r="KP90" s="330"/>
      <c r="KQ90" s="330"/>
      <c r="KR90" s="330"/>
      <c r="KS90" s="331"/>
      <c r="KT90" s="324"/>
      <c r="KU90" s="329"/>
      <c r="KV90" s="330"/>
      <c r="KW90" s="330"/>
      <c r="KX90" s="330"/>
      <c r="KY90" s="330"/>
      <c r="KZ90" s="330"/>
      <c r="LA90" s="330"/>
      <c r="LB90" s="330"/>
      <c r="LC90" s="330"/>
      <c r="LD90" s="330"/>
      <c r="LE90" s="330"/>
      <c r="LF90" s="330"/>
      <c r="LG90" s="330"/>
      <c r="LH90" s="330"/>
      <c r="LI90" s="330"/>
      <c r="LJ90" s="331"/>
      <c r="LK90" s="324"/>
      <c r="LL90" s="329"/>
      <c r="LM90" s="330"/>
      <c r="LN90" s="330"/>
      <c r="LO90" s="330"/>
      <c r="LP90" s="330"/>
      <c r="LQ90" s="330"/>
      <c r="LR90" s="330"/>
      <c r="LS90" s="330"/>
      <c r="LT90" s="330"/>
      <c r="LU90" s="330"/>
      <c r="LV90" s="330"/>
      <c r="LW90" s="330"/>
      <c r="LX90" s="330"/>
      <c r="LY90" s="330"/>
      <c r="LZ90" s="330"/>
      <c r="MA90" s="331"/>
      <c r="MB90" s="324"/>
      <c r="MC90" s="56"/>
      <c r="MD90" s="56"/>
      <c r="ME90" s="56"/>
      <c r="MF90" s="56"/>
      <c r="MG90" s="228"/>
    </row>
    <row r="91" spans="1:345" customFormat="1" ht="12.75" x14ac:dyDescent="0.2">
      <c r="A91" s="329"/>
      <c r="B91" s="330"/>
      <c r="C91" s="330"/>
      <c r="D91" s="330"/>
      <c r="E91" s="330"/>
      <c r="F91" s="330"/>
      <c r="G91" s="330"/>
      <c r="H91" s="330"/>
      <c r="I91" s="330"/>
      <c r="J91" s="330"/>
      <c r="K91" s="330"/>
      <c r="L91" s="330"/>
      <c r="M91" s="330"/>
      <c r="N91" s="330"/>
      <c r="O91" s="330"/>
      <c r="P91" s="331"/>
      <c r="Q91" s="324"/>
      <c r="R91" s="329"/>
      <c r="S91" s="330"/>
      <c r="T91" s="330"/>
      <c r="U91" s="330"/>
      <c r="V91" s="330"/>
      <c r="W91" s="330"/>
      <c r="X91" s="330"/>
      <c r="Y91" s="330"/>
      <c r="Z91" s="330"/>
      <c r="AA91" s="330"/>
      <c r="AB91" s="330"/>
      <c r="AC91" s="330"/>
      <c r="AD91" s="330"/>
      <c r="AE91" s="330"/>
      <c r="AF91" s="330"/>
      <c r="AG91" s="331"/>
      <c r="AH91" s="324"/>
      <c r="AI91" s="329"/>
      <c r="AJ91" s="330"/>
      <c r="AK91" s="330"/>
      <c r="AL91" s="330"/>
      <c r="AM91" s="330"/>
      <c r="AN91" s="330"/>
      <c r="AO91" s="330"/>
      <c r="AP91" s="330"/>
      <c r="AQ91" s="330"/>
      <c r="AR91" s="330"/>
      <c r="AS91" s="330"/>
      <c r="AT91" s="330"/>
      <c r="AU91" s="330"/>
      <c r="AV91" s="330"/>
      <c r="AW91" s="330"/>
      <c r="AX91" s="331"/>
      <c r="AY91" s="324"/>
      <c r="AZ91" s="329"/>
      <c r="BA91" s="330"/>
      <c r="BB91" s="330"/>
      <c r="BC91" s="330"/>
      <c r="BD91" s="330"/>
      <c r="BE91" s="330"/>
      <c r="BF91" s="330"/>
      <c r="BG91" s="330"/>
      <c r="BH91" s="330"/>
      <c r="BI91" s="330"/>
      <c r="BJ91" s="330"/>
      <c r="BK91" s="330"/>
      <c r="BL91" s="330"/>
      <c r="BM91" s="330"/>
      <c r="BN91" s="330"/>
      <c r="BO91" s="331"/>
      <c r="BP91" s="324"/>
      <c r="BQ91" s="329"/>
      <c r="BR91" s="330"/>
      <c r="BS91" s="330"/>
      <c r="BT91" s="330"/>
      <c r="BU91" s="330"/>
      <c r="BV91" s="330"/>
      <c r="BW91" s="330"/>
      <c r="BX91" s="330"/>
      <c r="BY91" s="330"/>
      <c r="BZ91" s="330"/>
      <c r="CA91" s="330"/>
      <c r="CB91" s="330"/>
      <c r="CC91" s="330"/>
      <c r="CD91" s="330"/>
      <c r="CE91" s="330"/>
      <c r="CF91" s="331"/>
      <c r="CG91" s="324"/>
      <c r="CH91" s="329"/>
      <c r="CI91" s="330"/>
      <c r="CJ91" s="330"/>
      <c r="CK91" s="330"/>
      <c r="CL91" s="330"/>
      <c r="CM91" s="330"/>
      <c r="CN91" s="330"/>
      <c r="CO91" s="330"/>
      <c r="CP91" s="330"/>
      <c r="CQ91" s="330"/>
      <c r="CR91" s="330"/>
      <c r="CS91" s="330"/>
      <c r="CT91" s="330"/>
      <c r="CU91" s="330"/>
      <c r="CV91" s="330"/>
      <c r="CW91" s="331"/>
      <c r="CX91" s="324"/>
      <c r="CY91" s="329"/>
      <c r="CZ91" s="330"/>
      <c r="DA91" s="330"/>
      <c r="DB91" s="330"/>
      <c r="DC91" s="330"/>
      <c r="DD91" s="330"/>
      <c r="DE91" s="330"/>
      <c r="DF91" s="330"/>
      <c r="DG91" s="330"/>
      <c r="DH91" s="330"/>
      <c r="DI91" s="330"/>
      <c r="DJ91" s="330"/>
      <c r="DK91" s="330"/>
      <c r="DL91" s="330"/>
      <c r="DM91" s="330"/>
      <c r="DN91" s="331"/>
      <c r="DO91" s="324"/>
      <c r="DP91" s="329"/>
      <c r="DQ91" s="330"/>
      <c r="DR91" s="330"/>
      <c r="DS91" s="330"/>
      <c r="DT91" s="330"/>
      <c r="DU91" s="330"/>
      <c r="DV91" s="330"/>
      <c r="DW91" s="330"/>
      <c r="DX91" s="330"/>
      <c r="DY91" s="330"/>
      <c r="DZ91" s="330"/>
      <c r="EA91" s="330"/>
      <c r="EB91" s="330"/>
      <c r="EC91" s="330"/>
      <c r="ED91" s="330"/>
      <c r="EE91" s="331"/>
      <c r="EF91" s="324"/>
      <c r="EG91" s="329"/>
      <c r="EH91" s="330"/>
      <c r="EI91" s="330"/>
      <c r="EJ91" s="330"/>
      <c r="EK91" s="330"/>
      <c r="EL91" s="330"/>
      <c r="EM91" s="330"/>
      <c r="EN91" s="330"/>
      <c r="EO91" s="330"/>
      <c r="EP91" s="330"/>
      <c r="EQ91" s="330"/>
      <c r="ER91" s="330"/>
      <c r="ES91" s="330"/>
      <c r="ET91" s="330"/>
      <c r="EU91" s="330"/>
      <c r="EV91" s="331"/>
      <c r="EW91" s="324"/>
      <c r="EX91" s="329"/>
      <c r="EY91" s="330"/>
      <c r="EZ91" s="330"/>
      <c r="FA91" s="330"/>
      <c r="FB91" s="330"/>
      <c r="FC91" s="330"/>
      <c r="FD91" s="330"/>
      <c r="FE91" s="330"/>
      <c r="FF91" s="330"/>
      <c r="FG91" s="330"/>
      <c r="FH91" s="330"/>
      <c r="FI91" s="330"/>
      <c r="FJ91" s="330"/>
      <c r="FK91" s="330"/>
      <c r="FL91" s="330"/>
      <c r="FM91" s="331"/>
      <c r="FN91" s="324"/>
      <c r="FO91" s="329"/>
      <c r="FP91" s="330"/>
      <c r="FQ91" s="330"/>
      <c r="FR91" s="330"/>
      <c r="FS91" s="330"/>
      <c r="FT91" s="330"/>
      <c r="FU91" s="330"/>
      <c r="FV91" s="330"/>
      <c r="FW91" s="330"/>
      <c r="FX91" s="330"/>
      <c r="FY91" s="330"/>
      <c r="FZ91" s="330"/>
      <c r="GA91" s="330"/>
      <c r="GB91" s="330"/>
      <c r="GC91" s="330"/>
      <c r="GD91" s="331"/>
      <c r="GE91" s="324"/>
      <c r="GF91" s="329"/>
      <c r="GG91" s="330"/>
      <c r="GH91" s="330"/>
      <c r="GI91" s="330"/>
      <c r="GJ91" s="330"/>
      <c r="GK91" s="330"/>
      <c r="GL91" s="330"/>
      <c r="GM91" s="330"/>
      <c r="GN91" s="330"/>
      <c r="GO91" s="330"/>
      <c r="GP91" s="330"/>
      <c r="GQ91" s="330"/>
      <c r="GR91" s="330"/>
      <c r="GS91" s="330"/>
      <c r="GT91" s="330"/>
      <c r="GU91" s="331"/>
      <c r="GV91" s="324"/>
      <c r="GW91" s="329"/>
      <c r="GX91" s="330"/>
      <c r="GY91" s="330"/>
      <c r="GZ91" s="330"/>
      <c r="HA91" s="330"/>
      <c r="HB91" s="330"/>
      <c r="HC91" s="330"/>
      <c r="HD91" s="330"/>
      <c r="HE91" s="330"/>
      <c r="HF91" s="330"/>
      <c r="HG91" s="330"/>
      <c r="HH91" s="330"/>
      <c r="HI91" s="330"/>
      <c r="HJ91" s="330"/>
      <c r="HK91" s="330"/>
      <c r="HL91" s="331"/>
      <c r="HM91" s="324"/>
      <c r="HN91" s="329"/>
      <c r="HO91" s="330"/>
      <c r="HP91" s="330"/>
      <c r="HQ91" s="330"/>
      <c r="HR91" s="330"/>
      <c r="HS91" s="330"/>
      <c r="HT91" s="330"/>
      <c r="HU91" s="330"/>
      <c r="HV91" s="330"/>
      <c r="HW91" s="330"/>
      <c r="HX91" s="330"/>
      <c r="HY91" s="330"/>
      <c r="HZ91" s="330"/>
      <c r="IA91" s="330"/>
      <c r="IB91" s="330"/>
      <c r="IC91" s="331"/>
      <c r="ID91" s="324"/>
      <c r="IE91" s="329"/>
      <c r="IF91" s="330"/>
      <c r="IG91" s="330"/>
      <c r="IH91" s="330"/>
      <c r="II91" s="330"/>
      <c r="IJ91" s="330"/>
      <c r="IK91" s="330"/>
      <c r="IL91" s="330"/>
      <c r="IM91" s="330"/>
      <c r="IN91" s="330"/>
      <c r="IO91" s="330"/>
      <c r="IP91" s="330"/>
      <c r="IQ91" s="330"/>
      <c r="IR91" s="330"/>
      <c r="IS91" s="330"/>
      <c r="IT91" s="331"/>
      <c r="IU91" s="324"/>
      <c r="IV91" s="329"/>
      <c r="IW91" s="330"/>
      <c r="IX91" s="330"/>
      <c r="IY91" s="330"/>
      <c r="IZ91" s="330"/>
      <c r="JA91" s="330"/>
      <c r="JB91" s="330"/>
      <c r="JC91" s="330"/>
      <c r="JD91" s="330"/>
      <c r="JE91" s="330"/>
      <c r="JF91" s="330"/>
      <c r="JG91" s="330"/>
      <c r="JH91" s="330"/>
      <c r="JI91" s="330"/>
      <c r="JJ91" s="330"/>
      <c r="JK91" s="331"/>
      <c r="JL91" s="324"/>
      <c r="JM91" s="329"/>
      <c r="JN91" s="330"/>
      <c r="JO91" s="330"/>
      <c r="JP91" s="330"/>
      <c r="JQ91" s="330"/>
      <c r="JR91" s="330"/>
      <c r="JS91" s="330"/>
      <c r="JT91" s="330"/>
      <c r="JU91" s="330"/>
      <c r="JV91" s="330"/>
      <c r="JW91" s="330"/>
      <c r="JX91" s="330"/>
      <c r="JY91" s="330"/>
      <c r="JZ91" s="330"/>
      <c r="KA91" s="330"/>
      <c r="KB91" s="331"/>
      <c r="KC91" s="324"/>
      <c r="KD91" s="329"/>
      <c r="KE91" s="330"/>
      <c r="KF91" s="330"/>
      <c r="KG91" s="330"/>
      <c r="KH91" s="330"/>
      <c r="KI91" s="330"/>
      <c r="KJ91" s="330"/>
      <c r="KK91" s="330"/>
      <c r="KL91" s="330"/>
      <c r="KM91" s="330"/>
      <c r="KN91" s="330"/>
      <c r="KO91" s="330"/>
      <c r="KP91" s="330"/>
      <c r="KQ91" s="330"/>
      <c r="KR91" s="330"/>
      <c r="KS91" s="331"/>
      <c r="KT91" s="324"/>
      <c r="KU91" s="329"/>
      <c r="KV91" s="330"/>
      <c r="KW91" s="330"/>
      <c r="KX91" s="330"/>
      <c r="KY91" s="330"/>
      <c r="KZ91" s="330"/>
      <c r="LA91" s="330"/>
      <c r="LB91" s="330"/>
      <c r="LC91" s="330"/>
      <c r="LD91" s="330"/>
      <c r="LE91" s="330"/>
      <c r="LF91" s="330"/>
      <c r="LG91" s="330"/>
      <c r="LH91" s="330"/>
      <c r="LI91" s="330"/>
      <c r="LJ91" s="331"/>
      <c r="LK91" s="324"/>
      <c r="LL91" s="329"/>
      <c r="LM91" s="330"/>
      <c r="LN91" s="330"/>
      <c r="LO91" s="330"/>
      <c r="LP91" s="330"/>
      <c r="LQ91" s="330"/>
      <c r="LR91" s="330"/>
      <c r="LS91" s="330"/>
      <c r="LT91" s="330"/>
      <c r="LU91" s="330"/>
      <c r="LV91" s="330"/>
      <c r="LW91" s="330"/>
      <c r="LX91" s="330"/>
      <c r="LY91" s="330"/>
      <c r="LZ91" s="330"/>
      <c r="MA91" s="331"/>
      <c r="MB91" s="324"/>
      <c r="MC91" s="56"/>
      <c r="MD91" s="56"/>
      <c r="ME91" s="56"/>
      <c r="MF91" s="56"/>
      <c r="MG91" s="228"/>
    </row>
    <row r="92" spans="1:345" customFormat="1" ht="12.75" x14ac:dyDescent="0.2">
      <c r="A92" s="329"/>
      <c r="B92" s="330"/>
      <c r="C92" s="330"/>
      <c r="D92" s="330"/>
      <c r="E92" s="330"/>
      <c r="F92" s="330"/>
      <c r="G92" s="330"/>
      <c r="H92" s="330"/>
      <c r="I92" s="330"/>
      <c r="J92" s="330"/>
      <c r="K92" s="330"/>
      <c r="L92" s="330"/>
      <c r="M92" s="330"/>
      <c r="N92" s="330"/>
      <c r="O92" s="330"/>
      <c r="P92" s="331"/>
      <c r="Q92" s="324"/>
      <c r="R92" s="329"/>
      <c r="S92" s="330"/>
      <c r="T92" s="330"/>
      <c r="U92" s="330"/>
      <c r="V92" s="330"/>
      <c r="W92" s="330"/>
      <c r="X92" s="330"/>
      <c r="Y92" s="330"/>
      <c r="Z92" s="330"/>
      <c r="AA92" s="330"/>
      <c r="AB92" s="330"/>
      <c r="AC92" s="330"/>
      <c r="AD92" s="330"/>
      <c r="AE92" s="330"/>
      <c r="AF92" s="330"/>
      <c r="AG92" s="331"/>
      <c r="AH92" s="324"/>
      <c r="AI92" s="329"/>
      <c r="AJ92" s="330"/>
      <c r="AK92" s="330"/>
      <c r="AL92" s="330"/>
      <c r="AM92" s="330"/>
      <c r="AN92" s="330"/>
      <c r="AO92" s="330"/>
      <c r="AP92" s="330"/>
      <c r="AQ92" s="330"/>
      <c r="AR92" s="330"/>
      <c r="AS92" s="330"/>
      <c r="AT92" s="330"/>
      <c r="AU92" s="330"/>
      <c r="AV92" s="330"/>
      <c r="AW92" s="330"/>
      <c r="AX92" s="331"/>
      <c r="AY92" s="324"/>
      <c r="AZ92" s="329"/>
      <c r="BA92" s="330"/>
      <c r="BB92" s="330"/>
      <c r="BC92" s="330"/>
      <c r="BD92" s="330"/>
      <c r="BE92" s="330"/>
      <c r="BF92" s="330"/>
      <c r="BG92" s="330"/>
      <c r="BH92" s="330"/>
      <c r="BI92" s="330"/>
      <c r="BJ92" s="330"/>
      <c r="BK92" s="330"/>
      <c r="BL92" s="330"/>
      <c r="BM92" s="330"/>
      <c r="BN92" s="330"/>
      <c r="BO92" s="331"/>
      <c r="BP92" s="324"/>
      <c r="BQ92" s="329"/>
      <c r="BR92" s="330"/>
      <c r="BS92" s="330"/>
      <c r="BT92" s="330"/>
      <c r="BU92" s="330"/>
      <c r="BV92" s="330"/>
      <c r="BW92" s="330"/>
      <c r="BX92" s="330"/>
      <c r="BY92" s="330"/>
      <c r="BZ92" s="330"/>
      <c r="CA92" s="330"/>
      <c r="CB92" s="330"/>
      <c r="CC92" s="330"/>
      <c r="CD92" s="330"/>
      <c r="CE92" s="330"/>
      <c r="CF92" s="331"/>
      <c r="CG92" s="324"/>
      <c r="CH92" s="329"/>
      <c r="CI92" s="330"/>
      <c r="CJ92" s="330"/>
      <c r="CK92" s="330"/>
      <c r="CL92" s="330"/>
      <c r="CM92" s="330"/>
      <c r="CN92" s="330"/>
      <c r="CO92" s="330"/>
      <c r="CP92" s="330"/>
      <c r="CQ92" s="330"/>
      <c r="CR92" s="330"/>
      <c r="CS92" s="330"/>
      <c r="CT92" s="330"/>
      <c r="CU92" s="330"/>
      <c r="CV92" s="330"/>
      <c r="CW92" s="331"/>
      <c r="CX92" s="324"/>
      <c r="CY92" s="329"/>
      <c r="CZ92" s="330"/>
      <c r="DA92" s="330"/>
      <c r="DB92" s="330"/>
      <c r="DC92" s="330"/>
      <c r="DD92" s="330"/>
      <c r="DE92" s="330"/>
      <c r="DF92" s="330"/>
      <c r="DG92" s="330"/>
      <c r="DH92" s="330"/>
      <c r="DI92" s="330"/>
      <c r="DJ92" s="330"/>
      <c r="DK92" s="330"/>
      <c r="DL92" s="330"/>
      <c r="DM92" s="330"/>
      <c r="DN92" s="331"/>
      <c r="DO92" s="324"/>
      <c r="DP92" s="329"/>
      <c r="DQ92" s="330"/>
      <c r="DR92" s="330"/>
      <c r="DS92" s="330"/>
      <c r="DT92" s="330"/>
      <c r="DU92" s="330"/>
      <c r="DV92" s="330"/>
      <c r="DW92" s="330"/>
      <c r="DX92" s="330"/>
      <c r="DY92" s="330"/>
      <c r="DZ92" s="330"/>
      <c r="EA92" s="330"/>
      <c r="EB92" s="330"/>
      <c r="EC92" s="330"/>
      <c r="ED92" s="330"/>
      <c r="EE92" s="331"/>
      <c r="EF92" s="324"/>
      <c r="EG92" s="329"/>
      <c r="EH92" s="330"/>
      <c r="EI92" s="330"/>
      <c r="EJ92" s="330"/>
      <c r="EK92" s="330"/>
      <c r="EL92" s="330"/>
      <c r="EM92" s="330"/>
      <c r="EN92" s="330"/>
      <c r="EO92" s="330"/>
      <c r="EP92" s="330"/>
      <c r="EQ92" s="330"/>
      <c r="ER92" s="330"/>
      <c r="ES92" s="330"/>
      <c r="ET92" s="330"/>
      <c r="EU92" s="330"/>
      <c r="EV92" s="331"/>
      <c r="EW92" s="324"/>
      <c r="EX92" s="329"/>
      <c r="EY92" s="330"/>
      <c r="EZ92" s="330"/>
      <c r="FA92" s="330"/>
      <c r="FB92" s="330"/>
      <c r="FC92" s="330"/>
      <c r="FD92" s="330"/>
      <c r="FE92" s="330"/>
      <c r="FF92" s="330"/>
      <c r="FG92" s="330"/>
      <c r="FH92" s="330"/>
      <c r="FI92" s="330"/>
      <c r="FJ92" s="330"/>
      <c r="FK92" s="330"/>
      <c r="FL92" s="330"/>
      <c r="FM92" s="331"/>
      <c r="FN92" s="324"/>
      <c r="FO92" s="329"/>
      <c r="FP92" s="330"/>
      <c r="FQ92" s="330"/>
      <c r="FR92" s="330"/>
      <c r="FS92" s="330"/>
      <c r="FT92" s="330"/>
      <c r="FU92" s="330"/>
      <c r="FV92" s="330"/>
      <c r="FW92" s="330"/>
      <c r="FX92" s="330"/>
      <c r="FY92" s="330"/>
      <c r="FZ92" s="330"/>
      <c r="GA92" s="330"/>
      <c r="GB92" s="330"/>
      <c r="GC92" s="330"/>
      <c r="GD92" s="331"/>
      <c r="GE92" s="324"/>
      <c r="GF92" s="329"/>
      <c r="GG92" s="330"/>
      <c r="GH92" s="330"/>
      <c r="GI92" s="330"/>
      <c r="GJ92" s="330"/>
      <c r="GK92" s="330"/>
      <c r="GL92" s="330"/>
      <c r="GM92" s="330"/>
      <c r="GN92" s="330"/>
      <c r="GO92" s="330"/>
      <c r="GP92" s="330"/>
      <c r="GQ92" s="330"/>
      <c r="GR92" s="330"/>
      <c r="GS92" s="330"/>
      <c r="GT92" s="330"/>
      <c r="GU92" s="331"/>
      <c r="GV92" s="324"/>
      <c r="GW92" s="329"/>
      <c r="GX92" s="330"/>
      <c r="GY92" s="330"/>
      <c r="GZ92" s="330"/>
      <c r="HA92" s="330"/>
      <c r="HB92" s="330"/>
      <c r="HC92" s="330"/>
      <c r="HD92" s="330"/>
      <c r="HE92" s="330"/>
      <c r="HF92" s="330"/>
      <c r="HG92" s="330"/>
      <c r="HH92" s="330"/>
      <c r="HI92" s="330"/>
      <c r="HJ92" s="330"/>
      <c r="HK92" s="330"/>
      <c r="HL92" s="331"/>
      <c r="HM92" s="324"/>
      <c r="HN92" s="329"/>
      <c r="HO92" s="330"/>
      <c r="HP92" s="330"/>
      <c r="HQ92" s="330"/>
      <c r="HR92" s="330"/>
      <c r="HS92" s="330"/>
      <c r="HT92" s="330"/>
      <c r="HU92" s="330"/>
      <c r="HV92" s="330"/>
      <c r="HW92" s="330"/>
      <c r="HX92" s="330"/>
      <c r="HY92" s="330"/>
      <c r="HZ92" s="330"/>
      <c r="IA92" s="330"/>
      <c r="IB92" s="330"/>
      <c r="IC92" s="331"/>
      <c r="ID92" s="324"/>
      <c r="IE92" s="329"/>
      <c r="IF92" s="330"/>
      <c r="IG92" s="330"/>
      <c r="IH92" s="330"/>
      <c r="II92" s="330"/>
      <c r="IJ92" s="330"/>
      <c r="IK92" s="330"/>
      <c r="IL92" s="330"/>
      <c r="IM92" s="330"/>
      <c r="IN92" s="330"/>
      <c r="IO92" s="330"/>
      <c r="IP92" s="330"/>
      <c r="IQ92" s="330"/>
      <c r="IR92" s="330"/>
      <c r="IS92" s="330"/>
      <c r="IT92" s="331"/>
      <c r="IU92" s="324"/>
      <c r="IV92" s="329"/>
      <c r="IW92" s="330"/>
      <c r="IX92" s="330"/>
      <c r="IY92" s="330"/>
      <c r="IZ92" s="330"/>
      <c r="JA92" s="330"/>
      <c r="JB92" s="330"/>
      <c r="JC92" s="330"/>
      <c r="JD92" s="330"/>
      <c r="JE92" s="330"/>
      <c r="JF92" s="330"/>
      <c r="JG92" s="330"/>
      <c r="JH92" s="330"/>
      <c r="JI92" s="330"/>
      <c r="JJ92" s="330"/>
      <c r="JK92" s="331"/>
      <c r="JL92" s="324"/>
      <c r="JM92" s="329"/>
      <c r="JN92" s="330"/>
      <c r="JO92" s="330"/>
      <c r="JP92" s="330"/>
      <c r="JQ92" s="330"/>
      <c r="JR92" s="330"/>
      <c r="JS92" s="330"/>
      <c r="JT92" s="330"/>
      <c r="JU92" s="330"/>
      <c r="JV92" s="330"/>
      <c r="JW92" s="330"/>
      <c r="JX92" s="330"/>
      <c r="JY92" s="330"/>
      <c r="JZ92" s="330"/>
      <c r="KA92" s="330"/>
      <c r="KB92" s="331"/>
      <c r="KC92" s="324"/>
      <c r="KD92" s="329"/>
      <c r="KE92" s="330"/>
      <c r="KF92" s="330"/>
      <c r="KG92" s="330"/>
      <c r="KH92" s="330"/>
      <c r="KI92" s="330"/>
      <c r="KJ92" s="330"/>
      <c r="KK92" s="330"/>
      <c r="KL92" s="330"/>
      <c r="KM92" s="330"/>
      <c r="KN92" s="330"/>
      <c r="KO92" s="330"/>
      <c r="KP92" s="330"/>
      <c r="KQ92" s="330"/>
      <c r="KR92" s="330"/>
      <c r="KS92" s="331"/>
      <c r="KT92" s="324"/>
      <c r="KU92" s="329"/>
      <c r="KV92" s="330"/>
      <c r="KW92" s="330"/>
      <c r="KX92" s="330"/>
      <c r="KY92" s="330"/>
      <c r="KZ92" s="330"/>
      <c r="LA92" s="330"/>
      <c r="LB92" s="330"/>
      <c r="LC92" s="330"/>
      <c r="LD92" s="330"/>
      <c r="LE92" s="330"/>
      <c r="LF92" s="330"/>
      <c r="LG92" s="330"/>
      <c r="LH92" s="330"/>
      <c r="LI92" s="330"/>
      <c r="LJ92" s="331"/>
      <c r="LK92" s="324"/>
      <c r="LL92" s="329"/>
      <c r="LM92" s="330"/>
      <c r="LN92" s="330"/>
      <c r="LO92" s="330"/>
      <c r="LP92" s="330"/>
      <c r="LQ92" s="330"/>
      <c r="LR92" s="330"/>
      <c r="LS92" s="330"/>
      <c r="LT92" s="330"/>
      <c r="LU92" s="330"/>
      <c r="LV92" s="330"/>
      <c r="LW92" s="330"/>
      <c r="LX92" s="330"/>
      <c r="LY92" s="330"/>
      <c r="LZ92" s="330"/>
      <c r="MA92" s="331"/>
      <c r="MB92" s="324"/>
      <c r="MC92" s="56"/>
      <c r="MD92" s="56"/>
      <c r="ME92" s="56"/>
      <c r="MF92" s="56"/>
      <c r="MG92" s="228"/>
    </row>
    <row r="93" spans="1:345" customFormat="1" ht="12.75" x14ac:dyDescent="0.2">
      <c r="A93" s="329"/>
      <c r="B93" s="330"/>
      <c r="C93" s="330"/>
      <c r="D93" s="330"/>
      <c r="E93" s="330"/>
      <c r="F93" s="330"/>
      <c r="G93" s="330"/>
      <c r="H93" s="330"/>
      <c r="I93" s="330"/>
      <c r="J93" s="330"/>
      <c r="K93" s="330"/>
      <c r="L93" s="330"/>
      <c r="M93" s="330"/>
      <c r="N93" s="330"/>
      <c r="O93" s="330"/>
      <c r="P93" s="331"/>
      <c r="Q93" s="324"/>
      <c r="R93" s="329"/>
      <c r="S93" s="330"/>
      <c r="T93" s="330"/>
      <c r="U93" s="330"/>
      <c r="V93" s="330"/>
      <c r="W93" s="330"/>
      <c r="X93" s="330"/>
      <c r="Y93" s="330"/>
      <c r="Z93" s="330"/>
      <c r="AA93" s="330"/>
      <c r="AB93" s="330"/>
      <c r="AC93" s="330"/>
      <c r="AD93" s="330"/>
      <c r="AE93" s="330"/>
      <c r="AF93" s="330"/>
      <c r="AG93" s="331"/>
      <c r="AH93" s="324"/>
      <c r="AI93" s="329"/>
      <c r="AJ93" s="330"/>
      <c r="AK93" s="330"/>
      <c r="AL93" s="330"/>
      <c r="AM93" s="330"/>
      <c r="AN93" s="330"/>
      <c r="AO93" s="330"/>
      <c r="AP93" s="330"/>
      <c r="AQ93" s="330"/>
      <c r="AR93" s="330"/>
      <c r="AS93" s="330"/>
      <c r="AT93" s="330"/>
      <c r="AU93" s="330"/>
      <c r="AV93" s="330"/>
      <c r="AW93" s="330"/>
      <c r="AX93" s="331"/>
      <c r="AY93" s="324"/>
      <c r="AZ93" s="329"/>
      <c r="BA93" s="330"/>
      <c r="BB93" s="330"/>
      <c r="BC93" s="330"/>
      <c r="BD93" s="330"/>
      <c r="BE93" s="330"/>
      <c r="BF93" s="330"/>
      <c r="BG93" s="330"/>
      <c r="BH93" s="330"/>
      <c r="BI93" s="330"/>
      <c r="BJ93" s="330"/>
      <c r="BK93" s="330"/>
      <c r="BL93" s="330"/>
      <c r="BM93" s="330"/>
      <c r="BN93" s="330"/>
      <c r="BO93" s="331"/>
      <c r="BP93" s="324"/>
      <c r="BQ93" s="329"/>
      <c r="BR93" s="330"/>
      <c r="BS93" s="330"/>
      <c r="BT93" s="330"/>
      <c r="BU93" s="330"/>
      <c r="BV93" s="330"/>
      <c r="BW93" s="330"/>
      <c r="BX93" s="330"/>
      <c r="BY93" s="330"/>
      <c r="BZ93" s="330"/>
      <c r="CA93" s="330"/>
      <c r="CB93" s="330"/>
      <c r="CC93" s="330"/>
      <c r="CD93" s="330"/>
      <c r="CE93" s="330"/>
      <c r="CF93" s="331"/>
      <c r="CG93" s="324"/>
      <c r="CH93" s="329"/>
      <c r="CI93" s="330"/>
      <c r="CJ93" s="330"/>
      <c r="CK93" s="330"/>
      <c r="CL93" s="330"/>
      <c r="CM93" s="330"/>
      <c r="CN93" s="330"/>
      <c r="CO93" s="330"/>
      <c r="CP93" s="330"/>
      <c r="CQ93" s="330"/>
      <c r="CR93" s="330"/>
      <c r="CS93" s="330"/>
      <c r="CT93" s="330"/>
      <c r="CU93" s="330"/>
      <c r="CV93" s="330"/>
      <c r="CW93" s="331"/>
      <c r="CX93" s="324"/>
      <c r="CY93" s="329"/>
      <c r="CZ93" s="330"/>
      <c r="DA93" s="330"/>
      <c r="DB93" s="330"/>
      <c r="DC93" s="330"/>
      <c r="DD93" s="330"/>
      <c r="DE93" s="330"/>
      <c r="DF93" s="330"/>
      <c r="DG93" s="330"/>
      <c r="DH93" s="330"/>
      <c r="DI93" s="330"/>
      <c r="DJ93" s="330"/>
      <c r="DK93" s="330"/>
      <c r="DL93" s="330"/>
      <c r="DM93" s="330"/>
      <c r="DN93" s="331"/>
      <c r="DO93" s="324"/>
      <c r="DP93" s="329"/>
      <c r="DQ93" s="330"/>
      <c r="DR93" s="330"/>
      <c r="DS93" s="330"/>
      <c r="DT93" s="330"/>
      <c r="DU93" s="330"/>
      <c r="DV93" s="330"/>
      <c r="DW93" s="330"/>
      <c r="DX93" s="330"/>
      <c r="DY93" s="330"/>
      <c r="DZ93" s="330"/>
      <c r="EA93" s="330"/>
      <c r="EB93" s="330"/>
      <c r="EC93" s="330"/>
      <c r="ED93" s="330"/>
      <c r="EE93" s="331"/>
      <c r="EF93" s="324"/>
      <c r="EG93" s="329"/>
      <c r="EH93" s="330"/>
      <c r="EI93" s="330"/>
      <c r="EJ93" s="330"/>
      <c r="EK93" s="330"/>
      <c r="EL93" s="330"/>
      <c r="EM93" s="330"/>
      <c r="EN93" s="330"/>
      <c r="EO93" s="330"/>
      <c r="EP93" s="330"/>
      <c r="EQ93" s="330"/>
      <c r="ER93" s="330"/>
      <c r="ES93" s="330"/>
      <c r="ET93" s="330"/>
      <c r="EU93" s="330"/>
      <c r="EV93" s="331"/>
      <c r="EW93" s="324"/>
      <c r="EX93" s="329"/>
      <c r="EY93" s="330"/>
      <c r="EZ93" s="330"/>
      <c r="FA93" s="330"/>
      <c r="FB93" s="330"/>
      <c r="FC93" s="330"/>
      <c r="FD93" s="330"/>
      <c r="FE93" s="330"/>
      <c r="FF93" s="330"/>
      <c r="FG93" s="330"/>
      <c r="FH93" s="330"/>
      <c r="FI93" s="330"/>
      <c r="FJ93" s="330"/>
      <c r="FK93" s="330"/>
      <c r="FL93" s="330"/>
      <c r="FM93" s="331"/>
      <c r="FN93" s="324"/>
      <c r="FO93" s="329"/>
      <c r="FP93" s="330"/>
      <c r="FQ93" s="330"/>
      <c r="FR93" s="330"/>
      <c r="FS93" s="330"/>
      <c r="FT93" s="330"/>
      <c r="FU93" s="330"/>
      <c r="FV93" s="330"/>
      <c r="FW93" s="330"/>
      <c r="FX93" s="330"/>
      <c r="FY93" s="330"/>
      <c r="FZ93" s="330"/>
      <c r="GA93" s="330"/>
      <c r="GB93" s="330"/>
      <c r="GC93" s="330"/>
      <c r="GD93" s="331"/>
      <c r="GE93" s="324"/>
      <c r="GF93" s="329"/>
      <c r="GG93" s="330"/>
      <c r="GH93" s="330"/>
      <c r="GI93" s="330"/>
      <c r="GJ93" s="330"/>
      <c r="GK93" s="330"/>
      <c r="GL93" s="330"/>
      <c r="GM93" s="330"/>
      <c r="GN93" s="330"/>
      <c r="GO93" s="330"/>
      <c r="GP93" s="330"/>
      <c r="GQ93" s="330"/>
      <c r="GR93" s="330"/>
      <c r="GS93" s="330"/>
      <c r="GT93" s="330"/>
      <c r="GU93" s="331"/>
      <c r="GV93" s="324"/>
      <c r="GW93" s="329"/>
      <c r="GX93" s="330"/>
      <c r="GY93" s="330"/>
      <c r="GZ93" s="330"/>
      <c r="HA93" s="330"/>
      <c r="HB93" s="330"/>
      <c r="HC93" s="330"/>
      <c r="HD93" s="330"/>
      <c r="HE93" s="330"/>
      <c r="HF93" s="330"/>
      <c r="HG93" s="330"/>
      <c r="HH93" s="330"/>
      <c r="HI93" s="330"/>
      <c r="HJ93" s="330"/>
      <c r="HK93" s="330"/>
      <c r="HL93" s="331"/>
      <c r="HM93" s="324"/>
      <c r="HN93" s="329"/>
      <c r="HO93" s="330"/>
      <c r="HP93" s="330"/>
      <c r="HQ93" s="330"/>
      <c r="HR93" s="330"/>
      <c r="HS93" s="330"/>
      <c r="HT93" s="330"/>
      <c r="HU93" s="330"/>
      <c r="HV93" s="330"/>
      <c r="HW93" s="330"/>
      <c r="HX93" s="330"/>
      <c r="HY93" s="330"/>
      <c r="HZ93" s="330"/>
      <c r="IA93" s="330"/>
      <c r="IB93" s="330"/>
      <c r="IC93" s="331"/>
      <c r="ID93" s="324"/>
      <c r="IE93" s="329"/>
      <c r="IF93" s="330"/>
      <c r="IG93" s="330"/>
      <c r="IH93" s="330"/>
      <c r="II93" s="330"/>
      <c r="IJ93" s="330"/>
      <c r="IK93" s="330"/>
      <c r="IL93" s="330"/>
      <c r="IM93" s="330"/>
      <c r="IN93" s="330"/>
      <c r="IO93" s="330"/>
      <c r="IP93" s="330"/>
      <c r="IQ93" s="330"/>
      <c r="IR93" s="330"/>
      <c r="IS93" s="330"/>
      <c r="IT93" s="331"/>
      <c r="IU93" s="324"/>
      <c r="IV93" s="329"/>
      <c r="IW93" s="330"/>
      <c r="IX93" s="330"/>
      <c r="IY93" s="330"/>
      <c r="IZ93" s="330"/>
      <c r="JA93" s="330"/>
      <c r="JB93" s="330"/>
      <c r="JC93" s="330"/>
      <c r="JD93" s="330"/>
      <c r="JE93" s="330"/>
      <c r="JF93" s="330"/>
      <c r="JG93" s="330"/>
      <c r="JH93" s="330"/>
      <c r="JI93" s="330"/>
      <c r="JJ93" s="330"/>
      <c r="JK93" s="331"/>
      <c r="JL93" s="324"/>
      <c r="JM93" s="329"/>
      <c r="JN93" s="330"/>
      <c r="JO93" s="330"/>
      <c r="JP93" s="330"/>
      <c r="JQ93" s="330"/>
      <c r="JR93" s="330"/>
      <c r="JS93" s="330"/>
      <c r="JT93" s="330"/>
      <c r="JU93" s="330"/>
      <c r="JV93" s="330"/>
      <c r="JW93" s="330"/>
      <c r="JX93" s="330"/>
      <c r="JY93" s="330"/>
      <c r="JZ93" s="330"/>
      <c r="KA93" s="330"/>
      <c r="KB93" s="331"/>
      <c r="KC93" s="324"/>
      <c r="KD93" s="329"/>
      <c r="KE93" s="330"/>
      <c r="KF93" s="330"/>
      <c r="KG93" s="330"/>
      <c r="KH93" s="330"/>
      <c r="KI93" s="330"/>
      <c r="KJ93" s="330"/>
      <c r="KK93" s="330"/>
      <c r="KL93" s="330"/>
      <c r="KM93" s="330"/>
      <c r="KN93" s="330"/>
      <c r="KO93" s="330"/>
      <c r="KP93" s="330"/>
      <c r="KQ93" s="330"/>
      <c r="KR93" s="330"/>
      <c r="KS93" s="331"/>
      <c r="KT93" s="324"/>
      <c r="KU93" s="329"/>
      <c r="KV93" s="330"/>
      <c r="KW93" s="330"/>
      <c r="KX93" s="330"/>
      <c r="KY93" s="330"/>
      <c r="KZ93" s="330"/>
      <c r="LA93" s="330"/>
      <c r="LB93" s="330"/>
      <c r="LC93" s="330"/>
      <c r="LD93" s="330"/>
      <c r="LE93" s="330"/>
      <c r="LF93" s="330"/>
      <c r="LG93" s="330"/>
      <c r="LH93" s="330"/>
      <c r="LI93" s="330"/>
      <c r="LJ93" s="331"/>
      <c r="LK93" s="324"/>
      <c r="LL93" s="329"/>
      <c r="LM93" s="330"/>
      <c r="LN93" s="330"/>
      <c r="LO93" s="330"/>
      <c r="LP93" s="330"/>
      <c r="LQ93" s="330"/>
      <c r="LR93" s="330"/>
      <c r="LS93" s="330"/>
      <c r="LT93" s="330"/>
      <c r="LU93" s="330"/>
      <c r="LV93" s="330"/>
      <c r="LW93" s="330"/>
      <c r="LX93" s="330"/>
      <c r="LY93" s="330"/>
      <c r="LZ93" s="330"/>
      <c r="MA93" s="331"/>
      <c r="MB93" s="324"/>
      <c r="MC93" s="56"/>
      <c r="MD93" s="56"/>
      <c r="ME93" s="56"/>
      <c r="MF93" s="56"/>
      <c r="MG93" s="228"/>
    </row>
    <row r="94" spans="1:345" customFormat="1" ht="12.75" x14ac:dyDescent="0.2">
      <c r="A94" s="329"/>
      <c r="B94" s="330"/>
      <c r="C94" s="330"/>
      <c r="D94" s="330"/>
      <c r="E94" s="330"/>
      <c r="F94" s="330"/>
      <c r="G94" s="330"/>
      <c r="H94" s="330"/>
      <c r="I94" s="330"/>
      <c r="J94" s="330"/>
      <c r="K94" s="330"/>
      <c r="L94" s="330"/>
      <c r="M94" s="330"/>
      <c r="N94" s="330"/>
      <c r="O94" s="330"/>
      <c r="P94" s="331"/>
      <c r="Q94" s="324"/>
      <c r="R94" s="329"/>
      <c r="S94" s="330"/>
      <c r="T94" s="330"/>
      <c r="U94" s="330"/>
      <c r="V94" s="330"/>
      <c r="W94" s="330"/>
      <c r="X94" s="330"/>
      <c r="Y94" s="330"/>
      <c r="Z94" s="330"/>
      <c r="AA94" s="330"/>
      <c r="AB94" s="330"/>
      <c r="AC94" s="330"/>
      <c r="AD94" s="330"/>
      <c r="AE94" s="330"/>
      <c r="AF94" s="330"/>
      <c r="AG94" s="331"/>
      <c r="AH94" s="324"/>
      <c r="AI94" s="329"/>
      <c r="AJ94" s="330"/>
      <c r="AK94" s="330"/>
      <c r="AL94" s="330"/>
      <c r="AM94" s="330"/>
      <c r="AN94" s="330"/>
      <c r="AO94" s="330"/>
      <c r="AP94" s="330"/>
      <c r="AQ94" s="330"/>
      <c r="AR94" s="330"/>
      <c r="AS94" s="330"/>
      <c r="AT94" s="330"/>
      <c r="AU94" s="330"/>
      <c r="AV94" s="330"/>
      <c r="AW94" s="330"/>
      <c r="AX94" s="331"/>
      <c r="AY94" s="324"/>
      <c r="AZ94" s="329"/>
      <c r="BA94" s="330"/>
      <c r="BB94" s="330"/>
      <c r="BC94" s="330"/>
      <c r="BD94" s="330"/>
      <c r="BE94" s="330"/>
      <c r="BF94" s="330"/>
      <c r="BG94" s="330"/>
      <c r="BH94" s="330"/>
      <c r="BI94" s="330"/>
      <c r="BJ94" s="330"/>
      <c r="BK94" s="330"/>
      <c r="BL94" s="330"/>
      <c r="BM94" s="330"/>
      <c r="BN94" s="330"/>
      <c r="BO94" s="331"/>
      <c r="BP94" s="324"/>
      <c r="BQ94" s="329"/>
      <c r="BR94" s="330"/>
      <c r="BS94" s="330"/>
      <c r="BT94" s="330"/>
      <c r="BU94" s="330"/>
      <c r="BV94" s="330"/>
      <c r="BW94" s="330"/>
      <c r="BX94" s="330"/>
      <c r="BY94" s="330"/>
      <c r="BZ94" s="330"/>
      <c r="CA94" s="330"/>
      <c r="CB94" s="330"/>
      <c r="CC94" s="330"/>
      <c r="CD94" s="330"/>
      <c r="CE94" s="330"/>
      <c r="CF94" s="331"/>
      <c r="CG94" s="324"/>
      <c r="CH94" s="329"/>
      <c r="CI94" s="330"/>
      <c r="CJ94" s="330"/>
      <c r="CK94" s="330"/>
      <c r="CL94" s="330"/>
      <c r="CM94" s="330"/>
      <c r="CN94" s="330"/>
      <c r="CO94" s="330"/>
      <c r="CP94" s="330"/>
      <c r="CQ94" s="330"/>
      <c r="CR94" s="330"/>
      <c r="CS94" s="330"/>
      <c r="CT94" s="330"/>
      <c r="CU94" s="330"/>
      <c r="CV94" s="330"/>
      <c r="CW94" s="331"/>
      <c r="CX94" s="324"/>
      <c r="CY94" s="329"/>
      <c r="CZ94" s="330"/>
      <c r="DA94" s="330"/>
      <c r="DB94" s="330"/>
      <c r="DC94" s="330"/>
      <c r="DD94" s="330"/>
      <c r="DE94" s="330"/>
      <c r="DF94" s="330"/>
      <c r="DG94" s="330"/>
      <c r="DH94" s="330"/>
      <c r="DI94" s="330"/>
      <c r="DJ94" s="330"/>
      <c r="DK94" s="330"/>
      <c r="DL94" s="330"/>
      <c r="DM94" s="330"/>
      <c r="DN94" s="331"/>
      <c r="DO94" s="324"/>
      <c r="DP94" s="329"/>
      <c r="DQ94" s="330"/>
      <c r="DR94" s="330"/>
      <c r="DS94" s="330"/>
      <c r="DT94" s="330"/>
      <c r="DU94" s="330"/>
      <c r="DV94" s="330"/>
      <c r="DW94" s="330"/>
      <c r="DX94" s="330"/>
      <c r="DY94" s="330"/>
      <c r="DZ94" s="330"/>
      <c r="EA94" s="330"/>
      <c r="EB94" s="330"/>
      <c r="EC94" s="330"/>
      <c r="ED94" s="330"/>
      <c r="EE94" s="331"/>
      <c r="EF94" s="324"/>
      <c r="EG94" s="329"/>
      <c r="EH94" s="330"/>
      <c r="EI94" s="330"/>
      <c r="EJ94" s="330"/>
      <c r="EK94" s="330"/>
      <c r="EL94" s="330"/>
      <c r="EM94" s="330"/>
      <c r="EN94" s="330"/>
      <c r="EO94" s="330"/>
      <c r="EP94" s="330"/>
      <c r="EQ94" s="330"/>
      <c r="ER94" s="330"/>
      <c r="ES94" s="330"/>
      <c r="ET94" s="330"/>
      <c r="EU94" s="330"/>
      <c r="EV94" s="331"/>
      <c r="EW94" s="324"/>
      <c r="EX94" s="329"/>
      <c r="EY94" s="330"/>
      <c r="EZ94" s="330"/>
      <c r="FA94" s="330"/>
      <c r="FB94" s="330"/>
      <c r="FC94" s="330"/>
      <c r="FD94" s="330"/>
      <c r="FE94" s="330"/>
      <c r="FF94" s="330"/>
      <c r="FG94" s="330"/>
      <c r="FH94" s="330"/>
      <c r="FI94" s="330"/>
      <c r="FJ94" s="330"/>
      <c r="FK94" s="330"/>
      <c r="FL94" s="330"/>
      <c r="FM94" s="331"/>
      <c r="FN94" s="324"/>
      <c r="FO94" s="329"/>
      <c r="FP94" s="330"/>
      <c r="FQ94" s="330"/>
      <c r="FR94" s="330"/>
      <c r="FS94" s="330"/>
      <c r="FT94" s="330"/>
      <c r="FU94" s="330"/>
      <c r="FV94" s="330"/>
      <c r="FW94" s="330"/>
      <c r="FX94" s="330"/>
      <c r="FY94" s="330"/>
      <c r="FZ94" s="330"/>
      <c r="GA94" s="330"/>
      <c r="GB94" s="330"/>
      <c r="GC94" s="330"/>
      <c r="GD94" s="331"/>
      <c r="GE94" s="324"/>
      <c r="GF94" s="329"/>
      <c r="GG94" s="330"/>
      <c r="GH94" s="330"/>
      <c r="GI94" s="330"/>
      <c r="GJ94" s="330"/>
      <c r="GK94" s="330"/>
      <c r="GL94" s="330"/>
      <c r="GM94" s="330"/>
      <c r="GN94" s="330"/>
      <c r="GO94" s="330"/>
      <c r="GP94" s="330"/>
      <c r="GQ94" s="330"/>
      <c r="GR94" s="330"/>
      <c r="GS94" s="330"/>
      <c r="GT94" s="330"/>
      <c r="GU94" s="331"/>
      <c r="GV94" s="324"/>
      <c r="GW94" s="329"/>
      <c r="GX94" s="330"/>
      <c r="GY94" s="330"/>
      <c r="GZ94" s="330"/>
      <c r="HA94" s="330"/>
      <c r="HB94" s="330"/>
      <c r="HC94" s="330"/>
      <c r="HD94" s="330"/>
      <c r="HE94" s="330"/>
      <c r="HF94" s="330"/>
      <c r="HG94" s="330"/>
      <c r="HH94" s="330"/>
      <c r="HI94" s="330"/>
      <c r="HJ94" s="330"/>
      <c r="HK94" s="330"/>
      <c r="HL94" s="331"/>
      <c r="HM94" s="324"/>
      <c r="HN94" s="329"/>
      <c r="HO94" s="330"/>
      <c r="HP94" s="330"/>
      <c r="HQ94" s="330"/>
      <c r="HR94" s="330"/>
      <c r="HS94" s="330"/>
      <c r="HT94" s="330"/>
      <c r="HU94" s="330"/>
      <c r="HV94" s="330"/>
      <c r="HW94" s="330"/>
      <c r="HX94" s="330"/>
      <c r="HY94" s="330"/>
      <c r="HZ94" s="330"/>
      <c r="IA94" s="330"/>
      <c r="IB94" s="330"/>
      <c r="IC94" s="331"/>
      <c r="ID94" s="324"/>
      <c r="IE94" s="329"/>
      <c r="IF94" s="330"/>
      <c r="IG94" s="330"/>
      <c r="IH94" s="330"/>
      <c r="II94" s="330"/>
      <c r="IJ94" s="330"/>
      <c r="IK94" s="330"/>
      <c r="IL94" s="330"/>
      <c r="IM94" s="330"/>
      <c r="IN94" s="330"/>
      <c r="IO94" s="330"/>
      <c r="IP94" s="330"/>
      <c r="IQ94" s="330"/>
      <c r="IR94" s="330"/>
      <c r="IS94" s="330"/>
      <c r="IT94" s="331"/>
      <c r="IU94" s="324"/>
      <c r="IV94" s="329"/>
      <c r="IW94" s="330"/>
      <c r="IX94" s="330"/>
      <c r="IY94" s="330"/>
      <c r="IZ94" s="330"/>
      <c r="JA94" s="330"/>
      <c r="JB94" s="330"/>
      <c r="JC94" s="330"/>
      <c r="JD94" s="330"/>
      <c r="JE94" s="330"/>
      <c r="JF94" s="330"/>
      <c r="JG94" s="330"/>
      <c r="JH94" s="330"/>
      <c r="JI94" s="330"/>
      <c r="JJ94" s="330"/>
      <c r="JK94" s="331"/>
      <c r="JL94" s="324"/>
      <c r="JM94" s="329"/>
      <c r="JN94" s="330"/>
      <c r="JO94" s="330"/>
      <c r="JP94" s="330"/>
      <c r="JQ94" s="330"/>
      <c r="JR94" s="330"/>
      <c r="JS94" s="330"/>
      <c r="JT94" s="330"/>
      <c r="JU94" s="330"/>
      <c r="JV94" s="330"/>
      <c r="JW94" s="330"/>
      <c r="JX94" s="330"/>
      <c r="JY94" s="330"/>
      <c r="JZ94" s="330"/>
      <c r="KA94" s="330"/>
      <c r="KB94" s="331"/>
      <c r="KC94" s="324"/>
      <c r="KD94" s="329"/>
      <c r="KE94" s="330"/>
      <c r="KF94" s="330"/>
      <c r="KG94" s="330"/>
      <c r="KH94" s="330"/>
      <c r="KI94" s="330"/>
      <c r="KJ94" s="330"/>
      <c r="KK94" s="330"/>
      <c r="KL94" s="330"/>
      <c r="KM94" s="330"/>
      <c r="KN94" s="330"/>
      <c r="KO94" s="330"/>
      <c r="KP94" s="330"/>
      <c r="KQ94" s="330"/>
      <c r="KR94" s="330"/>
      <c r="KS94" s="331"/>
      <c r="KT94" s="324"/>
      <c r="KU94" s="329"/>
      <c r="KV94" s="330"/>
      <c r="KW94" s="330"/>
      <c r="KX94" s="330"/>
      <c r="KY94" s="330"/>
      <c r="KZ94" s="330"/>
      <c r="LA94" s="330"/>
      <c r="LB94" s="330"/>
      <c r="LC94" s="330"/>
      <c r="LD94" s="330"/>
      <c r="LE94" s="330"/>
      <c r="LF94" s="330"/>
      <c r="LG94" s="330"/>
      <c r="LH94" s="330"/>
      <c r="LI94" s="330"/>
      <c r="LJ94" s="331"/>
      <c r="LK94" s="324"/>
      <c r="LL94" s="329"/>
      <c r="LM94" s="330"/>
      <c r="LN94" s="330"/>
      <c r="LO94" s="330"/>
      <c r="LP94" s="330"/>
      <c r="LQ94" s="330"/>
      <c r="LR94" s="330"/>
      <c r="LS94" s="330"/>
      <c r="LT94" s="330"/>
      <c r="LU94" s="330"/>
      <c r="LV94" s="330"/>
      <c r="LW94" s="330"/>
      <c r="LX94" s="330"/>
      <c r="LY94" s="330"/>
      <c r="LZ94" s="330"/>
      <c r="MA94" s="331"/>
      <c r="MB94" s="324"/>
      <c r="MC94" s="56"/>
      <c r="MD94" s="56"/>
      <c r="ME94" s="56"/>
      <c r="MF94" s="56"/>
      <c r="MG94" s="228"/>
    </row>
    <row r="95" spans="1:345" customFormat="1" ht="12.75" x14ac:dyDescent="0.2">
      <c r="A95" s="329"/>
      <c r="B95" s="330"/>
      <c r="C95" s="330"/>
      <c r="D95" s="330"/>
      <c r="E95" s="330"/>
      <c r="F95" s="330"/>
      <c r="G95" s="330"/>
      <c r="H95" s="330"/>
      <c r="I95" s="330"/>
      <c r="J95" s="330"/>
      <c r="K95" s="330"/>
      <c r="L95" s="330"/>
      <c r="M95" s="330"/>
      <c r="N95" s="330"/>
      <c r="O95" s="330"/>
      <c r="P95" s="331"/>
      <c r="Q95" s="324"/>
      <c r="R95" s="329"/>
      <c r="S95" s="330"/>
      <c r="T95" s="330"/>
      <c r="U95" s="330"/>
      <c r="V95" s="330"/>
      <c r="W95" s="330"/>
      <c r="X95" s="330"/>
      <c r="Y95" s="330"/>
      <c r="Z95" s="330"/>
      <c r="AA95" s="330"/>
      <c r="AB95" s="330"/>
      <c r="AC95" s="330"/>
      <c r="AD95" s="330"/>
      <c r="AE95" s="330"/>
      <c r="AF95" s="330"/>
      <c r="AG95" s="331"/>
      <c r="AH95" s="324"/>
      <c r="AI95" s="329"/>
      <c r="AJ95" s="330"/>
      <c r="AK95" s="330"/>
      <c r="AL95" s="330"/>
      <c r="AM95" s="330"/>
      <c r="AN95" s="330"/>
      <c r="AO95" s="330"/>
      <c r="AP95" s="330"/>
      <c r="AQ95" s="330"/>
      <c r="AR95" s="330"/>
      <c r="AS95" s="330"/>
      <c r="AT95" s="330"/>
      <c r="AU95" s="330"/>
      <c r="AV95" s="330"/>
      <c r="AW95" s="330"/>
      <c r="AX95" s="331"/>
      <c r="AY95" s="324"/>
      <c r="AZ95" s="329"/>
      <c r="BA95" s="330"/>
      <c r="BB95" s="330"/>
      <c r="BC95" s="330"/>
      <c r="BD95" s="330"/>
      <c r="BE95" s="330"/>
      <c r="BF95" s="330"/>
      <c r="BG95" s="330"/>
      <c r="BH95" s="330"/>
      <c r="BI95" s="330"/>
      <c r="BJ95" s="330"/>
      <c r="BK95" s="330"/>
      <c r="BL95" s="330"/>
      <c r="BM95" s="330"/>
      <c r="BN95" s="330"/>
      <c r="BO95" s="331"/>
      <c r="BP95" s="324"/>
      <c r="BQ95" s="329"/>
      <c r="BR95" s="330"/>
      <c r="BS95" s="330"/>
      <c r="BT95" s="330"/>
      <c r="BU95" s="330"/>
      <c r="BV95" s="330"/>
      <c r="BW95" s="330"/>
      <c r="BX95" s="330"/>
      <c r="BY95" s="330"/>
      <c r="BZ95" s="330"/>
      <c r="CA95" s="330"/>
      <c r="CB95" s="330"/>
      <c r="CC95" s="330"/>
      <c r="CD95" s="330"/>
      <c r="CE95" s="330"/>
      <c r="CF95" s="331"/>
      <c r="CG95" s="324"/>
      <c r="CH95" s="329"/>
      <c r="CI95" s="330"/>
      <c r="CJ95" s="330"/>
      <c r="CK95" s="330"/>
      <c r="CL95" s="330"/>
      <c r="CM95" s="330"/>
      <c r="CN95" s="330"/>
      <c r="CO95" s="330"/>
      <c r="CP95" s="330"/>
      <c r="CQ95" s="330"/>
      <c r="CR95" s="330"/>
      <c r="CS95" s="330"/>
      <c r="CT95" s="330"/>
      <c r="CU95" s="330"/>
      <c r="CV95" s="330"/>
      <c r="CW95" s="331"/>
      <c r="CX95" s="324"/>
      <c r="CY95" s="329"/>
      <c r="CZ95" s="330"/>
      <c r="DA95" s="330"/>
      <c r="DB95" s="330"/>
      <c r="DC95" s="330"/>
      <c r="DD95" s="330"/>
      <c r="DE95" s="330"/>
      <c r="DF95" s="330"/>
      <c r="DG95" s="330"/>
      <c r="DH95" s="330"/>
      <c r="DI95" s="330"/>
      <c r="DJ95" s="330"/>
      <c r="DK95" s="330"/>
      <c r="DL95" s="330"/>
      <c r="DM95" s="330"/>
      <c r="DN95" s="331"/>
      <c r="DO95" s="324"/>
      <c r="DP95" s="329"/>
      <c r="DQ95" s="330"/>
      <c r="DR95" s="330"/>
      <c r="DS95" s="330"/>
      <c r="DT95" s="330"/>
      <c r="DU95" s="330"/>
      <c r="DV95" s="330"/>
      <c r="DW95" s="330"/>
      <c r="DX95" s="330"/>
      <c r="DY95" s="330"/>
      <c r="DZ95" s="330"/>
      <c r="EA95" s="330"/>
      <c r="EB95" s="330"/>
      <c r="EC95" s="330"/>
      <c r="ED95" s="330"/>
      <c r="EE95" s="331"/>
      <c r="EF95" s="324"/>
      <c r="EG95" s="329"/>
      <c r="EH95" s="330"/>
      <c r="EI95" s="330"/>
      <c r="EJ95" s="330"/>
      <c r="EK95" s="330"/>
      <c r="EL95" s="330"/>
      <c r="EM95" s="330"/>
      <c r="EN95" s="330"/>
      <c r="EO95" s="330"/>
      <c r="EP95" s="330"/>
      <c r="EQ95" s="330"/>
      <c r="ER95" s="330"/>
      <c r="ES95" s="330"/>
      <c r="ET95" s="330"/>
      <c r="EU95" s="330"/>
      <c r="EV95" s="331"/>
      <c r="EW95" s="324"/>
      <c r="EX95" s="329"/>
      <c r="EY95" s="330"/>
      <c r="EZ95" s="330"/>
      <c r="FA95" s="330"/>
      <c r="FB95" s="330"/>
      <c r="FC95" s="330"/>
      <c r="FD95" s="330"/>
      <c r="FE95" s="330"/>
      <c r="FF95" s="330"/>
      <c r="FG95" s="330"/>
      <c r="FH95" s="330"/>
      <c r="FI95" s="330"/>
      <c r="FJ95" s="330"/>
      <c r="FK95" s="330"/>
      <c r="FL95" s="330"/>
      <c r="FM95" s="331"/>
      <c r="FN95" s="324"/>
      <c r="FO95" s="329"/>
      <c r="FP95" s="330"/>
      <c r="FQ95" s="330"/>
      <c r="FR95" s="330"/>
      <c r="FS95" s="330"/>
      <c r="FT95" s="330"/>
      <c r="FU95" s="330"/>
      <c r="FV95" s="330"/>
      <c r="FW95" s="330"/>
      <c r="FX95" s="330"/>
      <c r="FY95" s="330"/>
      <c r="FZ95" s="330"/>
      <c r="GA95" s="330"/>
      <c r="GB95" s="330"/>
      <c r="GC95" s="330"/>
      <c r="GD95" s="331"/>
      <c r="GE95" s="324"/>
      <c r="GF95" s="329"/>
      <c r="GG95" s="330"/>
      <c r="GH95" s="330"/>
      <c r="GI95" s="330"/>
      <c r="GJ95" s="330"/>
      <c r="GK95" s="330"/>
      <c r="GL95" s="330"/>
      <c r="GM95" s="330"/>
      <c r="GN95" s="330"/>
      <c r="GO95" s="330"/>
      <c r="GP95" s="330"/>
      <c r="GQ95" s="330"/>
      <c r="GR95" s="330"/>
      <c r="GS95" s="330"/>
      <c r="GT95" s="330"/>
      <c r="GU95" s="331"/>
      <c r="GV95" s="324"/>
      <c r="GW95" s="329"/>
      <c r="GX95" s="330"/>
      <c r="GY95" s="330"/>
      <c r="GZ95" s="330"/>
      <c r="HA95" s="330"/>
      <c r="HB95" s="330"/>
      <c r="HC95" s="330"/>
      <c r="HD95" s="330"/>
      <c r="HE95" s="330"/>
      <c r="HF95" s="330"/>
      <c r="HG95" s="330"/>
      <c r="HH95" s="330"/>
      <c r="HI95" s="330"/>
      <c r="HJ95" s="330"/>
      <c r="HK95" s="330"/>
      <c r="HL95" s="331"/>
      <c r="HM95" s="324"/>
      <c r="HN95" s="329"/>
      <c r="HO95" s="330"/>
      <c r="HP95" s="330"/>
      <c r="HQ95" s="330"/>
      <c r="HR95" s="330"/>
      <c r="HS95" s="330"/>
      <c r="HT95" s="330"/>
      <c r="HU95" s="330"/>
      <c r="HV95" s="330"/>
      <c r="HW95" s="330"/>
      <c r="HX95" s="330"/>
      <c r="HY95" s="330"/>
      <c r="HZ95" s="330"/>
      <c r="IA95" s="330"/>
      <c r="IB95" s="330"/>
      <c r="IC95" s="331"/>
      <c r="ID95" s="324"/>
      <c r="IE95" s="329"/>
      <c r="IF95" s="330"/>
      <c r="IG95" s="330"/>
      <c r="IH95" s="330"/>
      <c r="II95" s="330"/>
      <c r="IJ95" s="330"/>
      <c r="IK95" s="330"/>
      <c r="IL95" s="330"/>
      <c r="IM95" s="330"/>
      <c r="IN95" s="330"/>
      <c r="IO95" s="330"/>
      <c r="IP95" s="330"/>
      <c r="IQ95" s="330"/>
      <c r="IR95" s="330"/>
      <c r="IS95" s="330"/>
      <c r="IT95" s="331"/>
      <c r="IU95" s="324"/>
      <c r="IV95" s="329"/>
      <c r="IW95" s="330"/>
      <c r="IX95" s="330"/>
      <c r="IY95" s="330"/>
      <c r="IZ95" s="330"/>
      <c r="JA95" s="330"/>
      <c r="JB95" s="330"/>
      <c r="JC95" s="330"/>
      <c r="JD95" s="330"/>
      <c r="JE95" s="330"/>
      <c r="JF95" s="330"/>
      <c r="JG95" s="330"/>
      <c r="JH95" s="330"/>
      <c r="JI95" s="330"/>
      <c r="JJ95" s="330"/>
      <c r="JK95" s="331"/>
      <c r="JL95" s="324"/>
      <c r="JM95" s="329"/>
      <c r="JN95" s="330"/>
      <c r="JO95" s="330"/>
      <c r="JP95" s="330"/>
      <c r="JQ95" s="330"/>
      <c r="JR95" s="330"/>
      <c r="JS95" s="330"/>
      <c r="JT95" s="330"/>
      <c r="JU95" s="330"/>
      <c r="JV95" s="330"/>
      <c r="JW95" s="330"/>
      <c r="JX95" s="330"/>
      <c r="JY95" s="330"/>
      <c r="JZ95" s="330"/>
      <c r="KA95" s="330"/>
      <c r="KB95" s="331"/>
      <c r="KC95" s="324"/>
      <c r="KD95" s="329"/>
      <c r="KE95" s="330"/>
      <c r="KF95" s="330"/>
      <c r="KG95" s="330"/>
      <c r="KH95" s="330"/>
      <c r="KI95" s="330"/>
      <c r="KJ95" s="330"/>
      <c r="KK95" s="330"/>
      <c r="KL95" s="330"/>
      <c r="KM95" s="330"/>
      <c r="KN95" s="330"/>
      <c r="KO95" s="330"/>
      <c r="KP95" s="330"/>
      <c r="KQ95" s="330"/>
      <c r="KR95" s="330"/>
      <c r="KS95" s="331"/>
      <c r="KT95" s="324"/>
      <c r="KU95" s="329"/>
      <c r="KV95" s="330"/>
      <c r="KW95" s="330"/>
      <c r="KX95" s="330"/>
      <c r="KY95" s="330"/>
      <c r="KZ95" s="330"/>
      <c r="LA95" s="330"/>
      <c r="LB95" s="330"/>
      <c r="LC95" s="330"/>
      <c r="LD95" s="330"/>
      <c r="LE95" s="330"/>
      <c r="LF95" s="330"/>
      <c r="LG95" s="330"/>
      <c r="LH95" s="330"/>
      <c r="LI95" s="330"/>
      <c r="LJ95" s="331"/>
      <c r="LK95" s="324"/>
      <c r="LL95" s="329"/>
      <c r="LM95" s="330"/>
      <c r="LN95" s="330"/>
      <c r="LO95" s="330"/>
      <c r="LP95" s="330"/>
      <c r="LQ95" s="330"/>
      <c r="LR95" s="330"/>
      <c r="LS95" s="330"/>
      <c r="LT95" s="330"/>
      <c r="LU95" s="330"/>
      <c r="LV95" s="330"/>
      <c r="LW95" s="330"/>
      <c r="LX95" s="330"/>
      <c r="LY95" s="330"/>
      <c r="LZ95" s="330"/>
      <c r="MA95" s="331"/>
      <c r="MB95" s="324"/>
      <c r="MC95" s="56"/>
      <c r="MD95" s="56"/>
      <c r="ME95" s="56"/>
      <c r="MF95" s="56"/>
      <c r="MG95" s="228"/>
    </row>
    <row r="96" spans="1:345" customFormat="1" ht="12.75" x14ac:dyDescent="0.2">
      <c r="A96" s="329"/>
      <c r="B96" s="330"/>
      <c r="C96" s="330"/>
      <c r="D96" s="330"/>
      <c r="E96" s="330"/>
      <c r="F96" s="330"/>
      <c r="G96" s="330"/>
      <c r="H96" s="330"/>
      <c r="I96" s="330"/>
      <c r="J96" s="330"/>
      <c r="K96" s="330"/>
      <c r="L96" s="330"/>
      <c r="M96" s="330"/>
      <c r="N96" s="330"/>
      <c r="O96" s="330"/>
      <c r="P96" s="331"/>
      <c r="Q96" s="324"/>
      <c r="R96" s="329"/>
      <c r="S96" s="330"/>
      <c r="T96" s="330"/>
      <c r="U96" s="330"/>
      <c r="V96" s="330"/>
      <c r="W96" s="330"/>
      <c r="X96" s="330"/>
      <c r="Y96" s="330"/>
      <c r="Z96" s="330"/>
      <c r="AA96" s="330"/>
      <c r="AB96" s="330"/>
      <c r="AC96" s="330"/>
      <c r="AD96" s="330"/>
      <c r="AE96" s="330"/>
      <c r="AF96" s="330"/>
      <c r="AG96" s="331"/>
      <c r="AH96" s="324"/>
      <c r="AI96" s="329"/>
      <c r="AJ96" s="330"/>
      <c r="AK96" s="330"/>
      <c r="AL96" s="330"/>
      <c r="AM96" s="330"/>
      <c r="AN96" s="330"/>
      <c r="AO96" s="330"/>
      <c r="AP96" s="330"/>
      <c r="AQ96" s="330"/>
      <c r="AR96" s="330"/>
      <c r="AS96" s="330"/>
      <c r="AT96" s="330"/>
      <c r="AU96" s="330"/>
      <c r="AV96" s="330"/>
      <c r="AW96" s="330"/>
      <c r="AX96" s="331"/>
      <c r="AY96" s="324"/>
      <c r="AZ96" s="329"/>
      <c r="BA96" s="330"/>
      <c r="BB96" s="330"/>
      <c r="BC96" s="330"/>
      <c r="BD96" s="330"/>
      <c r="BE96" s="330"/>
      <c r="BF96" s="330"/>
      <c r="BG96" s="330"/>
      <c r="BH96" s="330"/>
      <c r="BI96" s="330"/>
      <c r="BJ96" s="330"/>
      <c r="BK96" s="330"/>
      <c r="BL96" s="330"/>
      <c r="BM96" s="330"/>
      <c r="BN96" s="330"/>
      <c r="BO96" s="331"/>
      <c r="BP96" s="324"/>
      <c r="BQ96" s="329"/>
      <c r="BR96" s="330"/>
      <c r="BS96" s="330"/>
      <c r="BT96" s="330"/>
      <c r="BU96" s="330"/>
      <c r="BV96" s="330"/>
      <c r="BW96" s="330"/>
      <c r="BX96" s="330"/>
      <c r="BY96" s="330"/>
      <c r="BZ96" s="330"/>
      <c r="CA96" s="330"/>
      <c r="CB96" s="330"/>
      <c r="CC96" s="330"/>
      <c r="CD96" s="330"/>
      <c r="CE96" s="330"/>
      <c r="CF96" s="331"/>
      <c r="CG96" s="324"/>
      <c r="CH96" s="329"/>
      <c r="CI96" s="330"/>
      <c r="CJ96" s="330"/>
      <c r="CK96" s="330"/>
      <c r="CL96" s="330"/>
      <c r="CM96" s="330"/>
      <c r="CN96" s="330"/>
      <c r="CO96" s="330"/>
      <c r="CP96" s="330"/>
      <c r="CQ96" s="330"/>
      <c r="CR96" s="330"/>
      <c r="CS96" s="330"/>
      <c r="CT96" s="330"/>
      <c r="CU96" s="330"/>
      <c r="CV96" s="330"/>
      <c r="CW96" s="331"/>
      <c r="CX96" s="324"/>
      <c r="CY96" s="329"/>
      <c r="CZ96" s="330"/>
      <c r="DA96" s="330"/>
      <c r="DB96" s="330"/>
      <c r="DC96" s="330"/>
      <c r="DD96" s="330"/>
      <c r="DE96" s="330"/>
      <c r="DF96" s="330"/>
      <c r="DG96" s="330"/>
      <c r="DH96" s="330"/>
      <c r="DI96" s="330"/>
      <c r="DJ96" s="330"/>
      <c r="DK96" s="330"/>
      <c r="DL96" s="330"/>
      <c r="DM96" s="330"/>
      <c r="DN96" s="331"/>
      <c r="DO96" s="324"/>
      <c r="DP96" s="329"/>
      <c r="DQ96" s="330"/>
      <c r="DR96" s="330"/>
      <c r="DS96" s="330"/>
      <c r="DT96" s="330"/>
      <c r="DU96" s="330"/>
      <c r="DV96" s="330"/>
      <c r="DW96" s="330"/>
      <c r="DX96" s="330"/>
      <c r="DY96" s="330"/>
      <c r="DZ96" s="330"/>
      <c r="EA96" s="330"/>
      <c r="EB96" s="330"/>
      <c r="EC96" s="330"/>
      <c r="ED96" s="330"/>
      <c r="EE96" s="331"/>
      <c r="EF96" s="324"/>
      <c r="EG96" s="329"/>
      <c r="EH96" s="330"/>
      <c r="EI96" s="330"/>
      <c r="EJ96" s="330"/>
      <c r="EK96" s="330"/>
      <c r="EL96" s="330"/>
      <c r="EM96" s="330"/>
      <c r="EN96" s="330"/>
      <c r="EO96" s="330"/>
      <c r="EP96" s="330"/>
      <c r="EQ96" s="330"/>
      <c r="ER96" s="330"/>
      <c r="ES96" s="330"/>
      <c r="ET96" s="330"/>
      <c r="EU96" s="330"/>
      <c r="EV96" s="331"/>
      <c r="EW96" s="324"/>
      <c r="EX96" s="329"/>
      <c r="EY96" s="330"/>
      <c r="EZ96" s="330"/>
      <c r="FA96" s="330"/>
      <c r="FB96" s="330"/>
      <c r="FC96" s="330"/>
      <c r="FD96" s="330"/>
      <c r="FE96" s="330"/>
      <c r="FF96" s="330"/>
      <c r="FG96" s="330"/>
      <c r="FH96" s="330"/>
      <c r="FI96" s="330"/>
      <c r="FJ96" s="330"/>
      <c r="FK96" s="330"/>
      <c r="FL96" s="330"/>
      <c r="FM96" s="331"/>
      <c r="FN96" s="324"/>
      <c r="FO96" s="329"/>
      <c r="FP96" s="330"/>
      <c r="FQ96" s="330"/>
      <c r="FR96" s="330"/>
      <c r="FS96" s="330"/>
      <c r="FT96" s="330"/>
      <c r="FU96" s="330"/>
      <c r="FV96" s="330"/>
      <c r="FW96" s="330"/>
      <c r="FX96" s="330"/>
      <c r="FY96" s="330"/>
      <c r="FZ96" s="330"/>
      <c r="GA96" s="330"/>
      <c r="GB96" s="330"/>
      <c r="GC96" s="330"/>
      <c r="GD96" s="331"/>
      <c r="GE96" s="324"/>
      <c r="GF96" s="329"/>
      <c r="GG96" s="330"/>
      <c r="GH96" s="330"/>
      <c r="GI96" s="330"/>
      <c r="GJ96" s="330"/>
      <c r="GK96" s="330"/>
      <c r="GL96" s="330"/>
      <c r="GM96" s="330"/>
      <c r="GN96" s="330"/>
      <c r="GO96" s="330"/>
      <c r="GP96" s="330"/>
      <c r="GQ96" s="330"/>
      <c r="GR96" s="330"/>
      <c r="GS96" s="330"/>
      <c r="GT96" s="330"/>
      <c r="GU96" s="331"/>
      <c r="GV96" s="324"/>
      <c r="GW96" s="329"/>
      <c r="GX96" s="330"/>
      <c r="GY96" s="330"/>
      <c r="GZ96" s="330"/>
      <c r="HA96" s="330"/>
      <c r="HB96" s="330"/>
      <c r="HC96" s="330"/>
      <c r="HD96" s="330"/>
      <c r="HE96" s="330"/>
      <c r="HF96" s="330"/>
      <c r="HG96" s="330"/>
      <c r="HH96" s="330"/>
      <c r="HI96" s="330"/>
      <c r="HJ96" s="330"/>
      <c r="HK96" s="330"/>
      <c r="HL96" s="331"/>
      <c r="HM96" s="324"/>
      <c r="HN96" s="329"/>
      <c r="HO96" s="330"/>
      <c r="HP96" s="330"/>
      <c r="HQ96" s="330"/>
      <c r="HR96" s="330"/>
      <c r="HS96" s="330"/>
      <c r="HT96" s="330"/>
      <c r="HU96" s="330"/>
      <c r="HV96" s="330"/>
      <c r="HW96" s="330"/>
      <c r="HX96" s="330"/>
      <c r="HY96" s="330"/>
      <c r="HZ96" s="330"/>
      <c r="IA96" s="330"/>
      <c r="IB96" s="330"/>
      <c r="IC96" s="331"/>
      <c r="ID96" s="324"/>
      <c r="IE96" s="329"/>
      <c r="IF96" s="330"/>
      <c r="IG96" s="330"/>
      <c r="IH96" s="330"/>
      <c r="II96" s="330"/>
      <c r="IJ96" s="330"/>
      <c r="IK96" s="330"/>
      <c r="IL96" s="330"/>
      <c r="IM96" s="330"/>
      <c r="IN96" s="330"/>
      <c r="IO96" s="330"/>
      <c r="IP96" s="330"/>
      <c r="IQ96" s="330"/>
      <c r="IR96" s="330"/>
      <c r="IS96" s="330"/>
      <c r="IT96" s="331"/>
      <c r="IU96" s="324"/>
      <c r="IV96" s="329"/>
      <c r="IW96" s="330"/>
      <c r="IX96" s="330"/>
      <c r="IY96" s="330"/>
      <c r="IZ96" s="330"/>
      <c r="JA96" s="330"/>
      <c r="JB96" s="330"/>
      <c r="JC96" s="330"/>
      <c r="JD96" s="330"/>
      <c r="JE96" s="330"/>
      <c r="JF96" s="330"/>
      <c r="JG96" s="330"/>
      <c r="JH96" s="330"/>
      <c r="JI96" s="330"/>
      <c r="JJ96" s="330"/>
      <c r="JK96" s="331"/>
      <c r="JL96" s="324"/>
      <c r="JM96" s="329"/>
      <c r="JN96" s="330"/>
      <c r="JO96" s="330"/>
      <c r="JP96" s="330"/>
      <c r="JQ96" s="330"/>
      <c r="JR96" s="330"/>
      <c r="JS96" s="330"/>
      <c r="JT96" s="330"/>
      <c r="JU96" s="330"/>
      <c r="JV96" s="330"/>
      <c r="JW96" s="330"/>
      <c r="JX96" s="330"/>
      <c r="JY96" s="330"/>
      <c r="JZ96" s="330"/>
      <c r="KA96" s="330"/>
      <c r="KB96" s="331"/>
      <c r="KC96" s="324"/>
      <c r="KD96" s="329"/>
      <c r="KE96" s="330"/>
      <c r="KF96" s="330"/>
      <c r="KG96" s="330"/>
      <c r="KH96" s="330"/>
      <c r="KI96" s="330"/>
      <c r="KJ96" s="330"/>
      <c r="KK96" s="330"/>
      <c r="KL96" s="330"/>
      <c r="KM96" s="330"/>
      <c r="KN96" s="330"/>
      <c r="KO96" s="330"/>
      <c r="KP96" s="330"/>
      <c r="KQ96" s="330"/>
      <c r="KR96" s="330"/>
      <c r="KS96" s="331"/>
      <c r="KT96" s="324"/>
      <c r="KU96" s="329"/>
      <c r="KV96" s="330"/>
      <c r="KW96" s="330"/>
      <c r="KX96" s="330"/>
      <c r="KY96" s="330"/>
      <c r="KZ96" s="330"/>
      <c r="LA96" s="330"/>
      <c r="LB96" s="330"/>
      <c r="LC96" s="330"/>
      <c r="LD96" s="330"/>
      <c r="LE96" s="330"/>
      <c r="LF96" s="330"/>
      <c r="LG96" s="330"/>
      <c r="LH96" s="330"/>
      <c r="LI96" s="330"/>
      <c r="LJ96" s="331"/>
      <c r="LK96" s="324"/>
      <c r="LL96" s="329"/>
      <c r="LM96" s="330"/>
      <c r="LN96" s="330"/>
      <c r="LO96" s="330"/>
      <c r="LP96" s="330"/>
      <c r="LQ96" s="330"/>
      <c r="LR96" s="330"/>
      <c r="LS96" s="330"/>
      <c r="LT96" s="330"/>
      <c r="LU96" s="330"/>
      <c r="LV96" s="330"/>
      <c r="LW96" s="330"/>
      <c r="LX96" s="330"/>
      <c r="LY96" s="330"/>
      <c r="LZ96" s="330"/>
      <c r="MA96" s="331"/>
      <c r="MB96" s="324"/>
      <c r="MC96" s="56"/>
      <c r="MD96" s="56"/>
      <c r="ME96" s="56"/>
      <c r="MF96" s="56"/>
      <c r="MG96" s="228"/>
    </row>
    <row r="97" spans="1:345" customFormat="1" ht="12.75" x14ac:dyDescent="0.2">
      <c r="A97" s="329"/>
      <c r="B97" s="330"/>
      <c r="C97" s="330"/>
      <c r="D97" s="330"/>
      <c r="E97" s="330"/>
      <c r="F97" s="330"/>
      <c r="G97" s="330"/>
      <c r="H97" s="330"/>
      <c r="I97" s="330"/>
      <c r="J97" s="330"/>
      <c r="K97" s="330"/>
      <c r="L97" s="330"/>
      <c r="M97" s="330"/>
      <c r="N97" s="330"/>
      <c r="O97" s="330"/>
      <c r="P97" s="331"/>
      <c r="Q97" s="324"/>
      <c r="R97" s="329"/>
      <c r="S97" s="330"/>
      <c r="T97" s="330"/>
      <c r="U97" s="330"/>
      <c r="V97" s="330"/>
      <c r="W97" s="330"/>
      <c r="X97" s="330"/>
      <c r="Y97" s="330"/>
      <c r="Z97" s="330"/>
      <c r="AA97" s="330"/>
      <c r="AB97" s="330"/>
      <c r="AC97" s="330"/>
      <c r="AD97" s="330"/>
      <c r="AE97" s="330"/>
      <c r="AF97" s="330"/>
      <c r="AG97" s="331"/>
      <c r="AH97" s="324"/>
      <c r="AI97" s="329"/>
      <c r="AJ97" s="330"/>
      <c r="AK97" s="330"/>
      <c r="AL97" s="330"/>
      <c r="AM97" s="330"/>
      <c r="AN97" s="330"/>
      <c r="AO97" s="330"/>
      <c r="AP97" s="330"/>
      <c r="AQ97" s="330"/>
      <c r="AR97" s="330"/>
      <c r="AS97" s="330"/>
      <c r="AT97" s="330"/>
      <c r="AU97" s="330"/>
      <c r="AV97" s="330"/>
      <c r="AW97" s="330"/>
      <c r="AX97" s="331"/>
      <c r="AY97" s="324"/>
      <c r="AZ97" s="329"/>
      <c r="BA97" s="330"/>
      <c r="BB97" s="330"/>
      <c r="BC97" s="330"/>
      <c r="BD97" s="330"/>
      <c r="BE97" s="330"/>
      <c r="BF97" s="330"/>
      <c r="BG97" s="330"/>
      <c r="BH97" s="330"/>
      <c r="BI97" s="330"/>
      <c r="BJ97" s="330"/>
      <c r="BK97" s="330"/>
      <c r="BL97" s="330"/>
      <c r="BM97" s="330"/>
      <c r="BN97" s="330"/>
      <c r="BO97" s="331"/>
      <c r="BP97" s="324"/>
      <c r="BQ97" s="329"/>
      <c r="BR97" s="330"/>
      <c r="BS97" s="330"/>
      <c r="BT97" s="330"/>
      <c r="BU97" s="330"/>
      <c r="BV97" s="330"/>
      <c r="BW97" s="330"/>
      <c r="BX97" s="330"/>
      <c r="BY97" s="330"/>
      <c r="BZ97" s="330"/>
      <c r="CA97" s="330"/>
      <c r="CB97" s="330"/>
      <c r="CC97" s="330"/>
      <c r="CD97" s="330"/>
      <c r="CE97" s="330"/>
      <c r="CF97" s="331"/>
      <c r="CG97" s="324"/>
      <c r="CH97" s="329"/>
      <c r="CI97" s="330"/>
      <c r="CJ97" s="330"/>
      <c r="CK97" s="330"/>
      <c r="CL97" s="330"/>
      <c r="CM97" s="330"/>
      <c r="CN97" s="330"/>
      <c r="CO97" s="330"/>
      <c r="CP97" s="330"/>
      <c r="CQ97" s="330"/>
      <c r="CR97" s="330"/>
      <c r="CS97" s="330"/>
      <c r="CT97" s="330"/>
      <c r="CU97" s="330"/>
      <c r="CV97" s="330"/>
      <c r="CW97" s="331"/>
      <c r="CX97" s="324"/>
      <c r="CY97" s="329"/>
      <c r="CZ97" s="330"/>
      <c r="DA97" s="330"/>
      <c r="DB97" s="330"/>
      <c r="DC97" s="330"/>
      <c r="DD97" s="330"/>
      <c r="DE97" s="330"/>
      <c r="DF97" s="330"/>
      <c r="DG97" s="330"/>
      <c r="DH97" s="330"/>
      <c r="DI97" s="330"/>
      <c r="DJ97" s="330"/>
      <c r="DK97" s="330"/>
      <c r="DL97" s="330"/>
      <c r="DM97" s="330"/>
      <c r="DN97" s="331"/>
      <c r="DO97" s="324"/>
      <c r="DP97" s="329"/>
      <c r="DQ97" s="330"/>
      <c r="DR97" s="330"/>
      <c r="DS97" s="330"/>
      <c r="DT97" s="330"/>
      <c r="DU97" s="330"/>
      <c r="DV97" s="330"/>
      <c r="DW97" s="330"/>
      <c r="DX97" s="330"/>
      <c r="DY97" s="330"/>
      <c r="DZ97" s="330"/>
      <c r="EA97" s="330"/>
      <c r="EB97" s="330"/>
      <c r="EC97" s="330"/>
      <c r="ED97" s="330"/>
      <c r="EE97" s="331"/>
      <c r="EF97" s="324"/>
      <c r="EG97" s="329"/>
      <c r="EH97" s="330"/>
      <c r="EI97" s="330"/>
      <c r="EJ97" s="330"/>
      <c r="EK97" s="330"/>
      <c r="EL97" s="330"/>
      <c r="EM97" s="330"/>
      <c r="EN97" s="330"/>
      <c r="EO97" s="330"/>
      <c r="EP97" s="330"/>
      <c r="EQ97" s="330"/>
      <c r="ER97" s="330"/>
      <c r="ES97" s="330"/>
      <c r="ET97" s="330"/>
      <c r="EU97" s="330"/>
      <c r="EV97" s="331"/>
      <c r="EW97" s="324"/>
      <c r="EX97" s="329"/>
      <c r="EY97" s="330"/>
      <c r="EZ97" s="330"/>
      <c r="FA97" s="330"/>
      <c r="FB97" s="330"/>
      <c r="FC97" s="330"/>
      <c r="FD97" s="330"/>
      <c r="FE97" s="330"/>
      <c r="FF97" s="330"/>
      <c r="FG97" s="330"/>
      <c r="FH97" s="330"/>
      <c r="FI97" s="330"/>
      <c r="FJ97" s="330"/>
      <c r="FK97" s="330"/>
      <c r="FL97" s="330"/>
      <c r="FM97" s="331"/>
      <c r="FN97" s="324"/>
      <c r="FO97" s="329"/>
      <c r="FP97" s="330"/>
      <c r="FQ97" s="330"/>
      <c r="FR97" s="330"/>
      <c r="FS97" s="330"/>
      <c r="FT97" s="330"/>
      <c r="FU97" s="330"/>
      <c r="FV97" s="330"/>
      <c r="FW97" s="330"/>
      <c r="FX97" s="330"/>
      <c r="FY97" s="330"/>
      <c r="FZ97" s="330"/>
      <c r="GA97" s="330"/>
      <c r="GB97" s="330"/>
      <c r="GC97" s="330"/>
      <c r="GD97" s="331"/>
      <c r="GE97" s="324"/>
      <c r="GF97" s="329"/>
      <c r="GG97" s="330"/>
      <c r="GH97" s="330"/>
      <c r="GI97" s="330"/>
      <c r="GJ97" s="330"/>
      <c r="GK97" s="330"/>
      <c r="GL97" s="330"/>
      <c r="GM97" s="330"/>
      <c r="GN97" s="330"/>
      <c r="GO97" s="330"/>
      <c r="GP97" s="330"/>
      <c r="GQ97" s="330"/>
      <c r="GR97" s="330"/>
      <c r="GS97" s="330"/>
      <c r="GT97" s="330"/>
      <c r="GU97" s="331"/>
      <c r="GV97" s="324"/>
      <c r="GW97" s="329"/>
      <c r="GX97" s="330"/>
      <c r="GY97" s="330"/>
      <c r="GZ97" s="330"/>
      <c r="HA97" s="330"/>
      <c r="HB97" s="330"/>
      <c r="HC97" s="330"/>
      <c r="HD97" s="330"/>
      <c r="HE97" s="330"/>
      <c r="HF97" s="330"/>
      <c r="HG97" s="330"/>
      <c r="HH97" s="330"/>
      <c r="HI97" s="330"/>
      <c r="HJ97" s="330"/>
      <c r="HK97" s="330"/>
      <c r="HL97" s="331"/>
      <c r="HM97" s="324"/>
      <c r="HN97" s="329"/>
      <c r="HO97" s="330"/>
      <c r="HP97" s="330"/>
      <c r="HQ97" s="330"/>
      <c r="HR97" s="330"/>
      <c r="HS97" s="330"/>
      <c r="HT97" s="330"/>
      <c r="HU97" s="330"/>
      <c r="HV97" s="330"/>
      <c r="HW97" s="330"/>
      <c r="HX97" s="330"/>
      <c r="HY97" s="330"/>
      <c r="HZ97" s="330"/>
      <c r="IA97" s="330"/>
      <c r="IB97" s="330"/>
      <c r="IC97" s="331"/>
      <c r="ID97" s="324"/>
      <c r="IE97" s="329"/>
      <c r="IF97" s="330"/>
      <c r="IG97" s="330"/>
      <c r="IH97" s="330"/>
      <c r="II97" s="330"/>
      <c r="IJ97" s="330"/>
      <c r="IK97" s="330"/>
      <c r="IL97" s="330"/>
      <c r="IM97" s="330"/>
      <c r="IN97" s="330"/>
      <c r="IO97" s="330"/>
      <c r="IP97" s="330"/>
      <c r="IQ97" s="330"/>
      <c r="IR97" s="330"/>
      <c r="IS97" s="330"/>
      <c r="IT97" s="331"/>
      <c r="IU97" s="324"/>
      <c r="IV97" s="329"/>
      <c r="IW97" s="330"/>
      <c r="IX97" s="330"/>
      <c r="IY97" s="330"/>
      <c r="IZ97" s="330"/>
      <c r="JA97" s="330"/>
      <c r="JB97" s="330"/>
      <c r="JC97" s="330"/>
      <c r="JD97" s="330"/>
      <c r="JE97" s="330"/>
      <c r="JF97" s="330"/>
      <c r="JG97" s="330"/>
      <c r="JH97" s="330"/>
      <c r="JI97" s="330"/>
      <c r="JJ97" s="330"/>
      <c r="JK97" s="331"/>
      <c r="JL97" s="324"/>
      <c r="JM97" s="329"/>
      <c r="JN97" s="330"/>
      <c r="JO97" s="330"/>
      <c r="JP97" s="330"/>
      <c r="JQ97" s="330"/>
      <c r="JR97" s="330"/>
      <c r="JS97" s="330"/>
      <c r="JT97" s="330"/>
      <c r="JU97" s="330"/>
      <c r="JV97" s="330"/>
      <c r="JW97" s="330"/>
      <c r="JX97" s="330"/>
      <c r="JY97" s="330"/>
      <c r="JZ97" s="330"/>
      <c r="KA97" s="330"/>
      <c r="KB97" s="331"/>
      <c r="KC97" s="324"/>
      <c r="KD97" s="329"/>
      <c r="KE97" s="330"/>
      <c r="KF97" s="330"/>
      <c r="KG97" s="330"/>
      <c r="KH97" s="330"/>
      <c r="KI97" s="330"/>
      <c r="KJ97" s="330"/>
      <c r="KK97" s="330"/>
      <c r="KL97" s="330"/>
      <c r="KM97" s="330"/>
      <c r="KN97" s="330"/>
      <c r="KO97" s="330"/>
      <c r="KP97" s="330"/>
      <c r="KQ97" s="330"/>
      <c r="KR97" s="330"/>
      <c r="KS97" s="331"/>
      <c r="KT97" s="324"/>
      <c r="KU97" s="329"/>
      <c r="KV97" s="330"/>
      <c r="KW97" s="330"/>
      <c r="KX97" s="330"/>
      <c r="KY97" s="330"/>
      <c r="KZ97" s="330"/>
      <c r="LA97" s="330"/>
      <c r="LB97" s="330"/>
      <c r="LC97" s="330"/>
      <c r="LD97" s="330"/>
      <c r="LE97" s="330"/>
      <c r="LF97" s="330"/>
      <c r="LG97" s="330"/>
      <c r="LH97" s="330"/>
      <c r="LI97" s="330"/>
      <c r="LJ97" s="331"/>
      <c r="LK97" s="324"/>
      <c r="LL97" s="329"/>
      <c r="LM97" s="330"/>
      <c r="LN97" s="330"/>
      <c r="LO97" s="330"/>
      <c r="LP97" s="330"/>
      <c r="LQ97" s="330"/>
      <c r="LR97" s="330"/>
      <c r="LS97" s="330"/>
      <c r="LT97" s="330"/>
      <c r="LU97" s="330"/>
      <c r="LV97" s="330"/>
      <c r="LW97" s="330"/>
      <c r="LX97" s="330"/>
      <c r="LY97" s="330"/>
      <c r="LZ97" s="330"/>
      <c r="MA97" s="331"/>
      <c r="MB97" s="324"/>
      <c r="MC97" s="56"/>
      <c r="MD97" s="56"/>
      <c r="ME97" s="56"/>
      <c r="MF97" s="56"/>
      <c r="MG97" s="228"/>
    </row>
    <row r="98" spans="1:345" customFormat="1" ht="12.75" x14ac:dyDescent="0.2">
      <c r="A98" s="329"/>
      <c r="B98" s="330"/>
      <c r="C98" s="330"/>
      <c r="D98" s="330"/>
      <c r="E98" s="330"/>
      <c r="F98" s="330"/>
      <c r="G98" s="330"/>
      <c r="H98" s="330"/>
      <c r="I98" s="330"/>
      <c r="J98" s="330"/>
      <c r="K98" s="330"/>
      <c r="L98" s="330"/>
      <c r="M98" s="330"/>
      <c r="N98" s="330"/>
      <c r="O98" s="330"/>
      <c r="P98" s="331"/>
      <c r="Q98" s="324"/>
      <c r="R98" s="329"/>
      <c r="S98" s="330"/>
      <c r="T98" s="330"/>
      <c r="U98" s="330"/>
      <c r="V98" s="330"/>
      <c r="W98" s="330"/>
      <c r="X98" s="330"/>
      <c r="Y98" s="330"/>
      <c r="Z98" s="330"/>
      <c r="AA98" s="330"/>
      <c r="AB98" s="330"/>
      <c r="AC98" s="330"/>
      <c r="AD98" s="330"/>
      <c r="AE98" s="330"/>
      <c r="AF98" s="330"/>
      <c r="AG98" s="331"/>
      <c r="AH98" s="324"/>
      <c r="AI98" s="329"/>
      <c r="AJ98" s="330"/>
      <c r="AK98" s="330"/>
      <c r="AL98" s="330"/>
      <c r="AM98" s="330"/>
      <c r="AN98" s="330"/>
      <c r="AO98" s="330"/>
      <c r="AP98" s="330"/>
      <c r="AQ98" s="330"/>
      <c r="AR98" s="330"/>
      <c r="AS98" s="330"/>
      <c r="AT98" s="330"/>
      <c r="AU98" s="330"/>
      <c r="AV98" s="330"/>
      <c r="AW98" s="330"/>
      <c r="AX98" s="331"/>
      <c r="AY98" s="324"/>
      <c r="AZ98" s="329"/>
      <c r="BA98" s="330"/>
      <c r="BB98" s="330"/>
      <c r="BC98" s="330"/>
      <c r="BD98" s="330"/>
      <c r="BE98" s="330"/>
      <c r="BF98" s="330"/>
      <c r="BG98" s="330"/>
      <c r="BH98" s="330"/>
      <c r="BI98" s="330"/>
      <c r="BJ98" s="330"/>
      <c r="BK98" s="330"/>
      <c r="BL98" s="330"/>
      <c r="BM98" s="330"/>
      <c r="BN98" s="330"/>
      <c r="BO98" s="331"/>
      <c r="BP98" s="324"/>
      <c r="BQ98" s="329"/>
      <c r="BR98" s="330"/>
      <c r="BS98" s="330"/>
      <c r="BT98" s="330"/>
      <c r="BU98" s="330"/>
      <c r="BV98" s="330"/>
      <c r="BW98" s="330"/>
      <c r="BX98" s="330"/>
      <c r="BY98" s="330"/>
      <c r="BZ98" s="330"/>
      <c r="CA98" s="330"/>
      <c r="CB98" s="330"/>
      <c r="CC98" s="330"/>
      <c r="CD98" s="330"/>
      <c r="CE98" s="330"/>
      <c r="CF98" s="331"/>
      <c r="CG98" s="324"/>
      <c r="CH98" s="329"/>
      <c r="CI98" s="330"/>
      <c r="CJ98" s="330"/>
      <c r="CK98" s="330"/>
      <c r="CL98" s="330"/>
      <c r="CM98" s="330"/>
      <c r="CN98" s="330"/>
      <c r="CO98" s="330"/>
      <c r="CP98" s="330"/>
      <c r="CQ98" s="330"/>
      <c r="CR98" s="330"/>
      <c r="CS98" s="330"/>
      <c r="CT98" s="330"/>
      <c r="CU98" s="330"/>
      <c r="CV98" s="330"/>
      <c r="CW98" s="331"/>
      <c r="CX98" s="324"/>
      <c r="CY98" s="329"/>
      <c r="CZ98" s="330"/>
      <c r="DA98" s="330"/>
      <c r="DB98" s="330"/>
      <c r="DC98" s="330"/>
      <c r="DD98" s="330"/>
      <c r="DE98" s="330"/>
      <c r="DF98" s="330"/>
      <c r="DG98" s="330"/>
      <c r="DH98" s="330"/>
      <c r="DI98" s="330"/>
      <c r="DJ98" s="330"/>
      <c r="DK98" s="330"/>
      <c r="DL98" s="330"/>
      <c r="DM98" s="330"/>
      <c r="DN98" s="331"/>
      <c r="DO98" s="324"/>
      <c r="DP98" s="329"/>
      <c r="DQ98" s="330"/>
      <c r="DR98" s="330"/>
      <c r="DS98" s="330"/>
      <c r="DT98" s="330"/>
      <c r="DU98" s="330"/>
      <c r="DV98" s="330"/>
      <c r="DW98" s="330"/>
      <c r="DX98" s="330"/>
      <c r="DY98" s="330"/>
      <c r="DZ98" s="330"/>
      <c r="EA98" s="330"/>
      <c r="EB98" s="330"/>
      <c r="EC98" s="330"/>
      <c r="ED98" s="330"/>
      <c r="EE98" s="331"/>
      <c r="EF98" s="324"/>
      <c r="EG98" s="329"/>
      <c r="EH98" s="330"/>
      <c r="EI98" s="330"/>
      <c r="EJ98" s="330"/>
      <c r="EK98" s="330"/>
      <c r="EL98" s="330"/>
      <c r="EM98" s="330"/>
      <c r="EN98" s="330"/>
      <c r="EO98" s="330"/>
      <c r="EP98" s="330"/>
      <c r="EQ98" s="330"/>
      <c r="ER98" s="330"/>
      <c r="ES98" s="330"/>
      <c r="ET98" s="330"/>
      <c r="EU98" s="330"/>
      <c r="EV98" s="331"/>
      <c r="EW98" s="324"/>
      <c r="EX98" s="329"/>
      <c r="EY98" s="330"/>
      <c r="EZ98" s="330"/>
      <c r="FA98" s="330"/>
      <c r="FB98" s="330"/>
      <c r="FC98" s="330"/>
      <c r="FD98" s="330"/>
      <c r="FE98" s="330"/>
      <c r="FF98" s="330"/>
      <c r="FG98" s="330"/>
      <c r="FH98" s="330"/>
      <c r="FI98" s="330"/>
      <c r="FJ98" s="330"/>
      <c r="FK98" s="330"/>
      <c r="FL98" s="330"/>
      <c r="FM98" s="331"/>
      <c r="FN98" s="324"/>
      <c r="FO98" s="329"/>
      <c r="FP98" s="330"/>
      <c r="FQ98" s="330"/>
      <c r="FR98" s="330"/>
      <c r="FS98" s="330"/>
      <c r="FT98" s="330"/>
      <c r="FU98" s="330"/>
      <c r="FV98" s="330"/>
      <c r="FW98" s="330"/>
      <c r="FX98" s="330"/>
      <c r="FY98" s="330"/>
      <c r="FZ98" s="330"/>
      <c r="GA98" s="330"/>
      <c r="GB98" s="330"/>
      <c r="GC98" s="330"/>
      <c r="GD98" s="331"/>
      <c r="GE98" s="324"/>
      <c r="GF98" s="329"/>
      <c r="GG98" s="330"/>
      <c r="GH98" s="330"/>
      <c r="GI98" s="330"/>
      <c r="GJ98" s="330"/>
      <c r="GK98" s="330"/>
      <c r="GL98" s="330"/>
      <c r="GM98" s="330"/>
      <c r="GN98" s="330"/>
      <c r="GO98" s="330"/>
      <c r="GP98" s="330"/>
      <c r="GQ98" s="330"/>
      <c r="GR98" s="330"/>
      <c r="GS98" s="330"/>
      <c r="GT98" s="330"/>
      <c r="GU98" s="331"/>
      <c r="GV98" s="324"/>
      <c r="GW98" s="329"/>
      <c r="GX98" s="330"/>
      <c r="GY98" s="330"/>
      <c r="GZ98" s="330"/>
      <c r="HA98" s="330"/>
      <c r="HB98" s="330"/>
      <c r="HC98" s="330"/>
      <c r="HD98" s="330"/>
      <c r="HE98" s="330"/>
      <c r="HF98" s="330"/>
      <c r="HG98" s="330"/>
      <c r="HH98" s="330"/>
      <c r="HI98" s="330"/>
      <c r="HJ98" s="330"/>
      <c r="HK98" s="330"/>
      <c r="HL98" s="331"/>
      <c r="HM98" s="324"/>
      <c r="HN98" s="329"/>
      <c r="HO98" s="330"/>
      <c r="HP98" s="330"/>
      <c r="HQ98" s="330"/>
      <c r="HR98" s="330"/>
      <c r="HS98" s="330"/>
      <c r="HT98" s="330"/>
      <c r="HU98" s="330"/>
      <c r="HV98" s="330"/>
      <c r="HW98" s="330"/>
      <c r="HX98" s="330"/>
      <c r="HY98" s="330"/>
      <c r="HZ98" s="330"/>
      <c r="IA98" s="330"/>
      <c r="IB98" s="330"/>
      <c r="IC98" s="331"/>
      <c r="ID98" s="324"/>
      <c r="IE98" s="329"/>
      <c r="IF98" s="330"/>
      <c r="IG98" s="330"/>
      <c r="IH98" s="330"/>
      <c r="II98" s="330"/>
      <c r="IJ98" s="330"/>
      <c r="IK98" s="330"/>
      <c r="IL98" s="330"/>
      <c r="IM98" s="330"/>
      <c r="IN98" s="330"/>
      <c r="IO98" s="330"/>
      <c r="IP98" s="330"/>
      <c r="IQ98" s="330"/>
      <c r="IR98" s="330"/>
      <c r="IS98" s="330"/>
      <c r="IT98" s="331"/>
      <c r="IU98" s="324"/>
      <c r="IV98" s="329"/>
      <c r="IW98" s="330"/>
      <c r="IX98" s="330"/>
      <c r="IY98" s="330"/>
      <c r="IZ98" s="330"/>
      <c r="JA98" s="330"/>
      <c r="JB98" s="330"/>
      <c r="JC98" s="330"/>
      <c r="JD98" s="330"/>
      <c r="JE98" s="330"/>
      <c r="JF98" s="330"/>
      <c r="JG98" s="330"/>
      <c r="JH98" s="330"/>
      <c r="JI98" s="330"/>
      <c r="JJ98" s="330"/>
      <c r="JK98" s="331"/>
      <c r="JL98" s="324"/>
      <c r="JM98" s="329"/>
      <c r="JN98" s="330"/>
      <c r="JO98" s="330"/>
      <c r="JP98" s="330"/>
      <c r="JQ98" s="330"/>
      <c r="JR98" s="330"/>
      <c r="JS98" s="330"/>
      <c r="JT98" s="330"/>
      <c r="JU98" s="330"/>
      <c r="JV98" s="330"/>
      <c r="JW98" s="330"/>
      <c r="JX98" s="330"/>
      <c r="JY98" s="330"/>
      <c r="JZ98" s="330"/>
      <c r="KA98" s="330"/>
      <c r="KB98" s="331"/>
      <c r="KC98" s="324"/>
      <c r="KD98" s="329"/>
      <c r="KE98" s="330"/>
      <c r="KF98" s="330"/>
      <c r="KG98" s="330"/>
      <c r="KH98" s="330"/>
      <c r="KI98" s="330"/>
      <c r="KJ98" s="330"/>
      <c r="KK98" s="330"/>
      <c r="KL98" s="330"/>
      <c r="KM98" s="330"/>
      <c r="KN98" s="330"/>
      <c r="KO98" s="330"/>
      <c r="KP98" s="330"/>
      <c r="KQ98" s="330"/>
      <c r="KR98" s="330"/>
      <c r="KS98" s="331"/>
      <c r="KT98" s="324"/>
      <c r="KU98" s="329"/>
      <c r="KV98" s="330"/>
      <c r="KW98" s="330"/>
      <c r="KX98" s="330"/>
      <c r="KY98" s="330"/>
      <c r="KZ98" s="330"/>
      <c r="LA98" s="330"/>
      <c r="LB98" s="330"/>
      <c r="LC98" s="330"/>
      <c r="LD98" s="330"/>
      <c r="LE98" s="330"/>
      <c r="LF98" s="330"/>
      <c r="LG98" s="330"/>
      <c r="LH98" s="330"/>
      <c r="LI98" s="330"/>
      <c r="LJ98" s="331"/>
      <c r="LK98" s="324"/>
      <c r="LL98" s="329"/>
      <c r="LM98" s="330"/>
      <c r="LN98" s="330"/>
      <c r="LO98" s="330"/>
      <c r="LP98" s="330"/>
      <c r="LQ98" s="330"/>
      <c r="LR98" s="330"/>
      <c r="LS98" s="330"/>
      <c r="LT98" s="330"/>
      <c r="LU98" s="330"/>
      <c r="LV98" s="330"/>
      <c r="LW98" s="330"/>
      <c r="LX98" s="330"/>
      <c r="LY98" s="330"/>
      <c r="LZ98" s="330"/>
      <c r="MA98" s="331"/>
      <c r="MB98" s="324"/>
      <c r="MC98" s="56"/>
      <c r="MD98" s="56"/>
      <c r="ME98" s="56"/>
      <c r="MF98" s="56"/>
      <c r="MG98" s="228"/>
    </row>
    <row r="99" spans="1:345" customFormat="1" ht="12.75" x14ac:dyDescent="0.2">
      <c r="A99" s="329"/>
      <c r="B99" s="330"/>
      <c r="C99" s="330"/>
      <c r="D99" s="330"/>
      <c r="E99" s="330"/>
      <c r="F99" s="330"/>
      <c r="G99" s="330"/>
      <c r="H99" s="330"/>
      <c r="I99" s="330"/>
      <c r="J99" s="330"/>
      <c r="K99" s="330"/>
      <c r="L99" s="330"/>
      <c r="M99" s="330"/>
      <c r="N99" s="330"/>
      <c r="O99" s="330"/>
      <c r="P99" s="331"/>
      <c r="Q99" s="324"/>
      <c r="R99" s="329"/>
      <c r="S99" s="330"/>
      <c r="T99" s="330"/>
      <c r="U99" s="330"/>
      <c r="V99" s="330"/>
      <c r="W99" s="330"/>
      <c r="X99" s="330"/>
      <c r="Y99" s="330"/>
      <c r="Z99" s="330"/>
      <c r="AA99" s="330"/>
      <c r="AB99" s="330"/>
      <c r="AC99" s="330"/>
      <c r="AD99" s="330"/>
      <c r="AE99" s="330"/>
      <c r="AF99" s="330"/>
      <c r="AG99" s="331"/>
      <c r="AH99" s="324"/>
      <c r="AI99" s="329"/>
      <c r="AJ99" s="330"/>
      <c r="AK99" s="330"/>
      <c r="AL99" s="330"/>
      <c r="AM99" s="330"/>
      <c r="AN99" s="330"/>
      <c r="AO99" s="330"/>
      <c r="AP99" s="330"/>
      <c r="AQ99" s="330"/>
      <c r="AR99" s="330"/>
      <c r="AS99" s="330"/>
      <c r="AT99" s="330"/>
      <c r="AU99" s="330"/>
      <c r="AV99" s="330"/>
      <c r="AW99" s="330"/>
      <c r="AX99" s="331"/>
      <c r="AY99" s="324"/>
      <c r="AZ99" s="329"/>
      <c r="BA99" s="330"/>
      <c r="BB99" s="330"/>
      <c r="BC99" s="330"/>
      <c r="BD99" s="330"/>
      <c r="BE99" s="330"/>
      <c r="BF99" s="330"/>
      <c r="BG99" s="330"/>
      <c r="BH99" s="330"/>
      <c r="BI99" s="330"/>
      <c r="BJ99" s="330"/>
      <c r="BK99" s="330"/>
      <c r="BL99" s="330"/>
      <c r="BM99" s="330"/>
      <c r="BN99" s="330"/>
      <c r="BO99" s="331"/>
      <c r="BP99" s="324"/>
      <c r="BQ99" s="329"/>
      <c r="BR99" s="330"/>
      <c r="BS99" s="330"/>
      <c r="BT99" s="330"/>
      <c r="BU99" s="330"/>
      <c r="BV99" s="330"/>
      <c r="BW99" s="330"/>
      <c r="BX99" s="330"/>
      <c r="BY99" s="330"/>
      <c r="BZ99" s="330"/>
      <c r="CA99" s="330"/>
      <c r="CB99" s="330"/>
      <c r="CC99" s="330"/>
      <c r="CD99" s="330"/>
      <c r="CE99" s="330"/>
      <c r="CF99" s="331"/>
      <c r="CG99" s="324"/>
      <c r="CH99" s="329"/>
      <c r="CI99" s="330"/>
      <c r="CJ99" s="330"/>
      <c r="CK99" s="330"/>
      <c r="CL99" s="330"/>
      <c r="CM99" s="330"/>
      <c r="CN99" s="330"/>
      <c r="CO99" s="330"/>
      <c r="CP99" s="330"/>
      <c r="CQ99" s="330"/>
      <c r="CR99" s="330"/>
      <c r="CS99" s="330"/>
      <c r="CT99" s="330"/>
      <c r="CU99" s="330"/>
      <c r="CV99" s="330"/>
      <c r="CW99" s="331"/>
      <c r="CX99" s="324"/>
      <c r="CY99" s="329"/>
      <c r="CZ99" s="330"/>
      <c r="DA99" s="330"/>
      <c r="DB99" s="330"/>
      <c r="DC99" s="330"/>
      <c r="DD99" s="330"/>
      <c r="DE99" s="330"/>
      <c r="DF99" s="330"/>
      <c r="DG99" s="330"/>
      <c r="DH99" s="330"/>
      <c r="DI99" s="330"/>
      <c r="DJ99" s="330"/>
      <c r="DK99" s="330"/>
      <c r="DL99" s="330"/>
      <c r="DM99" s="330"/>
      <c r="DN99" s="331"/>
      <c r="DO99" s="324"/>
      <c r="DP99" s="329"/>
      <c r="DQ99" s="330"/>
      <c r="DR99" s="330"/>
      <c r="DS99" s="330"/>
      <c r="DT99" s="330"/>
      <c r="DU99" s="330"/>
      <c r="DV99" s="330"/>
      <c r="DW99" s="330"/>
      <c r="DX99" s="330"/>
      <c r="DY99" s="330"/>
      <c r="DZ99" s="330"/>
      <c r="EA99" s="330"/>
      <c r="EB99" s="330"/>
      <c r="EC99" s="330"/>
      <c r="ED99" s="330"/>
      <c r="EE99" s="331"/>
      <c r="EF99" s="324"/>
      <c r="EG99" s="329"/>
      <c r="EH99" s="330"/>
      <c r="EI99" s="330"/>
      <c r="EJ99" s="330"/>
      <c r="EK99" s="330"/>
      <c r="EL99" s="330"/>
      <c r="EM99" s="330"/>
      <c r="EN99" s="330"/>
      <c r="EO99" s="330"/>
      <c r="EP99" s="330"/>
      <c r="EQ99" s="330"/>
      <c r="ER99" s="330"/>
      <c r="ES99" s="330"/>
      <c r="ET99" s="330"/>
      <c r="EU99" s="330"/>
      <c r="EV99" s="331"/>
      <c r="EW99" s="324"/>
      <c r="EX99" s="329"/>
      <c r="EY99" s="330"/>
      <c r="EZ99" s="330"/>
      <c r="FA99" s="330"/>
      <c r="FB99" s="330"/>
      <c r="FC99" s="330"/>
      <c r="FD99" s="330"/>
      <c r="FE99" s="330"/>
      <c r="FF99" s="330"/>
      <c r="FG99" s="330"/>
      <c r="FH99" s="330"/>
      <c r="FI99" s="330"/>
      <c r="FJ99" s="330"/>
      <c r="FK99" s="330"/>
      <c r="FL99" s="330"/>
      <c r="FM99" s="331"/>
      <c r="FN99" s="324"/>
      <c r="FO99" s="329"/>
      <c r="FP99" s="330"/>
      <c r="FQ99" s="330"/>
      <c r="FR99" s="330"/>
      <c r="FS99" s="330"/>
      <c r="FT99" s="330"/>
      <c r="FU99" s="330"/>
      <c r="FV99" s="330"/>
      <c r="FW99" s="330"/>
      <c r="FX99" s="330"/>
      <c r="FY99" s="330"/>
      <c r="FZ99" s="330"/>
      <c r="GA99" s="330"/>
      <c r="GB99" s="330"/>
      <c r="GC99" s="330"/>
      <c r="GD99" s="331"/>
      <c r="GE99" s="324"/>
      <c r="GF99" s="329"/>
      <c r="GG99" s="330"/>
      <c r="GH99" s="330"/>
      <c r="GI99" s="330"/>
      <c r="GJ99" s="330"/>
      <c r="GK99" s="330"/>
      <c r="GL99" s="330"/>
      <c r="GM99" s="330"/>
      <c r="GN99" s="330"/>
      <c r="GO99" s="330"/>
      <c r="GP99" s="330"/>
      <c r="GQ99" s="330"/>
      <c r="GR99" s="330"/>
      <c r="GS99" s="330"/>
      <c r="GT99" s="330"/>
      <c r="GU99" s="331"/>
      <c r="GV99" s="324"/>
      <c r="GW99" s="329"/>
      <c r="GX99" s="330"/>
      <c r="GY99" s="330"/>
      <c r="GZ99" s="330"/>
      <c r="HA99" s="330"/>
      <c r="HB99" s="330"/>
      <c r="HC99" s="330"/>
      <c r="HD99" s="330"/>
      <c r="HE99" s="330"/>
      <c r="HF99" s="330"/>
      <c r="HG99" s="330"/>
      <c r="HH99" s="330"/>
      <c r="HI99" s="330"/>
      <c r="HJ99" s="330"/>
      <c r="HK99" s="330"/>
      <c r="HL99" s="331"/>
      <c r="HM99" s="324"/>
      <c r="HN99" s="329"/>
      <c r="HO99" s="330"/>
      <c r="HP99" s="330"/>
      <c r="HQ99" s="330"/>
      <c r="HR99" s="330"/>
      <c r="HS99" s="330"/>
      <c r="HT99" s="330"/>
      <c r="HU99" s="330"/>
      <c r="HV99" s="330"/>
      <c r="HW99" s="330"/>
      <c r="HX99" s="330"/>
      <c r="HY99" s="330"/>
      <c r="HZ99" s="330"/>
      <c r="IA99" s="330"/>
      <c r="IB99" s="330"/>
      <c r="IC99" s="331"/>
      <c r="ID99" s="324"/>
      <c r="IE99" s="329"/>
      <c r="IF99" s="330"/>
      <c r="IG99" s="330"/>
      <c r="IH99" s="330"/>
      <c r="II99" s="330"/>
      <c r="IJ99" s="330"/>
      <c r="IK99" s="330"/>
      <c r="IL99" s="330"/>
      <c r="IM99" s="330"/>
      <c r="IN99" s="330"/>
      <c r="IO99" s="330"/>
      <c r="IP99" s="330"/>
      <c r="IQ99" s="330"/>
      <c r="IR99" s="330"/>
      <c r="IS99" s="330"/>
      <c r="IT99" s="331"/>
      <c r="IU99" s="324"/>
      <c r="IV99" s="329"/>
      <c r="IW99" s="330"/>
      <c r="IX99" s="330"/>
      <c r="IY99" s="330"/>
      <c r="IZ99" s="330"/>
      <c r="JA99" s="330"/>
      <c r="JB99" s="330"/>
      <c r="JC99" s="330"/>
      <c r="JD99" s="330"/>
      <c r="JE99" s="330"/>
      <c r="JF99" s="330"/>
      <c r="JG99" s="330"/>
      <c r="JH99" s="330"/>
      <c r="JI99" s="330"/>
      <c r="JJ99" s="330"/>
      <c r="JK99" s="331"/>
      <c r="JL99" s="324"/>
      <c r="JM99" s="329"/>
      <c r="JN99" s="330"/>
      <c r="JO99" s="330"/>
      <c r="JP99" s="330"/>
      <c r="JQ99" s="330"/>
      <c r="JR99" s="330"/>
      <c r="JS99" s="330"/>
      <c r="JT99" s="330"/>
      <c r="JU99" s="330"/>
      <c r="JV99" s="330"/>
      <c r="JW99" s="330"/>
      <c r="JX99" s="330"/>
      <c r="JY99" s="330"/>
      <c r="JZ99" s="330"/>
      <c r="KA99" s="330"/>
      <c r="KB99" s="331"/>
      <c r="KC99" s="324"/>
      <c r="KD99" s="329"/>
      <c r="KE99" s="330"/>
      <c r="KF99" s="330"/>
      <c r="KG99" s="330"/>
      <c r="KH99" s="330"/>
      <c r="KI99" s="330"/>
      <c r="KJ99" s="330"/>
      <c r="KK99" s="330"/>
      <c r="KL99" s="330"/>
      <c r="KM99" s="330"/>
      <c r="KN99" s="330"/>
      <c r="KO99" s="330"/>
      <c r="KP99" s="330"/>
      <c r="KQ99" s="330"/>
      <c r="KR99" s="330"/>
      <c r="KS99" s="331"/>
      <c r="KT99" s="324"/>
      <c r="KU99" s="329"/>
      <c r="KV99" s="330"/>
      <c r="KW99" s="330"/>
      <c r="KX99" s="330"/>
      <c r="KY99" s="330"/>
      <c r="KZ99" s="330"/>
      <c r="LA99" s="330"/>
      <c r="LB99" s="330"/>
      <c r="LC99" s="330"/>
      <c r="LD99" s="330"/>
      <c r="LE99" s="330"/>
      <c r="LF99" s="330"/>
      <c r="LG99" s="330"/>
      <c r="LH99" s="330"/>
      <c r="LI99" s="330"/>
      <c r="LJ99" s="331"/>
      <c r="LK99" s="324"/>
      <c r="LL99" s="329"/>
      <c r="LM99" s="330"/>
      <c r="LN99" s="330"/>
      <c r="LO99" s="330"/>
      <c r="LP99" s="330"/>
      <c r="LQ99" s="330"/>
      <c r="LR99" s="330"/>
      <c r="LS99" s="330"/>
      <c r="LT99" s="330"/>
      <c r="LU99" s="330"/>
      <c r="LV99" s="330"/>
      <c r="LW99" s="330"/>
      <c r="LX99" s="330"/>
      <c r="LY99" s="330"/>
      <c r="LZ99" s="330"/>
      <c r="MA99" s="331"/>
      <c r="MB99" s="324"/>
      <c r="MC99" s="56"/>
      <c r="MD99" s="56"/>
      <c r="ME99" s="56"/>
      <c r="MF99" s="56"/>
      <c r="MG99" s="228"/>
    </row>
    <row r="100" spans="1:345" customFormat="1" ht="12.75" x14ac:dyDescent="0.2">
      <c r="A100" s="329"/>
      <c r="B100" s="330"/>
      <c r="C100" s="330"/>
      <c r="D100" s="330"/>
      <c r="E100" s="330"/>
      <c r="F100" s="330"/>
      <c r="G100" s="330"/>
      <c r="H100" s="330"/>
      <c r="I100" s="330"/>
      <c r="J100" s="330"/>
      <c r="K100" s="330"/>
      <c r="L100" s="330"/>
      <c r="M100" s="330"/>
      <c r="N100" s="330"/>
      <c r="O100" s="330"/>
      <c r="P100" s="331"/>
      <c r="Q100" s="324"/>
      <c r="R100" s="329"/>
      <c r="S100" s="330"/>
      <c r="T100" s="330"/>
      <c r="U100" s="330"/>
      <c r="V100" s="330"/>
      <c r="W100" s="330"/>
      <c r="X100" s="330"/>
      <c r="Y100" s="330"/>
      <c r="Z100" s="330"/>
      <c r="AA100" s="330"/>
      <c r="AB100" s="330"/>
      <c r="AC100" s="330"/>
      <c r="AD100" s="330"/>
      <c r="AE100" s="330"/>
      <c r="AF100" s="330"/>
      <c r="AG100" s="331"/>
      <c r="AH100" s="324"/>
      <c r="AI100" s="329"/>
      <c r="AJ100" s="330"/>
      <c r="AK100" s="330"/>
      <c r="AL100" s="330"/>
      <c r="AM100" s="330"/>
      <c r="AN100" s="330"/>
      <c r="AO100" s="330"/>
      <c r="AP100" s="330"/>
      <c r="AQ100" s="330"/>
      <c r="AR100" s="330"/>
      <c r="AS100" s="330"/>
      <c r="AT100" s="330"/>
      <c r="AU100" s="330"/>
      <c r="AV100" s="330"/>
      <c r="AW100" s="330"/>
      <c r="AX100" s="331"/>
      <c r="AY100" s="324"/>
      <c r="AZ100" s="329"/>
      <c r="BA100" s="330"/>
      <c r="BB100" s="330"/>
      <c r="BC100" s="330"/>
      <c r="BD100" s="330"/>
      <c r="BE100" s="330"/>
      <c r="BF100" s="330"/>
      <c r="BG100" s="330"/>
      <c r="BH100" s="330"/>
      <c r="BI100" s="330"/>
      <c r="BJ100" s="330"/>
      <c r="BK100" s="330"/>
      <c r="BL100" s="330"/>
      <c r="BM100" s="330"/>
      <c r="BN100" s="330"/>
      <c r="BO100" s="331"/>
      <c r="BP100" s="324"/>
      <c r="BQ100" s="329"/>
      <c r="BR100" s="330"/>
      <c r="BS100" s="330"/>
      <c r="BT100" s="330"/>
      <c r="BU100" s="330"/>
      <c r="BV100" s="330"/>
      <c r="BW100" s="330"/>
      <c r="BX100" s="330"/>
      <c r="BY100" s="330"/>
      <c r="BZ100" s="330"/>
      <c r="CA100" s="330"/>
      <c r="CB100" s="330"/>
      <c r="CC100" s="330"/>
      <c r="CD100" s="330"/>
      <c r="CE100" s="330"/>
      <c r="CF100" s="331"/>
      <c r="CG100" s="324"/>
      <c r="CH100" s="329"/>
      <c r="CI100" s="330"/>
      <c r="CJ100" s="330"/>
      <c r="CK100" s="330"/>
      <c r="CL100" s="330"/>
      <c r="CM100" s="330"/>
      <c r="CN100" s="330"/>
      <c r="CO100" s="330"/>
      <c r="CP100" s="330"/>
      <c r="CQ100" s="330"/>
      <c r="CR100" s="330"/>
      <c r="CS100" s="330"/>
      <c r="CT100" s="330"/>
      <c r="CU100" s="330"/>
      <c r="CV100" s="330"/>
      <c r="CW100" s="331"/>
      <c r="CX100" s="324"/>
      <c r="CY100" s="329"/>
      <c r="CZ100" s="330"/>
      <c r="DA100" s="330"/>
      <c r="DB100" s="330"/>
      <c r="DC100" s="330"/>
      <c r="DD100" s="330"/>
      <c r="DE100" s="330"/>
      <c r="DF100" s="330"/>
      <c r="DG100" s="330"/>
      <c r="DH100" s="330"/>
      <c r="DI100" s="330"/>
      <c r="DJ100" s="330"/>
      <c r="DK100" s="330"/>
      <c r="DL100" s="330"/>
      <c r="DM100" s="330"/>
      <c r="DN100" s="331"/>
      <c r="DO100" s="324"/>
      <c r="DP100" s="329"/>
      <c r="DQ100" s="330"/>
      <c r="DR100" s="330"/>
      <c r="DS100" s="330"/>
      <c r="DT100" s="330"/>
      <c r="DU100" s="330"/>
      <c r="DV100" s="330"/>
      <c r="DW100" s="330"/>
      <c r="DX100" s="330"/>
      <c r="DY100" s="330"/>
      <c r="DZ100" s="330"/>
      <c r="EA100" s="330"/>
      <c r="EB100" s="330"/>
      <c r="EC100" s="330"/>
      <c r="ED100" s="330"/>
      <c r="EE100" s="331"/>
      <c r="EF100" s="324"/>
      <c r="EG100" s="329"/>
      <c r="EH100" s="330"/>
      <c r="EI100" s="330"/>
      <c r="EJ100" s="330"/>
      <c r="EK100" s="330"/>
      <c r="EL100" s="330"/>
      <c r="EM100" s="330"/>
      <c r="EN100" s="330"/>
      <c r="EO100" s="330"/>
      <c r="EP100" s="330"/>
      <c r="EQ100" s="330"/>
      <c r="ER100" s="330"/>
      <c r="ES100" s="330"/>
      <c r="ET100" s="330"/>
      <c r="EU100" s="330"/>
      <c r="EV100" s="331"/>
      <c r="EW100" s="324"/>
      <c r="EX100" s="329"/>
      <c r="EY100" s="330"/>
      <c r="EZ100" s="330"/>
      <c r="FA100" s="330"/>
      <c r="FB100" s="330"/>
      <c r="FC100" s="330"/>
      <c r="FD100" s="330"/>
      <c r="FE100" s="330"/>
      <c r="FF100" s="330"/>
      <c r="FG100" s="330"/>
      <c r="FH100" s="330"/>
      <c r="FI100" s="330"/>
      <c r="FJ100" s="330"/>
      <c r="FK100" s="330"/>
      <c r="FL100" s="330"/>
      <c r="FM100" s="331"/>
      <c r="FN100" s="324"/>
      <c r="FO100" s="329"/>
      <c r="FP100" s="330"/>
      <c r="FQ100" s="330"/>
      <c r="FR100" s="330"/>
      <c r="FS100" s="330"/>
      <c r="FT100" s="330"/>
      <c r="FU100" s="330"/>
      <c r="FV100" s="330"/>
      <c r="FW100" s="330"/>
      <c r="FX100" s="330"/>
      <c r="FY100" s="330"/>
      <c r="FZ100" s="330"/>
      <c r="GA100" s="330"/>
      <c r="GB100" s="330"/>
      <c r="GC100" s="330"/>
      <c r="GD100" s="331"/>
      <c r="GE100" s="324"/>
      <c r="GF100" s="329"/>
      <c r="GG100" s="330"/>
      <c r="GH100" s="330"/>
      <c r="GI100" s="330"/>
      <c r="GJ100" s="330"/>
      <c r="GK100" s="330"/>
      <c r="GL100" s="330"/>
      <c r="GM100" s="330"/>
      <c r="GN100" s="330"/>
      <c r="GO100" s="330"/>
      <c r="GP100" s="330"/>
      <c r="GQ100" s="330"/>
      <c r="GR100" s="330"/>
      <c r="GS100" s="330"/>
      <c r="GT100" s="330"/>
      <c r="GU100" s="331"/>
      <c r="GV100" s="324"/>
      <c r="GW100" s="329"/>
      <c r="GX100" s="330"/>
      <c r="GY100" s="330"/>
      <c r="GZ100" s="330"/>
      <c r="HA100" s="330"/>
      <c r="HB100" s="330"/>
      <c r="HC100" s="330"/>
      <c r="HD100" s="330"/>
      <c r="HE100" s="330"/>
      <c r="HF100" s="330"/>
      <c r="HG100" s="330"/>
      <c r="HH100" s="330"/>
      <c r="HI100" s="330"/>
      <c r="HJ100" s="330"/>
      <c r="HK100" s="330"/>
      <c r="HL100" s="331"/>
      <c r="HM100" s="324"/>
      <c r="HN100" s="329"/>
      <c r="HO100" s="330"/>
      <c r="HP100" s="330"/>
      <c r="HQ100" s="330"/>
      <c r="HR100" s="330"/>
      <c r="HS100" s="330"/>
      <c r="HT100" s="330"/>
      <c r="HU100" s="330"/>
      <c r="HV100" s="330"/>
      <c r="HW100" s="330"/>
      <c r="HX100" s="330"/>
      <c r="HY100" s="330"/>
      <c r="HZ100" s="330"/>
      <c r="IA100" s="330"/>
      <c r="IB100" s="330"/>
      <c r="IC100" s="331"/>
      <c r="ID100" s="324"/>
      <c r="IE100" s="329"/>
      <c r="IF100" s="330"/>
      <c r="IG100" s="330"/>
      <c r="IH100" s="330"/>
      <c r="II100" s="330"/>
      <c r="IJ100" s="330"/>
      <c r="IK100" s="330"/>
      <c r="IL100" s="330"/>
      <c r="IM100" s="330"/>
      <c r="IN100" s="330"/>
      <c r="IO100" s="330"/>
      <c r="IP100" s="330"/>
      <c r="IQ100" s="330"/>
      <c r="IR100" s="330"/>
      <c r="IS100" s="330"/>
      <c r="IT100" s="331"/>
      <c r="IU100" s="324"/>
      <c r="IV100" s="329"/>
      <c r="IW100" s="330"/>
      <c r="IX100" s="330"/>
      <c r="IY100" s="330"/>
      <c r="IZ100" s="330"/>
      <c r="JA100" s="330"/>
      <c r="JB100" s="330"/>
      <c r="JC100" s="330"/>
      <c r="JD100" s="330"/>
      <c r="JE100" s="330"/>
      <c r="JF100" s="330"/>
      <c r="JG100" s="330"/>
      <c r="JH100" s="330"/>
      <c r="JI100" s="330"/>
      <c r="JJ100" s="330"/>
      <c r="JK100" s="331"/>
      <c r="JL100" s="324"/>
      <c r="JM100" s="329"/>
      <c r="JN100" s="330"/>
      <c r="JO100" s="330"/>
      <c r="JP100" s="330"/>
      <c r="JQ100" s="330"/>
      <c r="JR100" s="330"/>
      <c r="JS100" s="330"/>
      <c r="JT100" s="330"/>
      <c r="JU100" s="330"/>
      <c r="JV100" s="330"/>
      <c r="JW100" s="330"/>
      <c r="JX100" s="330"/>
      <c r="JY100" s="330"/>
      <c r="JZ100" s="330"/>
      <c r="KA100" s="330"/>
      <c r="KB100" s="331"/>
      <c r="KC100" s="324"/>
      <c r="KD100" s="329"/>
      <c r="KE100" s="330"/>
      <c r="KF100" s="330"/>
      <c r="KG100" s="330"/>
      <c r="KH100" s="330"/>
      <c r="KI100" s="330"/>
      <c r="KJ100" s="330"/>
      <c r="KK100" s="330"/>
      <c r="KL100" s="330"/>
      <c r="KM100" s="330"/>
      <c r="KN100" s="330"/>
      <c r="KO100" s="330"/>
      <c r="KP100" s="330"/>
      <c r="KQ100" s="330"/>
      <c r="KR100" s="330"/>
      <c r="KS100" s="331"/>
      <c r="KT100" s="324"/>
      <c r="KU100" s="329"/>
      <c r="KV100" s="330"/>
      <c r="KW100" s="330"/>
      <c r="KX100" s="330"/>
      <c r="KY100" s="330"/>
      <c r="KZ100" s="330"/>
      <c r="LA100" s="330"/>
      <c r="LB100" s="330"/>
      <c r="LC100" s="330"/>
      <c r="LD100" s="330"/>
      <c r="LE100" s="330"/>
      <c r="LF100" s="330"/>
      <c r="LG100" s="330"/>
      <c r="LH100" s="330"/>
      <c r="LI100" s="330"/>
      <c r="LJ100" s="331"/>
      <c r="LK100" s="324"/>
      <c r="LL100" s="329"/>
      <c r="LM100" s="330"/>
      <c r="LN100" s="330"/>
      <c r="LO100" s="330"/>
      <c r="LP100" s="330"/>
      <c r="LQ100" s="330"/>
      <c r="LR100" s="330"/>
      <c r="LS100" s="330"/>
      <c r="LT100" s="330"/>
      <c r="LU100" s="330"/>
      <c r="LV100" s="330"/>
      <c r="LW100" s="330"/>
      <c r="LX100" s="330"/>
      <c r="LY100" s="330"/>
      <c r="LZ100" s="330"/>
      <c r="MA100" s="331"/>
      <c r="MB100" s="324"/>
      <c r="MC100" s="56"/>
      <c r="MD100" s="56"/>
      <c r="ME100" s="56"/>
      <c r="MF100" s="56"/>
      <c r="MG100" s="228"/>
    </row>
    <row r="101" spans="1:345" customFormat="1" ht="12.75" x14ac:dyDescent="0.2">
      <c r="A101" s="329"/>
      <c r="B101" s="330"/>
      <c r="C101" s="330"/>
      <c r="D101" s="330"/>
      <c r="E101" s="330"/>
      <c r="F101" s="330"/>
      <c r="G101" s="330"/>
      <c r="H101" s="330"/>
      <c r="I101" s="330"/>
      <c r="J101" s="330"/>
      <c r="K101" s="330"/>
      <c r="L101" s="330"/>
      <c r="M101" s="330"/>
      <c r="N101" s="330"/>
      <c r="O101" s="330"/>
      <c r="P101" s="331"/>
      <c r="Q101" s="324"/>
      <c r="R101" s="329"/>
      <c r="S101" s="330"/>
      <c r="T101" s="330"/>
      <c r="U101" s="330"/>
      <c r="V101" s="330"/>
      <c r="W101" s="330"/>
      <c r="X101" s="330"/>
      <c r="Y101" s="330"/>
      <c r="Z101" s="330"/>
      <c r="AA101" s="330"/>
      <c r="AB101" s="330"/>
      <c r="AC101" s="330"/>
      <c r="AD101" s="330"/>
      <c r="AE101" s="330"/>
      <c r="AF101" s="330"/>
      <c r="AG101" s="331"/>
      <c r="AH101" s="324"/>
      <c r="AI101" s="329"/>
      <c r="AJ101" s="330"/>
      <c r="AK101" s="330"/>
      <c r="AL101" s="330"/>
      <c r="AM101" s="330"/>
      <c r="AN101" s="330"/>
      <c r="AO101" s="330"/>
      <c r="AP101" s="330"/>
      <c r="AQ101" s="330"/>
      <c r="AR101" s="330"/>
      <c r="AS101" s="330"/>
      <c r="AT101" s="330"/>
      <c r="AU101" s="330"/>
      <c r="AV101" s="330"/>
      <c r="AW101" s="330"/>
      <c r="AX101" s="331"/>
      <c r="AY101" s="324"/>
      <c r="AZ101" s="329"/>
      <c r="BA101" s="330"/>
      <c r="BB101" s="330"/>
      <c r="BC101" s="330"/>
      <c r="BD101" s="330"/>
      <c r="BE101" s="330"/>
      <c r="BF101" s="330"/>
      <c r="BG101" s="330"/>
      <c r="BH101" s="330"/>
      <c r="BI101" s="330"/>
      <c r="BJ101" s="330"/>
      <c r="BK101" s="330"/>
      <c r="BL101" s="330"/>
      <c r="BM101" s="330"/>
      <c r="BN101" s="330"/>
      <c r="BO101" s="331"/>
      <c r="BP101" s="324"/>
      <c r="BQ101" s="329"/>
      <c r="BR101" s="330"/>
      <c r="BS101" s="330"/>
      <c r="BT101" s="330"/>
      <c r="BU101" s="330"/>
      <c r="BV101" s="330"/>
      <c r="BW101" s="330"/>
      <c r="BX101" s="330"/>
      <c r="BY101" s="330"/>
      <c r="BZ101" s="330"/>
      <c r="CA101" s="330"/>
      <c r="CB101" s="330"/>
      <c r="CC101" s="330"/>
      <c r="CD101" s="330"/>
      <c r="CE101" s="330"/>
      <c r="CF101" s="331"/>
      <c r="CG101" s="324"/>
      <c r="CH101" s="329"/>
      <c r="CI101" s="330"/>
      <c r="CJ101" s="330"/>
      <c r="CK101" s="330"/>
      <c r="CL101" s="330"/>
      <c r="CM101" s="330"/>
      <c r="CN101" s="330"/>
      <c r="CO101" s="330"/>
      <c r="CP101" s="330"/>
      <c r="CQ101" s="330"/>
      <c r="CR101" s="330"/>
      <c r="CS101" s="330"/>
      <c r="CT101" s="330"/>
      <c r="CU101" s="330"/>
      <c r="CV101" s="330"/>
      <c r="CW101" s="331"/>
      <c r="CX101" s="324"/>
      <c r="CY101" s="329"/>
      <c r="CZ101" s="330"/>
      <c r="DA101" s="330"/>
      <c r="DB101" s="330"/>
      <c r="DC101" s="330"/>
      <c r="DD101" s="330"/>
      <c r="DE101" s="330"/>
      <c r="DF101" s="330"/>
      <c r="DG101" s="330"/>
      <c r="DH101" s="330"/>
      <c r="DI101" s="330"/>
      <c r="DJ101" s="330"/>
      <c r="DK101" s="330"/>
      <c r="DL101" s="330"/>
      <c r="DM101" s="330"/>
      <c r="DN101" s="331"/>
      <c r="DO101" s="324"/>
      <c r="DP101" s="329"/>
      <c r="DQ101" s="330"/>
      <c r="DR101" s="330"/>
      <c r="DS101" s="330"/>
      <c r="DT101" s="330"/>
      <c r="DU101" s="330"/>
      <c r="DV101" s="330"/>
      <c r="DW101" s="330"/>
      <c r="DX101" s="330"/>
      <c r="DY101" s="330"/>
      <c r="DZ101" s="330"/>
      <c r="EA101" s="330"/>
      <c r="EB101" s="330"/>
      <c r="EC101" s="330"/>
      <c r="ED101" s="330"/>
      <c r="EE101" s="331"/>
      <c r="EF101" s="324"/>
      <c r="EG101" s="329"/>
      <c r="EH101" s="330"/>
      <c r="EI101" s="330"/>
      <c r="EJ101" s="330"/>
      <c r="EK101" s="330"/>
      <c r="EL101" s="330"/>
      <c r="EM101" s="330"/>
      <c r="EN101" s="330"/>
      <c r="EO101" s="330"/>
      <c r="EP101" s="330"/>
      <c r="EQ101" s="330"/>
      <c r="ER101" s="330"/>
      <c r="ES101" s="330"/>
      <c r="ET101" s="330"/>
      <c r="EU101" s="330"/>
      <c r="EV101" s="331"/>
      <c r="EW101" s="324"/>
      <c r="EX101" s="329"/>
      <c r="EY101" s="330"/>
      <c r="EZ101" s="330"/>
      <c r="FA101" s="330"/>
      <c r="FB101" s="330"/>
      <c r="FC101" s="330"/>
      <c r="FD101" s="330"/>
      <c r="FE101" s="330"/>
      <c r="FF101" s="330"/>
      <c r="FG101" s="330"/>
      <c r="FH101" s="330"/>
      <c r="FI101" s="330"/>
      <c r="FJ101" s="330"/>
      <c r="FK101" s="330"/>
      <c r="FL101" s="330"/>
      <c r="FM101" s="331"/>
      <c r="FN101" s="324"/>
      <c r="FO101" s="329"/>
      <c r="FP101" s="330"/>
      <c r="FQ101" s="330"/>
      <c r="FR101" s="330"/>
      <c r="FS101" s="330"/>
      <c r="FT101" s="330"/>
      <c r="FU101" s="330"/>
      <c r="FV101" s="330"/>
      <c r="FW101" s="330"/>
      <c r="FX101" s="330"/>
      <c r="FY101" s="330"/>
      <c r="FZ101" s="330"/>
      <c r="GA101" s="330"/>
      <c r="GB101" s="330"/>
      <c r="GC101" s="330"/>
      <c r="GD101" s="331"/>
      <c r="GE101" s="324"/>
      <c r="GF101" s="329"/>
      <c r="GG101" s="330"/>
      <c r="GH101" s="330"/>
      <c r="GI101" s="330"/>
      <c r="GJ101" s="330"/>
      <c r="GK101" s="330"/>
      <c r="GL101" s="330"/>
      <c r="GM101" s="330"/>
      <c r="GN101" s="330"/>
      <c r="GO101" s="330"/>
      <c r="GP101" s="330"/>
      <c r="GQ101" s="330"/>
      <c r="GR101" s="330"/>
      <c r="GS101" s="330"/>
      <c r="GT101" s="330"/>
      <c r="GU101" s="331"/>
      <c r="GV101" s="324"/>
      <c r="GW101" s="329"/>
      <c r="GX101" s="330"/>
      <c r="GY101" s="330"/>
      <c r="GZ101" s="330"/>
      <c r="HA101" s="330"/>
      <c r="HB101" s="330"/>
      <c r="HC101" s="330"/>
      <c r="HD101" s="330"/>
      <c r="HE101" s="330"/>
      <c r="HF101" s="330"/>
      <c r="HG101" s="330"/>
      <c r="HH101" s="330"/>
      <c r="HI101" s="330"/>
      <c r="HJ101" s="330"/>
      <c r="HK101" s="330"/>
      <c r="HL101" s="331"/>
      <c r="HM101" s="324"/>
      <c r="HN101" s="329"/>
      <c r="HO101" s="330"/>
      <c r="HP101" s="330"/>
      <c r="HQ101" s="330"/>
      <c r="HR101" s="330"/>
      <c r="HS101" s="330"/>
      <c r="HT101" s="330"/>
      <c r="HU101" s="330"/>
      <c r="HV101" s="330"/>
      <c r="HW101" s="330"/>
      <c r="HX101" s="330"/>
      <c r="HY101" s="330"/>
      <c r="HZ101" s="330"/>
      <c r="IA101" s="330"/>
      <c r="IB101" s="330"/>
      <c r="IC101" s="331"/>
      <c r="ID101" s="324"/>
      <c r="IE101" s="329"/>
      <c r="IF101" s="330"/>
      <c r="IG101" s="330"/>
      <c r="IH101" s="330"/>
      <c r="II101" s="330"/>
      <c r="IJ101" s="330"/>
      <c r="IK101" s="330"/>
      <c r="IL101" s="330"/>
      <c r="IM101" s="330"/>
      <c r="IN101" s="330"/>
      <c r="IO101" s="330"/>
      <c r="IP101" s="330"/>
      <c r="IQ101" s="330"/>
      <c r="IR101" s="330"/>
      <c r="IS101" s="330"/>
      <c r="IT101" s="331"/>
      <c r="IU101" s="324"/>
      <c r="IV101" s="329"/>
      <c r="IW101" s="330"/>
      <c r="IX101" s="330"/>
      <c r="IY101" s="330"/>
      <c r="IZ101" s="330"/>
      <c r="JA101" s="330"/>
      <c r="JB101" s="330"/>
      <c r="JC101" s="330"/>
      <c r="JD101" s="330"/>
      <c r="JE101" s="330"/>
      <c r="JF101" s="330"/>
      <c r="JG101" s="330"/>
      <c r="JH101" s="330"/>
      <c r="JI101" s="330"/>
      <c r="JJ101" s="330"/>
      <c r="JK101" s="331"/>
      <c r="JL101" s="324"/>
      <c r="JM101" s="329"/>
      <c r="JN101" s="330"/>
      <c r="JO101" s="330"/>
      <c r="JP101" s="330"/>
      <c r="JQ101" s="330"/>
      <c r="JR101" s="330"/>
      <c r="JS101" s="330"/>
      <c r="JT101" s="330"/>
      <c r="JU101" s="330"/>
      <c r="JV101" s="330"/>
      <c r="JW101" s="330"/>
      <c r="JX101" s="330"/>
      <c r="JY101" s="330"/>
      <c r="JZ101" s="330"/>
      <c r="KA101" s="330"/>
      <c r="KB101" s="331"/>
      <c r="KC101" s="324"/>
      <c r="KD101" s="329"/>
      <c r="KE101" s="330"/>
      <c r="KF101" s="330"/>
      <c r="KG101" s="330"/>
      <c r="KH101" s="330"/>
      <c r="KI101" s="330"/>
      <c r="KJ101" s="330"/>
      <c r="KK101" s="330"/>
      <c r="KL101" s="330"/>
      <c r="KM101" s="330"/>
      <c r="KN101" s="330"/>
      <c r="KO101" s="330"/>
      <c r="KP101" s="330"/>
      <c r="KQ101" s="330"/>
      <c r="KR101" s="330"/>
      <c r="KS101" s="331"/>
      <c r="KT101" s="324"/>
      <c r="KU101" s="329"/>
      <c r="KV101" s="330"/>
      <c r="KW101" s="330"/>
      <c r="KX101" s="330"/>
      <c r="KY101" s="330"/>
      <c r="KZ101" s="330"/>
      <c r="LA101" s="330"/>
      <c r="LB101" s="330"/>
      <c r="LC101" s="330"/>
      <c r="LD101" s="330"/>
      <c r="LE101" s="330"/>
      <c r="LF101" s="330"/>
      <c r="LG101" s="330"/>
      <c r="LH101" s="330"/>
      <c r="LI101" s="330"/>
      <c r="LJ101" s="331"/>
      <c r="LK101" s="324"/>
      <c r="LL101" s="329"/>
      <c r="LM101" s="330"/>
      <c r="LN101" s="330"/>
      <c r="LO101" s="330"/>
      <c r="LP101" s="330"/>
      <c r="LQ101" s="330"/>
      <c r="LR101" s="330"/>
      <c r="LS101" s="330"/>
      <c r="LT101" s="330"/>
      <c r="LU101" s="330"/>
      <c r="LV101" s="330"/>
      <c r="LW101" s="330"/>
      <c r="LX101" s="330"/>
      <c r="LY101" s="330"/>
      <c r="LZ101" s="330"/>
      <c r="MA101" s="331"/>
      <c r="MB101" s="324"/>
      <c r="MC101" s="56"/>
      <c r="MD101" s="56"/>
      <c r="ME101" s="56"/>
      <c r="MF101" s="56"/>
      <c r="MG101" s="228"/>
    </row>
    <row r="102" spans="1:345" customFormat="1" ht="12.75" x14ac:dyDescent="0.2">
      <c r="A102" s="329"/>
      <c r="B102" s="330"/>
      <c r="C102" s="330"/>
      <c r="D102" s="330"/>
      <c r="E102" s="330"/>
      <c r="F102" s="330"/>
      <c r="G102" s="330"/>
      <c r="H102" s="330"/>
      <c r="I102" s="330"/>
      <c r="J102" s="330"/>
      <c r="K102" s="330"/>
      <c r="L102" s="330"/>
      <c r="M102" s="330"/>
      <c r="N102" s="330"/>
      <c r="O102" s="330"/>
      <c r="P102" s="331"/>
      <c r="Q102" s="324"/>
      <c r="R102" s="329"/>
      <c r="S102" s="330"/>
      <c r="T102" s="330"/>
      <c r="U102" s="330"/>
      <c r="V102" s="330"/>
      <c r="W102" s="330"/>
      <c r="X102" s="330"/>
      <c r="Y102" s="330"/>
      <c r="Z102" s="330"/>
      <c r="AA102" s="330"/>
      <c r="AB102" s="330"/>
      <c r="AC102" s="330"/>
      <c r="AD102" s="330"/>
      <c r="AE102" s="330"/>
      <c r="AF102" s="330"/>
      <c r="AG102" s="331"/>
      <c r="AH102" s="324"/>
      <c r="AI102" s="329"/>
      <c r="AJ102" s="330"/>
      <c r="AK102" s="330"/>
      <c r="AL102" s="330"/>
      <c r="AM102" s="330"/>
      <c r="AN102" s="330"/>
      <c r="AO102" s="330"/>
      <c r="AP102" s="330"/>
      <c r="AQ102" s="330"/>
      <c r="AR102" s="330"/>
      <c r="AS102" s="330"/>
      <c r="AT102" s="330"/>
      <c r="AU102" s="330"/>
      <c r="AV102" s="330"/>
      <c r="AW102" s="330"/>
      <c r="AX102" s="331"/>
      <c r="AY102" s="324"/>
      <c r="AZ102" s="329"/>
      <c r="BA102" s="330"/>
      <c r="BB102" s="330"/>
      <c r="BC102" s="330"/>
      <c r="BD102" s="330"/>
      <c r="BE102" s="330"/>
      <c r="BF102" s="330"/>
      <c r="BG102" s="330"/>
      <c r="BH102" s="330"/>
      <c r="BI102" s="330"/>
      <c r="BJ102" s="330"/>
      <c r="BK102" s="330"/>
      <c r="BL102" s="330"/>
      <c r="BM102" s="330"/>
      <c r="BN102" s="330"/>
      <c r="BO102" s="331"/>
      <c r="BP102" s="324"/>
      <c r="BQ102" s="329"/>
      <c r="BR102" s="330"/>
      <c r="BS102" s="330"/>
      <c r="BT102" s="330"/>
      <c r="BU102" s="330"/>
      <c r="BV102" s="330"/>
      <c r="BW102" s="330"/>
      <c r="BX102" s="330"/>
      <c r="BY102" s="330"/>
      <c r="BZ102" s="330"/>
      <c r="CA102" s="330"/>
      <c r="CB102" s="330"/>
      <c r="CC102" s="330"/>
      <c r="CD102" s="330"/>
      <c r="CE102" s="330"/>
      <c r="CF102" s="331"/>
      <c r="CG102" s="324"/>
      <c r="CH102" s="329"/>
      <c r="CI102" s="330"/>
      <c r="CJ102" s="330"/>
      <c r="CK102" s="330"/>
      <c r="CL102" s="330"/>
      <c r="CM102" s="330"/>
      <c r="CN102" s="330"/>
      <c r="CO102" s="330"/>
      <c r="CP102" s="330"/>
      <c r="CQ102" s="330"/>
      <c r="CR102" s="330"/>
      <c r="CS102" s="330"/>
      <c r="CT102" s="330"/>
      <c r="CU102" s="330"/>
      <c r="CV102" s="330"/>
      <c r="CW102" s="331"/>
      <c r="CX102" s="324"/>
      <c r="CY102" s="329"/>
      <c r="CZ102" s="330"/>
      <c r="DA102" s="330"/>
      <c r="DB102" s="330"/>
      <c r="DC102" s="330"/>
      <c r="DD102" s="330"/>
      <c r="DE102" s="330"/>
      <c r="DF102" s="330"/>
      <c r="DG102" s="330"/>
      <c r="DH102" s="330"/>
      <c r="DI102" s="330"/>
      <c r="DJ102" s="330"/>
      <c r="DK102" s="330"/>
      <c r="DL102" s="330"/>
      <c r="DM102" s="330"/>
      <c r="DN102" s="331"/>
      <c r="DO102" s="324"/>
      <c r="DP102" s="329"/>
      <c r="DQ102" s="330"/>
      <c r="DR102" s="330"/>
      <c r="DS102" s="330"/>
      <c r="DT102" s="330"/>
      <c r="DU102" s="330"/>
      <c r="DV102" s="330"/>
      <c r="DW102" s="330"/>
      <c r="DX102" s="330"/>
      <c r="DY102" s="330"/>
      <c r="DZ102" s="330"/>
      <c r="EA102" s="330"/>
      <c r="EB102" s="330"/>
      <c r="EC102" s="330"/>
      <c r="ED102" s="330"/>
      <c r="EE102" s="331"/>
      <c r="EF102" s="324"/>
      <c r="EG102" s="329"/>
      <c r="EH102" s="330"/>
      <c r="EI102" s="330"/>
      <c r="EJ102" s="330"/>
      <c r="EK102" s="330"/>
      <c r="EL102" s="330"/>
      <c r="EM102" s="330"/>
      <c r="EN102" s="330"/>
      <c r="EO102" s="330"/>
      <c r="EP102" s="330"/>
      <c r="EQ102" s="330"/>
      <c r="ER102" s="330"/>
      <c r="ES102" s="330"/>
      <c r="ET102" s="330"/>
      <c r="EU102" s="330"/>
      <c r="EV102" s="331"/>
      <c r="EW102" s="324"/>
      <c r="EX102" s="329"/>
      <c r="EY102" s="330"/>
      <c r="EZ102" s="330"/>
      <c r="FA102" s="330"/>
      <c r="FB102" s="330"/>
      <c r="FC102" s="330"/>
      <c r="FD102" s="330"/>
      <c r="FE102" s="330"/>
      <c r="FF102" s="330"/>
      <c r="FG102" s="330"/>
      <c r="FH102" s="330"/>
      <c r="FI102" s="330"/>
      <c r="FJ102" s="330"/>
      <c r="FK102" s="330"/>
      <c r="FL102" s="330"/>
      <c r="FM102" s="331"/>
      <c r="FN102" s="324"/>
      <c r="FO102" s="329"/>
      <c r="FP102" s="330"/>
      <c r="FQ102" s="330"/>
      <c r="FR102" s="330"/>
      <c r="FS102" s="330"/>
      <c r="FT102" s="330"/>
      <c r="FU102" s="330"/>
      <c r="FV102" s="330"/>
      <c r="FW102" s="330"/>
      <c r="FX102" s="330"/>
      <c r="FY102" s="330"/>
      <c r="FZ102" s="330"/>
      <c r="GA102" s="330"/>
      <c r="GB102" s="330"/>
      <c r="GC102" s="330"/>
      <c r="GD102" s="331"/>
      <c r="GE102" s="324"/>
      <c r="GF102" s="329"/>
      <c r="GG102" s="330"/>
      <c r="GH102" s="330"/>
      <c r="GI102" s="330"/>
      <c r="GJ102" s="330"/>
      <c r="GK102" s="330"/>
      <c r="GL102" s="330"/>
      <c r="GM102" s="330"/>
      <c r="GN102" s="330"/>
      <c r="GO102" s="330"/>
      <c r="GP102" s="330"/>
      <c r="GQ102" s="330"/>
      <c r="GR102" s="330"/>
      <c r="GS102" s="330"/>
      <c r="GT102" s="330"/>
      <c r="GU102" s="331"/>
      <c r="GV102" s="324"/>
      <c r="GW102" s="329"/>
      <c r="GX102" s="330"/>
      <c r="GY102" s="330"/>
      <c r="GZ102" s="330"/>
      <c r="HA102" s="330"/>
      <c r="HB102" s="330"/>
      <c r="HC102" s="330"/>
      <c r="HD102" s="330"/>
      <c r="HE102" s="330"/>
      <c r="HF102" s="330"/>
      <c r="HG102" s="330"/>
      <c r="HH102" s="330"/>
      <c r="HI102" s="330"/>
      <c r="HJ102" s="330"/>
      <c r="HK102" s="330"/>
      <c r="HL102" s="331"/>
      <c r="HM102" s="324"/>
      <c r="HN102" s="329"/>
      <c r="HO102" s="330"/>
      <c r="HP102" s="330"/>
      <c r="HQ102" s="330"/>
      <c r="HR102" s="330"/>
      <c r="HS102" s="330"/>
      <c r="HT102" s="330"/>
      <c r="HU102" s="330"/>
      <c r="HV102" s="330"/>
      <c r="HW102" s="330"/>
      <c r="HX102" s="330"/>
      <c r="HY102" s="330"/>
      <c r="HZ102" s="330"/>
      <c r="IA102" s="330"/>
      <c r="IB102" s="330"/>
      <c r="IC102" s="331"/>
      <c r="ID102" s="324"/>
      <c r="IE102" s="329"/>
      <c r="IF102" s="330"/>
      <c r="IG102" s="330"/>
      <c r="IH102" s="330"/>
      <c r="II102" s="330"/>
      <c r="IJ102" s="330"/>
      <c r="IK102" s="330"/>
      <c r="IL102" s="330"/>
      <c r="IM102" s="330"/>
      <c r="IN102" s="330"/>
      <c r="IO102" s="330"/>
      <c r="IP102" s="330"/>
      <c r="IQ102" s="330"/>
      <c r="IR102" s="330"/>
      <c r="IS102" s="330"/>
      <c r="IT102" s="331"/>
      <c r="IU102" s="324"/>
      <c r="IV102" s="329"/>
      <c r="IW102" s="330"/>
      <c r="IX102" s="330"/>
      <c r="IY102" s="330"/>
      <c r="IZ102" s="330"/>
      <c r="JA102" s="330"/>
      <c r="JB102" s="330"/>
      <c r="JC102" s="330"/>
      <c r="JD102" s="330"/>
      <c r="JE102" s="330"/>
      <c r="JF102" s="330"/>
      <c r="JG102" s="330"/>
      <c r="JH102" s="330"/>
      <c r="JI102" s="330"/>
      <c r="JJ102" s="330"/>
      <c r="JK102" s="331"/>
      <c r="JL102" s="324"/>
      <c r="JM102" s="329"/>
      <c r="JN102" s="330"/>
      <c r="JO102" s="330"/>
      <c r="JP102" s="330"/>
      <c r="JQ102" s="330"/>
      <c r="JR102" s="330"/>
      <c r="JS102" s="330"/>
      <c r="JT102" s="330"/>
      <c r="JU102" s="330"/>
      <c r="JV102" s="330"/>
      <c r="JW102" s="330"/>
      <c r="JX102" s="330"/>
      <c r="JY102" s="330"/>
      <c r="JZ102" s="330"/>
      <c r="KA102" s="330"/>
      <c r="KB102" s="331"/>
      <c r="KC102" s="324"/>
      <c r="KD102" s="329"/>
      <c r="KE102" s="330"/>
      <c r="KF102" s="330"/>
      <c r="KG102" s="330"/>
      <c r="KH102" s="330"/>
      <c r="KI102" s="330"/>
      <c r="KJ102" s="330"/>
      <c r="KK102" s="330"/>
      <c r="KL102" s="330"/>
      <c r="KM102" s="330"/>
      <c r="KN102" s="330"/>
      <c r="KO102" s="330"/>
      <c r="KP102" s="330"/>
      <c r="KQ102" s="330"/>
      <c r="KR102" s="330"/>
      <c r="KS102" s="331"/>
      <c r="KT102" s="324"/>
      <c r="KU102" s="329"/>
      <c r="KV102" s="330"/>
      <c r="KW102" s="330"/>
      <c r="KX102" s="330"/>
      <c r="KY102" s="330"/>
      <c r="KZ102" s="330"/>
      <c r="LA102" s="330"/>
      <c r="LB102" s="330"/>
      <c r="LC102" s="330"/>
      <c r="LD102" s="330"/>
      <c r="LE102" s="330"/>
      <c r="LF102" s="330"/>
      <c r="LG102" s="330"/>
      <c r="LH102" s="330"/>
      <c r="LI102" s="330"/>
      <c r="LJ102" s="331"/>
      <c r="LK102" s="324"/>
      <c r="LL102" s="329"/>
      <c r="LM102" s="330"/>
      <c r="LN102" s="330"/>
      <c r="LO102" s="330"/>
      <c r="LP102" s="330"/>
      <c r="LQ102" s="330"/>
      <c r="LR102" s="330"/>
      <c r="LS102" s="330"/>
      <c r="LT102" s="330"/>
      <c r="LU102" s="330"/>
      <c r="LV102" s="330"/>
      <c r="LW102" s="330"/>
      <c r="LX102" s="330"/>
      <c r="LY102" s="330"/>
      <c r="LZ102" s="330"/>
      <c r="MA102" s="331"/>
      <c r="MB102" s="324"/>
      <c r="MC102" s="56"/>
      <c r="MD102" s="56"/>
      <c r="ME102" s="56"/>
      <c r="MF102" s="56"/>
      <c r="MG102" s="228"/>
    </row>
    <row r="103" spans="1:345" customFormat="1" ht="12.75" x14ac:dyDescent="0.2">
      <c r="A103" s="329"/>
      <c r="B103" s="330"/>
      <c r="C103" s="330"/>
      <c r="D103" s="330"/>
      <c r="E103" s="330"/>
      <c r="F103" s="330"/>
      <c r="G103" s="330"/>
      <c r="H103" s="330"/>
      <c r="I103" s="330"/>
      <c r="J103" s="330"/>
      <c r="K103" s="330"/>
      <c r="L103" s="330"/>
      <c r="M103" s="330"/>
      <c r="N103" s="330"/>
      <c r="O103" s="330"/>
      <c r="P103" s="331"/>
      <c r="Q103" s="324"/>
      <c r="R103" s="329"/>
      <c r="S103" s="330"/>
      <c r="T103" s="330"/>
      <c r="U103" s="330"/>
      <c r="V103" s="330"/>
      <c r="W103" s="330"/>
      <c r="X103" s="330"/>
      <c r="Y103" s="330"/>
      <c r="Z103" s="330"/>
      <c r="AA103" s="330"/>
      <c r="AB103" s="330"/>
      <c r="AC103" s="330"/>
      <c r="AD103" s="330"/>
      <c r="AE103" s="330"/>
      <c r="AF103" s="330"/>
      <c r="AG103" s="331"/>
      <c r="AH103" s="324"/>
      <c r="AI103" s="329"/>
      <c r="AJ103" s="330"/>
      <c r="AK103" s="330"/>
      <c r="AL103" s="330"/>
      <c r="AM103" s="330"/>
      <c r="AN103" s="330"/>
      <c r="AO103" s="330"/>
      <c r="AP103" s="330"/>
      <c r="AQ103" s="330"/>
      <c r="AR103" s="330"/>
      <c r="AS103" s="330"/>
      <c r="AT103" s="330"/>
      <c r="AU103" s="330"/>
      <c r="AV103" s="330"/>
      <c r="AW103" s="330"/>
      <c r="AX103" s="331"/>
      <c r="AY103" s="324"/>
      <c r="AZ103" s="329"/>
      <c r="BA103" s="330"/>
      <c r="BB103" s="330"/>
      <c r="BC103" s="330"/>
      <c r="BD103" s="330"/>
      <c r="BE103" s="330"/>
      <c r="BF103" s="330"/>
      <c r="BG103" s="330"/>
      <c r="BH103" s="330"/>
      <c r="BI103" s="330"/>
      <c r="BJ103" s="330"/>
      <c r="BK103" s="330"/>
      <c r="BL103" s="330"/>
      <c r="BM103" s="330"/>
      <c r="BN103" s="330"/>
      <c r="BO103" s="331"/>
      <c r="BP103" s="324"/>
      <c r="BQ103" s="329"/>
      <c r="BR103" s="330"/>
      <c r="BS103" s="330"/>
      <c r="BT103" s="330"/>
      <c r="BU103" s="330"/>
      <c r="BV103" s="330"/>
      <c r="BW103" s="330"/>
      <c r="BX103" s="330"/>
      <c r="BY103" s="330"/>
      <c r="BZ103" s="330"/>
      <c r="CA103" s="330"/>
      <c r="CB103" s="330"/>
      <c r="CC103" s="330"/>
      <c r="CD103" s="330"/>
      <c r="CE103" s="330"/>
      <c r="CF103" s="331"/>
      <c r="CG103" s="324"/>
      <c r="CH103" s="329"/>
      <c r="CI103" s="330"/>
      <c r="CJ103" s="330"/>
      <c r="CK103" s="330"/>
      <c r="CL103" s="330"/>
      <c r="CM103" s="330"/>
      <c r="CN103" s="330"/>
      <c r="CO103" s="330"/>
      <c r="CP103" s="330"/>
      <c r="CQ103" s="330"/>
      <c r="CR103" s="330"/>
      <c r="CS103" s="330"/>
      <c r="CT103" s="330"/>
      <c r="CU103" s="330"/>
      <c r="CV103" s="330"/>
      <c r="CW103" s="331"/>
      <c r="CX103" s="324"/>
      <c r="CY103" s="329"/>
      <c r="CZ103" s="330"/>
      <c r="DA103" s="330"/>
      <c r="DB103" s="330"/>
      <c r="DC103" s="330"/>
      <c r="DD103" s="330"/>
      <c r="DE103" s="330"/>
      <c r="DF103" s="330"/>
      <c r="DG103" s="330"/>
      <c r="DH103" s="330"/>
      <c r="DI103" s="330"/>
      <c r="DJ103" s="330"/>
      <c r="DK103" s="330"/>
      <c r="DL103" s="330"/>
      <c r="DM103" s="330"/>
      <c r="DN103" s="331"/>
      <c r="DO103" s="324"/>
      <c r="DP103" s="329"/>
      <c r="DQ103" s="330"/>
      <c r="DR103" s="330"/>
      <c r="DS103" s="330"/>
      <c r="DT103" s="330"/>
      <c r="DU103" s="330"/>
      <c r="DV103" s="330"/>
      <c r="DW103" s="330"/>
      <c r="DX103" s="330"/>
      <c r="DY103" s="330"/>
      <c r="DZ103" s="330"/>
      <c r="EA103" s="330"/>
      <c r="EB103" s="330"/>
      <c r="EC103" s="330"/>
      <c r="ED103" s="330"/>
      <c r="EE103" s="331"/>
      <c r="EF103" s="324"/>
      <c r="EG103" s="329"/>
      <c r="EH103" s="330"/>
      <c r="EI103" s="330"/>
      <c r="EJ103" s="330"/>
      <c r="EK103" s="330"/>
      <c r="EL103" s="330"/>
      <c r="EM103" s="330"/>
      <c r="EN103" s="330"/>
      <c r="EO103" s="330"/>
      <c r="EP103" s="330"/>
      <c r="EQ103" s="330"/>
      <c r="ER103" s="330"/>
      <c r="ES103" s="330"/>
      <c r="ET103" s="330"/>
      <c r="EU103" s="330"/>
      <c r="EV103" s="331"/>
      <c r="EW103" s="324"/>
      <c r="EX103" s="329"/>
      <c r="EY103" s="330"/>
      <c r="EZ103" s="330"/>
      <c r="FA103" s="330"/>
      <c r="FB103" s="330"/>
      <c r="FC103" s="330"/>
      <c r="FD103" s="330"/>
      <c r="FE103" s="330"/>
      <c r="FF103" s="330"/>
      <c r="FG103" s="330"/>
      <c r="FH103" s="330"/>
      <c r="FI103" s="330"/>
      <c r="FJ103" s="330"/>
      <c r="FK103" s="330"/>
      <c r="FL103" s="330"/>
      <c r="FM103" s="331"/>
      <c r="FN103" s="324"/>
      <c r="FO103" s="329"/>
      <c r="FP103" s="330"/>
      <c r="FQ103" s="330"/>
      <c r="FR103" s="330"/>
      <c r="FS103" s="330"/>
      <c r="FT103" s="330"/>
      <c r="FU103" s="330"/>
      <c r="FV103" s="330"/>
      <c r="FW103" s="330"/>
      <c r="FX103" s="330"/>
      <c r="FY103" s="330"/>
      <c r="FZ103" s="330"/>
      <c r="GA103" s="330"/>
      <c r="GB103" s="330"/>
      <c r="GC103" s="330"/>
      <c r="GD103" s="331"/>
      <c r="GE103" s="324"/>
      <c r="GF103" s="329"/>
      <c r="GG103" s="330"/>
      <c r="GH103" s="330"/>
      <c r="GI103" s="330"/>
      <c r="GJ103" s="330"/>
      <c r="GK103" s="330"/>
      <c r="GL103" s="330"/>
      <c r="GM103" s="330"/>
      <c r="GN103" s="330"/>
      <c r="GO103" s="330"/>
      <c r="GP103" s="330"/>
      <c r="GQ103" s="330"/>
      <c r="GR103" s="330"/>
      <c r="GS103" s="330"/>
      <c r="GT103" s="330"/>
      <c r="GU103" s="331"/>
      <c r="GV103" s="324"/>
      <c r="GW103" s="329"/>
      <c r="GX103" s="330"/>
      <c r="GY103" s="330"/>
      <c r="GZ103" s="330"/>
      <c r="HA103" s="330"/>
      <c r="HB103" s="330"/>
      <c r="HC103" s="330"/>
      <c r="HD103" s="330"/>
      <c r="HE103" s="330"/>
      <c r="HF103" s="330"/>
      <c r="HG103" s="330"/>
      <c r="HH103" s="330"/>
      <c r="HI103" s="330"/>
      <c r="HJ103" s="330"/>
      <c r="HK103" s="330"/>
      <c r="HL103" s="331"/>
      <c r="HM103" s="324"/>
      <c r="HN103" s="329"/>
      <c r="HO103" s="330"/>
      <c r="HP103" s="330"/>
      <c r="HQ103" s="330"/>
      <c r="HR103" s="330"/>
      <c r="HS103" s="330"/>
      <c r="HT103" s="330"/>
      <c r="HU103" s="330"/>
      <c r="HV103" s="330"/>
      <c r="HW103" s="330"/>
      <c r="HX103" s="330"/>
      <c r="HY103" s="330"/>
      <c r="HZ103" s="330"/>
      <c r="IA103" s="330"/>
      <c r="IB103" s="330"/>
      <c r="IC103" s="331"/>
      <c r="ID103" s="324"/>
      <c r="IE103" s="329"/>
      <c r="IF103" s="330"/>
      <c r="IG103" s="330"/>
      <c r="IH103" s="330"/>
      <c r="II103" s="330"/>
      <c r="IJ103" s="330"/>
      <c r="IK103" s="330"/>
      <c r="IL103" s="330"/>
      <c r="IM103" s="330"/>
      <c r="IN103" s="330"/>
      <c r="IO103" s="330"/>
      <c r="IP103" s="330"/>
      <c r="IQ103" s="330"/>
      <c r="IR103" s="330"/>
      <c r="IS103" s="330"/>
      <c r="IT103" s="331"/>
      <c r="IU103" s="324"/>
      <c r="IV103" s="329"/>
      <c r="IW103" s="330"/>
      <c r="IX103" s="330"/>
      <c r="IY103" s="330"/>
      <c r="IZ103" s="330"/>
      <c r="JA103" s="330"/>
      <c r="JB103" s="330"/>
      <c r="JC103" s="330"/>
      <c r="JD103" s="330"/>
      <c r="JE103" s="330"/>
      <c r="JF103" s="330"/>
      <c r="JG103" s="330"/>
      <c r="JH103" s="330"/>
      <c r="JI103" s="330"/>
      <c r="JJ103" s="330"/>
      <c r="JK103" s="331"/>
      <c r="JL103" s="324"/>
      <c r="JM103" s="329"/>
      <c r="JN103" s="330"/>
      <c r="JO103" s="330"/>
      <c r="JP103" s="330"/>
      <c r="JQ103" s="330"/>
      <c r="JR103" s="330"/>
      <c r="JS103" s="330"/>
      <c r="JT103" s="330"/>
      <c r="JU103" s="330"/>
      <c r="JV103" s="330"/>
      <c r="JW103" s="330"/>
      <c r="JX103" s="330"/>
      <c r="JY103" s="330"/>
      <c r="JZ103" s="330"/>
      <c r="KA103" s="330"/>
      <c r="KB103" s="331"/>
      <c r="KC103" s="324"/>
      <c r="KD103" s="329"/>
      <c r="KE103" s="330"/>
      <c r="KF103" s="330"/>
      <c r="KG103" s="330"/>
      <c r="KH103" s="330"/>
      <c r="KI103" s="330"/>
      <c r="KJ103" s="330"/>
      <c r="KK103" s="330"/>
      <c r="KL103" s="330"/>
      <c r="KM103" s="330"/>
      <c r="KN103" s="330"/>
      <c r="KO103" s="330"/>
      <c r="KP103" s="330"/>
      <c r="KQ103" s="330"/>
      <c r="KR103" s="330"/>
      <c r="KS103" s="331"/>
      <c r="KT103" s="324"/>
      <c r="KU103" s="329"/>
      <c r="KV103" s="330"/>
      <c r="KW103" s="330"/>
      <c r="KX103" s="330"/>
      <c r="KY103" s="330"/>
      <c r="KZ103" s="330"/>
      <c r="LA103" s="330"/>
      <c r="LB103" s="330"/>
      <c r="LC103" s="330"/>
      <c r="LD103" s="330"/>
      <c r="LE103" s="330"/>
      <c r="LF103" s="330"/>
      <c r="LG103" s="330"/>
      <c r="LH103" s="330"/>
      <c r="LI103" s="330"/>
      <c r="LJ103" s="331"/>
      <c r="LK103" s="324"/>
      <c r="LL103" s="329"/>
      <c r="LM103" s="330"/>
      <c r="LN103" s="330"/>
      <c r="LO103" s="330"/>
      <c r="LP103" s="330"/>
      <c r="LQ103" s="330"/>
      <c r="LR103" s="330"/>
      <c r="LS103" s="330"/>
      <c r="LT103" s="330"/>
      <c r="LU103" s="330"/>
      <c r="LV103" s="330"/>
      <c r="LW103" s="330"/>
      <c r="LX103" s="330"/>
      <c r="LY103" s="330"/>
      <c r="LZ103" s="330"/>
      <c r="MA103" s="331"/>
      <c r="MB103" s="324"/>
      <c r="MC103" s="56"/>
      <c r="MD103" s="56"/>
      <c r="ME103" s="56"/>
      <c r="MF103" s="56"/>
      <c r="MG103" s="228"/>
    </row>
    <row r="104" spans="1:345" customFormat="1" ht="12.75" x14ac:dyDescent="0.2">
      <c r="A104" s="329"/>
      <c r="B104" s="330"/>
      <c r="C104" s="330"/>
      <c r="D104" s="330"/>
      <c r="E104" s="330"/>
      <c r="F104" s="330"/>
      <c r="G104" s="330"/>
      <c r="H104" s="330"/>
      <c r="I104" s="330"/>
      <c r="J104" s="330"/>
      <c r="K104" s="330"/>
      <c r="L104" s="330"/>
      <c r="M104" s="330"/>
      <c r="N104" s="330"/>
      <c r="O104" s="330"/>
      <c r="P104" s="331"/>
      <c r="Q104" s="324"/>
      <c r="R104" s="329"/>
      <c r="S104" s="330"/>
      <c r="T104" s="330"/>
      <c r="U104" s="330"/>
      <c r="V104" s="330"/>
      <c r="W104" s="330"/>
      <c r="X104" s="330"/>
      <c r="Y104" s="330"/>
      <c r="Z104" s="330"/>
      <c r="AA104" s="330"/>
      <c r="AB104" s="330"/>
      <c r="AC104" s="330"/>
      <c r="AD104" s="330"/>
      <c r="AE104" s="330"/>
      <c r="AF104" s="330"/>
      <c r="AG104" s="331"/>
      <c r="AH104" s="324"/>
      <c r="AI104" s="329"/>
      <c r="AJ104" s="330"/>
      <c r="AK104" s="330"/>
      <c r="AL104" s="330"/>
      <c r="AM104" s="330"/>
      <c r="AN104" s="330"/>
      <c r="AO104" s="330"/>
      <c r="AP104" s="330"/>
      <c r="AQ104" s="330"/>
      <c r="AR104" s="330"/>
      <c r="AS104" s="330"/>
      <c r="AT104" s="330"/>
      <c r="AU104" s="330"/>
      <c r="AV104" s="330"/>
      <c r="AW104" s="330"/>
      <c r="AX104" s="331"/>
      <c r="AY104" s="324"/>
      <c r="AZ104" s="329"/>
      <c r="BA104" s="330"/>
      <c r="BB104" s="330"/>
      <c r="BC104" s="330"/>
      <c r="BD104" s="330"/>
      <c r="BE104" s="330"/>
      <c r="BF104" s="330"/>
      <c r="BG104" s="330"/>
      <c r="BH104" s="330"/>
      <c r="BI104" s="330"/>
      <c r="BJ104" s="330"/>
      <c r="BK104" s="330"/>
      <c r="BL104" s="330"/>
      <c r="BM104" s="330"/>
      <c r="BN104" s="330"/>
      <c r="BO104" s="331"/>
      <c r="BP104" s="324"/>
      <c r="BQ104" s="329"/>
      <c r="BR104" s="330"/>
      <c r="BS104" s="330"/>
      <c r="BT104" s="330"/>
      <c r="BU104" s="330"/>
      <c r="BV104" s="330"/>
      <c r="BW104" s="330"/>
      <c r="BX104" s="330"/>
      <c r="BY104" s="330"/>
      <c r="BZ104" s="330"/>
      <c r="CA104" s="330"/>
      <c r="CB104" s="330"/>
      <c r="CC104" s="330"/>
      <c r="CD104" s="330"/>
      <c r="CE104" s="330"/>
      <c r="CF104" s="331"/>
      <c r="CG104" s="324"/>
      <c r="CH104" s="329"/>
      <c r="CI104" s="330"/>
      <c r="CJ104" s="330"/>
      <c r="CK104" s="330"/>
      <c r="CL104" s="330"/>
      <c r="CM104" s="330"/>
      <c r="CN104" s="330"/>
      <c r="CO104" s="330"/>
      <c r="CP104" s="330"/>
      <c r="CQ104" s="330"/>
      <c r="CR104" s="330"/>
      <c r="CS104" s="330"/>
      <c r="CT104" s="330"/>
      <c r="CU104" s="330"/>
      <c r="CV104" s="330"/>
      <c r="CW104" s="331"/>
      <c r="CX104" s="324"/>
      <c r="CY104" s="329"/>
      <c r="CZ104" s="330"/>
      <c r="DA104" s="330"/>
      <c r="DB104" s="330"/>
      <c r="DC104" s="330"/>
      <c r="DD104" s="330"/>
      <c r="DE104" s="330"/>
      <c r="DF104" s="330"/>
      <c r="DG104" s="330"/>
      <c r="DH104" s="330"/>
      <c r="DI104" s="330"/>
      <c r="DJ104" s="330"/>
      <c r="DK104" s="330"/>
      <c r="DL104" s="330"/>
      <c r="DM104" s="330"/>
      <c r="DN104" s="331"/>
      <c r="DO104" s="324"/>
      <c r="DP104" s="329"/>
      <c r="DQ104" s="330"/>
      <c r="DR104" s="330"/>
      <c r="DS104" s="330"/>
      <c r="DT104" s="330"/>
      <c r="DU104" s="330"/>
      <c r="DV104" s="330"/>
      <c r="DW104" s="330"/>
      <c r="DX104" s="330"/>
      <c r="DY104" s="330"/>
      <c r="DZ104" s="330"/>
      <c r="EA104" s="330"/>
      <c r="EB104" s="330"/>
      <c r="EC104" s="330"/>
      <c r="ED104" s="330"/>
      <c r="EE104" s="331"/>
      <c r="EF104" s="324"/>
      <c r="EG104" s="329"/>
      <c r="EH104" s="330"/>
      <c r="EI104" s="330"/>
      <c r="EJ104" s="330"/>
      <c r="EK104" s="330"/>
      <c r="EL104" s="330"/>
      <c r="EM104" s="330"/>
      <c r="EN104" s="330"/>
      <c r="EO104" s="330"/>
      <c r="EP104" s="330"/>
      <c r="EQ104" s="330"/>
      <c r="ER104" s="330"/>
      <c r="ES104" s="330"/>
      <c r="ET104" s="330"/>
      <c r="EU104" s="330"/>
      <c r="EV104" s="331"/>
      <c r="EW104" s="324"/>
      <c r="EX104" s="329"/>
      <c r="EY104" s="330"/>
      <c r="EZ104" s="330"/>
      <c r="FA104" s="330"/>
      <c r="FB104" s="330"/>
      <c r="FC104" s="330"/>
      <c r="FD104" s="330"/>
      <c r="FE104" s="330"/>
      <c r="FF104" s="330"/>
      <c r="FG104" s="330"/>
      <c r="FH104" s="330"/>
      <c r="FI104" s="330"/>
      <c r="FJ104" s="330"/>
      <c r="FK104" s="330"/>
      <c r="FL104" s="330"/>
      <c r="FM104" s="331"/>
      <c r="FN104" s="324"/>
      <c r="FO104" s="329"/>
      <c r="FP104" s="330"/>
      <c r="FQ104" s="330"/>
      <c r="FR104" s="330"/>
      <c r="FS104" s="330"/>
      <c r="FT104" s="330"/>
      <c r="FU104" s="330"/>
      <c r="FV104" s="330"/>
      <c r="FW104" s="330"/>
      <c r="FX104" s="330"/>
      <c r="FY104" s="330"/>
      <c r="FZ104" s="330"/>
      <c r="GA104" s="330"/>
      <c r="GB104" s="330"/>
      <c r="GC104" s="330"/>
      <c r="GD104" s="331"/>
      <c r="GE104" s="324"/>
      <c r="GF104" s="329"/>
      <c r="GG104" s="330"/>
      <c r="GH104" s="330"/>
      <c r="GI104" s="330"/>
      <c r="GJ104" s="330"/>
      <c r="GK104" s="330"/>
      <c r="GL104" s="330"/>
      <c r="GM104" s="330"/>
      <c r="GN104" s="330"/>
      <c r="GO104" s="330"/>
      <c r="GP104" s="330"/>
      <c r="GQ104" s="330"/>
      <c r="GR104" s="330"/>
      <c r="GS104" s="330"/>
      <c r="GT104" s="330"/>
      <c r="GU104" s="331"/>
      <c r="GV104" s="324"/>
      <c r="GW104" s="329"/>
      <c r="GX104" s="330"/>
      <c r="GY104" s="330"/>
      <c r="GZ104" s="330"/>
      <c r="HA104" s="330"/>
      <c r="HB104" s="330"/>
      <c r="HC104" s="330"/>
      <c r="HD104" s="330"/>
      <c r="HE104" s="330"/>
      <c r="HF104" s="330"/>
      <c r="HG104" s="330"/>
      <c r="HH104" s="330"/>
      <c r="HI104" s="330"/>
      <c r="HJ104" s="330"/>
      <c r="HK104" s="330"/>
      <c r="HL104" s="331"/>
      <c r="HM104" s="324"/>
      <c r="HN104" s="329"/>
      <c r="HO104" s="330"/>
      <c r="HP104" s="330"/>
      <c r="HQ104" s="330"/>
      <c r="HR104" s="330"/>
      <c r="HS104" s="330"/>
      <c r="HT104" s="330"/>
      <c r="HU104" s="330"/>
      <c r="HV104" s="330"/>
      <c r="HW104" s="330"/>
      <c r="HX104" s="330"/>
      <c r="HY104" s="330"/>
      <c r="HZ104" s="330"/>
      <c r="IA104" s="330"/>
      <c r="IB104" s="330"/>
      <c r="IC104" s="331"/>
      <c r="ID104" s="324"/>
      <c r="IE104" s="329"/>
      <c r="IF104" s="330"/>
      <c r="IG104" s="330"/>
      <c r="IH104" s="330"/>
      <c r="II104" s="330"/>
      <c r="IJ104" s="330"/>
      <c r="IK104" s="330"/>
      <c r="IL104" s="330"/>
      <c r="IM104" s="330"/>
      <c r="IN104" s="330"/>
      <c r="IO104" s="330"/>
      <c r="IP104" s="330"/>
      <c r="IQ104" s="330"/>
      <c r="IR104" s="330"/>
      <c r="IS104" s="330"/>
      <c r="IT104" s="331"/>
      <c r="IU104" s="324"/>
      <c r="IV104" s="329"/>
      <c r="IW104" s="330"/>
      <c r="IX104" s="330"/>
      <c r="IY104" s="330"/>
      <c r="IZ104" s="330"/>
      <c r="JA104" s="330"/>
      <c r="JB104" s="330"/>
      <c r="JC104" s="330"/>
      <c r="JD104" s="330"/>
      <c r="JE104" s="330"/>
      <c r="JF104" s="330"/>
      <c r="JG104" s="330"/>
      <c r="JH104" s="330"/>
      <c r="JI104" s="330"/>
      <c r="JJ104" s="330"/>
      <c r="JK104" s="331"/>
      <c r="JL104" s="324"/>
      <c r="JM104" s="329"/>
      <c r="JN104" s="330"/>
      <c r="JO104" s="330"/>
      <c r="JP104" s="330"/>
      <c r="JQ104" s="330"/>
      <c r="JR104" s="330"/>
      <c r="JS104" s="330"/>
      <c r="JT104" s="330"/>
      <c r="JU104" s="330"/>
      <c r="JV104" s="330"/>
      <c r="JW104" s="330"/>
      <c r="JX104" s="330"/>
      <c r="JY104" s="330"/>
      <c r="JZ104" s="330"/>
      <c r="KA104" s="330"/>
      <c r="KB104" s="331"/>
      <c r="KC104" s="324"/>
      <c r="KD104" s="329"/>
      <c r="KE104" s="330"/>
      <c r="KF104" s="330"/>
      <c r="KG104" s="330"/>
      <c r="KH104" s="330"/>
      <c r="KI104" s="330"/>
      <c r="KJ104" s="330"/>
      <c r="KK104" s="330"/>
      <c r="KL104" s="330"/>
      <c r="KM104" s="330"/>
      <c r="KN104" s="330"/>
      <c r="KO104" s="330"/>
      <c r="KP104" s="330"/>
      <c r="KQ104" s="330"/>
      <c r="KR104" s="330"/>
      <c r="KS104" s="331"/>
      <c r="KT104" s="324"/>
      <c r="KU104" s="329"/>
      <c r="KV104" s="330"/>
      <c r="KW104" s="330"/>
      <c r="KX104" s="330"/>
      <c r="KY104" s="330"/>
      <c r="KZ104" s="330"/>
      <c r="LA104" s="330"/>
      <c r="LB104" s="330"/>
      <c r="LC104" s="330"/>
      <c r="LD104" s="330"/>
      <c r="LE104" s="330"/>
      <c r="LF104" s="330"/>
      <c r="LG104" s="330"/>
      <c r="LH104" s="330"/>
      <c r="LI104" s="330"/>
      <c r="LJ104" s="331"/>
      <c r="LK104" s="324"/>
      <c r="LL104" s="329"/>
      <c r="LM104" s="330"/>
      <c r="LN104" s="330"/>
      <c r="LO104" s="330"/>
      <c r="LP104" s="330"/>
      <c r="LQ104" s="330"/>
      <c r="LR104" s="330"/>
      <c r="LS104" s="330"/>
      <c r="LT104" s="330"/>
      <c r="LU104" s="330"/>
      <c r="LV104" s="330"/>
      <c r="LW104" s="330"/>
      <c r="LX104" s="330"/>
      <c r="LY104" s="330"/>
      <c r="LZ104" s="330"/>
      <c r="MA104" s="331"/>
      <c r="MB104" s="324"/>
      <c r="MC104" s="56"/>
      <c r="MD104" s="56"/>
      <c r="ME104" s="56"/>
      <c r="MF104" s="56"/>
      <c r="MG104" s="228"/>
    </row>
    <row r="105" spans="1:345" customFormat="1" ht="12.75" x14ac:dyDescent="0.2">
      <c r="A105" s="329"/>
      <c r="B105" s="330"/>
      <c r="C105" s="330"/>
      <c r="D105" s="330"/>
      <c r="E105" s="330"/>
      <c r="F105" s="330"/>
      <c r="G105" s="330"/>
      <c r="H105" s="330"/>
      <c r="I105" s="330"/>
      <c r="J105" s="330"/>
      <c r="K105" s="330"/>
      <c r="L105" s="330"/>
      <c r="M105" s="330"/>
      <c r="N105" s="330"/>
      <c r="O105" s="330"/>
      <c r="P105" s="331"/>
      <c r="Q105" s="324"/>
      <c r="R105" s="329"/>
      <c r="S105" s="330"/>
      <c r="T105" s="330"/>
      <c r="U105" s="330"/>
      <c r="V105" s="330"/>
      <c r="W105" s="330"/>
      <c r="X105" s="330"/>
      <c r="Y105" s="330"/>
      <c r="Z105" s="330"/>
      <c r="AA105" s="330"/>
      <c r="AB105" s="330"/>
      <c r="AC105" s="330"/>
      <c r="AD105" s="330"/>
      <c r="AE105" s="330"/>
      <c r="AF105" s="330"/>
      <c r="AG105" s="331"/>
      <c r="AH105" s="324"/>
      <c r="AI105" s="329"/>
      <c r="AJ105" s="330"/>
      <c r="AK105" s="330"/>
      <c r="AL105" s="330"/>
      <c r="AM105" s="330"/>
      <c r="AN105" s="330"/>
      <c r="AO105" s="330"/>
      <c r="AP105" s="330"/>
      <c r="AQ105" s="330"/>
      <c r="AR105" s="330"/>
      <c r="AS105" s="330"/>
      <c r="AT105" s="330"/>
      <c r="AU105" s="330"/>
      <c r="AV105" s="330"/>
      <c r="AW105" s="330"/>
      <c r="AX105" s="331"/>
      <c r="AY105" s="324"/>
      <c r="AZ105" s="329"/>
      <c r="BA105" s="330"/>
      <c r="BB105" s="330"/>
      <c r="BC105" s="330"/>
      <c r="BD105" s="330"/>
      <c r="BE105" s="330"/>
      <c r="BF105" s="330"/>
      <c r="BG105" s="330"/>
      <c r="BH105" s="330"/>
      <c r="BI105" s="330"/>
      <c r="BJ105" s="330"/>
      <c r="BK105" s="330"/>
      <c r="BL105" s="330"/>
      <c r="BM105" s="330"/>
      <c r="BN105" s="330"/>
      <c r="BO105" s="331"/>
      <c r="BP105" s="324"/>
      <c r="BQ105" s="329"/>
      <c r="BR105" s="330"/>
      <c r="BS105" s="330"/>
      <c r="BT105" s="330"/>
      <c r="BU105" s="330"/>
      <c r="BV105" s="330"/>
      <c r="BW105" s="330"/>
      <c r="BX105" s="330"/>
      <c r="BY105" s="330"/>
      <c r="BZ105" s="330"/>
      <c r="CA105" s="330"/>
      <c r="CB105" s="330"/>
      <c r="CC105" s="330"/>
      <c r="CD105" s="330"/>
      <c r="CE105" s="330"/>
      <c r="CF105" s="331"/>
      <c r="CG105" s="324"/>
      <c r="CH105" s="329"/>
      <c r="CI105" s="330"/>
      <c r="CJ105" s="330"/>
      <c r="CK105" s="330"/>
      <c r="CL105" s="330"/>
      <c r="CM105" s="330"/>
      <c r="CN105" s="330"/>
      <c r="CO105" s="330"/>
      <c r="CP105" s="330"/>
      <c r="CQ105" s="330"/>
      <c r="CR105" s="330"/>
      <c r="CS105" s="330"/>
      <c r="CT105" s="330"/>
      <c r="CU105" s="330"/>
      <c r="CV105" s="330"/>
      <c r="CW105" s="331"/>
      <c r="CX105" s="324"/>
      <c r="CY105" s="329"/>
      <c r="CZ105" s="330"/>
      <c r="DA105" s="330"/>
      <c r="DB105" s="330"/>
      <c r="DC105" s="330"/>
      <c r="DD105" s="330"/>
      <c r="DE105" s="330"/>
      <c r="DF105" s="330"/>
      <c r="DG105" s="330"/>
      <c r="DH105" s="330"/>
      <c r="DI105" s="330"/>
      <c r="DJ105" s="330"/>
      <c r="DK105" s="330"/>
      <c r="DL105" s="330"/>
      <c r="DM105" s="330"/>
      <c r="DN105" s="331"/>
      <c r="DO105" s="324"/>
      <c r="DP105" s="329"/>
      <c r="DQ105" s="330"/>
      <c r="DR105" s="330"/>
      <c r="DS105" s="330"/>
      <c r="DT105" s="330"/>
      <c r="DU105" s="330"/>
      <c r="DV105" s="330"/>
      <c r="DW105" s="330"/>
      <c r="DX105" s="330"/>
      <c r="DY105" s="330"/>
      <c r="DZ105" s="330"/>
      <c r="EA105" s="330"/>
      <c r="EB105" s="330"/>
      <c r="EC105" s="330"/>
      <c r="ED105" s="330"/>
      <c r="EE105" s="331"/>
      <c r="EF105" s="324"/>
      <c r="EG105" s="329"/>
      <c r="EH105" s="330"/>
      <c r="EI105" s="330"/>
      <c r="EJ105" s="330"/>
      <c r="EK105" s="330"/>
      <c r="EL105" s="330"/>
      <c r="EM105" s="330"/>
      <c r="EN105" s="330"/>
      <c r="EO105" s="330"/>
      <c r="EP105" s="330"/>
      <c r="EQ105" s="330"/>
      <c r="ER105" s="330"/>
      <c r="ES105" s="330"/>
      <c r="ET105" s="330"/>
      <c r="EU105" s="330"/>
      <c r="EV105" s="331"/>
      <c r="EW105" s="324"/>
      <c r="EX105" s="329"/>
      <c r="EY105" s="330"/>
      <c r="EZ105" s="330"/>
      <c r="FA105" s="330"/>
      <c r="FB105" s="330"/>
      <c r="FC105" s="330"/>
      <c r="FD105" s="330"/>
      <c r="FE105" s="330"/>
      <c r="FF105" s="330"/>
      <c r="FG105" s="330"/>
      <c r="FH105" s="330"/>
      <c r="FI105" s="330"/>
      <c r="FJ105" s="330"/>
      <c r="FK105" s="330"/>
      <c r="FL105" s="330"/>
      <c r="FM105" s="331"/>
      <c r="FN105" s="324"/>
      <c r="FO105" s="329"/>
      <c r="FP105" s="330"/>
      <c r="FQ105" s="330"/>
      <c r="FR105" s="330"/>
      <c r="FS105" s="330"/>
      <c r="FT105" s="330"/>
      <c r="FU105" s="330"/>
      <c r="FV105" s="330"/>
      <c r="FW105" s="330"/>
      <c r="FX105" s="330"/>
      <c r="FY105" s="330"/>
      <c r="FZ105" s="330"/>
      <c r="GA105" s="330"/>
      <c r="GB105" s="330"/>
      <c r="GC105" s="330"/>
      <c r="GD105" s="331"/>
      <c r="GE105" s="324"/>
      <c r="GF105" s="329"/>
      <c r="GG105" s="330"/>
      <c r="GH105" s="330"/>
      <c r="GI105" s="330"/>
      <c r="GJ105" s="330"/>
      <c r="GK105" s="330"/>
      <c r="GL105" s="330"/>
      <c r="GM105" s="330"/>
      <c r="GN105" s="330"/>
      <c r="GO105" s="330"/>
      <c r="GP105" s="330"/>
      <c r="GQ105" s="330"/>
      <c r="GR105" s="330"/>
      <c r="GS105" s="330"/>
      <c r="GT105" s="330"/>
      <c r="GU105" s="331"/>
      <c r="GV105" s="324"/>
      <c r="GW105" s="329"/>
      <c r="GX105" s="330"/>
      <c r="GY105" s="330"/>
      <c r="GZ105" s="330"/>
      <c r="HA105" s="330"/>
      <c r="HB105" s="330"/>
      <c r="HC105" s="330"/>
      <c r="HD105" s="330"/>
      <c r="HE105" s="330"/>
      <c r="HF105" s="330"/>
      <c r="HG105" s="330"/>
      <c r="HH105" s="330"/>
      <c r="HI105" s="330"/>
      <c r="HJ105" s="330"/>
      <c r="HK105" s="330"/>
      <c r="HL105" s="331"/>
      <c r="HM105" s="324"/>
      <c r="HN105" s="329"/>
      <c r="HO105" s="330"/>
      <c r="HP105" s="330"/>
      <c r="HQ105" s="330"/>
      <c r="HR105" s="330"/>
      <c r="HS105" s="330"/>
      <c r="HT105" s="330"/>
      <c r="HU105" s="330"/>
      <c r="HV105" s="330"/>
      <c r="HW105" s="330"/>
      <c r="HX105" s="330"/>
      <c r="HY105" s="330"/>
      <c r="HZ105" s="330"/>
      <c r="IA105" s="330"/>
      <c r="IB105" s="330"/>
      <c r="IC105" s="331"/>
      <c r="ID105" s="324"/>
      <c r="IE105" s="329"/>
      <c r="IF105" s="330"/>
      <c r="IG105" s="330"/>
      <c r="IH105" s="330"/>
      <c r="II105" s="330"/>
      <c r="IJ105" s="330"/>
      <c r="IK105" s="330"/>
      <c r="IL105" s="330"/>
      <c r="IM105" s="330"/>
      <c r="IN105" s="330"/>
      <c r="IO105" s="330"/>
      <c r="IP105" s="330"/>
      <c r="IQ105" s="330"/>
      <c r="IR105" s="330"/>
      <c r="IS105" s="330"/>
      <c r="IT105" s="331"/>
      <c r="IU105" s="324"/>
      <c r="IV105" s="329"/>
      <c r="IW105" s="330"/>
      <c r="IX105" s="330"/>
      <c r="IY105" s="330"/>
      <c r="IZ105" s="330"/>
      <c r="JA105" s="330"/>
      <c r="JB105" s="330"/>
      <c r="JC105" s="330"/>
      <c r="JD105" s="330"/>
      <c r="JE105" s="330"/>
      <c r="JF105" s="330"/>
      <c r="JG105" s="330"/>
      <c r="JH105" s="330"/>
      <c r="JI105" s="330"/>
      <c r="JJ105" s="330"/>
      <c r="JK105" s="331"/>
      <c r="JL105" s="324"/>
      <c r="JM105" s="329"/>
      <c r="JN105" s="330"/>
      <c r="JO105" s="330"/>
      <c r="JP105" s="330"/>
      <c r="JQ105" s="330"/>
      <c r="JR105" s="330"/>
      <c r="JS105" s="330"/>
      <c r="JT105" s="330"/>
      <c r="JU105" s="330"/>
      <c r="JV105" s="330"/>
      <c r="JW105" s="330"/>
      <c r="JX105" s="330"/>
      <c r="JY105" s="330"/>
      <c r="JZ105" s="330"/>
      <c r="KA105" s="330"/>
      <c r="KB105" s="331"/>
      <c r="KC105" s="324"/>
      <c r="KD105" s="329"/>
      <c r="KE105" s="330"/>
      <c r="KF105" s="330"/>
      <c r="KG105" s="330"/>
      <c r="KH105" s="330"/>
      <c r="KI105" s="330"/>
      <c r="KJ105" s="330"/>
      <c r="KK105" s="330"/>
      <c r="KL105" s="330"/>
      <c r="KM105" s="330"/>
      <c r="KN105" s="330"/>
      <c r="KO105" s="330"/>
      <c r="KP105" s="330"/>
      <c r="KQ105" s="330"/>
      <c r="KR105" s="330"/>
      <c r="KS105" s="331"/>
      <c r="KT105" s="324"/>
      <c r="KU105" s="329"/>
      <c r="KV105" s="330"/>
      <c r="KW105" s="330"/>
      <c r="KX105" s="330"/>
      <c r="KY105" s="330"/>
      <c r="KZ105" s="330"/>
      <c r="LA105" s="330"/>
      <c r="LB105" s="330"/>
      <c r="LC105" s="330"/>
      <c r="LD105" s="330"/>
      <c r="LE105" s="330"/>
      <c r="LF105" s="330"/>
      <c r="LG105" s="330"/>
      <c r="LH105" s="330"/>
      <c r="LI105" s="330"/>
      <c r="LJ105" s="331"/>
      <c r="LK105" s="324"/>
      <c r="LL105" s="329"/>
      <c r="LM105" s="330"/>
      <c r="LN105" s="330"/>
      <c r="LO105" s="330"/>
      <c r="LP105" s="330"/>
      <c r="LQ105" s="330"/>
      <c r="LR105" s="330"/>
      <c r="LS105" s="330"/>
      <c r="LT105" s="330"/>
      <c r="LU105" s="330"/>
      <c r="LV105" s="330"/>
      <c r="LW105" s="330"/>
      <c r="LX105" s="330"/>
      <c r="LY105" s="330"/>
      <c r="LZ105" s="330"/>
      <c r="MA105" s="331"/>
      <c r="MB105" s="324"/>
      <c r="MC105" s="56"/>
      <c r="MD105" s="56"/>
      <c r="ME105" s="56"/>
      <c r="MF105" s="56"/>
      <c r="MG105" s="228"/>
    </row>
    <row r="106" spans="1:345" customFormat="1" ht="12.75" x14ac:dyDescent="0.2">
      <c r="A106" s="329"/>
      <c r="B106" s="330"/>
      <c r="C106" s="330"/>
      <c r="D106" s="330"/>
      <c r="E106" s="330"/>
      <c r="F106" s="330"/>
      <c r="G106" s="330"/>
      <c r="H106" s="330"/>
      <c r="I106" s="330"/>
      <c r="J106" s="330"/>
      <c r="K106" s="330"/>
      <c r="L106" s="330"/>
      <c r="M106" s="330"/>
      <c r="N106" s="330"/>
      <c r="O106" s="330"/>
      <c r="P106" s="331"/>
      <c r="Q106" s="324"/>
      <c r="R106" s="329"/>
      <c r="S106" s="330"/>
      <c r="T106" s="330"/>
      <c r="U106" s="330"/>
      <c r="V106" s="330"/>
      <c r="W106" s="330"/>
      <c r="X106" s="330"/>
      <c r="Y106" s="330"/>
      <c r="Z106" s="330"/>
      <c r="AA106" s="330"/>
      <c r="AB106" s="330"/>
      <c r="AC106" s="330"/>
      <c r="AD106" s="330"/>
      <c r="AE106" s="330"/>
      <c r="AF106" s="330"/>
      <c r="AG106" s="331"/>
      <c r="AH106" s="324"/>
      <c r="AI106" s="329"/>
      <c r="AJ106" s="330"/>
      <c r="AK106" s="330"/>
      <c r="AL106" s="330"/>
      <c r="AM106" s="330"/>
      <c r="AN106" s="330"/>
      <c r="AO106" s="330"/>
      <c r="AP106" s="330"/>
      <c r="AQ106" s="330"/>
      <c r="AR106" s="330"/>
      <c r="AS106" s="330"/>
      <c r="AT106" s="330"/>
      <c r="AU106" s="330"/>
      <c r="AV106" s="330"/>
      <c r="AW106" s="330"/>
      <c r="AX106" s="331"/>
      <c r="AY106" s="324"/>
      <c r="AZ106" s="329"/>
      <c r="BA106" s="330"/>
      <c r="BB106" s="330"/>
      <c r="BC106" s="330"/>
      <c r="BD106" s="330"/>
      <c r="BE106" s="330"/>
      <c r="BF106" s="330"/>
      <c r="BG106" s="330"/>
      <c r="BH106" s="330"/>
      <c r="BI106" s="330"/>
      <c r="BJ106" s="330"/>
      <c r="BK106" s="330"/>
      <c r="BL106" s="330"/>
      <c r="BM106" s="330"/>
      <c r="BN106" s="330"/>
      <c r="BO106" s="331"/>
      <c r="BP106" s="324"/>
      <c r="BQ106" s="329"/>
      <c r="BR106" s="330"/>
      <c r="BS106" s="330"/>
      <c r="BT106" s="330"/>
      <c r="BU106" s="330"/>
      <c r="BV106" s="330"/>
      <c r="BW106" s="330"/>
      <c r="BX106" s="330"/>
      <c r="BY106" s="330"/>
      <c r="BZ106" s="330"/>
      <c r="CA106" s="330"/>
      <c r="CB106" s="330"/>
      <c r="CC106" s="330"/>
      <c r="CD106" s="330"/>
      <c r="CE106" s="330"/>
      <c r="CF106" s="331"/>
      <c r="CG106" s="324"/>
      <c r="CH106" s="329"/>
      <c r="CI106" s="330"/>
      <c r="CJ106" s="330"/>
      <c r="CK106" s="330"/>
      <c r="CL106" s="330"/>
      <c r="CM106" s="330"/>
      <c r="CN106" s="330"/>
      <c r="CO106" s="330"/>
      <c r="CP106" s="330"/>
      <c r="CQ106" s="330"/>
      <c r="CR106" s="330"/>
      <c r="CS106" s="330"/>
      <c r="CT106" s="330"/>
      <c r="CU106" s="330"/>
      <c r="CV106" s="330"/>
      <c r="CW106" s="331"/>
      <c r="CX106" s="324"/>
      <c r="CY106" s="329"/>
      <c r="CZ106" s="330"/>
      <c r="DA106" s="330"/>
      <c r="DB106" s="330"/>
      <c r="DC106" s="330"/>
      <c r="DD106" s="330"/>
      <c r="DE106" s="330"/>
      <c r="DF106" s="330"/>
      <c r="DG106" s="330"/>
      <c r="DH106" s="330"/>
      <c r="DI106" s="330"/>
      <c r="DJ106" s="330"/>
      <c r="DK106" s="330"/>
      <c r="DL106" s="330"/>
      <c r="DM106" s="330"/>
      <c r="DN106" s="331"/>
      <c r="DO106" s="324"/>
      <c r="DP106" s="329"/>
      <c r="DQ106" s="330"/>
      <c r="DR106" s="330"/>
      <c r="DS106" s="330"/>
      <c r="DT106" s="330"/>
      <c r="DU106" s="330"/>
      <c r="DV106" s="330"/>
      <c r="DW106" s="330"/>
      <c r="DX106" s="330"/>
      <c r="DY106" s="330"/>
      <c r="DZ106" s="330"/>
      <c r="EA106" s="330"/>
      <c r="EB106" s="330"/>
      <c r="EC106" s="330"/>
      <c r="ED106" s="330"/>
      <c r="EE106" s="331"/>
      <c r="EF106" s="324"/>
      <c r="EG106" s="329"/>
      <c r="EH106" s="330"/>
      <c r="EI106" s="330"/>
      <c r="EJ106" s="330"/>
      <c r="EK106" s="330"/>
      <c r="EL106" s="330"/>
      <c r="EM106" s="330"/>
      <c r="EN106" s="330"/>
      <c r="EO106" s="330"/>
      <c r="EP106" s="330"/>
      <c r="EQ106" s="330"/>
      <c r="ER106" s="330"/>
      <c r="ES106" s="330"/>
      <c r="ET106" s="330"/>
      <c r="EU106" s="330"/>
      <c r="EV106" s="331"/>
      <c r="EW106" s="324"/>
      <c r="EX106" s="329"/>
      <c r="EY106" s="330"/>
      <c r="EZ106" s="330"/>
      <c r="FA106" s="330"/>
      <c r="FB106" s="330"/>
      <c r="FC106" s="330"/>
      <c r="FD106" s="330"/>
      <c r="FE106" s="330"/>
      <c r="FF106" s="330"/>
      <c r="FG106" s="330"/>
      <c r="FH106" s="330"/>
      <c r="FI106" s="330"/>
      <c r="FJ106" s="330"/>
      <c r="FK106" s="330"/>
      <c r="FL106" s="330"/>
      <c r="FM106" s="331"/>
      <c r="FN106" s="324"/>
      <c r="FO106" s="329"/>
      <c r="FP106" s="330"/>
      <c r="FQ106" s="330"/>
      <c r="FR106" s="330"/>
      <c r="FS106" s="330"/>
      <c r="FT106" s="330"/>
      <c r="FU106" s="330"/>
      <c r="FV106" s="330"/>
      <c r="FW106" s="330"/>
      <c r="FX106" s="330"/>
      <c r="FY106" s="330"/>
      <c r="FZ106" s="330"/>
      <c r="GA106" s="330"/>
      <c r="GB106" s="330"/>
      <c r="GC106" s="330"/>
      <c r="GD106" s="331"/>
      <c r="GE106" s="324"/>
      <c r="GF106" s="329"/>
      <c r="GG106" s="330"/>
      <c r="GH106" s="330"/>
      <c r="GI106" s="330"/>
      <c r="GJ106" s="330"/>
      <c r="GK106" s="330"/>
      <c r="GL106" s="330"/>
      <c r="GM106" s="330"/>
      <c r="GN106" s="330"/>
      <c r="GO106" s="330"/>
      <c r="GP106" s="330"/>
      <c r="GQ106" s="330"/>
      <c r="GR106" s="330"/>
      <c r="GS106" s="330"/>
      <c r="GT106" s="330"/>
      <c r="GU106" s="331"/>
      <c r="GV106" s="324"/>
      <c r="GW106" s="329"/>
      <c r="GX106" s="330"/>
      <c r="GY106" s="330"/>
      <c r="GZ106" s="330"/>
      <c r="HA106" s="330"/>
      <c r="HB106" s="330"/>
      <c r="HC106" s="330"/>
      <c r="HD106" s="330"/>
      <c r="HE106" s="330"/>
      <c r="HF106" s="330"/>
      <c r="HG106" s="330"/>
      <c r="HH106" s="330"/>
      <c r="HI106" s="330"/>
      <c r="HJ106" s="330"/>
      <c r="HK106" s="330"/>
      <c r="HL106" s="331"/>
      <c r="HM106" s="324"/>
      <c r="HN106" s="329"/>
      <c r="HO106" s="330"/>
      <c r="HP106" s="330"/>
      <c r="HQ106" s="330"/>
      <c r="HR106" s="330"/>
      <c r="HS106" s="330"/>
      <c r="HT106" s="330"/>
      <c r="HU106" s="330"/>
      <c r="HV106" s="330"/>
      <c r="HW106" s="330"/>
      <c r="HX106" s="330"/>
      <c r="HY106" s="330"/>
      <c r="HZ106" s="330"/>
      <c r="IA106" s="330"/>
      <c r="IB106" s="330"/>
      <c r="IC106" s="331"/>
      <c r="ID106" s="324"/>
      <c r="IE106" s="329"/>
      <c r="IF106" s="330"/>
      <c r="IG106" s="330"/>
      <c r="IH106" s="330"/>
      <c r="II106" s="330"/>
      <c r="IJ106" s="330"/>
      <c r="IK106" s="330"/>
      <c r="IL106" s="330"/>
      <c r="IM106" s="330"/>
      <c r="IN106" s="330"/>
      <c r="IO106" s="330"/>
      <c r="IP106" s="330"/>
      <c r="IQ106" s="330"/>
      <c r="IR106" s="330"/>
      <c r="IS106" s="330"/>
      <c r="IT106" s="331"/>
      <c r="IU106" s="324"/>
      <c r="IV106" s="329"/>
      <c r="IW106" s="330"/>
      <c r="IX106" s="330"/>
      <c r="IY106" s="330"/>
      <c r="IZ106" s="330"/>
      <c r="JA106" s="330"/>
      <c r="JB106" s="330"/>
      <c r="JC106" s="330"/>
      <c r="JD106" s="330"/>
      <c r="JE106" s="330"/>
      <c r="JF106" s="330"/>
      <c r="JG106" s="330"/>
      <c r="JH106" s="330"/>
      <c r="JI106" s="330"/>
      <c r="JJ106" s="330"/>
      <c r="JK106" s="331"/>
      <c r="JL106" s="324"/>
      <c r="JM106" s="329"/>
      <c r="JN106" s="330"/>
      <c r="JO106" s="330"/>
      <c r="JP106" s="330"/>
      <c r="JQ106" s="330"/>
      <c r="JR106" s="330"/>
      <c r="JS106" s="330"/>
      <c r="JT106" s="330"/>
      <c r="JU106" s="330"/>
      <c r="JV106" s="330"/>
      <c r="JW106" s="330"/>
      <c r="JX106" s="330"/>
      <c r="JY106" s="330"/>
      <c r="JZ106" s="330"/>
      <c r="KA106" s="330"/>
      <c r="KB106" s="331"/>
      <c r="KC106" s="324"/>
      <c r="KD106" s="329"/>
      <c r="KE106" s="330"/>
      <c r="KF106" s="330"/>
      <c r="KG106" s="330"/>
      <c r="KH106" s="330"/>
      <c r="KI106" s="330"/>
      <c r="KJ106" s="330"/>
      <c r="KK106" s="330"/>
      <c r="KL106" s="330"/>
      <c r="KM106" s="330"/>
      <c r="KN106" s="330"/>
      <c r="KO106" s="330"/>
      <c r="KP106" s="330"/>
      <c r="KQ106" s="330"/>
      <c r="KR106" s="330"/>
      <c r="KS106" s="331"/>
      <c r="KT106" s="324"/>
      <c r="KU106" s="329"/>
      <c r="KV106" s="330"/>
      <c r="KW106" s="330"/>
      <c r="KX106" s="330"/>
      <c r="KY106" s="330"/>
      <c r="KZ106" s="330"/>
      <c r="LA106" s="330"/>
      <c r="LB106" s="330"/>
      <c r="LC106" s="330"/>
      <c r="LD106" s="330"/>
      <c r="LE106" s="330"/>
      <c r="LF106" s="330"/>
      <c r="LG106" s="330"/>
      <c r="LH106" s="330"/>
      <c r="LI106" s="330"/>
      <c r="LJ106" s="331"/>
      <c r="LK106" s="324"/>
      <c r="LL106" s="329"/>
      <c r="LM106" s="330"/>
      <c r="LN106" s="330"/>
      <c r="LO106" s="330"/>
      <c r="LP106" s="330"/>
      <c r="LQ106" s="330"/>
      <c r="LR106" s="330"/>
      <c r="LS106" s="330"/>
      <c r="LT106" s="330"/>
      <c r="LU106" s="330"/>
      <c r="LV106" s="330"/>
      <c r="LW106" s="330"/>
      <c r="LX106" s="330"/>
      <c r="LY106" s="330"/>
      <c r="LZ106" s="330"/>
      <c r="MA106" s="331"/>
      <c r="MB106" s="324"/>
      <c r="MC106" s="56"/>
      <c r="MD106" s="56"/>
      <c r="ME106" s="56"/>
      <c r="MF106" s="56"/>
      <c r="MG106" s="228"/>
    </row>
    <row r="107" spans="1:345" customFormat="1" ht="12.75" x14ac:dyDescent="0.2">
      <c r="A107" s="329"/>
      <c r="B107" s="330"/>
      <c r="C107" s="330"/>
      <c r="D107" s="330"/>
      <c r="E107" s="330"/>
      <c r="F107" s="330"/>
      <c r="G107" s="330"/>
      <c r="H107" s="330"/>
      <c r="I107" s="330"/>
      <c r="J107" s="330"/>
      <c r="K107" s="330"/>
      <c r="L107" s="330"/>
      <c r="M107" s="330"/>
      <c r="N107" s="330"/>
      <c r="O107" s="330"/>
      <c r="P107" s="331"/>
      <c r="Q107" s="324"/>
      <c r="R107" s="329"/>
      <c r="S107" s="330"/>
      <c r="T107" s="330"/>
      <c r="U107" s="330"/>
      <c r="V107" s="330"/>
      <c r="W107" s="330"/>
      <c r="X107" s="330"/>
      <c r="Y107" s="330"/>
      <c r="Z107" s="330"/>
      <c r="AA107" s="330"/>
      <c r="AB107" s="330"/>
      <c r="AC107" s="330"/>
      <c r="AD107" s="330"/>
      <c r="AE107" s="330"/>
      <c r="AF107" s="330"/>
      <c r="AG107" s="331"/>
      <c r="AH107" s="324"/>
      <c r="AI107" s="329"/>
      <c r="AJ107" s="330"/>
      <c r="AK107" s="330"/>
      <c r="AL107" s="330"/>
      <c r="AM107" s="330"/>
      <c r="AN107" s="330"/>
      <c r="AO107" s="330"/>
      <c r="AP107" s="330"/>
      <c r="AQ107" s="330"/>
      <c r="AR107" s="330"/>
      <c r="AS107" s="330"/>
      <c r="AT107" s="330"/>
      <c r="AU107" s="330"/>
      <c r="AV107" s="330"/>
      <c r="AW107" s="330"/>
      <c r="AX107" s="331"/>
      <c r="AY107" s="324"/>
      <c r="AZ107" s="329"/>
      <c r="BA107" s="330"/>
      <c r="BB107" s="330"/>
      <c r="BC107" s="330"/>
      <c r="BD107" s="330"/>
      <c r="BE107" s="330"/>
      <c r="BF107" s="330"/>
      <c r="BG107" s="330"/>
      <c r="BH107" s="330"/>
      <c r="BI107" s="330"/>
      <c r="BJ107" s="330"/>
      <c r="BK107" s="330"/>
      <c r="BL107" s="330"/>
      <c r="BM107" s="330"/>
      <c r="BN107" s="330"/>
      <c r="BO107" s="331"/>
      <c r="BP107" s="324"/>
      <c r="BQ107" s="329"/>
      <c r="BR107" s="330"/>
      <c r="BS107" s="330"/>
      <c r="BT107" s="330"/>
      <c r="BU107" s="330"/>
      <c r="BV107" s="330"/>
      <c r="BW107" s="330"/>
      <c r="BX107" s="330"/>
      <c r="BY107" s="330"/>
      <c r="BZ107" s="330"/>
      <c r="CA107" s="330"/>
      <c r="CB107" s="330"/>
      <c r="CC107" s="330"/>
      <c r="CD107" s="330"/>
      <c r="CE107" s="330"/>
      <c r="CF107" s="331"/>
      <c r="CG107" s="324"/>
      <c r="CH107" s="329"/>
      <c r="CI107" s="330"/>
      <c r="CJ107" s="330"/>
      <c r="CK107" s="330"/>
      <c r="CL107" s="330"/>
      <c r="CM107" s="330"/>
      <c r="CN107" s="330"/>
      <c r="CO107" s="330"/>
      <c r="CP107" s="330"/>
      <c r="CQ107" s="330"/>
      <c r="CR107" s="330"/>
      <c r="CS107" s="330"/>
      <c r="CT107" s="330"/>
      <c r="CU107" s="330"/>
      <c r="CV107" s="330"/>
      <c r="CW107" s="331"/>
      <c r="CX107" s="324"/>
      <c r="CY107" s="329"/>
      <c r="CZ107" s="330"/>
      <c r="DA107" s="330"/>
      <c r="DB107" s="330"/>
      <c r="DC107" s="330"/>
      <c r="DD107" s="330"/>
      <c r="DE107" s="330"/>
      <c r="DF107" s="330"/>
      <c r="DG107" s="330"/>
      <c r="DH107" s="330"/>
      <c r="DI107" s="330"/>
      <c r="DJ107" s="330"/>
      <c r="DK107" s="330"/>
      <c r="DL107" s="330"/>
      <c r="DM107" s="330"/>
      <c r="DN107" s="331"/>
      <c r="DO107" s="324"/>
      <c r="DP107" s="329"/>
      <c r="DQ107" s="330"/>
      <c r="DR107" s="330"/>
      <c r="DS107" s="330"/>
      <c r="DT107" s="330"/>
      <c r="DU107" s="330"/>
      <c r="DV107" s="330"/>
      <c r="DW107" s="330"/>
      <c r="DX107" s="330"/>
      <c r="DY107" s="330"/>
      <c r="DZ107" s="330"/>
      <c r="EA107" s="330"/>
      <c r="EB107" s="330"/>
      <c r="EC107" s="330"/>
      <c r="ED107" s="330"/>
      <c r="EE107" s="331"/>
      <c r="EF107" s="324"/>
      <c r="EG107" s="329"/>
      <c r="EH107" s="330"/>
      <c r="EI107" s="330"/>
      <c r="EJ107" s="330"/>
      <c r="EK107" s="330"/>
      <c r="EL107" s="330"/>
      <c r="EM107" s="330"/>
      <c r="EN107" s="330"/>
      <c r="EO107" s="330"/>
      <c r="EP107" s="330"/>
      <c r="EQ107" s="330"/>
      <c r="ER107" s="330"/>
      <c r="ES107" s="330"/>
      <c r="ET107" s="330"/>
      <c r="EU107" s="330"/>
      <c r="EV107" s="331"/>
      <c r="EW107" s="324"/>
      <c r="EX107" s="329"/>
      <c r="EY107" s="330"/>
      <c r="EZ107" s="330"/>
      <c r="FA107" s="330"/>
      <c r="FB107" s="330"/>
      <c r="FC107" s="330"/>
      <c r="FD107" s="330"/>
      <c r="FE107" s="330"/>
      <c r="FF107" s="330"/>
      <c r="FG107" s="330"/>
      <c r="FH107" s="330"/>
      <c r="FI107" s="330"/>
      <c r="FJ107" s="330"/>
      <c r="FK107" s="330"/>
      <c r="FL107" s="330"/>
      <c r="FM107" s="331"/>
      <c r="FN107" s="324"/>
      <c r="FO107" s="329"/>
      <c r="FP107" s="330"/>
      <c r="FQ107" s="330"/>
      <c r="FR107" s="330"/>
      <c r="FS107" s="330"/>
      <c r="FT107" s="330"/>
      <c r="FU107" s="330"/>
      <c r="FV107" s="330"/>
      <c r="FW107" s="330"/>
      <c r="FX107" s="330"/>
      <c r="FY107" s="330"/>
      <c r="FZ107" s="330"/>
      <c r="GA107" s="330"/>
      <c r="GB107" s="330"/>
      <c r="GC107" s="330"/>
      <c r="GD107" s="331"/>
      <c r="GE107" s="324"/>
      <c r="GF107" s="329"/>
      <c r="GG107" s="330"/>
      <c r="GH107" s="330"/>
      <c r="GI107" s="330"/>
      <c r="GJ107" s="330"/>
      <c r="GK107" s="330"/>
      <c r="GL107" s="330"/>
      <c r="GM107" s="330"/>
      <c r="GN107" s="330"/>
      <c r="GO107" s="330"/>
      <c r="GP107" s="330"/>
      <c r="GQ107" s="330"/>
      <c r="GR107" s="330"/>
      <c r="GS107" s="330"/>
      <c r="GT107" s="330"/>
      <c r="GU107" s="331"/>
      <c r="GV107" s="324"/>
      <c r="GW107" s="329"/>
      <c r="GX107" s="330"/>
      <c r="GY107" s="330"/>
      <c r="GZ107" s="330"/>
      <c r="HA107" s="330"/>
      <c r="HB107" s="330"/>
      <c r="HC107" s="330"/>
      <c r="HD107" s="330"/>
      <c r="HE107" s="330"/>
      <c r="HF107" s="330"/>
      <c r="HG107" s="330"/>
      <c r="HH107" s="330"/>
      <c r="HI107" s="330"/>
      <c r="HJ107" s="330"/>
      <c r="HK107" s="330"/>
      <c r="HL107" s="331"/>
      <c r="HM107" s="324"/>
      <c r="HN107" s="329"/>
      <c r="HO107" s="330"/>
      <c r="HP107" s="330"/>
      <c r="HQ107" s="330"/>
      <c r="HR107" s="330"/>
      <c r="HS107" s="330"/>
      <c r="HT107" s="330"/>
      <c r="HU107" s="330"/>
      <c r="HV107" s="330"/>
      <c r="HW107" s="330"/>
      <c r="HX107" s="330"/>
      <c r="HY107" s="330"/>
      <c r="HZ107" s="330"/>
      <c r="IA107" s="330"/>
      <c r="IB107" s="330"/>
      <c r="IC107" s="331"/>
      <c r="ID107" s="324"/>
      <c r="IE107" s="329"/>
      <c r="IF107" s="330"/>
      <c r="IG107" s="330"/>
      <c r="IH107" s="330"/>
      <c r="II107" s="330"/>
      <c r="IJ107" s="330"/>
      <c r="IK107" s="330"/>
      <c r="IL107" s="330"/>
      <c r="IM107" s="330"/>
      <c r="IN107" s="330"/>
      <c r="IO107" s="330"/>
      <c r="IP107" s="330"/>
      <c r="IQ107" s="330"/>
      <c r="IR107" s="330"/>
      <c r="IS107" s="330"/>
      <c r="IT107" s="331"/>
      <c r="IU107" s="324"/>
      <c r="IV107" s="329"/>
      <c r="IW107" s="330"/>
      <c r="IX107" s="330"/>
      <c r="IY107" s="330"/>
      <c r="IZ107" s="330"/>
      <c r="JA107" s="330"/>
      <c r="JB107" s="330"/>
      <c r="JC107" s="330"/>
      <c r="JD107" s="330"/>
      <c r="JE107" s="330"/>
      <c r="JF107" s="330"/>
      <c r="JG107" s="330"/>
      <c r="JH107" s="330"/>
      <c r="JI107" s="330"/>
      <c r="JJ107" s="330"/>
      <c r="JK107" s="331"/>
      <c r="JL107" s="324"/>
      <c r="JM107" s="329"/>
      <c r="JN107" s="330"/>
      <c r="JO107" s="330"/>
      <c r="JP107" s="330"/>
      <c r="JQ107" s="330"/>
      <c r="JR107" s="330"/>
      <c r="JS107" s="330"/>
      <c r="JT107" s="330"/>
      <c r="JU107" s="330"/>
      <c r="JV107" s="330"/>
      <c r="JW107" s="330"/>
      <c r="JX107" s="330"/>
      <c r="JY107" s="330"/>
      <c r="JZ107" s="330"/>
      <c r="KA107" s="330"/>
      <c r="KB107" s="331"/>
      <c r="KC107" s="324"/>
      <c r="KD107" s="329"/>
      <c r="KE107" s="330"/>
      <c r="KF107" s="330"/>
      <c r="KG107" s="330"/>
      <c r="KH107" s="330"/>
      <c r="KI107" s="330"/>
      <c r="KJ107" s="330"/>
      <c r="KK107" s="330"/>
      <c r="KL107" s="330"/>
      <c r="KM107" s="330"/>
      <c r="KN107" s="330"/>
      <c r="KO107" s="330"/>
      <c r="KP107" s="330"/>
      <c r="KQ107" s="330"/>
      <c r="KR107" s="330"/>
      <c r="KS107" s="331"/>
      <c r="KT107" s="324"/>
      <c r="KU107" s="329"/>
      <c r="KV107" s="330"/>
      <c r="KW107" s="330"/>
      <c r="KX107" s="330"/>
      <c r="KY107" s="330"/>
      <c r="KZ107" s="330"/>
      <c r="LA107" s="330"/>
      <c r="LB107" s="330"/>
      <c r="LC107" s="330"/>
      <c r="LD107" s="330"/>
      <c r="LE107" s="330"/>
      <c r="LF107" s="330"/>
      <c r="LG107" s="330"/>
      <c r="LH107" s="330"/>
      <c r="LI107" s="330"/>
      <c r="LJ107" s="331"/>
      <c r="LK107" s="324"/>
      <c r="LL107" s="329"/>
      <c r="LM107" s="330"/>
      <c r="LN107" s="330"/>
      <c r="LO107" s="330"/>
      <c r="LP107" s="330"/>
      <c r="LQ107" s="330"/>
      <c r="LR107" s="330"/>
      <c r="LS107" s="330"/>
      <c r="LT107" s="330"/>
      <c r="LU107" s="330"/>
      <c r="LV107" s="330"/>
      <c r="LW107" s="330"/>
      <c r="LX107" s="330"/>
      <c r="LY107" s="330"/>
      <c r="LZ107" s="330"/>
      <c r="MA107" s="331"/>
      <c r="MB107" s="324"/>
      <c r="MC107" s="56"/>
      <c r="MD107" s="56"/>
      <c r="ME107" s="56"/>
      <c r="MF107" s="56"/>
      <c r="MG107" s="228"/>
    </row>
    <row r="108" spans="1:345" customFormat="1" ht="12.75" x14ac:dyDescent="0.2">
      <c r="A108" s="329"/>
      <c r="B108" s="330"/>
      <c r="C108" s="330"/>
      <c r="D108" s="330"/>
      <c r="E108" s="330"/>
      <c r="F108" s="330"/>
      <c r="G108" s="330"/>
      <c r="H108" s="330"/>
      <c r="I108" s="330"/>
      <c r="J108" s="330"/>
      <c r="K108" s="330"/>
      <c r="L108" s="330"/>
      <c r="M108" s="330"/>
      <c r="N108" s="330"/>
      <c r="O108" s="330"/>
      <c r="P108" s="331"/>
      <c r="Q108" s="324"/>
      <c r="R108" s="329"/>
      <c r="S108" s="330"/>
      <c r="T108" s="330"/>
      <c r="U108" s="330"/>
      <c r="V108" s="330"/>
      <c r="W108" s="330"/>
      <c r="X108" s="330"/>
      <c r="Y108" s="330"/>
      <c r="Z108" s="330"/>
      <c r="AA108" s="330"/>
      <c r="AB108" s="330"/>
      <c r="AC108" s="330"/>
      <c r="AD108" s="330"/>
      <c r="AE108" s="330"/>
      <c r="AF108" s="330"/>
      <c r="AG108" s="331"/>
      <c r="AH108" s="324"/>
      <c r="AI108" s="329"/>
      <c r="AJ108" s="330"/>
      <c r="AK108" s="330"/>
      <c r="AL108" s="330"/>
      <c r="AM108" s="330"/>
      <c r="AN108" s="330"/>
      <c r="AO108" s="330"/>
      <c r="AP108" s="330"/>
      <c r="AQ108" s="330"/>
      <c r="AR108" s="330"/>
      <c r="AS108" s="330"/>
      <c r="AT108" s="330"/>
      <c r="AU108" s="330"/>
      <c r="AV108" s="330"/>
      <c r="AW108" s="330"/>
      <c r="AX108" s="331"/>
      <c r="AY108" s="324"/>
      <c r="AZ108" s="329"/>
      <c r="BA108" s="330"/>
      <c r="BB108" s="330"/>
      <c r="BC108" s="330"/>
      <c r="BD108" s="330"/>
      <c r="BE108" s="330"/>
      <c r="BF108" s="330"/>
      <c r="BG108" s="330"/>
      <c r="BH108" s="330"/>
      <c r="BI108" s="330"/>
      <c r="BJ108" s="330"/>
      <c r="BK108" s="330"/>
      <c r="BL108" s="330"/>
      <c r="BM108" s="330"/>
      <c r="BN108" s="330"/>
      <c r="BO108" s="331"/>
      <c r="BP108" s="324"/>
      <c r="BQ108" s="329"/>
      <c r="BR108" s="330"/>
      <c r="BS108" s="330"/>
      <c r="BT108" s="330"/>
      <c r="BU108" s="330"/>
      <c r="BV108" s="330"/>
      <c r="BW108" s="330"/>
      <c r="BX108" s="330"/>
      <c r="BY108" s="330"/>
      <c r="BZ108" s="330"/>
      <c r="CA108" s="330"/>
      <c r="CB108" s="330"/>
      <c r="CC108" s="330"/>
      <c r="CD108" s="330"/>
      <c r="CE108" s="330"/>
      <c r="CF108" s="331"/>
      <c r="CG108" s="324"/>
      <c r="CH108" s="329"/>
      <c r="CI108" s="330"/>
      <c r="CJ108" s="330"/>
      <c r="CK108" s="330"/>
      <c r="CL108" s="330"/>
      <c r="CM108" s="330"/>
      <c r="CN108" s="330"/>
      <c r="CO108" s="330"/>
      <c r="CP108" s="330"/>
      <c r="CQ108" s="330"/>
      <c r="CR108" s="330"/>
      <c r="CS108" s="330"/>
      <c r="CT108" s="330"/>
      <c r="CU108" s="330"/>
      <c r="CV108" s="330"/>
      <c r="CW108" s="331"/>
      <c r="CX108" s="324"/>
      <c r="CY108" s="329"/>
      <c r="CZ108" s="330"/>
      <c r="DA108" s="330"/>
      <c r="DB108" s="330"/>
      <c r="DC108" s="330"/>
      <c r="DD108" s="330"/>
      <c r="DE108" s="330"/>
      <c r="DF108" s="330"/>
      <c r="DG108" s="330"/>
      <c r="DH108" s="330"/>
      <c r="DI108" s="330"/>
      <c r="DJ108" s="330"/>
      <c r="DK108" s="330"/>
      <c r="DL108" s="330"/>
      <c r="DM108" s="330"/>
      <c r="DN108" s="331"/>
      <c r="DO108" s="324"/>
      <c r="DP108" s="329"/>
      <c r="DQ108" s="330"/>
      <c r="DR108" s="330"/>
      <c r="DS108" s="330"/>
      <c r="DT108" s="330"/>
      <c r="DU108" s="330"/>
      <c r="DV108" s="330"/>
      <c r="DW108" s="330"/>
      <c r="DX108" s="330"/>
      <c r="DY108" s="330"/>
      <c r="DZ108" s="330"/>
      <c r="EA108" s="330"/>
      <c r="EB108" s="330"/>
      <c r="EC108" s="330"/>
      <c r="ED108" s="330"/>
      <c r="EE108" s="331"/>
      <c r="EF108" s="324"/>
      <c r="EG108" s="329"/>
      <c r="EH108" s="330"/>
      <c r="EI108" s="330"/>
      <c r="EJ108" s="330"/>
      <c r="EK108" s="330"/>
      <c r="EL108" s="330"/>
      <c r="EM108" s="330"/>
      <c r="EN108" s="330"/>
      <c r="EO108" s="330"/>
      <c r="EP108" s="330"/>
      <c r="EQ108" s="330"/>
      <c r="ER108" s="330"/>
      <c r="ES108" s="330"/>
      <c r="ET108" s="330"/>
      <c r="EU108" s="330"/>
      <c r="EV108" s="331"/>
      <c r="EW108" s="324"/>
      <c r="EX108" s="329"/>
      <c r="EY108" s="330"/>
      <c r="EZ108" s="330"/>
      <c r="FA108" s="330"/>
      <c r="FB108" s="330"/>
      <c r="FC108" s="330"/>
      <c r="FD108" s="330"/>
      <c r="FE108" s="330"/>
      <c r="FF108" s="330"/>
      <c r="FG108" s="330"/>
      <c r="FH108" s="330"/>
      <c r="FI108" s="330"/>
      <c r="FJ108" s="330"/>
      <c r="FK108" s="330"/>
      <c r="FL108" s="330"/>
      <c r="FM108" s="331"/>
      <c r="FN108" s="324"/>
      <c r="FO108" s="329"/>
      <c r="FP108" s="330"/>
      <c r="FQ108" s="330"/>
      <c r="FR108" s="330"/>
      <c r="FS108" s="330"/>
      <c r="FT108" s="330"/>
      <c r="FU108" s="330"/>
      <c r="FV108" s="330"/>
      <c r="FW108" s="330"/>
      <c r="FX108" s="330"/>
      <c r="FY108" s="330"/>
      <c r="FZ108" s="330"/>
      <c r="GA108" s="330"/>
      <c r="GB108" s="330"/>
      <c r="GC108" s="330"/>
      <c r="GD108" s="331"/>
      <c r="GE108" s="324"/>
      <c r="GF108" s="329"/>
      <c r="GG108" s="330"/>
      <c r="GH108" s="330"/>
      <c r="GI108" s="330"/>
      <c r="GJ108" s="330"/>
      <c r="GK108" s="330"/>
      <c r="GL108" s="330"/>
      <c r="GM108" s="330"/>
      <c r="GN108" s="330"/>
      <c r="GO108" s="330"/>
      <c r="GP108" s="330"/>
      <c r="GQ108" s="330"/>
      <c r="GR108" s="330"/>
      <c r="GS108" s="330"/>
      <c r="GT108" s="330"/>
      <c r="GU108" s="331"/>
      <c r="GV108" s="324"/>
      <c r="GW108" s="329"/>
      <c r="GX108" s="330"/>
      <c r="GY108" s="330"/>
      <c r="GZ108" s="330"/>
      <c r="HA108" s="330"/>
      <c r="HB108" s="330"/>
      <c r="HC108" s="330"/>
      <c r="HD108" s="330"/>
      <c r="HE108" s="330"/>
      <c r="HF108" s="330"/>
      <c r="HG108" s="330"/>
      <c r="HH108" s="330"/>
      <c r="HI108" s="330"/>
      <c r="HJ108" s="330"/>
      <c r="HK108" s="330"/>
      <c r="HL108" s="331"/>
      <c r="HM108" s="324"/>
      <c r="HN108" s="329"/>
      <c r="HO108" s="330"/>
      <c r="HP108" s="330"/>
      <c r="HQ108" s="330"/>
      <c r="HR108" s="330"/>
      <c r="HS108" s="330"/>
      <c r="HT108" s="330"/>
      <c r="HU108" s="330"/>
      <c r="HV108" s="330"/>
      <c r="HW108" s="330"/>
      <c r="HX108" s="330"/>
      <c r="HY108" s="330"/>
      <c r="HZ108" s="330"/>
      <c r="IA108" s="330"/>
      <c r="IB108" s="330"/>
      <c r="IC108" s="331"/>
      <c r="ID108" s="324"/>
      <c r="IE108" s="329"/>
      <c r="IF108" s="330"/>
      <c r="IG108" s="330"/>
      <c r="IH108" s="330"/>
      <c r="II108" s="330"/>
      <c r="IJ108" s="330"/>
      <c r="IK108" s="330"/>
      <c r="IL108" s="330"/>
      <c r="IM108" s="330"/>
      <c r="IN108" s="330"/>
      <c r="IO108" s="330"/>
      <c r="IP108" s="330"/>
      <c r="IQ108" s="330"/>
      <c r="IR108" s="330"/>
      <c r="IS108" s="330"/>
      <c r="IT108" s="331"/>
      <c r="IU108" s="324"/>
      <c r="IV108" s="329"/>
      <c r="IW108" s="330"/>
      <c r="IX108" s="330"/>
      <c r="IY108" s="330"/>
      <c r="IZ108" s="330"/>
      <c r="JA108" s="330"/>
      <c r="JB108" s="330"/>
      <c r="JC108" s="330"/>
      <c r="JD108" s="330"/>
      <c r="JE108" s="330"/>
      <c r="JF108" s="330"/>
      <c r="JG108" s="330"/>
      <c r="JH108" s="330"/>
      <c r="JI108" s="330"/>
      <c r="JJ108" s="330"/>
      <c r="JK108" s="331"/>
      <c r="JL108" s="324"/>
      <c r="JM108" s="329"/>
      <c r="JN108" s="330"/>
      <c r="JO108" s="330"/>
      <c r="JP108" s="330"/>
      <c r="JQ108" s="330"/>
      <c r="JR108" s="330"/>
      <c r="JS108" s="330"/>
      <c r="JT108" s="330"/>
      <c r="JU108" s="330"/>
      <c r="JV108" s="330"/>
      <c r="JW108" s="330"/>
      <c r="JX108" s="330"/>
      <c r="JY108" s="330"/>
      <c r="JZ108" s="330"/>
      <c r="KA108" s="330"/>
      <c r="KB108" s="331"/>
      <c r="KC108" s="324"/>
      <c r="KD108" s="329"/>
      <c r="KE108" s="330"/>
      <c r="KF108" s="330"/>
      <c r="KG108" s="330"/>
      <c r="KH108" s="330"/>
      <c r="KI108" s="330"/>
      <c r="KJ108" s="330"/>
      <c r="KK108" s="330"/>
      <c r="KL108" s="330"/>
      <c r="KM108" s="330"/>
      <c r="KN108" s="330"/>
      <c r="KO108" s="330"/>
      <c r="KP108" s="330"/>
      <c r="KQ108" s="330"/>
      <c r="KR108" s="330"/>
      <c r="KS108" s="331"/>
      <c r="KT108" s="324"/>
      <c r="KU108" s="329"/>
      <c r="KV108" s="330"/>
      <c r="KW108" s="330"/>
      <c r="KX108" s="330"/>
      <c r="KY108" s="330"/>
      <c r="KZ108" s="330"/>
      <c r="LA108" s="330"/>
      <c r="LB108" s="330"/>
      <c r="LC108" s="330"/>
      <c r="LD108" s="330"/>
      <c r="LE108" s="330"/>
      <c r="LF108" s="330"/>
      <c r="LG108" s="330"/>
      <c r="LH108" s="330"/>
      <c r="LI108" s="330"/>
      <c r="LJ108" s="331"/>
      <c r="LK108" s="324"/>
      <c r="LL108" s="329"/>
      <c r="LM108" s="330"/>
      <c r="LN108" s="330"/>
      <c r="LO108" s="330"/>
      <c r="LP108" s="330"/>
      <c r="LQ108" s="330"/>
      <c r="LR108" s="330"/>
      <c r="LS108" s="330"/>
      <c r="LT108" s="330"/>
      <c r="LU108" s="330"/>
      <c r="LV108" s="330"/>
      <c r="LW108" s="330"/>
      <c r="LX108" s="330"/>
      <c r="LY108" s="330"/>
      <c r="LZ108" s="330"/>
      <c r="MA108" s="331"/>
      <c r="MB108" s="324"/>
      <c r="MC108" s="56"/>
      <c r="MD108" s="56"/>
      <c r="ME108" s="56"/>
      <c r="MF108" s="56"/>
      <c r="MG108" s="228"/>
    </row>
    <row r="109" spans="1:345" customFormat="1" ht="12.75" x14ac:dyDescent="0.2">
      <c r="A109" s="329"/>
      <c r="B109" s="330"/>
      <c r="C109" s="330"/>
      <c r="D109" s="330"/>
      <c r="E109" s="330"/>
      <c r="F109" s="330"/>
      <c r="G109" s="330"/>
      <c r="H109" s="330"/>
      <c r="I109" s="330"/>
      <c r="J109" s="330"/>
      <c r="K109" s="330"/>
      <c r="L109" s="330"/>
      <c r="M109" s="330"/>
      <c r="N109" s="330"/>
      <c r="O109" s="330"/>
      <c r="P109" s="331"/>
      <c r="Q109" s="324"/>
      <c r="R109" s="329"/>
      <c r="S109" s="330"/>
      <c r="T109" s="330"/>
      <c r="U109" s="330"/>
      <c r="V109" s="330"/>
      <c r="W109" s="330"/>
      <c r="X109" s="330"/>
      <c r="Y109" s="330"/>
      <c r="Z109" s="330"/>
      <c r="AA109" s="330"/>
      <c r="AB109" s="330"/>
      <c r="AC109" s="330"/>
      <c r="AD109" s="330"/>
      <c r="AE109" s="330"/>
      <c r="AF109" s="330"/>
      <c r="AG109" s="331"/>
      <c r="AH109" s="324"/>
      <c r="AI109" s="329"/>
      <c r="AJ109" s="330"/>
      <c r="AK109" s="330"/>
      <c r="AL109" s="330"/>
      <c r="AM109" s="330"/>
      <c r="AN109" s="330"/>
      <c r="AO109" s="330"/>
      <c r="AP109" s="330"/>
      <c r="AQ109" s="330"/>
      <c r="AR109" s="330"/>
      <c r="AS109" s="330"/>
      <c r="AT109" s="330"/>
      <c r="AU109" s="330"/>
      <c r="AV109" s="330"/>
      <c r="AW109" s="330"/>
      <c r="AX109" s="331"/>
      <c r="AY109" s="324"/>
      <c r="AZ109" s="329"/>
      <c r="BA109" s="330"/>
      <c r="BB109" s="330"/>
      <c r="BC109" s="330"/>
      <c r="BD109" s="330"/>
      <c r="BE109" s="330"/>
      <c r="BF109" s="330"/>
      <c r="BG109" s="330"/>
      <c r="BH109" s="330"/>
      <c r="BI109" s="330"/>
      <c r="BJ109" s="330"/>
      <c r="BK109" s="330"/>
      <c r="BL109" s="330"/>
      <c r="BM109" s="330"/>
      <c r="BN109" s="330"/>
      <c r="BO109" s="331"/>
      <c r="BP109" s="324"/>
      <c r="BQ109" s="329"/>
      <c r="BR109" s="330"/>
      <c r="BS109" s="330"/>
      <c r="BT109" s="330"/>
      <c r="BU109" s="330"/>
      <c r="BV109" s="330"/>
      <c r="BW109" s="330"/>
      <c r="BX109" s="330"/>
      <c r="BY109" s="330"/>
      <c r="BZ109" s="330"/>
      <c r="CA109" s="330"/>
      <c r="CB109" s="330"/>
      <c r="CC109" s="330"/>
      <c r="CD109" s="330"/>
      <c r="CE109" s="330"/>
      <c r="CF109" s="331"/>
      <c r="CG109" s="324"/>
      <c r="CH109" s="329"/>
      <c r="CI109" s="330"/>
      <c r="CJ109" s="330"/>
      <c r="CK109" s="330"/>
      <c r="CL109" s="330"/>
      <c r="CM109" s="330"/>
      <c r="CN109" s="330"/>
      <c r="CO109" s="330"/>
      <c r="CP109" s="330"/>
      <c r="CQ109" s="330"/>
      <c r="CR109" s="330"/>
      <c r="CS109" s="330"/>
      <c r="CT109" s="330"/>
      <c r="CU109" s="330"/>
      <c r="CV109" s="330"/>
      <c r="CW109" s="331"/>
      <c r="CX109" s="324"/>
      <c r="CY109" s="329"/>
      <c r="CZ109" s="330"/>
      <c r="DA109" s="330"/>
      <c r="DB109" s="330"/>
      <c r="DC109" s="330"/>
      <c r="DD109" s="330"/>
      <c r="DE109" s="330"/>
      <c r="DF109" s="330"/>
      <c r="DG109" s="330"/>
      <c r="DH109" s="330"/>
      <c r="DI109" s="330"/>
      <c r="DJ109" s="330"/>
      <c r="DK109" s="330"/>
      <c r="DL109" s="330"/>
      <c r="DM109" s="330"/>
      <c r="DN109" s="331"/>
      <c r="DO109" s="324"/>
      <c r="DP109" s="329"/>
      <c r="DQ109" s="330"/>
      <c r="DR109" s="330"/>
      <c r="DS109" s="330"/>
      <c r="DT109" s="330"/>
      <c r="DU109" s="330"/>
      <c r="DV109" s="330"/>
      <c r="DW109" s="330"/>
      <c r="DX109" s="330"/>
      <c r="DY109" s="330"/>
      <c r="DZ109" s="330"/>
      <c r="EA109" s="330"/>
      <c r="EB109" s="330"/>
      <c r="EC109" s="330"/>
      <c r="ED109" s="330"/>
      <c r="EE109" s="331"/>
      <c r="EF109" s="324"/>
      <c r="EG109" s="329"/>
      <c r="EH109" s="330"/>
      <c r="EI109" s="330"/>
      <c r="EJ109" s="330"/>
      <c r="EK109" s="330"/>
      <c r="EL109" s="330"/>
      <c r="EM109" s="330"/>
      <c r="EN109" s="330"/>
      <c r="EO109" s="330"/>
      <c r="EP109" s="330"/>
      <c r="EQ109" s="330"/>
      <c r="ER109" s="330"/>
      <c r="ES109" s="330"/>
      <c r="ET109" s="330"/>
      <c r="EU109" s="330"/>
      <c r="EV109" s="331"/>
      <c r="EW109" s="324"/>
      <c r="EX109" s="329"/>
      <c r="EY109" s="330"/>
      <c r="EZ109" s="330"/>
      <c r="FA109" s="330"/>
      <c r="FB109" s="330"/>
      <c r="FC109" s="330"/>
      <c r="FD109" s="330"/>
      <c r="FE109" s="330"/>
      <c r="FF109" s="330"/>
      <c r="FG109" s="330"/>
      <c r="FH109" s="330"/>
      <c r="FI109" s="330"/>
      <c r="FJ109" s="330"/>
      <c r="FK109" s="330"/>
      <c r="FL109" s="330"/>
      <c r="FM109" s="331"/>
      <c r="FN109" s="324"/>
      <c r="FO109" s="329"/>
      <c r="FP109" s="330"/>
      <c r="FQ109" s="330"/>
      <c r="FR109" s="330"/>
      <c r="FS109" s="330"/>
      <c r="FT109" s="330"/>
      <c r="FU109" s="330"/>
      <c r="FV109" s="330"/>
      <c r="FW109" s="330"/>
      <c r="FX109" s="330"/>
      <c r="FY109" s="330"/>
      <c r="FZ109" s="330"/>
      <c r="GA109" s="330"/>
      <c r="GB109" s="330"/>
      <c r="GC109" s="330"/>
      <c r="GD109" s="331"/>
      <c r="GE109" s="324"/>
      <c r="GF109" s="329"/>
      <c r="GG109" s="330"/>
      <c r="GH109" s="330"/>
      <c r="GI109" s="330"/>
      <c r="GJ109" s="330"/>
      <c r="GK109" s="330"/>
      <c r="GL109" s="330"/>
      <c r="GM109" s="330"/>
      <c r="GN109" s="330"/>
      <c r="GO109" s="330"/>
      <c r="GP109" s="330"/>
      <c r="GQ109" s="330"/>
      <c r="GR109" s="330"/>
      <c r="GS109" s="330"/>
      <c r="GT109" s="330"/>
      <c r="GU109" s="331"/>
      <c r="GV109" s="324"/>
      <c r="GW109" s="329"/>
      <c r="GX109" s="330"/>
      <c r="GY109" s="330"/>
      <c r="GZ109" s="330"/>
      <c r="HA109" s="330"/>
      <c r="HB109" s="330"/>
      <c r="HC109" s="330"/>
      <c r="HD109" s="330"/>
      <c r="HE109" s="330"/>
      <c r="HF109" s="330"/>
      <c r="HG109" s="330"/>
      <c r="HH109" s="330"/>
      <c r="HI109" s="330"/>
      <c r="HJ109" s="330"/>
      <c r="HK109" s="330"/>
      <c r="HL109" s="331"/>
      <c r="HM109" s="324"/>
      <c r="HN109" s="329"/>
      <c r="HO109" s="330"/>
      <c r="HP109" s="330"/>
      <c r="HQ109" s="330"/>
      <c r="HR109" s="330"/>
      <c r="HS109" s="330"/>
      <c r="HT109" s="330"/>
      <c r="HU109" s="330"/>
      <c r="HV109" s="330"/>
      <c r="HW109" s="330"/>
      <c r="HX109" s="330"/>
      <c r="HY109" s="330"/>
      <c r="HZ109" s="330"/>
      <c r="IA109" s="330"/>
      <c r="IB109" s="330"/>
      <c r="IC109" s="331"/>
      <c r="ID109" s="324"/>
      <c r="IE109" s="329"/>
      <c r="IF109" s="330"/>
      <c r="IG109" s="330"/>
      <c r="IH109" s="330"/>
      <c r="II109" s="330"/>
      <c r="IJ109" s="330"/>
      <c r="IK109" s="330"/>
      <c r="IL109" s="330"/>
      <c r="IM109" s="330"/>
      <c r="IN109" s="330"/>
      <c r="IO109" s="330"/>
      <c r="IP109" s="330"/>
      <c r="IQ109" s="330"/>
      <c r="IR109" s="330"/>
      <c r="IS109" s="330"/>
      <c r="IT109" s="331"/>
      <c r="IU109" s="324"/>
      <c r="IV109" s="329"/>
      <c r="IW109" s="330"/>
      <c r="IX109" s="330"/>
      <c r="IY109" s="330"/>
      <c r="IZ109" s="330"/>
      <c r="JA109" s="330"/>
      <c r="JB109" s="330"/>
      <c r="JC109" s="330"/>
      <c r="JD109" s="330"/>
      <c r="JE109" s="330"/>
      <c r="JF109" s="330"/>
      <c r="JG109" s="330"/>
      <c r="JH109" s="330"/>
      <c r="JI109" s="330"/>
      <c r="JJ109" s="330"/>
      <c r="JK109" s="331"/>
      <c r="JL109" s="324"/>
      <c r="JM109" s="329"/>
      <c r="JN109" s="330"/>
      <c r="JO109" s="330"/>
      <c r="JP109" s="330"/>
      <c r="JQ109" s="330"/>
      <c r="JR109" s="330"/>
      <c r="JS109" s="330"/>
      <c r="JT109" s="330"/>
      <c r="JU109" s="330"/>
      <c r="JV109" s="330"/>
      <c r="JW109" s="330"/>
      <c r="JX109" s="330"/>
      <c r="JY109" s="330"/>
      <c r="JZ109" s="330"/>
      <c r="KA109" s="330"/>
      <c r="KB109" s="331"/>
      <c r="KC109" s="324"/>
      <c r="KD109" s="329"/>
      <c r="KE109" s="330"/>
      <c r="KF109" s="330"/>
      <c r="KG109" s="330"/>
      <c r="KH109" s="330"/>
      <c r="KI109" s="330"/>
      <c r="KJ109" s="330"/>
      <c r="KK109" s="330"/>
      <c r="KL109" s="330"/>
      <c r="KM109" s="330"/>
      <c r="KN109" s="330"/>
      <c r="KO109" s="330"/>
      <c r="KP109" s="330"/>
      <c r="KQ109" s="330"/>
      <c r="KR109" s="330"/>
      <c r="KS109" s="331"/>
      <c r="KT109" s="324"/>
      <c r="KU109" s="329"/>
      <c r="KV109" s="330"/>
      <c r="KW109" s="330"/>
      <c r="KX109" s="330"/>
      <c r="KY109" s="330"/>
      <c r="KZ109" s="330"/>
      <c r="LA109" s="330"/>
      <c r="LB109" s="330"/>
      <c r="LC109" s="330"/>
      <c r="LD109" s="330"/>
      <c r="LE109" s="330"/>
      <c r="LF109" s="330"/>
      <c r="LG109" s="330"/>
      <c r="LH109" s="330"/>
      <c r="LI109" s="330"/>
      <c r="LJ109" s="331"/>
      <c r="LK109" s="324"/>
      <c r="LL109" s="329"/>
      <c r="LM109" s="330"/>
      <c r="LN109" s="330"/>
      <c r="LO109" s="330"/>
      <c r="LP109" s="330"/>
      <c r="LQ109" s="330"/>
      <c r="LR109" s="330"/>
      <c r="LS109" s="330"/>
      <c r="LT109" s="330"/>
      <c r="LU109" s="330"/>
      <c r="LV109" s="330"/>
      <c r="LW109" s="330"/>
      <c r="LX109" s="330"/>
      <c r="LY109" s="330"/>
      <c r="LZ109" s="330"/>
      <c r="MA109" s="331"/>
      <c r="MB109" s="324"/>
      <c r="MC109" s="56"/>
      <c r="MD109" s="56"/>
      <c r="ME109" s="56"/>
      <c r="MF109" s="56"/>
      <c r="MG109" s="228"/>
    </row>
    <row r="110" spans="1:345" customFormat="1" ht="12.75" x14ac:dyDescent="0.2">
      <c r="A110" s="329"/>
      <c r="B110" s="330"/>
      <c r="C110" s="330"/>
      <c r="D110" s="330"/>
      <c r="E110" s="330"/>
      <c r="F110" s="330"/>
      <c r="G110" s="330"/>
      <c r="H110" s="330"/>
      <c r="I110" s="330"/>
      <c r="J110" s="330"/>
      <c r="K110" s="330"/>
      <c r="L110" s="330"/>
      <c r="M110" s="330"/>
      <c r="N110" s="330"/>
      <c r="O110" s="330"/>
      <c r="P110" s="331"/>
      <c r="Q110" s="324"/>
      <c r="R110" s="329"/>
      <c r="S110" s="330"/>
      <c r="T110" s="330"/>
      <c r="U110" s="330"/>
      <c r="V110" s="330"/>
      <c r="W110" s="330"/>
      <c r="X110" s="330"/>
      <c r="Y110" s="330"/>
      <c r="Z110" s="330"/>
      <c r="AA110" s="330"/>
      <c r="AB110" s="330"/>
      <c r="AC110" s="330"/>
      <c r="AD110" s="330"/>
      <c r="AE110" s="330"/>
      <c r="AF110" s="330"/>
      <c r="AG110" s="331"/>
      <c r="AH110" s="324"/>
      <c r="AI110" s="329"/>
      <c r="AJ110" s="330"/>
      <c r="AK110" s="330"/>
      <c r="AL110" s="330"/>
      <c r="AM110" s="330"/>
      <c r="AN110" s="330"/>
      <c r="AO110" s="330"/>
      <c r="AP110" s="330"/>
      <c r="AQ110" s="330"/>
      <c r="AR110" s="330"/>
      <c r="AS110" s="330"/>
      <c r="AT110" s="330"/>
      <c r="AU110" s="330"/>
      <c r="AV110" s="330"/>
      <c r="AW110" s="330"/>
      <c r="AX110" s="331"/>
      <c r="AY110" s="324"/>
      <c r="AZ110" s="329"/>
      <c r="BA110" s="330"/>
      <c r="BB110" s="330"/>
      <c r="BC110" s="330"/>
      <c r="BD110" s="330"/>
      <c r="BE110" s="330"/>
      <c r="BF110" s="330"/>
      <c r="BG110" s="330"/>
      <c r="BH110" s="330"/>
      <c r="BI110" s="330"/>
      <c r="BJ110" s="330"/>
      <c r="BK110" s="330"/>
      <c r="BL110" s="330"/>
      <c r="BM110" s="330"/>
      <c r="BN110" s="330"/>
      <c r="BO110" s="331"/>
      <c r="BP110" s="324"/>
      <c r="BQ110" s="329"/>
      <c r="BR110" s="330"/>
      <c r="BS110" s="330"/>
      <c r="BT110" s="330"/>
      <c r="BU110" s="330"/>
      <c r="BV110" s="330"/>
      <c r="BW110" s="330"/>
      <c r="BX110" s="330"/>
      <c r="BY110" s="330"/>
      <c r="BZ110" s="330"/>
      <c r="CA110" s="330"/>
      <c r="CB110" s="330"/>
      <c r="CC110" s="330"/>
      <c r="CD110" s="330"/>
      <c r="CE110" s="330"/>
      <c r="CF110" s="331"/>
      <c r="CG110" s="324"/>
      <c r="CH110" s="329"/>
      <c r="CI110" s="330"/>
      <c r="CJ110" s="330"/>
      <c r="CK110" s="330"/>
      <c r="CL110" s="330"/>
      <c r="CM110" s="330"/>
      <c r="CN110" s="330"/>
      <c r="CO110" s="330"/>
      <c r="CP110" s="330"/>
      <c r="CQ110" s="330"/>
      <c r="CR110" s="330"/>
      <c r="CS110" s="330"/>
      <c r="CT110" s="330"/>
      <c r="CU110" s="330"/>
      <c r="CV110" s="330"/>
      <c r="CW110" s="331"/>
      <c r="CX110" s="324"/>
      <c r="CY110" s="329"/>
      <c r="CZ110" s="330"/>
      <c r="DA110" s="330"/>
      <c r="DB110" s="330"/>
      <c r="DC110" s="330"/>
      <c r="DD110" s="330"/>
      <c r="DE110" s="330"/>
      <c r="DF110" s="330"/>
      <c r="DG110" s="330"/>
      <c r="DH110" s="330"/>
      <c r="DI110" s="330"/>
      <c r="DJ110" s="330"/>
      <c r="DK110" s="330"/>
      <c r="DL110" s="330"/>
      <c r="DM110" s="330"/>
      <c r="DN110" s="331"/>
      <c r="DO110" s="324"/>
      <c r="DP110" s="329"/>
      <c r="DQ110" s="330"/>
      <c r="DR110" s="330"/>
      <c r="DS110" s="330"/>
      <c r="DT110" s="330"/>
      <c r="DU110" s="330"/>
      <c r="DV110" s="330"/>
      <c r="DW110" s="330"/>
      <c r="DX110" s="330"/>
      <c r="DY110" s="330"/>
      <c r="DZ110" s="330"/>
      <c r="EA110" s="330"/>
      <c r="EB110" s="330"/>
      <c r="EC110" s="330"/>
      <c r="ED110" s="330"/>
      <c r="EE110" s="331"/>
      <c r="EF110" s="324"/>
      <c r="EG110" s="329"/>
      <c r="EH110" s="330"/>
      <c r="EI110" s="330"/>
      <c r="EJ110" s="330"/>
      <c r="EK110" s="330"/>
      <c r="EL110" s="330"/>
      <c r="EM110" s="330"/>
      <c r="EN110" s="330"/>
      <c r="EO110" s="330"/>
      <c r="EP110" s="330"/>
      <c r="EQ110" s="330"/>
      <c r="ER110" s="330"/>
      <c r="ES110" s="330"/>
      <c r="ET110" s="330"/>
      <c r="EU110" s="330"/>
      <c r="EV110" s="331"/>
      <c r="EW110" s="324"/>
      <c r="EX110" s="329"/>
      <c r="EY110" s="330"/>
      <c r="EZ110" s="330"/>
      <c r="FA110" s="330"/>
      <c r="FB110" s="330"/>
      <c r="FC110" s="330"/>
      <c r="FD110" s="330"/>
      <c r="FE110" s="330"/>
      <c r="FF110" s="330"/>
      <c r="FG110" s="330"/>
      <c r="FH110" s="330"/>
      <c r="FI110" s="330"/>
      <c r="FJ110" s="330"/>
      <c r="FK110" s="330"/>
      <c r="FL110" s="330"/>
      <c r="FM110" s="331"/>
      <c r="FN110" s="324"/>
      <c r="FO110" s="329"/>
      <c r="FP110" s="330"/>
      <c r="FQ110" s="330"/>
      <c r="FR110" s="330"/>
      <c r="FS110" s="330"/>
      <c r="FT110" s="330"/>
      <c r="FU110" s="330"/>
      <c r="FV110" s="330"/>
      <c r="FW110" s="330"/>
      <c r="FX110" s="330"/>
      <c r="FY110" s="330"/>
      <c r="FZ110" s="330"/>
      <c r="GA110" s="330"/>
      <c r="GB110" s="330"/>
      <c r="GC110" s="330"/>
      <c r="GD110" s="331"/>
      <c r="GE110" s="324"/>
      <c r="GF110" s="329"/>
      <c r="GG110" s="330"/>
      <c r="GH110" s="330"/>
      <c r="GI110" s="330"/>
      <c r="GJ110" s="330"/>
      <c r="GK110" s="330"/>
      <c r="GL110" s="330"/>
      <c r="GM110" s="330"/>
      <c r="GN110" s="330"/>
      <c r="GO110" s="330"/>
      <c r="GP110" s="330"/>
      <c r="GQ110" s="330"/>
      <c r="GR110" s="330"/>
      <c r="GS110" s="330"/>
      <c r="GT110" s="330"/>
      <c r="GU110" s="331"/>
      <c r="GV110" s="324"/>
      <c r="GW110" s="329"/>
      <c r="GX110" s="330"/>
      <c r="GY110" s="330"/>
      <c r="GZ110" s="330"/>
      <c r="HA110" s="330"/>
      <c r="HB110" s="330"/>
      <c r="HC110" s="330"/>
      <c r="HD110" s="330"/>
      <c r="HE110" s="330"/>
      <c r="HF110" s="330"/>
      <c r="HG110" s="330"/>
      <c r="HH110" s="330"/>
      <c r="HI110" s="330"/>
      <c r="HJ110" s="330"/>
      <c r="HK110" s="330"/>
      <c r="HL110" s="331"/>
      <c r="HM110" s="324"/>
      <c r="HN110" s="329"/>
      <c r="HO110" s="330"/>
      <c r="HP110" s="330"/>
      <c r="HQ110" s="330"/>
      <c r="HR110" s="330"/>
      <c r="HS110" s="330"/>
      <c r="HT110" s="330"/>
      <c r="HU110" s="330"/>
      <c r="HV110" s="330"/>
      <c r="HW110" s="330"/>
      <c r="HX110" s="330"/>
      <c r="HY110" s="330"/>
      <c r="HZ110" s="330"/>
      <c r="IA110" s="330"/>
      <c r="IB110" s="330"/>
      <c r="IC110" s="331"/>
      <c r="ID110" s="324"/>
      <c r="IE110" s="329"/>
      <c r="IF110" s="330"/>
      <c r="IG110" s="330"/>
      <c r="IH110" s="330"/>
      <c r="II110" s="330"/>
      <c r="IJ110" s="330"/>
      <c r="IK110" s="330"/>
      <c r="IL110" s="330"/>
      <c r="IM110" s="330"/>
      <c r="IN110" s="330"/>
      <c r="IO110" s="330"/>
      <c r="IP110" s="330"/>
      <c r="IQ110" s="330"/>
      <c r="IR110" s="330"/>
      <c r="IS110" s="330"/>
      <c r="IT110" s="331"/>
      <c r="IU110" s="324"/>
      <c r="IV110" s="329"/>
      <c r="IW110" s="330"/>
      <c r="IX110" s="330"/>
      <c r="IY110" s="330"/>
      <c r="IZ110" s="330"/>
      <c r="JA110" s="330"/>
      <c r="JB110" s="330"/>
      <c r="JC110" s="330"/>
      <c r="JD110" s="330"/>
      <c r="JE110" s="330"/>
      <c r="JF110" s="330"/>
      <c r="JG110" s="330"/>
      <c r="JH110" s="330"/>
      <c r="JI110" s="330"/>
      <c r="JJ110" s="330"/>
      <c r="JK110" s="331"/>
      <c r="JL110" s="324"/>
      <c r="JM110" s="329"/>
      <c r="JN110" s="330"/>
      <c r="JO110" s="330"/>
      <c r="JP110" s="330"/>
      <c r="JQ110" s="330"/>
      <c r="JR110" s="330"/>
      <c r="JS110" s="330"/>
      <c r="JT110" s="330"/>
      <c r="JU110" s="330"/>
      <c r="JV110" s="330"/>
      <c r="JW110" s="330"/>
      <c r="JX110" s="330"/>
      <c r="JY110" s="330"/>
      <c r="JZ110" s="330"/>
      <c r="KA110" s="330"/>
      <c r="KB110" s="331"/>
      <c r="KC110" s="324"/>
      <c r="KD110" s="329"/>
      <c r="KE110" s="330"/>
      <c r="KF110" s="330"/>
      <c r="KG110" s="330"/>
      <c r="KH110" s="330"/>
      <c r="KI110" s="330"/>
      <c r="KJ110" s="330"/>
      <c r="KK110" s="330"/>
      <c r="KL110" s="330"/>
      <c r="KM110" s="330"/>
      <c r="KN110" s="330"/>
      <c r="KO110" s="330"/>
      <c r="KP110" s="330"/>
      <c r="KQ110" s="330"/>
      <c r="KR110" s="330"/>
      <c r="KS110" s="331"/>
      <c r="KT110" s="324"/>
      <c r="KU110" s="329"/>
      <c r="KV110" s="330"/>
      <c r="KW110" s="330"/>
      <c r="KX110" s="330"/>
      <c r="KY110" s="330"/>
      <c r="KZ110" s="330"/>
      <c r="LA110" s="330"/>
      <c r="LB110" s="330"/>
      <c r="LC110" s="330"/>
      <c r="LD110" s="330"/>
      <c r="LE110" s="330"/>
      <c r="LF110" s="330"/>
      <c r="LG110" s="330"/>
      <c r="LH110" s="330"/>
      <c r="LI110" s="330"/>
      <c r="LJ110" s="331"/>
      <c r="LK110" s="324"/>
      <c r="LL110" s="329"/>
      <c r="LM110" s="330"/>
      <c r="LN110" s="330"/>
      <c r="LO110" s="330"/>
      <c r="LP110" s="330"/>
      <c r="LQ110" s="330"/>
      <c r="LR110" s="330"/>
      <c r="LS110" s="330"/>
      <c r="LT110" s="330"/>
      <c r="LU110" s="330"/>
      <c r="LV110" s="330"/>
      <c r="LW110" s="330"/>
      <c r="LX110" s="330"/>
      <c r="LY110" s="330"/>
      <c r="LZ110" s="330"/>
      <c r="MA110" s="331"/>
      <c r="MB110" s="324"/>
      <c r="MC110" s="56"/>
      <c r="MD110" s="56"/>
      <c r="ME110" s="56"/>
      <c r="MF110" s="56"/>
      <c r="MG110" s="228"/>
    </row>
    <row r="111" spans="1:345" customFormat="1" ht="12.75" x14ac:dyDescent="0.2">
      <c r="A111" s="329"/>
      <c r="B111" s="330"/>
      <c r="C111" s="330"/>
      <c r="D111" s="330"/>
      <c r="E111" s="330"/>
      <c r="F111" s="330"/>
      <c r="G111" s="330"/>
      <c r="H111" s="330"/>
      <c r="I111" s="330"/>
      <c r="J111" s="330"/>
      <c r="K111" s="330"/>
      <c r="L111" s="330"/>
      <c r="M111" s="330"/>
      <c r="N111" s="330"/>
      <c r="O111" s="330"/>
      <c r="P111" s="331"/>
      <c r="Q111" s="324"/>
      <c r="R111" s="329"/>
      <c r="S111" s="330"/>
      <c r="T111" s="330"/>
      <c r="U111" s="330"/>
      <c r="V111" s="330"/>
      <c r="W111" s="330"/>
      <c r="X111" s="330"/>
      <c r="Y111" s="330"/>
      <c r="Z111" s="330"/>
      <c r="AA111" s="330"/>
      <c r="AB111" s="330"/>
      <c r="AC111" s="330"/>
      <c r="AD111" s="330"/>
      <c r="AE111" s="330"/>
      <c r="AF111" s="330"/>
      <c r="AG111" s="331"/>
      <c r="AH111" s="324"/>
      <c r="AI111" s="329"/>
      <c r="AJ111" s="330"/>
      <c r="AK111" s="330"/>
      <c r="AL111" s="330"/>
      <c r="AM111" s="330"/>
      <c r="AN111" s="330"/>
      <c r="AO111" s="330"/>
      <c r="AP111" s="330"/>
      <c r="AQ111" s="330"/>
      <c r="AR111" s="330"/>
      <c r="AS111" s="330"/>
      <c r="AT111" s="330"/>
      <c r="AU111" s="330"/>
      <c r="AV111" s="330"/>
      <c r="AW111" s="330"/>
      <c r="AX111" s="331"/>
      <c r="AY111" s="324"/>
      <c r="AZ111" s="329"/>
      <c r="BA111" s="330"/>
      <c r="BB111" s="330"/>
      <c r="BC111" s="330"/>
      <c r="BD111" s="330"/>
      <c r="BE111" s="330"/>
      <c r="BF111" s="330"/>
      <c r="BG111" s="330"/>
      <c r="BH111" s="330"/>
      <c r="BI111" s="330"/>
      <c r="BJ111" s="330"/>
      <c r="BK111" s="330"/>
      <c r="BL111" s="330"/>
      <c r="BM111" s="330"/>
      <c r="BN111" s="330"/>
      <c r="BO111" s="331"/>
      <c r="BP111" s="324"/>
      <c r="BQ111" s="329"/>
      <c r="BR111" s="330"/>
      <c r="BS111" s="330"/>
      <c r="BT111" s="330"/>
      <c r="BU111" s="330"/>
      <c r="BV111" s="330"/>
      <c r="BW111" s="330"/>
      <c r="BX111" s="330"/>
      <c r="BY111" s="330"/>
      <c r="BZ111" s="330"/>
      <c r="CA111" s="330"/>
      <c r="CB111" s="330"/>
      <c r="CC111" s="330"/>
      <c r="CD111" s="330"/>
      <c r="CE111" s="330"/>
      <c r="CF111" s="331"/>
      <c r="CG111" s="324"/>
      <c r="CH111" s="329"/>
      <c r="CI111" s="330"/>
      <c r="CJ111" s="330"/>
      <c r="CK111" s="330"/>
      <c r="CL111" s="330"/>
      <c r="CM111" s="330"/>
      <c r="CN111" s="330"/>
      <c r="CO111" s="330"/>
      <c r="CP111" s="330"/>
      <c r="CQ111" s="330"/>
      <c r="CR111" s="330"/>
      <c r="CS111" s="330"/>
      <c r="CT111" s="330"/>
      <c r="CU111" s="330"/>
      <c r="CV111" s="330"/>
      <c r="CW111" s="331"/>
      <c r="CX111" s="324"/>
      <c r="CY111" s="329"/>
      <c r="CZ111" s="330"/>
      <c r="DA111" s="330"/>
      <c r="DB111" s="330"/>
      <c r="DC111" s="330"/>
      <c r="DD111" s="330"/>
      <c r="DE111" s="330"/>
      <c r="DF111" s="330"/>
      <c r="DG111" s="330"/>
      <c r="DH111" s="330"/>
      <c r="DI111" s="330"/>
      <c r="DJ111" s="330"/>
      <c r="DK111" s="330"/>
      <c r="DL111" s="330"/>
      <c r="DM111" s="330"/>
      <c r="DN111" s="331"/>
      <c r="DO111" s="324"/>
      <c r="DP111" s="329"/>
      <c r="DQ111" s="330"/>
      <c r="DR111" s="330"/>
      <c r="DS111" s="330"/>
      <c r="DT111" s="330"/>
      <c r="DU111" s="330"/>
      <c r="DV111" s="330"/>
      <c r="DW111" s="330"/>
      <c r="DX111" s="330"/>
      <c r="DY111" s="330"/>
      <c r="DZ111" s="330"/>
      <c r="EA111" s="330"/>
      <c r="EB111" s="330"/>
      <c r="EC111" s="330"/>
      <c r="ED111" s="330"/>
      <c r="EE111" s="331"/>
      <c r="EF111" s="324"/>
      <c r="EG111" s="329"/>
      <c r="EH111" s="330"/>
      <c r="EI111" s="330"/>
      <c r="EJ111" s="330"/>
      <c r="EK111" s="330"/>
      <c r="EL111" s="330"/>
      <c r="EM111" s="330"/>
      <c r="EN111" s="330"/>
      <c r="EO111" s="330"/>
      <c r="EP111" s="330"/>
      <c r="EQ111" s="330"/>
      <c r="ER111" s="330"/>
      <c r="ES111" s="330"/>
      <c r="ET111" s="330"/>
      <c r="EU111" s="330"/>
      <c r="EV111" s="331"/>
      <c r="EW111" s="324"/>
      <c r="EX111" s="329"/>
      <c r="EY111" s="330"/>
      <c r="EZ111" s="330"/>
      <c r="FA111" s="330"/>
      <c r="FB111" s="330"/>
      <c r="FC111" s="330"/>
      <c r="FD111" s="330"/>
      <c r="FE111" s="330"/>
      <c r="FF111" s="330"/>
      <c r="FG111" s="330"/>
      <c r="FH111" s="330"/>
      <c r="FI111" s="330"/>
      <c r="FJ111" s="330"/>
      <c r="FK111" s="330"/>
      <c r="FL111" s="330"/>
      <c r="FM111" s="331"/>
      <c r="FN111" s="324"/>
      <c r="FO111" s="329"/>
      <c r="FP111" s="330"/>
      <c r="FQ111" s="330"/>
      <c r="FR111" s="330"/>
      <c r="FS111" s="330"/>
      <c r="FT111" s="330"/>
      <c r="FU111" s="330"/>
      <c r="FV111" s="330"/>
      <c r="FW111" s="330"/>
      <c r="FX111" s="330"/>
      <c r="FY111" s="330"/>
      <c r="FZ111" s="330"/>
      <c r="GA111" s="330"/>
      <c r="GB111" s="330"/>
      <c r="GC111" s="330"/>
      <c r="GD111" s="331"/>
      <c r="GE111" s="324"/>
      <c r="GF111" s="329"/>
      <c r="GG111" s="330"/>
      <c r="GH111" s="330"/>
      <c r="GI111" s="330"/>
      <c r="GJ111" s="330"/>
      <c r="GK111" s="330"/>
      <c r="GL111" s="330"/>
      <c r="GM111" s="330"/>
      <c r="GN111" s="330"/>
      <c r="GO111" s="330"/>
      <c r="GP111" s="330"/>
      <c r="GQ111" s="330"/>
      <c r="GR111" s="330"/>
      <c r="GS111" s="330"/>
      <c r="GT111" s="330"/>
      <c r="GU111" s="331"/>
      <c r="GV111" s="324"/>
      <c r="GW111" s="329"/>
      <c r="GX111" s="330"/>
      <c r="GY111" s="330"/>
      <c r="GZ111" s="330"/>
      <c r="HA111" s="330"/>
      <c r="HB111" s="330"/>
      <c r="HC111" s="330"/>
      <c r="HD111" s="330"/>
      <c r="HE111" s="330"/>
      <c r="HF111" s="330"/>
      <c r="HG111" s="330"/>
      <c r="HH111" s="330"/>
      <c r="HI111" s="330"/>
      <c r="HJ111" s="330"/>
      <c r="HK111" s="330"/>
      <c r="HL111" s="331"/>
      <c r="HM111" s="324"/>
      <c r="HN111" s="329"/>
      <c r="HO111" s="330"/>
      <c r="HP111" s="330"/>
      <c r="HQ111" s="330"/>
      <c r="HR111" s="330"/>
      <c r="HS111" s="330"/>
      <c r="HT111" s="330"/>
      <c r="HU111" s="330"/>
      <c r="HV111" s="330"/>
      <c r="HW111" s="330"/>
      <c r="HX111" s="330"/>
      <c r="HY111" s="330"/>
      <c r="HZ111" s="330"/>
      <c r="IA111" s="330"/>
      <c r="IB111" s="330"/>
      <c r="IC111" s="331"/>
      <c r="ID111" s="324"/>
      <c r="IE111" s="329"/>
      <c r="IF111" s="330"/>
      <c r="IG111" s="330"/>
      <c r="IH111" s="330"/>
      <c r="II111" s="330"/>
      <c r="IJ111" s="330"/>
      <c r="IK111" s="330"/>
      <c r="IL111" s="330"/>
      <c r="IM111" s="330"/>
      <c r="IN111" s="330"/>
      <c r="IO111" s="330"/>
      <c r="IP111" s="330"/>
      <c r="IQ111" s="330"/>
      <c r="IR111" s="330"/>
      <c r="IS111" s="330"/>
      <c r="IT111" s="331"/>
      <c r="IU111" s="324"/>
      <c r="IV111" s="329"/>
      <c r="IW111" s="330"/>
      <c r="IX111" s="330"/>
      <c r="IY111" s="330"/>
      <c r="IZ111" s="330"/>
      <c r="JA111" s="330"/>
      <c r="JB111" s="330"/>
      <c r="JC111" s="330"/>
      <c r="JD111" s="330"/>
      <c r="JE111" s="330"/>
      <c r="JF111" s="330"/>
      <c r="JG111" s="330"/>
      <c r="JH111" s="330"/>
      <c r="JI111" s="330"/>
      <c r="JJ111" s="330"/>
      <c r="JK111" s="331"/>
      <c r="JL111" s="324"/>
      <c r="JM111" s="329"/>
      <c r="JN111" s="330"/>
      <c r="JO111" s="330"/>
      <c r="JP111" s="330"/>
      <c r="JQ111" s="330"/>
      <c r="JR111" s="330"/>
      <c r="JS111" s="330"/>
      <c r="JT111" s="330"/>
      <c r="JU111" s="330"/>
      <c r="JV111" s="330"/>
      <c r="JW111" s="330"/>
      <c r="JX111" s="330"/>
      <c r="JY111" s="330"/>
      <c r="JZ111" s="330"/>
      <c r="KA111" s="330"/>
      <c r="KB111" s="331"/>
      <c r="KC111" s="324"/>
      <c r="KD111" s="329"/>
      <c r="KE111" s="330"/>
      <c r="KF111" s="330"/>
      <c r="KG111" s="330"/>
      <c r="KH111" s="330"/>
      <c r="KI111" s="330"/>
      <c r="KJ111" s="330"/>
      <c r="KK111" s="330"/>
      <c r="KL111" s="330"/>
      <c r="KM111" s="330"/>
      <c r="KN111" s="330"/>
      <c r="KO111" s="330"/>
      <c r="KP111" s="330"/>
      <c r="KQ111" s="330"/>
      <c r="KR111" s="330"/>
      <c r="KS111" s="331"/>
      <c r="KT111" s="324"/>
      <c r="KU111" s="329"/>
      <c r="KV111" s="330"/>
      <c r="KW111" s="330"/>
      <c r="KX111" s="330"/>
      <c r="KY111" s="330"/>
      <c r="KZ111" s="330"/>
      <c r="LA111" s="330"/>
      <c r="LB111" s="330"/>
      <c r="LC111" s="330"/>
      <c r="LD111" s="330"/>
      <c r="LE111" s="330"/>
      <c r="LF111" s="330"/>
      <c r="LG111" s="330"/>
      <c r="LH111" s="330"/>
      <c r="LI111" s="330"/>
      <c r="LJ111" s="331"/>
      <c r="LK111" s="324"/>
      <c r="LL111" s="329"/>
      <c r="LM111" s="330"/>
      <c r="LN111" s="330"/>
      <c r="LO111" s="330"/>
      <c r="LP111" s="330"/>
      <c r="LQ111" s="330"/>
      <c r="LR111" s="330"/>
      <c r="LS111" s="330"/>
      <c r="LT111" s="330"/>
      <c r="LU111" s="330"/>
      <c r="LV111" s="330"/>
      <c r="LW111" s="330"/>
      <c r="LX111" s="330"/>
      <c r="LY111" s="330"/>
      <c r="LZ111" s="330"/>
      <c r="MA111" s="331"/>
      <c r="MB111" s="324"/>
      <c r="MC111" s="56"/>
      <c r="MD111" s="56"/>
      <c r="ME111" s="56"/>
      <c r="MF111" s="56"/>
      <c r="MG111" s="228"/>
    </row>
    <row r="112" spans="1:345" customFormat="1" ht="12.75" x14ac:dyDescent="0.2">
      <c r="A112" s="329"/>
      <c r="B112" s="330"/>
      <c r="C112" s="330"/>
      <c r="D112" s="330"/>
      <c r="E112" s="330"/>
      <c r="F112" s="330"/>
      <c r="G112" s="330"/>
      <c r="H112" s="330"/>
      <c r="I112" s="330"/>
      <c r="J112" s="330"/>
      <c r="K112" s="330"/>
      <c r="L112" s="330"/>
      <c r="M112" s="330"/>
      <c r="N112" s="330"/>
      <c r="O112" s="330"/>
      <c r="P112" s="331"/>
      <c r="Q112" s="324"/>
      <c r="R112" s="329"/>
      <c r="S112" s="330"/>
      <c r="T112" s="330"/>
      <c r="U112" s="330"/>
      <c r="V112" s="330"/>
      <c r="W112" s="330"/>
      <c r="X112" s="330"/>
      <c r="Y112" s="330"/>
      <c r="Z112" s="330"/>
      <c r="AA112" s="330"/>
      <c r="AB112" s="330"/>
      <c r="AC112" s="330"/>
      <c r="AD112" s="330"/>
      <c r="AE112" s="330"/>
      <c r="AF112" s="330"/>
      <c r="AG112" s="331"/>
      <c r="AH112" s="324"/>
      <c r="AI112" s="329"/>
      <c r="AJ112" s="330"/>
      <c r="AK112" s="330"/>
      <c r="AL112" s="330"/>
      <c r="AM112" s="330"/>
      <c r="AN112" s="330"/>
      <c r="AO112" s="330"/>
      <c r="AP112" s="330"/>
      <c r="AQ112" s="330"/>
      <c r="AR112" s="330"/>
      <c r="AS112" s="330"/>
      <c r="AT112" s="330"/>
      <c r="AU112" s="330"/>
      <c r="AV112" s="330"/>
      <c r="AW112" s="330"/>
      <c r="AX112" s="331"/>
      <c r="AY112" s="324"/>
      <c r="AZ112" s="329"/>
      <c r="BA112" s="330"/>
      <c r="BB112" s="330"/>
      <c r="BC112" s="330"/>
      <c r="BD112" s="330"/>
      <c r="BE112" s="330"/>
      <c r="BF112" s="330"/>
      <c r="BG112" s="330"/>
      <c r="BH112" s="330"/>
      <c r="BI112" s="330"/>
      <c r="BJ112" s="330"/>
      <c r="BK112" s="330"/>
      <c r="BL112" s="330"/>
      <c r="BM112" s="330"/>
      <c r="BN112" s="330"/>
      <c r="BO112" s="331"/>
      <c r="BP112" s="324"/>
      <c r="BQ112" s="329"/>
      <c r="BR112" s="330"/>
      <c r="BS112" s="330"/>
      <c r="BT112" s="330"/>
      <c r="BU112" s="330"/>
      <c r="BV112" s="330"/>
      <c r="BW112" s="330"/>
      <c r="BX112" s="330"/>
      <c r="BY112" s="330"/>
      <c r="BZ112" s="330"/>
      <c r="CA112" s="330"/>
      <c r="CB112" s="330"/>
      <c r="CC112" s="330"/>
      <c r="CD112" s="330"/>
      <c r="CE112" s="330"/>
      <c r="CF112" s="331"/>
      <c r="CG112" s="324"/>
      <c r="CH112" s="329"/>
      <c r="CI112" s="330"/>
      <c r="CJ112" s="330"/>
      <c r="CK112" s="330"/>
      <c r="CL112" s="330"/>
      <c r="CM112" s="330"/>
      <c r="CN112" s="330"/>
      <c r="CO112" s="330"/>
      <c r="CP112" s="330"/>
      <c r="CQ112" s="330"/>
      <c r="CR112" s="330"/>
      <c r="CS112" s="330"/>
      <c r="CT112" s="330"/>
      <c r="CU112" s="330"/>
      <c r="CV112" s="330"/>
      <c r="CW112" s="331"/>
      <c r="CX112" s="324"/>
      <c r="CY112" s="329"/>
      <c r="CZ112" s="330"/>
      <c r="DA112" s="330"/>
      <c r="DB112" s="330"/>
      <c r="DC112" s="330"/>
      <c r="DD112" s="330"/>
      <c r="DE112" s="330"/>
      <c r="DF112" s="330"/>
      <c r="DG112" s="330"/>
      <c r="DH112" s="330"/>
      <c r="DI112" s="330"/>
      <c r="DJ112" s="330"/>
      <c r="DK112" s="330"/>
      <c r="DL112" s="330"/>
      <c r="DM112" s="330"/>
      <c r="DN112" s="331"/>
      <c r="DO112" s="324"/>
      <c r="DP112" s="329"/>
      <c r="DQ112" s="330"/>
      <c r="DR112" s="330"/>
      <c r="DS112" s="330"/>
      <c r="DT112" s="330"/>
      <c r="DU112" s="330"/>
      <c r="DV112" s="330"/>
      <c r="DW112" s="330"/>
      <c r="DX112" s="330"/>
      <c r="DY112" s="330"/>
      <c r="DZ112" s="330"/>
      <c r="EA112" s="330"/>
      <c r="EB112" s="330"/>
      <c r="EC112" s="330"/>
      <c r="ED112" s="330"/>
      <c r="EE112" s="331"/>
      <c r="EF112" s="324"/>
      <c r="EG112" s="329"/>
      <c r="EH112" s="330"/>
      <c r="EI112" s="330"/>
      <c r="EJ112" s="330"/>
      <c r="EK112" s="330"/>
      <c r="EL112" s="330"/>
      <c r="EM112" s="330"/>
      <c r="EN112" s="330"/>
      <c r="EO112" s="330"/>
      <c r="EP112" s="330"/>
      <c r="EQ112" s="330"/>
      <c r="ER112" s="330"/>
      <c r="ES112" s="330"/>
      <c r="ET112" s="330"/>
      <c r="EU112" s="330"/>
      <c r="EV112" s="331"/>
      <c r="EW112" s="324"/>
      <c r="EX112" s="329"/>
      <c r="EY112" s="330"/>
      <c r="EZ112" s="330"/>
      <c r="FA112" s="330"/>
      <c r="FB112" s="330"/>
      <c r="FC112" s="330"/>
      <c r="FD112" s="330"/>
      <c r="FE112" s="330"/>
      <c r="FF112" s="330"/>
      <c r="FG112" s="330"/>
      <c r="FH112" s="330"/>
      <c r="FI112" s="330"/>
      <c r="FJ112" s="330"/>
      <c r="FK112" s="330"/>
      <c r="FL112" s="330"/>
      <c r="FM112" s="331"/>
      <c r="FN112" s="324"/>
      <c r="FO112" s="329"/>
      <c r="FP112" s="330"/>
      <c r="FQ112" s="330"/>
      <c r="FR112" s="330"/>
      <c r="FS112" s="330"/>
      <c r="FT112" s="330"/>
      <c r="FU112" s="330"/>
      <c r="FV112" s="330"/>
      <c r="FW112" s="330"/>
      <c r="FX112" s="330"/>
      <c r="FY112" s="330"/>
      <c r="FZ112" s="330"/>
      <c r="GA112" s="330"/>
      <c r="GB112" s="330"/>
      <c r="GC112" s="330"/>
      <c r="GD112" s="331"/>
      <c r="GE112" s="324"/>
      <c r="GF112" s="329"/>
      <c r="GG112" s="330"/>
      <c r="GH112" s="330"/>
      <c r="GI112" s="330"/>
      <c r="GJ112" s="330"/>
      <c r="GK112" s="330"/>
      <c r="GL112" s="330"/>
      <c r="GM112" s="330"/>
      <c r="GN112" s="330"/>
      <c r="GO112" s="330"/>
      <c r="GP112" s="330"/>
      <c r="GQ112" s="330"/>
      <c r="GR112" s="330"/>
      <c r="GS112" s="330"/>
      <c r="GT112" s="330"/>
      <c r="GU112" s="331"/>
      <c r="GV112" s="324"/>
      <c r="GW112" s="329"/>
      <c r="GX112" s="330"/>
      <c r="GY112" s="330"/>
      <c r="GZ112" s="330"/>
      <c r="HA112" s="330"/>
      <c r="HB112" s="330"/>
      <c r="HC112" s="330"/>
      <c r="HD112" s="330"/>
      <c r="HE112" s="330"/>
      <c r="HF112" s="330"/>
      <c r="HG112" s="330"/>
      <c r="HH112" s="330"/>
      <c r="HI112" s="330"/>
      <c r="HJ112" s="330"/>
      <c r="HK112" s="330"/>
      <c r="HL112" s="331"/>
      <c r="HM112" s="324"/>
      <c r="HN112" s="329"/>
      <c r="HO112" s="330"/>
      <c r="HP112" s="330"/>
      <c r="HQ112" s="330"/>
      <c r="HR112" s="330"/>
      <c r="HS112" s="330"/>
      <c r="HT112" s="330"/>
      <c r="HU112" s="330"/>
      <c r="HV112" s="330"/>
      <c r="HW112" s="330"/>
      <c r="HX112" s="330"/>
      <c r="HY112" s="330"/>
      <c r="HZ112" s="330"/>
      <c r="IA112" s="330"/>
      <c r="IB112" s="330"/>
      <c r="IC112" s="331"/>
      <c r="ID112" s="324"/>
      <c r="IE112" s="329"/>
      <c r="IF112" s="330"/>
      <c r="IG112" s="330"/>
      <c r="IH112" s="330"/>
      <c r="II112" s="330"/>
      <c r="IJ112" s="330"/>
      <c r="IK112" s="330"/>
      <c r="IL112" s="330"/>
      <c r="IM112" s="330"/>
      <c r="IN112" s="330"/>
      <c r="IO112" s="330"/>
      <c r="IP112" s="330"/>
      <c r="IQ112" s="330"/>
      <c r="IR112" s="330"/>
      <c r="IS112" s="330"/>
      <c r="IT112" s="331"/>
      <c r="IU112" s="324"/>
      <c r="IV112" s="329"/>
      <c r="IW112" s="330"/>
      <c r="IX112" s="330"/>
      <c r="IY112" s="330"/>
      <c r="IZ112" s="330"/>
      <c r="JA112" s="330"/>
      <c r="JB112" s="330"/>
      <c r="JC112" s="330"/>
      <c r="JD112" s="330"/>
      <c r="JE112" s="330"/>
      <c r="JF112" s="330"/>
      <c r="JG112" s="330"/>
      <c r="JH112" s="330"/>
      <c r="JI112" s="330"/>
      <c r="JJ112" s="330"/>
      <c r="JK112" s="331"/>
      <c r="JL112" s="324"/>
      <c r="JM112" s="329"/>
      <c r="JN112" s="330"/>
      <c r="JO112" s="330"/>
      <c r="JP112" s="330"/>
      <c r="JQ112" s="330"/>
      <c r="JR112" s="330"/>
      <c r="JS112" s="330"/>
      <c r="JT112" s="330"/>
      <c r="JU112" s="330"/>
      <c r="JV112" s="330"/>
      <c r="JW112" s="330"/>
      <c r="JX112" s="330"/>
      <c r="JY112" s="330"/>
      <c r="JZ112" s="330"/>
      <c r="KA112" s="330"/>
      <c r="KB112" s="331"/>
      <c r="KC112" s="324"/>
      <c r="KD112" s="329"/>
      <c r="KE112" s="330"/>
      <c r="KF112" s="330"/>
      <c r="KG112" s="330"/>
      <c r="KH112" s="330"/>
      <c r="KI112" s="330"/>
      <c r="KJ112" s="330"/>
      <c r="KK112" s="330"/>
      <c r="KL112" s="330"/>
      <c r="KM112" s="330"/>
      <c r="KN112" s="330"/>
      <c r="KO112" s="330"/>
      <c r="KP112" s="330"/>
      <c r="KQ112" s="330"/>
      <c r="KR112" s="330"/>
      <c r="KS112" s="331"/>
      <c r="KT112" s="324"/>
      <c r="KU112" s="329"/>
      <c r="KV112" s="330"/>
      <c r="KW112" s="330"/>
      <c r="KX112" s="330"/>
      <c r="KY112" s="330"/>
      <c r="KZ112" s="330"/>
      <c r="LA112" s="330"/>
      <c r="LB112" s="330"/>
      <c r="LC112" s="330"/>
      <c r="LD112" s="330"/>
      <c r="LE112" s="330"/>
      <c r="LF112" s="330"/>
      <c r="LG112" s="330"/>
      <c r="LH112" s="330"/>
      <c r="LI112" s="330"/>
      <c r="LJ112" s="331"/>
      <c r="LK112" s="324"/>
      <c r="LL112" s="329"/>
      <c r="LM112" s="330"/>
      <c r="LN112" s="330"/>
      <c r="LO112" s="330"/>
      <c r="LP112" s="330"/>
      <c r="LQ112" s="330"/>
      <c r="LR112" s="330"/>
      <c r="LS112" s="330"/>
      <c r="LT112" s="330"/>
      <c r="LU112" s="330"/>
      <c r="LV112" s="330"/>
      <c r="LW112" s="330"/>
      <c r="LX112" s="330"/>
      <c r="LY112" s="330"/>
      <c r="LZ112" s="330"/>
      <c r="MA112" s="331"/>
      <c r="MB112" s="324"/>
      <c r="MC112" s="56"/>
      <c r="MD112" s="56"/>
      <c r="ME112" s="56"/>
      <c r="MF112" s="56"/>
      <c r="MG112" s="228"/>
    </row>
    <row r="113" spans="1:345" customFormat="1" ht="12.75" x14ac:dyDescent="0.2">
      <c r="A113" s="329"/>
      <c r="B113" s="330"/>
      <c r="C113" s="330"/>
      <c r="D113" s="330"/>
      <c r="E113" s="330"/>
      <c r="F113" s="330"/>
      <c r="G113" s="330"/>
      <c r="H113" s="330"/>
      <c r="I113" s="330"/>
      <c r="J113" s="330"/>
      <c r="K113" s="330"/>
      <c r="L113" s="330"/>
      <c r="M113" s="330"/>
      <c r="N113" s="330"/>
      <c r="O113" s="330"/>
      <c r="P113" s="331"/>
      <c r="Q113" s="324"/>
      <c r="R113" s="329"/>
      <c r="S113" s="330"/>
      <c r="T113" s="330"/>
      <c r="U113" s="330"/>
      <c r="V113" s="330"/>
      <c r="W113" s="330"/>
      <c r="X113" s="330"/>
      <c r="Y113" s="330"/>
      <c r="Z113" s="330"/>
      <c r="AA113" s="330"/>
      <c r="AB113" s="330"/>
      <c r="AC113" s="330"/>
      <c r="AD113" s="330"/>
      <c r="AE113" s="330"/>
      <c r="AF113" s="330"/>
      <c r="AG113" s="331"/>
      <c r="AH113" s="324"/>
      <c r="AI113" s="329"/>
      <c r="AJ113" s="330"/>
      <c r="AK113" s="330"/>
      <c r="AL113" s="330"/>
      <c r="AM113" s="330"/>
      <c r="AN113" s="330"/>
      <c r="AO113" s="330"/>
      <c r="AP113" s="330"/>
      <c r="AQ113" s="330"/>
      <c r="AR113" s="330"/>
      <c r="AS113" s="330"/>
      <c r="AT113" s="330"/>
      <c r="AU113" s="330"/>
      <c r="AV113" s="330"/>
      <c r="AW113" s="330"/>
      <c r="AX113" s="331"/>
      <c r="AY113" s="324"/>
      <c r="AZ113" s="329"/>
      <c r="BA113" s="330"/>
      <c r="BB113" s="330"/>
      <c r="BC113" s="330"/>
      <c r="BD113" s="330"/>
      <c r="BE113" s="330"/>
      <c r="BF113" s="330"/>
      <c r="BG113" s="330"/>
      <c r="BH113" s="330"/>
      <c r="BI113" s="330"/>
      <c r="BJ113" s="330"/>
      <c r="BK113" s="330"/>
      <c r="BL113" s="330"/>
      <c r="BM113" s="330"/>
      <c r="BN113" s="330"/>
      <c r="BO113" s="331"/>
      <c r="BP113" s="324"/>
      <c r="BQ113" s="329"/>
      <c r="BR113" s="330"/>
      <c r="BS113" s="330"/>
      <c r="BT113" s="330"/>
      <c r="BU113" s="330"/>
      <c r="BV113" s="330"/>
      <c r="BW113" s="330"/>
      <c r="BX113" s="330"/>
      <c r="BY113" s="330"/>
      <c r="BZ113" s="330"/>
      <c r="CA113" s="330"/>
      <c r="CB113" s="330"/>
      <c r="CC113" s="330"/>
      <c r="CD113" s="330"/>
      <c r="CE113" s="330"/>
      <c r="CF113" s="331"/>
      <c r="CG113" s="324"/>
      <c r="CH113" s="329"/>
      <c r="CI113" s="330"/>
      <c r="CJ113" s="330"/>
      <c r="CK113" s="330"/>
      <c r="CL113" s="330"/>
      <c r="CM113" s="330"/>
      <c r="CN113" s="330"/>
      <c r="CO113" s="330"/>
      <c r="CP113" s="330"/>
      <c r="CQ113" s="330"/>
      <c r="CR113" s="330"/>
      <c r="CS113" s="330"/>
      <c r="CT113" s="330"/>
      <c r="CU113" s="330"/>
      <c r="CV113" s="330"/>
      <c r="CW113" s="331"/>
      <c r="CX113" s="324"/>
      <c r="CY113" s="329"/>
      <c r="CZ113" s="330"/>
      <c r="DA113" s="330"/>
      <c r="DB113" s="330"/>
      <c r="DC113" s="330"/>
      <c r="DD113" s="330"/>
      <c r="DE113" s="330"/>
      <c r="DF113" s="330"/>
      <c r="DG113" s="330"/>
      <c r="DH113" s="330"/>
      <c r="DI113" s="330"/>
      <c r="DJ113" s="330"/>
      <c r="DK113" s="330"/>
      <c r="DL113" s="330"/>
      <c r="DM113" s="330"/>
      <c r="DN113" s="331"/>
      <c r="DO113" s="324"/>
      <c r="DP113" s="329"/>
      <c r="DQ113" s="330"/>
      <c r="DR113" s="330"/>
      <c r="DS113" s="330"/>
      <c r="DT113" s="330"/>
      <c r="DU113" s="330"/>
      <c r="DV113" s="330"/>
      <c r="DW113" s="330"/>
      <c r="DX113" s="330"/>
      <c r="DY113" s="330"/>
      <c r="DZ113" s="330"/>
      <c r="EA113" s="330"/>
      <c r="EB113" s="330"/>
      <c r="EC113" s="330"/>
      <c r="ED113" s="330"/>
      <c r="EE113" s="331"/>
      <c r="EF113" s="324"/>
      <c r="EG113" s="329"/>
      <c r="EH113" s="330"/>
      <c r="EI113" s="330"/>
      <c r="EJ113" s="330"/>
      <c r="EK113" s="330"/>
      <c r="EL113" s="330"/>
      <c r="EM113" s="330"/>
      <c r="EN113" s="330"/>
      <c r="EO113" s="330"/>
      <c r="EP113" s="330"/>
      <c r="EQ113" s="330"/>
      <c r="ER113" s="330"/>
      <c r="ES113" s="330"/>
      <c r="ET113" s="330"/>
      <c r="EU113" s="330"/>
      <c r="EV113" s="331"/>
      <c r="EW113" s="324"/>
      <c r="EX113" s="329"/>
      <c r="EY113" s="330"/>
      <c r="EZ113" s="330"/>
      <c r="FA113" s="330"/>
      <c r="FB113" s="330"/>
      <c r="FC113" s="330"/>
      <c r="FD113" s="330"/>
      <c r="FE113" s="330"/>
      <c r="FF113" s="330"/>
      <c r="FG113" s="330"/>
      <c r="FH113" s="330"/>
      <c r="FI113" s="330"/>
      <c r="FJ113" s="330"/>
      <c r="FK113" s="330"/>
      <c r="FL113" s="330"/>
      <c r="FM113" s="331"/>
      <c r="FN113" s="324"/>
      <c r="FO113" s="329"/>
      <c r="FP113" s="330"/>
      <c r="FQ113" s="330"/>
      <c r="FR113" s="330"/>
      <c r="FS113" s="330"/>
      <c r="FT113" s="330"/>
      <c r="FU113" s="330"/>
      <c r="FV113" s="330"/>
      <c r="FW113" s="330"/>
      <c r="FX113" s="330"/>
      <c r="FY113" s="330"/>
      <c r="FZ113" s="330"/>
      <c r="GA113" s="330"/>
      <c r="GB113" s="330"/>
      <c r="GC113" s="330"/>
      <c r="GD113" s="331"/>
      <c r="GE113" s="324"/>
      <c r="GF113" s="329"/>
      <c r="GG113" s="330"/>
      <c r="GH113" s="330"/>
      <c r="GI113" s="330"/>
      <c r="GJ113" s="330"/>
      <c r="GK113" s="330"/>
      <c r="GL113" s="330"/>
      <c r="GM113" s="330"/>
      <c r="GN113" s="330"/>
      <c r="GO113" s="330"/>
      <c r="GP113" s="330"/>
      <c r="GQ113" s="330"/>
      <c r="GR113" s="330"/>
      <c r="GS113" s="330"/>
      <c r="GT113" s="330"/>
      <c r="GU113" s="331"/>
      <c r="GV113" s="324"/>
      <c r="GW113" s="329"/>
      <c r="GX113" s="330"/>
      <c r="GY113" s="330"/>
      <c r="GZ113" s="330"/>
      <c r="HA113" s="330"/>
      <c r="HB113" s="330"/>
      <c r="HC113" s="330"/>
      <c r="HD113" s="330"/>
      <c r="HE113" s="330"/>
      <c r="HF113" s="330"/>
      <c r="HG113" s="330"/>
      <c r="HH113" s="330"/>
      <c r="HI113" s="330"/>
      <c r="HJ113" s="330"/>
      <c r="HK113" s="330"/>
      <c r="HL113" s="331"/>
      <c r="HM113" s="324"/>
      <c r="HN113" s="329"/>
      <c r="HO113" s="330"/>
      <c r="HP113" s="330"/>
      <c r="HQ113" s="330"/>
      <c r="HR113" s="330"/>
      <c r="HS113" s="330"/>
      <c r="HT113" s="330"/>
      <c r="HU113" s="330"/>
      <c r="HV113" s="330"/>
      <c r="HW113" s="330"/>
      <c r="HX113" s="330"/>
      <c r="HY113" s="330"/>
      <c r="HZ113" s="330"/>
      <c r="IA113" s="330"/>
      <c r="IB113" s="330"/>
      <c r="IC113" s="331"/>
      <c r="ID113" s="324"/>
      <c r="IE113" s="329"/>
      <c r="IF113" s="330"/>
      <c r="IG113" s="330"/>
      <c r="IH113" s="330"/>
      <c r="II113" s="330"/>
      <c r="IJ113" s="330"/>
      <c r="IK113" s="330"/>
      <c r="IL113" s="330"/>
      <c r="IM113" s="330"/>
      <c r="IN113" s="330"/>
      <c r="IO113" s="330"/>
      <c r="IP113" s="330"/>
      <c r="IQ113" s="330"/>
      <c r="IR113" s="330"/>
      <c r="IS113" s="330"/>
      <c r="IT113" s="331"/>
      <c r="IU113" s="324"/>
      <c r="IV113" s="329"/>
      <c r="IW113" s="330"/>
      <c r="IX113" s="330"/>
      <c r="IY113" s="330"/>
      <c r="IZ113" s="330"/>
      <c r="JA113" s="330"/>
      <c r="JB113" s="330"/>
      <c r="JC113" s="330"/>
      <c r="JD113" s="330"/>
      <c r="JE113" s="330"/>
      <c r="JF113" s="330"/>
      <c r="JG113" s="330"/>
      <c r="JH113" s="330"/>
      <c r="JI113" s="330"/>
      <c r="JJ113" s="330"/>
      <c r="JK113" s="331"/>
      <c r="JL113" s="324"/>
      <c r="JM113" s="329"/>
      <c r="JN113" s="330"/>
      <c r="JO113" s="330"/>
      <c r="JP113" s="330"/>
      <c r="JQ113" s="330"/>
      <c r="JR113" s="330"/>
      <c r="JS113" s="330"/>
      <c r="JT113" s="330"/>
      <c r="JU113" s="330"/>
      <c r="JV113" s="330"/>
      <c r="JW113" s="330"/>
      <c r="JX113" s="330"/>
      <c r="JY113" s="330"/>
      <c r="JZ113" s="330"/>
      <c r="KA113" s="330"/>
      <c r="KB113" s="331"/>
      <c r="KC113" s="324"/>
      <c r="KD113" s="329"/>
      <c r="KE113" s="330"/>
      <c r="KF113" s="330"/>
      <c r="KG113" s="330"/>
      <c r="KH113" s="330"/>
      <c r="KI113" s="330"/>
      <c r="KJ113" s="330"/>
      <c r="KK113" s="330"/>
      <c r="KL113" s="330"/>
      <c r="KM113" s="330"/>
      <c r="KN113" s="330"/>
      <c r="KO113" s="330"/>
      <c r="KP113" s="330"/>
      <c r="KQ113" s="330"/>
      <c r="KR113" s="330"/>
      <c r="KS113" s="331"/>
      <c r="KT113" s="324"/>
      <c r="KU113" s="329"/>
      <c r="KV113" s="330"/>
      <c r="KW113" s="330"/>
      <c r="KX113" s="330"/>
      <c r="KY113" s="330"/>
      <c r="KZ113" s="330"/>
      <c r="LA113" s="330"/>
      <c r="LB113" s="330"/>
      <c r="LC113" s="330"/>
      <c r="LD113" s="330"/>
      <c r="LE113" s="330"/>
      <c r="LF113" s="330"/>
      <c r="LG113" s="330"/>
      <c r="LH113" s="330"/>
      <c r="LI113" s="330"/>
      <c r="LJ113" s="331"/>
      <c r="LK113" s="324"/>
      <c r="LL113" s="329"/>
      <c r="LM113" s="330"/>
      <c r="LN113" s="330"/>
      <c r="LO113" s="330"/>
      <c r="LP113" s="330"/>
      <c r="LQ113" s="330"/>
      <c r="LR113" s="330"/>
      <c r="LS113" s="330"/>
      <c r="LT113" s="330"/>
      <c r="LU113" s="330"/>
      <c r="LV113" s="330"/>
      <c r="LW113" s="330"/>
      <c r="LX113" s="330"/>
      <c r="LY113" s="330"/>
      <c r="LZ113" s="330"/>
      <c r="MA113" s="331"/>
      <c r="MB113" s="324"/>
      <c r="MC113" s="56"/>
      <c r="MD113" s="56"/>
      <c r="ME113" s="56"/>
      <c r="MF113" s="56"/>
      <c r="MG113" s="228"/>
    </row>
    <row r="114" spans="1:345" customFormat="1" ht="12.75" x14ac:dyDescent="0.2">
      <c r="A114" s="329"/>
      <c r="B114" s="330"/>
      <c r="C114" s="330"/>
      <c r="D114" s="330"/>
      <c r="E114" s="330"/>
      <c r="F114" s="330"/>
      <c r="G114" s="330"/>
      <c r="H114" s="330"/>
      <c r="I114" s="330"/>
      <c r="J114" s="330"/>
      <c r="K114" s="330"/>
      <c r="L114" s="330"/>
      <c r="M114" s="330"/>
      <c r="N114" s="330"/>
      <c r="O114" s="330"/>
      <c r="P114" s="331"/>
      <c r="Q114" s="324"/>
      <c r="R114" s="329"/>
      <c r="S114" s="330"/>
      <c r="T114" s="330"/>
      <c r="U114" s="330"/>
      <c r="V114" s="330"/>
      <c r="W114" s="330"/>
      <c r="X114" s="330"/>
      <c r="Y114" s="330"/>
      <c r="Z114" s="330"/>
      <c r="AA114" s="330"/>
      <c r="AB114" s="330"/>
      <c r="AC114" s="330"/>
      <c r="AD114" s="330"/>
      <c r="AE114" s="330"/>
      <c r="AF114" s="330"/>
      <c r="AG114" s="331"/>
      <c r="AH114" s="324"/>
      <c r="AI114" s="329"/>
      <c r="AJ114" s="330"/>
      <c r="AK114" s="330"/>
      <c r="AL114" s="330"/>
      <c r="AM114" s="330"/>
      <c r="AN114" s="330"/>
      <c r="AO114" s="330"/>
      <c r="AP114" s="330"/>
      <c r="AQ114" s="330"/>
      <c r="AR114" s="330"/>
      <c r="AS114" s="330"/>
      <c r="AT114" s="330"/>
      <c r="AU114" s="330"/>
      <c r="AV114" s="330"/>
      <c r="AW114" s="330"/>
      <c r="AX114" s="331"/>
      <c r="AY114" s="324"/>
      <c r="AZ114" s="329"/>
      <c r="BA114" s="330"/>
      <c r="BB114" s="330"/>
      <c r="BC114" s="330"/>
      <c r="BD114" s="330"/>
      <c r="BE114" s="330"/>
      <c r="BF114" s="330"/>
      <c r="BG114" s="330"/>
      <c r="BH114" s="330"/>
      <c r="BI114" s="330"/>
      <c r="BJ114" s="330"/>
      <c r="BK114" s="330"/>
      <c r="BL114" s="330"/>
      <c r="BM114" s="330"/>
      <c r="BN114" s="330"/>
      <c r="BO114" s="331"/>
      <c r="BP114" s="324"/>
      <c r="BQ114" s="329"/>
      <c r="BR114" s="330"/>
      <c r="BS114" s="330"/>
      <c r="BT114" s="330"/>
      <c r="BU114" s="330"/>
      <c r="BV114" s="330"/>
      <c r="BW114" s="330"/>
      <c r="BX114" s="330"/>
      <c r="BY114" s="330"/>
      <c r="BZ114" s="330"/>
      <c r="CA114" s="330"/>
      <c r="CB114" s="330"/>
      <c r="CC114" s="330"/>
      <c r="CD114" s="330"/>
      <c r="CE114" s="330"/>
      <c r="CF114" s="331"/>
      <c r="CG114" s="324"/>
      <c r="CH114" s="329"/>
      <c r="CI114" s="330"/>
      <c r="CJ114" s="330"/>
      <c r="CK114" s="330"/>
      <c r="CL114" s="330"/>
      <c r="CM114" s="330"/>
      <c r="CN114" s="330"/>
      <c r="CO114" s="330"/>
      <c r="CP114" s="330"/>
      <c r="CQ114" s="330"/>
      <c r="CR114" s="330"/>
      <c r="CS114" s="330"/>
      <c r="CT114" s="330"/>
      <c r="CU114" s="330"/>
      <c r="CV114" s="330"/>
      <c r="CW114" s="331"/>
      <c r="CX114" s="324"/>
      <c r="CY114" s="329"/>
      <c r="CZ114" s="330"/>
      <c r="DA114" s="330"/>
      <c r="DB114" s="330"/>
      <c r="DC114" s="330"/>
      <c r="DD114" s="330"/>
      <c r="DE114" s="330"/>
      <c r="DF114" s="330"/>
      <c r="DG114" s="330"/>
      <c r="DH114" s="330"/>
      <c r="DI114" s="330"/>
      <c r="DJ114" s="330"/>
      <c r="DK114" s="330"/>
      <c r="DL114" s="330"/>
      <c r="DM114" s="330"/>
      <c r="DN114" s="331"/>
      <c r="DO114" s="324"/>
      <c r="DP114" s="329"/>
      <c r="DQ114" s="330"/>
      <c r="DR114" s="330"/>
      <c r="DS114" s="330"/>
      <c r="DT114" s="330"/>
      <c r="DU114" s="330"/>
      <c r="DV114" s="330"/>
      <c r="DW114" s="330"/>
      <c r="DX114" s="330"/>
      <c r="DY114" s="330"/>
      <c r="DZ114" s="330"/>
      <c r="EA114" s="330"/>
      <c r="EB114" s="330"/>
      <c r="EC114" s="330"/>
      <c r="ED114" s="330"/>
      <c r="EE114" s="331"/>
      <c r="EF114" s="324"/>
      <c r="EG114" s="329"/>
      <c r="EH114" s="330"/>
      <c r="EI114" s="330"/>
      <c r="EJ114" s="330"/>
      <c r="EK114" s="330"/>
      <c r="EL114" s="330"/>
      <c r="EM114" s="330"/>
      <c r="EN114" s="330"/>
      <c r="EO114" s="330"/>
      <c r="EP114" s="330"/>
      <c r="EQ114" s="330"/>
      <c r="ER114" s="330"/>
      <c r="ES114" s="330"/>
      <c r="ET114" s="330"/>
      <c r="EU114" s="330"/>
      <c r="EV114" s="331"/>
      <c r="EW114" s="324"/>
      <c r="EX114" s="329"/>
      <c r="EY114" s="330"/>
      <c r="EZ114" s="330"/>
      <c r="FA114" s="330"/>
      <c r="FB114" s="330"/>
      <c r="FC114" s="330"/>
      <c r="FD114" s="330"/>
      <c r="FE114" s="330"/>
      <c r="FF114" s="330"/>
      <c r="FG114" s="330"/>
      <c r="FH114" s="330"/>
      <c r="FI114" s="330"/>
      <c r="FJ114" s="330"/>
      <c r="FK114" s="330"/>
      <c r="FL114" s="330"/>
      <c r="FM114" s="331"/>
      <c r="FN114" s="324"/>
      <c r="FO114" s="329"/>
      <c r="FP114" s="330"/>
      <c r="FQ114" s="330"/>
      <c r="FR114" s="330"/>
      <c r="FS114" s="330"/>
      <c r="FT114" s="330"/>
      <c r="FU114" s="330"/>
      <c r="FV114" s="330"/>
      <c r="FW114" s="330"/>
      <c r="FX114" s="330"/>
      <c r="FY114" s="330"/>
      <c r="FZ114" s="330"/>
      <c r="GA114" s="330"/>
      <c r="GB114" s="330"/>
      <c r="GC114" s="330"/>
      <c r="GD114" s="331"/>
      <c r="GE114" s="324"/>
      <c r="GF114" s="329"/>
      <c r="GG114" s="330"/>
      <c r="GH114" s="330"/>
      <c r="GI114" s="330"/>
      <c r="GJ114" s="330"/>
      <c r="GK114" s="330"/>
      <c r="GL114" s="330"/>
      <c r="GM114" s="330"/>
      <c r="GN114" s="330"/>
      <c r="GO114" s="330"/>
      <c r="GP114" s="330"/>
      <c r="GQ114" s="330"/>
      <c r="GR114" s="330"/>
      <c r="GS114" s="330"/>
      <c r="GT114" s="330"/>
      <c r="GU114" s="331"/>
      <c r="GV114" s="324"/>
      <c r="GW114" s="329"/>
      <c r="GX114" s="330"/>
      <c r="GY114" s="330"/>
      <c r="GZ114" s="330"/>
      <c r="HA114" s="330"/>
      <c r="HB114" s="330"/>
      <c r="HC114" s="330"/>
      <c r="HD114" s="330"/>
      <c r="HE114" s="330"/>
      <c r="HF114" s="330"/>
      <c r="HG114" s="330"/>
      <c r="HH114" s="330"/>
      <c r="HI114" s="330"/>
      <c r="HJ114" s="330"/>
      <c r="HK114" s="330"/>
      <c r="HL114" s="331"/>
      <c r="HM114" s="324"/>
      <c r="HN114" s="329"/>
      <c r="HO114" s="330"/>
      <c r="HP114" s="330"/>
      <c r="HQ114" s="330"/>
      <c r="HR114" s="330"/>
      <c r="HS114" s="330"/>
      <c r="HT114" s="330"/>
      <c r="HU114" s="330"/>
      <c r="HV114" s="330"/>
      <c r="HW114" s="330"/>
      <c r="HX114" s="330"/>
      <c r="HY114" s="330"/>
      <c r="HZ114" s="330"/>
      <c r="IA114" s="330"/>
      <c r="IB114" s="330"/>
      <c r="IC114" s="331"/>
      <c r="ID114" s="324"/>
      <c r="IE114" s="329"/>
      <c r="IF114" s="330"/>
      <c r="IG114" s="330"/>
      <c r="IH114" s="330"/>
      <c r="II114" s="330"/>
      <c r="IJ114" s="330"/>
      <c r="IK114" s="330"/>
      <c r="IL114" s="330"/>
      <c r="IM114" s="330"/>
      <c r="IN114" s="330"/>
      <c r="IO114" s="330"/>
      <c r="IP114" s="330"/>
      <c r="IQ114" s="330"/>
      <c r="IR114" s="330"/>
      <c r="IS114" s="330"/>
      <c r="IT114" s="331"/>
      <c r="IU114" s="324"/>
      <c r="IV114" s="329"/>
      <c r="IW114" s="330"/>
      <c r="IX114" s="330"/>
      <c r="IY114" s="330"/>
      <c r="IZ114" s="330"/>
      <c r="JA114" s="330"/>
      <c r="JB114" s="330"/>
      <c r="JC114" s="330"/>
      <c r="JD114" s="330"/>
      <c r="JE114" s="330"/>
      <c r="JF114" s="330"/>
      <c r="JG114" s="330"/>
      <c r="JH114" s="330"/>
      <c r="JI114" s="330"/>
      <c r="JJ114" s="330"/>
      <c r="JK114" s="331"/>
      <c r="JL114" s="324"/>
      <c r="JM114" s="329"/>
      <c r="JN114" s="330"/>
      <c r="JO114" s="330"/>
      <c r="JP114" s="330"/>
      <c r="JQ114" s="330"/>
      <c r="JR114" s="330"/>
      <c r="JS114" s="330"/>
      <c r="JT114" s="330"/>
      <c r="JU114" s="330"/>
      <c r="JV114" s="330"/>
      <c r="JW114" s="330"/>
      <c r="JX114" s="330"/>
      <c r="JY114" s="330"/>
      <c r="JZ114" s="330"/>
      <c r="KA114" s="330"/>
      <c r="KB114" s="331"/>
      <c r="KC114" s="324"/>
      <c r="KD114" s="329"/>
      <c r="KE114" s="330"/>
      <c r="KF114" s="330"/>
      <c r="KG114" s="330"/>
      <c r="KH114" s="330"/>
      <c r="KI114" s="330"/>
      <c r="KJ114" s="330"/>
      <c r="KK114" s="330"/>
      <c r="KL114" s="330"/>
      <c r="KM114" s="330"/>
      <c r="KN114" s="330"/>
      <c r="KO114" s="330"/>
      <c r="KP114" s="330"/>
      <c r="KQ114" s="330"/>
      <c r="KR114" s="330"/>
      <c r="KS114" s="331"/>
      <c r="KT114" s="324"/>
      <c r="KU114" s="329"/>
      <c r="KV114" s="330"/>
      <c r="KW114" s="330"/>
      <c r="KX114" s="330"/>
      <c r="KY114" s="330"/>
      <c r="KZ114" s="330"/>
      <c r="LA114" s="330"/>
      <c r="LB114" s="330"/>
      <c r="LC114" s="330"/>
      <c r="LD114" s="330"/>
      <c r="LE114" s="330"/>
      <c r="LF114" s="330"/>
      <c r="LG114" s="330"/>
      <c r="LH114" s="330"/>
      <c r="LI114" s="330"/>
      <c r="LJ114" s="331"/>
      <c r="LK114" s="324"/>
      <c r="LL114" s="329"/>
      <c r="LM114" s="330"/>
      <c r="LN114" s="330"/>
      <c r="LO114" s="330"/>
      <c r="LP114" s="330"/>
      <c r="LQ114" s="330"/>
      <c r="LR114" s="330"/>
      <c r="LS114" s="330"/>
      <c r="LT114" s="330"/>
      <c r="LU114" s="330"/>
      <c r="LV114" s="330"/>
      <c r="LW114" s="330"/>
      <c r="LX114" s="330"/>
      <c r="LY114" s="330"/>
      <c r="LZ114" s="330"/>
      <c r="MA114" s="331"/>
      <c r="MB114" s="324"/>
      <c r="MC114" s="56"/>
      <c r="MD114" s="56"/>
      <c r="ME114" s="56"/>
      <c r="MF114" s="56"/>
      <c r="MG114" s="228"/>
    </row>
    <row r="115" spans="1:345" customFormat="1" ht="12.75" x14ac:dyDescent="0.2">
      <c r="A115" s="329"/>
      <c r="B115" s="330"/>
      <c r="C115" s="330"/>
      <c r="D115" s="330"/>
      <c r="E115" s="330"/>
      <c r="F115" s="330"/>
      <c r="G115" s="330"/>
      <c r="H115" s="330"/>
      <c r="I115" s="330"/>
      <c r="J115" s="330"/>
      <c r="K115" s="330"/>
      <c r="L115" s="330"/>
      <c r="M115" s="330"/>
      <c r="N115" s="330"/>
      <c r="O115" s="330"/>
      <c r="P115" s="331"/>
      <c r="Q115" s="324"/>
      <c r="R115" s="329"/>
      <c r="S115" s="330"/>
      <c r="T115" s="330"/>
      <c r="U115" s="330"/>
      <c r="V115" s="330"/>
      <c r="W115" s="330"/>
      <c r="X115" s="330"/>
      <c r="Y115" s="330"/>
      <c r="Z115" s="330"/>
      <c r="AA115" s="330"/>
      <c r="AB115" s="330"/>
      <c r="AC115" s="330"/>
      <c r="AD115" s="330"/>
      <c r="AE115" s="330"/>
      <c r="AF115" s="330"/>
      <c r="AG115" s="331"/>
      <c r="AH115" s="324"/>
      <c r="AI115" s="329"/>
      <c r="AJ115" s="330"/>
      <c r="AK115" s="330"/>
      <c r="AL115" s="330"/>
      <c r="AM115" s="330"/>
      <c r="AN115" s="330"/>
      <c r="AO115" s="330"/>
      <c r="AP115" s="330"/>
      <c r="AQ115" s="330"/>
      <c r="AR115" s="330"/>
      <c r="AS115" s="330"/>
      <c r="AT115" s="330"/>
      <c r="AU115" s="330"/>
      <c r="AV115" s="330"/>
      <c r="AW115" s="330"/>
      <c r="AX115" s="331"/>
      <c r="AY115" s="324"/>
      <c r="AZ115" s="329"/>
      <c r="BA115" s="330"/>
      <c r="BB115" s="330"/>
      <c r="BC115" s="330"/>
      <c r="BD115" s="330"/>
      <c r="BE115" s="330"/>
      <c r="BF115" s="330"/>
      <c r="BG115" s="330"/>
      <c r="BH115" s="330"/>
      <c r="BI115" s="330"/>
      <c r="BJ115" s="330"/>
      <c r="BK115" s="330"/>
      <c r="BL115" s="330"/>
      <c r="BM115" s="330"/>
      <c r="BN115" s="330"/>
      <c r="BO115" s="331"/>
      <c r="BP115" s="324"/>
      <c r="BQ115" s="329"/>
      <c r="BR115" s="330"/>
      <c r="BS115" s="330"/>
      <c r="BT115" s="330"/>
      <c r="BU115" s="330"/>
      <c r="BV115" s="330"/>
      <c r="BW115" s="330"/>
      <c r="BX115" s="330"/>
      <c r="BY115" s="330"/>
      <c r="BZ115" s="330"/>
      <c r="CA115" s="330"/>
      <c r="CB115" s="330"/>
      <c r="CC115" s="330"/>
      <c r="CD115" s="330"/>
      <c r="CE115" s="330"/>
      <c r="CF115" s="331"/>
      <c r="CG115" s="324"/>
      <c r="CH115" s="329"/>
      <c r="CI115" s="330"/>
      <c r="CJ115" s="330"/>
      <c r="CK115" s="330"/>
      <c r="CL115" s="330"/>
      <c r="CM115" s="330"/>
      <c r="CN115" s="330"/>
      <c r="CO115" s="330"/>
      <c r="CP115" s="330"/>
      <c r="CQ115" s="330"/>
      <c r="CR115" s="330"/>
      <c r="CS115" s="330"/>
      <c r="CT115" s="330"/>
      <c r="CU115" s="330"/>
      <c r="CV115" s="330"/>
      <c r="CW115" s="331"/>
      <c r="CX115" s="324"/>
      <c r="CY115" s="329"/>
      <c r="CZ115" s="330"/>
      <c r="DA115" s="330"/>
      <c r="DB115" s="330"/>
      <c r="DC115" s="330"/>
      <c r="DD115" s="330"/>
      <c r="DE115" s="330"/>
      <c r="DF115" s="330"/>
      <c r="DG115" s="330"/>
      <c r="DH115" s="330"/>
      <c r="DI115" s="330"/>
      <c r="DJ115" s="330"/>
      <c r="DK115" s="330"/>
      <c r="DL115" s="330"/>
      <c r="DM115" s="330"/>
      <c r="DN115" s="331"/>
      <c r="DO115" s="324"/>
      <c r="DP115" s="329"/>
      <c r="DQ115" s="330"/>
      <c r="DR115" s="330"/>
      <c r="DS115" s="330"/>
      <c r="DT115" s="330"/>
      <c r="DU115" s="330"/>
      <c r="DV115" s="330"/>
      <c r="DW115" s="330"/>
      <c r="DX115" s="330"/>
      <c r="DY115" s="330"/>
      <c r="DZ115" s="330"/>
      <c r="EA115" s="330"/>
      <c r="EB115" s="330"/>
      <c r="EC115" s="330"/>
      <c r="ED115" s="330"/>
      <c r="EE115" s="331"/>
      <c r="EF115" s="324"/>
      <c r="EG115" s="329"/>
      <c r="EH115" s="330"/>
      <c r="EI115" s="330"/>
      <c r="EJ115" s="330"/>
      <c r="EK115" s="330"/>
      <c r="EL115" s="330"/>
      <c r="EM115" s="330"/>
      <c r="EN115" s="330"/>
      <c r="EO115" s="330"/>
      <c r="EP115" s="330"/>
      <c r="EQ115" s="330"/>
      <c r="ER115" s="330"/>
      <c r="ES115" s="330"/>
      <c r="ET115" s="330"/>
      <c r="EU115" s="330"/>
      <c r="EV115" s="331"/>
      <c r="EW115" s="324"/>
      <c r="EX115" s="329"/>
      <c r="EY115" s="330"/>
      <c r="EZ115" s="330"/>
      <c r="FA115" s="330"/>
      <c r="FB115" s="330"/>
      <c r="FC115" s="330"/>
      <c r="FD115" s="330"/>
      <c r="FE115" s="330"/>
      <c r="FF115" s="330"/>
      <c r="FG115" s="330"/>
      <c r="FH115" s="330"/>
      <c r="FI115" s="330"/>
      <c r="FJ115" s="330"/>
      <c r="FK115" s="330"/>
      <c r="FL115" s="330"/>
      <c r="FM115" s="331"/>
      <c r="FN115" s="324"/>
      <c r="FO115" s="329"/>
      <c r="FP115" s="330"/>
      <c r="FQ115" s="330"/>
      <c r="FR115" s="330"/>
      <c r="FS115" s="330"/>
      <c r="FT115" s="330"/>
      <c r="FU115" s="330"/>
      <c r="FV115" s="330"/>
      <c r="FW115" s="330"/>
      <c r="FX115" s="330"/>
      <c r="FY115" s="330"/>
      <c r="FZ115" s="330"/>
      <c r="GA115" s="330"/>
      <c r="GB115" s="330"/>
      <c r="GC115" s="330"/>
      <c r="GD115" s="331"/>
      <c r="GE115" s="324"/>
      <c r="GF115" s="329"/>
      <c r="GG115" s="330"/>
      <c r="GH115" s="330"/>
      <c r="GI115" s="330"/>
      <c r="GJ115" s="330"/>
      <c r="GK115" s="330"/>
      <c r="GL115" s="330"/>
      <c r="GM115" s="330"/>
      <c r="GN115" s="330"/>
      <c r="GO115" s="330"/>
      <c r="GP115" s="330"/>
      <c r="GQ115" s="330"/>
      <c r="GR115" s="330"/>
      <c r="GS115" s="330"/>
      <c r="GT115" s="330"/>
      <c r="GU115" s="331"/>
      <c r="GV115" s="324"/>
      <c r="GW115" s="329"/>
      <c r="GX115" s="330"/>
      <c r="GY115" s="330"/>
      <c r="GZ115" s="330"/>
      <c r="HA115" s="330"/>
      <c r="HB115" s="330"/>
      <c r="HC115" s="330"/>
      <c r="HD115" s="330"/>
      <c r="HE115" s="330"/>
      <c r="HF115" s="330"/>
      <c r="HG115" s="330"/>
      <c r="HH115" s="330"/>
      <c r="HI115" s="330"/>
      <c r="HJ115" s="330"/>
      <c r="HK115" s="330"/>
      <c r="HL115" s="331"/>
      <c r="HM115" s="324"/>
      <c r="HN115" s="329"/>
      <c r="HO115" s="330"/>
      <c r="HP115" s="330"/>
      <c r="HQ115" s="330"/>
      <c r="HR115" s="330"/>
      <c r="HS115" s="330"/>
      <c r="HT115" s="330"/>
      <c r="HU115" s="330"/>
      <c r="HV115" s="330"/>
      <c r="HW115" s="330"/>
      <c r="HX115" s="330"/>
      <c r="HY115" s="330"/>
      <c r="HZ115" s="330"/>
      <c r="IA115" s="330"/>
      <c r="IB115" s="330"/>
      <c r="IC115" s="331"/>
      <c r="ID115" s="324"/>
      <c r="IE115" s="329"/>
      <c r="IF115" s="330"/>
      <c r="IG115" s="330"/>
      <c r="IH115" s="330"/>
      <c r="II115" s="330"/>
      <c r="IJ115" s="330"/>
      <c r="IK115" s="330"/>
      <c r="IL115" s="330"/>
      <c r="IM115" s="330"/>
      <c r="IN115" s="330"/>
      <c r="IO115" s="330"/>
      <c r="IP115" s="330"/>
      <c r="IQ115" s="330"/>
      <c r="IR115" s="330"/>
      <c r="IS115" s="330"/>
      <c r="IT115" s="331"/>
      <c r="IU115" s="324"/>
      <c r="IV115" s="329"/>
      <c r="IW115" s="330"/>
      <c r="IX115" s="330"/>
      <c r="IY115" s="330"/>
      <c r="IZ115" s="330"/>
      <c r="JA115" s="330"/>
      <c r="JB115" s="330"/>
      <c r="JC115" s="330"/>
      <c r="JD115" s="330"/>
      <c r="JE115" s="330"/>
      <c r="JF115" s="330"/>
      <c r="JG115" s="330"/>
      <c r="JH115" s="330"/>
      <c r="JI115" s="330"/>
      <c r="JJ115" s="330"/>
      <c r="JK115" s="331"/>
      <c r="JL115" s="324"/>
      <c r="JM115" s="329"/>
      <c r="JN115" s="330"/>
      <c r="JO115" s="330"/>
      <c r="JP115" s="330"/>
      <c r="JQ115" s="330"/>
      <c r="JR115" s="330"/>
      <c r="JS115" s="330"/>
      <c r="JT115" s="330"/>
      <c r="JU115" s="330"/>
      <c r="JV115" s="330"/>
      <c r="JW115" s="330"/>
      <c r="JX115" s="330"/>
      <c r="JY115" s="330"/>
      <c r="JZ115" s="330"/>
      <c r="KA115" s="330"/>
      <c r="KB115" s="331"/>
      <c r="KC115" s="324"/>
      <c r="KD115" s="329"/>
      <c r="KE115" s="330"/>
      <c r="KF115" s="330"/>
      <c r="KG115" s="330"/>
      <c r="KH115" s="330"/>
      <c r="KI115" s="330"/>
      <c r="KJ115" s="330"/>
      <c r="KK115" s="330"/>
      <c r="KL115" s="330"/>
      <c r="KM115" s="330"/>
      <c r="KN115" s="330"/>
      <c r="KO115" s="330"/>
      <c r="KP115" s="330"/>
      <c r="KQ115" s="330"/>
      <c r="KR115" s="330"/>
      <c r="KS115" s="331"/>
      <c r="KT115" s="324"/>
      <c r="KU115" s="329"/>
      <c r="KV115" s="330"/>
      <c r="KW115" s="330"/>
      <c r="KX115" s="330"/>
      <c r="KY115" s="330"/>
      <c r="KZ115" s="330"/>
      <c r="LA115" s="330"/>
      <c r="LB115" s="330"/>
      <c r="LC115" s="330"/>
      <c r="LD115" s="330"/>
      <c r="LE115" s="330"/>
      <c r="LF115" s="330"/>
      <c r="LG115" s="330"/>
      <c r="LH115" s="330"/>
      <c r="LI115" s="330"/>
      <c r="LJ115" s="331"/>
      <c r="LK115" s="324"/>
      <c r="LL115" s="329"/>
      <c r="LM115" s="330"/>
      <c r="LN115" s="330"/>
      <c r="LO115" s="330"/>
      <c r="LP115" s="330"/>
      <c r="LQ115" s="330"/>
      <c r="LR115" s="330"/>
      <c r="LS115" s="330"/>
      <c r="LT115" s="330"/>
      <c r="LU115" s="330"/>
      <c r="LV115" s="330"/>
      <c r="LW115" s="330"/>
      <c r="LX115" s="330"/>
      <c r="LY115" s="330"/>
      <c r="LZ115" s="330"/>
      <c r="MA115" s="331"/>
      <c r="MB115" s="324"/>
      <c r="MC115" s="56"/>
      <c r="MD115" s="56"/>
      <c r="ME115" s="56"/>
      <c r="MF115" s="56"/>
      <c r="MG115" s="228"/>
    </row>
    <row r="116" spans="1:345" customFormat="1" ht="12.75" x14ac:dyDescent="0.2">
      <c r="A116" s="329"/>
      <c r="B116" s="330"/>
      <c r="C116" s="330"/>
      <c r="D116" s="330"/>
      <c r="E116" s="330"/>
      <c r="F116" s="330"/>
      <c r="G116" s="330"/>
      <c r="H116" s="330"/>
      <c r="I116" s="330"/>
      <c r="J116" s="330"/>
      <c r="K116" s="330"/>
      <c r="L116" s="330"/>
      <c r="M116" s="330"/>
      <c r="N116" s="330"/>
      <c r="O116" s="330"/>
      <c r="P116" s="331"/>
      <c r="Q116" s="324"/>
      <c r="R116" s="329"/>
      <c r="S116" s="330"/>
      <c r="T116" s="330"/>
      <c r="U116" s="330"/>
      <c r="V116" s="330"/>
      <c r="W116" s="330"/>
      <c r="X116" s="330"/>
      <c r="Y116" s="330"/>
      <c r="Z116" s="330"/>
      <c r="AA116" s="330"/>
      <c r="AB116" s="330"/>
      <c r="AC116" s="330"/>
      <c r="AD116" s="330"/>
      <c r="AE116" s="330"/>
      <c r="AF116" s="330"/>
      <c r="AG116" s="331"/>
      <c r="AH116" s="324"/>
      <c r="AI116" s="329"/>
      <c r="AJ116" s="330"/>
      <c r="AK116" s="330"/>
      <c r="AL116" s="330"/>
      <c r="AM116" s="330"/>
      <c r="AN116" s="330"/>
      <c r="AO116" s="330"/>
      <c r="AP116" s="330"/>
      <c r="AQ116" s="330"/>
      <c r="AR116" s="330"/>
      <c r="AS116" s="330"/>
      <c r="AT116" s="330"/>
      <c r="AU116" s="330"/>
      <c r="AV116" s="330"/>
      <c r="AW116" s="330"/>
      <c r="AX116" s="331"/>
      <c r="AY116" s="324"/>
      <c r="AZ116" s="329"/>
      <c r="BA116" s="330"/>
      <c r="BB116" s="330"/>
      <c r="BC116" s="330"/>
      <c r="BD116" s="330"/>
      <c r="BE116" s="330"/>
      <c r="BF116" s="330"/>
      <c r="BG116" s="330"/>
      <c r="BH116" s="330"/>
      <c r="BI116" s="330"/>
      <c r="BJ116" s="330"/>
      <c r="BK116" s="330"/>
      <c r="BL116" s="330"/>
      <c r="BM116" s="330"/>
      <c r="BN116" s="330"/>
      <c r="BO116" s="331"/>
      <c r="BP116" s="324"/>
      <c r="BQ116" s="329"/>
      <c r="BR116" s="330"/>
      <c r="BS116" s="330"/>
      <c r="BT116" s="330"/>
      <c r="BU116" s="330"/>
      <c r="BV116" s="330"/>
      <c r="BW116" s="330"/>
      <c r="BX116" s="330"/>
      <c r="BY116" s="330"/>
      <c r="BZ116" s="330"/>
      <c r="CA116" s="330"/>
      <c r="CB116" s="330"/>
      <c r="CC116" s="330"/>
      <c r="CD116" s="330"/>
      <c r="CE116" s="330"/>
      <c r="CF116" s="331"/>
      <c r="CG116" s="324"/>
      <c r="CH116" s="329"/>
      <c r="CI116" s="330"/>
      <c r="CJ116" s="330"/>
      <c r="CK116" s="330"/>
      <c r="CL116" s="330"/>
      <c r="CM116" s="330"/>
      <c r="CN116" s="330"/>
      <c r="CO116" s="330"/>
      <c r="CP116" s="330"/>
      <c r="CQ116" s="330"/>
      <c r="CR116" s="330"/>
      <c r="CS116" s="330"/>
      <c r="CT116" s="330"/>
      <c r="CU116" s="330"/>
      <c r="CV116" s="330"/>
      <c r="CW116" s="331"/>
      <c r="CX116" s="324"/>
      <c r="CY116" s="329"/>
      <c r="CZ116" s="330"/>
      <c r="DA116" s="330"/>
      <c r="DB116" s="330"/>
      <c r="DC116" s="330"/>
      <c r="DD116" s="330"/>
      <c r="DE116" s="330"/>
      <c r="DF116" s="330"/>
      <c r="DG116" s="330"/>
      <c r="DH116" s="330"/>
      <c r="DI116" s="330"/>
      <c r="DJ116" s="330"/>
      <c r="DK116" s="330"/>
      <c r="DL116" s="330"/>
      <c r="DM116" s="330"/>
      <c r="DN116" s="331"/>
      <c r="DO116" s="324"/>
      <c r="DP116" s="329"/>
      <c r="DQ116" s="330"/>
      <c r="DR116" s="330"/>
      <c r="DS116" s="330"/>
      <c r="DT116" s="330"/>
      <c r="DU116" s="330"/>
      <c r="DV116" s="330"/>
      <c r="DW116" s="330"/>
      <c r="DX116" s="330"/>
      <c r="DY116" s="330"/>
      <c r="DZ116" s="330"/>
      <c r="EA116" s="330"/>
      <c r="EB116" s="330"/>
      <c r="EC116" s="330"/>
      <c r="ED116" s="330"/>
      <c r="EE116" s="331"/>
      <c r="EF116" s="324"/>
      <c r="EG116" s="329"/>
      <c r="EH116" s="330"/>
      <c r="EI116" s="330"/>
      <c r="EJ116" s="330"/>
      <c r="EK116" s="330"/>
      <c r="EL116" s="330"/>
      <c r="EM116" s="330"/>
      <c r="EN116" s="330"/>
      <c r="EO116" s="330"/>
      <c r="EP116" s="330"/>
      <c r="EQ116" s="330"/>
      <c r="ER116" s="330"/>
      <c r="ES116" s="330"/>
      <c r="ET116" s="330"/>
      <c r="EU116" s="330"/>
      <c r="EV116" s="331"/>
      <c r="EW116" s="324"/>
      <c r="EX116" s="329"/>
      <c r="EY116" s="330"/>
      <c r="EZ116" s="330"/>
      <c r="FA116" s="330"/>
      <c r="FB116" s="330"/>
      <c r="FC116" s="330"/>
      <c r="FD116" s="330"/>
      <c r="FE116" s="330"/>
      <c r="FF116" s="330"/>
      <c r="FG116" s="330"/>
      <c r="FH116" s="330"/>
      <c r="FI116" s="330"/>
      <c r="FJ116" s="330"/>
      <c r="FK116" s="330"/>
      <c r="FL116" s="330"/>
      <c r="FM116" s="331"/>
      <c r="FN116" s="324"/>
      <c r="FO116" s="329"/>
      <c r="FP116" s="330"/>
      <c r="FQ116" s="330"/>
      <c r="FR116" s="330"/>
      <c r="FS116" s="330"/>
      <c r="FT116" s="330"/>
      <c r="FU116" s="330"/>
      <c r="FV116" s="330"/>
      <c r="FW116" s="330"/>
      <c r="FX116" s="330"/>
      <c r="FY116" s="330"/>
      <c r="FZ116" s="330"/>
      <c r="GA116" s="330"/>
      <c r="GB116" s="330"/>
      <c r="GC116" s="330"/>
      <c r="GD116" s="331"/>
      <c r="GE116" s="324"/>
      <c r="GF116" s="329"/>
      <c r="GG116" s="330"/>
      <c r="GH116" s="330"/>
      <c r="GI116" s="330"/>
      <c r="GJ116" s="330"/>
      <c r="GK116" s="330"/>
      <c r="GL116" s="330"/>
      <c r="GM116" s="330"/>
      <c r="GN116" s="330"/>
      <c r="GO116" s="330"/>
      <c r="GP116" s="330"/>
      <c r="GQ116" s="330"/>
      <c r="GR116" s="330"/>
      <c r="GS116" s="330"/>
      <c r="GT116" s="330"/>
      <c r="GU116" s="331"/>
      <c r="GV116" s="324"/>
      <c r="GW116" s="329"/>
      <c r="GX116" s="330"/>
      <c r="GY116" s="330"/>
      <c r="GZ116" s="330"/>
      <c r="HA116" s="330"/>
      <c r="HB116" s="330"/>
      <c r="HC116" s="330"/>
      <c r="HD116" s="330"/>
      <c r="HE116" s="330"/>
      <c r="HF116" s="330"/>
      <c r="HG116" s="330"/>
      <c r="HH116" s="330"/>
      <c r="HI116" s="330"/>
      <c r="HJ116" s="330"/>
      <c r="HK116" s="330"/>
      <c r="HL116" s="331"/>
      <c r="HM116" s="324"/>
      <c r="HN116" s="329"/>
      <c r="HO116" s="330"/>
      <c r="HP116" s="330"/>
      <c r="HQ116" s="330"/>
      <c r="HR116" s="330"/>
      <c r="HS116" s="330"/>
      <c r="HT116" s="330"/>
      <c r="HU116" s="330"/>
      <c r="HV116" s="330"/>
      <c r="HW116" s="330"/>
      <c r="HX116" s="330"/>
      <c r="HY116" s="330"/>
      <c r="HZ116" s="330"/>
      <c r="IA116" s="330"/>
      <c r="IB116" s="330"/>
      <c r="IC116" s="331"/>
      <c r="ID116" s="324"/>
      <c r="IE116" s="329"/>
      <c r="IF116" s="330"/>
      <c r="IG116" s="330"/>
      <c r="IH116" s="330"/>
      <c r="II116" s="330"/>
      <c r="IJ116" s="330"/>
      <c r="IK116" s="330"/>
      <c r="IL116" s="330"/>
      <c r="IM116" s="330"/>
      <c r="IN116" s="330"/>
      <c r="IO116" s="330"/>
      <c r="IP116" s="330"/>
      <c r="IQ116" s="330"/>
      <c r="IR116" s="330"/>
      <c r="IS116" s="330"/>
      <c r="IT116" s="331"/>
      <c r="IU116" s="324"/>
      <c r="IV116" s="329"/>
      <c r="IW116" s="330"/>
      <c r="IX116" s="330"/>
      <c r="IY116" s="330"/>
      <c r="IZ116" s="330"/>
      <c r="JA116" s="330"/>
      <c r="JB116" s="330"/>
      <c r="JC116" s="330"/>
      <c r="JD116" s="330"/>
      <c r="JE116" s="330"/>
      <c r="JF116" s="330"/>
      <c r="JG116" s="330"/>
      <c r="JH116" s="330"/>
      <c r="JI116" s="330"/>
      <c r="JJ116" s="330"/>
      <c r="JK116" s="331"/>
      <c r="JL116" s="324"/>
      <c r="JM116" s="329"/>
      <c r="JN116" s="330"/>
      <c r="JO116" s="330"/>
      <c r="JP116" s="330"/>
      <c r="JQ116" s="330"/>
      <c r="JR116" s="330"/>
      <c r="JS116" s="330"/>
      <c r="JT116" s="330"/>
      <c r="JU116" s="330"/>
      <c r="JV116" s="330"/>
      <c r="JW116" s="330"/>
      <c r="JX116" s="330"/>
      <c r="JY116" s="330"/>
      <c r="JZ116" s="330"/>
      <c r="KA116" s="330"/>
      <c r="KB116" s="331"/>
      <c r="KC116" s="324"/>
      <c r="KD116" s="329"/>
      <c r="KE116" s="330"/>
      <c r="KF116" s="330"/>
      <c r="KG116" s="330"/>
      <c r="KH116" s="330"/>
      <c r="KI116" s="330"/>
      <c r="KJ116" s="330"/>
      <c r="KK116" s="330"/>
      <c r="KL116" s="330"/>
      <c r="KM116" s="330"/>
      <c r="KN116" s="330"/>
      <c r="KO116" s="330"/>
      <c r="KP116" s="330"/>
      <c r="KQ116" s="330"/>
      <c r="KR116" s="330"/>
      <c r="KS116" s="331"/>
      <c r="KT116" s="324"/>
      <c r="KU116" s="329"/>
      <c r="KV116" s="330"/>
      <c r="KW116" s="330"/>
      <c r="KX116" s="330"/>
      <c r="KY116" s="330"/>
      <c r="KZ116" s="330"/>
      <c r="LA116" s="330"/>
      <c r="LB116" s="330"/>
      <c r="LC116" s="330"/>
      <c r="LD116" s="330"/>
      <c r="LE116" s="330"/>
      <c r="LF116" s="330"/>
      <c r="LG116" s="330"/>
      <c r="LH116" s="330"/>
      <c r="LI116" s="330"/>
      <c r="LJ116" s="331"/>
      <c r="LK116" s="324"/>
      <c r="LL116" s="329"/>
      <c r="LM116" s="330"/>
      <c r="LN116" s="330"/>
      <c r="LO116" s="330"/>
      <c r="LP116" s="330"/>
      <c r="LQ116" s="330"/>
      <c r="LR116" s="330"/>
      <c r="LS116" s="330"/>
      <c r="LT116" s="330"/>
      <c r="LU116" s="330"/>
      <c r="LV116" s="330"/>
      <c r="LW116" s="330"/>
      <c r="LX116" s="330"/>
      <c r="LY116" s="330"/>
      <c r="LZ116" s="330"/>
      <c r="MA116" s="331"/>
      <c r="MB116" s="324"/>
      <c r="MC116" s="56"/>
      <c r="MD116" s="56"/>
      <c r="ME116" s="56"/>
      <c r="MF116" s="56"/>
      <c r="MG116" s="228"/>
    </row>
    <row r="117" spans="1:345" customFormat="1" ht="12.75" x14ac:dyDescent="0.2">
      <c r="A117" s="329"/>
      <c r="B117" s="330"/>
      <c r="C117" s="330"/>
      <c r="D117" s="330"/>
      <c r="E117" s="330"/>
      <c r="F117" s="330"/>
      <c r="G117" s="330"/>
      <c r="H117" s="330"/>
      <c r="I117" s="330"/>
      <c r="J117" s="330"/>
      <c r="K117" s="330"/>
      <c r="L117" s="330"/>
      <c r="M117" s="330"/>
      <c r="N117" s="330"/>
      <c r="O117" s="330"/>
      <c r="P117" s="331"/>
      <c r="Q117" s="324"/>
      <c r="R117" s="329"/>
      <c r="S117" s="330"/>
      <c r="T117" s="330"/>
      <c r="U117" s="330"/>
      <c r="V117" s="330"/>
      <c r="W117" s="330"/>
      <c r="X117" s="330"/>
      <c r="Y117" s="330"/>
      <c r="Z117" s="330"/>
      <c r="AA117" s="330"/>
      <c r="AB117" s="330"/>
      <c r="AC117" s="330"/>
      <c r="AD117" s="330"/>
      <c r="AE117" s="330"/>
      <c r="AF117" s="330"/>
      <c r="AG117" s="331"/>
      <c r="AH117" s="324"/>
      <c r="AI117" s="329"/>
      <c r="AJ117" s="330"/>
      <c r="AK117" s="330"/>
      <c r="AL117" s="330"/>
      <c r="AM117" s="330"/>
      <c r="AN117" s="330"/>
      <c r="AO117" s="330"/>
      <c r="AP117" s="330"/>
      <c r="AQ117" s="330"/>
      <c r="AR117" s="330"/>
      <c r="AS117" s="330"/>
      <c r="AT117" s="330"/>
      <c r="AU117" s="330"/>
      <c r="AV117" s="330"/>
      <c r="AW117" s="330"/>
      <c r="AX117" s="331"/>
      <c r="AY117" s="324"/>
      <c r="AZ117" s="329"/>
      <c r="BA117" s="330"/>
      <c r="BB117" s="330"/>
      <c r="BC117" s="330"/>
      <c r="BD117" s="330"/>
      <c r="BE117" s="330"/>
      <c r="BF117" s="330"/>
      <c r="BG117" s="330"/>
      <c r="BH117" s="330"/>
      <c r="BI117" s="330"/>
      <c r="BJ117" s="330"/>
      <c r="BK117" s="330"/>
      <c r="BL117" s="330"/>
      <c r="BM117" s="330"/>
      <c r="BN117" s="330"/>
      <c r="BO117" s="331"/>
      <c r="BP117" s="324"/>
      <c r="BQ117" s="329"/>
      <c r="BR117" s="330"/>
      <c r="BS117" s="330"/>
      <c r="BT117" s="330"/>
      <c r="BU117" s="330"/>
      <c r="BV117" s="330"/>
      <c r="BW117" s="330"/>
      <c r="BX117" s="330"/>
      <c r="BY117" s="330"/>
      <c r="BZ117" s="330"/>
      <c r="CA117" s="330"/>
      <c r="CB117" s="330"/>
      <c r="CC117" s="330"/>
      <c r="CD117" s="330"/>
      <c r="CE117" s="330"/>
      <c r="CF117" s="331"/>
      <c r="CG117" s="324"/>
      <c r="CH117" s="329"/>
      <c r="CI117" s="330"/>
      <c r="CJ117" s="330"/>
      <c r="CK117" s="330"/>
      <c r="CL117" s="330"/>
      <c r="CM117" s="330"/>
      <c r="CN117" s="330"/>
      <c r="CO117" s="330"/>
      <c r="CP117" s="330"/>
      <c r="CQ117" s="330"/>
      <c r="CR117" s="330"/>
      <c r="CS117" s="330"/>
      <c r="CT117" s="330"/>
      <c r="CU117" s="330"/>
      <c r="CV117" s="330"/>
      <c r="CW117" s="331"/>
      <c r="CX117" s="324"/>
      <c r="CY117" s="329"/>
      <c r="CZ117" s="330"/>
      <c r="DA117" s="330"/>
      <c r="DB117" s="330"/>
      <c r="DC117" s="330"/>
      <c r="DD117" s="330"/>
      <c r="DE117" s="330"/>
      <c r="DF117" s="330"/>
      <c r="DG117" s="330"/>
      <c r="DH117" s="330"/>
      <c r="DI117" s="330"/>
      <c r="DJ117" s="330"/>
      <c r="DK117" s="330"/>
      <c r="DL117" s="330"/>
      <c r="DM117" s="330"/>
      <c r="DN117" s="331"/>
      <c r="DO117" s="324"/>
      <c r="DP117" s="329"/>
      <c r="DQ117" s="330"/>
      <c r="DR117" s="330"/>
      <c r="DS117" s="330"/>
      <c r="DT117" s="330"/>
      <c r="DU117" s="330"/>
      <c r="DV117" s="330"/>
      <c r="DW117" s="330"/>
      <c r="DX117" s="330"/>
      <c r="DY117" s="330"/>
      <c r="DZ117" s="330"/>
      <c r="EA117" s="330"/>
      <c r="EB117" s="330"/>
      <c r="EC117" s="330"/>
      <c r="ED117" s="330"/>
      <c r="EE117" s="331"/>
      <c r="EF117" s="324"/>
      <c r="EG117" s="329"/>
      <c r="EH117" s="330"/>
      <c r="EI117" s="330"/>
      <c r="EJ117" s="330"/>
      <c r="EK117" s="330"/>
      <c r="EL117" s="330"/>
      <c r="EM117" s="330"/>
      <c r="EN117" s="330"/>
      <c r="EO117" s="330"/>
      <c r="EP117" s="330"/>
      <c r="EQ117" s="330"/>
      <c r="ER117" s="330"/>
      <c r="ES117" s="330"/>
      <c r="ET117" s="330"/>
      <c r="EU117" s="330"/>
      <c r="EV117" s="331"/>
      <c r="EW117" s="324"/>
      <c r="EX117" s="329"/>
      <c r="EY117" s="330"/>
      <c r="EZ117" s="330"/>
      <c r="FA117" s="330"/>
      <c r="FB117" s="330"/>
      <c r="FC117" s="330"/>
      <c r="FD117" s="330"/>
      <c r="FE117" s="330"/>
      <c r="FF117" s="330"/>
      <c r="FG117" s="330"/>
      <c r="FH117" s="330"/>
      <c r="FI117" s="330"/>
      <c r="FJ117" s="330"/>
      <c r="FK117" s="330"/>
      <c r="FL117" s="330"/>
      <c r="FM117" s="331"/>
      <c r="FN117" s="324"/>
      <c r="FO117" s="329"/>
      <c r="FP117" s="330"/>
      <c r="FQ117" s="330"/>
      <c r="FR117" s="330"/>
      <c r="FS117" s="330"/>
      <c r="FT117" s="330"/>
      <c r="FU117" s="330"/>
      <c r="FV117" s="330"/>
      <c r="FW117" s="330"/>
      <c r="FX117" s="330"/>
      <c r="FY117" s="330"/>
      <c r="FZ117" s="330"/>
      <c r="GA117" s="330"/>
      <c r="GB117" s="330"/>
      <c r="GC117" s="330"/>
      <c r="GD117" s="331"/>
      <c r="GE117" s="324"/>
      <c r="GF117" s="329"/>
      <c r="GG117" s="330"/>
      <c r="GH117" s="330"/>
      <c r="GI117" s="330"/>
      <c r="GJ117" s="330"/>
      <c r="GK117" s="330"/>
      <c r="GL117" s="330"/>
      <c r="GM117" s="330"/>
      <c r="GN117" s="330"/>
      <c r="GO117" s="330"/>
      <c r="GP117" s="330"/>
      <c r="GQ117" s="330"/>
      <c r="GR117" s="330"/>
      <c r="GS117" s="330"/>
      <c r="GT117" s="330"/>
      <c r="GU117" s="331"/>
      <c r="GV117" s="324"/>
      <c r="GW117" s="329"/>
      <c r="GX117" s="330"/>
      <c r="GY117" s="330"/>
      <c r="GZ117" s="330"/>
      <c r="HA117" s="330"/>
      <c r="HB117" s="330"/>
      <c r="HC117" s="330"/>
      <c r="HD117" s="330"/>
      <c r="HE117" s="330"/>
      <c r="HF117" s="330"/>
      <c r="HG117" s="330"/>
      <c r="HH117" s="330"/>
      <c r="HI117" s="330"/>
      <c r="HJ117" s="330"/>
      <c r="HK117" s="330"/>
      <c r="HL117" s="331"/>
      <c r="HM117" s="324"/>
      <c r="HN117" s="329"/>
      <c r="HO117" s="330"/>
      <c r="HP117" s="330"/>
      <c r="HQ117" s="330"/>
      <c r="HR117" s="330"/>
      <c r="HS117" s="330"/>
      <c r="HT117" s="330"/>
      <c r="HU117" s="330"/>
      <c r="HV117" s="330"/>
      <c r="HW117" s="330"/>
      <c r="HX117" s="330"/>
      <c r="HY117" s="330"/>
      <c r="HZ117" s="330"/>
      <c r="IA117" s="330"/>
      <c r="IB117" s="330"/>
      <c r="IC117" s="331"/>
      <c r="ID117" s="324"/>
      <c r="IE117" s="329"/>
      <c r="IF117" s="330"/>
      <c r="IG117" s="330"/>
      <c r="IH117" s="330"/>
      <c r="II117" s="330"/>
      <c r="IJ117" s="330"/>
      <c r="IK117" s="330"/>
      <c r="IL117" s="330"/>
      <c r="IM117" s="330"/>
      <c r="IN117" s="330"/>
      <c r="IO117" s="330"/>
      <c r="IP117" s="330"/>
      <c r="IQ117" s="330"/>
      <c r="IR117" s="330"/>
      <c r="IS117" s="330"/>
      <c r="IT117" s="331"/>
      <c r="IU117" s="324"/>
      <c r="IV117" s="329"/>
      <c r="IW117" s="330"/>
      <c r="IX117" s="330"/>
      <c r="IY117" s="330"/>
      <c r="IZ117" s="330"/>
      <c r="JA117" s="330"/>
      <c r="JB117" s="330"/>
      <c r="JC117" s="330"/>
      <c r="JD117" s="330"/>
      <c r="JE117" s="330"/>
      <c r="JF117" s="330"/>
      <c r="JG117" s="330"/>
      <c r="JH117" s="330"/>
      <c r="JI117" s="330"/>
      <c r="JJ117" s="330"/>
      <c r="JK117" s="331"/>
      <c r="JL117" s="324"/>
      <c r="JM117" s="329"/>
      <c r="JN117" s="330"/>
      <c r="JO117" s="330"/>
      <c r="JP117" s="330"/>
      <c r="JQ117" s="330"/>
      <c r="JR117" s="330"/>
      <c r="JS117" s="330"/>
      <c r="JT117" s="330"/>
      <c r="JU117" s="330"/>
      <c r="JV117" s="330"/>
      <c r="JW117" s="330"/>
      <c r="JX117" s="330"/>
      <c r="JY117" s="330"/>
      <c r="JZ117" s="330"/>
      <c r="KA117" s="330"/>
      <c r="KB117" s="331"/>
      <c r="KC117" s="324"/>
      <c r="KD117" s="329"/>
      <c r="KE117" s="330"/>
      <c r="KF117" s="330"/>
      <c r="KG117" s="330"/>
      <c r="KH117" s="330"/>
      <c r="KI117" s="330"/>
      <c r="KJ117" s="330"/>
      <c r="KK117" s="330"/>
      <c r="KL117" s="330"/>
      <c r="KM117" s="330"/>
      <c r="KN117" s="330"/>
      <c r="KO117" s="330"/>
      <c r="KP117" s="330"/>
      <c r="KQ117" s="330"/>
      <c r="KR117" s="330"/>
      <c r="KS117" s="331"/>
      <c r="KT117" s="324"/>
      <c r="KU117" s="329"/>
      <c r="KV117" s="330"/>
      <c r="KW117" s="330"/>
      <c r="KX117" s="330"/>
      <c r="KY117" s="330"/>
      <c r="KZ117" s="330"/>
      <c r="LA117" s="330"/>
      <c r="LB117" s="330"/>
      <c r="LC117" s="330"/>
      <c r="LD117" s="330"/>
      <c r="LE117" s="330"/>
      <c r="LF117" s="330"/>
      <c r="LG117" s="330"/>
      <c r="LH117" s="330"/>
      <c r="LI117" s="330"/>
      <c r="LJ117" s="331"/>
      <c r="LK117" s="324"/>
      <c r="LL117" s="329"/>
      <c r="LM117" s="330"/>
      <c r="LN117" s="330"/>
      <c r="LO117" s="330"/>
      <c r="LP117" s="330"/>
      <c r="LQ117" s="330"/>
      <c r="LR117" s="330"/>
      <c r="LS117" s="330"/>
      <c r="LT117" s="330"/>
      <c r="LU117" s="330"/>
      <c r="LV117" s="330"/>
      <c r="LW117" s="330"/>
      <c r="LX117" s="330"/>
      <c r="LY117" s="330"/>
      <c r="LZ117" s="330"/>
      <c r="MA117" s="331"/>
      <c r="MB117" s="324"/>
      <c r="MC117" s="56"/>
      <c r="MD117" s="56"/>
      <c r="ME117" s="56"/>
      <c r="MF117" s="56"/>
      <c r="MG117" s="228"/>
    </row>
    <row r="118" spans="1:345" customFormat="1" ht="12.75" x14ac:dyDescent="0.2">
      <c r="A118" s="332"/>
      <c r="B118" s="333"/>
      <c r="C118" s="333"/>
      <c r="D118" s="333"/>
      <c r="E118" s="333"/>
      <c r="F118" s="333"/>
      <c r="G118" s="333"/>
      <c r="H118" s="333"/>
      <c r="I118" s="333"/>
      <c r="J118" s="333"/>
      <c r="K118" s="333"/>
      <c r="L118" s="333"/>
      <c r="M118" s="333"/>
      <c r="N118" s="333"/>
      <c r="O118" s="333"/>
      <c r="P118" s="334"/>
      <c r="Q118" s="324"/>
      <c r="R118" s="332"/>
      <c r="S118" s="333"/>
      <c r="T118" s="333"/>
      <c r="U118" s="333"/>
      <c r="V118" s="333"/>
      <c r="W118" s="333"/>
      <c r="X118" s="333"/>
      <c r="Y118" s="333"/>
      <c r="Z118" s="333"/>
      <c r="AA118" s="333"/>
      <c r="AB118" s="333"/>
      <c r="AC118" s="333"/>
      <c r="AD118" s="333"/>
      <c r="AE118" s="333"/>
      <c r="AF118" s="333"/>
      <c r="AG118" s="334"/>
      <c r="AH118" s="324"/>
      <c r="AI118" s="332"/>
      <c r="AJ118" s="333"/>
      <c r="AK118" s="333"/>
      <c r="AL118" s="333"/>
      <c r="AM118" s="333"/>
      <c r="AN118" s="333"/>
      <c r="AO118" s="333"/>
      <c r="AP118" s="333"/>
      <c r="AQ118" s="333"/>
      <c r="AR118" s="333"/>
      <c r="AS118" s="333"/>
      <c r="AT118" s="333"/>
      <c r="AU118" s="333"/>
      <c r="AV118" s="333"/>
      <c r="AW118" s="333"/>
      <c r="AX118" s="334"/>
      <c r="AY118" s="324"/>
      <c r="AZ118" s="332"/>
      <c r="BA118" s="333"/>
      <c r="BB118" s="333"/>
      <c r="BC118" s="333"/>
      <c r="BD118" s="333"/>
      <c r="BE118" s="333"/>
      <c r="BF118" s="333"/>
      <c r="BG118" s="333"/>
      <c r="BH118" s="333"/>
      <c r="BI118" s="333"/>
      <c r="BJ118" s="333"/>
      <c r="BK118" s="333"/>
      <c r="BL118" s="333"/>
      <c r="BM118" s="333"/>
      <c r="BN118" s="333"/>
      <c r="BO118" s="334"/>
      <c r="BP118" s="324"/>
      <c r="BQ118" s="332"/>
      <c r="BR118" s="333"/>
      <c r="BS118" s="333"/>
      <c r="BT118" s="333"/>
      <c r="BU118" s="333"/>
      <c r="BV118" s="333"/>
      <c r="BW118" s="333"/>
      <c r="BX118" s="333"/>
      <c r="BY118" s="333"/>
      <c r="BZ118" s="333"/>
      <c r="CA118" s="333"/>
      <c r="CB118" s="333"/>
      <c r="CC118" s="333"/>
      <c r="CD118" s="333"/>
      <c r="CE118" s="333"/>
      <c r="CF118" s="334"/>
      <c r="CG118" s="324"/>
      <c r="CH118" s="332"/>
      <c r="CI118" s="333"/>
      <c r="CJ118" s="333"/>
      <c r="CK118" s="333"/>
      <c r="CL118" s="333"/>
      <c r="CM118" s="333"/>
      <c r="CN118" s="333"/>
      <c r="CO118" s="333"/>
      <c r="CP118" s="333"/>
      <c r="CQ118" s="333"/>
      <c r="CR118" s="333"/>
      <c r="CS118" s="333"/>
      <c r="CT118" s="333"/>
      <c r="CU118" s="333"/>
      <c r="CV118" s="333"/>
      <c r="CW118" s="334"/>
      <c r="CX118" s="324"/>
      <c r="CY118" s="332"/>
      <c r="CZ118" s="333"/>
      <c r="DA118" s="333"/>
      <c r="DB118" s="333"/>
      <c r="DC118" s="333"/>
      <c r="DD118" s="333"/>
      <c r="DE118" s="333"/>
      <c r="DF118" s="333"/>
      <c r="DG118" s="333"/>
      <c r="DH118" s="333"/>
      <c r="DI118" s="333"/>
      <c r="DJ118" s="333"/>
      <c r="DK118" s="333"/>
      <c r="DL118" s="333"/>
      <c r="DM118" s="333"/>
      <c r="DN118" s="334"/>
      <c r="DO118" s="324"/>
      <c r="DP118" s="332"/>
      <c r="DQ118" s="333"/>
      <c r="DR118" s="333"/>
      <c r="DS118" s="333"/>
      <c r="DT118" s="333"/>
      <c r="DU118" s="333"/>
      <c r="DV118" s="333"/>
      <c r="DW118" s="333"/>
      <c r="DX118" s="333"/>
      <c r="DY118" s="333"/>
      <c r="DZ118" s="333"/>
      <c r="EA118" s="333"/>
      <c r="EB118" s="333"/>
      <c r="EC118" s="333"/>
      <c r="ED118" s="333"/>
      <c r="EE118" s="334"/>
      <c r="EF118" s="324"/>
      <c r="EG118" s="332"/>
      <c r="EH118" s="333"/>
      <c r="EI118" s="333"/>
      <c r="EJ118" s="333"/>
      <c r="EK118" s="333"/>
      <c r="EL118" s="333"/>
      <c r="EM118" s="333"/>
      <c r="EN118" s="333"/>
      <c r="EO118" s="333"/>
      <c r="EP118" s="333"/>
      <c r="EQ118" s="333"/>
      <c r="ER118" s="333"/>
      <c r="ES118" s="333"/>
      <c r="ET118" s="333"/>
      <c r="EU118" s="333"/>
      <c r="EV118" s="334"/>
      <c r="EW118" s="324"/>
      <c r="EX118" s="332"/>
      <c r="EY118" s="333"/>
      <c r="EZ118" s="333"/>
      <c r="FA118" s="333"/>
      <c r="FB118" s="333"/>
      <c r="FC118" s="333"/>
      <c r="FD118" s="333"/>
      <c r="FE118" s="333"/>
      <c r="FF118" s="333"/>
      <c r="FG118" s="333"/>
      <c r="FH118" s="333"/>
      <c r="FI118" s="333"/>
      <c r="FJ118" s="333"/>
      <c r="FK118" s="333"/>
      <c r="FL118" s="333"/>
      <c r="FM118" s="334"/>
      <c r="FN118" s="324"/>
      <c r="FO118" s="332"/>
      <c r="FP118" s="333"/>
      <c r="FQ118" s="333"/>
      <c r="FR118" s="333"/>
      <c r="FS118" s="333"/>
      <c r="FT118" s="333"/>
      <c r="FU118" s="333"/>
      <c r="FV118" s="333"/>
      <c r="FW118" s="333"/>
      <c r="FX118" s="333"/>
      <c r="FY118" s="333"/>
      <c r="FZ118" s="333"/>
      <c r="GA118" s="333"/>
      <c r="GB118" s="333"/>
      <c r="GC118" s="333"/>
      <c r="GD118" s="334"/>
      <c r="GE118" s="324"/>
      <c r="GF118" s="332"/>
      <c r="GG118" s="333"/>
      <c r="GH118" s="333"/>
      <c r="GI118" s="333"/>
      <c r="GJ118" s="333"/>
      <c r="GK118" s="333"/>
      <c r="GL118" s="333"/>
      <c r="GM118" s="333"/>
      <c r="GN118" s="333"/>
      <c r="GO118" s="333"/>
      <c r="GP118" s="333"/>
      <c r="GQ118" s="333"/>
      <c r="GR118" s="333"/>
      <c r="GS118" s="333"/>
      <c r="GT118" s="333"/>
      <c r="GU118" s="334"/>
      <c r="GV118" s="324"/>
      <c r="GW118" s="332"/>
      <c r="GX118" s="333"/>
      <c r="GY118" s="333"/>
      <c r="GZ118" s="333"/>
      <c r="HA118" s="333"/>
      <c r="HB118" s="333"/>
      <c r="HC118" s="333"/>
      <c r="HD118" s="333"/>
      <c r="HE118" s="333"/>
      <c r="HF118" s="333"/>
      <c r="HG118" s="333"/>
      <c r="HH118" s="333"/>
      <c r="HI118" s="333"/>
      <c r="HJ118" s="333"/>
      <c r="HK118" s="333"/>
      <c r="HL118" s="334"/>
      <c r="HM118" s="324"/>
      <c r="HN118" s="332"/>
      <c r="HO118" s="333"/>
      <c r="HP118" s="333"/>
      <c r="HQ118" s="333"/>
      <c r="HR118" s="333"/>
      <c r="HS118" s="333"/>
      <c r="HT118" s="333"/>
      <c r="HU118" s="333"/>
      <c r="HV118" s="333"/>
      <c r="HW118" s="333"/>
      <c r="HX118" s="333"/>
      <c r="HY118" s="333"/>
      <c r="HZ118" s="333"/>
      <c r="IA118" s="333"/>
      <c r="IB118" s="333"/>
      <c r="IC118" s="334"/>
      <c r="ID118" s="324"/>
      <c r="IE118" s="332"/>
      <c r="IF118" s="333"/>
      <c r="IG118" s="333"/>
      <c r="IH118" s="333"/>
      <c r="II118" s="333"/>
      <c r="IJ118" s="333"/>
      <c r="IK118" s="333"/>
      <c r="IL118" s="333"/>
      <c r="IM118" s="333"/>
      <c r="IN118" s="333"/>
      <c r="IO118" s="333"/>
      <c r="IP118" s="333"/>
      <c r="IQ118" s="333"/>
      <c r="IR118" s="333"/>
      <c r="IS118" s="333"/>
      <c r="IT118" s="334"/>
      <c r="IU118" s="324"/>
      <c r="IV118" s="332"/>
      <c r="IW118" s="333"/>
      <c r="IX118" s="333"/>
      <c r="IY118" s="333"/>
      <c r="IZ118" s="333"/>
      <c r="JA118" s="333"/>
      <c r="JB118" s="333"/>
      <c r="JC118" s="333"/>
      <c r="JD118" s="333"/>
      <c r="JE118" s="333"/>
      <c r="JF118" s="333"/>
      <c r="JG118" s="333"/>
      <c r="JH118" s="333"/>
      <c r="JI118" s="333"/>
      <c r="JJ118" s="333"/>
      <c r="JK118" s="334"/>
      <c r="JL118" s="324"/>
      <c r="JM118" s="332"/>
      <c r="JN118" s="333"/>
      <c r="JO118" s="333"/>
      <c r="JP118" s="333"/>
      <c r="JQ118" s="333"/>
      <c r="JR118" s="333"/>
      <c r="JS118" s="333"/>
      <c r="JT118" s="333"/>
      <c r="JU118" s="333"/>
      <c r="JV118" s="333"/>
      <c r="JW118" s="333"/>
      <c r="JX118" s="333"/>
      <c r="JY118" s="333"/>
      <c r="JZ118" s="333"/>
      <c r="KA118" s="333"/>
      <c r="KB118" s="334"/>
      <c r="KC118" s="324"/>
      <c r="KD118" s="332"/>
      <c r="KE118" s="333"/>
      <c r="KF118" s="333"/>
      <c r="KG118" s="333"/>
      <c r="KH118" s="333"/>
      <c r="KI118" s="333"/>
      <c r="KJ118" s="333"/>
      <c r="KK118" s="333"/>
      <c r="KL118" s="333"/>
      <c r="KM118" s="333"/>
      <c r="KN118" s="333"/>
      <c r="KO118" s="333"/>
      <c r="KP118" s="333"/>
      <c r="KQ118" s="333"/>
      <c r="KR118" s="333"/>
      <c r="KS118" s="334"/>
      <c r="KT118" s="324"/>
      <c r="KU118" s="332"/>
      <c r="KV118" s="333"/>
      <c r="KW118" s="333"/>
      <c r="KX118" s="333"/>
      <c r="KY118" s="333"/>
      <c r="KZ118" s="333"/>
      <c r="LA118" s="333"/>
      <c r="LB118" s="333"/>
      <c r="LC118" s="333"/>
      <c r="LD118" s="333"/>
      <c r="LE118" s="333"/>
      <c r="LF118" s="333"/>
      <c r="LG118" s="333"/>
      <c r="LH118" s="333"/>
      <c r="LI118" s="333"/>
      <c r="LJ118" s="334"/>
      <c r="LK118" s="324"/>
      <c r="LL118" s="332"/>
      <c r="LM118" s="333"/>
      <c r="LN118" s="333"/>
      <c r="LO118" s="333"/>
      <c r="LP118" s="333"/>
      <c r="LQ118" s="333"/>
      <c r="LR118" s="333"/>
      <c r="LS118" s="333"/>
      <c r="LT118" s="333"/>
      <c r="LU118" s="333"/>
      <c r="LV118" s="333"/>
      <c r="LW118" s="333"/>
      <c r="LX118" s="333"/>
      <c r="LY118" s="333"/>
      <c r="LZ118" s="333"/>
      <c r="MA118" s="334"/>
      <c r="MB118" s="324"/>
      <c r="MC118" s="56"/>
      <c r="MD118" s="56"/>
      <c r="ME118" s="56"/>
      <c r="MF118" s="56"/>
      <c r="MG118" s="228"/>
    </row>
    <row r="119" spans="1:345" ht="12.75" x14ac:dyDescent="0.2">
      <c r="A119" s="468"/>
      <c r="B119" s="468"/>
      <c r="C119" s="468"/>
      <c r="D119" s="468"/>
      <c r="E119" s="468"/>
      <c r="F119" s="468"/>
      <c r="G119" s="468"/>
      <c r="H119" s="468"/>
      <c r="I119" s="468"/>
      <c r="J119" s="468"/>
      <c r="K119" s="468"/>
      <c r="L119" s="468"/>
      <c r="M119" s="468"/>
      <c r="N119" s="468"/>
      <c r="O119" s="468"/>
      <c r="P119" s="468"/>
      <c r="Q119" s="468"/>
      <c r="R119" s="468"/>
      <c r="S119" s="468"/>
      <c r="T119" s="468"/>
      <c r="U119" s="468"/>
      <c r="V119" s="468"/>
      <c r="W119" s="468"/>
      <c r="X119" s="468"/>
      <c r="Y119" s="468"/>
      <c r="Z119" s="468"/>
      <c r="AA119" s="468"/>
      <c r="AB119" s="468"/>
      <c r="AC119" s="468"/>
      <c r="AD119" s="468"/>
      <c r="AE119" s="468"/>
      <c r="AF119" s="468"/>
      <c r="AG119" s="468"/>
      <c r="AH119" s="468"/>
      <c r="AI119" s="468"/>
      <c r="AJ119" s="468"/>
      <c r="AK119" s="468"/>
      <c r="AL119" s="468"/>
      <c r="AM119" s="468"/>
      <c r="AN119" s="468"/>
      <c r="AO119" s="468"/>
      <c r="AP119" s="468"/>
      <c r="AQ119" s="468"/>
      <c r="AR119" s="468"/>
      <c r="AS119" s="468"/>
      <c r="AT119" s="468"/>
      <c r="AU119" s="468"/>
      <c r="AV119" s="468"/>
      <c r="AW119" s="468"/>
      <c r="AX119" s="468"/>
      <c r="AY119" s="468"/>
      <c r="AZ119" s="468"/>
      <c r="BA119" s="468"/>
      <c r="BB119" s="468"/>
      <c r="BC119" s="468"/>
      <c r="BD119" s="468"/>
      <c r="BE119" s="468"/>
      <c r="BF119" s="468"/>
      <c r="BG119" s="468"/>
      <c r="BH119" s="468"/>
      <c r="BI119" s="468"/>
      <c r="BJ119" s="468"/>
      <c r="BK119" s="468"/>
      <c r="BL119" s="468"/>
      <c r="BM119" s="468"/>
      <c r="BN119" s="468"/>
      <c r="BO119" s="468"/>
      <c r="BP119" s="468"/>
      <c r="BQ119" s="468"/>
      <c r="BR119" s="468"/>
      <c r="BS119" s="468"/>
      <c r="BT119" s="468"/>
      <c r="BU119" s="468"/>
      <c r="BV119" s="468"/>
      <c r="BW119" s="468"/>
      <c r="BX119" s="468"/>
      <c r="BY119" s="468"/>
      <c r="BZ119" s="468"/>
      <c r="CA119" s="468"/>
      <c r="CB119" s="468"/>
      <c r="CC119" s="468"/>
      <c r="CD119" s="468"/>
      <c r="CE119" s="468"/>
      <c r="CF119" s="468"/>
      <c r="CG119" s="468"/>
      <c r="CH119" s="468"/>
      <c r="CI119" s="468"/>
      <c r="CJ119" s="468"/>
      <c r="CK119" s="468"/>
      <c r="CL119" s="468"/>
      <c r="CM119" s="468"/>
      <c r="CN119" s="468"/>
      <c r="CO119" s="468"/>
      <c r="CP119" s="468"/>
      <c r="CQ119" s="468"/>
      <c r="CR119" s="468"/>
      <c r="CS119" s="468"/>
      <c r="CT119" s="468"/>
      <c r="CU119" s="468"/>
      <c r="CV119" s="468"/>
      <c r="CW119" s="468"/>
      <c r="CX119" s="468"/>
      <c r="CY119" s="468"/>
      <c r="CZ119" s="468"/>
      <c r="DA119" s="468"/>
      <c r="DB119" s="468"/>
      <c r="DC119" s="468"/>
      <c r="DD119" s="468"/>
      <c r="DE119" s="468"/>
      <c r="DF119" s="468"/>
      <c r="DG119" s="468"/>
      <c r="DH119" s="468"/>
      <c r="DI119" s="468"/>
      <c r="DJ119" s="468"/>
      <c r="DK119" s="468"/>
      <c r="DL119" s="468"/>
      <c r="DM119" s="468"/>
      <c r="DN119" s="468"/>
      <c r="DO119" s="468"/>
      <c r="DP119" s="468"/>
      <c r="DQ119" s="468"/>
      <c r="DR119" s="468"/>
      <c r="DS119" s="468"/>
      <c r="DT119" s="468"/>
      <c r="DU119" s="468"/>
      <c r="DV119" s="468"/>
      <c r="DW119" s="468"/>
      <c r="DX119" s="468"/>
      <c r="DY119" s="468"/>
      <c r="DZ119" s="468"/>
      <c r="EA119" s="468"/>
      <c r="EB119" s="468"/>
      <c r="EC119" s="468"/>
      <c r="ED119" s="468"/>
      <c r="EE119" s="468"/>
      <c r="EF119" s="468"/>
      <c r="EG119" s="468"/>
      <c r="EH119" s="468"/>
      <c r="EI119" s="468"/>
      <c r="EJ119" s="468"/>
      <c r="EK119" s="468"/>
      <c r="EL119" s="468"/>
      <c r="EM119" s="468"/>
      <c r="EN119" s="468"/>
      <c r="EO119" s="468"/>
      <c r="EP119" s="468"/>
      <c r="EQ119" s="468"/>
      <c r="ER119" s="468"/>
      <c r="ES119" s="468"/>
      <c r="ET119" s="468"/>
      <c r="EU119" s="468"/>
      <c r="EV119" s="468"/>
      <c r="EW119" s="468"/>
      <c r="EX119" s="468"/>
      <c r="EY119" s="468"/>
      <c r="EZ119" s="468"/>
      <c r="FA119" s="468"/>
      <c r="FB119" s="468"/>
      <c r="FC119" s="468"/>
      <c r="FD119" s="468"/>
      <c r="FE119" s="468"/>
      <c r="FF119" s="468"/>
      <c r="FG119" s="468"/>
      <c r="FH119" s="468"/>
      <c r="FI119" s="468"/>
      <c r="FJ119" s="468"/>
      <c r="FK119" s="468"/>
      <c r="FL119" s="468"/>
      <c r="FM119" s="468"/>
      <c r="FN119" s="468"/>
      <c r="FO119" s="468"/>
      <c r="FP119" s="468"/>
      <c r="FQ119" s="468"/>
      <c r="FR119" s="468"/>
      <c r="FS119" s="468"/>
      <c r="FT119" s="468"/>
      <c r="FU119" s="468"/>
      <c r="FV119" s="468"/>
      <c r="FW119" s="468"/>
      <c r="FX119" s="468"/>
      <c r="FY119" s="468"/>
      <c r="FZ119" s="468"/>
      <c r="GA119" s="468"/>
      <c r="GB119" s="468"/>
      <c r="GC119" s="468"/>
      <c r="GD119" s="468"/>
      <c r="GE119" s="468"/>
      <c r="GF119" s="468"/>
      <c r="GG119" s="468"/>
      <c r="GH119" s="468"/>
      <c r="GI119" s="468"/>
      <c r="GJ119" s="468"/>
      <c r="GK119" s="468"/>
      <c r="GL119" s="468"/>
      <c r="GM119" s="468"/>
      <c r="GN119" s="468"/>
      <c r="GO119" s="468"/>
      <c r="GP119" s="468"/>
      <c r="GQ119" s="468"/>
      <c r="GR119" s="468"/>
      <c r="GS119" s="468"/>
      <c r="GT119" s="468"/>
      <c r="GU119" s="468"/>
      <c r="GV119" s="468"/>
      <c r="GW119" s="468"/>
      <c r="GX119" s="468"/>
      <c r="GY119" s="468"/>
      <c r="GZ119" s="468"/>
      <c r="HA119" s="468"/>
      <c r="HB119" s="468"/>
      <c r="HC119" s="468"/>
      <c r="HD119" s="468"/>
      <c r="HE119" s="468"/>
      <c r="HF119" s="468"/>
      <c r="HG119" s="468"/>
      <c r="HH119" s="468"/>
      <c r="HI119" s="468"/>
      <c r="HJ119" s="468"/>
      <c r="HK119" s="468"/>
      <c r="HL119" s="468"/>
      <c r="HM119" s="468"/>
      <c r="HN119" s="468"/>
      <c r="HO119" s="468"/>
      <c r="HP119" s="468"/>
      <c r="HQ119" s="468"/>
      <c r="HR119" s="468"/>
      <c r="HS119" s="468"/>
      <c r="HT119" s="468"/>
      <c r="HU119" s="468"/>
      <c r="HV119" s="468"/>
      <c r="HW119" s="468"/>
      <c r="HX119" s="468"/>
      <c r="HY119" s="468"/>
      <c r="HZ119" s="468"/>
      <c r="IA119" s="468"/>
      <c r="IB119" s="468"/>
      <c r="IC119" s="468"/>
      <c r="ID119" s="468"/>
      <c r="IE119" s="468"/>
      <c r="IF119" s="468"/>
      <c r="IG119" s="468"/>
      <c r="IH119" s="468"/>
      <c r="II119" s="468"/>
      <c r="IJ119" s="468"/>
      <c r="IK119" s="468"/>
      <c r="IL119" s="468"/>
      <c r="IM119" s="468"/>
      <c r="IN119" s="468"/>
      <c r="IO119" s="468"/>
      <c r="IP119" s="468"/>
      <c r="IQ119" s="468"/>
      <c r="IR119" s="468"/>
      <c r="IS119" s="468"/>
      <c r="IT119" s="468"/>
      <c r="IU119" s="468"/>
      <c r="IV119" s="468"/>
      <c r="IW119" s="468"/>
      <c r="IX119" s="468"/>
      <c r="IY119" s="468"/>
      <c r="IZ119" s="468"/>
      <c r="JA119" s="468"/>
      <c r="JB119" s="468"/>
      <c r="JC119" s="468"/>
      <c r="JD119" s="468"/>
      <c r="JE119" s="468"/>
      <c r="JF119" s="468"/>
      <c r="JG119" s="468"/>
      <c r="JH119" s="468"/>
      <c r="JI119" s="468"/>
      <c r="JJ119" s="468"/>
      <c r="JK119" s="468"/>
      <c r="JL119" s="468"/>
      <c r="JM119" s="468"/>
      <c r="JN119" s="468"/>
      <c r="JO119" s="468"/>
      <c r="JP119" s="468"/>
      <c r="JQ119" s="468"/>
      <c r="JR119" s="468"/>
      <c r="JS119" s="468"/>
      <c r="JT119" s="468"/>
      <c r="JU119" s="468"/>
      <c r="JV119" s="468"/>
      <c r="JW119" s="468"/>
      <c r="JX119" s="468"/>
      <c r="JY119" s="468"/>
      <c r="JZ119" s="468"/>
      <c r="KA119" s="468"/>
      <c r="KB119" s="468"/>
      <c r="KC119" s="468"/>
      <c r="KD119" s="468"/>
      <c r="KE119" s="468"/>
      <c r="KF119" s="468"/>
      <c r="KG119" s="468"/>
      <c r="KH119" s="468"/>
      <c r="KI119" s="468"/>
      <c r="KJ119" s="468"/>
      <c r="KK119" s="468"/>
      <c r="KL119" s="468"/>
      <c r="KM119" s="468"/>
      <c r="KN119" s="468"/>
      <c r="KO119" s="468"/>
      <c r="KP119" s="468"/>
      <c r="KQ119" s="468"/>
      <c r="KR119" s="468"/>
      <c r="KS119" s="468"/>
      <c r="KT119" s="468"/>
      <c r="KU119" s="468"/>
      <c r="KV119" s="468"/>
      <c r="KW119" s="468"/>
      <c r="KX119" s="468"/>
      <c r="KY119" s="468"/>
      <c r="KZ119" s="468"/>
      <c r="LA119" s="468"/>
      <c r="LB119" s="468"/>
      <c r="LC119" s="468"/>
      <c r="LD119" s="468"/>
      <c r="LE119" s="468"/>
      <c r="LF119" s="468"/>
      <c r="LG119" s="468"/>
      <c r="LH119" s="468"/>
      <c r="LI119" s="468"/>
      <c r="LJ119" s="468"/>
      <c r="LK119" s="468"/>
      <c r="LL119" s="468"/>
      <c r="LM119" s="468"/>
      <c r="LN119" s="468"/>
      <c r="LO119" s="468"/>
      <c r="LP119" s="468"/>
      <c r="LQ119" s="468"/>
      <c r="LR119" s="468"/>
      <c r="LS119" s="468"/>
      <c r="LT119" s="468"/>
      <c r="LU119" s="468"/>
      <c r="LV119" s="468"/>
      <c r="LW119" s="468"/>
      <c r="LX119" s="468"/>
      <c r="LY119" s="468"/>
      <c r="LZ119" s="468"/>
      <c r="MA119" s="468"/>
      <c r="MB119" s="468"/>
      <c r="MC119" s="468"/>
      <c r="MD119" s="468"/>
      <c r="ME119" s="468"/>
      <c r="MF119" s="468"/>
      <c r="MG119" s="469"/>
    </row>
    <row r="120" spans="1:345" ht="12.75" x14ac:dyDescent="0.2">
      <c r="A120" s="468"/>
      <c r="B120" s="468"/>
      <c r="C120" s="468"/>
      <c r="D120" s="468"/>
      <c r="E120" s="468"/>
      <c r="F120" s="468"/>
      <c r="G120" s="468"/>
      <c r="H120" s="468"/>
      <c r="I120" s="468"/>
      <c r="J120" s="468"/>
      <c r="K120" s="468"/>
      <c r="L120" s="468"/>
      <c r="M120" s="468"/>
      <c r="N120" s="468"/>
      <c r="O120" s="468"/>
      <c r="P120" s="468"/>
      <c r="Q120" s="468"/>
      <c r="R120" s="468"/>
      <c r="S120" s="468"/>
      <c r="T120" s="468"/>
      <c r="U120" s="468"/>
      <c r="V120" s="468"/>
      <c r="W120" s="468"/>
      <c r="X120" s="468"/>
      <c r="Y120" s="468"/>
      <c r="Z120" s="468"/>
      <c r="AA120" s="468"/>
      <c r="AB120" s="468"/>
      <c r="AC120" s="468"/>
      <c r="AD120" s="468"/>
      <c r="AE120" s="468"/>
      <c r="AF120" s="468"/>
      <c r="AG120" s="468"/>
      <c r="AH120" s="468"/>
      <c r="AI120" s="468"/>
      <c r="AJ120" s="468"/>
      <c r="AK120" s="468"/>
      <c r="AL120" s="468"/>
      <c r="AM120" s="468"/>
      <c r="AN120" s="468"/>
      <c r="AO120" s="468"/>
      <c r="AP120" s="468"/>
      <c r="AQ120" s="468"/>
      <c r="AR120" s="468"/>
      <c r="AS120" s="468"/>
      <c r="AT120" s="468"/>
      <c r="AU120" s="468"/>
      <c r="AV120" s="468"/>
      <c r="AW120" s="468"/>
      <c r="AX120" s="468"/>
      <c r="AY120" s="468"/>
      <c r="AZ120" s="468"/>
      <c r="BA120" s="468"/>
      <c r="BB120" s="468"/>
      <c r="BC120" s="468"/>
      <c r="BD120" s="468"/>
      <c r="BE120" s="468"/>
      <c r="BF120" s="468"/>
      <c r="BG120" s="468"/>
      <c r="BH120" s="468"/>
      <c r="BI120" s="468"/>
      <c r="BJ120" s="468"/>
      <c r="BK120" s="468"/>
      <c r="BL120" s="468"/>
      <c r="BM120" s="468"/>
      <c r="BN120" s="468"/>
      <c r="BO120" s="468"/>
      <c r="BP120" s="468"/>
      <c r="BQ120" s="468"/>
      <c r="BR120" s="468"/>
      <c r="BS120" s="468"/>
      <c r="BT120" s="468"/>
      <c r="BU120" s="468"/>
      <c r="BV120" s="468"/>
      <c r="BW120" s="468"/>
      <c r="BX120" s="468"/>
      <c r="BY120" s="468"/>
      <c r="BZ120" s="468"/>
      <c r="CA120" s="468"/>
      <c r="CB120" s="468"/>
      <c r="CC120" s="468"/>
      <c r="CD120" s="468"/>
      <c r="CE120" s="468"/>
      <c r="CF120" s="468"/>
      <c r="CG120" s="468"/>
      <c r="CH120" s="468"/>
      <c r="CI120" s="468"/>
      <c r="CJ120" s="468"/>
      <c r="CK120" s="468"/>
      <c r="CL120" s="468"/>
      <c r="CM120" s="468"/>
      <c r="CN120" s="468"/>
      <c r="CO120" s="468"/>
      <c r="CP120" s="468"/>
      <c r="CQ120" s="468"/>
      <c r="CR120" s="468"/>
      <c r="CS120" s="468"/>
      <c r="CT120" s="468"/>
      <c r="CU120" s="468"/>
      <c r="CV120" s="468"/>
      <c r="CW120" s="468"/>
      <c r="CX120" s="468"/>
      <c r="CY120" s="468"/>
      <c r="CZ120" s="468"/>
      <c r="DA120" s="468"/>
      <c r="DB120" s="468"/>
      <c r="DC120" s="468"/>
      <c r="DD120" s="468"/>
      <c r="DE120" s="468"/>
      <c r="DF120" s="468"/>
      <c r="DG120" s="468"/>
      <c r="DH120" s="468"/>
      <c r="DI120" s="468"/>
      <c r="DJ120" s="468"/>
      <c r="DK120" s="468"/>
      <c r="DL120" s="468"/>
      <c r="DM120" s="468"/>
      <c r="DN120" s="468"/>
      <c r="DO120" s="468"/>
      <c r="DP120" s="468"/>
      <c r="DQ120" s="468"/>
      <c r="DR120" s="468"/>
      <c r="DS120" s="468"/>
      <c r="DT120" s="468"/>
      <c r="DU120" s="468"/>
      <c r="DV120" s="468"/>
      <c r="DW120" s="468"/>
      <c r="DX120" s="468"/>
      <c r="DY120" s="468"/>
      <c r="DZ120" s="468"/>
      <c r="EA120" s="468"/>
      <c r="EB120" s="468"/>
      <c r="EC120" s="468"/>
      <c r="ED120" s="468"/>
      <c r="EE120" s="468"/>
      <c r="EF120" s="468"/>
      <c r="EG120" s="468"/>
      <c r="EH120" s="468"/>
      <c r="EI120" s="468"/>
      <c r="EJ120" s="468"/>
      <c r="EK120" s="468"/>
      <c r="EL120" s="468"/>
      <c r="EM120" s="468"/>
      <c r="EN120" s="468"/>
      <c r="EO120" s="468"/>
      <c r="EP120" s="468"/>
      <c r="EQ120" s="468"/>
      <c r="ER120" s="468"/>
      <c r="ES120" s="468"/>
      <c r="ET120" s="468"/>
      <c r="EU120" s="468"/>
      <c r="EV120" s="468"/>
      <c r="EW120" s="468"/>
      <c r="EX120" s="468"/>
      <c r="EY120" s="468"/>
      <c r="EZ120" s="468"/>
      <c r="FA120" s="468"/>
      <c r="FB120" s="468"/>
      <c r="FC120" s="468"/>
      <c r="FD120" s="468"/>
      <c r="FE120" s="468"/>
      <c r="FF120" s="468"/>
      <c r="FG120" s="468"/>
      <c r="FH120" s="468"/>
      <c r="FI120" s="468"/>
      <c r="FJ120" s="468"/>
      <c r="FK120" s="468"/>
      <c r="FL120" s="468"/>
      <c r="FM120" s="468"/>
      <c r="FN120" s="468"/>
      <c r="FO120" s="468"/>
      <c r="FP120" s="468"/>
      <c r="FQ120" s="468"/>
      <c r="FR120" s="468"/>
      <c r="FS120" s="468"/>
      <c r="FT120" s="468"/>
      <c r="FU120" s="468"/>
      <c r="FV120" s="468"/>
      <c r="FW120" s="468"/>
      <c r="FX120" s="468"/>
      <c r="FY120" s="468"/>
      <c r="FZ120" s="468"/>
      <c r="GA120" s="468"/>
      <c r="GB120" s="468"/>
      <c r="GC120" s="468"/>
      <c r="GD120" s="468"/>
      <c r="GE120" s="468"/>
      <c r="GF120" s="468"/>
      <c r="GG120" s="468"/>
      <c r="GH120" s="468"/>
      <c r="GI120" s="468"/>
      <c r="GJ120" s="468"/>
      <c r="GK120" s="468"/>
      <c r="GL120" s="468"/>
      <c r="GM120" s="468"/>
      <c r="GN120" s="468"/>
      <c r="GO120" s="468"/>
      <c r="GP120" s="468"/>
      <c r="GQ120" s="468"/>
      <c r="GR120" s="468"/>
      <c r="GS120" s="468"/>
      <c r="GT120" s="468"/>
      <c r="GU120" s="468"/>
      <c r="GV120" s="468"/>
      <c r="GW120" s="468"/>
      <c r="GX120" s="468"/>
      <c r="GY120" s="468"/>
      <c r="GZ120" s="468"/>
      <c r="HA120" s="468"/>
      <c r="HB120" s="468"/>
      <c r="HC120" s="468"/>
      <c r="HD120" s="468"/>
      <c r="HE120" s="468"/>
      <c r="HF120" s="468"/>
      <c r="HG120" s="468"/>
      <c r="HH120" s="468"/>
      <c r="HI120" s="468"/>
      <c r="HJ120" s="468"/>
      <c r="HK120" s="468"/>
      <c r="HL120" s="468"/>
      <c r="HM120" s="468"/>
      <c r="HN120" s="468"/>
      <c r="HO120" s="468"/>
      <c r="HP120" s="468"/>
      <c r="HQ120" s="468"/>
      <c r="HR120" s="468"/>
      <c r="HS120" s="468"/>
      <c r="HT120" s="468"/>
      <c r="HU120" s="468"/>
      <c r="HV120" s="468"/>
      <c r="HW120" s="468"/>
      <c r="HX120" s="468"/>
      <c r="HY120" s="468"/>
      <c r="HZ120" s="468"/>
      <c r="IA120" s="468"/>
      <c r="IB120" s="468"/>
      <c r="IC120" s="468"/>
      <c r="ID120" s="468"/>
      <c r="IE120" s="468"/>
      <c r="IF120" s="468"/>
      <c r="IG120" s="468"/>
      <c r="IH120" s="468"/>
      <c r="II120" s="468"/>
      <c r="IJ120" s="468"/>
      <c r="IK120" s="468"/>
      <c r="IL120" s="468"/>
      <c r="IM120" s="468"/>
      <c r="IN120" s="468"/>
      <c r="IO120" s="468"/>
      <c r="IP120" s="468"/>
      <c r="IQ120" s="468"/>
      <c r="IR120" s="468"/>
      <c r="IS120" s="468"/>
      <c r="IT120" s="468"/>
      <c r="IU120" s="468"/>
      <c r="IV120" s="468"/>
      <c r="IW120" s="468"/>
      <c r="IX120" s="468"/>
      <c r="IY120" s="468"/>
      <c r="IZ120" s="468"/>
      <c r="JA120" s="468"/>
      <c r="JB120" s="468"/>
      <c r="JC120" s="468"/>
      <c r="JD120" s="468"/>
      <c r="JE120" s="468"/>
      <c r="JF120" s="468"/>
      <c r="JG120" s="468"/>
      <c r="JH120" s="468"/>
      <c r="JI120" s="468"/>
      <c r="JJ120" s="468"/>
      <c r="JK120" s="468"/>
      <c r="JL120" s="468"/>
      <c r="JM120" s="468"/>
      <c r="JN120" s="468"/>
      <c r="JO120" s="468"/>
      <c r="JP120" s="468"/>
      <c r="JQ120" s="468"/>
      <c r="JR120" s="468"/>
      <c r="JS120" s="468"/>
      <c r="JT120" s="468"/>
      <c r="JU120" s="468"/>
      <c r="JV120" s="468"/>
      <c r="JW120" s="468"/>
      <c r="JX120" s="468"/>
      <c r="JY120" s="468"/>
      <c r="JZ120" s="468"/>
      <c r="KA120" s="468"/>
      <c r="KB120" s="468"/>
      <c r="KC120" s="468"/>
      <c r="KD120" s="468"/>
      <c r="KE120" s="468"/>
      <c r="KF120" s="468"/>
      <c r="KG120" s="468"/>
      <c r="KH120" s="468"/>
      <c r="KI120" s="468"/>
      <c r="KJ120" s="468"/>
      <c r="KK120" s="468"/>
      <c r="KL120" s="468"/>
      <c r="KM120" s="468"/>
      <c r="KN120" s="468"/>
      <c r="KO120" s="468"/>
      <c r="KP120" s="468"/>
      <c r="KQ120" s="468"/>
      <c r="KR120" s="468"/>
      <c r="KS120" s="468"/>
      <c r="KT120" s="468"/>
      <c r="KU120" s="468"/>
      <c r="KV120" s="468"/>
      <c r="KW120" s="468"/>
      <c r="KX120" s="468"/>
      <c r="KY120" s="468"/>
      <c r="KZ120" s="468"/>
      <c r="LA120" s="468"/>
      <c r="LB120" s="468"/>
      <c r="LC120" s="468"/>
      <c r="LD120" s="468"/>
      <c r="LE120" s="468"/>
      <c r="LF120" s="468"/>
      <c r="LG120" s="468"/>
      <c r="LH120" s="468"/>
      <c r="LI120" s="468"/>
      <c r="LJ120" s="468"/>
      <c r="LK120" s="468"/>
      <c r="LL120" s="468"/>
      <c r="LM120" s="468"/>
      <c r="LN120" s="468"/>
      <c r="LO120" s="468"/>
      <c r="LP120" s="468"/>
      <c r="LQ120" s="468"/>
      <c r="LR120" s="468"/>
      <c r="LS120" s="468"/>
      <c r="LT120" s="468"/>
      <c r="LU120" s="468"/>
      <c r="LV120" s="468"/>
      <c r="LW120" s="468"/>
      <c r="LX120" s="468"/>
      <c r="LY120" s="468"/>
      <c r="LZ120" s="468"/>
      <c r="MA120" s="468"/>
      <c r="MB120" s="468"/>
      <c r="MC120" s="468"/>
      <c r="MD120" s="468"/>
      <c r="ME120" s="468"/>
      <c r="MF120" s="468"/>
      <c r="MG120" s="469"/>
    </row>
    <row r="121" spans="1:345" ht="12.75" x14ac:dyDescent="0.2">
      <c r="A121" s="468"/>
      <c r="B121" s="468"/>
      <c r="C121" s="468"/>
      <c r="D121" s="468"/>
      <c r="E121" s="468"/>
      <c r="F121" s="468"/>
      <c r="G121" s="468"/>
      <c r="H121" s="468"/>
      <c r="I121" s="468"/>
      <c r="J121" s="468"/>
      <c r="K121" s="468"/>
      <c r="L121" s="468"/>
      <c r="M121" s="468"/>
      <c r="N121" s="468"/>
      <c r="O121" s="468"/>
      <c r="P121" s="468"/>
      <c r="Q121" s="468"/>
      <c r="R121" s="468"/>
      <c r="S121" s="468"/>
      <c r="T121" s="468"/>
      <c r="U121" s="468"/>
      <c r="V121" s="468"/>
      <c r="W121" s="468"/>
      <c r="X121" s="468"/>
      <c r="Y121" s="468"/>
      <c r="Z121" s="468"/>
      <c r="AA121" s="468"/>
      <c r="AB121" s="468"/>
      <c r="AC121" s="468"/>
      <c r="AD121" s="468"/>
      <c r="AE121" s="468"/>
      <c r="AF121" s="468"/>
      <c r="AG121" s="468"/>
      <c r="AH121" s="468"/>
      <c r="AI121" s="468"/>
      <c r="AJ121" s="468"/>
      <c r="AK121" s="468"/>
      <c r="AL121" s="468"/>
      <c r="AM121" s="468"/>
      <c r="AN121" s="468"/>
      <c r="AO121" s="468"/>
      <c r="AP121" s="468"/>
      <c r="AQ121" s="468"/>
      <c r="AR121" s="468"/>
      <c r="AS121" s="468"/>
      <c r="AT121" s="468"/>
      <c r="AU121" s="468"/>
      <c r="AV121" s="468"/>
      <c r="AW121" s="468"/>
      <c r="AX121" s="468"/>
      <c r="AY121" s="468"/>
      <c r="AZ121" s="468"/>
      <c r="BA121" s="468"/>
      <c r="BB121" s="468"/>
      <c r="BC121" s="468"/>
      <c r="BD121" s="468"/>
      <c r="BE121" s="468"/>
      <c r="BF121" s="468"/>
      <c r="BG121" s="468"/>
      <c r="BH121" s="468"/>
      <c r="BI121" s="468"/>
      <c r="BJ121" s="468"/>
      <c r="BK121" s="468"/>
      <c r="BL121" s="468"/>
      <c r="BM121" s="468"/>
      <c r="BN121" s="468"/>
      <c r="BO121" s="468"/>
      <c r="BP121" s="468"/>
      <c r="BQ121" s="468"/>
      <c r="BR121" s="468"/>
      <c r="BS121" s="468"/>
      <c r="BT121" s="468"/>
      <c r="BU121" s="468"/>
      <c r="BV121" s="468"/>
      <c r="BW121" s="468"/>
      <c r="BX121" s="468"/>
      <c r="BY121" s="468"/>
      <c r="BZ121" s="468"/>
      <c r="CA121" s="468"/>
      <c r="CB121" s="468"/>
      <c r="CC121" s="468"/>
      <c r="CD121" s="468"/>
      <c r="CE121" s="468"/>
      <c r="CF121" s="468"/>
      <c r="CG121" s="468"/>
      <c r="CH121" s="468"/>
      <c r="CI121" s="468"/>
      <c r="CJ121" s="468"/>
      <c r="CK121" s="468"/>
      <c r="CL121" s="468"/>
      <c r="CM121" s="468"/>
      <c r="CN121" s="468"/>
      <c r="CO121" s="468"/>
      <c r="CP121" s="468"/>
      <c r="CQ121" s="468"/>
      <c r="CR121" s="468"/>
      <c r="CS121" s="468"/>
      <c r="CT121" s="468"/>
      <c r="CU121" s="468"/>
      <c r="CV121" s="468"/>
      <c r="CW121" s="468"/>
      <c r="CX121" s="468"/>
      <c r="CY121" s="468"/>
      <c r="CZ121" s="468"/>
      <c r="DA121" s="468"/>
      <c r="DB121" s="468"/>
      <c r="DC121" s="468"/>
      <c r="DD121" s="468"/>
      <c r="DE121" s="468"/>
      <c r="DF121" s="468"/>
      <c r="DG121" s="468"/>
      <c r="DH121" s="468"/>
      <c r="DI121" s="468"/>
      <c r="DJ121" s="468"/>
      <c r="DK121" s="468"/>
      <c r="DL121" s="468"/>
      <c r="DM121" s="468"/>
      <c r="DN121" s="468"/>
      <c r="DO121" s="468"/>
      <c r="DP121" s="468"/>
      <c r="DQ121" s="468"/>
      <c r="DR121" s="468"/>
      <c r="DS121" s="468"/>
      <c r="DT121" s="468"/>
      <c r="DU121" s="468"/>
      <c r="DV121" s="468"/>
      <c r="DW121" s="468"/>
      <c r="DX121" s="468"/>
      <c r="DY121" s="468"/>
      <c r="DZ121" s="468"/>
      <c r="EA121" s="468"/>
      <c r="EB121" s="468"/>
      <c r="EC121" s="468"/>
      <c r="ED121" s="468"/>
      <c r="EE121" s="468"/>
      <c r="EF121" s="468"/>
      <c r="EG121" s="468"/>
      <c r="EH121" s="468"/>
      <c r="EI121" s="468"/>
      <c r="EJ121" s="468"/>
      <c r="EK121" s="468"/>
      <c r="EL121" s="468"/>
      <c r="EM121" s="468"/>
      <c r="EN121" s="468"/>
      <c r="EO121" s="468"/>
      <c r="EP121" s="468"/>
      <c r="EQ121" s="468"/>
      <c r="ER121" s="468"/>
      <c r="ES121" s="468"/>
      <c r="ET121" s="468"/>
      <c r="EU121" s="468"/>
      <c r="EV121" s="468"/>
      <c r="EW121" s="468"/>
      <c r="EX121" s="468"/>
      <c r="EY121" s="468"/>
      <c r="EZ121" s="468"/>
      <c r="FA121" s="468"/>
      <c r="FB121" s="468"/>
      <c r="FC121" s="468"/>
      <c r="FD121" s="468"/>
      <c r="FE121" s="468"/>
      <c r="FF121" s="468"/>
      <c r="FG121" s="468"/>
      <c r="FH121" s="468"/>
      <c r="FI121" s="468"/>
      <c r="FJ121" s="468"/>
      <c r="FK121" s="468"/>
      <c r="FL121" s="468"/>
      <c r="FM121" s="468"/>
      <c r="FN121" s="468"/>
      <c r="FO121" s="468"/>
      <c r="FP121" s="468"/>
      <c r="FQ121" s="468"/>
      <c r="FR121" s="468"/>
      <c r="FS121" s="468"/>
      <c r="FT121" s="468"/>
      <c r="FU121" s="468"/>
      <c r="FV121" s="468"/>
      <c r="FW121" s="468"/>
      <c r="FX121" s="468"/>
      <c r="FY121" s="468"/>
      <c r="FZ121" s="468"/>
      <c r="GA121" s="468"/>
      <c r="GB121" s="468"/>
      <c r="GC121" s="468"/>
      <c r="GD121" s="468"/>
      <c r="GE121" s="468"/>
      <c r="GF121" s="468"/>
      <c r="GG121" s="468"/>
      <c r="GH121" s="468"/>
      <c r="GI121" s="468"/>
      <c r="GJ121" s="468"/>
      <c r="GK121" s="468"/>
      <c r="GL121" s="468"/>
      <c r="GM121" s="468"/>
      <c r="GN121" s="468"/>
      <c r="GO121" s="468"/>
      <c r="GP121" s="468"/>
      <c r="GQ121" s="468"/>
      <c r="GR121" s="468"/>
      <c r="GS121" s="468"/>
      <c r="GT121" s="468"/>
      <c r="GU121" s="468"/>
      <c r="GV121" s="468"/>
      <c r="GW121" s="468"/>
      <c r="GX121" s="468"/>
      <c r="GY121" s="468"/>
      <c r="GZ121" s="468"/>
      <c r="HA121" s="468"/>
      <c r="HB121" s="468"/>
      <c r="HC121" s="468"/>
      <c r="HD121" s="468"/>
      <c r="HE121" s="468"/>
      <c r="HF121" s="468"/>
      <c r="HG121" s="468"/>
      <c r="HH121" s="468"/>
      <c r="HI121" s="468"/>
      <c r="HJ121" s="468"/>
      <c r="HK121" s="468"/>
      <c r="HL121" s="468"/>
      <c r="HM121" s="468"/>
      <c r="HN121" s="468"/>
      <c r="HO121" s="468"/>
      <c r="HP121" s="468"/>
      <c r="HQ121" s="468"/>
      <c r="HR121" s="468"/>
      <c r="HS121" s="468"/>
      <c r="HT121" s="468"/>
      <c r="HU121" s="468"/>
      <c r="HV121" s="468"/>
      <c r="HW121" s="468"/>
      <c r="HX121" s="468"/>
      <c r="HY121" s="468"/>
      <c r="HZ121" s="468"/>
      <c r="IA121" s="468"/>
      <c r="IB121" s="468"/>
      <c r="IC121" s="468"/>
      <c r="ID121" s="468"/>
      <c r="IE121" s="468"/>
      <c r="IF121" s="468"/>
      <c r="IG121" s="468"/>
      <c r="IH121" s="468"/>
      <c r="II121" s="468"/>
      <c r="IJ121" s="468"/>
      <c r="IK121" s="468"/>
      <c r="IL121" s="468"/>
      <c r="IM121" s="468"/>
      <c r="IN121" s="468"/>
      <c r="IO121" s="468"/>
      <c r="IP121" s="468"/>
      <c r="IQ121" s="468"/>
      <c r="IR121" s="468"/>
      <c r="IS121" s="468"/>
      <c r="IT121" s="468"/>
      <c r="IU121" s="468"/>
      <c r="IV121" s="468"/>
      <c r="IW121" s="468"/>
      <c r="IX121" s="468"/>
      <c r="IY121" s="468"/>
      <c r="IZ121" s="468"/>
      <c r="JA121" s="468"/>
      <c r="JB121" s="468"/>
      <c r="JC121" s="468"/>
      <c r="JD121" s="468"/>
      <c r="JE121" s="468"/>
      <c r="JF121" s="468"/>
      <c r="JG121" s="468"/>
      <c r="JH121" s="468"/>
      <c r="JI121" s="468"/>
      <c r="JJ121" s="468"/>
      <c r="JK121" s="468"/>
      <c r="JL121" s="468"/>
      <c r="JM121" s="468"/>
      <c r="JN121" s="468"/>
      <c r="JO121" s="468"/>
      <c r="JP121" s="468"/>
      <c r="JQ121" s="468"/>
      <c r="JR121" s="468"/>
      <c r="JS121" s="468"/>
      <c r="JT121" s="468"/>
      <c r="JU121" s="468"/>
      <c r="JV121" s="468"/>
      <c r="JW121" s="468"/>
      <c r="JX121" s="468"/>
      <c r="JY121" s="468"/>
      <c r="JZ121" s="468"/>
      <c r="KA121" s="468"/>
      <c r="KB121" s="468"/>
      <c r="KC121" s="468"/>
      <c r="KD121" s="468"/>
      <c r="KE121" s="468"/>
      <c r="KF121" s="468"/>
      <c r="KG121" s="468"/>
      <c r="KH121" s="468"/>
      <c r="KI121" s="468"/>
      <c r="KJ121" s="468"/>
      <c r="KK121" s="468"/>
      <c r="KL121" s="468"/>
      <c r="KM121" s="468"/>
      <c r="KN121" s="468"/>
      <c r="KO121" s="468"/>
      <c r="KP121" s="468"/>
      <c r="KQ121" s="468"/>
      <c r="KR121" s="468"/>
      <c r="KS121" s="468"/>
      <c r="KT121" s="468"/>
      <c r="KU121" s="468"/>
      <c r="KV121" s="468"/>
      <c r="KW121" s="468"/>
      <c r="KX121" s="468"/>
      <c r="KY121" s="468"/>
      <c r="KZ121" s="468"/>
      <c r="LA121" s="468"/>
      <c r="LB121" s="468"/>
      <c r="LC121" s="468"/>
      <c r="LD121" s="468"/>
      <c r="LE121" s="468"/>
      <c r="LF121" s="468"/>
      <c r="LG121" s="468"/>
      <c r="LH121" s="468"/>
      <c r="LI121" s="468"/>
      <c r="LJ121" s="468"/>
      <c r="LK121" s="468"/>
      <c r="LL121" s="468"/>
      <c r="LM121" s="468"/>
      <c r="LN121" s="468"/>
      <c r="LO121" s="468"/>
      <c r="LP121" s="468"/>
      <c r="LQ121" s="468"/>
      <c r="LR121" s="468"/>
      <c r="LS121" s="468"/>
      <c r="LT121" s="468"/>
      <c r="LU121" s="468"/>
      <c r="LV121" s="468"/>
      <c r="LW121" s="468"/>
      <c r="LX121" s="468"/>
      <c r="LY121" s="468"/>
      <c r="LZ121" s="468"/>
      <c r="MA121" s="468"/>
      <c r="MB121" s="468"/>
      <c r="MC121" s="468"/>
      <c r="MD121" s="468"/>
      <c r="ME121" s="468"/>
      <c r="MF121" s="468"/>
      <c r="MG121" s="469"/>
    </row>
    <row r="122" spans="1:345" ht="12.75" x14ac:dyDescent="0.2">
      <c r="A122" s="468"/>
      <c r="B122" s="468"/>
      <c r="C122" s="468"/>
      <c r="D122" s="468"/>
      <c r="E122" s="468"/>
      <c r="F122" s="468"/>
      <c r="G122" s="468"/>
      <c r="H122" s="468"/>
      <c r="I122" s="468"/>
      <c r="J122" s="468"/>
      <c r="K122" s="468"/>
      <c r="L122" s="468"/>
      <c r="M122" s="468"/>
      <c r="N122" s="468"/>
      <c r="O122" s="468"/>
      <c r="P122" s="468"/>
      <c r="Q122" s="468"/>
      <c r="R122" s="468"/>
      <c r="S122" s="468"/>
      <c r="T122" s="468"/>
      <c r="U122" s="468"/>
      <c r="V122" s="468"/>
      <c r="W122" s="468"/>
      <c r="X122" s="468"/>
      <c r="Y122" s="468"/>
      <c r="Z122" s="468"/>
      <c r="AA122" s="468"/>
      <c r="AB122" s="468"/>
      <c r="AC122" s="468"/>
      <c r="AD122" s="468"/>
      <c r="AE122" s="468"/>
      <c r="AF122" s="468"/>
      <c r="AG122" s="468"/>
      <c r="AH122" s="468"/>
      <c r="AI122" s="468"/>
      <c r="AJ122" s="468"/>
      <c r="AK122" s="468"/>
      <c r="AL122" s="468"/>
      <c r="AM122" s="468"/>
      <c r="AN122" s="468"/>
      <c r="AO122" s="468"/>
      <c r="AP122" s="468"/>
      <c r="AQ122" s="468"/>
      <c r="AR122" s="468"/>
      <c r="AS122" s="468"/>
      <c r="AT122" s="468"/>
      <c r="AU122" s="468"/>
      <c r="AV122" s="468"/>
      <c r="AW122" s="468"/>
      <c r="AX122" s="468"/>
      <c r="AY122" s="468"/>
      <c r="AZ122" s="468"/>
      <c r="BA122" s="468"/>
      <c r="BB122" s="468"/>
      <c r="BC122" s="468"/>
      <c r="BD122" s="468"/>
      <c r="BE122" s="468"/>
      <c r="BF122" s="468"/>
      <c r="BG122" s="468"/>
      <c r="BH122" s="468"/>
      <c r="BI122" s="468"/>
      <c r="BJ122" s="468"/>
      <c r="BK122" s="468"/>
      <c r="BL122" s="468"/>
      <c r="BM122" s="468"/>
      <c r="BN122" s="468"/>
      <c r="BO122" s="468"/>
      <c r="BP122" s="468"/>
      <c r="BQ122" s="468"/>
      <c r="BR122" s="468"/>
      <c r="BS122" s="468"/>
      <c r="BT122" s="468"/>
      <c r="BU122" s="468"/>
      <c r="BV122" s="468"/>
      <c r="BW122" s="468"/>
      <c r="BX122" s="468"/>
      <c r="BY122" s="468"/>
      <c r="BZ122" s="468"/>
      <c r="CA122" s="468"/>
      <c r="CB122" s="468"/>
      <c r="CC122" s="468"/>
      <c r="CD122" s="468"/>
      <c r="CE122" s="468"/>
      <c r="CF122" s="468"/>
      <c r="CG122" s="468"/>
      <c r="CH122" s="468"/>
      <c r="CI122" s="468"/>
      <c r="CJ122" s="468"/>
      <c r="CK122" s="468"/>
      <c r="CL122" s="468"/>
      <c r="CM122" s="468"/>
      <c r="CN122" s="468"/>
      <c r="CO122" s="468"/>
      <c r="CP122" s="468"/>
      <c r="CQ122" s="468"/>
      <c r="CR122" s="468"/>
      <c r="CS122" s="468"/>
      <c r="CT122" s="468"/>
      <c r="CU122" s="468"/>
      <c r="CV122" s="468"/>
      <c r="CW122" s="468"/>
      <c r="CX122" s="468"/>
      <c r="CY122" s="468"/>
      <c r="CZ122" s="468"/>
      <c r="DA122" s="468"/>
      <c r="DB122" s="468"/>
      <c r="DC122" s="468"/>
      <c r="DD122" s="468"/>
      <c r="DE122" s="468"/>
      <c r="DF122" s="468"/>
      <c r="DG122" s="468"/>
      <c r="DH122" s="468"/>
      <c r="DI122" s="468"/>
      <c r="DJ122" s="468"/>
      <c r="DK122" s="468"/>
      <c r="DL122" s="468"/>
      <c r="DM122" s="468"/>
      <c r="DN122" s="468"/>
      <c r="DO122" s="468"/>
      <c r="DP122" s="468"/>
      <c r="DQ122" s="468"/>
      <c r="DR122" s="468"/>
      <c r="DS122" s="468"/>
      <c r="DT122" s="468"/>
      <c r="DU122" s="468"/>
      <c r="DV122" s="468"/>
      <c r="DW122" s="468"/>
      <c r="DX122" s="468"/>
      <c r="DY122" s="468"/>
      <c r="DZ122" s="468"/>
      <c r="EA122" s="468"/>
      <c r="EB122" s="468"/>
      <c r="EC122" s="468"/>
      <c r="ED122" s="468"/>
      <c r="EE122" s="468"/>
      <c r="EF122" s="468"/>
      <c r="EG122" s="468"/>
      <c r="EH122" s="468"/>
      <c r="EI122" s="468"/>
      <c r="EJ122" s="468"/>
      <c r="EK122" s="468"/>
      <c r="EL122" s="468"/>
      <c r="EM122" s="468"/>
      <c r="EN122" s="468"/>
      <c r="EO122" s="468"/>
      <c r="EP122" s="468"/>
      <c r="EQ122" s="468"/>
      <c r="ER122" s="468"/>
      <c r="ES122" s="468"/>
      <c r="ET122" s="468"/>
      <c r="EU122" s="468"/>
      <c r="EV122" s="468"/>
      <c r="EW122" s="468"/>
      <c r="EX122" s="468"/>
      <c r="EY122" s="468"/>
      <c r="EZ122" s="468"/>
      <c r="FA122" s="468"/>
      <c r="FB122" s="468"/>
      <c r="FC122" s="468"/>
      <c r="FD122" s="468"/>
      <c r="FE122" s="468"/>
      <c r="FF122" s="468"/>
      <c r="FG122" s="468"/>
      <c r="FH122" s="468"/>
      <c r="FI122" s="468"/>
      <c r="FJ122" s="468"/>
      <c r="FK122" s="468"/>
      <c r="FL122" s="468"/>
      <c r="FM122" s="468"/>
      <c r="FN122" s="468"/>
      <c r="FO122" s="468"/>
      <c r="FP122" s="468"/>
      <c r="FQ122" s="468"/>
      <c r="FR122" s="468"/>
      <c r="FS122" s="468"/>
      <c r="FT122" s="468"/>
      <c r="FU122" s="468"/>
      <c r="FV122" s="468"/>
      <c r="FW122" s="468"/>
      <c r="FX122" s="468"/>
      <c r="FY122" s="468"/>
      <c r="FZ122" s="468"/>
      <c r="GA122" s="468"/>
      <c r="GB122" s="468"/>
      <c r="GC122" s="468"/>
      <c r="GD122" s="468"/>
      <c r="GE122" s="468"/>
      <c r="GF122" s="468"/>
      <c r="GG122" s="468"/>
      <c r="GH122" s="468"/>
      <c r="GI122" s="468"/>
      <c r="GJ122" s="468"/>
      <c r="GK122" s="468"/>
      <c r="GL122" s="468"/>
      <c r="GM122" s="468"/>
      <c r="GN122" s="468"/>
      <c r="GO122" s="468"/>
      <c r="GP122" s="468"/>
      <c r="GQ122" s="468"/>
      <c r="GR122" s="468"/>
      <c r="GS122" s="468"/>
      <c r="GT122" s="468"/>
      <c r="GU122" s="468"/>
      <c r="GV122" s="468"/>
      <c r="GW122" s="468"/>
      <c r="GX122" s="468"/>
      <c r="GY122" s="468"/>
      <c r="GZ122" s="468"/>
      <c r="HA122" s="468"/>
      <c r="HB122" s="468"/>
      <c r="HC122" s="468"/>
      <c r="HD122" s="468"/>
      <c r="HE122" s="468"/>
      <c r="HF122" s="468"/>
      <c r="HG122" s="468"/>
      <c r="HH122" s="468"/>
      <c r="HI122" s="468"/>
      <c r="HJ122" s="468"/>
      <c r="HK122" s="468"/>
      <c r="HL122" s="468"/>
      <c r="HM122" s="468"/>
      <c r="HN122" s="468"/>
      <c r="HO122" s="468"/>
      <c r="HP122" s="468"/>
      <c r="HQ122" s="468"/>
      <c r="HR122" s="468"/>
      <c r="HS122" s="468"/>
      <c r="HT122" s="468"/>
      <c r="HU122" s="468"/>
      <c r="HV122" s="468"/>
      <c r="HW122" s="468"/>
      <c r="HX122" s="468"/>
      <c r="HY122" s="468"/>
      <c r="HZ122" s="468"/>
      <c r="IA122" s="468"/>
      <c r="IB122" s="468"/>
      <c r="IC122" s="468"/>
      <c r="ID122" s="468"/>
      <c r="IE122" s="468"/>
      <c r="IF122" s="468"/>
      <c r="IG122" s="468"/>
      <c r="IH122" s="468"/>
      <c r="II122" s="468"/>
      <c r="IJ122" s="468"/>
      <c r="IK122" s="468"/>
      <c r="IL122" s="468"/>
      <c r="IM122" s="468"/>
      <c r="IN122" s="468"/>
      <c r="IO122" s="468"/>
      <c r="IP122" s="468"/>
      <c r="IQ122" s="468"/>
      <c r="IR122" s="468"/>
      <c r="IS122" s="468"/>
      <c r="IT122" s="468"/>
      <c r="IU122" s="468"/>
      <c r="IV122" s="468"/>
      <c r="IW122" s="468"/>
      <c r="IX122" s="468"/>
      <c r="IY122" s="468"/>
      <c r="IZ122" s="468"/>
      <c r="JA122" s="468"/>
      <c r="JB122" s="468"/>
      <c r="JC122" s="468"/>
      <c r="JD122" s="468"/>
      <c r="JE122" s="468"/>
      <c r="JF122" s="468"/>
      <c r="JG122" s="468"/>
      <c r="JH122" s="468"/>
      <c r="JI122" s="468"/>
      <c r="JJ122" s="468"/>
      <c r="JK122" s="468"/>
      <c r="JL122" s="468"/>
      <c r="JM122" s="468"/>
      <c r="JN122" s="468"/>
      <c r="JO122" s="468"/>
      <c r="JP122" s="468"/>
      <c r="JQ122" s="468"/>
      <c r="JR122" s="468"/>
      <c r="JS122" s="468"/>
      <c r="JT122" s="468"/>
      <c r="JU122" s="468"/>
      <c r="JV122" s="468"/>
      <c r="JW122" s="468"/>
      <c r="JX122" s="468"/>
      <c r="JY122" s="468"/>
      <c r="JZ122" s="468"/>
      <c r="KA122" s="468"/>
      <c r="KB122" s="468"/>
      <c r="KC122" s="468"/>
      <c r="KD122" s="468"/>
      <c r="KE122" s="468"/>
      <c r="KF122" s="468"/>
      <c r="KG122" s="468"/>
      <c r="KH122" s="468"/>
      <c r="KI122" s="468"/>
      <c r="KJ122" s="468"/>
      <c r="KK122" s="468"/>
      <c r="KL122" s="468"/>
      <c r="KM122" s="468"/>
      <c r="KN122" s="468"/>
      <c r="KO122" s="468"/>
      <c r="KP122" s="468"/>
      <c r="KQ122" s="468"/>
      <c r="KR122" s="468"/>
      <c r="KS122" s="468"/>
      <c r="KT122" s="468"/>
      <c r="KU122" s="468"/>
      <c r="KV122" s="468"/>
      <c r="KW122" s="468"/>
      <c r="KX122" s="468"/>
      <c r="KY122" s="468"/>
      <c r="KZ122" s="468"/>
      <c r="LA122" s="468"/>
      <c r="LB122" s="468"/>
      <c r="LC122" s="468"/>
      <c r="LD122" s="468"/>
      <c r="LE122" s="468"/>
      <c r="LF122" s="468"/>
      <c r="LG122" s="468"/>
      <c r="LH122" s="468"/>
      <c r="LI122" s="468"/>
      <c r="LJ122" s="468"/>
      <c r="LK122" s="468"/>
      <c r="LL122" s="468"/>
      <c r="LM122" s="468"/>
      <c r="LN122" s="468"/>
      <c r="LO122" s="468"/>
      <c r="LP122" s="468"/>
      <c r="LQ122" s="468"/>
      <c r="LR122" s="468"/>
      <c r="LS122" s="468"/>
      <c r="LT122" s="468"/>
      <c r="LU122" s="468"/>
      <c r="LV122" s="468"/>
      <c r="LW122" s="468"/>
      <c r="LX122" s="468"/>
      <c r="LY122" s="468"/>
      <c r="LZ122" s="468"/>
      <c r="MA122" s="468"/>
      <c r="MB122" s="468"/>
      <c r="MC122" s="468"/>
      <c r="MD122" s="468"/>
      <c r="ME122" s="468"/>
      <c r="MF122" s="468"/>
      <c r="MG122" s="469"/>
    </row>
    <row r="123" spans="1:345" ht="12.75" x14ac:dyDescent="0.2">
      <c r="A123" s="468"/>
      <c r="B123" s="468"/>
      <c r="C123" s="468"/>
      <c r="D123" s="468"/>
      <c r="E123" s="468"/>
      <c r="F123" s="468"/>
      <c r="G123" s="468"/>
      <c r="H123" s="468"/>
      <c r="I123" s="468"/>
      <c r="J123" s="468"/>
      <c r="K123" s="468"/>
      <c r="L123" s="468"/>
      <c r="M123" s="468"/>
      <c r="N123" s="468"/>
      <c r="O123" s="468"/>
      <c r="P123" s="468"/>
      <c r="Q123" s="468"/>
      <c r="R123" s="468"/>
      <c r="S123" s="468"/>
      <c r="T123" s="468"/>
      <c r="U123" s="468"/>
      <c r="V123" s="468"/>
      <c r="W123" s="468"/>
      <c r="X123" s="468"/>
      <c r="Y123" s="468"/>
      <c r="Z123" s="468"/>
      <c r="AA123" s="468"/>
      <c r="AB123" s="468"/>
      <c r="AC123" s="468"/>
      <c r="AD123" s="468"/>
      <c r="AE123" s="468"/>
      <c r="AF123" s="468"/>
      <c r="AG123" s="468"/>
      <c r="AH123" s="468"/>
      <c r="AI123" s="468"/>
      <c r="AJ123" s="468"/>
      <c r="AK123" s="468"/>
      <c r="AL123" s="468"/>
      <c r="AM123" s="468"/>
      <c r="AN123" s="468"/>
      <c r="AO123" s="468"/>
      <c r="AP123" s="468"/>
      <c r="AQ123" s="468"/>
      <c r="AR123" s="468"/>
      <c r="AS123" s="468"/>
      <c r="AT123" s="468"/>
      <c r="AU123" s="468"/>
      <c r="AV123" s="468"/>
      <c r="AW123" s="468"/>
      <c r="AX123" s="468"/>
      <c r="AY123" s="468"/>
      <c r="AZ123" s="468"/>
      <c r="BA123" s="468"/>
      <c r="BB123" s="468"/>
      <c r="BC123" s="468"/>
      <c r="BD123" s="468"/>
      <c r="BE123" s="468"/>
      <c r="BF123" s="468"/>
      <c r="BG123" s="468"/>
      <c r="BH123" s="468"/>
      <c r="BI123" s="468"/>
      <c r="BJ123" s="468"/>
      <c r="BK123" s="468"/>
      <c r="BL123" s="468"/>
      <c r="BM123" s="468"/>
      <c r="BN123" s="468"/>
      <c r="BO123" s="468"/>
      <c r="BP123" s="468"/>
      <c r="BQ123" s="468"/>
      <c r="BR123" s="468"/>
      <c r="BS123" s="468"/>
      <c r="BT123" s="468"/>
      <c r="BU123" s="468"/>
      <c r="BV123" s="468"/>
      <c r="BW123" s="468"/>
      <c r="BX123" s="468"/>
      <c r="BY123" s="468"/>
      <c r="BZ123" s="468"/>
      <c r="CA123" s="468"/>
      <c r="CB123" s="468"/>
      <c r="CC123" s="468"/>
      <c r="CD123" s="468"/>
      <c r="CE123" s="468"/>
      <c r="CF123" s="468"/>
      <c r="CG123" s="468"/>
      <c r="CH123" s="468"/>
      <c r="CI123" s="468"/>
      <c r="CJ123" s="468"/>
      <c r="CK123" s="468"/>
      <c r="CL123" s="468"/>
      <c r="CM123" s="468"/>
      <c r="CN123" s="468"/>
      <c r="CO123" s="468"/>
      <c r="CP123" s="468"/>
      <c r="CQ123" s="468"/>
      <c r="CR123" s="468"/>
      <c r="CS123" s="468"/>
      <c r="CT123" s="468"/>
      <c r="CU123" s="468"/>
      <c r="CV123" s="468"/>
      <c r="CW123" s="468"/>
      <c r="CX123" s="468"/>
      <c r="CY123" s="468"/>
      <c r="CZ123" s="468"/>
      <c r="DA123" s="468"/>
      <c r="DB123" s="468"/>
      <c r="DC123" s="468"/>
      <c r="DD123" s="468"/>
      <c r="DE123" s="468"/>
      <c r="DF123" s="468"/>
      <c r="DG123" s="468"/>
      <c r="DH123" s="468"/>
      <c r="DI123" s="468"/>
      <c r="DJ123" s="468"/>
      <c r="DK123" s="468"/>
      <c r="DL123" s="468"/>
      <c r="DM123" s="468"/>
      <c r="DN123" s="468"/>
      <c r="DO123" s="468"/>
      <c r="DP123" s="468"/>
      <c r="DQ123" s="468"/>
      <c r="DR123" s="468"/>
      <c r="DS123" s="468"/>
      <c r="DT123" s="468"/>
      <c r="DU123" s="468"/>
      <c r="DV123" s="468"/>
      <c r="DW123" s="468"/>
      <c r="DX123" s="468"/>
      <c r="DY123" s="468"/>
      <c r="DZ123" s="468"/>
      <c r="EA123" s="468"/>
      <c r="EB123" s="468"/>
      <c r="EC123" s="468"/>
      <c r="ED123" s="468"/>
      <c r="EE123" s="468"/>
      <c r="EF123" s="468"/>
      <c r="EG123" s="468"/>
      <c r="EH123" s="468"/>
      <c r="EI123" s="468"/>
      <c r="EJ123" s="468"/>
      <c r="EK123" s="468"/>
      <c r="EL123" s="468"/>
      <c r="EM123" s="468"/>
      <c r="EN123" s="468"/>
      <c r="EO123" s="468"/>
      <c r="EP123" s="468"/>
      <c r="EQ123" s="468"/>
      <c r="ER123" s="468"/>
      <c r="ES123" s="468"/>
      <c r="ET123" s="468"/>
      <c r="EU123" s="468"/>
      <c r="EV123" s="468"/>
      <c r="EW123" s="468"/>
      <c r="EX123" s="468"/>
      <c r="EY123" s="468"/>
      <c r="EZ123" s="468"/>
      <c r="FA123" s="468"/>
      <c r="FB123" s="468"/>
      <c r="FC123" s="468"/>
      <c r="FD123" s="468"/>
      <c r="FE123" s="468"/>
      <c r="FF123" s="468"/>
      <c r="FG123" s="468"/>
      <c r="FH123" s="468"/>
      <c r="FI123" s="468"/>
      <c r="FJ123" s="468"/>
      <c r="FK123" s="468"/>
      <c r="FL123" s="468"/>
      <c r="FM123" s="468"/>
      <c r="FN123" s="468"/>
      <c r="FO123" s="468"/>
      <c r="FP123" s="468"/>
      <c r="FQ123" s="468"/>
      <c r="FR123" s="468"/>
      <c r="FS123" s="468"/>
      <c r="FT123" s="468"/>
      <c r="FU123" s="468"/>
      <c r="FV123" s="468"/>
      <c r="FW123" s="468"/>
      <c r="FX123" s="468"/>
      <c r="FY123" s="468"/>
      <c r="FZ123" s="468"/>
      <c r="GA123" s="468"/>
      <c r="GB123" s="468"/>
      <c r="GC123" s="468"/>
      <c r="GD123" s="468"/>
      <c r="GE123" s="468"/>
      <c r="GF123" s="468"/>
      <c r="GG123" s="468"/>
      <c r="GH123" s="468"/>
      <c r="GI123" s="468"/>
      <c r="GJ123" s="468"/>
      <c r="GK123" s="468"/>
      <c r="GL123" s="468"/>
      <c r="GM123" s="468"/>
      <c r="GN123" s="468"/>
      <c r="GO123" s="468"/>
      <c r="GP123" s="468"/>
      <c r="GQ123" s="468"/>
      <c r="GR123" s="468"/>
      <c r="GS123" s="468"/>
      <c r="GT123" s="468"/>
      <c r="GU123" s="468"/>
      <c r="GV123" s="468"/>
      <c r="GW123" s="468"/>
      <c r="GX123" s="468"/>
      <c r="GY123" s="468"/>
      <c r="GZ123" s="468"/>
      <c r="HA123" s="468"/>
      <c r="HB123" s="468"/>
      <c r="HC123" s="468"/>
      <c r="HD123" s="468"/>
      <c r="HE123" s="468"/>
      <c r="HF123" s="468"/>
      <c r="HG123" s="468"/>
      <c r="HH123" s="468"/>
      <c r="HI123" s="468"/>
      <c r="HJ123" s="468"/>
      <c r="HK123" s="468"/>
      <c r="HL123" s="468"/>
      <c r="HM123" s="468"/>
      <c r="HN123" s="468"/>
      <c r="HO123" s="468"/>
      <c r="HP123" s="468"/>
      <c r="HQ123" s="468"/>
      <c r="HR123" s="468"/>
      <c r="HS123" s="468"/>
      <c r="HT123" s="468"/>
      <c r="HU123" s="468"/>
      <c r="HV123" s="468"/>
      <c r="HW123" s="468"/>
      <c r="HX123" s="468"/>
      <c r="HY123" s="468"/>
      <c r="HZ123" s="468"/>
      <c r="IA123" s="468"/>
      <c r="IB123" s="468"/>
      <c r="IC123" s="468"/>
      <c r="ID123" s="468"/>
      <c r="IE123" s="468"/>
      <c r="IF123" s="468"/>
      <c r="IG123" s="468"/>
      <c r="IH123" s="468"/>
      <c r="II123" s="468"/>
      <c r="IJ123" s="468"/>
      <c r="IK123" s="468"/>
      <c r="IL123" s="468"/>
      <c r="IM123" s="468"/>
      <c r="IN123" s="468"/>
      <c r="IO123" s="468"/>
      <c r="IP123" s="468"/>
      <c r="IQ123" s="468"/>
      <c r="IR123" s="468"/>
      <c r="IS123" s="468"/>
      <c r="IT123" s="468"/>
      <c r="IU123" s="468"/>
      <c r="IV123" s="468"/>
      <c r="IW123" s="468"/>
      <c r="IX123" s="468"/>
      <c r="IY123" s="468"/>
      <c r="IZ123" s="468"/>
      <c r="JA123" s="468"/>
      <c r="JB123" s="468"/>
      <c r="JC123" s="468"/>
      <c r="JD123" s="468"/>
      <c r="JE123" s="468"/>
      <c r="JF123" s="468"/>
      <c r="JG123" s="468"/>
      <c r="JH123" s="468"/>
      <c r="JI123" s="468"/>
      <c r="JJ123" s="468"/>
      <c r="JK123" s="468"/>
      <c r="JL123" s="468"/>
      <c r="JM123" s="468"/>
      <c r="JN123" s="468"/>
      <c r="JO123" s="468"/>
      <c r="JP123" s="468"/>
      <c r="JQ123" s="468"/>
      <c r="JR123" s="468"/>
      <c r="JS123" s="468"/>
      <c r="JT123" s="468"/>
      <c r="JU123" s="468"/>
      <c r="JV123" s="468"/>
      <c r="JW123" s="468"/>
      <c r="JX123" s="468"/>
      <c r="JY123" s="468"/>
      <c r="JZ123" s="468"/>
      <c r="KA123" s="468"/>
      <c r="KB123" s="468"/>
      <c r="KC123" s="468"/>
      <c r="KD123" s="468"/>
      <c r="KE123" s="468"/>
      <c r="KF123" s="468"/>
      <c r="KG123" s="468"/>
      <c r="KH123" s="468"/>
      <c r="KI123" s="468"/>
      <c r="KJ123" s="468"/>
      <c r="KK123" s="468"/>
      <c r="KL123" s="468"/>
      <c r="KM123" s="468"/>
      <c r="KN123" s="468"/>
      <c r="KO123" s="468"/>
      <c r="KP123" s="468"/>
      <c r="KQ123" s="468"/>
      <c r="KR123" s="468"/>
      <c r="KS123" s="468"/>
      <c r="KT123" s="468"/>
      <c r="KU123" s="468"/>
      <c r="KV123" s="468"/>
      <c r="KW123" s="468"/>
      <c r="KX123" s="468"/>
      <c r="KY123" s="468"/>
      <c r="KZ123" s="468"/>
      <c r="LA123" s="468"/>
      <c r="LB123" s="468"/>
      <c r="LC123" s="468"/>
      <c r="LD123" s="468"/>
      <c r="LE123" s="468"/>
      <c r="LF123" s="468"/>
      <c r="LG123" s="468"/>
      <c r="LH123" s="468"/>
      <c r="LI123" s="468"/>
      <c r="LJ123" s="468"/>
      <c r="LK123" s="468"/>
      <c r="LL123" s="468"/>
      <c r="LM123" s="468"/>
      <c r="LN123" s="468"/>
      <c r="LO123" s="468"/>
      <c r="LP123" s="468"/>
      <c r="LQ123" s="468"/>
      <c r="LR123" s="468"/>
      <c r="LS123" s="468"/>
      <c r="LT123" s="468"/>
      <c r="LU123" s="468"/>
      <c r="LV123" s="468"/>
      <c r="LW123" s="468"/>
      <c r="LX123" s="468"/>
      <c r="LY123" s="468"/>
      <c r="LZ123" s="468"/>
      <c r="MA123" s="468"/>
      <c r="MB123" s="468"/>
      <c r="MC123" s="468"/>
      <c r="MD123" s="468"/>
      <c r="ME123" s="468"/>
      <c r="MF123" s="468"/>
      <c r="MG123" s="469"/>
    </row>
  </sheetData>
  <sheetProtection algorithmName="SHA-512" hashValue="g9grWVbKcmxElZdTSjqDd5A8iMvHZvYl+VIedsZ3aifqCOh1DgJb/xnznV8r1wQCihpbbkQ+B51Z+SdqYbtpvw==" saltValue="AV13AlVlXTdSEUtI+Qd9nA==" spinCount="100000" sheet="1" scenarios="1" insertHyperlinks="0"/>
  <protectedRanges>
    <protectedRange sqref="GW5 HE7:HL8 HN5 HV7:IC8 IE5 IM7:IT8 IV5 JD7:JK8 JM5 JU7:KB8 KD5 KL7:KS8 KU5 LC7:LJ8 LL5 LT7:MA8 LL15:MA118 KU15:LJ118 KD15:KS118 JM15:KB118 IV15:JK118 IE15:IT118 HN15:IC118 GW15:HL118 HE11:HL12 HV11:IC12 IM11:IT12 JD11:JK12 JU11:KB12 KL11:KS12 LC11:LJ12 LT11:MA12" name="YellowZone3"/>
    <protectedRange sqref="CY5 DG7:DN8 DP5 DX7:EE8 EG5 EO7:EV8 EX5 FF7:FM8 FO5 FW7:GD8 GF5 GN7:GU8 GF15:GU118 FO15:GD118 EX15:FM118 EG15:EV118 DP15:EE118 CY15:DN118 DG11:DN12 DX11:EE12 EO11:EV12 FF11:FM12 FW11:GD12 GN11:GU12" name="YellowZone2"/>
    <protectedRange sqref="A5 I7:P12 R5 AI5 A15:P118 AI15:AX118 AZ15:BO118 BQ15:CF118 CH15:CW118 AZ5 BQ5 CH5 R15:AG118 Z7:AG12 AQ7:AX12 BH7:BO12 BY7:CF12 CP7:CW12 DG9:DN10 DX9:EE10 EO9:EV10 FF9:FM10 FW9:GD10 GN9:GU10 HE9:HL10 HV9:IC10 IM9:IT10 JD9:JK10 JU9:KB10 KL9:KS10 LC9:LJ10 LT9:MA10" name="YellowZone"/>
  </protectedRanges>
  <mergeCells count="163">
    <mergeCell ref="IE11:IL12"/>
    <mergeCell ref="IM11:IT12"/>
    <mergeCell ref="IE13:IT14"/>
    <mergeCell ref="IE5:IT6"/>
    <mergeCell ref="IE7:IL8"/>
    <mergeCell ref="IM7:IT8"/>
    <mergeCell ref="IE9:IL10"/>
    <mergeCell ref="IM9:IT10"/>
    <mergeCell ref="GW11:HD12"/>
    <mergeCell ref="HE11:HL12"/>
    <mergeCell ref="GW13:HL14"/>
    <mergeCell ref="HN5:IC6"/>
    <mergeCell ref="HN7:HU8"/>
    <mergeCell ref="HV7:IC8"/>
    <mergeCell ref="HN9:HU10"/>
    <mergeCell ref="HV9:IC10"/>
    <mergeCell ref="HN11:HU12"/>
    <mergeCell ref="HV11:IC12"/>
    <mergeCell ref="HN13:IC14"/>
    <mergeCell ref="GW5:HL6"/>
    <mergeCell ref="GW7:HD8"/>
    <mergeCell ref="HE7:HL8"/>
    <mergeCell ref="GW9:HD10"/>
    <mergeCell ref="HE9:HL10"/>
    <mergeCell ref="FO11:FV12"/>
    <mergeCell ref="FW11:GD12"/>
    <mergeCell ref="FO13:GD14"/>
    <mergeCell ref="GF5:GU6"/>
    <mergeCell ref="GF7:GM8"/>
    <mergeCell ref="GN7:GU8"/>
    <mergeCell ref="GF9:GM10"/>
    <mergeCell ref="GN9:GU10"/>
    <mergeCell ref="GF11:GM12"/>
    <mergeCell ref="GN11:GU12"/>
    <mergeCell ref="GF13:GU14"/>
    <mergeCell ref="FO5:GD6"/>
    <mergeCell ref="FO7:FV8"/>
    <mergeCell ref="FW7:GD8"/>
    <mergeCell ref="FO9:FV10"/>
    <mergeCell ref="FW9:GD10"/>
    <mergeCell ref="EG11:EN12"/>
    <mergeCell ref="EO11:EV12"/>
    <mergeCell ref="EG13:EV14"/>
    <mergeCell ref="EX5:FM6"/>
    <mergeCell ref="EX7:FE8"/>
    <mergeCell ref="FF7:FM8"/>
    <mergeCell ref="EX9:FE10"/>
    <mergeCell ref="FF9:FM10"/>
    <mergeCell ref="EX11:FE12"/>
    <mergeCell ref="FF11:FM12"/>
    <mergeCell ref="EX13:FM14"/>
    <mergeCell ref="DG9:DN10"/>
    <mergeCell ref="BY9:CF10"/>
    <mergeCell ref="CH9:CO10"/>
    <mergeCell ref="CP9:CW10"/>
    <mergeCell ref="CY7:DF8"/>
    <mergeCell ref="DG7:DN8"/>
    <mergeCell ref="CY9:DF10"/>
    <mergeCell ref="EG5:EV6"/>
    <mergeCell ref="EG7:EN8"/>
    <mergeCell ref="EO7:EV8"/>
    <mergeCell ref="EG9:EN10"/>
    <mergeCell ref="EO9:EV10"/>
    <mergeCell ref="BY7:CF8"/>
    <mergeCell ref="CH7:CO8"/>
    <mergeCell ref="CP7:CW8"/>
    <mergeCell ref="DP9:DW10"/>
    <mergeCell ref="DX9:EE10"/>
    <mergeCell ref="D3:H3"/>
    <mergeCell ref="M3:P3"/>
    <mergeCell ref="A1:P1"/>
    <mergeCell ref="A7:H8"/>
    <mergeCell ref="I7:P8"/>
    <mergeCell ref="BQ5:CF6"/>
    <mergeCell ref="CH5:CW6"/>
    <mergeCell ref="CY5:DN6"/>
    <mergeCell ref="DP5:EE6"/>
    <mergeCell ref="A5:P6"/>
    <mergeCell ref="R5:AG6"/>
    <mergeCell ref="AI5:AX6"/>
    <mergeCell ref="AZ5:BO6"/>
    <mergeCell ref="DP7:DW8"/>
    <mergeCell ref="DX7:EE8"/>
    <mergeCell ref="R7:Y8"/>
    <mergeCell ref="Z7:AG8"/>
    <mergeCell ref="AI7:AP8"/>
    <mergeCell ref="AQ7:AX8"/>
    <mergeCell ref="AZ7:BG8"/>
    <mergeCell ref="BH7:BO8"/>
    <mergeCell ref="BQ7:BX8"/>
    <mergeCell ref="DP13:EE14"/>
    <mergeCell ref="A11:H12"/>
    <mergeCell ref="I11:P12"/>
    <mergeCell ref="R11:Y12"/>
    <mergeCell ref="Z11:AG12"/>
    <mergeCell ref="AI11:AP12"/>
    <mergeCell ref="AQ11:AX12"/>
    <mergeCell ref="AZ11:BG12"/>
    <mergeCell ref="CY11:DF12"/>
    <mergeCell ref="DG11:DN12"/>
    <mergeCell ref="A13:P14"/>
    <mergeCell ref="R13:AG14"/>
    <mergeCell ref="AI13:AX14"/>
    <mergeCell ref="AZ13:BO14"/>
    <mergeCell ref="BQ13:CF14"/>
    <mergeCell ref="CH13:CW14"/>
    <mergeCell ref="CY13:DN14"/>
    <mergeCell ref="BH11:BO12"/>
    <mergeCell ref="BQ11:BX12"/>
    <mergeCell ref="BY11:CF12"/>
    <mergeCell ref="CH11:CO12"/>
    <mergeCell ref="CP11:CW12"/>
    <mergeCell ref="DP11:DW12"/>
    <mergeCell ref="DX11:EE12"/>
    <mergeCell ref="A9:H10"/>
    <mergeCell ref="I9:P10"/>
    <mergeCell ref="R9:Y10"/>
    <mergeCell ref="Z9:AG10"/>
    <mergeCell ref="AI9:AP10"/>
    <mergeCell ref="AQ9:AX10"/>
    <mergeCell ref="AZ9:BG10"/>
    <mergeCell ref="BH9:BO10"/>
    <mergeCell ref="BQ9:BX10"/>
    <mergeCell ref="LL9:LS10"/>
    <mergeCell ref="IV5:JK6"/>
    <mergeCell ref="JM5:KB6"/>
    <mergeCell ref="KD5:KS6"/>
    <mergeCell ref="KU5:LJ6"/>
    <mergeCell ref="LL5:MA6"/>
    <mergeCell ref="IV7:JC8"/>
    <mergeCell ref="JD7:JK8"/>
    <mergeCell ref="JM7:JT8"/>
    <mergeCell ref="JU7:KB8"/>
    <mergeCell ref="KD7:KK8"/>
    <mergeCell ref="KL7:KS8"/>
    <mergeCell ref="KU7:LB8"/>
    <mergeCell ref="LC7:LJ8"/>
    <mergeCell ref="LL7:LS8"/>
    <mergeCell ref="LT7:MA8"/>
    <mergeCell ref="IV13:JK14"/>
    <mergeCell ref="JM13:KB14"/>
    <mergeCell ref="KD13:KS14"/>
    <mergeCell ref="KU13:LJ14"/>
    <mergeCell ref="LL13:MA14"/>
    <mergeCell ref="LT9:MA10"/>
    <mergeCell ref="IV11:JC12"/>
    <mergeCell ref="JD11:JK12"/>
    <mergeCell ref="JM11:JT12"/>
    <mergeCell ref="JU11:KB12"/>
    <mergeCell ref="KD11:KK12"/>
    <mergeCell ref="KL11:KS12"/>
    <mergeCell ref="KU11:LB12"/>
    <mergeCell ref="LC11:LJ12"/>
    <mergeCell ref="LL11:LS12"/>
    <mergeCell ref="LT11:MA12"/>
    <mergeCell ref="IV9:JC10"/>
    <mergeCell ref="JD9:JK10"/>
    <mergeCell ref="JM9:JT10"/>
    <mergeCell ref="JU9:KB10"/>
    <mergeCell ref="KD9:KK10"/>
    <mergeCell ref="KL9:KS10"/>
    <mergeCell ref="KU9:LB10"/>
    <mergeCell ref="LC9:LJ10"/>
  </mergeCells>
  <dataValidations count="2">
    <dataValidation type="list" allowBlank="1" showErrorMessage="1" sqref="I7:P8 BY7:CF8 Z7:AG8 AQ7:AX8 BH7:BO8 CP7:CW8 DG7:DN8 DX7:EE8 EO7:EV8 FF7:FM8 FW7:GD8 GN7:GU8 HE7:HL8 HV7:IC8 IM7:IT8 JD7:JK8 JU7:KB8 KL7:KS8 LC7:LJ8 LT7:MA8" xr:uid="{C2327466-6D81-4A2F-A007-837DFD96FDF2}">
      <formula1>"Carbon Fiber,Aramid Fiber,Glass Fiber,Core, Other"</formula1>
    </dataValidation>
    <dataValidation type="list" allowBlank="1" showErrorMessage="1" sqref="I9:P10 Z9:AG10 AQ9:AX10 BH9:BO10 BY9:CF10 CP9:CW10 DG9:DN10 DX9:EE10 EO9:EV10 FF9:FM10 FW9:GD10 GN9:GU10 HE9:HL10 HV9:IC10 IM9:IT10 JD9:JK10 JU9:KB10 KL9:KS10 LC9:LJ10 LT9:MA10" xr:uid="{ADFFEEDD-E7E9-4305-883F-26DA17A317B4}">
      <formula1>"Unidirectional,Bidirectional,Triaxial,Quadraxial,Al Honeycomb, Aramid Honeycomb, Rigid Foam, Other"</formula1>
    </dataValidation>
  </dataValidations>
  <hyperlinks>
    <hyperlink ref="S2" location="'Cover Sheet'!A1" display="BACK to COVER SHEET" xr:uid="{00000000-0004-0000-0800-000000000000}"/>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d1a93d-62ff-4ace-b0d1-6bed12dca5b1">
      <Terms xmlns="http://schemas.microsoft.com/office/infopath/2007/PartnerControls"/>
    </lcf76f155ced4ddcb4097134ff3c332f>
    <TaxCatchAll xmlns="369bb223-8e4a-4a4c-a2cb-e831aa991e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164D25128129645A0069E08FC7D0347" ma:contentTypeVersion="17" ma:contentTypeDescription="Ein neues Dokument erstellen." ma:contentTypeScope="" ma:versionID="e0268afeb3b296b121760bec23157d4f">
  <xsd:schema xmlns:xsd="http://www.w3.org/2001/XMLSchema" xmlns:xs="http://www.w3.org/2001/XMLSchema" xmlns:p="http://schemas.microsoft.com/office/2006/metadata/properties" xmlns:ns2="57d1a93d-62ff-4ace-b0d1-6bed12dca5b1" xmlns:ns3="369bb223-8e4a-4a4c-a2cb-e831aa991ec4" targetNamespace="http://schemas.microsoft.com/office/2006/metadata/properties" ma:root="true" ma:fieldsID="a57f4232ed260d6313cd62e09095da1d" ns2:_="" ns3:_="">
    <xsd:import namespace="57d1a93d-62ff-4ace-b0d1-6bed12dca5b1"/>
    <xsd:import namespace="369bb223-8e4a-4a4c-a2cb-e831aa991e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ObjectDetectorVersion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d1a93d-62ff-4ace-b0d1-6bed12dca5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c433e3a3-cfe6-4fa7-81ff-f83319296d15"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9bb223-8e4a-4a4c-a2cb-e831aa991ec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7429589-77d1-4f16-8ee4-e519593ca565}" ma:internalName="TaxCatchAll" ma:showField="CatchAllData" ma:web="369bb223-8e4a-4a4c-a2cb-e831aa991e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EBC3DD-B708-49EC-B3B3-AF2A5F217A8B}">
  <ds:schemaRefs>
    <ds:schemaRef ds:uri="http://schemas.microsoft.com/sharepoint/v3/contenttype/forms"/>
  </ds:schemaRefs>
</ds:datastoreItem>
</file>

<file path=customXml/itemProps2.xml><?xml version="1.0" encoding="utf-8"?>
<ds:datastoreItem xmlns:ds="http://schemas.openxmlformats.org/officeDocument/2006/customXml" ds:itemID="{27D98A5B-8976-43EA-9FB0-D4D2A2206C95}">
  <ds:schemaRefs>
    <ds:schemaRef ds:uri="http://schemas.microsoft.com/office/2006/metadata/properties"/>
    <ds:schemaRef ds:uri="http://schemas.microsoft.com/office/infopath/2007/PartnerControls"/>
    <ds:schemaRef ds:uri="57d1a93d-62ff-4ace-b0d1-6bed12dca5b1"/>
    <ds:schemaRef ds:uri="369bb223-8e4a-4a4c-a2cb-e831aa991ec4"/>
  </ds:schemaRefs>
</ds:datastoreItem>
</file>

<file path=customXml/itemProps3.xml><?xml version="1.0" encoding="utf-8"?>
<ds:datastoreItem xmlns:ds="http://schemas.openxmlformats.org/officeDocument/2006/customXml" ds:itemID="{E0A61CEB-B52A-4394-ACC2-5E0C80BC3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d1a93d-62ff-4ace-b0d1-6bed12dca5b1"/>
    <ds:schemaRef ds:uri="369bb223-8e4a-4a4c-a2cb-e831aa991e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49</vt:i4>
      </vt:variant>
    </vt:vector>
  </HeadingPairs>
  <TitlesOfParts>
    <vt:vector size="98" baseType="lpstr">
      <vt:lpstr>Read_Me</vt:lpstr>
      <vt:lpstr>Version History</vt:lpstr>
      <vt:lpstr>Rules Clarifications</vt:lpstr>
      <vt:lpstr>Cover Sheet</vt:lpstr>
      <vt:lpstr>Chassis Pics</vt:lpstr>
      <vt:lpstr>A2.2 First year vehicle</vt:lpstr>
      <vt:lpstr>MaterialData</vt:lpstr>
      <vt:lpstr>Metal Datasheets</vt:lpstr>
      <vt:lpstr>Composite Datasheets</vt:lpstr>
      <vt:lpstr>Laminate Table</vt:lpstr>
      <vt:lpstr>T3.6 Laminate Tests</vt:lpstr>
      <vt:lpstr>T3.6.10 Shear Tests</vt:lpstr>
      <vt:lpstr>T3.9 Main Hoop Tubing</vt:lpstr>
      <vt:lpstr>T3.10 Front Hoop Tubing</vt:lpstr>
      <vt:lpstr>T3.11 Main Hoop Bracing</vt:lpstr>
      <vt:lpstr>T3.11.5 T3.6 MHoop Brace Spt</vt:lpstr>
      <vt:lpstr>T3.12 T3.6 FHoop Bracing</vt:lpstr>
      <vt:lpstr>T3.14 T3.6 FBH Spt Structure</vt:lpstr>
      <vt:lpstr>T3.13 T3.6 Ft Bulkhead</vt:lpstr>
      <vt:lpstr>T3.17.3 IA AI Plate</vt:lpstr>
      <vt:lpstr>T3.15 T3.6 SIS</vt:lpstr>
      <vt:lpstr>T5.5 Shoulder Harness Bar</vt:lpstr>
      <vt:lpstr>EV5.5.1&amp;2 EV4.4 ACPS TSPS Side</vt:lpstr>
      <vt:lpstr>EV5.5.1&amp;2 EV4.4 ACPS TSPS Rear</vt:lpstr>
      <vt:lpstr>EV5.5.1&amp;2 EV4.4 ACPS TSPS rearx</vt:lpstr>
      <vt:lpstr>T4.5 Harness Attachments</vt:lpstr>
      <vt:lpstr>T3.16 MH &amp; MH Bing Attachments</vt:lpstr>
      <vt:lpstr>T3.16 FH &amp; FH Bing Attachments</vt:lpstr>
      <vt:lpstr>T3.16.6&amp;3.17.5 Prim.Struc.Att.</vt:lpstr>
      <vt:lpstr>T3.16.7 Prim.Struct.Att. Blind</vt:lpstr>
      <vt:lpstr>EV5.5.8 TSAC attachments</vt:lpstr>
      <vt:lpstr>T1.2.1 T4.6 T4.8 Firewall</vt:lpstr>
      <vt:lpstr>Monocoque Lap Joints</vt:lpstr>
      <vt:lpstr>Welded Tube Inserts</vt:lpstr>
      <vt:lpstr>Steering Rack Collars</vt:lpstr>
      <vt:lpstr>Additional Info</vt:lpstr>
      <vt:lpstr>T1.1 Guidance Notes</vt:lpstr>
      <vt:lpstr>T3.6 Guidance Notes</vt:lpstr>
      <vt:lpstr>T3.11.5 T3.6 Guidance Notes</vt:lpstr>
      <vt:lpstr>T3.12 T3.6 Guidance Notes</vt:lpstr>
      <vt:lpstr>T3.14 T3.6 Guidance Notes</vt:lpstr>
      <vt:lpstr>T3.17.3 Guidance Notes</vt:lpstr>
      <vt:lpstr>T3.15 T3.6 Guidance Notes</vt:lpstr>
      <vt:lpstr>T3.6.11 Guidance Notes</vt:lpstr>
      <vt:lpstr>T4.5 Guidance Notes</vt:lpstr>
      <vt:lpstr>EV4.4 Guidance Notes</vt:lpstr>
      <vt:lpstr>EV5.5 TSAC Attachment Guidance</vt:lpstr>
      <vt:lpstr>Monocoque Attachments Guidance</vt:lpstr>
      <vt:lpstr>Front Hoop Attachment Guidance</vt:lpstr>
      <vt:lpstr>'T3.11.5 T3.6 MHoop Brace Spt'!AIP</vt:lpstr>
      <vt:lpstr>'T3.16 FH &amp; FH Bing Attachments'!AIP</vt:lpstr>
      <vt:lpstr>AIP</vt:lpstr>
      <vt:lpstr>'EV5.5.8 TSAC attachments'!ConstructionType</vt:lpstr>
      <vt:lpstr>'T3.13 T3.6 Ft Bulkhead'!ConstructionType</vt:lpstr>
      <vt:lpstr>ConstructionType</vt:lpstr>
      <vt:lpstr>'EV4.4 Guidance Notes'!Guidance_notes_FBHS</vt:lpstr>
      <vt:lpstr>Guidance_notes_FBHS</vt:lpstr>
      <vt:lpstr>Guidance_notes_FHB</vt:lpstr>
      <vt:lpstr>Guidance_notes_IA_and_AIP</vt:lpstr>
      <vt:lpstr>'T1.1 Guidance Notes'!Guidance_notes_MHBS</vt:lpstr>
      <vt:lpstr>'T3.6 Guidance Notes'!Guidance_notes_MHBS</vt:lpstr>
      <vt:lpstr>Guidance_notes_MHBS</vt:lpstr>
      <vt:lpstr>Guidance_notes_Monocoque_Attachments</vt:lpstr>
      <vt:lpstr>'T4.5 Guidance Notes'!Guidance_notes_Perimeter_Shear</vt:lpstr>
      <vt:lpstr>Guidance_notes_Perimeter_Shear</vt:lpstr>
      <vt:lpstr>Guidance_notes_SIS</vt:lpstr>
      <vt:lpstr>Guidance_notes_TSPS</vt:lpstr>
      <vt:lpstr>'EV5.5.8 TSAC attachments'!Innertable</vt:lpstr>
      <vt:lpstr>'Front Hoop Attachment Guidance'!Innertable</vt:lpstr>
      <vt:lpstr>'T1.2.1 T4.6 T4.8 Firewall'!Innertable</vt:lpstr>
      <vt:lpstr>'T3.13 T3.6 Ft Bulkhead'!Innertable</vt:lpstr>
      <vt:lpstr>Innertable</vt:lpstr>
      <vt:lpstr>'EV5.5.8 TSAC attachments'!Lijst</vt:lpstr>
      <vt:lpstr>Lijst</vt:lpstr>
      <vt:lpstr>Link_to_guidance_notes__Front_Hoop__FH__attachments</vt:lpstr>
      <vt:lpstr>Link_to_guidance_notes_TSAC_attachment</vt:lpstr>
      <vt:lpstr>'EV5.5.8 TSAC attachments'!Material</vt:lpstr>
      <vt:lpstr>'Front Hoop Attachment Guidance'!Material</vt:lpstr>
      <vt:lpstr>'T1.2.1 T4.6 T4.8 Firewall'!Material</vt:lpstr>
      <vt:lpstr>'T3.13 T3.6 Ft Bulkhead'!Material</vt:lpstr>
      <vt:lpstr>Material</vt:lpstr>
      <vt:lpstr>'EV5.5.8 TSAC attachments'!Materialname</vt:lpstr>
      <vt:lpstr>Materialname</vt:lpstr>
      <vt:lpstr>'EV5.5.8 TSAC attachments'!Materials</vt:lpstr>
      <vt:lpstr>'Front Hoop Attachment Guidance'!Materials</vt:lpstr>
      <vt:lpstr>'T1.2.1 T4.6 T4.8 Firewall'!Materials</vt:lpstr>
      <vt:lpstr>'T3.13 T3.6 Ft Bulkhead'!Materials</vt:lpstr>
      <vt:lpstr>Materials</vt:lpstr>
      <vt:lpstr>'EV5.5.8 TSAC attachments'!Metallic_Mats</vt:lpstr>
      <vt:lpstr>'Front Hoop Attachment Guidance'!Metallic_Mats</vt:lpstr>
      <vt:lpstr>'T1.2.1 T4.6 T4.8 Firewall'!Metallic_Mats</vt:lpstr>
      <vt:lpstr>'T3.13 T3.6 Ft Bulkhead'!Metallic_Mats</vt:lpstr>
      <vt:lpstr>Metallic_Mats</vt:lpstr>
      <vt:lpstr>'EV5.5.8 TSAC attachments'!Table</vt:lpstr>
      <vt:lpstr>Table</vt:lpstr>
      <vt:lpstr>'EV5.5.8 TSAC attachments'!Tube_Type</vt:lpstr>
      <vt:lpstr>'T3.13 T3.6 Ft Bulkhead'!Tube_Type</vt:lpstr>
      <vt:lpstr>Tube_Type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Tuitert</dc:creator>
  <cp:keywords/>
  <dc:description/>
  <cp:lastModifiedBy>Office</cp:lastModifiedBy>
  <cp:revision/>
  <dcterms:created xsi:type="dcterms:W3CDTF">2011-03-12T12:50:23Z</dcterms:created>
  <dcterms:modified xsi:type="dcterms:W3CDTF">2026-03-09T23:46:34Z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0x010100F164D25128129645A0069E08FC7D0347</vt:lpwstr>
  </property>
  <property fmtid="{D5CDD505-2E9C-101B-9397-08002B2CF9AE}" pid="3" name="MediaServiceImageTags">
    <vt:lpwstr/>
  </property>
</Properties>
</file>